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>
      <x15ac:absPath xmlns:x15ac="http://schemas.microsoft.com/office/spreadsheetml/2010/11/ac" url="C:\Users\fou-f\Desktop\ta Garcia\"/>
    </mc:Choice>
  </mc:AlternateContent>
  <xr:revisionPtr revIDLastSave="0" documentId="13_ncr:1_{17A64A22-AF9A-4C29-99FB-D7628333A2AB}" xr6:coauthVersionLast="28" xr6:coauthVersionMax="28" xr10:uidLastSave="{00000000-0000-0000-0000-000000000000}"/>
  <bookViews>
    <workbookView xWindow="0" yWindow="0" windowWidth="23040" windowHeight="9048" tabRatio="602" activeTab="1" xr2:uid="{00000000-000D-0000-FFFF-FFFF00000000}"/>
  </bookViews>
  <sheets>
    <sheet name="CONCENTRADO (BASE DE DATOS)" sheetId="21" r:id="rId1"/>
    <sheet name="BASE DE DATOS" sheetId="1" r:id="rId2"/>
    <sheet name="CALCCULO DE ICA E IMA" sheetId="2" r:id="rId3"/>
    <sheet name="CUADRO 3 NOM" sheetId="3" r:id="rId4"/>
    <sheet name="CUADRO 4 NOM" sheetId="11" r:id="rId5"/>
    <sheet name="CUADRO 4" sheetId="10" r:id="rId6"/>
    <sheet name="CUADRO 5 NOM" sheetId="7" r:id="rId7"/>
    <sheet name="CUADRO 6 NOM" sheetId="15" r:id="rId8"/>
    <sheet name="ABxHA" sheetId="9" r:id="rId9"/>
    <sheet name="Hoja11" sheetId="13" r:id="rId10"/>
    <sheet name="Hoja10" sheetId="12" r:id="rId11"/>
    <sheet name="Hoja2" sheetId="23" r:id="rId12"/>
    <sheet name="Hoja3" sheetId="24" r:id="rId13"/>
    <sheet name="Hoja14" sheetId="16" r:id="rId14"/>
    <sheet name="Hoja16" sheetId="18" r:id="rId15"/>
    <sheet name="Hoja15" sheetId="17" r:id="rId16"/>
    <sheet name="Hoja20" sheetId="22" r:id="rId17"/>
    <sheet name="Hoja18" sheetId="20" r:id="rId18"/>
    <sheet name="Hoja17" sheetId="19" r:id="rId19"/>
    <sheet name="Hoja4" sheetId="4" r:id="rId20"/>
    <sheet name="Hoja12" sheetId="14" r:id="rId21"/>
    <sheet name="SUP RODAL" sheetId="6" r:id="rId22"/>
    <sheet name="Hoja5" sheetId="5" r:id="rId23"/>
    <sheet name="Hoja7" sheetId="25" r:id="rId24"/>
    <sheet name="Hoja6" sheetId="8" r:id="rId25"/>
  </sheets>
  <definedNames>
    <definedName name="_xlnm._FilterDatabase" localSheetId="8" hidden="1">ABxHA!$M$4:$O$364</definedName>
    <definedName name="_xlnm._FilterDatabase" localSheetId="1" hidden="1">'BASE DE DATOS'!$A$1:$L$6919</definedName>
    <definedName name="_xlnm._FilterDatabase" localSheetId="5" hidden="1">'CUADRO 4'!$B$2:$Q$302</definedName>
    <definedName name="_xlnm._FilterDatabase" localSheetId="7" hidden="1">'CUADRO 6 NOM'!$H$3:$H$302</definedName>
    <definedName name="_xlnm._FilterDatabase" localSheetId="10" hidden="1">Hoja10!$B$2:$D$302</definedName>
    <definedName name="_xlnm._FilterDatabase" localSheetId="13" hidden="1">Hoja14!$B$3:$L$255</definedName>
    <definedName name="_xlnm._FilterDatabase" localSheetId="15" hidden="1">Hoja15!$B$2:$L$195</definedName>
    <definedName name="_xlnm._FilterDatabase" localSheetId="18" hidden="1">Hoja17!$B$1:$I$193</definedName>
    <definedName name="_xlnm._FilterDatabase" localSheetId="16" hidden="1">Hoja20!$B$3:$AB$196</definedName>
    <definedName name="_xlnm._FilterDatabase" localSheetId="19" hidden="1">Hoja4!$G$3:$L$362</definedName>
    <definedName name="_xlnm._FilterDatabase" localSheetId="24" hidden="1">Hoja6!$B$4:$N$64</definedName>
  </definedNames>
  <calcPr calcId="171027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6" r:id="rId32"/>
    <pivotCache cacheId="7" r:id="rId3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4" i="15" l="1"/>
  <c r="I64" i="15"/>
  <c r="K336" i="1"/>
  <c r="K6" i="21"/>
  <c r="G4" i="7"/>
  <c r="N5" i="9"/>
  <c r="F4" i="2"/>
  <c r="O4" i="2"/>
  <c r="AA8" i="3" s="1"/>
  <c r="N8" i="3"/>
  <c r="Z8" i="3"/>
  <c r="E5" i="10"/>
  <c r="M8" i="3"/>
  <c r="N9" i="3"/>
  <c r="Y8" i="3"/>
  <c r="N6" i="3"/>
  <c r="E3" i="2"/>
  <c r="K47" i="23" l="1"/>
  <c r="L44" i="23"/>
  <c r="M44" i="23"/>
  <c r="N44" i="23"/>
  <c r="I44" i="23"/>
  <c r="J44" i="23"/>
  <c r="K44" i="23"/>
  <c r="H44" i="23"/>
  <c r="C280" i="15"/>
  <c r="D280" i="15"/>
  <c r="F280" i="15"/>
  <c r="AB196" i="22"/>
  <c r="L196" i="17" l="1"/>
  <c r="F13" i="24"/>
  <c r="B36" i="20"/>
  <c r="F9" i="24"/>
  <c r="F7" i="24"/>
  <c r="F14" i="24"/>
  <c r="F4" i="24"/>
  <c r="F11" i="24"/>
  <c r="B42" i="11" l="1"/>
  <c r="D34" i="11"/>
  <c r="D36" i="11"/>
  <c r="D37" i="11"/>
  <c r="D38" i="11"/>
  <c r="D39" i="11" s="1"/>
  <c r="D40" i="11"/>
  <c r="D42" i="11" s="1"/>
  <c r="D41" i="11"/>
  <c r="D33" i="11"/>
  <c r="D35" i="11" s="1"/>
  <c r="C42" i="11"/>
  <c r="C39" i="11"/>
  <c r="B39" i="11"/>
  <c r="C35" i="11"/>
  <c r="C43" i="11" s="1"/>
  <c r="B35" i="11"/>
  <c r="B43" i="11" s="1"/>
  <c r="G5" i="22"/>
  <c r="H5" i="22" s="1"/>
  <c r="G6" i="22"/>
  <c r="H6" i="22" s="1"/>
  <c r="G7" i="22"/>
  <c r="H7" i="22" s="1"/>
  <c r="G8" i="22"/>
  <c r="H8" i="22" s="1"/>
  <c r="G9" i="22"/>
  <c r="H9" i="22" s="1"/>
  <c r="G10" i="22"/>
  <c r="H10" i="22" s="1"/>
  <c r="G11" i="22"/>
  <c r="H11" i="22" s="1"/>
  <c r="G12" i="22"/>
  <c r="H12" i="22" s="1"/>
  <c r="G13" i="22"/>
  <c r="H13" i="22" s="1"/>
  <c r="G14" i="22"/>
  <c r="H14" i="22" s="1"/>
  <c r="G15" i="22"/>
  <c r="H15" i="22" s="1"/>
  <c r="G16" i="22"/>
  <c r="H16" i="22" s="1"/>
  <c r="G17" i="22"/>
  <c r="H17" i="22" s="1"/>
  <c r="G18" i="22"/>
  <c r="H18" i="22" s="1"/>
  <c r="G19" i="22"/>
  <c r="H19" i="22" s="1"/>
  <c r="G20" i="22"/>
  <c r="H20" i="22" s="1"/>
  <c r="G21" i="22"/>
  <c r="H21" i="22" s="1"/>
  <c r="G22" i="22"/>
  <c r="H22" i="22" s="1"/>
  <c r="G23" i="22"/>
  <c r="H23" i="22" s="1"/>
  <c r="G24" i="22"/>
  <c r="H24" i="22" s="1"/>
  <c r="G25" i="22"/>
  <c r="H25" i="22" s="1"/>
  <c r="G26" i="22"/>
  <c r="H26" i="22" s="1"/>
  <c r="G27" i="22"/>
  <c r="H27" i="22" s="1"/>
  <c r="G28" i="22"/>
  <c r="H28" i="22" s="1"/>
  <c r="G29" i="22"/>
  <c r="H29" i="22" s="1"/>
  <c r="G30" i="22"/>
  <c r="H30" i="22" s="1"/>
  <c r="G31" i="22"/>
  <c r="H31" i="22" s="1"/>
  <c r="G32" i="22"/>
  <c r="H32" i="22" s="1"/>
  <c r="G33" i="22"/>
  <c r="H33" i="22" s="1"/>
  <c r="G34" i="22"/>
  <c r="H34" i="22" s="1"/>
  <c r="G35" i="22"/>
  <c r="H35" i="22" s="1"/>
  <c r="G36" i="22"/>
  <c r="H36" i="22" s="1"/>
  <c r="G37" i="22"/>
  <c r="H37" i="22" s="1"/>
  <c r="G38" i="22"/>
  <c r="H38" i="22" s="1"/>
  <c r="G39" i="22"/>
  <c r="H39" i="22" s="1"/>
  <c r="G40" i="22"/>
  <c r="H40" i="22" s="1"/>
  <c r="G41" i="22"/>
  <c r="H41" i="22" s="1"/>
  <c r="G42" i="22"/>
  <c r="H42" i="22" s="1"/>
  <c r="G43" i="22"/>
  <c r="H43" i="22" s="1"/>
  <c r="G44" i="22"/>
  <c r="H44" i="22" s="1"/>
  <c r="G45" i="22"/>
  <c r="H45" i="22" s="1"/>
  <c r="G46" i="22"/>
  <c r="H46" i="22" s="1"/>
  <c r="G47" i="22"/>
  <c r="H47" i="22" s="1"/>
  <c r="G48" i="22"/>
  <c r="H48" i="22" s="1"/>
  <c r="G49" i="22"/>
  <c r="H49" i="22" s="1"/>
  <c r="G50" i="22"/>
  <c r="H50" i="22" s="1"/>
  <c r="G51" i="22"/>
  <c r="H51" i="22" s="1"/>
  <c r="G52" i="22"/>
  <c r="H52" i="22" s="1"/>
  <c r="G53" i="22"/>
  <c r="H53" i="22" s="1"/>
  <c r="G54" i="22"/>
  <c r="H54" i="22" s="1"/>
  <c r="G55" i="22"/>
  <c r="H55" i="22" s="1"/>
  <c r="G56" i="22"/>
  <c r="H56" i="22" s="1"/>
  <c r="G57" i="22"/>
  <c r="H57" i="22" s="1"/>
  <c r="G58" i="22"/>
  <c r="H58" i="22" s="1"/>
  <c r="G59" i="22"/>
  <c r="H59" i="22" s="1"/>
  <c r="G60" i="22"/>
  <c r="H60" i="22" s="1"/>
  <c r="G61" i="22"/>
  <c r="H61" i="22" s="1"/>
  <c r="G62" i="22"/>
  <c r="H62" i="22" s="1"/>
  <c r="G63" i="22"/>
  <c r="H63" i="22" s="1"/>
  <c r="G64" i="22"/>
  <c r="H64" i="22" s="1"/>
  <c r="G65" i="22"/>
  <c r="H65" i="22" s="1"/>
  <c r="G66" i="22"/>
  <c r="H66" i="22" s="1"/>
  <c r="G67" i="22"/>
  <c r="H67" i="22" s="1"/>
  <c r="G68" i="22"/>
  <c r="H68" i="22" s="1"/>
  <c r="G69" i="22"/>
  <c r="H69" i="22" s="1"/>
  <c r="G70" i="22"/>
  <c r="H70" i="22" s="1"/>
  <c r="G71" i="22"/>
  <c r="H71" i="22" s="1"/>
  <c r="G72" i="22"/>
  <c r="H72" i="22" s="1"/>
  <c r="G73" i="22"/>
  <c r="H73" i="22" s="1"/>
  <c r="G74" i="22"/>
  <c r="H74" i="22" s="1"/>
  <c r="G75" i="22"/>
  <c r="H75" i="22" s="1"/>
  <c r="G76" i="22"/>
  <c r="H76" i="22" s="1"/>
  <c r="G77" i="22"/>
  <c r="H77" i="22" s="1"/>
  <c r="G78" i="22"/>
  <c r="H78" i="22" s="1"/>
  <c r="G79" i="22"/>
  <c r="H79" i="22" s="1"/>
  <c r="G80" i="22"/>
  <c r="H80" i="22" s="1"/>
  <c r="G81" i="22"/>
  <c r="H81" i="22" s="1"/>
  <c r="G82" i="22"/>
  <c r="H82" i="22" s="1"/>
  <c r="G83" i="22"/>
  <c r="H83" i="22" s="1"/>
  <c r="G84" i="22"/>
  <c r="H84" i="22" s="1"/>
  <c r="G85" i="22"/>
  <c r="H85" i="22" s="1"/>
  <c r="G86" i="22"/>
  <c r="H86" i="22" s="1"/>
  <c r="G87" i="22"/>
  <c r="H87" i="22" s="1"/>
  <c r="G88" i="22"/>
  <c r="H88" i="22" s="1"/>
  <c r="G89" i="22"/>
  <c r="H89" i="22" s="1"/>
  <c r="G90" i="22"/>
  <c r="H90" i="22" s="1"/>
  <c r="G91" i="22"/>
  <c r="H91" i="22" s="1"/>
  <c r="G92" i="22"/>
  <c r="H92" i="22" s="1"/>
  <c r="G93" i="22"/>
  <c r="H93" i="22" s="1"/>
  <c r="G94" i="22"/>
  <c r="H94" i="22" s="1"/>
  <c r="G95" i="22"/>
  <c r="H95" i="22" s="1"/>
  <c r="G96" i="22"/>
  <c r="H96" i="22" s="1"/>
  <c r="G97" i="22"/>
  <c r="H97" i="22" s="1"/>
  <c r="G98" i="22"/>
  <c r="H98" i="22" s="1"/>
  <c r="G99" i="22"/>
  <c r="H99" i="22" s="1"/>
  <c r="G100" i="22"/>
  <c r="H100" i="22" s="1"/>
  <c r="G101" i="22"/>
  <c r="H101" i="22" s="1"/>
  <c r="G102" i="22"/>
  <c r="H102" i="22" s="1"/>
  <c r="G103" i="22"/>
  <c r="H103" i="22" s="1"/>
  <c r="G104" i="22"/>
  <c r="H104" i="22" s="1"/>
  <c r="G105" i="22"/>
  <c r="H105" i="22" s="1"/>
  <c r="G106" i="22"/>
  <c r="H106" i="22" s="1"/>
  <c r="G107" i="22"/>
  <c r="H107" i="22" s="1"/>
  <c r="G108" i="22"/>
  <c r="H108" i="22" s="1"/>
  <c r="G109" i="22"/>
  <c r="H109" i="22" s="1"/>
  <c r="G110" i="22"/>
  <c r="H110" i="22" s="1"/>
  <c r="G111" i="22"/>
  <c r="H111" i="22" s="1"/>
  <c r="G112" i="22"/>
  <c r="H112" i="22" s="1"/>
  <c r="G113" i="22"/>
  <c r="H113" i="22" s="1"/>
  <c r="G114" i="22"/>
  <c r="H114" i="22" s="1"/>
  <c r="G115" i="22"/>
  <c r="H115" i="22" s="1"/>
  <c r="G116" i="22"/>
  <c r="H116" i="22" s="1"/>
  <c r="G117" i="22"/>
  <c r="H117" i="22" s="1"/>
  <c r="G118" i="22"/>
  <c r="H118" i="22" s="1"/>
  <c r="G119" i="22"/>
  <c r="H119" i="22" s="1"/>
  <c r="G120" i="22"/>
  <c r="H120" i="22" s="1"/>
  <c r="G121" i="22"/>
  <c r="H121" i="22" s="1"/>
  <c r="G122" i="22"/>
  <c r="H122" i="22" s="1"/>
  <c r="G123" i="22"/>
  <c r="H123" i="22" s="1"/>
  <c r="G124" i="22"/>
  <c r="H124" i="22" s="1"/>
  <c r="G125" i="22"/>
  <c r="H125" i="22" s="1"/>
  <c r="G126" i="22"/>
  <c r="H126" i="22" s="1"/>
  <c r="G127" i="22"/>
  <c r="H127" i="22" s="1"/>
  <c r="G128" i="22"/>
  <c r="H128" i="22" s="1"/>
  <c r="G129" i="22"/>
  <c r="H129" i="22" s="1"/>
  <c r="G130" i="22"/>
  <c r="H130" i="22" s="1"/>
  <c r="G131" i="22"/>
  <c r="H131" i="22" s="1"/>
  <c r="G132" i="22"/>
  <c r="H132" i="22" s="1"/>
  <c r="G133" i="22"/>
  <c r="H133" i="22" s="1"/>
  <c r="G134" i="22"/>
  <c r="H134" i="22" s="1"/>
  <c r="G135" i="22"/>
  <c r="H135" i="22" s="1"/>
  <c r="G136" i="22"/>
  <c r="H136" i="22" s="1"/>
  <c r="G137" i="22"/>
  <c r="H137" i="22" s="1"/>
  <c r="G138" i="22"/>
  <c r="H138" i="22" s="1"/>
  <c r="G139" i="22"/>
  <c r="H139" i="22" s="1"/>
  <c r="G140" i="22"/>
  <c r="H140" i="22" s="1"/>
  <c r="G141" i="22"/>
  <c r="H141" i="22" s="1"/>
  <c r="G142" i="22"/>
  <c r="H142" i="22" s="1"/>
  <c r="G143" i="22"/>
  <c r="H143" i="22" s="1"/>
  <c r="G144" i="22"/>
  <c r="H144" i="22" s="1"/>
  <c r="G145" i="22"/>
  <c r="H145" i="22" s="1"/>
  <c r="G146" i="22"/>
  <c r="H146" i="22" s="1"/>
  <c r="G147" i="22"/>
  <c r="H147" i="22" s="1"/>
  <c r="G148" i="22"/>
  <c r="H148" i="22" s="1"/>
  <c r="G149" i="22"/>
  <c r="H149" i="22" s="1"/>
  <c r="G150" i="22"/>
  <c r="H150" i="22" s="1"/>
  <c r="G151" i="22"/>
  <c r="H151" i="22" s="1"/>
  <c r="G152" i="22"/>
  <c r="H152" i="22" s="1"/>
  <c r="G153" i="22"/>
  <c r="H153" i="22" s="1"/>
  <c r="G154" i="22"/>
  <c r="H154" i="22" s="1"/>
  <c r="G155" i="22"/>
  <c r="H155" i="22" s="1"/>
  <c r="G156" i="22"/>
  <c r="H156" i="22" s="1"/>
  <c r="G157" i="22"/>
  <c r="H157" i="22" s="1"/>
  <c r="G158" i="22"/>
  <c r="H158" i="22" s="1"/>
  <c r="G159" i="22"/>
  <c r="H159" i="22" s="1"/>
  <c r="G160" i="22"/>
  <c r="H160" i="22" s="1"/>
  <c r="G161" i="22"/>
  <c r="H161" i="22" s="1"/>
  <c r="G162" i="22"/>
  <c r="H162" i="22" s="1"/>
  <c r="G163" i="22"/>
  <c r="H163" i="22" s="1"/>
  <c r="G164" i="22"/>
  <c r="H164" i="22" s="1"/>
  <c r="G165" i="22"/>
  <c r="H165" i="22" s="1"/>
  <c r="G166" i="22"/>
  <c r="H166" i="22" s="1"/>
  <c r="G167" i="22"/>
  <c r="H167" i="22" s="1"/>
  <c r="G168" i="22"/>
  <c r="H168" i="22" s="1"/>
  <c r="G169" i="22"/>
  <c r="H169" i="22" s="1"/>
  <c r="G170" i="22"/>
  <c r="H170" i="22" s="1"/>
  <c r="G171" i="22"/>
  <c r="H171" i="22" s="1"/>
  <c r="G172" i="22"/>
  <c r="H172" i="22" s="1"/>
  <c r="G173" i="22"/>
  <c r="H173" i="22" s="1"/>
  <c r="G174" i="22"/>
  <c r="H174" i="22" s="1"/>
  <c r="G175" i="22"/>
  <c r="H175" i="22" s="1"/>
  <c r="G176" i="22"/>
  <c r="H176" i="22" s="1"/>
  <c r="G177" i="22"/>
  <c r="H177" i="22" s="1"/>
  <c r="G178" i="22"/>
  <c r="H178" i="22" s="1"/>
  <c r="G179" i="22"/>
  <c r="H179" i="22" s="1"/>
  <c r="G180" i="22"/>
  <c r="H180" i="22" s="1"/>
  <c r="G181" i="22"/>
  <c r="H181" i="22" s="1"/>
  <c r="G182" i="22"/>
  <c r="H182" i="22" s="1"/>
  <c r="G183" i="22"/>
  <c r="H183" i="22" s="1"/>
  <c r="G184" i="22"/>
  <c r="H184" i="22" s="1"/>
  <c r="G185" i="22"/>
  <c r="H185" i="22" s="1"/>
  <c r="G186" i="22"/>
  <c r="H186" i="22" s="1"/>
  <c r="G187" i="22"/>
  <c r="H187" i="22" s="1"/>
  <c r="G188" i="22"/>
  <c r="H188" i="22" s="1"/>
  <c r="G189" i="22"/>
  <c r="H189" i="22" s="1"/>
  <c r="G190" i="22"/>
  <c r="H190" i="22" s="1"/>
  <c r="G191" i="22"/>
  <c r="H191" i="22" s="1"/>
  <c r="G192" i="22"/>
  <c r="H192" i="22" s="1"/>
  <c r="G193" i="22"/>
  <c r="H193" i="22" s="1"/>
  <c r="G194" i="22"/>
  <c r="H194" i="22" s="1"/>
  <c r="G195" i="22"/>
  <c r="H195" i="22" s="1"/>
  <c r="G4" i="22"/>
  <c r="H4" i="22" s="1"/>
  <c r="U365" i="21"/>
  <c r="AA365" i="21"/>
  <c r="AB365" i="21"/>
  <c r="AC365" i="21"/>
  <c r="AD365" i="21"/>
  <c r="U359" i="21"/>
  <c r="AA359" i="21"/>
  <c r="AB359" i="21"/>
  <c r="AC359" i="21"/>
  <c r="AD359" i="21"/>
  <c r="U353" i="21"/>
  <c r="AA353" i="21"/>
  <c r="AB353" i="21"/>
  <c r="AC353" i="21"/>
  <c r="AD353" i="21"/>
  <c r="U347" i="21"/>
  <c r="AA347" i="21"/>
  <c r="AB347" i="21"/>
  <c r="AC347" i="21"/>
  <c r="AD347" i="21"/>
  <c r="O365" i="21"/>
  <c r="R364" i="21"/>
  <c r="H364" i="21"/>
  <c r="W364" i="21" s="1"/>
  <c r="AF364" i="21" s="1"/>
  <c r="R363" i="21"/>
  <c r="H363" i="21"/>
  <c r="W363" i="21" s="1"/>
  <c r="AF363" i="21" s="1"/>
  <c r="R362" i="21"/>
  <c r="H362" i="21"/>
  <c r="W362" i="21" s="1"/>
  <c r="AF362" i="21" s="1"/>
  <c r="X361" i="21"/>
  <c r="AG361" i="21" s="1"/>
  <c r="R361" i="21"/>
  <c r="H361" i="21"/>
  <c r="W361" i="21" s="1"/>
  <c r="AF361" i="21" s="1"/>
  <c r="X360" i="21"/>
  <c r="AG360" i="21" s="1"/>
  <c r="R360" i="21"/>
  <c r="R365" i="21" s="1"/>
  <c r="H360" i="21"/>
  <c r="W360" i="21" s="1"/>
  <c r="AF360" i="21" s="1"/>
  <c r="AF365" i="21" s="1"/>
  <c r="O359" i="21"/>
  <c r="R358" i="21"/>
  <c r="H358" i="21"/>
  <c r="X358" i="21" s="1"/>
  <c r="AG358" i="21" s="1"/>
  <c r="R357" i="21"/>
  <c r="H357" i="21"/>
  <c r="X357" i="21" s="1"/>
  <c r="AG357" i="21" s="1"/>
  <c r="R356" i="21"/>
  <c r="H356" i="21"/>
  <c r="X356" i="21" s="1"/>
  <c r="AG356" i="21" s="1"/>
  <c r="R355" i="21"/>
  <c r="H355" i="21"/>
  <c r="X355" i="21" s="1"/>
  <c r="AG355" i="21" s="1"/>
  <c r="R354" i="21"/>
  <c r="H354" i="21"/>
  <c r="X354" i="21" s="1"/>
  <c r="AG354" i="21" s="1"/>
  <c r="AG359" i="21" s="1"/>
  <c r="O353" i="21"/>
  <c r="R352" i="21"/>
  <c r="H352" i="21"/>
  <c r="X352" i="21" s="1"/>
  <c r="AG352" i="21" s="1"/>
  <c r="V351" i="21"/>
  <c r="R351" i="21"/>
  <c r="H351" i="21"/>
  <c r="X351" i="21" s="1"/>
  <c r="AG351" i="21" s="1"/>
  <c r="V350" i="21"/>
  <c r="AE350" i="21" s="1"/>
  <c r="R350" i="21"/>
  <c r="H350" i="21"/>
  <c r="X350" i="21" s="1"/>
  <c r="AG350" i="21" s="1"/>
  <c r="R349" i="21"/>
  <c r="H349" i="21"/>
  <c r="X349" i="21" s="1"/>
  <c r="AG349" i="21" s="1"/>
  <c r="R348" i="21"/>
  <c r="R353" i="21" s="1"/>
  <c r="H348" i="21"/>
  <c r="V348" i="21" s="1"/>
  <c r="O347" i="21"/>
  <c r="R346" i="21"/>
  <c r="H346" i="21"/>
  <c r="W346" i="21" s="1"/>
  <c r="AF346" i="21" s="1"/>
  <c r="R345" i="21"/>
  <c r="H345" i="21"/>
  <c r="W345" i="21" s="1"/>
  <c r="AF345" i="21" s="1"/>
  <c r="X344" i="21"/>
  <c r="AG344" i="21" s="1"/>
  <c r="R344" i="21"/>
  <c r="H344" i="21"/>
  <c r="W344" i="21" s="1"/>
  <c r="AF344" i="21" s="1"/>
  <c r="X343" i="21"/>
  <c r="AG343" i="21" s="1"/>
  <c r="R343" i="21"/>
  <c r="H343" i="21"/>
  <c r="W343" i="21" s="1"/>
  <c r="AF343" i="21" s="1"/>
  <c r="X342" i="21"/>
  <c r="AG342" i="21" s="1"/>
  <c r="R342" i="21"/>
  <c r="R347" i="21" s="1"/>
  <c r="H342" i="21"/>
  <c r="W342" i="21" s="1"/>
  <c r="AF342" i="21" s="1"/>
  <c r="AD341" i="21"/>
  <c r="AC341" i="21"/>
  <c r="AB341" i="21"/>
  <c r="AA341" i="21"/>
  <c r="U341" i="21"/>
  <c r="O341" i="21"/>
  <c r="R340" i="21"/>
  <c r="H340" i="21"/>
  <c r="R339" i="21"/>
  <c r="H339" i="21"/>
  <c r="X339" i="21" s="1"/>
  <c r="AG339" i="21" s="1"/>
  <c r="R338" i="21"/>
  <c r="H338" i="21"/>
  <c r="AH337" i="21"/>
  <c r="Y337" i="21"/>
  <c r="W337" i="21"/>
  <c r="AF337" i="21" s="1"/>
  <c r="V337" i="21"/>
  <c r="AE337" i="21" s="1"/>
  <c r="R337" i="21"/>
  <c r="H337" i="21"/>
  <c r="X337" i="21" s="1"/>
  <c r="AG337" i="21" s="1"/>
  <c r="R336" i="21"/>
  <c r="R341" i="21" s="1"/>
  <c r="H336" i="21"/>
  <c r="X336" i="21" s="1"/>
  <c r="AG336" i="21" s="1"/>
  <c r="AD335" i="21"/>
  <c r="AC335" i="21"/>
  <c r="AB335" i="21"/>
  <c r="AA335" i="21"/>
  <c r="U335" i="21"/>
  <c r="O335" i="21"/>
  <c r="V334" i="21"/>
  <c r="R334" i="21"/>
  <c r="H334" i="21"/>
  <c r="X334" i="21" s="1"/>
  <c r="AG334" i="21" s="1"/>
  <c r="R333" i="21"/>
  <c r="H333" i="21"/>
  <c r="X333" i="21" s="1"/>
  <c r="AG333" i="21" s="1"/>
  <c r="R332" i="21"/>
  <c r="H332" i="21"/>
  <c r="X332" i="21" s="1"/>
  <c r="AG332" i="21" s="1"/>
  <c r="R331" i="21"/>
  <c r="H331" i="21"/>
  <c r="X331" i="21" s="1"/>
  <c r="AG331" i="21" s="1"/>
  <c r="R330" i="21"/>
  <c r="H330" i="21"/>
  <c r="X330" i="21" s="1"/>
  <c r="AD329" i="21"/>
  <c r="AC329" i="21"/>
  <c r="AB329" i="21"/>
  <c r="AA329" i="21"/>
  <c r="U329" i="21"/>
  <c r="O329" i="21"/>
  <c r="X328" i="21"/>
  <c r="AG328" i="21" s="1"/>
  <c r="V328" i="21"/>
  <c r="AE328" i="21" s="1"/>
  <c r="R328" i="21"/>
  <c r="H328" i="21"/>
  <c r="W328" i="21" s="1"/>
  <c r="AF328" i="21" s="1"/>
  <c r="R327" i="21"/>
  <c r="H327" i="21"/>
  <c r="W327" i="21" s="1"/>
  <c r="AF327" i="21" s="1"/>
  <c r="X326" i="21"/>
  <c r="R326" i="21"/>
  <c r="H326" i="21"/>
  <c r="W326" i="21" s="1"/>
  <c r="AF326" i="21" s="1"/>
  <c r="X325" i="21"/>
  <c r="AG325" i="21" s="1"/>
  <c r="V325" i="21"/>
  <c r="AE325" i="21" s="1"/>
  <c r="AH325" i="21" s="1"/>
  <c r="R325" i="21"/>
  <c r="H325" i="21"/>
  <c r="W325" i="21" s="1"/>
  <c r="AF325" i="21" s="1"/>
  <c r="R324" i="21"/>
  <c r="R329" i="21" s="1"/>
  <c r="H324" i="21"/>
  <c r="W324" i="21" s="1"/>
  <c r="AF324" i="21" s="1"/>
  <c r="AF329" i="21" s="1"/>
  <c r="AD323" i="21"/>
  <c r="AC323" i="21"/>
  <c r="AB323" i="21"/>
  <c r="AA323" i="21"/>
  <c r="U323" i="21"/>
  <c r="O323" i="21"/>
  <c r="R322" i="21"/>
  <c r="H322" i="21"/>
  <c r="X322" i="21" s="1"/>
  <c r="AG322" i="21" s="1"/>
  <c r="R321" i="21"/>
  <c r="H321" i="21"/>
  <c r="R320" i="21"/>
  <c r="H320" i="21"/>
  <c r="R319" i="21"/>
  <c r="H319" i="21"/>
  <c r="R318" i="21"/>
  <c r="H318" i="21"/>
  <c r="AD317" i="21"/>
  <c r="AC317" i="21"/>
  <c r="AB317" i="21"/>
  <c r="AA317" i="21"/>
  <c r="U317" i="21"/>
  <c r="O317" i="21"/>
  <c r="R316" i="21"/>
  <c r="H316" i="21"/>
  <c r="W316" i="21" s="1"/>
  <c r="AF316" i="21" s="1"/>
  <c r="R315" i="21"/>
  <c r="H315" i="21"/>
  <c r="R314" i="21"/>
  <c r="H314" i="21"/>
  <c r="R313" i="21"/>
  <c r="H313" i="21"/>
  <c r="W312" i="21"/>
  <c r="R312" i="21"/>
  <c r="H312" i="21"/>
  <c r="AD311" i="21"/>
  <c r="AC311" i="21"/>
  <c r="AB311" i="21"/>
  <c r="AA311" i="21"/>
  <c r="U311" i="21"/>
  <c r="O311" i="21"/>
  <c r="X310" i="21"/>
  <c r="AG310" i="21" s="1"/>
  <c r="R310" i="21"/>
  <c r="H310" i="21"/>
  <c r="W310" i="21" s="1"/>
  <c r="AF310" i="21" s="1"/>
  <c r="R309" i="21"/>
  <c r="H309" i="21"/>
  <c r="W309" i="21" s="1"/>
  <c r="AF309" i="21" s="1"/>
  <c r="X308" i="21"/>
  <c r="AG308" i="21" s="1"/>
  <c r="R308" i="21"/>
  <c r="H308" i="21"/>
  <c r="W308" i="21" s="1"/>
  <c r="AF308" i="21" s="1"/>
  <c r="R307" i="21"/>
  <c r="H307" i="21"/>
  <c r="W307" i="21" s="1"/>
  <c r="AF307" i="21" s="1"/>
  <c r="X306" i="21"/>
  <c r="R306" i="21"/>
  <c r="R311" i="21" s="1"/>
  <c r="H306" i="21"/>
  <c r="W306" i="21" s="1"/>
  <c r="AD305" i="21"/>
  <c r="AC305" i="21"/>
  <c r="AB305" i="21"/>
  <c r="AA305" i="21"/>
  <c r="U305" i="21"/>
  <c r="O305" i="21"/>
  <c r="R304" i="21"/>
  <c r="H304" i="21"/>
  <c r="W304" i="21" s="1"/>
  <c r="AF304" i="21" s="1"/>
  <c r="AG303" i="21"/>
  <c r="X303" i="21"/>
  <c r="R303" i="21"/>
  <c r="H303" i="21"/>
  <c r="W303" i="21" s="1"/>
  <c r="AF303" i="21" s="1"/>
  <c r="R302" i="21"/>
  <c r="H302" i="21"/>
  <c r="W302" i="21" s="1"/>
  <c r="AF302" i="21" s="1"/>
  <c r="AG301" i="21"/>
  <c r="X301" i="21"/>
  <c r="R301" i="21"/>
  <c r="H301" i="21"/>
  <c r="W301" i="21" s="1"/>
  <c r="AF301" i="21" s="1"/>
  <c r="X300" i="21"/>
  <c r="AG300" i="21" s="1"/>
  <c r="R300" i="21"/>
  <c r="R305" i="21" s="1"/>
  <c r="H300" i="21"/>
  <c r="W300" i="21" s="1"/>
  <c r="AD299" i="21"/>
  <c r="AC299" i="21"/>
  <c r="AB299" i="21"/>
  <c r="AA299" i="21"/>
  <c r="U299" i="21"/>
  <c r="O299" i="21"/>
  <c r="R298" i="21"/>
  <c r="H298" i="21"/>
  <c r="W298" i="21" s="1"/>
  <c r="AF298" i="21" s="1"/>
  <c r="X297" i="21"/>
  <c r="AG297" i="21" s="1"/>
  <c r="R297" i="21"/>
  <c r="H297" i="21"/>
  <c r="W297" i="21" s="1"/>
  <c r="R296" i="21"/>
  <c r="H296" i="21"/>
  <c r="W296" i="21" s="1"/>
  <c r="AF296" i="21" s="1"/>
  <c r="R295" i="21"/>
  <c r="H295" i="21"/>
  <c r="W295" i="21" s="1"/>
  <c r="AF295" i="21" s="1"/>
  <c r="V294" i="21"/>
  <c r="R294" i="21"/>
  <c r="H294" i="21"/>
  <c r="X294" i="21" s="1"/>
  <c r="AD293" i="21"/>
  <c r="AC293" i="21"/>
  <c r="AB293" i="21"/>
  <c r="AA293" i="21"/>
  <c r="U293" i="21"/>
  <c r="O293" i="21"/>
  <c r="R292" i="21"/>
  <c r="H292" i="21"/>
  <c r="X292" i="21" s="1"/>
  <c r="AG292" i="21" s="1"/>
  <c r="AG291" i="21"/>
  <c r="V291" i="21"/>
  <c r="R291" i="21"/>
  <c r="H291" i="21"/>
  <c r="X291" i="21" s="1"/>
  <c r="W290" i="21"/>
  <c r="AF290" i="21" s="1"/>
  <c r="V290" i="21"/>
  <c r="R290" i="21"/>
  <c r="H290" i="21"/>
  <c r="X290" i="21" s="1"/>
  <c r="AG290" i="21" s="1"/>
  <c r="R289" i="21"/>
  <c r="H289" i="21"/>
  <c r="X289" i="21" s="1"/>
  <c r="AG289" i="21" s="1"/>
  <c r="AG288" i="21"/>
  <c r="V288" i="21"/>
  <c r="R288" i="21"/>
  <c r="H288" i="21"/>
  <c r="X288" i="21" s="1"/>
  <c r="AD287" i="21"/>
  <c r="AC287" i="21"/>
  <c r="AB287" i="21"/>
  <c r="AA287" i="21"/>
  <c r="U287" i="21"/>
  <c r="O287" i="21"/>
  <c r="R286" i="21"/>
  <c r="H286" i="21"/>
  <c r="V286" i="21" s="1"/>
  <c r="R285" i="21"/>
  <c r="H285" i="21"/>
  <c r="V285" i="21" s="1"/>
  <c r="AE284" i="21"/>
  <c r="X284" i="21"/>
  <c r="AG284" i="21" s="1"/>
  <c r="R284" i="21"/>
  <c r="H284" i="21"/>
  <c r="V284" i="21" s="1"/>
  <c r="R283" i="21"/>
  <c r="H283" i="21"/>
  <c r="V283" i="21" s="1"/>
  <c r="AE283" i="21" s="1"/>
  <c r="X282" i="21"/>
  <c r="R282" i="21"/>
  <c r="R287" i="21" s="1"/>
  <c r="H282" i="21"/>
  <c r="V282" i="21" s="1"/>
  <c r="AE282" i="21" s="1"/>
  <c r="AD281" i="21"/>
  <c r="AC281" i="21"/>
  <c r="AB281" i="21"/>
  <c r="AA281" i="21"/>
  <c r="U281" i="21"/>
  <c r="O281" i="21"/>
  <c r="AG280" i="21"/>
  <c r="X280" i="21"/>
  <c r="R280" i="21"/>
  <c r="H280" i="21"/>
  <c r="W280" i="21" s="1"/>
  <c r="AF280" i="21" s="1"/>
  <c r="R279" i="21"/>
  <c r="H279" i="21"/>
  <c r="W279" i="21" s="1"/>
  <c r="AF279" i="21" s="1"/>
  <c r="V278" i="21"/>
  <c r="AE278" i="21" s="1"/>
  <c r="R278" i="21"/>
  <c r="H278" i="21"/>
  <c r="W278" i="21" s="1"/>
  <c r="AF278" i="21" s="1"/>
  <c r="X277" i="21"/>
  <c r="AG277" i="21" s="1"/>
  <c r="V277" i="21"/>
  <c r="R277" i="21"/>
  <c r="H277" i="21"/>
  <c r="W277" i="21" s="1"/>
  <c r="AF277" i="21" s="1"/>
  <c r="V276" i="21"/>
  <c r="R276" i="21"/>
  <c r="H276" i="21"/>
  <c r="W276" i="21" s="1"/>
  <c r="AF276" i="21" s="1"/>
  <c r="AD275" i="21"/>
  <c r="AC275" i="21"/>
  <c r="AB275" i="21"/>
  <c r="AA275" i="21"/>
  <c r="U275" i="21"/>
  <c r="O275" i="21"/>
  <c r="R274" i="21"/>
  <c r="H274" i="21"/>
  <c r="X274" i="21" s="1"/>
  <c r="AG274" i="21" s="1"/>
  <c r="AG273" i="21"/>
  <c r="R273" i="21"/>
  <c r="H273" i="21"/>
  <c r="X273" i="21" s="1"/>
  <c r="V272" i="21"/>
  <c r="AE272" i="21" s="1"/>
  <c r="R272" i="21"/>
  <c r="H272" i="21"/>
  <c r="X272" i="21" s="1"/>
  <c r="AG272" i="21" s="1"/>
  <c r="R271" i="21"/>
  <c r="H271" i="21"/>
  <c r="X271" i="21" s="1"/>
  <c r="AG271" i="21" s="1"/>
  <c r="AE270" i="21"/>
  <c r="V270" i="21"/>
  <c r="R270" i="21"/>
  <c r="H270" i="21"/>
  <c r="X270" i="21" s="1"/>
  <c r="AD269" i="21"/>
  <c r="AC269" i="21"/>
  <c r="AB269" i="21"/>
  <c r="AA269" i="21"/>
  <c r="U269" i="21"/>
  <c r="O269" i="21"/>
  <c r="R268" i="21"/>
  <c r="H268" i="21"/>
  <c r="W267" i="21"/>
  <c r="AF267" i="21" s="1"/>
  <c r="R267" i="21"/>
  <c r="H267" i="21"/>
  <c r="V267" i="21" s="1"/>
  <c r="AE267" i="21" s="1"/>
  <c r="R266" i="21"/>
  <c r="H266" i="21"/>
  <c r="V266" i="21" s="1"/>
  <c r="AE266" i="21" s="1"/>
  <c r="AE265" i="21"/>
  <c r="R265" i="21"/>
  <c r="H265" i="21"/>
  <c r="V265" i="21" s="1"/>
  <c r="R264" i="21"/>
  <c r="H264" i="21"/>
  <c r="W264" i="21" s="1"/>
  <c r="AD263" i="21"/>
  <c r="AC263" i="21"/>
  <c r="AB263" i="21"/>
  <c r="AA263" i="21"/>
  <c r="U263" i="21"/>
  <c r="O263" i="21"/>
  <c r="AF262" i="21"/>
  <c r="W262" i="21"/>
  <c r="R262" i="21"/>
  <c r="H262" i="21"/>
  <c r="X262" i="21" s="1"/>
  <c r="AG262" i="21" s="1"/>
  <c r="R261" i="21"/>
  <c r="H261" i="21"/>
  <c r="X261" i="21" s="1"/>
  <c r="AG261" i="21" s="1"/>
  <c r="W260" i="21"/>
  <c r="AF260" i="21" s="1"/>
  <c r="R260" i="21"/>
  <c r="H260" i="21"/>
  <c r="X260" i="21" s="1"/>
  <c r="AG260" i="21" s="1"/>
  <c r="R259" i="21"/>
  <c r="H259" i="21"/>
  <c r="X259" i="21" s="1"/>
  <c r="AG259" i="21" s="1"/>
  <c r="R258" i="21"/>
  <c r="R263" i="21" s="1"/>
  <c r="H258" i="21"/>
  <c r="W258" i="21" s="1"/>
  <c r="AF258" i="21" s="1"/>
  <c r="AD257" i="21"/>
  <c r="AC257" i="21"/>
  <c r="AB257" i="21"/>
  <c r="AA257" i="21"/>
  <c r="U257" i="21"/>
  <c r="O257" i="21"/>
  <c r="AF256" i="21"/>
  <c r="X256" i="21"/>
  <c r="AG256" i="21" s="1"/>
  <c r="R256" i="21"/>
  <c r="H256" i="21"/>
  <c r="W256" i="21" s="1"/>
  <c r="AF255" i="21"/>
  <c r="R255" i="21"/>
  <c r="H255" i="21"/>
  <c r="W255" i="21" s="1"/>
  <c r="AF254" i="21"/>
  <c r="X254" i="21"/>
  <c r="AG254" i="21" s="1"/>
  <c r="R254" i="21"/>
  <c r="H254" i="21"/>
  <c r="W254" i="21" s="1"/>
  <c r="X253" i="21"/>
  <c r="AG253" i="21" s="1"/>
  <c r="R253" i="21"/>
  <c r="H253" i="21"/>
  <c r="W253" i="21" s="1"/>
  <c r="AF253" i="21" s="1"/>
  <c r="X252" i="21"/>
  <c r="R252" i="21"/>
  <c r="R257" i="21" s="1"/>
  <c r="H252" i="21"/>
  <c r="W252" i="21" s="1"/>
  <c r="W257" i="21" s="1"/>
  <c r="AD251" i="21"/>
  <c r="AC251" i="21"/>
  <c r="AB251" i="21"/>
  <c r="AA251" i="21"/>
  <c r="U251" i="21"/>
  <c r="O251" i="21"/>
  <c r="W250" i="21"/>
  <c r="AF250" i="21" s="1"/>
  <c r="R250" i="21"/>
  <c r="H250" i="21"/>
  <c r="V250" i="21" s="1"/>
  <c r="AE250" i="21" s="1"/>
  <c r="R249" i="21"/>
  <c r="H249" i="21"/>
  <c r="X249" i="21" s="1"/>
  <c r="AG249" i="21" s="1"/>
  <c r="X248" i="21"/>
  <c r="AG248" i="21" s="1"/>
  <c r="R248" i="21"/>
  <c r="H248" i="21"/>
  <c r="V248" i="21" s="1"/>
  <c r="AE248" i="21" s="1"/>
  <c r="R247" i="21"/>
  <c r="H247" i="21"/>
  <c r="R246" i="21"/>
  <c r="R251" i="21" s="1"/>
  <c r="H246" i="21"/>
  <c r="V246" i="21" s="1"/>
  <c r="AE246" i="21" s="1"/>
  <c r="AD245" i="21"/>
  <c r="AC245" i="21"/>
  <c r="AB245" i="21"/>
  <c r="AA245" i="21"/>
  <c r="U245" i="21"/>
  <c r="O245" i="21"/>
  <c r="AG244" i="21"/>
  <c r="V244" i="21"/>
  <c r="R244" i="21"/>
  <c r="H244" i="21"/>
  <c r="X244" i="21" s="1"/>
  <c r="V243" i="21"/>
  <c r="R243" i="21"/>
  <c r="H243" i="21"/>
  <c r="X243" i="21" s="1"/>
  <c r="AG243" i="21" s="1"/>
  <c r="R242" i="21"/>
  <c r="H242" i="21"/>
  <c r="X242" i="21" s="1"/>
  <c r="AG242" i="21" s="1"/>
  <c r="R241" i="21"/>
  <c r="H241" i="21"/>
  <c r="X241" i="21" s="1"/>
  <c r="AG241" i="21" s="1"/>
  <c r="R240" i="21"/>
  <c r="H240" i="21"/>
  <c r="X240" i="21" s="1"/>
  <c r="AD239" i="21"/>
  <c r="AC239" i="21"/>
  <c r="AB239" i="21"/>
  <c r="AA239" i="21"/>
  <c r="U239" i="21"/>
  <c r="O239" i="21"/>
  <c r="X238" i="21"/>
  <c r="AG238" i="21" s="1"/>
  <c r="W238" i="21"/>
  <c r="AF238" i="21" s="1"/>
  <c r="R238" i="21"/>
  <c r="H238" i="21"/>
  <c r="V238" i="21" s="1"/>
  <c r="AE238" i="21" s="1"/>
  <c r="R237" i="21"/>
  <c r="H237" i="21"/>
  <c r="X237" i="21" s="1"/>
  <c r="AG237" i="21" s="1"/>
  <c r="AE236" i="21"/>
  <c r="V236" i="21"/>
  <c r="R236" i="21"/>
  <c r="H236" i="21"/>
  <c r="X236" i="21" s="1"/>
  <c r="AG236" i="21" s="1"/>
  <c r="W235" i="21"/>
  <c r="AF235" i="21" s="1"/>
  <c r="V235" i="21"/>
  <c r="R235" i="21"/>
  <c r="H235" i="21"/>
  <c r="X235" i="21" s="1"/>
  <c r="AG235" i="21" s="1"/>
  <c r="R234" i="21"/>
  <c r="H234" i="21"/>
  <c r="X234" i="21" s="1"/>
  <c r="AD233" i="21"/>
  <c r="AC233" i="21"/>
  <c r="AB233" i="21"/>
  <c r="AA233" i="21"/>
  <c r="U233" i="21"/>
  <c r="O233" i="21"/>
  <c r="W232" i="21"/>
  <c r="AF232" i="21" s="1"/>
  <c r="V232" i="21"/>
  <c r="R232" i="21"/>
  <c r="H232" i="21"/>
  <c r="X232" i="21" s="1"/>
  <c r="AG232" i="21" s="1"/>
  <c r="R231" i="21"/>
  <c r="H231" i="21"/>
  <c r="X231" i="21" s="1"/>
  <c r="AG231" i="21" s="1"/>
  <c r="R230" i="21"/>
  <c r="H230" i="21"/>
  <c r="X230" i="21" s="1"/>
  <c r="AG230" i="21" s="1"/>
  <c r="R229" i="21"/>
  <c r="H229" i="21"/>
  <c r="R228" i="21"/>
  <c r="H228" i="21"/>
  <c r="X228" i="21" s="1"/>
  <c r="AD227" i="21"/>
  <c r="AC227" i="21"/>
  <c r="AB227" i="21"/>
  <c r="AA227" i="21"/>
  <c r="U227" i="21"/>
  <c r="O227" i="21"/>
  <c r="AF226" i="21"/>
  <c r="X226" i="21"/>
  <c r="AG226" i="21" s="1"/>
  <c r="R226" i="21"/>
  <c r="H226" i="21"/>
  <c r="W226" i="21" s="1"/>
  <c r="R225" i="21"/>
  <c r="H225" i="21"/>
  <c r="W225" i="21" s="1"/>
  <c r="AF225" i="21" s="1"/>
  <c r="AF224" i="21"/>
  <c r="X224" i="21"/>
  <c r="AG224" i="21" s="1"/>
  <c r="R224" i="21"/>
  <c r="H224" i="21"/>
  <c r="W224" i="21" s="1"/>
  <c r="R223" i="21"/>
  <c r="H223" i="21"/>
  <c r="W223" i="21" s="1"/>
  <c r="AF223" i="21" s="1"/>
  <c r="AF222" i="21"/>
  <c r="X222" i="21"/>
  <c r="AG222" i="21" s="1"/>
  <c r="R222" i="21"/>
  <c r="H222" i="21"/>
  <c r="W222" i="21" s="1"/>
  <c r="AD221" i="21"/>
  <c r="AC221" i="21"/>
  <c r="AB221" i="21"/>
  <c r="AA221" i="21"/>
  <c r="U221" i="21"/>
  <c r="O221" i="21"/>
  <c r="Y220" i="21"/>
  <c r="X220" i="21"/>
  <c r="AG220" i="21" s="1"/>
  <c r="V220" i="21"/>
  <c r="AE220" i="21" s="1"/>
  <c r="AH220" i="21" s="1"/>
  <c r="R220" i="21"/>
  <c r="H220" i="21"/>
  <c r="W220" i="21" s="1"/>
  <c r="AF220" i="21" s="1"/>
  <c r="X219" i="21"/>
  <c r="V219" i="21"/>
  <c r="AE219" i="21" s="1"/>
  <c r="R219" i="21"/>
  <c r="H219" i="21"/>
  <c r="W219" i="21" s="1"/>
  <c r="AF219" i="21" s="1"/>
  <c r="R218" i="21"/>
  <c r="H218" i="21"/>
  <c r="W218" i="21" s="1"/>
  <c r="AF218" i="21" s="1"/>
  <c r="Y217" i="21"/>
  <c r="X217" i="21"/>
  <c r="AG217" i="21" s="1"/>
  <c r="V217" i="21"/>
  <c r="AE217" i="21" s="1"/>
  <c r="R217" i="21"/>
  <c r="H217" i="21"/>
  <c r="W217" i="21" s="1"/>
  <c r="AF217" i="21" s="1"/>
  <c r="R216" i="21"/>
  <c r="R221" i="21" s="1"/>
  <c r="H216" i="21"/>
  <c r="W216" i="21" s="1"/>
  <c r="AF216" i="21" s="1"/>
  <c r="AF221" i="21" s="1"/>
  <c r="AD215" i="21"/>
  <c r="AC215" i="21"/>
  <c r="AB215" i="21"/>
  <c r="AA215" i="21"/>
  <c r="U215" i="21"/>
  <c r="O215" i="21"/>
  <c r="AG214" i="21"/>
  <c r="X214" i="21"/>
  <c r="V214" i="21"/>
  <c r="R214" i="21"/>
  <c r="H214" i="21"/>
  <c r="W214" i="21" s="1"/>
  <c r="AF214" i="21" s="1"/>
  <c r="V213" i="21"/>
  <c r="AE213" i="21" s="1"/>
  <c r="R213" i="21"/>
  <c r="H213" i="21"/>
  <c r="W213" i="21" s="1"/>
  <c r="AF213" i="21" s="1"/>
  <c r="R212" i="21"/>
  <c r="H212" i="21"/>
  <c r="W212" i="21" s="1"/>
  <c r="AF212" i="21" s="1"/>
  <c r="AG211" i="21"/>
  <c r="X211" i="21"/>
  <c r="V211" i="21"/>
  <c r="R211" i="21"/>
  <c r="H211" i="21"/>
  <c r="W211" i="21" s="1"/>
  <c r="AF211" i="21" s="1"/>
  <c r="AE210" i="21"/>
  <c r="X210" i="21"/>
  <c r="V210" i="21"/>
  <c r="R210" i="21"/>
  <c r="R215" i="21" s="1"/>
  <c r="H210" i="21"/>
  <c r="W210" i="21" s="1"/>
  <c r="AD209" i="21"/>
  <c r="AC209" i="21"/>
  <c r="AB209" i="21"/>
  <c r="AA209" i="21"/>
  <c r="U209" i="21"/>
  <c r="O209" i="21"/>
  <c r="R208" i="21"/>
  <c r="H208" i="21"/>
  <c r="R207" i="21"/>
  <c r="H207" i="21"/>
  <c r="W207" i="21" s="1"/>
  <c r="AF207" i="21" s="1"/>
  <c r="R206" i="21"/>
  <c r="H206" i="21"/>
  <c r="X205" i="21"/>
  <c r="AG205" i="21" s="1"/>
  <c r="R205" i="21"/>
  <c r="H205" i="21"/>
  <c r="W205" i="21" s="1"/>
  <c r="AF205" i="21" s="1"/>
  <c r="R204" i="21"/>
  <c r="R209" i="21" s="1"/>
  <c r="H204" i="21"/>
  <c r="AD203" i="21"/>
  <c r="AC203" i="21"/>
  <c r="AB203" i="21"/>
  <c r="AA203" i="21"/>
  <c r="U203" i="21"/>
  <c r="O203" i="21"/>
  <c r="R202" i="21"/>
  <c r="H202" i="21"/>
  <c r="X202" i="21" s="1"/>
  <c r="AG202" i="21" s="1"/>
  <c r="W201" i="21"/>
  <c r="AF201" i="21" s="1"/>
  <c r="R201" i="21"/>
  <c r="H201" i="21"/>
  <c r="V201" i="21" s="1"/>
  <c r="R200" i="21"/>
  <c r="H200" i="21"/>
  <c r="R199" i="21"/>
  <c r="H199" i="21"/>
  <c r="V199" i="21" s="1"/>
  <c r="X198" i="21"/>
  <c r="W198" i="21"/>
  <c r="R198" i="21"/>
  <c r="R203" i="21" s="1"/>
  <c r="H198" i="21"/>
  <c r="V198" i="21" s="1"/>
  <c r="AD197" i="21"/>
  <c r="AC197" i="21"/>
  <c r="AB197" i="21"/>
  <c r="AA197" i="21"/>
  <c r="U197" i="21"/>
  <c r="O197" i="21"/>
  <c r="R196" i="21"/>
  <c r="H196" i="21"/>
  <c r="R195" i="21"/>
  <c r="H195" i="21"/>
  <c r="W195" i="21" s="1"/>
  <c r="AF195" i="21" s="1"/>
  <c r="W194" i="21"/>
  <c r="AF194" i="21" s="1"/>
  <c r="R194" i="21"/>
  <c r="H194" i="21"/>
  <c r="R193" i="21"/>
  <c r="H193" i="21"/>
  <c r="W193" i="21" s="1"/>
  <c r="AF193" i="21" s="1"/>
  <c r="R192" i="21"/>
  <c r="R197" i="21" s="1"/>
  <c r="H192" i="21"/>
  <c r="W192" i="21" s="1"/>
  <c r="AD191" i="21"/>
  <c r="AC191" i="21"/>
  <c r="AB191" i="21"/>
  <c r="AA191" i="21"/>
  <c r="U191" i="21"/>
  <c r="O191" i="21"/>
  <c r="AF190" i="21"/>
  <c r="X190" i="21"/>
  <c r="AG190" i="21" s="1"/>
  <c r="R190" i="21"/>
  <c r="H190" i="21"/>
  <c r="W190" i="21" s="1"/>
  <c r="R189" i="21"/>
  <c r="H189" i="21"/>
  <c r="W189" i="21" s="1"/>
  <c r="AF189" i="21" s="1"/>
  <c r="V188" i="21"/>
  <c r="AE188" i="21" s="1"/>
  <c r="R188" i="21"/>
  <c r="H188" i="21"/>
  <c r="W188" i="21" s="1"/>
  <c r="AF188" i="21" s="1"/>
  <c r="X187" i="21"/>
  <c r="AG187" i="21" s="1"/>
  <c r="V187" i="21"/>
  <c r="AE187" i="21" s="1"/>
  <c r="R187" i="21"/>
  <c r="H187" i="21"/>
  <c r="W187" i="21" s="1"/>
  <c r="R186" i="21"/>
  <c r="H186" i="21"/>
  <c r="W186" i="21" s="1"/>
  <c r="AF186" i="21" s="1"/>
  <c r="AD185" i="21"/>
  <c r="AC185" i="21"/>
  <c r="AB185" i="21"/>
  <c r="AA185" i="21"/>
  <c r="U185" i="21"/>
  <c r="O185" i="21"/>
  <c r="R184" i="21"/>
  <c r="H184" i="21"/>
  <c r="X184" i="21" s="1"/>
  <c r="AG184" i="21" s="1"/>
  <c r="AG183" i="21"/>
  <c r="W183" i="21"/>
  <c r="AF183" i="21" s="1"/>
  <c r="R183" i="21"/>
  <c r="H183" i="21"/>
  <c r="X183" i="21" s="1"/>
  <c r="R182" i="21"/>
  <c r="H182" i="21"/>
  <c r="X182" i="21" s="1"/>
  <c r="W181" i="21"/>
  <c r="AF181" i="21" s="1"/>
  <c r="R181" i="21"/>
  <c r="H181" i="21"/>
  <c r="X181" i="21" s="1"/>
  <c r="AG181" i="21" s="1"/>
  <c r="R180" i="21"/>
  <c r="R185" i="21" s="1"/>
  <c r="H180" i="21"/>
  <c r="X180" i="21" s="1"/>
  <c r="AG180" i="21" s="1"/>
  <c r="AD179" i="21"/>
  <c r="AC179" i="21"/>
  <c r="AB179" i="21"/>
  <c r="AA179" i="21"/>
  <c r="U179" i="21"/>
  <c r="O179" i="21"/>
  <c r="R178" i="21"/>
  <c r="H178" i="21"/>
  <c r="X178" i="21" s="1"/>
  <c r="AG178" i="21" s="1"/>
  <c r="V177" i="21"/>
  <c r="AE177" i="21" s="1"/>
  <c r="R177" i="21"/>
  <c r="H177" i="21"/>
  <c r="X177" i="21" s="1"/>
  <c r="AG177" i="21" s="1"/>
  <c r="X176" i="21"/>
  <c r="AG176" i="21" s="1"/>
  <c r="W176" i="21"/>
  <c r="AF176" i="21" s="1"/>
  <c r="V176" i="21"/>
  <c r="R176" i="21"/>
  <c r="H176" i="21"/>
  <c r="R175" i="21"/>
  <c r="H175" i="21"/>
  <c r="X175" i="21" s="1"/>
  <c r="AG175" i="21" s="1"/>
  <c r="W174" i="21"/>
  <c r="AF174" i="21" s="1"/>
  <c r="V174" i="21"/>
  <c r="R174" i="21"/>
  <c r="H174" i="21"/>
  <c r="X174" i="21" s="1"/>
  <c r="AG174" i="21" s="1"/>
  <c r="R173" i="21"/>
  <c r="R179" i="21" s="1"/>
  <c r="H173" i="21"/>
  <c r="X173" i="21" s="1"/>
  <c r="AD172" i="21"/>
  <c r="AC172" i="21"/>
  <c r="AB172" i="21"/>
  <c r="AA172" i="21"/>
  <c r="U172" i="21"/>
  <c r="O172" i="21"/>
  <c r="X171" i="21"/>
  <c r="AG171" i="21" s="1"/>
  <c r="R171" i="21"/>
  <c r="H171" i="21"/>
  <c r="R170" i="21"/>
  <c r="H170" i="21"/>
  <c r="V170" i="21" s="1"/>
  <c r="AE170" i="21" s="1"/>
  <c r="R169" i="21"/>
  <c r="H169" i="21"/>
  <c r="W168" i="21"/>
  <c r="AF168" i="21" s="1"/>
  <c r="V168" i="21"/>
  <c r="R168" i="21"/>
  <c r="H168" i="21"/>
  <c r="X168" i="21" s="1"/>
  <c r="AG168" i="21" s="1"/>
  <c r="R167" i="21"/>
  <c r="H167" i="21"/>
  <c r="X167" i="21" s="1"/>
  <c r="AD166" i="21"/>
  <c r="AC166" i="21"/>
  <c r="AB166" i="21"/>
  <c r="AA166" i="21"/>
  <c r="U166" i="21"/>
  <c r="O166" i="21"/>
  <c r="X165" i="21"/>
  <c r="AG165" i="21" s="1"/>
  <c r="R165" i="21"/>
  <c r="H165" i="21"/>
  <c r="W165" i="21" s="1"/>
  <c r="AF165" i="21" s="1"/>
  <c r="R164" i="21"/>
  <c r="H164" i="21"/>
  <c r="W164" i="21" s="1"/>
  <c r="AF164" i="21" s="1"/>
  <c r="R163" i="21"/>
  <c r="H163" i="21"/>
  <c r="W163" i="21" s="1"/>
  <c r="AF163" i="21" s="1"/>
  <c r="R162" i="21"/>
  <c r="H162" i="21"/>
  <c r="W162" i="21" s="1"/>
  <c r="AF162" i="21" s="1"/>
  <c r="R161" i="21"/>
  <c r="H161" i="21"/>
  <c r="W161" i="21" s="1"/>
  <c r="AF161" i="21" s="1"/>
  <c r="R160" i="21"/>
  <c r="H160" i="21"/>
  <c r="W160" i="21" s="1"/>
  <c r="AF160" i="21" s="1"/>
  <c r="AD159" i="21"/>
  <c r="AC159" i="21"/>
  <c r="AB159" i="21"/>
  <c r="AA159" i="21"/>
  <c r="U159" i="21"/>
  <c r="O159" i="21"/>
  <c r="R158" i="21"/>
  <c r="H158" i="21"/>
  <c r="V158" i="21" s="1"/>
  <c r="R157" i="21"/>
  <c r="H157" i="21"/>
  <c r="V157" i="21" s="1"/>
  <c r="AE157" i="21" s="1"/>
  <c r="X156" i="21"/>
  <c r="AG156" i="21" s="1"/>
  <c r="R156" i="21"/>
  <c r="H156" i="21"/>
  <c r="V156" i="21" s="1"/>
  <c r="AE156" i="21" s="1"/>
  <c r="X155" i="21"/>
  <c r="AG155" i="21" s="1"/>
  <c r="R155" i="21"/>
  <c r="H155" i="21"/>
  <c r="V155" i="21" s="1"/>
  <c r="AE155" i="21" s="1"/>
  <c r="R154" i="21"/>
  <c r="H154" i="21"/>
  <c r="V154" i="21" s="1"/>
  <c r="R153" i="21"/>
  <c r="H153" i="21"/>
  <c r="V153" i="21" s="1"/>
  <c r="AD152" i="21"/>
  <c r="AC152" i="21"/>
  <c r="AB152" i="21"/>
  <c r="AA152" i="21"/>
  <c r="U152" i="21"/>
  <c r="O152" i="21"/>
  <c r="R151" i="21"/>
  <c r="H151" i="21"/>
  <c r="X151" i="21" s="1"/>
  <c r="AG151" i="21" s="1"/>
  <c r="R150" i="21"/>
  <c r="H150" i="21"/>
  <c r="X150" i="21" s="1"/>
  <c r="AG150" i="21" s="1"/>
  <c r="R149" i="21"/>
  <c r="H149" i="21"/>
  <c r="R148" i="21"/>
  <c r="H148" i="21"/>
  <c r="X148" i="21" s="1"/>
  <c r="AG148" i="21" s="1"/>
  <c r="R147" i="21"/>
  <c r="H147" i="21"/>
  <c r="X147" i="21" s="1"/>
  <c r="AG147" i="21" s="1"/>
  <c r="W146" i="21"/>
  <c r="R146" i="21"/>
  <c r="H146" i="21"/>
  <c r="X146" i="21" s="1"/>
  <c r="AG146" i="21" s="1"/>
  <c r="AD145" i="21"/>
  <c r="AC145" i="21"/>
  <c r="AB145" i="21"/>
  <c r="AA145" i="21"/>
  <c r="U145" i="21"/>
  <c r="O145" i="21"/>
  <c r="R144" i="21"/>
  <c r="H144" i="21"/>
  <c r="W144" i="21" s="1"/>
  <c r="AF144" i="21" s="1"/>
  <c r="R143" i="21"/>
  <c r="H143" i="21"/>
  <c r="X143" i="21" s="1"/>
  <c r="AG143" i="21" s="1"/>
  <c r="R142" i="21"/>
  <c r="H142" i="21"/>
  <c r="X142" i="21" s="1"/>
  <c r="AG142" i="21" s="1"/>
  <c r="R141" i="21"/>
  <c r="H141" i="21"/>
  <c r="W140" i="21"/>
  <c r="AF140" i="21" s="1"/>
  <c r="R140" i="21"/>
  <c r="H140" i="21"/>
  <c r="X140" i="21" s="1"/>
  <c r="AG140" i="21" s="1"/>
  <c r="R139" i="21"/>
  <c r="H139" i="21"/>
  <c r="X139" i="21" s="1"/>
  <c r="AG139" i="21" s="1"/>
  <c r="AD138" i="21"/>
  <c r="AC138" i="21"/>
  <c r="AB138" i="21"/>
  <c r="AA138" i="21"/>
  <c r="U138" i="21"/>
  <c r="O138" i="21"/>
  <c r="X137" i="21"/>
  <c r="AG137" i="21" s="1"/>
  <c r="V137" i="21"/>
  <c r="Y137" i="21" s="1"/>
  <c r="R137" i="21"/>
  <c r="H137" i="21"/>
  <c r="W137" i="21" s="1"/>
  <c r="AF137" i="21" s="1"/>
  <c r="X136" i="21"/>
  <c r="AG136" i="21" s="1"/>
  <c r="R136" i="21"/>
  <c r="H136" i="21"/>
  <c r="W136" i="21" s="1"/>
  <c r="AF136" i="21" s="1"/>
  <c r="R135" i="21"/>
  <c r="H135" i="21"/>
  <c r="W135" i="21" s="1"/>
  <c r="AF135" i="21" s="1"/>
  <c r="X134" i="21"/>
  <c r="V134" i="21"/>
  <c r="AE134" i="21" s="1"/>
  <c r="R134" i="21"/>
  <c r="H134" i="21"/>
  <c r="W134" i="21" s="1"/>
  <c r="AF134" i="21" s="1"/>
  <c r="AD133" i="21"/>
  <c r="AC133" i="21"/>
  <c r="AB133" i="21"/>
  <c r="AA133" i="21"/>
  <c r="U133" i="21"/>
  <c r="O133" i="21"/>
  <c r="R132" i="21"/>
  <c r="H132" i="21"/>
  <c r="W132" i="21" s="1"/>
  <c r="AF132" i="21" s="1"/>
  <c r="R131" i="21"/>
  <c r="H131" i="21"/>
  <c r="W131" i="21" s="1"/>
  <c r="AF131" i="21" s="1"/>
  <c r="X130" i="21"/>
  <c r="AG130" i="21" s="1"/>
  <c r="R130" i="21"/>
  <c r="H130" i="21"/>
  <c r="W130" i="21" s="1"/>
  <c r="AF130" i="21" s="1"/>
  <c r="X129" i="21"/>
  <c r="AG129" i="21" s="1"/>
  <c r="R129" i="21"/>
  <c r="H129" i="21"/>
  <c r="W129" i="21" s="1"/>
  <c r="AF129" i="21" s="1"/>
  <c r="R128" i="21"/>
  <c r="H128" i="21"/>
  <c r="W128" i="21" s="1"/>
  <c r="AF128" i="21" s="1"/>
  <c r="R127" i="21"/>
  <c r="H127" i="21"/>
  <c r="W127" i="21" s="1"/>
  <c r="AD126" i="21"/>
  <c r="AC126" i="21"/>
  <c r="AB126" i="21"/>
  <c r="AA126" i="21"/>
  <c r="U126" i="21"/>
  <c r="O126" i="21"/>
  <c r="X125" i="21"/>
  <c r="AG125" i="21" s="1"/>
  <c r="V125" i="21"/>
  <c r="R125" i="21"/>
  <c r="H125" i="21"/>
  <c r="W125" i="21" s="1"/>
  <c r="AF125" i="21" s="1"/>
  <c r="R124" i="21"/>
  <c r="H124" i="21"/>
  <c r="W124" i="21" s="1"/>
  <c r="AF124" i="21" s="1"/>
  <c r="R123" i="21"/>
  <c r="H123" i="21"/>
  <c r="W123" i="21" s="1"/>
  <c r="AF123" i="21" s="1"/>
  <c r="V122" i="21"/>
  <c r="R122" i="21"/>
  <c r="H122" i="21"/>
  <c r="W122" i="21" s="1"/>
  <c r="AF122" i="21" s="1"/>
  <c r="X121" i="21"/>
  <c r="AG121" i="21" s="1"/>
  <c r="V121" i="21"/>
  <c r="R121" i="21"/>
  <c r="H121" i="21"/>
  <c r="W121" i="21" s="1"/>
  <c r="AF121" i="21" s="1"/>
  <c r="AG120" i="21"/>
  <c r="X120" i="21"/>
  <c r="R120" i="21"/>
  <c r="H120" i="21"/>
  <c r="W120" i="21" s="1"/>
  <c r="AD119" i="21"/>
  <c r="AC119" i="21"/>
  <c r="AB119" i="21"/>
  <c r="AA119" i="21"/>
  <c r="U119" i="21"/>
  <c r="O119" i="21"/>
  <c r="R118" i="21"/>
  <c r="H118" i="21"/>
  <c r="X118" i="21" s="1"/>
  <c r="AG118" i="21" s="1"/>
  <c r="R117" i="21"/>
  <c r="H117" i="21"/>
  <c r="X117" i="21" s="1"/>
  <c r="AG117" i="21" s="1"/>
  <c r="R116" i="21"/>
  <c r="H116" i="21"/>
  <c r="X116" i="21" s="1"/>
  <c r="AG116" i="21" s="1"/>
  <c r="R115" i="21"/>
  <c r="H115" i="21"/>
  <c r="X115" i="21" s="1"/>
  <c r="AG115" i="21" s="1"/>
  <c r="R114" i="21"/>
  <c r="H114" i="21"/>
  <c r="X114" i="21" s="1"/>
  <c r="AD113" i="21"/>
  <c r="AC113" i="21"/>
  <c r="AB113" i="21"/>
  <c r="AA113" i="21"/>
  <c r="U113" i="21"/>
  <c r="O113" i="21"/>
  <c r="W112" i="21"/>
  <c r="AF112" i="21" s="1"/>
  <c r="R112" i="21"/>
  <c r="H112" i="21"/>
  <c r="V112" i="21" s="1"/>
  <c r="R111" i="21"/>
  <c r="H111" i="21"/>
  <c r="V111" i="21" s="1"/>
  <c r="R110" i="21"/>
  <c r="H110" i="21"/>
  <c r="V110" i="21" s="1"/>
  <c r="R109" i="21"/>
  <c r="H109" i="21"/>
  <c r="R108" i="21"/>
  <c r="H108" i="21"/>
  <c r="V108" i="21" s="1"/>
  <c r="W107" i="21"/>
  <c r="AF107" i="21" s="1"/>
  <c r="R107" i="21"/>
  <c r="R113" i="21" s="1"/>
  <c r="H107" i="21"/>
  <c r="V107" i="21" s="1"/>
  <c r="AD106" i="21"/>
  <c r="AC106" i="21"/>
  <c r="AB106" i="21"/>
  <c r="AA106" i="21"/>
  <c r="U106" i="21"/>
  <c r="O106" i="21"/>
  <c r="R105" i="21"/>
  <c r="H105" i="21"/>
  <c r="X105" i="21" s="1"/>
  <c r="AG105" i="21" s="1"/>
  <c r="R104" i="21"/>
  <c r="H104" i="21"/>
  <c r="X104" i="21" s="1"/>
  <c r="AG104" i="21" s="1"/>
  <c r="R103" i="21"/>
  <c r="H103" i="21"/>
  <c r="X103" i="21" s="1"/>
  <c r="AG103" i="21" s="1"/>
  <c r="R102" i="21"/>
  <c r="H102" i="21"/>
  <c r="X102" i="21" s="1"/>
  <c r="AG102" i="21" s="1"/>
  <c r="R101" i="21"/>
  <c r="H101" i="21"/>
  <c r="X101" i="21" s="1"/>
  <c r="AG101" i="21" s="1"/>
  <c r="R100" i="21"/>
  <c r="H100" i="21"/>
  <c r="X100" i="21" s="1"/>
  <c r="AG100" i="21" s="1"/>
  <c r="AD99" i="21"/>
  <c r="AC99" i="21"/>
  <c r="AB99" i="21"/>
  <c r="AA99" i="21"/>
  <c r="U99" i="21"/>
  <c r="O99" i="21"/>
  <c r="X98" i="21"/>
  <c r="AG98" i="21" s="1"/>
  <c r="R98" i="21"/>
  <c r="H98" i="21"/>
  <c r="W98" i="21" s="1"/>
  <c r="AF98" i="21" s="1"/>
  <c r="V97" i="21"/>
  <c r="AE97" i="21" s="1"/>
  <c r="R97" i="21"/>
  <c r="H97" i="21"/>
  <c r="W97" i="21" s="1"/>
  <c r="AF97" i="21" s="1"/>
  <c r="X96" i="21"/>
  <c r="AG96" i="21" s="1"/>
  <c r="R96" i="21"/>
  <c r="H96" i="21"/>
  <c r="W96" i="21" s="1"/>
  <c r="AF96" i="21" s="1"/>
  <c r="V95" i="21"/>
  <c r="AE95" i="21" s="1"/>
  <c r="R95" i="21"/>
  <c r="H95" i="21"/>
  <c r="W95" i="21" s="1"/>
  <c r="AF95" i="21" s="1"/>
  <c r="X94" i="21"/>
  <c r="AG94" i="21" s="1"/>
  <c r="R94" i="21"/>
  <c r="H94" i="21"/>
  <c r="W94" i="21" s="1"/>
  <c r="AF94" i="21" s="1"/>
  <c r="V93" i="21"/>
  <c r="R93" i="21"/>
  <c r="R99" i="21" s="1"/>
  <c r="H93" i="21"/>
  <c r="W93" i="21" s="1"/>
  <c r="AD92" i="21"/>
  <c r="AC92" i="21"/>
  <c r="AB92" i="21"/>
  <c r="AA92" i="21"/>
  <c r="U92" i="21"/>
  <c r="O92" i="21"/>
  <c r="R91" i="21"/>
  <c r="H91" i="21"/>
  <c r="X91" i="21" s="1"/>
  <c r="AG91" i="21" s="1"/>
  <c r="W90" i="21"/>
  <c r="AF90" i="21" s="1"/>
  <c r="R90" i="21"/>
  <c r="H90" i="21"/>
  <c r="X90" i="21" s="1"/>
  <c r="AG90" i="21" s="1"/>
  <c r="R89" i="21"/>
  <c r="H89" i="21"/>
  <c r="R88" i="21"/>
  <c r="H88" i="21"/>
  <c r="X88" i="21" s="1"/>
  <c r="AG88" i="21" s="1"/>
  <c r="W87" i="21"/>
  <c r="R87" i="21"/>
  <c r="H87" i="21"/>
  <c r="X87" i="21" s="1"/>
  <c r="AD86" i="21"/>
  <c r="AC86" i="21"/>
  <c r="AB86" i="21"/>
  <c r="AA86" i="21"/>
  <c r="U86" i="21"/>
  <c r="O86" i="21"/>
  <c r="V85" i="21"/>
  <c r="R85" i="21"/>
  <c r="H85" i="21"/>
  <c r="W85" i="21" s="1"/>
  <c r="AF85" i="21" s="1"/>
  <c r="R84" i="21"/>
  <c r="H84" i="21"/>
  <c r="W84" i="21" s="1"/>
  <c r="AF84" i="21" s="1"/>
  <c r="AE83" i="21"/>
  <c r="X83" i="21"/>
  <c r="AG83" i="21" s="1"/>
  <c r="V83" i="21"/>
  <c r="Y83" i="21" s="1"/>
  <c r="R83" i="21"/>
  <c r="H83" i="21"/>
  <c r="W83" i="21" s="1"/>
  <c r="AF83" i="21" s="1"/>
  <c r="X82" i="21"/>
  <c r="R82" i="21"/>
  <c r="H82" i="21"/>
  <c r="W82" i="21" s="1"/>
  <c r="AD81" i="21"/>
  <c r="AC81" i="21"/>
  <c r="AB81" i="21"/>
  <c r="AA81" i="21"/>
  <c r="U81" i="21"/>
  <c r="O81" i="21"/>
  <c r="R80" i="21"/>
  <c r="H80" i="21"/>
  <c r="W80" i="21" s="1"/>
  <c r="AF80" i="21" s="1"/>
  <c r="R79" i="21"/>
  <c r="H79" i="21"/>
  <c r="W79" i="21" s="1"/>
  <c r="AF79" i="21" s="1"/>
  <c r="R78" i="21"/>
  <c r="H78" i="21"/>
  <c r="W78" i="21" s="1"/>
  <c r="AF78" i="21" s="1"/>
  <c r="X77" i="21"/>
  <c r="AG77" i="21" s="1"/>
  <c r="R77" i="21"/>
  <c r="R81" i="21" s="1"/>
  <c r="H77" i="21"/>
  <c r="W77" i="21" s="1"/>
  <c r="AF77" i="21" s="1"/>
  <c r="AD76" i="21"/>
  <c r="AC76" i="21"/>
  <c r="AB76" i="21"/>
  <c r="AA76" i="21"/>
  <c r="U76" i="21"/>
  <c r="O76" i="21"/>
  <c r="AG75" i="21"/>
  <c r="X75" i="21"/>
  <c r="R75" i="21"/>
  <c r="H75" i="21"/>
  <c r="W75" i="21" s="1"/>
  <c r="AF75" i="21" s="1"/>
  <c r="AG74" i="21"/>
  <c r="X74" i="21"/>
  <c r="V74" i="21"/>
  <c r="R74" i="21"/>
  <c r="H74" i="21"/>
  <c r="W74" i="21" s="1"/>
  <c r="AF74" i="21" s="1"/>
  <c r="X73" i="21"/>
  <c r="AG73" i="21" s="1"/>
  <c r="R73" i="21"/>
  <c r="H73" i="21"/>
  <c r="W73" i="21" s="1"/>
  <c r="AF73" i="21" s="1"/>
  <c r="X72" i="21"/>
  <c r="AG72" i="21" s="1"/>
  <c r="R72" i="21"/>
  <c r="H72" i="21"/>
  <c r="W72" i="21" s="1"/>
  <c r="AF72" i="21" s="1"/>
  <c r="R71" i="21"/>
  <c r="H71" i="21"/>
  <c r="W71" i="21" s="1"/>
  <c r="AF71" i="21" s="1"/>
  <c r="R70" i="21"/>
  <c r="H70" i="21"/>
  <c r="W70" i="21" s="1"/>
  <c r="AD69" i="21"/>
  <c r="AC69" i="21"/>
  <c r="AB69" i="21"/>
  <c r="AA69" i="21"/>
  <c r="U69" i="21"/>
  <c r="O69" i="21"/>
  <c r="R68" i="21"/>
  <c r="H68" i="21"/>
  <c r="W68" i="21" s="1"/>
  <c r="AF68" i="21" s="1"/>
  <c r="R67" i="21"/>
  <c r="H67" i="21"/>
  <c r="R66" i="21"/>
  <c r="H66" i="21"/>
  <c r="W66" i="21" s="1"/>
  <c r="AF66" i="21" s="1"/>
  <c r="R65" i="21"/>
  <c r="H65" i="21"/>
  <c r="W65" i="21" s="1"/>
  <c r="AD64" i="21"/>
  <c r="AC64" i="21"/>
  <c r="AB64" i="21"/>
  <c r="AA64" i="21"/>
  <c r="U64" i="21"/>
  <c r="O64" i="21"/>
  <c r="R63" i="21"/>
  <c r="H63" i="21"/>
  <c r="X63" i="21" s="1"/>
  <c r="AG63" i="21" s="1"/>
  <c r="R62" i="21"/>
  <c r="H62" i="21"/>
  <c r="R61" i="21"/>
  <c r="H61" i="21"/>
  <c r="X61" i="21" s="1"/>
  <c r="AG61" i="21" s="1"/>
  <c r="V60" i="21"/>
  <c r="R60" i="21"/>
  <c r="H60" i="21"/>
  <c r="X60" i="21" s="1"/>
  <c r="AD59" i="21"/>
  <c r="AC59" i="21"/>
  <c r="AB59" i="21"/>
  <c r="AA59" i="21"/>
  <c r="U59" i="21"/>
  <c r="O59" i="21"/>
  <c r="V58" i="21"/>
  <c r="R58" i="21"/>
  <c r="H58" i="21"/>
  <c r="X58" i="21" s="1"/>
  <c r="AG58" i="21" s="1"/>
  <c r="R57" i="21"/>
  <c r="H57" i="21"/>
  <c r="X57" i="21" s="1"/>
  <c r="AG57" i="21" s="1"/>
  <c r="R56" i="21"/>
  <c r="R59" i="21" s="1"/>
  <c r="H56" i="21"/>
  <c r="X56" i="21" s="1"/>
  <c r="AG56" i="21" s="1"/>
  <c r="R55" i="21"/>
  <c r="H55" i="21"/>
  <c r="X55" i="21" s="1"/>
  <c r="AG55" i="21" s="1"/>
  <c r="V54" i="21"/>
  <c r="AE54" i="21" s="1"/>
  <c r="R54" i="21"/>
  <c r="H54" i="21"/>
  <c r="X54" i="21" s="1"/>
  <c r="AD53" i="21"/>
  <c r="AC53" i="21"/>
  <c r="AB53" i="21"/>
  <c r="AA53" i="21"/>
  <c r="U53" i="21"/>
  <c r="O53" i="21"/>
  <c r="R52" i="21"/>
  <c r="H52" i="21"/>
  <c r="W52" i="21" s="1"/>
  <c r="AF52" i="21" s="1"/>
  <c r="X51" i="21"/>
  <c r="AG51" i="21" s="1"/>
  <c r="V51" i="21"/>
  <c r="AE51" i="21" s="1"/>
  <c r="R51" i="21"/>
  <c r="H51" i="21"/>
  <c r="W51" i="21" s="1"/>
  <c r="AF51" i="21" s="1"/>
  <c r="V50" i="21"/>
  <c r="AE50" i="21" s="1"/>
  <c r="R50" i="21"/>
  <c r="H50" i="21"/>
  <c r="W50" i="21" s="1"/>
  <c r="AF50" i="21" s="1"/>
  <c r="AE49" i="21"/>
  <c r="X49" i="21"/>
  <c r="AG49" i="21" s="1"/>
  <c r="V49" i="21"/>
  <c r="R49" i="21"/>
  <c r="H49" i="21"/>
  <c r="W49" i="21" s="1"/>
  <c r="AF49" i="21" s="1"/>
  <c r="AE48" i="21"/>
  <c r="V48" i="21"/>
  <c r="R48" i="21"/>
  <c r="H48" i="21"/>
  <c r="W48" i="21" s="1"/>
  <c r="AF48" i="21" s="1"/>
  <c r="X47" i="21"/>
  <c r="AG47" i="21" s="1"/>
  <c r="V47" i="21"/>
  <c r="AE47" i="21" s="1"/>
  <c r="R47" i="21"/>
  <c r="R53" i="21" s="1"/>
  <c r="H47" i="21"/>
  <c r="W47" i="21" s="1"/>
  <c r="AF47" i="21" s="1"/>
  <c r="AF53" i="21" s="1"/>
  <c r="AD46" i="21"/>
  <c r="AC46" i="21"/>
  <c r="AB46" i="21"/>
  <c r="AA46" i="21"/>
  <c r="U46" i="21"/>
  <c r="O46" i="21"/>
  <c r="V45" i="21"/>
  <c r="R45" i="21"/>
  <c r="H45" i="21"/>
  <c r="W45" i="21" s="1"/>
  <c r="AF45" i="21" s="1"/>
  <c r="X44" i="21"/>
  <c r="AG44" i="21" s="1"/>
  <c r="V44" i="21"/>
  <c r="R44" i="21"/>
  <c r="H44" i="21"/>
  <c r="W44" i="21" s="1"/>
  <c r="AF44" i="21" s="1"/>
  <c r="X43" i="21"/>
  <c r="AG43" i="21" s="1"/>
  <c r="V43" i="21"/>
  <c r="R43" i="21"/>
  <c r="H43" i="21"/>
  <c r="W43" i="21" s="1"/>
  <c r="AF43" i="21" s="1"/>
  <c r="X42" i="21"/>
  <c r="R42" i="21"/>
  <c r="H42" i="21"/>
  <c r="W42" i="21" s="1"/>
  <c r="AF42" i="21" s="1"/>
  <c r="AF46" i="21" s="1"/>
  <c r="AD41" i="21"/>
  <c r="AC41" i="21"/>
  <c r="AB41" i="21"/>
  <c r="AA41" i="21"/>
  <c r="U41" i="21"/>
  <c r="O41" i="21"/>
  <c r="X40" i="21"/>
  <c r="AG40" i="21" s="1"/>
  <c r="R40" i="21"/>
  <c r="H40" i="21"/>
  <c r="W40" i="21" s="1"/>
  <c r="AF40" i="21" s="1"/>
  <c r="R39" i="21"/>
  <c r="H39" i="21"/>
  <c r="W39" i="21" s="1"/>
  <c r="AF39" i="21" s="1"/>
  <c r="X38" i="21"/>
  <c r="AG38" i="21" s="1"/>
  <c r="R38" i="21"/>
  <c r="H38" i="21"/>
  <c r="W38" i="21" s="1"/>
  <c r="AF38" i="21" s="1"/>
  <c r="X37" i="21"/>
  <c r="AG37" i="21" s="1"/>
  <c r="R37" i="21"/>
  <c r="H37" i="21"/>
  <c r="W37" i="21" s="1"/>
  <c r="AF37" i="21" s="1"/>
  <c r="AD36" i="21"/>
  <c r="AC36" i="21"/>
  <c r="AB36" i="21"/>
  <c r="AA36" i="21"/>
  <c r="U36" i="21"/>
  <c r="O36" i="21"/>
  <c r="W35" i="21"/>
  <c r="AF35" i="21" s="1"/>
  <c r="R35" i="21"/>
  <c r="H35" i="21"/>
  <c r="V35" i="21" s="1"/>
  <c r="AE35" i="21" s="1"/>
  <c r="R34" i="21"/>
  <c r="H34" i="21"/>
  <c r="V34" i="21" s="1"/>
  <c r="R33" i="21"/>
  <c r="H33" i="21"/>
  <c r="V33" i="21" s="1"/>
  <c r="AE33" i="21" s="1"/>
  <c r="R32" i="21"/>
  <c r="H32" i="21"/>
  <c r="V32" i="21" s="1"/>
  <c r="AE32" i="21" s="1"/>
  <c r="R31" i="21"/>
  <c r="H31" i="21"/>
  <c r="X31" i="21" s="1"/>
  <c r="AD30" i="21"/>
  <c r="U30" i="21"/>
  <c r="O30" i="21"/>
  <c r="R29" i="21"/>
  <c r="H29" i="21"/>
  <c r="X29" i="21" s="1"/>
  <c r="AG29" i="21" s="1"/>
  <c r="R28" i="21"/>
  <c r="H28" i="21"/>
  <c r="X28" i="21" s="1"/>
  <c r="AG28" i="21" s="1"/>
  <c r="W27" i="21"/>
  <c r="AF27" i="21" s="1"/>
  <c r="V27" i="21"/>
  <c r="AE27" i="21" s="1"/>
  <c r="R27" i="21"/>
  <c r="R30" i="21" s="1"/>
  <c r="H27" i="21"/>
  <c r="X27" i="21" s="1"/>
  <c r="AD26" i="21"/>
  <c r="U26" i="21"/>
  <c r="O26" i="21"/>
  <c r="R25" i="21"/>
  <c r="H25" i="21"/>
  <c r="X25" i="21" s="1"/>
  <c r="AG25" i="21" s="1"/>
  <c r="R24" i="21"/>
  <c r="H24" i="21"/>
  <c r="X24" i="21" s="1"/>
  <c r="AG24" i="21" s="1"/>
  <c r="R23" i="21"/>
  <c r="H23" i="21"/>
  <c r="W23" i="21" s="1"/>
  <c r="AF23" i="21" s="1"/>
  <c r="V22" i="21"/>
  <c r="AE22" i="21" s="1"/>
  <c r="R22" i="21"/>
  <c r="H22" i="21"/>
  <c r="X22" i="21" s="1"/>
  <c r="AG22" i="21" s="1"/>
  <c r="V21" i="21"/>
  <c r="AE21" i="21" s="1"/>
  <c r="R21" i="21"/>
  <c r="H21" i="21"/>
  <c r="X21" i="21" s="1"/>
  <c r="AD20" i="21"/>
  <c r="U20" i="21"/>
  <c r="O20" i="21"/>
  <c r="R19" i="21"/>
  <c r="R20" i="21" s="1"/>
  <c r="H19" i="21"/>
  <c r="X19" i="21" s="1"/>
  <c r="AG19" i="21" s="1"/>
  <c r="V18" i="21"/>
  <c r="AE18" i="21" s="1"/>
  <c r="R18" i="21"/>
  <c r="H18" i="21"/>
  <c r="W18" i="21" s="1"/>
  <c r="AF18" i="21" s="1"/>
  <c r="R17" i="21"/>
  <c r="H17" i="21"/>
  <c r="X17" i="21" s="1"/>
  <c r="AG17" i="21" s="1"/>
  <c r="R16" i="21"/>
  <c r="H16" i="21"/>
  <c r="W16" i="21" s="1"/>
  <c r="AD15" i="21"/>
  <c r="U15" i="21"/>
  <c r="O15" i="21"/>
  <c r="R14" i="21"/>
  <c r="H14" i="21"/>
  <c r="X14" i="21" s="1"/>
  <c r="AG14" i="21" s="1"/>
  <c r="R13" i="21"/>
  <c r="H13" i="21"/>
  <c r="W13" i="21" s="1"/>
  <c r="AF13" i="21" s="1"/>
  <c r="V12" i="21"/>
  <c r="AE12" i="21" s="1"/>
  <c r="R12" i="21"/>
  <c r="H12" i="21"/>
  <c r="W12" i="21" s="1"/>
  <c r="AF12" i="21" s="1"/>
  <c r="V11" i="21"/>
  <c r="AE11" i="21" s="1"/>
  <c r="R11" i="21"/>
  <c r="H11" i="21"/>
  <c r="W11" i="21" s="1"/>
  <c r="AD10" i="21"/>
  <c r="U10" i="21"/>
  <c r="O10" i="21"/>
  <c r="R9" i="21"/>
  <c r="H9" i="21"/>
  <c r="X9" i="21" s="1"/>
  <c r="AG9" i="21" s="1"/>
  <c r="R8" i="21"/>
  <c r="H8" i="21"/>
  <c r="W8" i="21" s="1"/>
  <c r="AF8" i="21" s="1"/>
  <c r="V7" i="21"/>
  <c r="AE7" i="21" s="1"/>
  <c r="R7" i="21"/>
  <c r="H7" i="21"/>
  <c r="X7" i="21" s="1"/>
  <c r="AG7" i="21" s="1"/>
  <c r="R6" i="21"/>
  <c r="H6" i="21"/>
  <c r="W6" i="21" s="1"/>
  <c r="U341" i="3"/>
  <c r="AA341" i="3"/>
  <c r="AB341" i="3"/>
  <c r="AC341" i="3"/>
  <c r="AD341" i="3"/>
  <c r="U335" i="3"/>
  <c r="AA335" i="3"/>
  <c r="AB335" i="3"/>
  <c r="AC335" i="3"/>
  <c r="AD335" i="3"/>
  <c r="U329" i="3"/>
  <c r="AA329" i="3"/>
  <c r="AB329" i="3"/>
  <c r="AC329" i="3"/>
  <c r="AD329" i="3"/>
  <c r="U323" i="3"/>
  <c r="AA323" i="3"/>
  <c r="AB323" i="3"/>
  <c r="AC323" i="3"/>
  <c r="AD323" i="3"/>
  <c r="U317" i="3"/>
  <c r="AA317" i="3"/>
  <c r="AB317" i="3"/>
  <c r="AC317" i="3"/>
  <c r="AD317" i="3"/>
  <c r="U311" i="3"/>
  <c r="AA311" i="3"/>
  <c r="AB311" i="3"/>
  <c r="AC311" i="3"/>
  <c r="AD311" i="3"/>
  <c r="U305" i="3"/>
  <c r="AA305" i="3"/>
  <c r="AB305" i="3"/>
  <c r="AC305" i="3"/>
  <c r="AD305" i="3"/>
  <c r="U299" i="3"/>
  <c r="AA299" i="3"/>
  <c r="AB299" i="3"/>
  <c r="AC299" i="3"/>
  <c r="AD299" i="3"/>
  <c r="U293" i="3"/>
  <c r="AA293" i="3"/>
  <c r="AB293" i="3"/>
  <c r="AC293" i="3"/>
  <c r="AD293" i="3"/>
  <c r="U287" i="3"/>
  <c r="AA287" i="3"/>
  <c r="AB287" i="3"/>
  <c r="AC287" i="3"/>
  <c r="AD287" i="3"/>
  <c r="U281" i="3"/>
  <c r="AA281" i="3"/>
  <c r="AB281" i="3"/>
  <c r="AC281" i="3"/>
  <c r="AD281" i="3"/>
  <c r="U275" i="3"/>
  <c r="AA275" i="3"/>
  <c r="AB275" i="3"/>
  <c r="AC275" i="3"/>
  <c r="AD275" i="3"/>
  <c r="U269" i="3"/>
  <c r="AA269" i="3"/>
  <c r="AB269" i="3"/>
  <c r="AC269" i="3"/>
  <c r="AD269" i="3"/>
  <c r="U263" i="3"/>
  <c r="AA263" i="3"/>
  <c r="AB263" i="3"/>
  <c r="AC263" i="3"/>
  <c r="AD263" i="3"/>
  <c r="U257" i="3"/>
  <c r="AA257" i="3"/>
  <c r="AB257" i="3"/>
  <c r="AC257" i="3"/>
  <c r="AD257" i="3"/>
  <c r="U251" i="3"/>
  <c r="AA251" i="3"/>
  <c r="AB251" i="3"/>
  <c r="AC251" i="3"/>
  <c r="AD251" i="3"/>
  <c r="U245" i="3"/>
  <c r="AA245" i="3"/>
  <c r="AB245" i="3"/>
  <c r="AC245" i="3"/>
  <c r="AD245" i="3"/>
  <c r="U239" i="3"/>
  <c r="AA239" i="3"/>
  <c r="AB239" i="3"/>
  <c r="AC239" i="3"/>
  <c r="AD239" i="3"/>
  <c r="U233" i="3"/>
  <c r="AA233" i="3"/>
  <c r="AB233" i="3"/>
  <c r="AC233" i="3"/>
  <c r="AD233" i="3"/>
  <c r="U227" i="3"/>
  <c r="AA227" i="3"/>
  <c r="AB227" i="3"/>
  <c r="AC227" i="3"/>
  <c r="AD227" i="3"/>
  <c r="U221" i="3"/>
  <c r="AA221" i="3"/>
  <c r="AB221" i="3"/>
  <c r="AC221" i="3"/>
  <c r="AD221" i="3"/>
  <c r="U215" i="3"/>
  <c r="AA215" i="3"/>
  <c r="AB215" i="3"/>
  <c r="AC215" i="3"/>
  <c r="AD215" i="3"/>
  <c r="U209" i="3"/>
  <c r="AA209" i="3"/>
  <c r="AB209" i="3"/>
  <c r="AC209" i="3"/>
  <c r="AD209" i="3"/>
  <c r="U203" i="3"/>
  <c r="AA203" i="3"/>
  <c r="AB203" i="3"/>
  <c r="AC203" i="3"/>
  <c r="AD203" i="3"/>
  <c r="U197" i="3"/>
  <c r="AA197" i="3"/>
  <c r="AB197" i="3"/>
  <c r="AC197" i="3"/>
  <c r="AD197" i="3"/>
  <c r="U191" i="3"/>
  <c r="AA191" i="3"/>
  <c r="AB191" i="3"/>
  <c r="AC191" i="3"/>
  <c r="AD191" i="3"/>
  <c r="U185" i="3"/>
  <c r="AA185" i="3"/>
  <c r="AB185" i="3"/>
  <c r="AC185" i="3"/>
  <c r="AD185" i="3"/>
  <c r="U179" i="3"/>
  <c r="AA179" i="3"/>
  <c r="AB179" i="3"/>
  <c r="AC179" i="3"/>
  <c r="AD179" i="3"/>
  <c r="U172" i="3"/>
  <c r="AA172" i="3"/>
  <c r="AB172" i="3"/>
  <c r="AC172" i="3"/>
  <c r="AD172" i="3"/>
  <c r="U166" i="3"/>
  <c r="AA166" i="3"/>
  <c r="AB166" i="3"/>
  <c r="AC166" i="3"/>
  <c r="AD166" i="3"/>
  <c r="U159" i="3"/>
  <c r="AA159" i="3"/>
  <c r="AB159" i="3"/>
  <c r="AC159" i="3"/>
  <c r="AD159" i="3"/>
  <c r="U152" i="3"/>
  <c r="AA152" i="3"/>
  <c r="AB152" i="3"/>
  <c r="AC152" i="3"/>
  <c r="AD152" i="3"/>
  <c r="U145" i="3"/>
  <c r="AA145" i="3"/>
  <c r="AB145" i="3"/>
  <c r="AC145" i="3"/>
  <c r="AD145" i="3"/>
  <c r="U138" i="3"/>
  <c r="AA138" i="3"/>
  <c r="AB138" i="3"/>
  <c r="AC138" i="3"/>
  <c r="AD138" i="3"/>
  <c r="U133" i="3"/>
  <c r="AA133" i="3"/>
  <c r="AB133" i="3"/>
  <c r="AC133" i="3"/>
  <c r="AD133" i="3"/>
  <c r="U126" i="3"/>
  <c r="AA126" i="3"/>
  <c r="AB126" i="3"/>
  <c r="AC126" i="3"/>
  <c r="AD126" i="3"/>
  <c r="U119" i="3"/>
  <c r="AA119" i="3"/>
  <c r="AB119" i="3"/>
  <c r="AC119" i="3"/>
  <c r="AD119" i="3"/>
  <c r="U113" i="3"/>
  <c r="AA113" i="3"/>
  <c r="AB113" i="3"/>
  <c r="AC113" i="3"/>
  <c r="AD113" i="3"/>
  <c r="U106" i="3"/>
  <c r="AA106" i="3"/>
  <c r="AB106" i="3"/>
  <c r="AC106" i="3"/>
  <c r="AD106" i="3"/>
  <c r="U99" i="3"/>
  <c r="AA99" i="3"/>
  <c r="AB99" i="3"/>
  <c r="AC99" i="3"/>
  <c r="AD99" i="3"/>
  <c r="U92" i="3"/>
  <c r="AA92" i="3"/>
  <c r="AB92" i="3"/>
  <c r="AC92" i="3"/>
  <c r="AD92" i="3"/>
  <c r="U86" i="3"/>
  <c r="AA86" i="3"/>
  <c r="AB86" i="3"/>
  <c r="AC86" i="3"/>
  <c r="AD86" i="3"/>
  <c r="U81" i="3"/>
  <c r="AA81" i="3"/>
  <c r="AB81" i="3"/>
  <c r="AC81" i="3"/>
  <c r="AD81" i="3"/>
  <c r="U76" i="3"/>
  <c r="AA76" i="3"/>
  <c r="AB76" i="3"/>
  <c r="AC76" i="3"/>
  <c r="AD76" i="3"/>
  <c r="U69" i="3"/>
  <c r="AA69" i="3"/>
  <c r="AB69" i="3"/>
  <c r="AC69" i="3"/>
  <c r="AD69" i="3"/>
  <c r="U64" i="3"/>
  <c r="AA64" i="3"/>
  <c r="AB64" i="3"/>
  <c r="AC64" i="3"/>
  <c r="AD64" i="3"/>
  <c r="U59" i="3"/>
  <c r="AA59" i="3"/>
  <c r="AB59" i="3"/>
  <c r="AC59" i="3"/>
  <c r="AD59" i="3"/>
  <c r="U53" i="3"/>
  <c r="AA53" i="3"/>
  <c r="AB53" i="3"/>
  <c r="AC53" i="3"/>
  <c r="AD53" i="3"/>
  <c r="U46" i="3"/>
  <c r="AA46" i="3"/>
  <c r="AB46" i="3"/>
  <c r="AC46" i="3"/>
  <c r="AD46" i="3"/>
  <c r="U41" i="3"/>
  <c r="AA41" i="3"/>
  <c r="AB41" i="3"/>
  <c r="AC41" i="3"/>
  <c r="AD41" i="3"/>
  <c r="U36" i="3"/>
  <c r="AA36" i="3"/>
  <c r="AB36" i="3"/>
  <c r="AC36" i="3"/>
  <c r="AD36" i="3"/>
  <c r="U30" i="3"/>
  <c r="AD30" i="3"/>
  <c r="U26" i="3"/>
  <c r="AD26" i="3"/>
  <c r="U20" i="3"/>
  <c r="AD20" i="3"/>
  <c r="U15" i="3"/>
  <c r="AD15" i="3"/>
  <c r="U10" i="3"/>
  <c r="AD10" i="3"/>
  <c r="C31" i="11"/>
  <c r="AF227" i="21" l="1"/>
  <c r="D43" i="11"/>
  <c r="AF347" i="21"/>
  <c r="AE138" i="21"/>
  <c r="V8" i="21"/>
  <c r="AE8" i="21" s="1"/>
  <c r="R26" i="21"/>
  <c r="R41" i="21"/>
  <c r="X52" i="21"/>
  <c r="AG52" i="21" s="1"/>
  <c r="X70" i="21"/>
  <c r="V75" i="21"/>
  <c r="AE75" i="21" s="1"/>
  <c r="AH75" i="21" s="1"/>
  <c r="V84" i="21"/>
  <c r="V86" i="21" s="1"/>
  <c r="R92" i="21"/>
  <c r="W110" i="21"/>
  <c r="AF110" i="21" s="1"/>
  <c r="V120" i="21"/>
  <c r="X123" i="21"/>
  <c r="AG123" i="21" s="1"/>
  <c r="X131" i="21"/>
  <c r="AG131" i="21" s="1"/>
  <c r="V136" i="21"/>
  <c r="AE136" i="21" s="1"/>
  <c r="W142" i="21"/>
  <c r="AF142" i="21" s="1"/>
  <c r="V150" i="21"/>
  <c r="AE150" i="21" s="1"/>
  <c r="AH150" i="21" s="1"/>
  <c r="X157" i="21"/>
  <c r="AG157" i="21" s="1"/>
  <c r="X161" i="21"/>
  <c r="AG161" i="21" s="1"/>
  <c r="W177" i="21"/>
  <c r="AF177" i="21" s="1"/>
  <c r="V181" i="21"/>
  <c r="V183" i="21"/>
  <c r="AE183" i="21" s="1"/>
  <c r="AH183" i="21" s="1"/>
  <c r="Y187" i="21"/>
  <c r="X188" i="21"/>
  <c r="AG188" i="21" s="1"/>
  <c r="V190" i="21"/>
  <c r="AE190" i="21" s="1"/>
  <c r="AH190" i="21" s="1"/>
  <c r="W227" i="21"/>
  <c r="W236" i="21"/>
  <c r="AF236" i="21" s="1"/>
  <c r="W259" i="21"/>
  <c r="AF259" i="21" s="1"/>
  <c r="W265" i="21"/>
  <c r="AF265" i="21" s="1"/>
  <c r="V273" i="21"/>
  <c r="AE273" i="21" s="1"/>
  <c r="X276" i="21"/>
  <c r="X278" i="21"/>
  <c r="AG278" i="21" s="1"/>
  <c r="V280" i="21"/>
  <c r="AE280" i="21" s="1"/>
  <c r="AH280" i="21" s="1"/>
  <c r="X293" i="21"/>
  <c r="V326" i="21"/>
  <c r="AE326" i="21" s="1"/>
  <c r="V331" i="21"/>
  <c r="AE331" i="21" s="1"/>
  <c r="R15" i="21"/>
  <c r="V16" i="21"/>
  <c r="AE16" i="21" s="1"/>
  <c r="W33" i="21"/>
  <c r="AF33" i="21" s="1"/>
  <c r="AH33" i="21" s="1"/>
  <c r="V37" i="21"/>
  <c r="V41" i="21" s="1"/>
  <c r="V40" i="21"/>
  <c r="AE40" i="21" s="1"/>
  <c r="V55" i="21"/>
  <c r="R64" i="21"/>
  <c r="V72" i="21"/>
  <c r="X79" i="21"/>
  <c r="AG79" i="21" s="1"/>
  <c r="X84" i="21"/>
  <c r="AG84" i="21" s="1"/>
  <c r="V87" i="21"/>
  <c r="AE87" i="21" s="1"/>
  <c r="V90" i="21"/>
  <c r="AE90" i="21" s="1"/>
  <c r="AH90" i="21" s="1"/>
  <c r="V94" i="21"/>
  <c r="AE94" i="21" s="1"/>
  <c r="AH94" i="21" s="1"/>
  <c r="V96" i="21"/>
  <c r="AE96" i="21" s="1"/>
  <c r="AH96" i="21" s="1"/>
  <c r="V98" i="21"/>
  <c r="AE98" i="21" s="1"/>
  <c r="AH98" i="21" s="1"/>
  <c r="X110" i="21"/>
  <c r="AG110" i="21" s="1"/>
  <c r="V241" i="21"/>
  <c r="W248" i="21"/>
  <c r="V262" i="21"/>
  <c r="AE262" i="21" s="1"/>
  <c r="AH262" i="21" s="1"/>
  <c r="R275" i="21"/>
  <c r="X286" i="21"/>
  <c r="AG286" i="21" s="1"/>
  <c r="W291" i="21"/>
  <c r="AF291" i="21" s="1"/>
  <c r="W294" i="21"/>
  <c r="AF294" i="21" s="1"/>
  <c r="V297" i="21"/>
  <c r="AE297" i="21" s="1"/>
  <c r="V306" i="21"/>
  <c r="V308" i="21"/>
  <c r="V311" i="21" s="1"/>
  <c r="V310" i="21"/>
  <c r="AE310" i="21" s="1"/>
  <c r="AH310" i="21" s="1"/>
  <c r="W365" i="21"/>
  <c r="X185" i="21"/>
  <c r="V356" i="21"/>
  <c r="AE356" i="21" s="1"/>
  <c r="V358" i="21"/>
  <c r="X364" i="21"/>
  <c r="AG364" i="21" s="1"/>
  <c r="AG365" i="21" s="1"/>
  <c r="X359" i="21"/>
  <c r="V13" i="21"/>
  <c r="AE13" i="21" s="1"/>
  <c r="V23" i="21"/>
  <c r="AE23" i="21" s="1"/>
  <c r="V39" i="21"/>
  <c r="AE39" i="21" s="1"/>
  <c r="R46" i="21"/>
  <c r="X122" i="21"/>
  <c r="AG122" i="21" s="1"/>
  <c r="AG126" i="21" s="1"/>
  <c r="R133" i="21"/>
  <c r="X132" i="21"/>
  <c r="AG132" i="21" s="1"/>
  <c r="V135" i="21"/>
  <c r="AE135" i="21" s="1"/>
  <c r="W143" i="21"/>
  <c r="AF143" i="21" s="1"/>
  <c r="V151" i="21"/>
  <c r="R159" i="21"/>
  <c r="X158" i="21"/>
  <c r="AG158" i="21" s="1"/>
  <c r="R166" i="21"/>
  <c r="X162" i="21"/>
  <c r="AG162" i="21" s="1"/>
  <c r="X164" i="21"/>
  <c r="AG164" i="21" s="1"/>
  <c r="V173" i="21"/>
  <c r="AE173" i="21" s="1"/>
  <c r="V189" i="21"/>
  <c r="AE189" i="21" s="1"/>
  <c r="AG293" i="21"/>
  <c r="V354" i="21"/>
  <c r="V17" i="21"/>
  <c r="AE17" i="21" s="1"/>
  <c r="V31" i="21"/>
  <c r="AE31" i="21" s="1"/>
  <c r="AE36" i="21" s="1"/>
  <c r="X39" i="21"/>
  <c r="AG39" i="21" s="1"/>
  <c r="AH39" i="21" s="1"/>
  <c r="V42" i="21"/>
  <c r="X45" i="21"/>
  <c r="AG45" i="21" s="1"/>
  <c r="X48" i="21"/>
  <c r="AG48" i="21" s="1"/>
  <c r="V56" i="21"/>
  <c r="W60" i="21"/>
  <c r="AF60" i="21" s="1"/>
  <c r="V63" i="21"/>
  <c r="V71" i="21"/>
  <c r="X80" i="21"/>
  <c r="AG80" i="21" s="1"/>
  <c r="R106" i="21"/>
  <c r="V124" i="21"/>
  <c r="X127" i="21"/>
  <c r="R138" i="21"/>
  <c r="X135" i="21"/>
  <c r="AG135" i="21" s="1"/>
  <c r="X153" i="21"/>
  <c r="AG153" i="21" s="1"/>
  <c r="X160" i="21"/>
  <c r="W173" i="21"/>
  <c r="AF173" i="21" s="1"/>
  <c r="W180" i="21"/>
  <c r="V182" i="21"/>
  <c r="R191" i="21"/>
  <c r="AF187" i="21"/>
  <c r="X189" i="21"/>
  <c r="AG189" i="21" s="1"/>
  <c r="V207" i="21"/>
  <c r="AG210" i="21"/>
  <c r="AG215" i="21" s="1"/>
  <c r="V212" i="21"/>
  <c r="AE212" i="21" s="1"/>
  <c r="AH212" i="21" s="1"/>
  <c r="X213" i="21"/>
  <c r="AG213" i="21" s="1"/>
  <c r="AH213" i="21" s="1"/>
  <c r="R239" i="21"/>
  <c r="R245" i="21"/>
  <c r="V242" i="21"/>
  <c r="AF252" i="21"/>
  <c r="AF257" i="21" s="1"/>
  <c r="V264" i="21"/>
  <c r="V279" i="21"/>
  <c r="AE279" i="21" s="1"/>
  <c r="R323" i="21"/>
  <c r="Y325" i="21"/>
  <c r="R335" i="21"/>
  <c r="V332" i="21"/>
  <c r="V336" i="21"/>
  <c r="AE336" i="21" s="1"/>
  <c r="X345" i="21"/>
  <c r="AG345" i="21" s="1"/>
  <c r="AG347" i="21" s="1"/>
  <c r="X362" i="21"/>
  <c r="AG362" i="21" s="1"/>
  <c r="R10" i="21"/>
  <c r="X46" i="21"/>
  <c r="W53" i="21"/>
  <c r="W63" i="21"/>
  <c r="AF63" i="21" s="1"/>
  <c r="X71" i="21"/>
  <c r="AG71" i="21" s="1"/>
  <c r="V99" i="21"/>
  <c r="AH97" i="21"/>
  <c r="X124" i="21"/>
  <c r="AG124" i="21" s="1"/>
  <c r="R152" i="21"/>
  <c r="W182" i="21"/>
  <c r="AF182" i="21" s="1"/>
  <c r="V186" i="21"/>
  <c r="X207" i="21"/>
  <c r="AG207" i="21" s="1"/>
  <c r="X212" i="21"/>
  <c r="AG212" i="21" s="1"/>
  <c r="V216" i="21"/>
  <c r="Y216" i="21" s="1"/>
  <c r="V231" i="21"/>
  <c r="AE231" i="21" s="1"/>
  <c r="AH231" i="21" s="1"/>
  <c r="V234" i="21"/>
  <c r="AE234" i="21" s="1"/>
  <c r="V237" i="21"/>
  <c r="V240" i="21"/>
  <c r="AE240" i="21" s="1"/>
  <c r="X264" i="21"/>
  <c r="AG264" i="21" s="1"/>
  <c r="V274" i="21"/>
  <c r="AE274" i="21" s="1"/>
  <c r="X279" i="21"/>
  <c r="AG279" i="21" s="1"/>
  <c r="V292" i="21"/>
  <c r="AE292" i="21" s="1"/>
  <c r="AH292" i="21" s="1"/>
  <c r="V298" i="21"/>
  <c r="AE298" i="21" s="1"/>
  <c r="AH298" i="21" s="1"/>
  <c r="V307" i="21"/>
  <c r="V309" i="21"/>
  <c r="V324" i="21"/>
  <c r="AE324" i="21" s="1"/>
  <c r="V327" i="21"/>
  <c r="AE327" i="21" s="1"/>
  <c r="V330" i="21"/>
  <c r="W336" i="21"/>
  <c r="R359" i="21"/>
  <c r="V28" i="21"/>
  <c r="AE28" i="21" s="1"/>
  <c r="AH28" i="21" s="1"/>
  <c r="R36" i="21"/>
  <c r="V38" i="21"/>
  <c r="AE38" i="21" s="1"/>
  <c r="AG42" i="21"/>
  <c r="AG46" i="21" s="1"/>
  <c r="X50" i="21"/>
  <c r="AG50" i="21" s="1"/>
  <c r="AH50" i="21" s="1"/>
  <c r="R69" i="21"/>
  <c r="R76" i="21"/>
  <c r="V73" i="21"/>
  <c r="AE73" i="21" s="1"/>
  <c r="AH73" i="21" s="1"/>
  <c r="X78" i="21"/>
  <c r="AG78" i="21" s="1"/>
  <c r="AG81" i="21" s="1"/>
  <c r="V82" i="21"/>
  <c r="AE82" i="21" s="1"/>
  <c r="X85" i="21"/>
  <c r="AG85" i="21" s="1"/>
  <c r="X93" i="21"/>
  <c r="X95" i="21"/>
  <c r="AG95" i="21" s="1"/>
  <c r="AH95" i="21" s="1"/>
  <c r="X97" i="21"/>
  <c r="AG97" i="21" s="1"/>
  <c r="X138" i="21"/>
  <c r="W175" i="21"/>
  <c r="AF175" i="21" s="1"/>
  <c r="X186" i="21"/>
  <c r="AG186" i="21" s="1"/>
  <c r="V205" i="21"/>
  <c r="X216" i="21"/>
  <c r="V218" i="21"/>
  <c r="X223" i="21"/>
  <c r="AG223" i="21" s="1"/>
  <c r="AG227" i="21" s="1"/>
  <c r="X225" i="21"/>
  <c r="AG225" i="21" s="1"/>
  <c r="X227" i="21"/>
  <c r="V228" i="21"/>
  <c r="W231" i="21"/>
  <c r="AF231" i="21" s="1"/>
  <c r="W234" i="21"/>
  <c r="AF234" i="21" s="1"/>
  <c r="W237" i="21"/>
  <c r="AF237" i="21" s="1"/>
  <c r="X255" i="21"/>
  <c r="AG255" i="21" s="1"/>
  <c r="V271" i="21"/>
  <c r="AE271" i="21" s="1"/>
  <c r="AE275" i="21" s="1"/>
  <c r="R281" i="21"/>
  <c r="X283" i="21"/>
  <c r="AG283" i="21" s="1"/>
  <c r="X285" i="21"/>
  <c r="AG285" i="21" s="1"/>
  <c r="V289" i="21"/>
  <c r="W292" i="21"/>
  <c r="AF292" i="21" s="1"/>
  <c r="X296" i="21"/>
  <c r="AG296" i="21" s="1"/>
  <c r="X298" i="21"/>
  <c r="AG298" i="21" s="1"/>
  <c r="X302" i="21"/>
  <c r="AG302" i="21" s="1"/>
  <c r="X304" i="21"/>
  <c r="AG304" i="21" s="1"/>
  <c r="X307" i="21"/>
  <c r="AG307" i="21" s="1"/>
  <c r="X309" i="21"/>
  <c r="AG309" i="21" s="1"/>
  <c r="X324" i="21"/>
  <c r="AG324" i="21" s="1"/>
  <c r="X327" i="21"/>
  <c r="AG327" i="21" s="1"/>
  <c r="V349" i="21"/>
  <c r="AE349" i="21" s="1"/>
  <c r="V355" i="21"/>
  <c r="AE355" i="21" s="1"/>
  <c r="V357" i="21"/>
  <c r="AE357" i="21" s="1"/>
  <c r="AG53" i="21"/>
  <c r="V52" i="21"/>
  <c r="AE52" i="21" s="1"/>
  <c r="AE53" i="21" s="1"/>
  <c r="V57" i="21"/>
  <c r="V61" i="21"/>
  <c r="AE61" i="21" s="1"/>
  <c r="V70" i="21"/>
  <c r="X86" i="21"/>
  <c r="AE85" i="21"/>
  <c r="X112" i="21"/>
  <c r="AG112" i="21" s="1"/>
  <c r="R126" i="21"/>
  <c r="V123" i="21"/>
  <c r="X128" i="21"/>
  <c r="AG128" i="21" s="1"/>
  <c r="AE137" i="21"/>
  <c r="V142" i="21"/>
  <c r="X154" i="21"/>
  <c r="AG154" i="21" s="1"/>
  <c r="X163" i="21"/>
  <c r="AG163" i="21" s="1"/>
  <c r="R172" i="21"/>
  <c r="AH177" i="21"/>
  <c r="X218" i="21"/>
  <c r="AG218" i="21" s="1"/>
  <c r="Y236" i="21"/>
  <c r="W289" i="21"/>
  <c r="AF289" i="21" s="1"/>
  <c r="R299" i="21"/>
  <c r="AG305" i="21"/>
  <c r="V333" i="21"/>
  <c r="AE333" i="21" s="1"/>
  <c r="X346" i="21"/>
  <c r="AG346" i="21" s="1"/>
  <c r="V352" i="21"/>
  <c r="AE352" i="21" s="1"/>
  <c r="X363" i="21"/>
  <c r="AG363" i="21" s="1"/>
  <c r="W347" i="21"/>
  <c r="AF6" i="21"/>
  <c r="X30" i="21"/>
  <c r="AG27" i="21"/>
  <c r="AG30" i="21" s="1"/>
  <c r="AF16" i="21"/>
  <c r="AG31" i="21"/>
  <c r="AF11" i="21"/>
  <c r="AG21" i="21"/>
  <c r="W7" i="21"/>
  <c r="AF7" i="21" s="1"/>
  <c r="W22" i="21"/>
  <c r="AF22" i="21" s="1"/>
  <c r="AH22" i="21" s="1"/>
  <c r="W28" i="21"/>
  <c r="AF28" i="21" s="1"/>
  <c r="X32" i="21"/>
  <c r="AG32" i="21" s="1"/>
  <c r="X34" i="21"/>
  <c r="AG34" i="21" s="1"/>
  <c r="Y38" i="21"/>
  <c r="Y40" i="21"/>
  <c r="AG60" i="21"/>
  <c r="AG64" i="21" s="1"/>
  <c r="X89" i="21"/>
  <c r="AG89" i="21" s="1"/>
  <c r="W89" i="21"/>
  <c r="AF89" i="21" s="1"/>
  <c r="V89" i="21"/>
  <c r="AE158" i="21"/>
  <c r="W17" i="21"/>
  <c r="AF17" i="21" s="1"/>
  <c r="AH17" i="21" s="1"/>
  <c r="W21" i="21"/>
  <c r="Y21" i="21" s="1"/>
  <c r="W31" i="21"/>
  <c r="R119" i="21"/>
  <c r="X6" i="21"/>
  <c r="X8" i="21"/>
  <c r="AG8" i="21" s="1"/>
  <c r="AH8" i="21" s="1"/>
  <c r="X11" i="21"/>
  <c r="X12" i="21"/>
  <c r="AG12" i="21" s="1"/>
  <c r="AH12" i="21" s="1"/>
  <c r="X13" i="21"/>
  <c r="AG13" i="21" s="1"/>
  <c r="AH13" i="21" s="1"/>
  <c r="X16" i="21"/>
  <c r="X18" i="21"/>
  <c r="AG18" i="21" s="1"/>
  <c r="AH18" i="21" s="1"/>
  <c r="X23" i="21"/>
  <c r="AG23" i="21" s="1"/>
  <c r="AH23" i="21" s="1"/>
  <c r="AE34" i="21"/>
  <c r="AH38" i="21"/>
  <c r="AH40" i="21"/>
  <c r="Y47" i="21"/>
  <c r="Y48" i="21"/>
  <c r="Y49" i="21"/>
  <c r="Y51" i="21"/>
  <c r="X59" i="21"/>
  <c r="AG54" i="21"/>
  <c r="AG59" i="21" s="1"/>
  <c r="AE58" i="21"/>
  <c r="AE60" i="21"/>
  <c r="W61" i="21"/>
  <c r="AF61" i="21" s="1"/>
  <c r="AH61" i="21" s="1"/>
  <c r="V9" i="21"/>
  <c r="Y11" i="21"/>
  <c r="Y12" i="21"/>
  <c r="V14" i="21"/>
  <c r="V15" i="21" s="1"/>
  <c r="Y16" i="21"/>
  <c r="Y17" i="21"/>
  <c r="V19" i="21"/>
  <c r="V20" i="21" s="1"/>
  <c r="V24" i="21"/>
  <c r="V25" i="21"/>
  <c r="Y27" i="21"/>
  <c r="V29" i="21"/>
  <c r="X33" i="21"/>
  <c r="AG33" i="21" s="1"/>
  <c r="X35" i="21"/>
  <c r="AG35" i="21" s="1"/>
  <c r="AH35" i="21" s="1"/>
  <c r="AH47" i="21"/>
  <c r="AH48" i="21"/>
  <c r="AH49" i="21"/>
  <c r="AH51" i="21"/>
  <c r="AE57" i="21"/>
  <c r="Y61" i="21"/>
  <c r="AF81" i="21"/>
  <c r="W86" i="21"/>
  <c r="AF82" i="21"/>
  <c r="AF86" i="21" s="1"/>
  <c r="Y87" i="21"/>
  <c r="W9" i="21"/>
  <c r="AF9" i="21" s="1"/>
  <c r="W14" i="21"/>
  <c r="AF14" i="21" s="1"/>
  <c r="W19" i="21"/>
  <c r="AF19" i="21" s="1"/>
  <c r="W24" i="21"/>
  <c r="AF24" i="21" s="1"/>
  <c r="W25" i="21"/>
  <c r="AF25" i="21" s="1"/>
  <c r="W29" i="21"/>
  <c r="AF29" i="21" s="1"/>
  <c r="W41" i="21"/>
  <c r="Y55" i="21"/>
  <c r="AE56" i="21"/>
  <c r="Y60" i="21"/>
  <c r="W62" i="21"/>
  <c r="AF62" i="21" s="1"/>
  <c r="AF64" i="21" s="1"/>
  <c r="V62" i="21"/>
  <c r="X62" i="21"/>
  <c r="AG62" i="21" s="1"/>
  <c r="AF65" i="21"/>
  <c r="AE74" i="21"/>
  <c r="AH74" i="21" s="1"/>
  <c r="Y74" i="21"/>
  <c r="R86" i="21"/>
  <c r="AF87" i="21"/>
  <c r="AG106" i="21"/>
  <c r="V6" i="21"/>
  <c r="W30" i="21"/>
  <c r="Y54" i="21"/>
  <c r="V59" i="21"/>
  <c r="AE55" i="21"/>
  <c r="Y63" i="21"/>
  <c r="AE63" i="21"/>
  <c r="AH63" i="21" s="1"/>
  <c r="X68" i="21"/>
  <c r="AG68" i="21" s="1"/>
  <c r="V68" i="21"/>
  <c r="W81" i="21"/>
  <c r="AF138" i="21"/>
  <c r="V109" i="21"/>
  <c r="X109" i="21"/>
  <c r="AG109" i="21" s="1"/>
  <c r="W109" i="21"/>
  <c r="AF109" i="21" s="1"/>
  <c r="W32" i="21"/>
  <c r="W34" i="21"/>
  <c r="AF34" i="21" s="1"/>
  <c r="AF41" i="21"/>
  <c r="AE42" i="21"/>
  <c r="Y42" i="21"/>
  <c r="V46" i="21"/>
  <c r="AE43" i="21"/>
  <c r="AH43" i="21" s="1"/>
  <c r="Y43" i="21"/>
  <c r="AE44" i="21"/>
  <c r="AH44" i="21" s="1"/>
  <c r="Y44" i="21"/>
  <c r="AE45" i="21"/>
  <c r="AH45" i="21" s="1"/>
  <c r="Y45" i="21"/>
  <c r="W46" i="21"/>
  <c r="AE70" i="21"/>
  <c r="Y70" i="21"/>
  <c r="V76" i="21"/>
  <c r="W99" i="21"/>
  <c r="AF93" i="21"/>
  <c r="AF99" i="21" s="1"/>
  <c r="X108" i="21"/>
  <c r="AG108" i="21" s="1"/>
  <c r="AE112" i="21"/>
  <c r="Y112" i="21"/>
  <c r="X119" i="21"/>
  <c r="AG114" i="21"/>
  <c r="AG119" i="21" s="1"/>
  <c r="AE120" i="21"/>
  <c r="Y120" i="21"/>
  <c r="V126" i="21"/>
  <c r="AE151" i="21"/>
  <c r="X67" i="21"/>
  <c r="AG67" i="21" s="1"/>
  <c r="V67" i="21"/>
  <c r="Z83" i="21"/>
  <c r="N83" i="21" s="1"/>
  <c r="M83" i="21"/>
  <c r="AH85" i="21"/>
  <c r="X106" i="21"/>
  <c r="X107" i="21"/>
  <c r="AE111" i="21"/>
  <c r="AE125" i="21"/>
  <c r="AH125" i="21" s="1"/>
  <c r="Y125" i="21"/>
  <c r="W138" i="21"/>
  <c r="Z137" i="21"/>
  <c r="N137" i="21" s="1"/>
  <c r="M137" i="21"/>
  <c r="X149" i="21"/>
  <c r="AG149" i="21" s="1"/>
  <c r="AG152" i="21" s="1"/>
  <c r="W149" i="21"/>
  <c r="AF149" i="21" s="1"/>
  <c r="V149" i="21"/>
  <c r="Y82" i="21"/>
  <c r="AE108" i="21"/>
  <c r="Y108" i="21"/>
  <c r="AE124" i="21"/>
  <c r="Y136" i="21"/>
  <c r="AE154" i="21"/>
  <c r="W54" i="21"/>
  <c r="W55" i="21"/>
  <c r="AF55" i="21" s="1"/>
  <c r="W56" i="21"/>
  <c r="AF56" i="21" s="1"/>
  <c r="W57" i="21"/>
  <c r="AF57" i="21" s="1"/>
  <c r="W58" i="21"/>
  <c r="AF58" i="21" s="1"/>
  <c r="X66" i="21"/>
  <c r="AG66" i="21" s="1"/>
  <c r="V66" i="21"/>
  <c r="AF70" i="21"/>
  <c r="AF76" i="21" s="1"/>
  <c r="W76" i="21"/>
  <c r="AH83" i="21"/>
  <c r="V91" i="21"/>
  <c r="AF120" i="21"/>
  <c r="AF126" i="21" s="1"/>
  <c r="W126" i="21"/>
  <c r="AE123" i="21"/>
  <c r="AH123" i="21" s="1"/>
  <c r="Y123" i="21"/>
  <c r="AF127" i="21"/>
  <c r="AF133" i="21" s="1"/>
  <c r="W133" i="21"/>
  <c r="Y135" i="21"/>
  <c r="AH137" i="21"/>
  <c r="X141" i="21"/>
  <c r="AG141" i="21" s="1"/>
  <c r="AG145" i="21" s="1"/>
  <c r="W141" i="21"/>
  <c r="AF141" i="21" s="1"/>
  <c r="V141" i="21"/>
  <c r="V169" i="21"/>
  <c r="W169" i="21"/>
  <c r="AF169" i="21" s="1"/>
  <c r="X169" i="21"/>
  <c r="AG169" i="21" s="1"/>
  <c r="W67" i="21"/>
  <c r="AF67" i="21" s="1"/>
  <c r="AE72" i="21"/>
  <c r="AH72" i="21" s="1"/>
  <c r="Y72" i="21"/>
  <c r="AH82" i="21"/>
  <c r="V88" i="21"/>
  <c r="W91" i="21"/>
  <c r="AF91" i="21" s="1"/>
  <c r="Y93" i="21"/>
  <c r="Y94" i="21"/>
  <c r="Y96" i="21"/>
  <c r="Y97" i="21"/>
  <c r="Y98" i="21"/>
  <c r="AE110" i="21"/>
  <c r="AH110" i="21" s="1"/>
  <c r="Y110" i="21"/>
  <c r="W111" i="21"/>
  <c r="AF111" i="21" s="1"/>
  <c r="AE122" i="21"/>
  <c r="Y134" i="21"/>
  <c r="AH136" i="21"/>
  <c r="X65" i="21"/>
  <c r="V65" i="21"/>
  <c r="AE71" i="21"/>
  <c r="AH71" i="21" s="1"/>
  <c r="Y71" i="21"/>
  <c r="AG87" i="21"/>
  <c r="AG92" i="21" s="1"/>
  <c r="X92" i="21"/>
  <c r="W88" i="21"/>
  <c r="AF88" i="21" s="1"/>
  <c r="AE107" i="21"/>
  <c r="W108" i="21"/>
  <c r="AF108" i="21" s="1"/>
  <c r="X111" i="21"/>
  <c r="AG111" i="21" s="1"/>
  <c r="AE121" i="21"/>
  <c r="AH121" i="21" s="1"/>
  <c r="Y121" i="21"/>
  <c r="AH135" i="21"/>
  <c r="R145" i="21"/>
  <c r="AG167" i="21"/>
  <c r="Y174" i="21"/>
  <c r="AE174" i="21"/>
  <c r="AH174" i="21" s="1"/>
  <c r="V179" i="21"/>
  <c r="AG219" i="21"/>
  <c r="AH219" i="21" s="1"/>
  <c r="Y219" i="21"/>
  <c r="AG82" i="21"/>
  <c r="AG86" i="21" s="1"/>
  <c r="AE93" i="21"/>
  <c r="V100" i="21"/>
  <c r="V101" i="21"/>
  <c r="V102" i="21"/>
  <c r="V103" i="21"/>
  <c r="V104" i="21"/>
  <c r="V105" i="21"/>
  <c r="AG134" i="21"/>
  <c r="AG138" i="21" s="1"/>
  <c r="V138" i="21"/>
  <c r="V140" i="21"/>
  <c r="V143" i="21"/>
  <c r="V146" i="21"/>
  <c r="Y156" i="21"/>
  <c r="W166" i="21"/>
  <c r="V167" i="21"/>
  <c r="V171" i="21"/>
  <c r="W171" i="21"/>
  <c r="AF171" i="21" s="1"/>
  <c r="AE181" i="21"/>
  <c r="AH181" i="21" s="1"/>
  <c r="Y181" i="21"/>
  <c r="Y188" i="21"/>
  <c r="V200" i="21"/>
  <c r="X200" i="21"/>
  <c r="AG200" i="21" s="1"/>
  <c r="W200" i="21"/>
  <c r="AF200" i="21" s="1"/>
  <c r="Y232" i="21"/>
  <c r="AE232" i="21"/>
  <c r="AH232" i="21" s="1"/>
  <c r="W100" i="21"/>
  <c r="W101" i="21"/>
  <c r="AF101" i="21" s="1"/>
  <c r="W102" i="21"/>
  <c r="AF102" i="21" s="1"/>
  <c r="W103" i="21"/>
  <c r="AF103" i="21" s="1"/>
  <c r="W104" i="21"/>
  <c r="AF104" i="21" s="1"/>
  <c r="W105" i="21"/>
  <c r="AF105" i="21" s="1"/>
  <c r="AH134" i="21"/>
  <c r="AE142" i="21"/>
  <c r="AF146" i="21"/>
  <c r="V147" i="21"/>
  <c r="AE153" i="21"/>
  <c r="V159" i="21"/>
  <c r="W167" i="21"/>
  <c r="V114" i="21"/>
  <c r="V115" i="21"/>
  <c r="V116" i="21"/>
  <c r="V117" i="21"/>
  <c r="V118" i="21"/>
  <c r="W147" i="21"/>
  <c r="AF147" i="21" s="1"/>
  <c r="V148" i="21"/>
  <c r="Y176" i="21"/>
  <c r="AE176" i="21"/>
  <c r="AH176" i="21" s="1"/>
  <c r="W114" i="21"/>
  <c r="W115" i="21"/>
  <c r="AF115" i="21" s="1"/>
  <c r="W116" i="21"/>
  <c r="AF116" i="21" s="1"/>
  <c r="W117" i="21"/>
  <c r="AF117" i="21" s="1"/>
  <c r="W118" i="21"/>
  <c r="AF118" i="21" s="1"/>
  <c r="V139" i="21"/>
  <c r="W148" i="21"/>
  <c r="AF148" i="21" s="1"/>
  <c r="AF180" i="21"/>
  <c r="AF185" i="21" s="1"/>
  <c r="AG191" i="21"/>
  <c r="AG198" i="21"/>
  <c r="V77" i="21"/>
  <c r="V78" i="21"/>
  <c r="V79" i="21"/>
  <c r="V80" i="21"/>
  <c r="V127" i="21"/>
  <c r="V128" i="21"/>
  <c r="V129" i="21"/>
  <c r="V130" i="21"/>
  <c r="V131" i="21"/>
  <c r="V132" i="21"/>
  <c r="W139" i="21"/>
  <c r="X179" i="21"/>
  <c r="AG173" i="21"/>
  <c r="AG179" i="21" s="1"/>
  <c r="AF191" i="21"/>
  <c r="X144" i="21"/>
  <c r="AG144" i="21" s="1"/>
  <c r="V144" i="21"/>
  <c r="AG159" i="21"/>
  <c r="AF166" i="21"/>
  <c r="AE168" i="21"/>
  <c r="AH168" i="21" s="1"/>
  <c r="Y168" i="21"/>
  <c r="AE182" i="21"/>
  <c r="Y182" i="21"/>
  <c r="Z187" i="21"/>
  <c r="N187" i="21" s="1"/>
  <c r="M187" i="21"/>
  <c r="Z217" i="21"/>
  <c r="N217" i="21" s="1"/>
  <c r="M217" i="21"/>
  <c r="W153" i="21"/>
  <c r="W154" i="21"/>
  <c r="AF154" i="21" s="1"/>
  <c r="W155" i="21"/>
  <c r="AF155" i="21" s="1"/>
  <c r="AH155" i="21" s="1"/>
  <c r="W156" i="21"/>
  <c r="AF156" i="21" s="1"/>
  <c r="AH156" i="21" s="1"/>
  <c r="W157" i="21"/>
  <c r="W158" i="21"/>
  <c r="AF158" i="21" s="1"/>
  <c r="W178" i="21"/>
  <c r="AF178" i="21" s="1"/>
  <c r="V180" i="21"/>
  <c r="AH188" i="21"/>
  <c r="AF198" i="21"/>
  <c r="X199" i="21"/>
  <c r="AG199" i="21" s="1"/>
  <c r="AE201" i="21"/>
  <c r="Z220" i="21"/>
  <c r="N220" i="21" s="1"/>
  <c r="M220" i="21"/>
  <c r="R227" i="21"/>
  <c r="W150" i="21"/>
  <c r="AF150" i="21" s="1"/>
  <c r="W151" i="21"/>
  <c r="AF151" i="21" s="1"/>
  <c r="AH189" i="21"/>
  <c r="X196" i="21"/>
  <c r="AG196" i="21" s="1"/>
  <c r="V196" i="21"/>
  <c r="AE199" i="21"/>
  <c r="X204" i="21"/>
  <c r="W204" i="21"/>
  <c r="V204" i="21"/>
  <c r="Y205" i="21"/>
  <c r="AE205" i="21"/>
  <c r="AH205" i="21" s="1"/>
  <c r="AG216" i="21"/>
  <c r="X221" i="21"/>
  <c r="AE237" i="21"/>
  <c r="AH237" i="21" s="1"/>
  <c r="Y237" i="21"/>
  <c r="V160" i="21"/>
  <c r="V161" i="21"/>
  <c r="V162" i="21"/>
  <c r="V163" i="21"/>
  <c r="V164" i="21"/>
  <c r="V165" i="21"/>
  <c r="W170" i="21"/>
  <c r="AF170" i="21" s="1"/>
  <c r="AH170" i="21" s="1"/>
  <c r="V184" i="21"/>
  <c r="W191" i="21"/>
  <c r="Y186" i="21"/>
  <c r="AF192" i="21"/>
  <c r="X195" i="21"/>
  <c r="AG195" i="21" s="1"/>
  <c r="V195" i="21"/>
  <c r="AE198" i="21"/>
  <c r="Y198" i="21"/>
  <c r="X201" i="21"/>
  <c r="AG201" i="21" s="1"/>
  <c r="Y214" i="21"/>
  <c r="AE214" i="21"/>
  <c r="AH214" i="21" s="1"/>
  <c r="X170" i="21"/>
  <c r="AG170" i="21" s="1"/>
  <c r="V175" i="21"/>
  <c r="Y177" i="21"/>
  <c r="AG182" i="21"/>
  <c r="AG185" i="21" s="1"/>
  <c r="Y183" i="21"/>
  <c r="W184" i="21"/>
  <c r="AF184" i="21" s="1"/>
  <c r="AH187" i="21"/>
  <c r="Y189" i="21"/>
  <c r="X194" i="21"/>
  <c r="AG194" i="21" s="1"/>
  <c r="V194" i="21"/>
  <c r="V202" i="21"/>
  <c r="W202" i="21"/>
  <c r="AF202" i="21" s="1"/>
  <c r="X206" i="21"/>
  <c r="AG206" i="21" s="1"/>
  <c r="W206" i="21"/>
  <c r="AF206" i="21" s="1"/>
  <c r="V206" i="21"/>
  <c r="Y207" i="21"/>
  <c r="AE207" i="21"/>
  <c r="AH207" i="21" s="1"/>
  <c r="X229" i="21"/>
  <c r="AG229" i="21" s="1"/>
  <c r="W229" i="21"/>
  <c r="AF229" i="21" s="1"/>
  <c r="V229" i="21"/>
  <c r="M236" i="21"/>
  <c r="Z236" i="21"/>
  <c r="N236" i="21" s="1"/>
  <c r="X193" i="21"/>
  <c r="AG193" i="21" s="1"/>
  <c r="V193" i="21"/>
  <c r="V178" i="21"/>
  <c r="X192" i="21"/>
  <c r="V192" i="21"/>
  <c r="W196" i="21"/>
  <c r="AF196" i="21" s="1"/>
  <c r="W199" i="21"/>
  <c r="AF199" i="21" s="1"/>
  <c r="X208" i="21"/>
  <c r="AG208" i="21" s="1"/>
  <c r="W208" i="21"/>
  <c r="AF208" i="21" s="1"/>
  <c r="V208" i="21"/>
  <c r="Y211" i="21"/>
  <c r="AE211" i="21"/>
  <c r="AH211" i="21" s="1"/>
  <c r="AH217" i="21"/>
  <c r="Y264" i="21"/>
  <c r="AE264" i="21"/>
  <c r="AE186" i="21"/>
  <c r="X233" i="21"/>
  <c r="AG228" i="21"/>
  <c r="Y234" i="21"/>
  <c r="AE235" i="21"/>
  <c r="AH235" i="21" s="1"/>
  <c r="Y235" i="21"/>
  <c r="V239" i="21"/>
  <c r="R233" i="21"/>
  <c r="V230" i="21"/>
  <c r="AH238" i="21"/>
  <c r="X245" i="21"/>
  <c r="AG240" i="21"/>
  <c r="AG245" i="21" s="1"/>
  <c r="V247" i="21"/>
  <c r="X247" i="21"/>
  <c r="AG247" i="21" s="1"/>
  <c r="W247" i="21"/>
  <c r="AF247" i="21" s="1"/>
  <c r="W230" i="21"/>
  <c r="AF230" i="21" s="1"/>
  <c r="AG234" i="21"/>
  <c r="AG239" i="21" s="1"/>
  <c r="X239" i="21"/>
  <c r="AE241" i="21"/>
  <c r="AE228" i="21"/>
  <c r="AH236" i="21"/>
  <c r="V249" i="21"/>
  <c r="W249" i="21"/>
  <c r="AF249" i="21" s="1"/>
  <c r="W215" i="21"/>
  <c r="AF210" i="21"/>
  <c r="AF215" i="21" s="1"/>
  <c r="Y210" i="21"/>
  <c r="Y213" i="21"/>
  <c r="W221" i="21"/>
  <c r="W228" i="21"/>
  <c r="V221" i="21"/>
  <c r="Y238" i="21"/>
  <c r="X299" i="21"/>
  <c r="AG294" i="21"/>
  <c r="X250" i="21"/>
  <c r="AG250" i="21" s="1"/>
  <c r="AH250" i="21" s="1"/>
  <c r="V258" i="21"/>
  <c r="X258" i="21"/>
  <c r="AF312" i="21"/>
  <c r="AE242" i="21"/>
  <c r="V268" i="21"/>
  <c r="W268" i="21"/>
  <c r="AF268" i="21" s="1"/>
  <c r="AF297" i="21"/>
  <c r="AH297" i="21" s="1"/>
  <c r="Y297" i="21"/>
  <c r="W239" i="21"/>
  <c r="W246" i="21"/>
  <c r="V222" i="21"/>
  <c r="V223" i="21"/>
  <c r="V224" i="21"/>
  <c r="V225" i="21"/>
  <c r="V226" i="21"/>
  <c r="V245" i="21"/>
  <c r="AE243" i="21"/>
  <c r="AH243" i="21" s="1"/>
  <c r="Y243" i="21"/>
  <c r="X246" i="21"/>
  <c r="Y246" i="21" s="1"/>
  <c r="AF264" i="21"/>
  <c r="X268" i="21"/>
  <c r="AG268" i="21" s="1"/>
  <c r="Y288" i="21"/>
  <c r="AE288" i="21"/>
  <c r="V293" i="21"/>
  <c r="AE244" i="21"/>
  <c r="AH244" i="21" s="1"/>
  <c r="X257" i="21"/>
  <c r="AG252" i="21"/>
  <c r="AG257" i="21" s="1"/>
  <c r="AG276" i="21"/>
  <c r="AG281" i="21" s="1"/>
  <c r="AE285" i="21"/>
  <c r="AE287" i="21" s="1"/>
  <c r="Y271" i="21"/>
  <c r="W240" i="21"/>
  <c r="Y240" i="21" s="1"/>
  <c r="W241" i="21"/>
  <c r="AF241" i="21" s="1"/>
  <c r="W242" i="21"/>
  <c r="AF242" i="21" s="1"/>
  <c r="W243" i="21"/>
  <c r="AF243" i="21" s="1"/>
  <c r="W244" i="21"/>
  <c r="AF244" i="21" s="1"/>
  <c r="V261" i="21"/>
  <c r="X265" i="21"/>
  <c r="X275" i="21"/>
  <c r="AF281" i="21"/>
  <c r="W281" i="21"/>
  <c r="Y284" i="21"/>
  <c r="Y290" i="21"/>
  <c r="AE290" i="21"/>
  <c r="AH290" i="21" s="1"/>
  <c r="AF306" i="21"/>
  <c r="AF311" i="21" s="1"/>
  <c r="W311" i="21"/>
  <c r="V252" i="21"/>
  <c r="V253" i="21"/>
  <c r="V254" i="21"/>
  <c r="V255" i="21"/>
  <c r="V256" i="21"/>
  <c r="W261" i="21"/>
  <c r="AF261" i="21" s="1"/>
  <c r="AF263" i="21" s="1"/>
  <c r="W266" i="21"/>
  <c r="AG270" i="21"/>
  <c r="AG275" i="21" s="1"/>
  <c r="AG282" i="21"/>
  <c r="V260" i="21"/>
  <c r="R269" i="21"/>
  <c r="X266" i="21"/>
  <c r="AG266" i="21" s="1"/>
  <c r="AH279" i="21"/>
  <c r="V299" i="21"/>
  <c r="AE294" i="21"/>
  <c r="AE354" i="21"/>
  <c r="AH278" i="21"/>
  <c r="X305" i="21"/>
  <c r="AG306" i="21"/>
  <c r="V259" i="21"/>
  <c r="X267" i="21"/>
  <c r="AE276" i="21"/>
  <c r="Y276" i="21"/>
  <c r="AE277" i="21"/>
  <c r="AH277" i="21" s="1"/>
  <c r="Y277" i="21"/>
  <c r="R293" i="21"/>
  <c r="Y292" i="21"/>
  <c r="Y294" i="21"/>
  <c r="R317" i="21"/>
  <c r="V287" i="21"/>
  <c r="AE286" i="21"/>
  <c r="X313" i="21"/>
  <c r="AG313" i="21" s="1"/>
  <c r="V313" i="21"/>
  <c r="W313" i="21"/>
  <c r="AF313" i="21" s="1"/>
  <c r="W282" i="21"/>
  <c r="Y282" i="21" s="1"/>
  <c r="W283" i="21"/>
  <c r="AF283" i="21" s="1"/>
  <c r="AH283" i="21" s="1"/>
  <c r="W284" i="21"/>
  <c r="AF284" i="21" s="1"/>
  <c r="AH284" i="21" s="1"/>
  <c r="W285" i="21"/>
  <c r="AF285" i="21" s="1"/>
  <c r="W286" i="21"/>
  <c r="AF286" i="21" s="1"/>
  <c r="Y289" i="21"/>
  <c r="Y291" i="21"/>
  <c r="X295" i="21"/>
  <c r="AG295" i="21" s="1"/>
  <c r="AE306" i="21"/>
  <c r="Y306" i="21"/>
  <c r="AE307" i="21"/>
  <c r="AH307" i="21" s="1"/>
  <c r="AE308" i="21"/>
  <c r="AH308" i="21" s="1"/>
  <c r="Y308" i="21"/>
  <c r="AE309" i="21"/>
  <c r="X315" i="21"/>
  <c r="AG315" i="21" s="1"/>
  <c r="V315" i="21"/>
  <c r="X320" i="21"/>
  <c r="AG320" i="21" s="1"/>
  <c r="W320" i="21"/>
  <c r="AF320" i="21" s="1"/>
  <c r="V320" i="21"/>
  <c r="AH328" i="21"/>
  <c r="Z337" i="21"/>
  <c r="N337" i="21" s="1"/>
  <c r="M337" i="21"/>
  <c r="X340" i="21"/>
  <c r="AG340" i="21" s="1"/>
  <c r="AG341" i="21" s="1"/>
  <c r="W340" i="21"/>
  <c r="AF340" i="21" s="1"/>
  <c r="V340" i="21"/>
  <c r="AE348" i="21"/>
  <c r="X314" i="21"/>
  <c r="AG314" i="21" s="1"/>
  <c r="V314" i="21"/>
  <c r="Z325" i="21"/>
  <c r="N325" i="21" s="1"/>
  <c r="M325" i="21"/>
  <c r="AF336" i="21"/>
  <c r="Y336" i="21"/>
  <c r="X338" i="21"/>
  <c r="AG338" i="21" s="1"/>
  <c r="W338" i="21"/>
  <c r="AF338" i="21" s="1"/>
  <c r="V338" i="21"/>
  <c r="AE289" i="21"/>
  <c r="AH289" i="21" s="1"/>
  <c r="AE291" i="21"/>
  <c r="AH291" i="21" s="1"/>
  <c r="V296" i="21"/>
  <c r="W315" i="21"/>
  <c r="AF315" i="21" s="1"/>
  <c r="X319" i="21"/>
  <c r="AG319" i="21" s="1"/>
  <c r="V319" i="21"/>
  <c r="Y278" i="21"/>
  <c r="W288" i="21"/>
  <c r="W314" i="21"/>
  <c r="AF314" i="21" s="1"/>
  <c r="X318" i="21"/>
  <c r="W318" i="21"/>
  <c r="V318" i="21"/>
  <c r="X321" i="21"/>
  <c r="AG321" i="21" s="1"/>
  <c r="V321" i="21"/>
  <c r="AE329" i="21"/>
  <c r="AH324" i="21"/>
  <c r="Y327" i="21"/>
  <c r="W329" i="21"/>
  <c r="V335" i="21"/>
  <c r="Y330" i="21"/>
  <c r="AE351" i="21"/>
  <c r="AH355" i="21"/>
  <c r="W270" i="21"/>
  <c r="Y270" i="21" s="1"/>
  <c r="W271" i="21"/>
  <c r="AF271" i="21" s="1"/>
  <c r="AH271" i="21" s="1"/>
  <c r="W272" i="21"/>
  <c r="AF272" i="21" s="1"/>
  <c r="AH272" i="21" s="1"/>
  <c r="W273" i="21"/>
  <c r="AF273" i="21" s="1"/>
  <c r="AH273" i="21" s="1"/>
  <c r="W274" i="21"/>
  <c r="AF274" i="21" s="1"/>
  <c r="AH274" i="21" s="1"/>
  <c r="V295" i="21"/>
  <c r="W299" i="21"/>
  <c r="X312" i="21"/>
  <c r="V312" i="21"/>
  <c r="X316" i="21"/>
  <c r="AG316" i="21" s="1"/>
  <c r="V316" i="21"/>
  <c r="W319" i="21"/>
  <c r="AF319" i="21" s="1"/>
  <c r="AE330" i="21"/>
  <c r="AE332" i="21"/>
  <c r="AH332" i="21" s="1"/>
  <c r="AF300" i="21"/>
  <c r="AF305" i="21" s="1"/>
  <c r="W305" i="21"/>
  <c r="W321" i="21"/>
  <c r="AF321" i="21" s="1"/>
  <c r="AG326" i="21"/>
  <c r="AH326" i="21" s="1"/>
  <c r="Y326" i="21"/>
  <c r="V300" i="21"/>
  <c r="V301" i="21"/>
  <c r="V302" i="21"/>
  <c r="V303" i="21"/>
  <c r="V304" i="21"/>
  <c r="V322" i="21"/>
  <c r="Y328" i="21"/>
  <c r="X329" i="21"/>
  <c r="W322" i="21"/>
  <c r="AF322" i="21" s="1"/>
  <c r="X335" i="21"/>
  <c r="AG330" i="21"/>
  <c r="AG335" i="21" s="1"/>
  <c r="V339" i="21"/>
  <c r="Y356" i="21"/>
  <c r="V329" i="21"/>
  <c r="W339" i="21"/>
  <c r="AF339" i="21" s="1"/>
  <c r="X348" i="21"/>
  <c r="W348" i="21"/>
  <c r="Y324" i="21"/>
  <c r="AE334" i="21"/>
  <c r="Y355" i="21"/>
  <c r="AE358" i="21"/>
  <c r="Y357" i="21"/>
  <c r="W349" i="21"/>
  <c r="AF349" i="21" s="1"/>
  <c r="AH349" i="21" s="1"/>
  <c r="W350" i="21"/>
  <c r="W351" i="21"/>
  <c r="AF351" i="21" s="1"/>
  <c r="W352" i="21"/>
  <c r="AF352" i="21" s="1"/>
  <c r="W330" i="21"/>
  <c r="W331" i="21"/>
  <c r="AF331" i="21" s="1"/>
  <c r="AH331" i="21" s="1"/>
  <c r="W332" i="21"/>
  <c r="AF332" i="21" s="1"/>
  <c r="W333" i="21"/>
  <c r="AF333" i="21" s="1"/>
  <c r="AH333" i="21" s="1"/>
  <c r="W334" i="21"/>
  <c r="AF334" i="21" s="1"/>
  <c r="W354" i="21"/>
  <c r="W355" i="21"/>
  <c r="AF355" i="21" s="1"/>
  <c r="W356" i="21"/>
  <c r="AF356" i="21" s="1"/>
  <c r="AH356" i="21" s="1"/>
  <c r="W357" i="21"/>
  <c r="AF357" i="21" s="1"/>
  <c r="AH357" i="21" s="1"/>
  <c r="W358" i="21"/>
  <c r="AF358" i="21" s="1"/>
  <c r="V342" i="21"/>
  <c r="V343" i="21"/>
  <c r="V344" i="21"/>
  <c r="V345" i="21"/>
  <c r="V346" i="21"/>
  <c r="V360" i="21"/>
  <c r="V361" i="21"/>
  <c r="V362" i="21"/>
  <c r="V363" i="21"/>
  <c r="V364" i="21"/>
  <c r="AG348" i="21" l="1"/>
  <c r="AG353" i="21" s="1"/>
  <c r="X353" i="21"/>
  <c r="X311" i="21"/>
  <c r="Y39" i="21"/>
  <c r="X166" i="21"/>
  <c r="AF248" i="21"/>
  <c r="AH248" i="21" s="1"/>
  <c r="Y248" i="21"/>
  <c r="AE353" i="21"/>
  <c r="Y73" i="21"/>
  <c r="Z73" i="21" s="1"/>
  <c r="N73" i="21" s="1"/>
  <c r="V347" i="21"/>
  <c r="Y307" i="21"/>
  <c r="AG311" i="21"/>
  <c r="Y262" i="21"/>
  <c r="M262" i="21" s="1"/>
  <c r="Y285" i="21"/>
  <c r="Y241" i="21"/>
  <c r="M241" i="21" s="1"/>
  <c r="AF179" i="21"/>
  <c r="X152" i="21"/>
  <c r="AH112" i="21"/>
  <c r="AE37" i="21"/>
  <c r="V30" i="21"/>
  <c r="Y56" i="21"/>
  <c r="X41" i="21"/>
  <c r="Y52" i="21"/>
  <c r="Y37" i="21"/>
  <c r="M37" i="21" s="1"/>
  <c r="X347" i="21"/>
  <c r="X76" i="21"/>
  <c r="AG70" i="21"/>
  <c r="AG76" i="21" s="1"/>
  <c r="AF113" i="21"/>
  <c r="AH52" i="21"/>
  <c r="V36" i="21"/>
  <c r="V359" i="21"/>
  <c r="V275" i="21"/>
  <c r="X126" i="21"/>
  <c r="V353" i="21"/>
  <c r="Y150" i="21"/>
  <c r="Y280" i="21"/>
  <c r="Y22" i="21"/>
  <c r="M22" i="21" s="1"/>
  <c r="Y279" i="21"/>
  <c r="Y310" i="21"/>
  <c r="V281" i="21"/>
  <c r="Y283" i="21"/>
  <c r="X281" i="21"/>
  <c r="Y231" i="21"/>
  <c r="AE216" i="21"/>
  <c r="Y274" i="21"/>
  <c r="M274" i="21" s="1"/>
  <c r="AG233" i="21"/>
  <c r="Y201" i="21"/>
  <c r="AH142" i="21"/>
  <c r="X172" i="21"/>
  <c r="W64" i="21"/>
  <c r="Y8" i="21"/>
  <c r="M8" i="21" s="1"/>
  <c r="Y50" i="21"/>
  <c r="AG26" i="21"/>
  <c r="X81" i="21"/>
  <c r="AE218" i="21"/>
  <c r="AH218" i="21" s="1"/>
  <c r="Y218" i="21"/>
  <c r="AG93" i="21"/>
  <c r="AG99" i="21" s="1"/>
  <c r="X99" i="21"/>
  <c r="V53" i="21"/>
  <c r="AH327" i="21"/>
  <c r="Y190" i="21"/>
  <c r="Y191" i="21" s="1"/>
  <c r="Y85" i="21"/>
  <c r="X365" i="21"/>
  <c r="Y298" i="21"/>
  <c r="Z298" i="21" s="1"/>
  <c r="N298" i="21" s="1"/>
  <c r="W263" i="21"/>
  <c r="V365" i="21"/>
  <c r="X287" i="21"/>
  <c r="AH234" i="21"/>
  <c r="AH239" i="21" s="1"/>
  <c r="Y212" i="21"/>
  <c r="Y215" i="21" s="1"/>
  <c r="W179" i="21"/>
  <c r="X159" i="21"/>
  <c r="Y142" i="21"/>
  <c r="M142" i="21" s="1"/>
  <c r="Y75" i="21"/>
  <c r="Y31" i="21"/>
  <c r="V191" i="21"/>
  <c r="AG127" i="21"/>
  <c r="AG133" i="21" s="1"/>
  <c r="X133" i="21"/>
  <c r="X215" i="21"/>
  <c r="Y84" i="21"/>
  <c r="AE84" i="21"/>
  <c r="Y352" i="21"/>
  <c r="Y309" i="21"/>
  <c r="AE359" i="21"/>
  <c r="AG287" i="21"/>
  <c r="V215" i="21"/>
  <c r="X191" i="21"/>
  <c r="AG160" i="21"/>
  <c r="AG166" i="21" s="1"/>
  <c r="AH210" i="21"/>
  <c r="AH215" i="21" s="1"/>
  <c r="Y122" i="21"/>
  <c r="Y95" i="21"/>
  <c r="Y124" i="21"/>
  <c r="Y111" i="21"/>
  <c r="Z111" i="21" s="1"/>
  <c r="N111" i="21" s="1"/>
  <c r="Y90" i="21"/>
  <c r="X53" i="21"/>
  <c r="AG41" i="21"/>
  <c r="AF239" i="21"/>
  <c r="Y173" i="21"/>
  <c r="Y333" i="21"/>
  <c r="AF354" i="21"/>
  <c r="AF359" i="21" s="1"/>
  <c r="W359" i="21"/>
  <c r="AF348" i="21"/>
  <c r="W353" i="21"/>
  <c r="AH309" i="21"/>
  <c r="Y244" i="21"/>
  <c r="X203" i="21"/>
  <c r="AH122" i="21"/>
  <c r="AH124" i="21"/>
  <c r="AH56" i="21"/>
  <c r="Y28" i="21"/>
  <c r="AF30" i="21"/>
  <c r="X36" i="21"/>
  <c r="Z282" i="21"/>
  <c r="M282" i="21"/>
  <c r="Z246" i="21"/>
  <c r="M246" i="21"/>
  <c r="M270" i="21"/>
  <c r="Z270" i="21"/>
  <c r="AE255" i="21"/>
  <c r="AH255" i="21" s="1"/>
  <c r="Y255" i="21"/>
  <c r="Z241" i="21"/>
  <c r="N241" i="21" s="1"/>
  <c r="Z201" i="21"/>
  <c r="N201" i="21" s="1"/>
  <c r="M201" i="21"/>
  <c r="Z87" i="21"/>
  <c r="M87" i="21"/>
  <c r="Y24" i="21"/>
  <c r="AE24" i="21"/>
  <c r="Z12" i="21"/>
  <c r="N12" i="21" s="1"/>
  <c r="M12" i="21"/>
  <c r="AH60" i="21"/>
  <c r="Z49" i="21"/>
  <c r="N49" i="21" s="1"/>
  <c r="M49" i="21"/>
  <c r="AH158" i="21"/>
  <c r="AE338" i="21"/>
  <c r="Y338" i="21"/>
  <c r="V341" i="21"/>
  <c r="M289" i="21"/>
  <c r="Z289" i="21"/>
  <c r="N289" i="21" s="1"/>
  <c r="Z284" i="21"/>
  <c r="N284" i="21" s="1"/>
  <c r="M284" i="21"/>
  <c r="M264" i="21"/>
  <c r="Z264" i="21"/>
  <c r="Z186" i="21"/>
  <c r="M186" i="21"/>
  <c r="Y115" i="21"/>
  <c r="AE115" i="21"/>
  <c r="AH115" i="21" s="1"/>
  <c r="Y364" i="21"/>
  <c r="AE364" i="21"/>
  <c r="AH364" i="21" s="1"/>
  <c r="AE315" i="21"/>
  <c r="AH315" i="21" s="1"/>
  <c r="Y315" i="21"/>
  <c r="Y286" i="21"/>
  <c r="Y239" i="21"/>
  <c r="M234" i="21"/>
  <c r="Z234" i="21"/>
  <c r="Z121" i="21"/>
  <c r="N121" i="21" s="1"/>
  <c r="M121" i="21"/>
  <c r="M94" i="21"/>
  <c r="Z94" i="21"/>
  <c r="N94" i="21" s="1"/>
  <c r="Z124" i="21"/>
  <c r="N124" i="21" s="1"/>
  <c r="M124" i="21"/>
  <c r="Y68" i="21"/>
  <c r="AE68" i="21"/>
  <c r="AH68" i="21" s="1"/>
  <c r="AE41" i="21"/>
  <c r="AH37" i="21"/>
  <c r="AH41" i="21" s="1"/>
  <c r="M55" i="21"/>
  <c r="Z55" i="21"/>
  <c r="N55" i="21" s="1"/>
  <c r="AH58" i="21"/>
  <c r="Z48" i="21"/>
  <c r="N48" i="21" s="1"/>
  <c r="M48" i="21"/>
  <c r="AE89" i="21"/>
  <c r="AH89" i="21" s="1"/>
  <c r="Y89" i="21"/>
  <c r="X26" i="21"/>
  <c r="AG36" i="21"/>
  <c r="Y363" i="21"/>
  <c r="AE363" i="21"/>
  <c r="AH363" i="21" s="1"/>
  <c r="AE342" i="21"/>
  <c r="Y342" i="21"/>
  <c r="Y331" i="21"/>
  <c r="Y358" i="21"/>
  <c r="AE339" i="21"/>
  <c r="AH339" i="21" s="1"/>
  <c r="Y339" i="21"/>
  <c r="AE322" i="21"/>
  <c r="AH322" i="21" s="1"/>
  <c r="Y322" i="21"/>
  <c r="X323" i="21"/>
  <c r="AG318" i="21"/>
  <c r="AG323" i="21" s="1"/>
  <c r="AE319" i="21"/>
  <c r="AH319" i="21" s="1"/>
  <c r="Y319" i="21"/>
  <c r="AF299" i="21"/>
  <c r="S337" i="21"/>
  <c r="T337" i="21" s="1"/>
  <c r="Q337" i="21"/>
  <c r="AH286" i="21"/>
  <c r="M292" i="21"/>
  <c r="Z292" i="21"/>
  <c r="N292" i="21" s="1"/>
  <c r="AG267" i="21"/>
  <c r="AH267" i="21" s="1"/>
  <c r="Y267" i="21"/>
  <c r="Y273" i="21"/>
  <c r="Y253" i="21"/>
  <c r="AE253" i="21"/>
  <c r="AH253" i="21" s="1"/>
  <c r="W245" i="21"/>
  <c r="AF240" i="21"/>
  <c r="M243" i="21"/>
  <c r="Z243" i="21"/>
  <c r="N243" i="21" s="1"/>
  <c r="V227" i="21"/>
  <c r="AE222" i="21"/>
  <c r="Y222" i="21"/>
  <c r="AH242" i="21"/>
  <c r="AG299" i="21"/>
  <c r="W233" i="21"/>
  <c r="AF228" i="21"/>
  <c r="AF233" i="21" s="1"/>
  <c r="AE249" i="21"/>
  <c r="AH249" i="21" s="1"/>
  <c r="Y249" i="21"/>
  <c r="AE194" i="21"/>
  <c r="AH194" i="21" s="1"/>
  <c r="Y194" i="21"/>
  <c r="Y175" i="21"/>
  <c r="AE175" i="21"/>
  <c r="M198" i="21"/>
  <c r="Z198" i="21"/>
  <c r="AE184" i="21"/>
  <c r="AH184" i="21" s="1"/>
  <c r="Y184" i="21"/>
  <c r="Z237" i="21"/>
  <c r="N237" i="21" s="1"/>
  <c r="M237" i="21"/>
  <c r="X209" i="21"/>
  <c r="AG204" i="21"/>
  <c r="AG209" i="21" s="1"/>
  <c r="Y144" i="21"/>
  <c r="AE144" i="21"/>
  <c r="AH144" i="21" s="1"/>
  <c r="V133" i="21"/>
  <c r="AE127" i="21"/>
  <c r="Y127" i="21"/>
  <c r="W185" i="21"/>
  <c r="Y155" i="21"/>
  <c r="AE147" i="21"/>
  <c r="AH147" i="21" s="1"/>
  <c r="Y147" i="21"/>
  <c r="Z188" i="21"/>
  <c r="N188" i="21" s="1"/>
  <c r="M188" i="21"/>
  <c r="AE146" i="21"/>
  <c r="Y146" i="21"/>
  <c r="V152" i="21"/>
  <c r="AE102" i="21"/>
  <c r="AH102" i="21" s="1"/>
  <c r="Y102" i="21"/>
  <c r="Z71" i="21"/>
  <c r="N71" i="21" s="1"/>
  <c r="M71" i="21"/>
  <c r="M93" i="21"/>
  <c r="Z93" i="21"/>
  <c r="Y99" i="21"/>
  <c r="Z135" i="21"/>
  <c r="N135" i="21" s="1"/>
  <c r="M135" i="21"/>
  <c r="AH111" i="21"/>
  <c r="Y67" i="21"/>
  <c r="AE67" i="21"/>
  <c r="AH67" i="21" s="1"/>
  <c r="AE126" i="21"/>
  <c r="AH120" i="21"/>
  <c r="Z90" i="21"/>
  <c r="N90" i="21" s="1"/>
  <c r="M90" i="21"/>
  <c r="AE59" i="21"/>
  <c r="AF32" i="21"/>
  <c r="AH32" i="21" s="1"/>
  <c r="Y32" i="21"/>
  <c r="AF69" i="21"/>
  <c r="Z22" i="21"/>
  <c r="N22" i="21" s="1"/>
  <c r="Y9" i="21"/>
  <c r="AE9" i="21"/>
  <c r="AH9" i="21" s="1"/>
  <c r="Y57" i="21"/>
  <c r="Y53" i="21"/>
  <c r="Z47" i="21"/>
  <c r="M47" i="21"/>
  <c r="X20" i="21"/>
  <c r="AG16" i="21"/>
  <c r="Y33" i="21"/>
  <c r="Z333" i="21"/>
  <c r="N333" i="21" s="1"/>
  <c r="M333" i="21"/>
  <c r="Z330" i="21"/>
  <c r="M330" i="21"/>
  <c r="Y281" i="21"/>
  <c r="Z276" i="21"/>
  <c r="M276" i="21"/>
  <c r="Z297" i="21"/>
  <c r="N297" i="21" s="1"/>
  <c r="M297" i="21"/>
  <c r="Y204" i="21"/>
  <c r="V209" i="21"/>
  <c r="AE204" i="21"/>
  <c r="M54" i="21"/>
  <c r="Z54" i="21"/>
  <c r="Z357" i="21"/>
  <c r="N357" i="21" s="1"/>
  <c r="M357" i="21"/>
  <c r="Z328" i="21"/>
  <c r="N328" i="21" s="1"/>
  <c r="M328" i="21"/>
  <c r="Y242" i="21"/>
  <c r="Y245" i="21" s="1"/>
  <c r="AE193" i="21"/>
  <c r="AH193" i="21" s="1"/>
  <c r="Y193" i="21"/>
  <c r="Y202" i="21"/>
  <c r="AE202" i="21"/>
  <c r="AH202" i="21" s="1"/>
  <c r="Y160" i="21"/>
  <c r="V166" i="21"/>
  <c r="AE160" i="21"/>
  <c r="AF157" i="21"/>
  <c r="AH157" i="21" s="1"/>
  <c r="Y157" i="21"/>
  <c r="AE128" i="21"/>
  <c r="AH128" i="21" s="1"/>
  <c r="Y128" i="21"/>
  <c r="AE200" i="21"/>
  <c r="AH200" i="21" s="1"/>
  <c r="Y200" i="21"/>
  <c r="Y126" i="21"/>
  <c r="Z120" i="21"/>
  <c r="M120" i="21"/>
  <c r="Z11" i="21"/>
  <c r="M11" i="21"/>
  <c r="Y334" i="21"/>
  <c r="Z310" i="21"/>
  <c r="N310" i="21" s="1"/>
  <c r="M310" i="21"/>
  <c r="Y252" i="21"/>
  <c r="V257" i="21"/>
  <c r="AE252" i="21"/>
  <c r="AF317" i="21"/>
  <c r="AH198" i="21"/>
  <c r="AF203" i="21"/>
  <c r="Z182" i="21"/>
  <c r="N182" i="21" s="1"/>
  <c r="M182" i="21"/>
  <c r="AE148" i="21"/>
  <c r="AH148" i="21" s="1"/>
  <c r="Y148" i="21"/>
  <c r="AF167" i="21"/>
  <c r="AF172" i="21" s="1"/>
  <c r="W172" i="21"/>
  <c r="AF152" i="21"/>
  <c r="Z181" i="21"/>
  <c r="N181" i="21" s="1"/>
  <c r="M181" i="21"/>
  <c r="AE101" i="21"/>
  <c r="AH101" i="21" s="1"/>
  <c r="Y101" i="21"/>
  <c r="M174" i="21"/>
  <c r="Z174" i="21"/>
  <c r="N174" i="21" s="1"/>
  <c r="Z110" i="21"/>
  <c r="N110" i="21" s="1"/>
  <c r="M110" i="21"/>
  <c r="M73" i="21"/>
  <c r="Z108" i="21"/>
  <c r="N108" i="21" s="1"/>
  <c r="M108" i="21"/>
  <c r="AG107" i="21"/>
  <c r="AG113" i="21" s="1"/>
  <c r="X113" i="21"/>
  <c r="Y46" i="21"/>
  <c r="Z42" i="21"/>
  <c r="M42" i="21"/>
  <c r="AE6" i="21"/>
  <c r="V10" i="21"/>
  <c r="Y6" i="21"/>
  <c r="W69" i="21"/>
  <c r="Z31" i="21"/>
  <c r="M31" i="21"/>
  <c r="Z21" i="21"/>
  <c r="M21" i="21"/>
  <c r="S8" i="21"/>
  <c r="T8" i="21" s="1"/>
  <c r="Q8" i="21"/>
  <c r="Y58" i="21"/>
  <c r="AH27" i="21"/>
  <c r="Y13" i="21"/>
  <c r="W20" i="21"/>
  <c r="AE344" i="21"/>
  <c r="AH344" i="21" s="1"/>
  <c r="Y344" i="21"/>
  <c r="AE318" i="21"/>
  <c r="Y318" i="21"/>
  <c r="V323" i="21"/>
  <c r="Z283" i="21"/>
  <c r="N283" i="21" s="1"/>
  <c r="M283" i="21"/>
  <c r="AE224" i="21"/>
  <c r="AH224" i="21" s="1"/>
  <c r="Y224" i="21"/>
  <c r="M214" i="21"/>
  <c r="Z214" i="21"/>
  <c r="N214" i="21" s="1"/>
  <c r="AH173" i="21"/>
  <c r="AE104" i="21"/>
  <c r="AH104" i="21" s="1"/>
  <c r="Y104" i="21"/>
  <c r="Z122" i="21"/>
  <c r="N122" i="21" s="1"/>
  <c r="M122" i="21"/>
  <c r="Z75" i="21"/>
  <c r="N75" i="21" s="1"/>
  <c r="M75" i="21"/>
  <c r="Z43" i="21"/>
  <c r="N43" i="21" s="1"/>
  <c r="M43" i="21"/>
  <c r="Z74" i="21"/>
  <c r="N74" i="21" s="1"/>
  <c r="M74" i="21"/>
  <c r="M38" i="21"/>
  <c r="Z38" i="21"/>
  <c r="N38" i="21" s="1"/>
  <c r="Z356" i="21"/>
  <c r="N356" i="21" s="1"/>
  <c r="M356" i="21"/>
  <c r="AF318" i="21"/>
  <c r="AF323" i="21" s="1"/>
  <c r="W323" i="21"/>
  <c r="Z307" i="21"/>
  <c r="N307" i="21" s="1"/>
  <c r="M307" i="21"/>
  <c r="AH276" i="21"/>
  <c r="AH281" i="21" s="1"/>
  <c r="AE281" i="21"/>
  <c r="AE254" i="21"/>
  <c r="AH254" i="21" s="1"/>
  <c r="Y254" i="21"/>
  <c r="AG246" i="21"/>
  <c r="AG251" i="21" s="1"/>
  <c r="X251" i="21"/>
  <c r="AE239" i="21"/>
  <c r="AF204" i="21"/>
  <c r="AF209" i="21" s="1"/>
  <c r="W209" i="21"/>
  <c r="S187" i="21"/>
  <c r="T187" i="21" s="1"/>
  <c r="Q187" i="21"/>
  <c r="Y114" i="21"/>
  <c r="V119" i="21"/>
  <c r="AE114" i="21"/>
  <c r="AE103" i="21"/>
  <c r="AH103" i="21" s="1"/>
  <c r="Y103" i="21"/>
  <c r="AE149" i="21"/>
  <c r="AH149" i="21" s="1"/>
  <c r="Y149" i="21"/>
  <c r="AH87" i="21"/>
  <c r="Y362" i="21"/>
  <c r="AE362" i="21"/>
  <c r="AH362" i="21" s="1"/>
  <c r="AE259" i="21"/>
  <c r="AH259" i="21" s="1"/>
  <c r="Y259" i="21"/>
  <c r="Z231" i="21"/>
  <c r="N231" i="21" s="1"/>
  <c r="M231" i="21"/>
  <c r="AE192" i="21"/>
  <c r="Y192" i="21"/>
  <c r="V197" i="21"/>
  <c r="Z173" i="21"/>
  <c r="M173" i="21"/>
  <c r="Y199" i="21"/>
  <c r="Y143" i="21"/>
  <c r="AE143" i="21"/>
  <c r="AH143" i="21" s="1"/>
  <c r="Y361" i="21"/>
  <c r="AE361" i="21"/>
  <c r="AH361" i="21" s="1"/>
  <c r="W335" i="21"/>
  <c r="AF330" i="21"/>
  <c r="AF335" i="21" s="1"/>
  <c r="Z355" i="21"/>
  <c r="N355" i="21" s="1"/>
  <c r="M355" i="21"/>
  <c r="AG329" i="21"/>
  <c r="AE303" i="21"/>
  <c r="AH303" i="21" s="1"/>
  <c r="Y303" i="21"/>
  <c r="X317" i="21"/>
  <c r="AG312" i="21"/>
  <c r="AG317" i="21" s="1"/>
  <c r="AH329" i="21"/>
  <c r="M298" i="21"/>
  <c r="W341" i="21"/>
  <c r="AH352" i="21"/>
  <c r="AE311" i="21"/>
  <c r="AH306" i="21"/>
  <c r="AH311" i="21" s="1"/>
  <c r="AF266" i="21"/>
  <c r="AH266" i="21" s="1"/>
  <c r="Y266" i="21"/>
  <c r="AG265" i="21"/>
  <c r="X269" i="21"/>
  <c r="AH285" i="21"/>
  <c r="W317" i="21"/>
  <c r="M238" i="21"/>
  <c r="Z238" i="21"/>
  <c r="N238" i="21" s="1"/>
  <c r="M213" i="21"/>
  <c r="Z213" i="21"/>
  <c r="N213" i="21" s="1"/>
  <c r="Y228" i="21"/>
  <c r="Y230" i="21"/>
  <c r="AE230" i="21"/>
  <c r="AH230" i="21" s="1"/>
  <c r="AE191" i="21"/>
  <c r="AH186" i="21"/>
  <c r="AH191" i="21" s="1"/>
  <c r="X197" i="21"/>
  <c r="AG192" i="21"/>
  <c r="AG197" i="21" s="1"/>
  <c r="M207" i="21"/>
  <c r="Z207" i="21"/>
  <c r="N207" i="21" s="1"/>
  <c r="Z189" i="21"/>
  <c r="N189" i="21" s="1"/>
  <c r="M189" i="21"/>
  <c r="V203" i="21"/>
  <c r="Y165" i="21"/>
  <c r="AE165" i="21"/>
  <c r="AH165" i="21" s="1"/>
  <c r="AH199" i="21"/>
  <c r="W203" i="21"/>
  <c r="AH182" i="21"/>
  <c r="X145" i="21"/>
  <c r="W145" i="21"/>
  <c r="AF139" i="21"/>
  <c r="AF145" i="21" s="1"/>
  <c r="AE79" i="21"/>
  <c r="AH79" i="21" s="1"/>
  <c r="Y79" i="21"/>
  <c r="W152" i="21"/>
  <c r="W106" i="21"/>
  <c r="AF100" i="21"/>
  <c r="AF106" i="21" s="1"/>
  <c r="AE140" i="21"/>
  <c r="AH140" i="21" s="1"/>
  <c r="Y140" i="21"/>
  <c r="AE100" i="21"/>
  <c r="Y100" i="21"/>
  <c r="V106" i="21"/>
  <c r="AG172" i="21"/>
  <c r="Y65" i="21"/>
  <c r="V69" i="21"/>
  <c r="AE65" i="21"/>
  <c r="AE88" i="21"/>
  <c r="AH88" i="21" s="1"/>
  <c r="Y88" i="21"/>
  <c r="AE169" i="21"/>
  <c r="AH169" i="21" s="1"/>
  <c r="Y169" i="21"/>
  <c r="AH108" i="21"/>
  <c r="Q137" i="21"/>
  <c r="S137" i="21"/>
  <c r="T137" i="21" s="1"/>
  <c r="Y151" i="21"/>
  <c r="Z45" i="21"/>
  <c r="N45" i="21" s="1"/>
  <c r="M45" i="21"/>
  <c r="AH42" i="21"/>
  <c r="AH46" i="21" s="1"/>
  <c r="AE46" i="21"/>
  <c r="Y29" i="21"/>
  <c r="Y30" i="21" s="1"/>
  <c r="AE29" i="21"/>
  <c r="Y19" i="21"/>
  <c r="AE19" i="21"/>
  <c r="Y7" i="21"/>
  <c r="AF31" i="21"/>
  <c r="W36" i="21"/>
  <c r="Y35" i="21"/>
  <c r="W15" i="21"/>
  <c r="AF20" i="21"/>
  <c r="V317" i="21"/>
  <c r="AE312" i="21"/>
  <c r="Y312" i="21"/>
  <c r="Z352" i="21"/>
  <c r="N352" i="21" s="1"/>
  <c r="M352" i="21"/>
  <c r="Y360" i="21"/>
  <c r="AE360" i="21"/>
  <c r="Y348" i="21"/>
  <c r="Z277" i="21"/>
  <c r="N277" i="21" s="1"/>
  <c r="M277" i="21"/>
  <c r="AE260" i="21"/>
  <c r="AH260" i="21" s="1"/>
  <c r="Y260" i="21"/>
  <c r="AE261" i="21"/>
  <c r="AH261" i="21" s="1"/>
  <c r="Y261" i="21"/>
  <c r="M240" i="21"/>
  <c r="Z240" i="21"/>
  <c r="X263" i="21"/>
  <c r="AG258" i="21"/>
  <c r="AG263" i="21" s="1"/>
  <c r="Z210" i="21"/>
  <c r="M210" i="21"/>
  <c r="AH228" i="21"/>
  <c r="M211" i="21"/>
  <c r="Z211" i="21"/>
  <c r="N211" i="21" s="1"/>
  <c r="Y170" i="21"/>
  <c r="Y206" i="21"/>
  <c r="AE206" i="21"/>
  <c r="AH206" i="21" s="1"/>
  <c r="AE195" i="21"/>
  <c r="AH195" i="21" s="1"/>
  <c r="Y195" i="21"/>
  <c r="Y164" i="21"/>
  <c r="AE164" i="21"/>
  <c r="AH164" i="21" s="1"/>
  <c r="AG221" i="21"/>
  <c r="AE196" i="21"/>
  <c r="AH196" i="21" s="1"/>
  <c r="Y196" i="21"/>
  <c r="AF153" i="21"/>
  <c r="W159" i="21"/>
  <c r="Y153" i="21"/>
  <c r="Z168" i="21"/>
  <c r="N168" i="21" s="1"/>
  <c r="M168" i="21"/>
  <c r="AE132" i="21"/>
  <c r="AH132" i="21" s="1"/>
  <c r="Y132" i="21"/>
  <c r="AE78" i="21"/>
  <c r="AH78" i="21" s="1"/>
  <c r="Y78" i="21"/>
  <c r="W119" i="21"/>
  <c r="AF114" i="21"/>
  <c r="AF119" i="21" s="1"/>
  <c r="Y118" i="21"/>
  <c r="AE118" i="21"/>
  <c r="AH118" i="21" s="1"/>
  <c r="AE99" i="21"/>
  <c r="AH93" i="21"/>
  <c r="AH99" i="21" s="1"/>
  <c r="Y107" i="21"/>
  <c r="X69" i="21"/>
  <c r="AG65" i="21"/>
  <c r="AG69" i="21" s="1"/>
  <c r="M98" i="21"/>
  <c r="Z98" i="21"/>
  <c r="N98" i="21" s="1"/>
  <c r="Y141" i="21"/>
  <c r="AE141" i="21"/>
  <c r="AH141" i="21" s="1"/>
  <c r="Z123" i="21"/>
  <c r="N123" i="21" s="1"/>
  <c r="M123" i="21"/>
  <c r="W59" i="21"/>
  <c r="AF54" i="21"/>
  <c r="AH151" i="21"/>
  <c r="Z112" i="21"/>
  <c r="N112" i="21" s="1"/>
  <c r="M112" i="21"/>
  <c r="Y76" i="21"/>
  <c r="Z70" i="21"/>
  <c r="M70" i="21"/>
  <c r="AE109" i="21"/>
  <c r="AH109" i="21" s="1"/>
  <c r="Y109" i="21"/>
  <c r="V113" i="21"/>
  <c r="M63" i="21"/>
  <c r="Z63" i="21"/>
  <c r="N63" i="21" s="1"/>
  <c r="W92" i="21"/>
  <c r="Y62" i="21"/>
  <c r="Y64" i="21" s="1"/>
  <c r="AE62" i="21"/>
  <c r="AH62" i="21" s="1"/>
  <c r="V26" i="21"/>
  <c r="Z61" i="21"/>
  <c r="N61" i="21" s="1"/>
  <c r="M61" i="21"/>
  <c r="Z28" i="21"/>
  <c r="N28" i="21" s="1"/>
  <c r="M28" i="21"/>
  <c r="Z17" i="21"/>
  <c r="N17" i="21" s="1"/>
  <c r="M17" i="21"/>
  <c r="W113" i="21"/>
  <c r="Z52" i="21"/>
  <c r="N52" i="21" s="1"/>
  <c r="M52" i="21"/>
  <c r="Z37" i="21"/>
  <c r="X15" i="21"/>
  <c r="AG11" i="21"/>
  <c r="AF21" i="21"/>
  <c r="W26" i="21"/>
  <c r="Y34" i="21"/>
  <c r="AF15" i="21"/>
  <c r="W10" i="21"/>
  <c r="Z326" i="21"/>
  <c r="N326" i="21" s="1"/>
  <c r="M326" i="21"/>
  <c r="Z278" i="21"/>
  <c r="N278" i="21" s="1"/>
  <c r="M278" i="21"/>
  <c r="AE314" i="21"/>
  <c r="AH314" i="21" s="1"/>
  <c r="Y314" i="21"/>
  <c r="Y313" i="21"/>
  <c r="AE313" i="21"/>
  <c r="AH313" i="21" s="1"/>
  <c r="Z288" i="21"/>
  <c r="M288" i="21"/>
  <c r="Y293" i="21"/>
  <c r="AE129" i="21"/>
  <c r="AH129" i="21" s="1"/>
  <c r="Y129" i="21"/>
  <c r="Z136" i="21"/>
  <c r="N136" i="21" s="1"/>
  <c r="M136" i="21"/>
  <c r="Y329" i="21"/>
  <c r="Z324" i="21"/>
  <c r="M324" i="21"/>
  <c r="Y316" i="21"/>
  <c r="AE316" i="21"/>
  <c r="AH316" i="21" s="1"/>
  <c r="Y272" i="21"/>
  <c r="AH201" i="21"/>
  <c r="Z156" i="21"/>
  <c r="N156" i="21" s="1"/>
  <c r="M156" i="21"/>
  <c r="AH358" i="21"/>
  <c r="Z327" i="21"/>
  <c r="N327" i="21" s="1"/>
  <c r="M327" i="21"/>
  <c r="M271" i="21"/>
  <c r="Z271" i="21"/>
  <c r="N271" i="21" s="1"/>
  <c r="Z212" i="21"/>
  <c r="N212" i="21" s="1"/>
  <c r="Y349" i="21"/>
  <c r="AE296" i="21"/>
  <c r="AH296" i="21" s="1"/>
  <c r="Y296" i="21"/>
  <c r="Z285" i="21"/>
  <c r="N285" i="21" s="1"/>
  <c r="M285" i="21"/>
  <c r="AE346" i="21"/>
  <c r="AH346" i="21" s="1"/>
  <c r="Y346" i="21"/>
  <c r="AE301" i="21"/>
  <c r="AH301" i="21" s="1"/>
  <c r="Y301" i="21"/>
  <c r="Y332" i="21"/>
  <c r="AE295" i="21"/>
  <c r="AH295" i="21" s="1"/>
  <c r="Y295" i="21"/>
  <c r="Y351" i="21"/>
  <c r="AE321" i="21"/>
  <c r="AH321" i="21" s="1"/>
  <c r="Y321" i="21"/>
  <c r="Z280" i="21"/>
  <c r="N280" i="21" s="1"/>
  <c r="M280" i="21"/>
  <c r="S325" i="21"/>
  <c r="T325" i="21" s="1"/>
  <c r="Q325" i="21"/>
  <c r="AH348" i="21"/>
  <c r="AE320" i="21"/>
  <c r="AH320" i="21" s="1"/>
  <c r="Y320" i="21"/>
  <c r="Y354" i="21"/>
  <c r="Y359" i="21" s="1"/>
  <c r="W269" i="21"/>
  <c r="AE226" i="21"/>
  <c r="AH226" i="21" s="1"/>
  <c r="Y226" i="21"/>
  <c r="AF246" i="21"/>
  <c r="W251" i="21"/>
  <c r="AE268" i="21"/>
  <c r="AH268" i="21" s="1"/>
  <c r="Y268" i="21"/>
  <c r="AE258" i="21"/>
  <c r="Y258" i="21"/>
  <c r="V263" i="21"/>
  <c r="AE221" i="21"/>
  <c r="AH216" i="21"/>
  <c r="AH221" i="21" s="1"/>
  <c r="Y250" i="21"/>
  <c r="V269" i="21"/>
  <c r="Y208" i="21"/>
  <c r="AE208" i="21"/>
  <c r="AH208" i="21" s="1"/>
  <c r="Y178" i="21"/>
  <c r="AE178" i="21"/>
  <c r="AH178" i="21" s="1"/>
  <c r="Y221" i="21"/>
  <c r="Z216" i="21"/>
  <c r="M216" i="21"/>
  <c r="Y163" i="21"/>
  <c r="AE163" i="21"/>
  <c r="AH163" i="21" s="1"/>
  <c r="S220" i="21"/>
  <c r="T220" i="21" s="1"/>
  <c r="Q220" i="21"/>
  <c r="AE180" i="21"/>
  <c r="V185" i="21"/>
  <c r="Y180" i="21"/>
  <c r="AE215" i="21"/>
  <c r="AE131" i="21"/>
  <c r="AH131" i="21" s="1"/>
  <c r="Y131" i="21"/>
  <c r="V81" i="21"/>
  <c r="AE77" i="21"/>
  <c r="Y77" i="21"/>
  <c r="Y117" i="21"/>
  <c r="AE117" i="21"/>
  <c r="AH117" i="21" s="1"/>
  <c r="AH138" i="21"/>
  <c r="Z232" i="21"/>
  <c r="N232" i="21" s="1"/>
  <c r="M232" i="21"/>
  <c r="AE171" i="21"/>
  <c r="AH171" i="21" s="1"/>
  <c r="Y171" i="21"/>
  <c r="Z142" i="21"/>
  <c r="N142" i="21" s="1"/>
  <c r="AE113" i="21"/>
  <c r="M97" i="21"/>
  <c r="Z97" i="21"/>
  <c r="N97" i="21" s="1"/>
  <c r="Y154" i="21"/>
  <c r="Y86" i="21"/>
  <c r="Z82" i="21"/>
  <c r="M82" i="21"/>
  <c r="Q83" i="21"/>
  <c r="S83" i="21"/>
  <c r="T83" i="21" s="1"/>
  <c r="AE76" i="21"/>
  <c r="AH70" i="21"/>
  <c r="AH76" i="21" s="1"/>
  <c r="Z44" i="21"/>
  <c r="N44" i="21" s="1"/>
  <c r="M44" i="21"/>
  <c r="AH55" i="21"/>
  <c r="AF92" i="21"/>
  <c r="AH53" i="21"/>
  <c r="Z27" i="21"/>
  <c r="M27" i="21"/>
  <c r="Z16" i="21"/>
  <c r="M16" i="21"/>
  <c r="Z51" i="21"/>
  <c r="N51" i="21" s="1"/>
  <c r="M51" i="21"/>
  <c r="X64" i="21"/>
  <c r="AF10" i="21"/>
  <c r="Z294" i="21"/>
  <c r="M294" i="21"/>
  <c r="AE229" i="21"/>
  <c r="AH229" i="21" s="1"/>
  <c r="Y229" i="21"/>
  <c r="V233" i="21"/>
  <c r="Y161" i="21"/>
  <c r="AE161" i="21"/>
  <c r="AH161" i="21" s="1"/>
  <c r="Y139" i="21"/>
  <c r="V145" i="21"/>
  <c r="AE139" i="21"/>
  <c r="Z150" i="21"/>
  <c r="N150" i="21" s="1"/>
  <c r="M150" i="21"/>
  <c r="M95" i="21"/>
  <c r="Z95" i="21"/>
  <c r="N95" i="21" s="1"/>
  <c r="M56" i="21"/>
  <c r="Z56" i="21"/>
  <c r="N56" i="21" s="1"/>
  <c r="AE343" i="21"/>
  <c r="AH343" i="21" s="1"/>
  <c r="Y343" i="21"/>
  <c r="AE223" i="21"/>
  <c r="AH223" i="21" s="1"/>
  <c r="Y223" i="21"/>
  <c r="Z177" i="21"/>
  <c r="N177" i="21" s="1"/>
  <c r="M177" i="21"/>
  <c r="AE91" i="21"/>
  <c r="AH91" i="21" s="1"/>
  <c r="Y91" i="21"/>
  <c r="Y23" i="21"/>
  <c r="AE304" i="21"/>
  <c r="AH304" i="21" s="1"/>
  <c r="Y304" i="21"/>
  <c r="W275" i="21"/>
  <c r="AF270" i="21"/>
  <c r="Z336" i="21"/>
  <c r="M336" i="21"/>
  <c r="Y311" i="21"/>
  <c r="Z306" i="21"/>
  <c r="M306" i="21"/>
  <c r="M244" i="21"/>
  <c r="Z244" i="21"/>
  <c r="N244" i="21" s="1"/>
  <c r="AE80" i="21"/>
  <c r="AH80" i="21" s="1"/>
  <c r="Y80" i="21"/>
  <c r="AE302" i="21"/>
  <c r="AH302" i="21" s="1"/>
  <c r="Y302" i="21"/>
  <c r="W293" i="21"/>
  <c r="AF288" i="21"/>
  <c r="AF293" i="21" s="1"/>
  <c r="AH336" i="21"/>
  <c r="AF341" i="21"/>
  <c r="Z309" i="21"/>
  <c r="N309" i="21" s="1"/>
  <c r="M309" i="21"/>
  <c r="AF282" i="21"/>
  <c r="W287" i="21"/>
  <c r="AE245" i="21"/>
  <c r="AE345" i="21"/>
  <c r="AH345" i="21" s="1"/>
  <c r="Y345" i="21"/>
  <c r="AF350" i="21"/>
  <c r="AH350" i="21" s="1"/>
  <c r="Y350" i="21"/>
  <c r="AH334" i="21"/>
  <c r="X341" i="21"/>
  <c r="V305" i="21"/>
  <c r="AE300" i="21"/>
  <c r="Y300" i="21"/>
  <c r="AE335" i="21"/>
  <c r="AH330" i="21"/>
  <c r="AH351" i="21"/>
  <c r="Z279" i="21"/>
  <c r="N279" i="21" s="1"/>
  <c r="M279" i="21"/>
  <c r="AE340" i="21"/>
  <c r="AH340" i="21" s="1"/>
  <c r="Y340" i="21"/>
  <c r="Y341" i="21" s="1"/>
  <c r="Z308" i="21"/>
  <c r="N308" i="21" s="1"/>
  <c r="M308" i="21"/>
  <c r="M291" i="21"/>
  <c r="Z291" i="21"/>
  <c r="N291" i="21" s="1"/>
  <c r="AH294" i="21"/>
  <c r="AE256" i="21"/>
  <c r="AH256" i="21" s="1"/>
  <c r="Y256" i="21"/>
  <c r="M290" i="21"/>
  <c r="Z290" i="21"/>
  <c r="N290" i="21" s="1"/>
  <c r="AE293" i="21"/>
  <c r="AH288" i="21"/>
  <c r="AH293" i="21" s="1"/>
  <c r="AE225" i="21"/>
  <c r="AH225" i="21" s="1"/>
  <c r="Y225" i="21"/>
  <c r="Y265" i="21"/>
  <c r="V251" i="21"/>
  <c r="AH241" i="21"/>
  <c r="AE247" i="21"/>
  <c r="Y247" i="21"/>
  <c r="Y251" i="21" s="1"/>
  <c r="Z235" i="21"/>
  <c r="N235" i="21" s="1"/>
  <c r="M235" i="21"/>
  <c r="AH264" i="21"/>
  <c r="AE269" i="21"/>
  <c r="S236" i="21"/>
  <c r="T236" i="21" s="1"/>
  <c r="Q236" i="21"/>
  <c r="Z183" i="21"/>
  <c r="N183" i="21" s="1"/>
  <c r="M183" i="21"/>
  <c r="AF197" i="21"/>
  <c r="Y162" i="21"/>
  <c r="AE162" i="21"/>
  <c r="AH162" i="21" s="1"/>
  <c r="M205" i="21"/>
  <c r="Z205" i="21"/>
  <c r="N205" i="21" s="1"/>
  <c r="W197" i="21"/>
  <c r="S217" i="21"/>
  <c r="T217" i="21" s="1"/>
  <c r="Q217" i="21"/>
  <c r="AE130" i="21"/>
  <c r="AH130" i="21" s="1"/>
  <c r="Y130" i="21"/>
  <c r="AG203" i="21"/>
  <c r="M176" i="21"/>
  <c r="Z176" i="21"/>
  <c r="N176" i="21" s="1"/>
  <c r="Y116" i="21"/>
  <c r="AE116" i="21"/>
  <c r="AH116" i="21" s="1"/>
  <c r="AE159" i="21"/>
  <c r="AE167" i="21"/>
  <c r="V172" i="21"/>
  <c r="Y167" i="21"/>
  <c r="AE105" i="21"/>
  <c r="AH105" i="21" s="1"/>
  <c r="Y105" i="21"/>
  <c r="Z219" i="21"/>
  <c r="N219" i="21" s="1"/>
  <c r="M219" i="21"/>
  <c r="Z134" i="21"/>
  <c r="Y138" i="21"/>
  <c r="M134" i="21"/>
  <c r="M96" i="21"/>
  <c r="Z96" i="21"/>
  <c r="N96" i="21" s="1"/>
  <c r="Z72" i="21"/>
  <c r="N72" i="21" s="1"/>
  <c r="M72" i="21"/>
  <c r="Y66" i="21"/>
  <c r="AE66" i="21"/>
  <c r="AH66" i="21" s="1"/>
  <c r="AH154" i="21"/>
  <c r="Z125" i="21"/>
  <c r="N125" i="21" s="1"/>
  <c r="M125" i="21"/>
  <c r="Z60" i="21"/>
  <c r="M60" i="21"/>
  <c r="V92" i="21"/>
  <c r="AH57" i="21"/>
  <c r="M39" i="21"/>
  <c r="Z39" i="21"/>
  <c r="N39" i="21" s="1"/>
  <c r="Y25" i="21"/>
  <c r="AE25" i="21"/>
  <c r="AH25" i="21" s="1"/>
  <c r="Y14" i="21"/>
  <c r="AE14" i="21"/>
  <c r="V64" i="21"/>
  <c r="Z50" i="21"/>
  <c r="N50" i="21" s="1"/>
  <c r="M50" i="21"/>
  <c r="AH34" i="21"/>
  <c r="X10" i="21"/>
  <c r="AG6" i="21"/>
  <c r="AG10" i="21" s="1"/>
  <c r="Y158" i="21"/>
  <c r="M40" i="21"/>
  <c r="Z40" i="21"/>
  <c r="N40" i="21" s="1"/>
  <c r="Z8" i="21"/>
  <c r="N8" i="21" s="1"/>
  <c r="Y18" i="21"/>
  <c r="AE86" i="21" l="1"/>
  <c r="AH84" i="21"/>
  <c r="AH86" i="21" s="1"/>
  <c r="Y347" i="21"/>
  <c r="AF353" i="21"/>
  <c r="Z84" i="21"/>
  <c r="N84" i="21" s="1"/>
  <c r="M84" i="21"/>
  <c r="Z248" i="21"/>
  <c r="N248" i="21" s="1"/>
  <c r="M248" i="21"/>
  <c r="M218" i="21"/>
  <c r="Z218" i="21"/>
  <c r="N218" i="21" s="1"/>
  <c r="M212" i="21"/>
  <c r="Y41" i="21"/>
  <c r="Y353" i="21"/>
  <c r="AH342" i="21"/>
  <c r="AH347" i="21" s="1"/>
  <c r="AE347" i="21"/>
  <c r="Z85" i="21"/>
  <c r="N85" i="21" s="1"/>
  <c r="M85" i="21"/>
  <c r="Y365" i="21"/>
  <c r="AH92" i="21"/>
  <c r="Z274" i="21"/>
  <c r="N274" i="21" s="1"/>
  <c r="M111" i="21"/>
  <c r="Y59" i="21"/>
  <c r="AE64" i="21"/>
  <c r="Z190" i="21"/>
  <c r="N190" i="21" s="1"/>
  <c r="M190" i="21"/>
  <c r="AE299" i="21"/>
  <c r="Z262" i="21"/>
  <c r="N262" i="21" s="1"/>
  <c r="AH354" i="21"/>
  <c r="AH359" i="21" s="1"/>
  <c r="AH360" i="21"/>
  <c r="AH365" i="21" s="1"/>
  <c r="AE365" i="21"/>
  <c r="AF269" i="21"/>
  <c r="AH299" i="21"/>
  <c r="Y26" i="21"/>
  <c r="AH353" i="21"/>
  <c r="AF159" i="21"/>
  <c r="Y92" i="21"/>
  <c r="AE203" i="21"/>
  <c r="AH126" i="21"/>
  <c r="S96" i="21"/>
  <c r="T96" i="21" s="1"/>
  <c r="Q96" i="21"/>
  <c r="N27" i="21"/>
  <c r="Z250" i="21"/>
  <c r="N250" i="21" s="1"/>
  <c r="M250" i="21"/>
  <c r="Z78" i="21"/>
  <c r="N78" i="21" s="1"/>
  <c r="M78" i="21"/>
  <c r="Y197" i="21"/>
  <c r="Z192" i="21"/>
  <c r="M192" i="21"/>
  <c r="Q174" i="21"/>
  <c r="S174" i="21"/>
  <c r="T174" i="21" s="1"/>
  <c r="S289" i="21"/>
  <c r="T289" i="21" s="1"/>
  <c r="Q289" i="21"/>
  <c r="M14" i="21"/>
  <c r="Z14" i="21"/>
  <c r="N14" i="21" s="1"/>
  <c r="M116" i="21"/>
  <c r="Z116" i="21"/>
  <c r="N116" i="21" s="1"/>
  <c r="Z91" i="21"/>
  <c r="N91" i="21" s="1"/>
  <c r="M91" i="21"/>
  <c r="AH247" i="21"/>
  <c r="AE251" i="21"/>
  <c r="S291" i="21"/>
  <c r="T291" i="21" s="1"/>
  <c r="Q291" i="21"/>
  <c r="AH335" i="21"/>
  <c r="Q309" i="21"/>
  <c r="S309" i="21"/>
  <c r="T309" i="21" s="1"/>
  <c r="Z80" i="21"/>
  <c r="N80" i="21" s="1"/>
  <c r="M80" i="21"/>
  <c r="N336" i="21"/>
  <c r="Q56" i="21"/>
  <c r="S56" i="21"/>
  <c r="T56" i="21" s="1"/>
  <c r="S27" i="21"/>
  <c r="Q27" i="21"/>
  <c r="S97" i="21"/>
  <c r="T97" i="21" s="1"/>
  <c r="Q97" i="21"/>
  <c r="M163" i="21"/>
  <c r="Z163" i="21"/>
  <c r="N163" i="21" s="1"/>
  <c r="Z351" i="21"/>
  <c r="N351" i="21" s="1"/>
  <c r="M351" i="21"/>
  <c r="S285" i="21"/>
  <c r="T285" i="21" s="1"/>
  <c r="Q285" i="21"/>
  <c r="Q271" i="21"/>
  <c r="S271" i="21"/>
  <c r="T271" i="21" s="1"/>
  <c r="Z314" i="21"/>
  <c r="N314" i="21" s="1"/>
  <c r="M314" i="21"/>
  <c r="Z34" i="21"/>
  <c r="N34" i="21" s="1"/>
  <c r="M34" i="21"/>
  <c r="S52" i="21"/>
  <c r="T52" i="21" s="1"/>
  <c r="Q52" i="21"/>
  <c r="Z109" i="21"/>
  <c r="N109" i="21" s="1"/>
  <c r="M109" i="21"/>
  <c r="AF59" i="21"/>
  <c r="AH54" i="21"/>
  <c r="AH59" i="21" s="1"/>
  <c r="Z261" i="21"/>
  <c r="N261" i="21" s="1"/>
  <c r="M261" i="21"/>
  <c r="Z360" i="21"/>
  <c r="M360" i="21"/>
  <c r="Z35" i="21"/>
  <c r="N35" i="21" s="1"/>
  <c r="M35" i="21"/>
  <c r="Z169" i="21"/>
  <c r="N169" i="21" s="1"/>
  <c r="M169" i="21"/>
  <c r="Z79" i="21"/>
  <c r="N79" i="21" s="1"/>
  <c r="M79" i="21"/>
  <c r="Z362" i="21"/>
  <c r="N362" i="21" s="1"/>
  <c r="M362" i="21"/>
  <c r="M58" i="21"/>
  <c r="Z58" i="21"/>
  <c r="N58" i="21" s="1"/>
  <c r="N31" i="21"/>
  <c r="S11" i="21"/>
  <c r="Q11" i="21"/>
  <c r="S90" i="21"/>
  <c r="T90" i="21" s="1"/>
  <c r="Q90" i="21"/>
  <c r="S237" i="21"/>
  <c r="T237" i="21" s="1"/>
  <c r="Q237" i="21"/>
  <c r="Z175" i="21"/>
  <c r="N175" i="21" s="1"/>
  <c r="M175" i="21"/>
  <c r="Z363" i="21"/>
  <c r="N363" i="21" s="1"/>
  <c r="M363" i="21"/>
  <c r="S124" i="21"/>
  <c r="T124" i="21" s="1"/>
  <c r="Q124" i="21"/>
  <c r="AH64" i="21"/>
  <c r="N270" i="21"/>
  <c r="M161" i="21"/>
  <c r="Z161" i="21"/>
  <c r="N161" i="21" s="1"/>
  <c r="M254" i="21"/>
  <c r="Z254" i="21"/>
  <c r="N254" i="21" s="1"/>
  <c r="M148" i="21"/>
  <c r="Z148" i="21"/>
  <c r="N148" i="21" s="1"/>
  <c r="S290" i="21"/>
  <c r="T290" i="21" s="1"/>
  <c r="Q290" i="21"/>
  <c r="Y305" i="21"/>
  <c r="Z300" i="21"/>
  <c r="M300" i="21"/>
  <c r="AF275" i="21"/>
  <c r="AH270" i="21"/>
  <c r="AH275" i="21" s="1"/>
  <c r="S95" i="21"/>
  <c r="T95" i="21" s="1"/>
  <c r="Q95" i="21"/>
  <c r="S51" i="21"/>
  <c r="T51" i="21" s="1"/>
  <c r="Q51" i="21"/>
  <c r="AH107" i="21"/>
  <c r="AH113" i="21" s="1"/>
  <c r="Y185" i="21"/>
  <c r="Z180" i="21"/>
  <c r="M180" i="21"/>
  <c r="Z221" i="21"/>
  <c r="N216" i="21"/>
  <c r="N221" i="21" s="1"/>
  <c r="AF251" i="21"/>
  <c r="AH246" i="21"/>
  <c r="AH251" i="21" s="1"/>
  <c r="Z296" i="21"/>
  <c r="N296" i="21" s="1"/>
  <c r="M296" i="21"/>
  <c r="M329" i="21"/>
  <c r="S324" i="21"/>
  <c r="Q324" i="21"/>
  <c r="Q278" i="21"/>
  <c r="S278" i="21"/>
  <c r="T278" i="21" s="1"/>
  <c r="AF26" i="21"/>
  <c r="AH21" i="21"/>
  <c r="S70" i="21"/>
  <c r="Q70" i="21"/>
  <c r="M76" i="21"/>
  <c r="S123" i="21"/>
  <c r="T123" i="21" s="1"/>
  <c r="Q123" i="21"/>
  <c r="Y113" i="21"/>
  <c r="Z107" i="21"/>
  <c r="M107" i="21"/>
  <c r="Z196" i="21"/>
  <c r="N196" i="21" s="1"/>
  <c r="M196" i="21"/>
  <c r="M206" i="21"/>
  <c r="Z206" i="21"/>
  <c r="N206" i="21" s="1"/>
  <c r="Z215" i="21"/>
  <c r="N210" i="21"/>
  <c r="N215" i="21" s="1"/>
  <c r="Z260" i="21"/>
  <c r="N260" i="21" s="1"/>
  <c r="M260" i="21"/>
  <c r="AF36" i="21"/>
  <c r="AH31" i="21"/>
  <c r="AH36" i="21" s="1"/>
  <c r="Q45" i="21"/>
  <c r="S45" i="21"/>
  <c r="T45" i="21" s="1"/>
  <c r="Z88" i="21"/>
  <c r="N88" i="21" s="1"/>
  <c r="M88" i="21"/>
  <c r="AE106" i="21"/>
  <c r="AH100" i="21"/>
  <c r="AH106" i="21" s="1"/>
  <c r="AE197" i="21"/>
  <c r="AH192" i="21"/>
  <c r="AH197" i="21" s="1"/>
  <c r="AE92" i="21"/>
  <c r="AH318" i="21"/>
  <c r="AH323" i="21" s="1"/>
  <c r="AE323" i="21"/>
  <c r="M6" i="21"/>
  <c r="Y10" i="21"/>
  <c r="Z6" i="21"/>
  <c r="S108" i="21"/>
  <c r="T108" i="21" s="1"/>
  <c r="Q108" i="21"/>
  <c r="Z101" i="21"/>
  <c r="N101" i="21" s="1"/>
  <c r="M101" i="21"/>
  <c r="S120" i="21"/>
  <c r="Q120" i="21"/>
  <c r="M126" i="21"/>
  <c r="Z193" i="21"/>
  <c r="N193" i="21" s="1"/>
  <c r="M193" i="21"/>
  <c r="Z281" i="21"/>
  <c r="N276" i="21"/>
  <c r="N281" i="21" s="1"/>
  <c r="AG20" i="21"/>
  <c r="AH16" i="21"/>
  <c r="S22" i="21"/>
  <c r="T22" i="21" s="1"/>
  <c r="Q22" i="21"/>
  <c r="Z99" i="21"/>
  <c r="N93" i="21"/>
  <c r="N99" i="21" s="1"/>
  <c r="AE152" i="21"/>
  <c r="AH146" i="21"/>
  <c r="AH152" i="21" s="1"/>
  <c r="AH127" i="21"/>
  <c r="AH133" i="21" s="1"/>
  <c r="AE133" i="21"/>
  <c r="Z184" i="21"/>
  <c r="N184" i="21" s="1"/>
  <c r="M184" i="21"/>
  <c r="AE227" i="21"/>
  <c r="AH222" i="21"/>
  <c r="AH227" i="21" s="1"/>
  <c r="M273" i="21"/>
  <c r="Z273" i="21"/>
  <c r="N273" i="21" s="1"/>
  <c r="Z315" i="21"/>
  <c r="N315" i="21" s="1"/>
  <c r="M315" i="21"/>
  <c r="N186" i="21"/>
  <c r="S12" i="21"/>
  <c r="T12" i="21" s="1"/>
  <c r="Q12" i="21"/>
  <c r="S246" i="21"/>
  <c r="Q246" i="21"/>
  <c r="S177" i="21"/>
  <c r="T177" i="21" s="1"/>
  <c r="Q177" i="21"/>
  <c r="S327" i="21"/>
  <c r="T327" i="21" s="1"/>
  <c r="Q327" i="21"/>
  <c r="M114" i="21"/>
  <c r="Y119" i="21"/>
  <c r="Z114" i="21"/>
  <c r="AH252" i="21"/>
  <c r="AH257" i="21" s="1"/>
  <c r="AE257" i="21"/>
  <c r="Z286" i="21"/>
  <c r="N286" i="21" s="1"/>
  <c r="M286" i="21"/>
  <c r="Z18" i="21"/>
  <c r="N18" i="21" s="1"/>
  <c r="M18" i="21"/>
  <c r="S50" i="21"/>
  <c r="T50" i="21" s="1"/>
  <c r="Q50" i="21"/>
  <c r="S39" i="21"/>
  <c r="T39" i="21" s="1"/>
  <c r="Q39" i="21"/>
  <c r="AE172" i="21"/>
  <c r="AH167" i="21"/>
  <c r="AH172" i="21" s="1"/>
  <c r="Z130" i="21"/>
  <c r="N130" i="21" s="1"/>
  <c r="M130" i="21"/>
  <c r="M162" i="21"/>
  <c r="Z162" i="21"/>
  <c r="N162" i="21" s="1"/>
  <c r="Z265" i="21"/>
  <c r="N265" i="21" s="1"/>
  <c r="M265" i="21"/>
  <c r="M256" i="21"/>
  <c r="Z256" i="21"/>
  <c r="N256" i="21" s="1"/>
  <c r="Z340" i="21"/>
  <c r="N340" i="21" s="1"/>
  <c r="M340" i="21"/>
  <c r="AE305" i="21"/>
  <c r="AH300" i="21"/>
  <c r="AH305" i="21" s="1"/>
  <c r="S244" i="21"/>
  <c r="T244" i="21" s="1"/>
  <c r="Q244" i="21"/>
  <c r="M223" i="21"/>
  <c r="Z223" i="21"/>
  <c r="N223" i="21" s="1"/>
  <c r="Q150" i="21"/>
  <c r="S150" i="21"/>
  <c r="T150" i="21" s="1"/>
  <c r="Z229" i="21"/>
  <c r="N229" i="21" s="1"/>
  <c r="M229" i="21"/>
  <c r="Q82" i="21"/>
  <c r="S82" i="21"/>
  <c r="M117" i="21"/>
  <c r="Z117" i="21"/>
  <c r="N117" i="21" s="1"/>
  <c r="M226" i="21"/>
  <c r="Z226" i="21"/>
  <c r="N226" i="21" s="1"/>
  <c r="Z332" i="21"/>
  <c r="N332" i="21" s="1"/>
  <c r="M332" i="21"/>
  <c r="Z329" i="21"/>
  <c r="N324" i="21"/>
  <c r="N329" i="21" s="1"/>
  <c r="AG15" i="21"/>
  <c r="AH11" i="21"/>
  <c r="S17" i="21"/>
  <c r="T17" i="21" s="1"/>
  <c r="Q17" i="21"/>
  <c r="M62" i="21"/>
  <c r="Z62" i="21"/>
  <c r="N62" i="21" s="1"/>
  <c r="Z76" i="21"/>
  <c r="N70" i="21"/>
  <c r="N76" i="21" s="1"/>
  <c r="Z132" i="21"/>
  <c r="N132" i="21" s="1"/>
  <c r="M132" i="21"/>
  <c r="Z170" i="21"/>
  <c r="N170" i="21" s="1"/>
  <c r="M170" i="21"/>
  <c r="Z312" i="21"/>
  <c r="M312" i="21"/>
  <c r="Y317" i="21"/>
  <c r="AH7" i="21"/>
  <c r="M7" i="21"/>
  <c r="Z7" i="21"/>
  <c r="N7" i="21" s="1"/>
  <c r="M140" i="21"/>
  <c r="Z140" i="21"/>
  <c r="N140" i="21" s="1"/>
  <c r="Q189" i="21"/>
  <c r="S189" i="21"/>
  <c r="T189" i="21" s="1"/>
  <c r="M143" i="21"/>
  <c r="Z143" i="21"/>
  <c r="N143" i="21" s="1"/>
  <c r="Q231" i="21"/>
  <c r="S231" i="21"/>
  <c r="T231" i="21" s="1"/>
  <c r="Z149" i="21"/>
  <c r="N149" i="21" s="1"/>
  <c r="M149" i="21"/>
  <c r="S122" i="21"/>
  <c r="T122" i="21" s="1"/>
  <c r="Q122" i="21"/>
  <c r="S274" i="21"/>
  <c r="T274" i="21" s="1"/>
  <c r="Q274" i="21"/>
  <c r="M344" i="21"/>
  <c r="Z344" i="21"/>
  <c r="N344" i="21" s="1"/>
  <c r="S182" i="21"/>
  <c r="T182" i="21" s="1"/>
  <c r="Q182" i="21"/>
  <c r="M252" i="21"/>
  <c r="Y257" i="21"/>
  <c r="Z252" i="21"/>
  <c r="Z126" i="21"/>
  <c r="N120" i="21"/>
  <c r="N126" i="21" s="1"/>
  <c r="Z157" i="21"/>
  <c r="N157" i="21" s="1"/>
  <c r="M157" i="21"/>
  <c r="Q54" i="21"/>
  <c r="S54" i="21"/>
  <c r="M99" i="21"/>
  <c r="S93" i="21"/>
  <c r="Q93" i="21"/>
  <c r="S188" i="21"/>
  <c r="T188" i="21" s="1"/>
  <c r="Q188" i="21"/>
  <c r="Z249" i="21"/>
  <c r="N249" i="21" s="1"/>
  <c r="M249" i="21"/>
  <c r="M251" i="21" s="1"/>
  <c r="Z267" i="21"/>
  <c r="N267" i="21" s="1"/>
  <c r="M267" i="21"/>
  <c r="Z319" i="21"/>
  <c r="N319" i="21" s="1"/>
  <c r="M319" i="21"/>
  <c r="Z358" i="21"/>
  <c r="N358" i="21" s="1"/>
  <c r="M358" i="21"/>
  <c r="Z89" i="21"/>
  <c r="N89" i="21" s="1"/>
  <c r="M89" i="21"/>
  <c r="Q55" i="21"/>
  <c r="S55" i="21"/>
  <c r="T55" i="21" s="1"/>
  <c r="S94" i="21"/>
  <c r="T94" i="21" s="1"/>
  <c r="Q94" i="21"/>
  <c r="N264" i="21"/>
  <c r="Z338" i="21"/>
  <c r="N338" i="21" s="1"/>
  <c r="M338" i="21"/>
  <c r="N246" i="21"/>
  <c r="M25" i="21"/>
  <c r="Z25" i="21"/>
  <c r="N25" i="21" s="1"/>
  <c r="S205" i="21"/>
  <c r="T205" i="21" s="1"/>
  <c r="Q205" i="21"/>
  <c r="Q308" i="21"/>
  <c r="S308" i="21"/>
  <c r="T308" i="21" s="1"/>
  <c r="Z295" i="21"/>
  <c r="N295" i="21" s="1"/>
  <c r="M295" i="21"/>
  <c r="M299" i="21" s="1"/>
  <c r="Z129" i="21"/>
  <c r="N129" i="21" s="1"/>
  <c r="M129" i="21"/>
  <c r="Y106" i="21"/>
  <c r="Z100" i="21"/>
  <c r="M100" i="21"/>
  <c r="S238" i="21"/>
  <c r="T238" i="21" s="1"/>
  <c r="Q238" i="21"/>
  <c r="Z361" i="21"/>
  <c r="N361" i="21" s="1"/>
  <c r="M361" i="21"/>
  <c r="S75" i="21"/>
  <c r="T75" i="21" s="1"/>
  <c r="Q75" i="21"/>
  <c r="Z128" i="21"/>
  <c r="N128" i="21" s="1"/>
  <c r="M128" i="21"/>
  <c r="N54" i="21"/>
  <c r="Q276" i="21"/>
  <c r="M281" i="21"/>
  <c r="S276" i="21"/>
  <c r="M9" i="21"/>
  <c r="Z9" i="21"/>
  <c r="N9" i="21" s="1"/>
  <c r="Y133" i="21"/>
  <c r="Z127" i="21"/>
  <c r="M127" i="21"/>
  <c r="Z194" i="21"/>
  <c r="N194" i="21" s="1"/>
  <c r="M194" i="21"/>
  <c r="Z339" i="21"/>
  <c r="N339" i="21" s="1"/>
  <c r="M339" i="21"/>
  <c r="M191" i="21"/>
  <c r="Q186" i="21"/>
  <c r="S186" i="21"/>
  <c r="Q262" i="21"/>
  <c r="S262" i="21"/>
  <c r="T262" i="21" s="1"/>
  <c r="M311" i="21"/>
  <c r="Q306" i="21"/>
  <c r="S306" i="21"/>
  <c r="Y20" i="21"/>
  <c r="N82" i="21"/>
  <c r="S142" i="21"/>
  <c r="T142" i="21" s="1"/>
  <c r="Q142" i="21"/>
  <c r="Y81" i="21"/>
  <c r="Z77" i="21"/>
  <c r="M77" i="21"/>
  <c r="AE185" i="21"/>
  <c r="AH180" i="21"/>
  <c r="AH185" i="21" s="1"/>
  <c r="Q280" i="21"/>
  <c r="S280" i="21"/>
  <c r="T280" i="21" s="1"/>
  <c r="Z301" i="21"/>
  <c r="N301" i="21" s="1"/>
  <c r="M301" i="21"/>
  <c r="Z349" i="21"/>
  <c r="N349" i="21" s="1"/>
  <c r="M349" i="21"/>
  <c r="S156" i="21"/>
  <c r="T156" i="21" s="1"/>
  <c r="Q156" i="21"/>
  <c r="M293" i="21"/>
  <c r="S288" i="21"/>
  <c r="Q288" i="21"/>
  <c r="S326" i="21"/>
  <c r="T326" i="21" s="1"/>
  <c r="Q326" i="21"/>
  <c r="Q277" i="21"/>
  <c r="S277" i="21"/>
  <c r="T277" i="21" s="1"/>
  <c r="AH312" i="21"/>
  <c r="AH317" i="21" s="1"/>
  <c r="AE317" i="21"/>
  <c r="AH19" i="21"/>
  <c r="AE20" i="21"/>
  <c r="Z151" i="21"/>
  <c r="N151" i="21" s="1"/>
  <c r="M151" i="21"/>
  <c r="AE69" i="21"/>
  <c r="AH65" i="21"/>
  <c r="AH69" i="21" s="1"/>
  <c r="Z230" i="21"/>
  <c r="N230" i="21" s="1"/>
  <c r="M230" i="21"/>
  <c r="S298" i="21"/>
  <c r="T298" i="21" s="1"/>
  <c r="Q298" i="21"/>
  <c r="Q355" i="21"/>
  <c r="S355" i="21"/>
  <c r="T355" i="21" s="1"/>
  <c r="M199" i="21"/>
  <c r="Z199" i="21"/>
  <c r="N199" i="21" s="1"/>
  <c r="S38" i="21"/>
  <c r="T38" i="21" s="1"/>
  <c r="Q38" i="21"/>
  <c r="M224" i="21"/>
  <c r="Z224" i="21"/>
  <c r="N224" i="21" s="1"/>
  <c r="S21" i="21"/>
  <c r="Q21" i="21"/>
  <c r="AE10" i="21"/>
  <c r="AH6" i="21"/>
  <c r="AH10" i="21" s="1"/>
  <c r="S73" i="21"/>
  <c r="T73" i="21" s="1"/>
  <c r="Q73" i="21"/>
  <c r="S181" i="21"/>
  <c r="T181" i="21" s="1"/>
  <c r="Q181" i="21"/>
  <c r="Q310" i="21"/>
  <c r="S310" i="21"/>
  <c r="T310" i="21" s="1"/>
  <c r="M242" i="21"/>
  <c r="M245" i="21" s="1"/>
  <c r="Z242" i="21"/>
  <c r="N242" i="21" s="1"/>
  <c r="AE209" i="21"/>
  <c r="AH204" i="21"/>
  <c r="AH209" i="21" s="1"/>
  <c r="Q330" i="21"/>
  <c r="S330" i="21"/>
  <c r="S47" i="21"/>
  <c r="Q47" i="21"/>
  <c r="M53" i="21"/>
  <c r="S71" i="21"/>
  <c r="T71" i="21" s="1"/>
  <c r="Q71" i="21"/>
  <c r="N198" i="21"/>
  <c r="Z331" i="21"/>
  <c r="N331" i="21" s="1"/>
  <c r="M331" i="21"/>
  <c r="S121" i="21"/>
  <c r="T121" i="21" s="1"/>
  <c r="Q121" i="21"/>
  <c r="S264" i="21"/>
  <c r="Q264" i="21"/>
  <c r="AH338" i="21"/>
  <c r="AH341" i="21" s="1"/>
  <c r="AE341" i="21"/>
  <c r="AH24" i="21"/>
  <c r="AE26" i="21"/>
  <c r="S241" i="21"/>
  <c r="T241" i="21" s="1"/>
  <c r="Q241" i="21"/>
  <c r="Y172" i="21"/>
  <c r="Z167" i="21"/>
  <c r="M167" i="21"/>
  <c r="M345" i="21"/>
  <c r="Z345" i="21"/>
  <c r="N345" i="21" s="1"/>
  <c r="S216" i="21"/>
  <c r="Q216" i="21"/>
  <c r="M221" i="21"/>
  <c r="Y323" i="21"/>
  <c r="Z318" i="21"/>
  <c r="M318" i="21"/>
  <c r="S201" i="21"/>
  <c r="T201" i="21" s="1"/>
  <c r="Q201" i="21"/>
  <c r="Z138" i="21"/>
  <c r="N134" i="21"/>
  <c r="N138" i="21" s="1"/>
  <c r="M225" i="21"/>
  <c r="Z225" i="21"/>
  <c r="N225" i="21" s="1"/>
  <c r="Z304" i="21"/>
  <c r="N304" i="21" s="1"/>
  <c r="M304" i="21"/>
  <c r="M66" i="21"/>
  <c r="Z66" i="21"/>
  <c r="N66" i="21" s="1"/>
  <c r="S219" i="21"/>
  <c r="T219" i="21" s="1"/>
  <c r="Q219" i="21"/>
  <c r="AH153" i="21"/>
  <c r="AH159" i="21" s="1"/>
  <c r="S183" i="21"/>
  <c r="T183" i="21" s="1"/>
  <c r="Q183" i="21"/>
  <c r="S235" i="21"/>
  <c r="T235" i="21" s="1"/>
  <c r="Q235" i="21"/>
  <c r="Q279" i="21"/>
  <c r="S279" i="21"/>
  <c r="T279" i="21" s="1"/>
  <c r="Z311" i="21"/>
  <c r="N306" i="21"/>
  <c r="N311" i="21" s="1"/>
  <c r="M343" i="21"/>
  <c r="Z343" i="21"/>
  <c r="N343" i="21" s="1"/>
  <c r="AE145" i="21"/>
  <c r="AH139" i="21"/>
  <c r="AH145" i="21" s="1"/>
  <c r="S294" i="21"/>
  <c r="Q294" i="21"/>
  <c r="S16" i="21"/>
  <c r="Q16" i="21"/>
  <c r="Q44" i="21"/>
  <c r="S44" i="21"/>
  <c r="T44" i="21" s="1"/>
  <c r="Z171" i="21"/>
  <c r="N171" i="21" s="1"/>
  <c r="M171" i="21"/>
  <c r="AH77" i="21"/>
  <c r="AH81" i="21" s="1"/>
  <c r="AE81" i="21"/>
  <c r="M178" i="21"/>
  <c r="M179" i="21" s="1"/>
  <c r="Z178" i="21"/>
  <c r="N178" i="21" s="1"/>
  <c r="Y263" i="21"/>
  <c r="Z258" i="21"/>
  <c r="M258" i="21"/>
  <c r="S212" i="21"/>
  <c r="T212" i="21" s="1"/>
  <c r="Q212" i="21"/>
  <c r="N288" i="21"/>
  <c r="N293" i="21" s="1"/>
  <c r="Z293" i="21"/>
  <c r="S28" i="21"/>
  <c r="T28" i="21" s="1"/>
  <c r="Q28" i="21"/>
  <c r="S112" i="21"/>
  <c r="T112" i="21" s="1"/>
  <c r="Q112" i="21"/>
  <c r="M141" i="21"/>
  <c r="Z141" i="21"/>
  <c r="N141" i="21" s="1"/>
  <c r="S168" i="21"/>
  <c r="T168" i="21" s="1"/>
  <c r="Q168" i="21"/>
  <c r="S211" i="21"/>
  <c r="T211" i="21" s="1"/>
  <c r="Q211" i="21"/>
  <c r="M19" i="21"/>
  <c r="Z19" i="21"/>
  <c r="N19" i="21" s="1"/>
  <c r="Y233" i="21"/>
  <c r="Z228" i="21"/>
  <c r="M228" i="21"/>
  <c r="AG269" i="21"/>
  <c r="AH265" i="21"/>
  <c r="AH269" i="21" s="1"/>
  <c r="S173" i="21"/>
  <c r="Q173" i="21"/>
  <c r="Z259" i="21"/>
  <c r="N259" i="21" s="1"/>
  <c r="M259" i="21"/>
  <c r="Z103" i="21"/>
  <c r="N103" i="21" s="1"/>
  <c r="M103" i="21"/>
  <c r="Q307" i="21"/>
  <c r="S307" i="21"/>
  <c r="T307" i="21" s="1"/>
  <c r="S74" i="21"/>
  <c r="T74" i="21" s="1"/>
  <c r="Q74" i="21"/>
  <c r="Z104" i="21"/>
  <c r="N104" i="21" s="1"/>
  <c r="M104" i="21"/>
  <c r="N21" i="21"/>
  <c r="Q42" i="21"/>
  <c r="M46" i="21"/>
  <c r="S42" i="21"/>
  <c r="S111" i="21"/>
  <c r="T111" i="21" s="1"/>
  <c r="Q111" i="21"/>
  <c r="AE166" i="21"/>
  <c r="AH160" i="21"/>
  <c r="AH166" i="21" s="1"/>
  <c r="S328" i="21"/>
  <c r="T328" i="21" s="1"/>
  <c r="Q328" i="21"/>
  <c r="N330" i="21"/>
  <c r="N47" i="21"/>
  <c r="N53" i="21" s="1"/>
  <c r="Z53" i="21"/>
  <c r="M32" i="21"/>
  <c r="Z32" i="21"/>
  <c r="N32" i="21" s="1"/>
  <c r="M67" i="21"/>
  <c r="Z67" i="21"/>
  <c r="N67" i="21" s="1"/>
  <c r="M147" i="21"/>
  <c r="Z147" i="21"/>
  <c r="N147" i="21" s="1"/>
  <c r="M144" i="21"/>
  <c r="Z144" i="21"/>
  <c r="N144" i="21" s="1"/>
  <c r="S198" i="21"/>
  <c r="Q198" i="21"/>
  <c r="S243" i="21"/>
  <c r="T243" i="21" s="1"/>
  <c r="Q243" i="21"/>
  <c r="M342" i="21"/>
  <c r="Z342" i="21"/>
  <c r="Z364" i="21"/>
  <c r="N364" i="21" s="1"/>
  <c r="M364" i="21"/>
  <c r="Y269" i="21"/>
  <c r="M24" i="21"/>
  <c r="Z24" i="21"/>
  <c r="N24" i="21" s="1"/>
  <c r="M255" i="21"/>
  <c r="Z255" i="21"/>
  <c r="N255" i="21" s="1"/>
  <c r="S282" i="21"/>
  <c r="Q282" i="21"/>
  <c r="M287" i="21"/>
  <c r="Q176" i="21"/>
  <c r="S176" i="21"/>
  <c r="T176" i="21" s="1"/>
  <c r="Z303" i="21"/>
  <c r="N303" i="21" s="1"/>
  <c r="M303" i="21"/>
  <c r="Q134" i="21"/>
  <c r="M138" i="21"/>
  <c r="S134" i="21"/>
  <c r="S40" i="21"/>
  <c r="T40" i="21" s="1"/>
  <c r="Q40" i="21"/>
  <c r="AH14" i="21"/>
  <c r="AE15" i="21"/>
  <c r="S60" i="21"/>
  <c r="Q60" i="21"/>
  <c r="S72" i="21"/>
  <c r="T72" i="21" s="1"/>
  <c r="Q72" i="21"/>
  <c r="Z302" i="21"/>
  <c r="N302" i="21" s="1"/>
  <c r="M302" i="21"/>
  <c r="Z23" i="21"/>
  <c r="N23" i="21" s="1"/>
  <c r="M23" i="21"/>
  <c r="Y299" i="21"/>
  <c r="Z20" i="21"/>
  <c r="N16" i="21"/>
  <c r="Z154" i="21"/>
  <c r="N154" i="21" s="1"/>
  <c r="M154" i="21"/>
  <c r="AE263" i="21"/>
  <c r="AH258" i="21"/>
  <c r="AH263" i="21" s="1"/>
  <c r="Z354" i="21"/>
  <c r="M354" i="21"/>
  <c r="Z321" i="21"/>
  <c r="N321" i="21" s="1"/>
  <c r="M321" i="21"/>
  <c r="M346" i="21"/>
  <c r="Z346" i="21"/>
  <c r="N346" i="21" s="1"/>
  <c r="N37" i="21"/>
  <c r="N41" i="21" s="1"/>
  <c r="Z41" i="21"/>
  <c r="Q63" i="21"/>
  <c r="S63" i="21"/>
  <c r="T63" i="21" s="1"/>
  <c r="M118" i="21"/>
  <c r="Z118" i="21"/>
  <c r="N118" i="21" s="1"/>
  <c r="M164" i="21"/>
  <c r="Z164" i="21"/>
  <c r="N164" i="21" s="1"/>
  <c r="AH233" i="21"/>
  <c r="N240" i="21"/>
  <c r="Z348" i="21"/>
  <c r="M348" i="21"/>
  <c r="AH29" i="21"/>
  <c r="AH30" i="21" s="1"/>
  <c r="AE30" i="21"/>
  <c r="M65" i="21"/>
  <c r="Y69" i="21"/>
  <c r="Z65" i="21"/>
  <c r="S207" i="21"/>
  <c r="T207" i="21" s="1"/>
  <c r="Q207" i="21"/>
  <c r="Z266" i="21"/>
  <c r="N266" i="21" s="1"/>
  <c r="M266" i="21"/>
  <c r="N173" i="21"/>
  <c r="S283" i="21"/>
  <c r="T283" i="21" s="1"/>
  <c r="Q283" i="21"/>
  <c r="Z13" i="21"/>
  <c r="N13" i="21" s="1"/>
  <c r="M13" i="21"/>
  <c r="S31" i="21"/>
  <c r="Q31" i="21"/>
  <c r="Z46" i="21"/>
  <c r="N42" i="21"/>
  <c r="N46" i="21" s="1"/>
  <c r="S110" i="21"/>
  <c r="T110" i="21" s="1"/>
  <c r="Q110" i="21"/>
  <c r="Z334" i="21"/>
  <c r="N334" i="21" s="1"/>
  <c r="M334" i="21"/>
  <c r="Y209" i="21"/>
  <c r="Z204" i="21"/>
  <c r="M204" i="21"/>
  <c r="Y335" i="21"/>
  <c r="Z102" i="21"/>
  <c r="N102" i="21" s="1"/>
  <c r="M102" i="21"/>
  <c r="Y203" i="21"/>
  <c r="AF245" i="21"/>
  <c r="AH240" i="21"/>
  <c r="AH245" i="21" s="1"/>
  <c r="S292" i="21"/>
  <c r="T292" i="21" s="1"/>
  <c r="Q292" i="21"/>
  <c r="Z239" i="21"/>
  <c r="N234" i="21"/>
  <c r="N239" i="21" s="1"/>
  <c r="S284" i="21"/>
  <c r="T284" i="21" s="1"/>
  <c r="Q284" i="21"/>
  <c r="S49" i="21"/>
  <c r="T49" i="21" s="1"/>
  <c r="Q49" i="21"/>
  <c r="S87" i="21"/>
  <c r="Q87" i="21"/>
  <c r="N282" i="21"/>
  <c r="N287" i="21" s="1"/>
  <c r="Z287" i="21"/>
  <c r="S125" i="21"/>
  <c r="T125" i="21" s="1"/>
  <c r="Q125" i="21"/>
  <c r="M316" i="21"/>
  <c r="Z316" i="21"/>
  <c r="N316" i="21" s="1"/>
  <c r="M215" i="21"/>
  <c r="S210" i="21"/>
  <c r="Q210" i="21"/>
  <c r="S352" i="21"/>
  <c r="T352" i="21" s="1"/>
  <c r="Q352" i="21"/>
  <c r="M165" i="21"/>
  <c r="Z165" i="21"/>
  <c r="N165" i="21" s="1"/>
  <c r="Q356" i="21"/>
  <c r="S356" i="21"/>
  <c r="T356" i="21" s="1"/>
  <c r="S214" i="21"/>
  <c r="T214" i="21" s="1"/>
  <c r="Q214" i="21"/>
  <c r="N11" i="21"/>
  <c r="M202" i="21"/>
  <c r="Z202" i="21"/>
  <c r="N202" i="21" s="1"/>
  <c r="Z33" i="21"/>
  <c r="N33" i="21" s="1"/>
  <c r="M33" i="21"/>
  <c r="M36" i="21" s="1"/>
  <c r="Y152" i="21"/>
  <c r="M146" i="21"/>
  <c r="Z146" i="21"/>
  <c r="M222" i="21"/>
  <c r="Y227" i="21"/>
  <c r="Z222" i="21"/>
  <c r="M253" i="21"/>
  <c r="Z253" i="21"/>
  <c r="N253" i="21" s="1"/>
  <c r="S270" i="21"/>
  <c r="Q270" i="21"/>
  <c r="Z158" i="21"/>
  <c r="N158" i="21" s="1"/>
  <c r="M158" i="21"/>
  <c r="N60" i="21"/>
  <c r="Z105" i="21"/>
  <c r="N105" i="21" s="1"/>
  <c r="M105" i="21"/>
  <c r="Z247" i="21"/>
  <c r="N247" i="21" s="1"/>
  <c r="M247" i="21"/>
  <c r="Z350" i="21"/>
  <c r="N350" i="21" s="1"/>
  <c r="M350" i="21"/>
  <c r="AF287" i="21"/>
  <c r="AH282" i="21"/>
  <c r="AH287" i="21" s="1"/>
  <c r="S336" i="21"/>
  <c r="Q336" i="21"/>
  <c r="M139" i="21"/>
  <c r="Y145" i="21"/>
  <c r="Z139" i="21"/>
  <c r="Z299" i="21"/>
  <c r="N294" i="21"/>
  <c r="N299" i="21" s="1"/>
  <c r="Q232" i="21"/>
  <c r="S232" i="21"/>
  <c r="T232" i="21" s="1"/>
  <c r="Z131" i="21"/>
  <c r="N131" i="21" s="1"/>
  <c r="M131" i="21"/>
  <c r="M208" i="21"/>
  <c r="Z208" i="21"/>
  <c r="N208" i="21" s="1"/>
  <c r="M268" i="21"/>
  <c r="Z268" i="21"/>
  <c r="N268" i="21" s="1"/>
  <c r="Z320" i="21"/>
  <c r="N320" i="21" s="1"/>
  <c r="M320" i="21"/>
  <c r="M272" i="21"/>
  <c r="Z272" i="21"/>
  <c r="N272" i="21" s="1"/>
  <c r="Q136" i="21"/>
  <c r="S136" i="21"/>
  <c r="T136" i="21" s="1"/>
  <c r="Z313" i="21"/>
  <c r="N313" i="21" s="1"/>
  <c r="M313" i="21"/>
  <c r="M41" i="21"/>
  <c r="Q37" i="21"/>
  <c r="S37" i="21"/>
  <c r="S61" i="21"/>
  <c r="T61" i="21" s="1"/>
  <c r="Q61" i="21"/>
  <c r="S98" i="21"/>
  <c r="T98" i="21" s="1"/>
  <c r="Q98" i="21"/>
  <c r="Y159" i="21"/>
  <c r="Z153" i="21"/>
  <c r="M153" i="21"/>
  <c r="Z195" i="21"/>
  <c r="N195" i="21" s="1"/>
  <c r="M195" i="21"/>
  <c r="AE233" i="21"/>
  <c r="S240" i="21"/>
  <c r="Q240" i="21"/>
  <c r="M29" i="21"/>
  <c r="Z29" i="21"/>
  <c r="N29" i="21" s="1"/>
  <c r="S213" i="21"/>
  <c r="T213" i="21" s="1"/>
  <c r="Q213" i="21"/>
  <c r="Y179" i="21"/>
  <c r="AE119" i="21"/>
  <c r="AH114" i="21"/>
  <c r="AH119" i="21" s="1"/>
  <c r="Q43" i="21"/>
  <c r="S43" i="21"/>
  <c r="T43" i="21" s="1"/>
  <c r="Y36" i="21"/>
  <c r="AH203" i="21"/>
  <c r="Y15" i="21"/>
  <c r="Z200" i="21"/>
  <c r="N200" i="21" s="1"/>
  <c r="M200" i="21"/>
  <c r="M160" i="21"/>
  <c r="Y166" i="21"/>
  <c r="Z160" i="21"/>
  <c r="Q357" i="21"/>
  <c r="S357" i="21"/>
  <c r="T357" i="21" s="1"/>
  <c r="S297" i="21"/>
  <c r="T297" i="21" s="1"/>
  <c r="Q297" i="21"/>
  <c r="Q333" i="21"/>
  <c r="S333" i="21"/>
  <c r="T333" i="21" s="1"/>
  <c r="M57" i="21"/>
  <c r="M59" i="21" s="1"/>
  <c r="Z57" i="21"/>
  <c r="N57" i="21" s="1"/>
  <c r="Q135" i="21"/>
  <c r="S135" i="21"/>
  <c r="T135" i="21" s="1"/>
  <c r="Z155" i="21"/>
  <c r="N155" i="21" s="1"/>
  <c r="M155" i="21"/>
  <c r="AH175" i="21"/>
  <c r="AH179" i="21" s="1"/>
  <c r="AE179" i="21"/>
  <c r="Z322" i="21"/>
  <c r="N322" i="21" s="1"/>
  <c r="M322" i="21"/>
  <c r="S48" i="21"/>
  <c r="T48" i="21" s="1"/>
  <c r="Q48" i="21"/>
  <c r="M68" i="21"/>
  <c r="Z68" i="21"/>
  <c r="N68" i="21" s="1"/>
  <c r="S234" i="21"/>
  <c r="M239" i="21"/>
  <c r="Q234" i="21"/>
  <c r="Q239" i="21" s="1"/>
  <c r="M115" i="21"/>
  <c r="Z115" i="21"/>
  <c r="N115" i="21" s="1"/>
  <c r="Z92" i="21"/>
  <c r="N87" i="21"/>
  <c r="N92" i="21" s="1"/>
  <c r="Y275" i="21"/>
  <c r="Y287" i="21"/>
  <c r="E301" i="15"/>
  <c r="F301" i="15"/>
  <c r="H301" i="15"/>
  <c r="E250" i="15"/>
  <c r="F250" i="15"/>
  <c r="H250" i="15"/>
  <c r="E202" i="15"/>
  <c r="F202" i="15"/>
  <c r="H202" i="15"/>
  <c r="E140" i="15"/>
  <c r="F140" i="15"/>
  <c r="H140" i="15"/>
  <c r="E65" i="15"/>
  <c r="F65" i="15"/>
  <c r="H65" i="15"/>
  <c r="B234" i="15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7" i="15"/>
  <c r="B8" i="15" s="1"/>
  <c r="B9" i="15" s="1"/>
  <c r="B10" i="15" s="1"/>
  <c r="B191" i="15"/>
  <c r="B192" i="15" s="1"/>
  <c r="B193" i="15" s="1"/>
  <c r="B194" i="15" s="1"/>
  <c r="B195" i="15" s="1"/>
  <c r="B196" i="15" s="1"/>
  <c r="B197" i="15" s="1"/>
  <c r="B198" i="15" s="1"/>
  <c r="B199" i="15" s="1"/>
  <c r="B200" i="15" s="1"/>
  <c r="B214" i="15" s="1"/>
  <c r="B215" i="15" s="1"/>
  <c r="B216" i="15" s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131" i="15"/>
  <c r="B132" i="15" s="1"/>
  <c r="B133" i="15" s="1"/>
  <c r="B134" i="15" s="1"/>
  <c r="B135" i="15" s="1"/>
  <c r="B136" i="15" s="1"/>
  <c r="B137" i="15" s="1"/>
  <c r="B138" i="15" s="1"/>
  <c r="B154" i="15" s="1"/>
  <c r="B155" i="15" s="1"/>
  <c r="B156" i="15" s="1"/>
  <c r="B157" i="15" s="1"/>
  <c r="B158" i="15" s="1"/>
  <c r="B159" i="15" s="1"/>
  <c r="H300" i="15"/>
  <c r="C6" i="15"/>
  <c r="C7" i="15"/>
  <c r="C9" i="15"/>
  <c r="C10" i="15"/>
  <c r="C12" i="15"/>
  <c r="C13" i="15"/>
  <c r="C15" i="15"/>
  <c r="C16" i="15"/>
  <c r="C17" i="15"/>
  <c r="C18" i="15"/>
  <c r="C20" i="15"/>
  <c r="C21" i="15"/>
  <c r="C23" i="15"/>
  <c r="C24" i="15"/>
  <c r="C25" i="15"/>
  <c r="C26" i="15"/>
  <c r="C28" i="15"/>
  <c r="C29" i="15"/>
  <c r="C31" i="15"/>
  <c r="C32" i="15"/>
  <c r="C33" i="15"/>
  <c r="C35" i="15"/>
  <c r="C36" i="15"/>
  <c r="C37" i="15"/>
  <c r="C38" i="15"/>
  <c r="C40" i="15"/>
  <c r="C41" i="15"/>
  <c r="C43" i="15"/>
  <c r="C44" i="15"/>
  <c r="C46" i="15"/>
  <c r="C47" i="15"/>
  <c r="C49" i="15"/>
  <c r="C50" i="15"/>
  <c r="C51" i="15"/>
  <c r="C52" i="15"/>
  <c r="C54" i="15"/>
  <c r="C55" i="15"/>
  <c r="C57" i="15"/>
  <c r="C58" i="15"/>
  <c r="C59" i="15"/>
  <c r="C61" i="15"/>
  <c r="C62" i="15"/>
  <c r="C63" i="15"/>
  <c r="C75" i="15"/>
  <c r="C76" i="15"/>
  <c r="C77" i="15"/>
  <c r="C78" i="15"/>
  <c r="C80" i="15"/>
  <c r="C81" i="15"/>
  <c r="C82" i="15"/>
  <c r="C83" i="15"/>
  <c r="C85" i="15"/>
  <c r="C86" i="15"/>
  <c r="C87" i="15"/>
  <c r="C88" i="15"/>
  <c r="C90" i="15"/>
  <c r="C91" i="15"/>
  <c r="C92" i="15"/>
  <c r="C94" i="15"/>
  <c r="C95" i="15"/>
  <c r="C96" i="15"/>
  <c r="C97" i="15"/>
  <c r="C99" i="15"/>
  <c r="C100" i="15"/>
  <c r="C101" i="15"/>
  <c r="C102" i="15"/>
  <c r="C104" i="15"/>
  <c r="C105" i="15"/>
  <c r="C107" i="15"/>
  <c r="C108" i="15"/>
  <c r="C109" i="15"/>
  <c r="C110" i="15"/>
  <c r="C112" i="15"/>
  <c r="C113" i="15"/>
  <c r="C114" i="15"/>
  <c r="C115" i="15"/>
  <c r="C116" i="15"/>
  <c r="C118" i="15"/>
  <c r="C119" i="15"/>
  <c r="C120" i="15"/>
  <c r="C121" i="15"/>
  <c r="C122" i="15"/>
  <c r="C124" i="15"/>
  <c r="C125" i="15"/>
  <c r="C126" i="15"/>
  <c r="C127" i="15"/>
  <c r="C128" i="15"/>
  <c r="C130" i="15"/>
  <c r="C131" i="15"/>
  <c r="C132" i="15"/>
  <c r="C134" i="15"/>
  <c r="C135" i="15"/>
  <c r="C136" i="15"/>
  <c r="C137" i="15"/>
  <c r="C138" i="15"/>
  <c r="C153" i="15"/>
  <c r="C154" i="15"/>
  <c r="C155" i="15"/>
  <c r="C157" i="15"/>
  <c r="C158" i="15"/>
  <c r="C159" i="15"/>
  <c r="C160" i="15"/>
  <c r="C162" i="15"/>
  <c r="C163" i="15"/>
  <c r="C164" i="15"/>
  <c r="C166" i="15"/>
  <c r="C167" i="15"/>
  <c r="C168" i="15"/>
  <c r="C170" i="15"/>
  <c r="C171" i="15"/>
  <c r="C172" i="15"/>
  <c r="C174" i="15"/>
  <c r="C175" i="15"/>
  <c r="C176" i="15"/>
  <c r="C178" i="15"/>
  <c r="C179" i="15"/>
  <c r="C180" i="15"/>
  <c r="C182" i="15"/>
  <c r="C183" i="15"/>
  <c r="C184" i="15"/>
  <c r="C186" i="15"/>
  <c r="C187" i="15"/>
  <c r="C188" i="15"/>
  <c r="C190" i="15"/>
  <c r="C191" i="15"/>
  <c r="C192" i="15"/>
  <c r="C194" i="15"/>
  <c r="C195" i="15"/>
  <c r="C196" i="15"/>
  <c r="C198" i="15"/>
  <c r="C199" i="15"/>
  <c r="C200" i="15"/>
  <c r="C213" i="15"/>
  <c r="C214" i="15"/>
  <c r="C215" i="15"/>
  <c r="C217" i="15"/>
  <c r="C218" i="15"/>
  <c r="C219" i="15"/>
  <c r="C221" i="15"/>
  <c r="C222" i="15"/>
  <c r="C223" i="15"/>
  <c r="C225" i="15"/>
  <c r="C226" i="15"/>
  <c r="C227" i="15"/>
  <c r="C229" i="15"/>
  <c r="C230" i="15"/>
  <c r="C231" i="15"/>
  <c r="C233" i="15"/>
  <c r="C234" i="15"/>
  <c r="C235" i="15"/>
  <c r="C237" i="15"/>
  <c r="C238" i="15"/>
  <c r="C239" i="15"/>
  <c r="C241" i="15"/>
  <c r="C242" i="15"/>
  <c r="C243" i="15"/>
  <c r="C245" i="15"/>
  <c r="C246" i="15"/>
  <c r="C247" i="15"/>
  <c r="C248" i="15"/>
  <c r="C259" i="15"/>
  <c r="C260" i="15"/>
  <c r="C261" i="15"/>
  <c r="C263" i="15"/>
  <c r="C264" i="15"/>
  <c r="C265" i="15"/>
  <c r="C267" i="15"/>
  <c r="C268" i="15"/>
  <c r="C269" i="15"/>
  <c r="C271" i="15"/>
  <c r="C272" i="15"/>
  <c r="C273" i="15"/>
  <c r="C275" i="15"/>
  <c r="C276" i="15"/>
  <c r="C277" i="15"/>
  <c r="C279" i="15"/>
  <c r="C281" i="15"/>
  <c r="C282" i="15"/>
  <c r="C284" i="15"/>
  <c r="C285" i="15"/>
  <c r="C286" i="15"/>
  <c r="C288" i="15"/>
  <c r="C289" i="15"/>
  <c r="C290" i="15"/>
  <c r="C291" i="15"/>
  <c r="C293" i="15"/>
  <c r="C294" i="15"/>
  <c r="C295" i="15"/>
  <c r="C297" i="15"/>
  <c r="C298" i="15"/>
  <c r="C299" i="15"/>
  <c r="C5" i="15"/>
  <c r="D6" i="15"/>
  <c r="D7" i="15"/>
  <c r="D8" i="15" s="1"/>
  <c r="D9" i="15"/>
  <c r="D10" i="15"/>
  <c r="D11" i="15" s="1"/>
  <c r="D12" i="15"/>
  <c r="D13" i="15"/>
  <c r="D14" i="15" s="1"/>
  <c r="D15" i="15"/>
  <c r="D16" i="15"/>
  <c r="D17" i="15"/>
  <c r="D18" i="15"/>
  <c r="D19" i="15" s="1"/>
  <c r="D20" i="15"/>
  <c r="D21" i="15"/>
  <c r="D22" i="15" s="1"/>
  <c r="D23" i="15"/>
  <c r="D24" i="15"/>
  <c r="D25" i="15"/>
  <c r="D26" i="15"/>
  <c r="D27" i="15" s="1"/>
  <c r="D28" i="15"/>
  <c r="D29" i="15"/>
  <c r="D30" i="15" s="1"/>
  <c r="D31" i="15"/>
  <c r="D32" i="15"/>
  <c r="D33" i="15"/>
  <c r="D34" i="15" s="1"/>
  <c r="D35" i="15"/>
  <c r="D36" i="15"/>
  <c r="D37" i="15"/>
  <c r="D38" i="15"/>
  <c r="D39" i="15" s="1"/>
  <c r="D40" i="15"/>
  <c r="D41" i="15"/>
  <c r="D42" i="15" s="1"/>
  <c r="D43" i="15"/>
  <c r="D44" i="15"/>
  <c r="D45" i="15" s="1"/>
  <c r="D46" i="15"/>
  <c r="D47" i="15"/>
  <c r="D48" i="15" s="1"/>
  <c r="D49" i="15"/>
  <c r="D50" i="15"/>
  <c r="D51" i="15"/>
  <c r="D52" i="15"/>
  <c r="D53" i="15" s="1"/>
  <c r="D54" i="15"/>
  <c r="D55" i="15"/>
  <c r="D56" i="15" s="1"/>
  <c r="D57" i="15"/>
  <c r="D58" i="15"/>
  <c r="D59" i="15"/>
  <c r="D60" i="15" s="1"/>
  <c r="D61" i="15"/>
  <c r="D62" i="15"/>
  <c r="D63" i="15"/>
  <c r="D64" i="15" s="1"/>
  <c r="D75" i="15"/>
  <c r="D76" i="15"/>
  <c r="D77" i="15"/>
  <c r="D78" i="15"/>
  <c r="D79" i="15" s="1"/>
  <c r="D80" i="15"/>
  <c r="D81" i="15"/>
  <c r="D82" i="15"/>
  <c r="D83" i="15"/>
  <c r="D84" i="15" s="1"/>
  <c r="D85" i="15"/>
  <c r="D86" i="15"/>
  <c r="D87" i="15"/>
  <c r="D88" i="15"/>
  <c r="D89" i="15" s="1"/>
  <c r="D90" i="15"/>
  <c r="D91" i="15"/>
  <c r="D92" i="15"/>
  <c r="D93" i="15" s="1"/>
  <c r="D94" i="15"/>
  <c r="D95" i="15"/>
  <c r="D96" i="15"/>
  <c r="D97" i="15"/>
  <c r="D98" i="15" s="1"/>
  <c r="D99" i="15"/>
  <c r="D100" i="15"/>
  <c r="D101" i="15"/>
  <c r="D102" i="15"/>
  <c r="D103" i="15" s="1"/>
  <c r="D104" i="15"/>
  <c r="D105" i="15"/>
  <c r="D106" i="15" s="1"/>
  <c r="D107" i="15"/>
  <c r="D108" i="15"/>
  <c r="D109" i="15"/>
  <c r="D110" i="15"/>
  <c r="D111" i="15" s="1"/>
  <c r="D112" i="15"/>
  <c r="D113" i="15"/>
  <c r="D114" i="15"/>
  <c r="D115" i="15"/>
  <c r="D116" i="15"/>
  <c r="D117" i="15" s="1"/>
  <c r="D118" i="15"/>
  <c r="D119" i="15"/>
  <c r="D120" i="15"/>
  <c r="D121" i="15"/>
  <c r="D122" i="15"/>
  <c r="D123" i="15" s="1"/>
  <c r="D124" i="15"/>
  <c r="D125" i="15"/>
  <c r="D126" i="15"/>
  <c r="D127" i="15"/>
  <c r="D128" i="15"/>
  <c r="D129" i="15" s="1"/>
  <c r="D130" i="15"/>
  <c r="D131" i="15"/>
  <c r="D132" i="15"/>
  <c r="D133" i="15" s="1"/>
  <c r="D134" i="15"/>
  <c r="D135" i="15"/>
  <c r="D136" i="15"/>
  <c r="D137" i="15"/>
  <c r="D138" i="15"/>
  <c r="D139" i="15" s="1"/>
  <c r="D153" i="15"/>
  <c r="D154" i="15"/>
  <c r="D155" i="15"/>
  <c r="D156" i="15" s="1"/>
  <c r="D157" i="15"/>
  <c r="D158" i="15"/>
  <c r="D159" i="15"/>
  <c r="D160" i="15"/>
  <c r="D161" i="15" s="1"/>
  <c r="D162" i="15"/>
  <c r="D163" i="15"/>
  <c r="D164" i="15"/>
  <c r="D165" i="15" s="1"/>
  <c r="D166" i="15"/>
  <c r="D167" i="15"/>
  <c r="D168" i="15"/>
  <c r="D169" i="15" s="1"/>
  <c r="D170" i="15"/>
  <c r="D171" i="15"/>
  <c r="D172" i="15"/>
  <c r="D173" i="15" s="1"/>
  <c r="D174" i="15"/>
  <c r="D175" i="15"/>
  <c r="D176" i="15"/>
  <c r="D177" i="15" s="1"/>
  <c r="D178" i="15"/>
  <c r="D179" i="15"/>
  <c r="D180" i="15"/>
  <c r="D181" i="15" s="1"/>
  <c r="D182" i="15"/>
  <c r="D183" i="15"/>
  <c r="D184" i="15"/>
  <c r="D185" i="15" s="1"/>
  <c r="D186" i="15"/>
  <c r="D187" i="15"/>
  <c r="D188" i="15"/>
  <c r="D189" i="15" s="1"/>
  <c r="D190" i="15"/>
  <c r="D191" i="15"/>
  <c r="D192" i="15"/>
  <c r="D193" i="15" s="1"/>
  <c r="D194" i="15"/>
  <c r="D195" i="15"/>
  <c r="D196" i="15"/>
  <c r="D197" i="15" s="1"/>
  <c r="D198" i="15"/>
  <c r="D199" i="15"/>
  <c r="D200" i="15"/>
  <c r="D201" i="15" s="1"/>
  <c r="D213" i="15"/>
  <c r="D214" i="15"/>
  <c r="D215" i="15"/>
  <c r="D216" i="15" s="1"/>
  <c r="D217" i="15"/>
  <c r="D218" i="15"/>
  <c r="D219" i="15"/>
  <c r="D220" i="15" s="1"/>
  <c r="D221" i="15"/>
  <c r="D222" i="15"/>
  <c r="D223" i="15"/>
  <c r="D224" i="15" s="1"/>
  <c r="D225" i="15"/>
  <c r="D226" i="15"/>
  <c r="D227" i="15"/>
  <c r="D228" i="15" s="1"/>
  <c r="D229" i="15"/>
  <c r="D230" i="15"/>
  <c r="D231" i="15"/>
  <c r="D232" i="15" s="1"/>
  <c r="D233" i="15"/>
  <c r="D234" i="15"/>
  <c r="D235" i="15"/>
  <c r="D236" i="15" s="1"/>
  <c r="D237" i="15"/>
  <c r="D238" i="15"/>
  <c r="D239" i="15"/>
  <c r="D240" i="15" s="1"/>
  <c r="D241" i="15"/>
  <c r="D242" i="15"/>
  <c r="D243" i="15"/>
  <c r="D244" i="15" s="1"/>
  <c r="D245" i="15"/>
  <c r="D246" i="15"/>
  <c r="D247" i="15"/>
  <c r="D248" i="15"/>
  <c r="D249" i="15" s="1"/>
  <c r="D259" i="15"/>
  <c r="D260" i="15"/>
  <c r="D261" i="15"/>
  <c r="D262" i="15" s="1"/>
  <c r="D263" i="15"/>
  <c r="D264" i="15"/>
  <c r="D265" i="15"/>
  <c r="D266" i="15" s="1"/>
  <c r="D267" i="15"/>
  <c r="D268" i="15"/>
  <c r="D269" i="15"/>
  <c r="D270" i="15" s="1"/>
  <c r="D271" i="15"/>
  <c r="D272" i="15"/>
  <c r="D273" i="15"/>
  <c r="D274" i="15" s="1"/>
  <c r="D275" i="15"/>
  <c r="D276" i="15"/>
  <c r="D277" i="15"/>
  <c r="D278" i="15" s="1"/>
  <c r="D279" i="15"/>
  <c r="D281" i="15"/>
  <c r="D282" i="15"/>
  <c r="D283" i="15" s="1"/>
  <c r="D284" i="15"/>
  <c r="D285" i="15"/>
  <c r="D286" i="15"/>
  <c r="D287" i="15" s="1"/>
  <c r="D288" i="15"/>
  <c r="D289" i="15"/>
  <c r="D290" i="15"/>
  <c r="D291" i="15"/>
  <c r="D292" i="15" s="1"/>
  <c r="D293" i="15"/>
  <c r="D294" i="15"/>
  <c r="D295" i="15"/>
  <c r="D296" i="15" s="1"/>
  <c r="D297" i="15"/>
  <c r="D298" i="15"/>
  <c r="D299" i="15"/>
  <c r="D300" i="15" s="1"/>
  <c r="F6" i="15"/>
  <c r="F7" i="15"/>
  <c r="F9" i="15"/>
  <c r="F10" i="15"/>
  <c r="F12" i="15"/>
  <c r="F13" i="15"/>
  <c r="F15" i="15"/>
  <c r="F16" i="15"/>
  <c r="F17" i="15"/>
  <c r="F18" i="15"/>
  <c r="F20" i="15"/>
  <c r="F21" i="15"/>
  <c r="F23" i="15"/>
  <c r="F24" i="15"/>
  <c r="F25" i="15"/>
  <c r="F26" i="15"/>
  <c r="F28" i="15"/>
  <c r="F29" i="15"/>
  <c r="F31" i="15"/>
  <c r="F32" i="15"/>
  <c r="F33" i="15"/>
  <c r="F35" i="15"/>
  <c r="F36" i="15"/>
  <c r="F37" i="15"/>
  <c r="F38" i="15"/>
  <c r="F40" i="15"/>
  <c r="F41" i="15"/>
  <c r="F43" i="15"/>
  <c r="F44" i="15"/>
  <c r="F46" i="15"/>
  <c r="F47" i="15"/>
  <c r="F49" i="15"/>
  <c r="F50" i="15"/>
  <c r="F51" i="15"/>
  <c r="F52" i="15"/>
  <c r="F54" i="15"/>
  <c r="F55" i="15"/>
  <c r="F57" i="15"/>
  <c r="F58" i="15"/>
  <c r="F59" i="15"/>
  <c r="F61" i="15"/>
  <c r="F62" i="15"/>
  <c r="F63" i="15"/>
  <c r="F75" i="15"/>
  <c r="F76" i="15"/>
  <c r="F77" i="15"/>
  <c r="F78" i="15"/>
  <c r="F80" i="15"/>
  <c r="F81" i="15"/>
  <c r="F82" i="15"/>
  <c r="F83" i="15"/>
  <c r="F85" i="15"/>
  <c r="F86" i="15"/>
  <c r="F87" i="15"/>
  <c r="F88" i="15"/>
  <c r="F90" i="15"/>
  <c r="F91" i="15"/>
  <c r="F92" i="15"/>
  <c r="F94" i="15"/>
  <c r="F95" i="15"/>
  <c r="F96" i="15"/>
  <c r="F97" i="15"/>
  <c r="F99" i="15"/>
  <c r="F100" i="15"/>
  <c r="F101" i="15"/>
  <c r="F102" i="15"/>
  <c r="F104" i="15"/>
  <c r="F105" i="15"/>
  <c r="F107" i="15"/>
  <c r="F108" i="15"/>
  <c r="F109" i="15"/>
  <c r="F110" i="15"/>
  <c r="F112" i="15"/>
  <c r="F113" i="15"/>
  <c r="F114" i="15"/>
  <c r="F115" i="15"/>
  <c r="F116" i="15"/>
  <c r="F118" i="15"/>
  <c r="F119" i="15"/>
  <c r="F120" i="15"/>
  <c r="F121" i="15"/>
  <c r="F122" i="15"/>
  <c r="F124" i="15"/>
  <c r="F125" i="15"/>
  <c r="F126" i="15"/>
  <c r="F127" i="15"/>
  <c r="F128" i="15"/>
  <c r="F130" i="15"/>
  <c r="F131" i="15"/>
  <c r="F132" i="15"/>
  <c r="F134" i="15"/>
  <c r="F135" i="15"/>
  <c r="F136" i="15"/>
  <c r="F137" i="15"/>
  <c r="F138" i="15"/>
  <c r="F153" i="15"/>
  <c r="F154" i="15"/>
  <c r="F155" i="15"/>
  <c r="F157" i="15"/>
  <c r="F158" i="15"/>
  <c r="F159" i="15"/>
  <c r="F160" i="15"/>
  <c r="F162" i="15"/>
  <c r="F163" i="15"/>
  <c r="F164" i="15"/>
  <c r="F166" i="15"/>
  <c r="F167" i="15"/>
  <c r="F168" i="15"/>
  <c r="F170" i="15"/>
  <c r="F171" i="15"/>
  <c r="F172" i="15"/>
  <c r="F174" i="15"/>
  <c r="F175" i="15"/>
  <c r="F176" i="15"/>
  <c r="F178" i="15"/>
  <c r="F179" i="15"/>
  <c r="F180" i="15"/>
  <c r="F182" i="15"/>
  <c r="F183" i="15"/>
  <c r="F184" i="15"/>
  <c r="F186" i="15"/>
  <c r="F187" i="15"/>
  <c r="F188" i="15"/>
  <c r="F190" i="15"/>
  <c r="F191" i="15"/>
  <c r="F192" i="15"/>
  <c r="F194" i="15"/>
  <c r="F195" i="15"/>
  <c r="F196" i="15"/>
  <c r="F198" i="15"/>
  <c r="F199" i="15"/>
  <c r="F200" i="15"/>
  <c r="F213" i="15"/>
  <c r="F214" i="15"/>
  <c r="F215" i="15"/>
  <c r="F217" i="15"/>
  <c r="F218" i="15"/>
  <c r="F219" i="15"/>
  <c r="F221" i="15"/>
  <c r="F222" i="15"/>
  <c r="F223" i="15"/>
  <c r="F225" i="15"/>
  <c r="F226" i="15"/>
  <c r="F227" i="15"/>
  <c r="F229" i="15"/>
  <c r="F230" i="15"/>
  <c r="F231" i="15"/>
  <c r="F233" i="15"/>
  <c r="F234" i="15"/>
  <c r="F235" i="15"/>
  <c r="F237" i="15"/>
  <c r="F238" i="15"/>
  <c r="F239" i="15"/>
  <c r="F241" i="15"/>
  <c r="F242" i="15"/>
  <c r="F243" i="15"/>
  <c r="F245" i="15"/>
  <c r="F246" i="15"/>
  <c r="F247" i="15"/>
  <c r="F248" i="15"/>
  <c r="F259" i="15"/>
  <c r="F260" i="15"/>
  <c r="F261" i="15"/>
  <c r="F263" i="15"/>
  <c r="F264" i="15"/>
  <c r="F265" i="15"/>
  <c r="F267" i="15"/>
  <c r="F268" i="15"/>
  <c r="F269" i="15"/>
  <c r="F271" i="15"/>
  <c r="F272" i="15"/>
  <c r="F273" i="15"/>
  <c r="F275" i="15"/>
  <c r="F276" i="15"/>
  <c r="F277" i="15"/>
  <c r="F279" i="15"/>
  <c r="F281" i="15"/>
  <c r="F282" i="15"/>
  <c r="F284" i="15"/>
  <c r="F285" i="15"/>
  <c r="F286" i="15"/>
  <c r="F288" i="15"/>
  <c r="F289" i="15"/>
  <c r="F290" i="15"/>
  <c r="F291" i="15"/>
  <c r="F293" i="15"/>
  <c r="F294" i="15"/>
  <c r="F295" i="15"/>
  <c r="F297" i="15"/>
  <c r="F298" i="15"/>
  <c r="F299" i="15"/>
  <c r="F5" i="15"/>
  <c r="F11" i="18"/>
  <c r="F14" i="18"/>
  <c r="F19" i="18"/>
  <c r="F22" i="18"/>
  <c r="F27" i="18"/>
  <c r="F30" i="18"/>
  <c r="F34" i="18"/>
  <c r="F39" i="18"/>
  <c r="F42" i="18"/>
  <c r="F45" i="18"/>
  <c r="F48" i="18"/>
  <c r="F53" i="18"/>
  <c r="F56" i="18"/>
  <c r="F60" i="18"/>
  <c r="F64" i="18"/>
  <c r="F69" i="18"/>
  <c r="F74" i="18"/>
  <c r="F79" i="18"/>
  <c r="F83" i="18"/>
  <c r="F88" i="18"/>
  <c r="F93" i="18"/>
  <c r="F96" i="18"/>
  <c r="F101" i="18"/>
  <c r="F107" i="18"/>
  <c r="F113" i="18"/>
  <c r="F119" i="18"/>
  <c r="F123" i="18"/>
  <c r="F129" i="18"/>
  <c r="F133" i="18"/>
  <c r="F138" i="18"/>
  <c r="F142" i="18"/>
  <c r="F146" i="18"/>
  <c r="F150" i="18"/>
  <c r="F154" i="18"/>
  <c r="F158" i="18"/>
  <c r="F162" i="18"/>
  <c r="F166" i="18"/>
  <c r="F170" i="18"/>
  <c r="F174" i="18"/>
  <c r="F178" i="18"/>
  <c r="F182" i="18"/>
  <c r="F186" i="18"/>
  <c r="F190" i="18"/>
  <c r="F194" i="18"/>
  <c r="F198" i="18"/>
  <c r="F202" i="18"/>
  <c r="F206" i="18"/>
  <c r="F210" i="18"/>
  <c r="F215" i="18"/>
  <c r="F219" i="18"/>
  <c r="F223" i="18"/>
  <c r="F227" i="18"/>
  <c r="F231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8" i="18"/>
  <c r="F4" i="18"/>
  <c r="B260" i="18"/>
  <c r="F38" i="16"/>
  <c r="G38" i="16"/>
  <c r="H38" i="16"/>
  <c r="I38" i="16"/>
  <c r="J38" i="16"/>
  <c r="K38" i="16"/>
  <c r="L38" i="16"/>
  <c r="E38" i="16"/>
  <c r="C38" i="16"/>
  <c r="C33" i="16"/>
  <c r="F33" i="16"/>
  <c r="G33" i="16"/>
  <c r="H33" i="16"/>
  <c r="I33" i="16"/>
  <c r="J33" i="16"/>
  <c r="K33" i="16"/>
  <c r="L33" i="16"/>
  <c r="E33" i="16"/>
  <c r="F29" i="16"/>
  <c r="G29" i="16"/>
  <c r="H29" i="16"/>
  <c r="I29" i="16"/>
  <c r="J29" i="16"/>
  <c r="K29" i="16"/>
  <c r="L29" i="16"/>
  <c r="E29" i="16"/>
  <c r="C29" i="16"/>
  <c r="F26" i="16"/>
  <c r="G26" i="16"/>
  <c r="H26" i="16"/>
  <c r="I26" i="16"/>
  <c r="J26" i="16"/>
  <c r="K26" i="16"/>
  <c r="L26" i="16"/>
  <c r="E26" i="16"/>
  <c r="C26" i="16"/>
  <c r="F21" i="16"/>
  <c r="G21" i="16"/>
  <c r="H21" i="16"/>
  <c r="I21" i="16"/>
  <c r="J21" i="16"/>
  <c r="K21" i="16"/>
  <c r="L21" i="16"/>
  <c r="E21" i="16"/>
  <c r="C21" i="16"/>
  <c r="F18" i="16"/>
  <c r="G18" i="16"/>
  <c r="H18" i="16"/>
  <c r="I18" i="16"/>
  <c r="J18" i="16"/>
  <c r="K18" i="16"/>
  <c r="L18" i="16"/>
  <c r="E18" i="16"/>
  <c r="C18" i="16"/>
  <c r="F13" i="16"/>
  <c r="G13" i="16"/>
  <c r="H13" i="16"/>
  <c r="I13" i="16"/>
  <c r="J13" i="16"/>
  <c r="K13" i="16"/>
  <c r="L13" i="16"/>
  <c r="E13" i="16"/>
  <c r="C13" i="16"/>
  <c r="F10" i="16"/>
  <c r="G10" i="16"/>
  <c r="H10" i="16"/>
  <c r="I10" i="16"/>
  <c r="J10" i="16"/>
  <c r="K10" i="16"/>
  <c r="L10" i="16"/>
  <c r="E10" i="16"/>
  <c r="C10" i="16"/>
  <c r="F7" i="16"/>
  <c r="G7" i="16"/>
  <c r="H7" i="16"/>
  <c r="I7" i="16"/>
  <c r="J7" i="16"/>
  <c r="K7" i="16"/>
  <c r="L7" i="16"/>
  <c r="E7" i="16"/>
  <c r="C7" i="16"/>
  <c r="O365" i="3"/>
  <c r="O359" i="3"/>
  <c r="O353" i="3"/>
  <c r="O347" i="3"/>
  <c r="O341" i="3"/>
  <c r="O335" i="3"/>
  <c r="O329" i="3"/>
  <c r="O323" i="3"/>
  <c r="O317" i="3"/>
  <c r="O311" i="3"/>
  <c r="O305" i="3"/>
  <c r="O299" i="3"/>
  <c r="O293" i="3"/>
  <c r="O287" i="3"/>
  <c r="O281" i="3"/>
  <c r="O275" i="3"/>
  <c r="O269" i="3"/>
  <c r="O263" i="3"/>
  <c r="O257" i="3"/>
  <c r="O251" i="3"/>
  <c r="O245" i="3"/>
  <c r="O239" i="3"/>
  <c r="O233" i="3"/>
  <c r="O227" i="3"/>
  <c r="O221" i="3"/>
  <c r="O215" i="3"/>
  <c r="O209" i="3"/>
  <c r="O203" i="3"/>
  <c r="O197" i="3"/>
  <c r="O191" i="3"/>
  <c r="O185" i="3"/>
  <c r="O179" i="3"/>
  <c r="O172" i="3"/>
  <c r="O166" i="3"/>
  <c r="O159" i="3"/>
  <c r="O152" i="3"/>
  <c r="O145" i="3"/>
  <c r="O138" i="3"/>
  <c r="O133" i="3"/>
  <c r="O126" i="3"/>
  <c r="O119" i="3"/>
  <c r="O113" i="3"/>
  <c r="O106" i="3"/>
  <c r="O99" i="3"/>
  <c r="O92" i="3"/>
  <c r="O86" i="3"/>
  <c r="O81" i="3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O6" i="9"/>
  <c r="O7" i="9"/>
  <c r="O8" i="9"/>
  <c r="O10" i="9"/>
  <c r="O11" i="9"/>
  <c r="O12" i="9"/>
  <c r="O13" i="9"/>
  <c r="O15" i="9"/>
  <c r="O16" i="9"/>
  <c r="O17" i="9"/>
  <c r="O18" i="9"/>
  <c r="O20" i="9"/>
  <c r="O21" i="9"/>
  <c r="O22" i="9"/>
  <c r="O23" i="9"/>
  <c r="O24" i="9"/>
  <c r="O26" i="9"/>
  <c r="O27" i="9"/>
  <c r="O28" i="9"/>
  <c r="O30" i="9"/>
  <c r="O31" i="9"/>
  <c r="O32" i="9"/>
  <c r="O33" i="9"/>
  <c r="O34" i="9"/>
  <c r="O36" i="9"/>
  <c r="O37" i="9"/>
  <c r="O38" i="9"/>
  <c r="O39" i="9"/>
  <c r="O41" i="9"/>
  <c r="O42" i="9"/>
  <c r="O43" i="9"/>
  <c r="O44" i="9"/>
  <c r="O46" i="9"/>
  <c r="O47" i="9"/>
  <c r="O48" i="9"/>
  <c r="O49" i="9"/>
  <c r="O50" i="9"/>
  <c r="O51" i="9"/>
  <c r="O53" i="9"/>
  <c r="O54" i="9"/>
  <c r="O55" i="9"/>
  <c r="O56" i="9"/>
  <c r="O57" i="9"/>
  <c r="O59" i="9"/>
  <c r="O60" i="9"/>
  <c r="O61" i="9"/>
  <c r="O62" i="9"/>
  <c r="O64" i="9"/>
  <c r="O65" i="9"/>
  <c r="O66" i="9"/>
  <c r="O67" i="9"/>
  <c r="O69" i="9"/>
  <c r="O70" i="9"/>
  <c r="O71" i="9"/>
  <c r="O72" i="9"/>
  <c r="O73" i="9"/>
  <c r="O74" i="9"/>
  <c r="O76" i="9"/>
  <c r="O77" i="9"/>
  <c r="O78" i="9"/>
  <c r="O79" i="9"/>
  <c r="O81" i="9"/>
  <c r="O82" i="9"/>
  <c r="O83" i="9"/>
  <c r="O84" i="9"/>
  <c r="O86" i="9"/>
  <c r="O87" i="9"/>
  <c r="O88" i="9"/>
  <c r="O89" i="9"/>
  <c r="O90" i="9"/>
  <c r="O92" i="9"/>
  <c r="O93" i="9"/>
  <c r="O94" i="9"/>
  <c r="O95" i="9"/>
  <c r="O96" i="9"/>
  <c r="O97" i="9"/>
  <c r="O99" i="9"/>
  <c r="O100" i="9"/>
  <c r="O101" i="9"/>
  <c r="O102" i="9"/>
  <c r="O103" i="9"/>
  <c r="O104" i="9"/>
  <c r="O106" i="9"/>
  <c r="O107" i="9"/>
  <c r="O108" i="9"/>
  <c r="O109" i="9"/>
  <c r="O110" i="9"/>
  <c r="O111" i="9"/>
  <c r="O113" i="9"/>
  <c r="O114" i="9"/>
  <c r="O115" i="9"/>
  <c r="O116" i="9"/>
  <c r="O117" i="9"/>
  <c r="O119" i="9"/>
  <c r="O120" i="9"/>
  <c r="O121" i="9"/>
  <c r="O122" i="9"/>
  <c r="O123" i="9"/>
  <c r="O124" i="9"/>
  <c r="O126" i="9"/>
  <c r="O127" i="9"/>
  <c r="O128" i="9"/>
  <c r="O129" i="9"/>
  <c r="O130" i="9"/>
  <c r="O131" i="9"/>
  <c r="O133" i="9"/>
  <c r="O134" i="9"/>
  <c r="O135" i="9"/>
  <c r="O136" i="9"/>
  <c r="O138" i="9"/>
  <c r="O139" i="9"/>
  <c r="O140" i="9"/>
  <c r="O141" i="9"/>
  <c r="O142" i="9"/>
  <c r="O143" i="9"/>
  <c r="O145" i="9"/>
  <c r="O146" i="9"/>
  <c r="O147" i="9"/>
  <c r="O148" i="9"/>
  <c r="O149" i="9"/>
  <c r="O150" i="9"/>
  <c r="O152" i="9"/>
  <c r="O153" i="9"/>
  <c r="O154" i="9"/>
  <c r="O155" i="9"/>
  <c r="O156" i="9"/>
  <c r="O157" i="9"/>
  <c r="O159" i="9"/>
  <c r="O160" i="9"/>
  <c r="O161" i="9"/>
  <c r="O162" i="9"/>
  <c r="O163" i="9"/>
  <c r="O164" i="9"/>
  <c r="O166" i="9"/>
  <c r="O167" i="9"/>
  <c r="O168" i="9"/>
  <c r="O169" i="9"/>
  <c r="O170" i="9"/>
  <c r="O172" i="9"/>
  <c r="O173" i="9"/>
  <c r="O174" i="9"/>
  <c r="O175" i="9"/>
  <c r="O176" i="9"/>
  <c r="O177" i="9"/>
  <c r="O179" i="9"/>
  <c r="O180" i="9"/>
  <c r="O181" i="9"/>
  <c r="O182" i="9"/>
  <c r="O183" i="9"/>
  <c r="O185" i="9"/>
  <c r="O186" i="9"/>
  <c r="O187" i="9"/>
  <c r="O188" i="9"/>
  <c r="O189" i="9"/>
  <c r="O191" i="9"/>
  <c r="O192" i="9"/>
  <c r="O193" i="9"/>
  <c r="O194" i="9"/>
  <c r="O195" i="9"/>
  <c r="O197" i="9"/>
  <c r="O198" i="9"/>
  <c r="O199" i="9"/>
  <c r="O200" i="9"/>
  <c r="O201" i="9"/>
  <c r="O203" i="9"/>
  <c r="O204" i="9"/>
  <c r="O205" i="9"/>
  <c r="O206" i="9"/>
  <c r="O207" i="9"/>
  <c r="O209" i="9"/>
  <c r="O210" i="9"/>
  <c r="O211" i="9"/>
  <c r="O212" i="9"/>
  <c r="O213" i="9"/>
  <c r="O215" i="9"/>
  <c r="O216" i="9"/>
  <c r="O217" i="9"/>
  <c r="O218" i="9"/>
  <c r="O219" i="9"/>
  <c r="O221" i="9"/>
  <c r="O222" i="9"/>
  <c r="O223" i="9"/>
  <c r="O224" i="9"/>
  <c r="O225" i="9"/>
  <c r="O227" i="9"/>
  <c r="O228" i="9"/>
  <c r="O229" i="9"/>
  <c r="O230" i="9"/>
  <c r="O231" i="9"/>
  <c r="O233" i="9"/>
  <c r="O234" i="9"/>
  <c r="O235" i="9"/>
  <c r="O236" i="9"/>
  <c r="O237" i="9"/>
  <c r="O239" i="9"/>
  <c r="O240" i="9"/>
  <c r="O241" i="9"/>
  <c r="O242" i="9"/>
  <c r="O243" i="9"/>
  <c r="O245" i="9"/>
  <c r="O246" i="9"/>
  <c r="O247" i="9"/>
  <c r="O248" i="9"/>
  <c r="O249" i="9"/>
  <c r="O251" i="9"/>
  <c r="O252" i="9"/>
  <c r="O253" i="9"/>
  <c r="O254" i="9"/>
  <c r="O255" i="9"/>
  <c r="O257" i="9"/>
  <c r="O258" i="9"/>
  <c r="O259" i="9"/>
  <c r="O260" i="9"/>
  <c r="O261" i="9"/>
  <c r="O263" i="9"/>
  <c r="O264" i="9"/>
  <c r="O265" i="9"/>
  <c r="O266" i="9"/>
  <c r="O267" i="9"/>
  <c r="O269" i="9"/>
  <c r="O270" i="9"/>
  <c r="O271" i="9"/>
  <c r="O272" i="9"/>
  <c r="O273" i="9"/>
  <c r="O275" i="9"/>
  <c r="O276" i="9"/>
  <c r="O277" i="9"/>
  <c r="O278" i="9"/>
  <c r="O279" i="9"/>
  <c r="O281" i="9"/>
  <c r="O282" i="9"/>
  <c r="O283" i="9"/>
  <c r="O284" i="9"/>
  <c r="O285" i="9"/>
  <c r="O287" i="9"/>
  <c r="O288" i="9"/>
  <c r="O289" i="9"/>
  <c r="O290" i="9"/>
  <c r="O291" i="9"/>
  <c r="O293" i="9"/>
  <c r="O294" i="9"/>
  <c r="O295" i="9"/>
  <c r="O296" i="9"/>
  <c r="O297" i="9"/>
  <c r="O299" i="9"/>
  <c r="O300" i="9"/>
  <c r="O301" i="9"/>
  <c r="O302" i="9"/>
  <c r="O303" i="9"/>
  <c r="O305" i="9"/>
  <c r="O306" i="9"/>
  <c r="O307" i="9"/>
  <c r="O308" i="9"/>
  <c r="O309" i="9"/>
  <c r="O311" i="9"/>
  <c r="O312" i="9"/>
  <c r="O313" i="9"/>
  <c r="O314" i="9"/>
  <c r="O315" i="9"/>
  <c r="O317" i="9"/>
  <c r="O318" i="9"/>
  <c r="O319" i="9"/>
  <c r="O320" i="9"/>
  <c r="O321" i="9"/>
  <c r="O323" i="9"/>
  <c r="O324" i="9"/>
  <c r="O325" i="9"/>
  <c r="O326" i="9"/>
  <c r="O327" i="9"/>
  <c r="O329" i="9"/>
  <c r="O330" i="9"/>
  <c r="O331" i="9"/>
  <c r="O332" i="9"/>
  <c r="O333" i="9"/>
  <c r="O335" i="9"/>
  <c r="O336" i="9"/>
  <c r="O337" i="9"/>
  <c r="O338" i="9"/>
  <c r="O339" i="9"/>
  <c r="O341" i="9"/>
  <c r="O342" i="9"/>
  <c r="O343" i="9"/>
  <c r="O344" i="9"/>
  <c r="O345" i="9"/>
  <c r="O347" i="9"/>
  <c r="O348" i="9"/>
  <c r="O349" i="9"/>
  <c r="O350" i="9"/>
  <c r="O351" i="9"/>
  <c r="O353" i="9"/>
  <c r="O354" i="9"/>
  <c r="O355" i="9"/>
  <c r="O356" i="9"/>
  <c r="O357" i="9"/>
  <c r="O359" i="9"/>
  <c r="O360" i="9"/>
  <c r="O361" i="9"/>
  <c r="O362" i="9"/>
  <c r="O363" i="9"/>
  <c r="O5" i="9"/>
  <c r="O9" i="9" s="1"/>
  <c r="F303" i="10"/>
  <c r="E7" i="10"/>
  <c r="K7" i="10"/>
  <c r="Q7" i="10"/>
  <c r="E8" i="10"/>
  <c r="K8" i="10"/>
  <c r="Q8" i="10"/>
  <c r="E9" i="10"/>
  <c r="K9" i="10"/>
  <c r="E10" i="10"/>
  <c r="K10" i="10"/>
  <c r="Q10" i="10"/>
  <c r="E11" i="10"/>
  <c r="K11" i="10"/>
  <c r="Q11" i="10"/>
  <c r="E12" i="10"/>
  <c r="K12" i="10"/>
  <c r="Q12" i="10"/>
  <c r="E13" i="10"/>
  <c r="K13" i="10"/>
  <c r="E14" i="10"/>
  <c r="K14" i="10"/>
  <c r="Q14" i="10"/>
  <c r="E15" i="10"/>
  <c r="K15" i="10"/>
  <c r="Q15" i="10"/>
  <c r="E16" i="10"/>
  <c r="K16" i="10"/>
  <c r="Q16" i="10"/>
  <c r="E17" i="10"/>
  <c r="K17" i="10"/>
  <c r="E18" i="10"/>
  <c r="K18" i="10"/>
  <c r="Q18" i="10"/>
  <c r="E19" i="10"/>
  <c r="K19" i="10"/>
  <c r="Q19" i="10"/>
  <c r="E20" i="10"/>
  <c r="K20" i="10"/>
  <c r="Q20" i="10"/>
  <c r="E21" i="10"/>
  <c r="K21" i="10"/>
  <c r="E22" i="10"/>
  <c r="K22" i="10"/>
  <c r="Q22" i="10"/>
  <c r="E23" i="10"/>
  <c r="K23" i="10"/>
  <c r="Q23" i="10"/>
  <c r="E24" i="10"/>
  <c r="K24" i="10"/>
  <c r="Q24" i="10"/>
  <c r="E25" i="10"/>
  <c r="K25" i="10"/>
  <c r="Q25" i="10"/>
  <c r="E26" i="10"/>
  <c r="K26" i="10"/>
  <c r="Q26" i="10"/>
  <c r="E27" i="10"/>
  <c r="K27" i="10"/>
  <c r="Q27" i="10"/>
  <c r="E28" i="10"/>
  <c r="K28" i="10"/>
  <c r="Q28" i="10"/>
  <c r="E29" i="10"/>
  <c r="K29" i="10"/>
  <c r="Q29" i="10"/>
  <c r="E30" i="10"/>
  <c r="K30" i="10"/>
  <c r="Q30" i="10"/>
  <c r="E31" i="10"/>
  <c r="K31" i="10"/>
  <c r="Q31" i="10"/>
  <c r="E32" i="10"/>
  <c r="K32" i="10"/>
  <c r="Q32" i="10"/>
  <c r="E33" i="10"/>
  <c r="K33" i="10"/>
  <c r="Q33" i="10"/>
  <c r="E34" i="10"/>
  <c r="K34" i="10"/>
  <c r="Q34" i="10"/>
  <c r="E35" i="10"/>
  <c r="K35" i="10"/>
  <c r="Q35" i="10"/>
  <c r="E36" i="10"/>
  <c r="K36" i="10"/>
  <c r="Q36" i="10"/>
  <c r="E37" i="10"/>
  <c r="K37" i="10"/>
  <c r="Q37" i="10"/>
  <c r="E38" i="10"/>
  <c r="K38" i="10"/>
  <c r="Q38" i="10"/>
  <c r="E39" i="10"/>
  <c r="K39" i="10"/>
  <c r="Q39" i="10"/>
  <c r="E40" i="10"/>
  <c r="K40" i="10"/>
  <c r="Q40" i="10"/>
  <c r="E41" i="10"/>
  <c r="K41" i="10"/>
  <c r="Q41" i="10"/>
  <c r="E42" i="10"/>
  <c r="K42" i="10"/>
  <c r="Q42" i="10"/>
  <c r="E43" i="10"/>
  <c r="K43" i="10"/>
  <c r="Q43" i="10"/>
  <c r="E44" i="10"/>
  <c r="K44" i="10"/>
  <c r="Q44" i="10"/>
  <c r="E45" i="10"/>
  <c r="K45" i="10"/>
  <c r="Q45" i="10"/>
  <c r="E46" i="10"/>
  <c r="K46" i="10"/>
  <c r="Q46" i="10"/>
  <c r="E47" i="10"/>
  <c r="K47" i="10"/>
  <c r="Q47" i="10"/>
  <c r="E48" i="10"/>
  <c r="K48" i="10"/>
  <c r="Q48" i="10"/>
  <c r="E49" i="10"/>
  <c r="K49" i="10"/>
  <c r="Q49" i="10"/>
  <c r="E50" i="10"/>
  <c r="K50" i="10"/>
  <c r="Q50" i="10"/>
  <c r="E51" i="10"/>
  <c r="K51" i="10"/>
  <c r="Q51" i="10"/>
  <c r="E52" i="10"/>
  <c r="K52" i="10"/>
  <c r="Q52" i="10"/>
  <c r="E53" i="10"/>
  <c r="K53" i="10"/>
  <c r="Q53" i="10"/>
  <c r="E54" i="10"/>
  <c r="K54" i="10"/>
  <c r="Q54" i="10"/>
  <c r="E55" i="10"/>
  <c r="K55" i="10"/>
  <c r="Q55" i="10"/>
  <c r="E56" i="10"/>
  <c r="K56" i="10"/>
  <c r="Q56" i="10"/>
  <c r="E57" i="10"/>
  <c r="K57" i="10"/>
  <c r="Q57" i="10"/>
  <c r="E58" i="10"/>
  <c r="K58" i="10"/>
  <c r="Q58" i="10"/>
  <c r="E59" i="10"/>
  <c r="K59" i="10"/>
  <c r="Q59" i="10"/>
  <c r="E60" i="10"/>
  <c r="K60" i="10"/>
  <c r="Q60" i="10"/>
  <c r="E61" i="10"/>
  <c r="K61" i="10"/>
  <c r="Q61" i="10"/>
  <c r="E62" i="10"/>
  <c r="K62" i="10"/>
  <c r="Q62" i="10"/>
  <c r="E63" i="10"/>
  <c r="K63" i="10"/>
  <c r="Q63" i="10"/>
  <c r="E64" i="10"/>
  <c r="K64" i="10"/>
  <c r="Q64" i="10"/>
  <c r="E65" i="10"/>
  <c r="K65" i="10"/>
  <c r="Q65" i="10"/>
  <c r="E66" i="10"/>
  <c r="K66" i="10"/>
  <c r="Q66" i="10"/>
  <c r="E67" i="10"/>
  <c r="K67" i="10"/>
  <c r="Q67" i="10"/>
  <c r="E68" i="10"/>
  <c r="K68" i="10"/>
  <c r="Q68" i="10"/>
  <c r="E69" i="10"/>
  <c r="K69" i="10"/>
  <c r="Q69" i="10"/>
  <c r="E70" i="10"/>
  <c r="K70" i="10"/>
  <c r="Q70" i="10"/>
  <c r="E71" i="10"/>
  <c r="K71" i="10"/>
  <c r="Q71" i="10"/>
  <c r="E72" i="10"/>
  <c r="K72" i="10"/>
  <c r="Q72" i="10"/>
  <c r="E73" i="10"/>
  <c r="K73" i="10"/>
  <c r="Q73" i="10"/>
  <c r="E74" i="10"/>
  <c r="K74" i="10"/>
  <c r="Q74" i="10"/>
  <c r="E75" i="10"/>
  <c r="K75" i="10"/>
  <c r="Q75" i="10"/>
  <c r="E76" i="10"/>
  <c r="K76" i="10"/>
  <c r="Q76" i="10"/>
  <c r="E77" i="10"/>
  <c r="K77" i="10"/>
  <c r="Q77" i="10"/>
  <c r="E78" i="10"/>
  <c r="K78" i="10"/>
  <c r="Q78" i="10"/>
  <c r="E79" i="10"/>
  <c r="K79" i="10"/>
  <c r="Q79" i="10"/>
  <c r="E80" i="10"/>
  <c r="K80" i="10"/>
  <c r="Q80" i="10"/>
  <c r="E81" i="10"/>
  <c r="K81" i="10"/>
  <c r="Q81" i="10"/>
  <c r="E82" i="10"/>
  <c r="K82" i="10"/>
  <c r="Q82" i="10"/>
  <c r="E83" i="10"/>
  <c r="K83" i="10"/>
  <c r="Q83" i="10"/>
  <c r="E84" i="10"/>
  <c r="K84" i="10"/>
  <c r="Q84" i="10"/>
  <c r="E85" i="10"/>
  <c r="K85" i="10"/>
  <c r="Q85" i="10"/>
  <c r="E86" i="10"/>
  <c r="K86" i="10"/>
  <c r="Q86" i="10"/>
  <c r="E87" i="10"/>
  <c r="K87" i="10"/>
  <c r="Q87" i="10"/>
  <c r="E88" i="10"/>
  <c r="K88" i="10"/>
  <c r="Q88" i="10"/>
  <c r="E89" i="10"/>
  <c r="K89" i="10"/>
  <c r="Q89" i="10"/>
  <c r="E90" i="10"/>
  <c r="K90" i="10"/>
  <c r="Q90" i="10"/>
  <c r="E91" i="10"/>
  <c r="K91" i="10"/>
  <c r="Q91" i="10"/>
  <c r="E92" i="10"/>
  <c r="K92" i="10"/>
  <c r="Q92" i="10"/>
  <c r="E93" i="10"/>
  <c r="K93" i="10"/>
  <c r="Q93" i="10"/>
  <c r="E94" i="10"/>
  <c r="K94" i="10"/>
  <c r="Q94" i="10"/>
  <c r="E95" i="10"/>
  <c r="K95" i="10"/>
  <c r="Q95" i="10"/>
  <c r="E96" i="10"/>
  <c r="K96" i="10"/>
  <c r="Q96" i="10"/>
  <c r="E97" i="10"/>
  <c r="K97" i="10"/>
  <c r="Q97" i="10"/>
  <c r="E98" i="10"/>
  <c r="K98" i="10"/>
  <c r="Q98" i="10"/>
  <c r="E99" i="10"/>
  <c r="K99" i="10"/>
  <c r="Q99" i="10"/>
  <c r="E100" i="10"/>
  <c r="K100" i="10"/>
  <c r="Q100" i="10"/>
  <c r="E101" i="10"/>
  <c r="K101" i="10"/>
  <c r="Q101" i="10"/>
  <c r="E102" i="10"/>
  <c r="K102" i="10"/>
  <c r="Q102" i="10"/>
  <c r="E103" i="10"/>
  <c r="K103" i="10"/>
  <c r="Q103" i="10"/>
  <c r="E104" i="10"/>
  <c r="K104" i="10"/>
  <c r="Q104" i="10"/>
  <c r="E105" i="10"/>
  <c r="K105" i="10"/>
  <c r="Q105" i="10"/>
  <c r="E106" i="10"/>
  <c r="K106" i="10"/>
  <c r="Q106" i="10"/>
  <c r="E107" i="10"/>
  <c r="K107" i="10"/>
  <c r="Q107" i="10"/>
  <c r="E108" i="10"/>
  <c r="K108" i="10"/>
  <c r="Q108" i="10"/>
  <c r="E109" i="10"/>
  <c r="K109" i="10"/>
  <c r="Q109" i="10"/>
  <c r="E110" i="10"/>
  <c r="K110" i="10"/>
  <c r="Q110" i="10"/>
  <c r="E111" i="10"/>
  <c r="K111" i="10"/>
  <c r="Q111" i="10"/>
  <c r="E112" i="10"/>
  <c r="K112" i="10"/>
  <c r="Q112" i="10"/>
  <c r="E113" i="10"/>
  <c r="K113" i="10"/>
  <c r="Q113" i="10"/>
  <c r="E114" i="10"/>
  <c r="K114" i="10"/>
  <c r="Q114" i="10"/>
  <c r="E115" i="10"/>
  <c r="K115" i="10"/>
  <c r="Q115" i="10"/>
  <c r="E116" i="10"/>
  <c r="K116" i="10"/>
  <c r="Q116" i="10"/>
  <c r="E117" i="10"/>
  <c r="K117" i="10"/>
  <c r="Q117" i="10"/>
  <c r="E118" i="10"/>
  <c r="K118" i="10"/>
  <c r="Q118" i="10"/>
  <c r="E119" i="10"/>
  <c r="K119" i="10"/>
  <c r="Q119" i="10"/>
  <c r="E120" i="10"/>
  <c r="K120" i="10"/>
  <c r="Q120" i="10"/>
  <c r="E121" i="10"/>
  <c r="K121" i="10"/>
  <c r="Q121" i="10"/>
  <c r="E122" i="10"/>
  <c r="K122" i="10"/>
  <c r="Q122" i="10"/>
  <c r="E123" i="10"/>
  <c r="K123" i="10"/>
  <c r="Q123" i="10"/>
  <c r="E124" i="10"/>
  <c r="K124" i="10"/>
  <c r="Q124" i="10"/>
  <c r="E125" i="10"/>
  <c r="K125" i="10"/>
  <c r="Q125" i="10"/>
  <c r="E126" i="10"/>
  <c r="K126" i="10"/>
  <c r="Q126" i="10"/>
  <c r="E127" i="10"/>
  <c r="K127" i="10"/>
  <c r="Q127" i="10"/>
  <c r="E128" i="10"/>
  <c r="K128" i="10"/>
  <c r="Q128" i="10"/>
  <c r="E129" i="10"/>
  <c r="K129" i="10"/>
  <c r="Q129" i="10"/>
  <c r="E130" i="10"/>
  <c r="K130" i="10"/>
  <c r="Q130" i="10"/>
  <c r="E131" i="10"/>
  <c r="K131" i="10"/>
  <c r="Q131" i="10"/>
  <c r="E132" i="10"/>
  <c r="K132" i="10"/>
  <c r="Q132" i="10"/>
  <c r="E133" i="10"/>
  <c r="K133" i="10"/>
  <c r="Q133" i="10"/>
  <c r="E134" i="10"/>
  <c r="K134" i="10"/>
  <c r="Q134" i="10"/>
  <c r="E135" i="10"/>
  <c r="K135" i="10"/>
  <c r="Q135" i="10"/>
  <c r="E136" i="10"/>
  <c r="K136" i="10"/>
  <c r="Q136" i="10"/>
  <c r="E137" i="10"/>
  <c r="K137" i="10"/>
  <c r="Q137" i="10"/>
  <c r="E138" i="10"/>
  <c r="K138" i="10"/>
  <c r="Q138" i="10"/>
  <c r="E139" i="10"/>
  <c r="K139" i="10"/>
  <c r="Q139" i="10"/>
  <c r="E140" i="10"/>
  <c r="K140" i="10"/>
  <c r="Q140" i="10"/>
  <c r="E141" i="10"/>
  <c r="K141" i="10"/>
  <c r="Q141" i="10"/>
  <c r="E142" i="10"/>
  <c r="K142" i="10"/>
  <c r="Q142" i="10"/>
  <c r="E143" i="10"/>
  <c r="K143" i="10"/>
  <c r="Q143" i="10"/>
  <c r="E144" i="10"/>
  <c r="K144" i="10"/>
  <c r="Q144" i="10"/>
  <c r="E145" i="10"/>
  <c r="K145" i="10"/>
  <c r="Q145" i="10"/>
  <c r="E146" i="10"/>
  <c r="K146" i="10"/>
  <c r="Q146" i="10"/>
  <c r="E147" i="10"/>
  <c r="K147" i="10"/>
  <c r="Q147" i="10"/>
  <c r="E148" i="10"/>
  <c r="K148" i="10"/>
  <c r="Q148" i="10"/>
  <c r="E149" i="10"/>
  <c r="K149" i="10"/>
  <c r="Q149" i="10"/>
  <c r="E150" i="10"/>
  <c r="K150" i="10"/>
  <c r="Q150" i="10"/>
  <c r="E151" i="10"/>
  <c r="K151" i="10"/>
  <c r="Q151" i="10"/>
  <c r="E152" i="10"/>
  <c r="K152" i="10"/>
  <c r="Q152" i="10"/>
  <c r="E153" i="10"/>
  <c r="K153" i="10"/>
  <c r="Q153" i="10"/>
  <c r="E154" i="10"/>
  <c r="K154" i="10"/>
  <c r="Q154" i="10"/>
  <c r="E155" i="10"/>
  <c r="K155" i="10"/>
  <c r="Q155" i="10"/>
  <c r="E156" i="10"/>
  <c r="K156" i="10"/>
  <c r="Q156" i="10"/>
  <c r="E157" i="10"/>
  <c r="K157" i="10"/>
  <c r="Q157" i="10"/>
  <c r="E158" i="10"/>
  <c r="K158" i="10"/>
  <c r="Q158" i="10"/>
  <c r="E159" i="10"/>
  <c r="K159" i="10"/>
  <c r="Q159" i="10"/>
  <c r="E160" i="10"/>
  <c r="K160" i="10"/>
  <c r="Q160" i="10"/>
  <c r="E161" i="10"/>
  <c r="K161" i="10"/>
  <c r="Q161" i="10"/>
  <c r="E162" i="10"/>
  <c r="K162" i="10"/>
  <c r="Q162" i="10"/>
  <c r="E163" i="10"/>
  <c r="K163" i="10"/>
  <c r="Q163" i="10"/>
  <c r="E164" i="10"/>
  <c r="K164" i="10"/>
  <c r="Q164" i="10"/>
  <c r="E165" i="10"/>
  <c r="K165" i="10"/>
  <c r="Q165" i="10"/>
  <c r="E166" i="10"/>
  <c r="K166" i="10"/>
  <c r="Q166" i="10"/>
  <c r="E167" i="10"/>
  <c r="K167" i="10"/>
  <c r="Q167" i="10"/>
  <c r="E168" i="10"/>
  <c r="K168" i="10"/>
  <c r="Q168" i="10"/>
  <c r="E169" i="10"/>
  <c r="K169" i="10"/>
  <c r="Q169" i="10"/>
  <c r="E170" i="10"/>
  <c r="K170" i="10"/>
  <c r="Q170" i="10"/>
  <c r="E171" i="10"/>
  <c r="K171" i="10"/>
  <c r="Q171" i="10"/>
  <c r="E172" i="10"/>
  <c r="K172" i="10"/>
  <c r="Q172" i="10"/>
  <c r="E173" i="10"/>
  <c r="K173" i="10"/>
  <c r="Q173" i="10"/>
  <c r="E174" i="10"/>
  <c r="K174" i="10"/>
  <c r="Q174" i="10"/>
  <c r="E175" i="10"/>
  <c r="K175" i="10"/>
  <c r="Q175" i="10"/>
  <c r="E176" i="10"/>
  <c r="K176" i="10"/>
  <c r="Q176" i="10"/>
  <c r="E177" i="10"/>
  <c r="K177" i="10"/>
  <c r="Q177" i="10"/>
  <c r="E178" i="10"/>
  <c r="K178" i="10"/>
  <c r="Q178" i="10"/>
  <c r="E179" i="10"/>
  <c r="K179" i="10"/>
  <c r="Q179" i="10"/>
  <c r="E180" i="10"/>
  <c r="K180" i="10"/>
  <c r="Q180" i="10"/>
  <c r="E181" i="10"/>
  <c r="K181" i="10"/>
  <c r="Q181" i="10"/>
  <c r="E182" i="10"/>
  <c r="K182" i="10"/>
  <c r="Q182" i="10"/>
  <c r="E183" i="10"/>
  <c r="K183" i="10"/>
  <c r="Q183" i="10"/>
  <c r="E184" i="10"/>
  <c r="K184" i="10"/>
  <c r="Q184" i="10"/>
  <c r="E185" i="10"/>
  <c r="K185" i="10"/>
  <c r="Q185" i="10"/>
  <c r="E186" i="10"/>
  <c r="K186" i="10"/>
  <c r="Q186" i="10"/>
  <c r="E187" i="10"/>
  <c r="K187" i="10"/>
  <c r="Q187" i="10"/>
  <c r="E188" i="10"/>
  <c r="K188" i="10"/>
  <c r="Q188" i="10"/>
  <c r="E189" i="10"/>
  <c r="K189" i="10"/>
  <c r="Q189" i="10"/>
  <c r="E190" i="10"/>
  <c r="K190" i="10"/>
  <c r="Q190" i="10"/>
  <c r="E191" i="10"/>
  <c r="K191" i="10"/>
  <c r="Q191" i="10"/>
  <c r="E192" i="10"/>
  <c r="K192" i="10"/>
  <c r="Q192" i="10"/>
  <c r="E193" i="10"/>
  <c r="K193" i="10"/>
  <c r="Q193" i="10"/>
  <c r="E194" i="10"/>
  <c r="K194" i="10"/>
  <c r="Q194" i="10"/>
  <c r="E195" i="10"/>
  <c r="K195" i="10"/>
  <c r="Q195" i="10"/>
  <c r="E196" i="10"/>
  <c r="K196" i="10"/>
  <c r="Q196" i="10"/>
  <c r="E197" i="10"/>
  <c r="K197" i="10"/>
  <c r="Q197" i="10"/>
  <c r="E198" i="10"/>
  <c r="K198" i="10"/>
  <c r="Q198" i="10"/>
  <c r="E199" i="10"/>
  <c r="K199" i="10"/>
  <c r="Q199" i="10"/>
  <c r="E200" i="10"/>
  <c r="K200" i="10"/>
  <c r="Q200" i="10"/>
  <c r="E201" i="10"/>
  <c r="K201" i="10"/>
  <c r="Q201" i="10"/>
  <c r="E202" i="10"/>
  <c r="K202" i="10"/>
  <c r="Q202" i="10"/>
  <c r="E203" i="10"/>
  <c r="K203" i="10"/>
  <c r="Q203" i="10"/>
  <c r="E204" i="10"/>
  <c r="K204" i="10"/>
  <c r="Q204" i="10"/>
  <c r="E205" i="10"/>
  <c r="K205" i="10"/>
  <c r="Q205" i="10"/>
  <c r="E206" i="10"/>
  <c r="K206" i="10"/>
  <c r="Q206" i="10"/>
  <c r="E207" i="10"/>
  <c r="K207" i="10"/>
  <c r="Q207" i="10"/>
  <c r="E208" i="10"/>
  <c r="K208" i="10"/>
  <c r="Q208" i="10"/>
  <c r="E209" i="10"/>
  <c r="K209" i="10"/>
  <c r="Q209" i="10"/>
  <c r="E210" i="10"/>
  <c r="K210" i="10"/>
  <c r="Q210" i="10"/>
  <c r="E211" i="10"/>
  <c r="K211" i="10"/>
  <c r="Q211" i="10"/>
  <c r="E212" i="10"/>
  <c r="K212" i="10"/>
  <c r="Q212" i="10"/>
  <c r="E213" i="10"/>
  <c r="K213" i="10"/>
  <c r="Q213" i="10"/>
  <c r="E214" i="10"/>
  <c r="K214" i="10"/>
  <c r="Q214" i="10"/>
  <c r="E215" i="10"/>
  <c r="K215" i="10"/>
  <c r="Q215" i="10"/>
  <c r="E216" i="10"/>
  <c r="K216" i="10"/>
  <c r="Q216" i="10"/>
  <c r="E217" i="10"/>
  <c r="K217" i="10"/>
  <c r="Q217" i="10"/>
  <c r="E218" i="10"/>
  <c r="K218" i="10"/>
  <c r="Q218" i="10"/>
  <c r="E219" i="10"/>
  <c r="K219" i="10"/>
  <c r="Q219" i="10"/>
  <c r="E220" i="10"/>
  <c r="K220" i="10"/>
  <c r="Q220" i="10"/>
  <c r="E221" i="10"/>
  <c r="K221" i="10"/>
  <c r="Q221" i="10"/>
  <c r="E222" i="10"/>
  <c r="K222" i="10"/>
  <c r="Q222" i="10"/>
  <c r="E223" i="10"/>
  <c r="K223" i="10"/>
  <c r="Q223" i="10"/>
  <c r="E224" i="10"/>
  <c r="K224" i="10"/>
  <c r="Q224" i="10"/>
  <c r="E225" i="10"/>
  <c r="K225" i="10"/>
  <c r="Q225" i="10"/>
  <c r="E226" i="10"/>
  <c r="K226" i="10"/>
  <c r="Q226" i="10"/>
  <c r="E227" i="10"/>
  <c r="K227" i="10"/>
  <c r="Q227" i="10"/>
  <c r="E228" i="10"/>
  <c r="K228" i="10"/>
  <c r="Q228" i="10"/>
  <c r="E229" i="10"/>
  <c r="K229" i="10"/>
  <c r="Q229" i="10"/>
  <c r="E230" i="10"/>
  <c r="K230" i="10"/>
  <c r="Q230" i="10"/>
  <c r="E231" i="10"/>
  <c r="K231" i="10"/>
  <c r="Q231" i="10"/>
  <c r="E232" i="10"/>
  <c r="K232" i="10"/>
  <c r="Q232" i="10"/>
  <c r="E233" i="10"/>
  <c r="K233" i="10"/>
  <c r="Q233" i="10"/>
  <c r="E234" i="10"/>
  <c r="K234" i="10"/>
  <c r="Q234" i="10"/>
  <c r="E235" i="10"/>
  <c r="K235" i="10"/>
  <c r="Q235" i="10"/>
  <c r="E236" i="10"/>
  <c r="K236" i="10"/>
  <c r="Q236" i="10"/>
  <c r="E237" i="10"/>
  <c r="K237" i="10"/>
  <c r="Q237" i="10"/>
  <c r="E238" i="10"/>
  <c r="K238" i="10"/>
  <c r="Q238" i="10"/>
  <c r="E239" i="10"/>
  <c r="K239" i="10"/>
  <c r="Q239" i="10"/>
  <c r="E240" i="10"/>
  <c r="K240" i="10"/>
  <c r="Q240" i="10"/>
  <c r="E241" i="10"/>
  <c r="K241" i="10"/>
  <c r="Q241" i="10"/>
  <c r="E242" i="10"/>
  <c r="K242" i="10"/>
  <c r="Q242" i="10"/>
  <c r="E243" i="10"/>
  <c r="K243" i="10"/>
  <c r="Q243" i="10"/>
  <c r="E244" i="10"/>
  <c r="K244" i="10"/>
  <c r="Q244" i="10"/>
  <c r="E245" i="10"/>
  <c r="K245" i="10"/>
  <c r="Q245" i="10"/>
  <c r="E246" i="10"/>
  <c r="K246" i="10"/>
  <c r="Q246" i="10"/>
  <c r="E247" i="10"/>
  <c r="K247" i="10"/>
  <c r="Q247" i="10"/>
  <c r="E248" i="10"/>
  <c r="K248" i="10"/>
  <c r="Q248" i="10"/>
  <c r="E249" i="10"/>
  <c r="K249" i="10"/>
  <c r="Q249" i="10"/>
  <c r="E250" i="10"/>
  <c r="K250" i="10"/>
  <c r="Q250" i="10"/>
  <c r="E251" i="10"/>
  <c r="K251" i="10"/>
  <c r="Q251" i="10"/>
  <c r="E252" i="10"/>
  <c r="K252" i="10"/>
  <c r="Q252" i="10"/>
  <c r="E253" i="10"/>
  <c r="K253" i="10"/>
  <c r="Q253" i="10"/>
  <c r="E254" i="10"/>
  <c r="K254" i="10"/>
  <c r="Q254" i="10"/>
  <c r="E255" i="10"/>
  <c r="K255" i="10"/>
  <c r="Q255" i="10"/>
  <c r="E256" i="10"/>
  <c r="K256" i="10"/>
  <c r="Q256" i="10"/>
  <c r="E257" i="10"/>
  <c r="K257" i="10"/>
  <c r="Q257" i="10"/>
  <c r="E258" i="10"/>
  <c r="K258" i="10"/>
  <c r="Q258" i="10"/>
  <c r="E259" i="10"/>
  <c r="K259" i="10"/>
  <c r="Q259" i="10"/>
  <c r="E260" i="10"/>
  <c r="K260" i="10"/>
  <c r="Q260" i="10"/>
  <c r="E261" i="10"/>
  <c r="K261" i="10"/>
  <c r="Q261" i="10"/>
  <c r="E262" i="10"/>
  <c r="K262" i="10"/>
  <c r="Q262" i="10"/>
  <c r="E263" i="10"/>
  <c r="K263" i="10"/>
  <c r="Q263" i="10"/>
  <c r="E264" i="10"/>
  <c r="K264" i="10"/>
  <c r="Q264" i="10"/>
  <c r="E265" i="10"/>
  <c r="K265" i="10"/>
  <c r="Q265" i="10"/>
  <c r="E266" i="10"/>
  <c r="K266" i="10"/>
  <c r="Q266" i="10"/>
  <c r="E267" i="10"/>
  <c r="K267" i="10"/>
  <c r="Q267" i="10"/>
  <c r="E268" i="10"/>
  <c r="K268" i="10"/>
  <c r="Q268" i="10"/>
  <c r="E269" i="10"/>
  <c r="K269" i="10"/>
  <c r="Q269" i="10"/>
  <c r="E270" i="10"/>
  <c r="K270" i="10"/>
  <c r="Q270" i="10"/>
  <c r="E271" i="10"/>
  <c r="K271" i="10"/>
  <c r="Q271" i="10"/>
  <c r="E272" i="10"/>
  <c r="K272" i="10"/>
  <c r="Q272" i="10"/>
  <c r="E273" i="10"/>
  <c r="K273" i="10"/>
  <c r="Q273" i="10"/>
  <c r="E274" i="10"/>
  <c r="K274" i="10"/>
  <c r="Q274" i="10"/>
  <c r="E275" i="10"/>
  <c r="K275" i="10"/>
  <c r="Q275" i="10"/>
  <c r="E276" i="10"/>
  <c r="K276" i="10"/>
  <c r="Q276" i="10"/>
  <c r="E277" i="10"/>
  <c r="K277" i="10"/>
  <c r="Q277" i="10"/>
  <c r="E278" i="10"/>
  <c r="K278" i="10"/>
  <c r="Q278" i="10"/>
  <c r="E279" i="10"/>
  <c r="K279" i="10"/>
  <c r="Q279" i="10"/>
  <c r="E280" i="10"/>
  <c r="K280" i="10"/>
  <c r="Q280" i="10"/>
  <c r="E281" i="10"/>
  <c r="K281" i="10"/>
  <c r="Q281" i="10"/>
  <c r="E282" i="10"/>
  <c r="K282" i="10"/>
  <c r="Q282" i="10"/>
  <c r="E283" i="10"/>
  <c r="K283" i="10"/>
  <c r="Q283" i="10"/>
  <c r="E284" i="10"/>
  <c r="K284" i="10"/>
  <c r="Q284" i="10"/>
  <c r="E285" i="10"/>
  <c r="K285" i="10"/>
  <c r="Q285" i="10"/>
  <c r="E286" i="10"/>
  <c r="K286" i="10"/>
  <c r="Q286" i="10"/>
  <c r="E287" i="10"/>
  <c r="K287" i="10"/>
  <c r="Q287" i="10"/>
  <c r="E288" i="10"/>
  <c r="K288" i="10"/>
  <c r="Q288" i="10"/>
  <c r="E289" i="10"/>
  <c r="K289" i="10"/>
  <c r="Q289" i="10"/>
  <c r="E290" i="10"/>
  <c r="K290" i="10"/>
  <c r="Q290" i="10"/>
  <c r="E291" i="10"/>
  <c r="K291" i="10"/>
  <c r="Q291" i="10"/>
  <c r="E292" i="10"/>
  <c r="K292" i="10"/>
  <c r="Q292" i="10"/>
  <c r="E293" i="10"/>
  <c r="K293" i="10"/>
  <c r="Q293" i="10"/>
  <c r="E294" i="10"/>
  <c r="K294" i="10"/>
  <c r="Q294" i="10"/>
  <c r="E295" i="10"/>
  <c r="K295" i="10"/>
  <c r="Q295" i="10"/>
  <c r="E296" i="10"/>
  <c r="K296" i="10"/>
  <c r="Q296" i="10"/>
  <c r="E297" i="10"/>
  <c r="K297" i="10"/>
  <c r="Q297" i="10"/>
  <c r="E298" i="10"/>
  <c r="K298" i="10"/>
  <c r="Q298" i="10"/>
  <c r="E299" i="10"/>
  <c r="K299" i="10"/>
  <c r="Q299" i="10"/>
  <c r="E300" i="10"/>
  <c r="K300" i="10"/>
  <c r="Q300" i="10"/>
  <c r="E301" i="10"/>
  <c r="K301" i="10"/>
  <c r="Q301" i="10"/>
  <c r="E302" i="10"/>
  <c r="K302" i="10"/>
  <c r="Q302" i="10"/>
  <c r="B3" i="10"/>
  <c r="E3" i="10"/>
  <c r="Q3" i="10"/>
  <c r="B4" i="10"/>
  <c r="E4" i="10"/>
  <c r="K4" i="10"/>
  <c r="Q4" i="10"/>
  <c r="B5" i="10"/>
  <c r="K5" i="10"/>
  <c r="B6" i="10"/>
  <c r="E6" i="10"/>
  <c r="K6" i="10"/>
  <c r="Q6" i="10"/>
  <c r="N2" i="10"/>
  <c r="O2" i="10"/>
  <c r="P2" i="10"/>
  <c r="Q2" i="10"/>
  <c r="C2" i="10"/>
  <c r="D2" i="10"/>
  <c r="E2" i="10"/>
  <c r="F2" i="10"/>
  <c r="K2" i="10"/>
  <c r="L2" i="10"/>
  <c r="M2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2" i="10"/>
  <c r="O76" i="3"/>
  <c r="O69" i="3"/>
  <c r="O64" i="3"/>
  <c r="O59" i="3"/>
  <c r="O53" i="3"/>
  <c r="O46" i="3"/>
  <c r="O41" i="3"/>
  <c r="O36" i="3"/>
  <c r="O30" i="3"/>
  <c r="O26" i="3"/>
  <c r="O20" i="3"/>
  <c r="AE347" i="3"/>
  <c r="AF347" i="3"/>
  <c r="AG347" i="3"/>
  <c r="AE353" i="3"/>
  <c r="AH353" i="3" s="1"/>
  <c r="AF353" i="3"/>
  <c r="AG353" i="3"/>
  <c r="AE359" i="3"/>
  <c r="AH359" i="3" s="1"/>
  <c r="AF359" i="3"/>
  <c r="AG359" i="3"/>
  <c r="O15" i="3"/>
  <c r="O10" i="3"/>
  <c r="R6" i="3"/>
  <c r="H3" i="10" s="1"/>
  <c r="R7" i="3"/>
  <c r="H4" i="10" s="1"/>
  <c r="R8" i="3"/>
  <c r="H5" i="10" s="1"/>
  <c r="R9" i="3"/>
  <c r="H6" i="10" s="1"/>
  <c r="R11" i="3"/>
  <c r="H7" i="10" s="1"/>
  <c r="R12" i="3"/>
  <c r="H8" i="10" s="1"/>
  <c r="R13" i="3"/>
  <c r="H9" i="10" s="1"/>
  <c r="R14" i="3"/>
  <c r="H10" i="10" s="1"/>
  <c r="R16" i="3"/>
  <c r="R17" i="3"/>
  <c r="H12" i="10" s="1"/>
  <c r="R18" i="3"/>
  <c r="H13" i="10" s="1"/>
  <c r="R19" i="3"/>
  <c r="H14" i="10" s="1"/>
  <c r="R21" i="3"/>
  <c r="R22" i="3"/>
  <c r="H16" i="10" s="1"/>
  <c r="R23" i="3"/>
  <c r="H17" i="10" s="1"/>
  <c r="R24" i="3"/>
  <c r="H18" i="10" s="1"/>
  <c r="R25" i="3"/>
  <c r="H19" i="10" s="1"/>
  <c r="R27" i="3"/>
  <c r="R28" i="3"/>
  <c r="H21" i="10" s="1"/>
  <c r="R29" i="3"/>
  <c r="H22" i="10" s="1"/>
  <c r="R31" i="3"/>
  <c r="R32" i="3"/>
  <c r="H24" i="10" s="1"/>
  <c r="R33" i="3"/>
  <c r="H25" i="10" s="1"/>
  <c r="R34" i="3"/>
  <c r="H26" i="10" s="1"/>
  <c r="R35" i="3"/>
  <c r="H27" i="10" s="1"/>
  <c r="R37" i="3"/>
  <c r="R38" i="3"/>
  <c r="H29" i="10" s="1"/>
  <c r="R39" i="3"/>
  <c r="H30" i="10" s="1"/>
  <c r="R40" i="3"/>
  <c r="H31" i="10" s="1"/>
  <c r="R42" i="3"/>
  <c r="R43" i="3"/>
  <c r="H33" i="10" s="1"/>
  <c r="R44" i="3"/>
  <c r="H34" i="10" s="1"/>
  <c r="R45" i="3"/>
  <c r="H35" i="10" s="1"/>
  <c r="R47" i="3"/>
  <c r="R48" i="3"/>
  <c r="H37" i="10" s="1"/>
  <c r="R49" i="3"/>
  <c r="H38" i="10" s="1"/>
  <c r="R50" i="3"/>
  <c r="H39" i="10" s="1"/>
  <c r="R51" i="3"/>
  <c r="H40" i="10" s="1"/>
  <c r="R52" i="3"/>
  <c r="H41" i="10" s="1"/>
  <c r="R54" i="3"/>
  <c r="H42" i="10" s="1"/>
  <c r="R55" i="3"/>
  <c r="H43" i="10" s="1"/>
  <c r="R56" i="3"/>
  <c r="H44" i="10" s="1"/>
  <c r="R57" i="3"/>
  <c r="H45" i="10" s="1"/>
  <c r="R58" i="3"/>
  <c r="H46" i="10" s="1"/>
  <c r="R60" i="3"/>
  <c r="R61" i="3"/>
  <c r="H48" i="10" s="1"/>
  <c r="R62" i="3"/>
  <c r="H49" i="10" s="1"/>
  <c r="R63" i="3"/>
  <c r="H50" i="10" s="1"/>
  <c r="R65" i="3"/>
  <c r="R66" i="3"/>
  <c r="H52" i="10" s="1"/>
  <c r="R67" i="3"/>
  <c r="H53" i="10" s="1"/>
  <c r="R68" i="3"/>
  <c r="H54" i="10" s="1"/>
  <c r="R70" i="3"/>
  <c r="R71" i="3"/>
  <c r="H56" i="10" s="1"/>
  <c r="R72" i="3"/>
  <c r="H57" i="10" s="1"/>
  <c r="R73" i="3"/>
  <c r="H58" i="10" s="1"/>
  <c r="R74" i="3"/>
  <c r="H59" i="10" s="1"/>
  <c r="R75" i="3"/>
  <c r="H60" i="10" s="1"/>
  <c r="R77" i="3"/>
  <c r="R78" i="3"/>
  <c r="H62" i="10" s="1"/>
  <c r="R79" i="3"/>
  <c r="H63" i="10" s="1"/>
  <c r="R80" i="3"/>
  <c r="H64" i="10" s="1"/>
  <c r="R82" i="3"/>
  <c r="R83" i="3"/>
  <c r="H66" i="10" s="1"/>
  <c r="R84" i="3"/>
  <c r="H67" i="10" s="1"/>
  <c r="R85" i="3"/>
  <c r="H68" i="10" s="1"/>
  <c r="R87" i="3"/>
  <c r="R88" i="3"/>
  <c r="H70" i="10" s="1"/>
  <c r="R89" i="3"/>
  <c r="H71" i="10" s="1"/>
  <c r="R90" i="3"/>
  <c r="H72" i="10" s="1"/>
  <c r="R91" i="3"/>
  <c r="H73" i="10" s="1"/>
  <c r="R93" i="3"/>
  <c r="R94" i="3"/>
  <c r="H75" i="10" s="1"/>
  <c r="R95" i="3"/>
  <c r="H76" i="10" s="1"/>
  <c r="R96" i="3"/>
  <c r="H77" i="10" s="1"/>
  <c r="R97" i="3"/>
  <c r="H78" i="10" s="1"/>
  <c r="R98" i="3"/>
  <c r="H79" i="10" s="1"/>
  <c r="R100" i="3"/>
  <c r="R101" i="3"/>
  <c r="H81" i="10" s="1"/>
  <c r="R102" i="3"/>
  <c r="H82" i="10" s="1"/>
  <c r="R103" i="3"/>
  <c r="H83" i="10" s="1"/>
  <c r="R104" i="3"/>
  <c r="H84" i="10" s="1"/>
  <c r="R105" i="3"/>
  <c r="H85" i="10" s="1"/>
  <c r="R107" i="3"/>
  <c r="R108" i="3"/>
  <c r="H87" i="10" s="1"/>
  <c r="R109" i="3"/>
  <c r="H88" i="10" s="1"/>
  <c r="R110" i="3"/>
  <c r="H89" i="10" s="1"/>
  <c r="R111" i="3"/>
  <c r="H90" i="10" s="1"/>
  <c r="R112" i="3"/>
  <c r="H91" i="10" s="1"/>
  <c r="R114" i="3"/>
  <c r="R115" i="3"/>
  <c r="H93" i="10" s="1"/>
  <c r="R116" i="3"/>
  <c r="H94" i="10" s="1"/>
  <c r="R117" i="3"/>
  <c r="H95" i="10" s="1"/>
  <c r="R118" i="3"/>
  <c r="H96" i="10" s="1"/>
  <c r="R120" i="3"/>
  <c r="R121" i="3"/>
  <c r="H98" i="10" s="1"/>
  <c r="R122" i="3"/>
  <c r="H99" i="10" s="1"/>
  <c r="R123" i="3"/>
  <c r="H100" i="10" s="1"/>
  <c r="R124" i="3"/>
  <c r="H101" i="10" s="1"/>
  <c r="R125" i="3"/>
  <c r="H102" i="10" s="1"/>
  <c r="R127" i="3"/>
  <c r="R128" i="3"/>
  <c r="H104" i="10" s="1"/>
  <c r="R129" i="3"/>
  <c r="H105" i="10" s="1"/>
  <c r="R130" i="3"/>
  <c r="H106" i="10" s="1"/>
  <c r="R131" i="3"/>
  <c r="H107" i="10" s="1"/>
  <c r="R132" i="3"/>
  <c r="H108" i="10" s="1"/>
  <c r="R134" i="3"/>
  <c r="R135" i="3"/>
  <c r="H110" i="10" s="1"/>
  <c r="R136" i="3"/>
  <c r="H111" i="10" s="1"/>
  <c r="R137" i="3"/>
  <c r="H112" i="10" s="1"/>
  <c r="R139" i="3"/>
  <c r="R140" i="3"/>
  <c r="H114" i="10" s="1"/>
  <c r="R141" i="3"/>
  <c r="H115" i="10" s="1"/>
  <c r="R142" i="3"/>
  <c r="H116" i="10" s="1"/>
  <c r="R143" i="3"/>
  <c r="H117" i="10" s="1"/>
  <c r="R144" i="3"/>
  <c r="H118" i="10" s="1"/>
  <c r="R146" i="3"/>
  <c r="R147" i="3"/>
  <c r="H120" i="10" s="1"/>
  <c r="R148" i="3"/>
  <c r="H121" i="10" s="1"/>
  <c r="R149" i="3"/>
  <c r="H122" i="10" s="1"/>
  <c r="R150" i="3"/>
  <c r="H123" i="10" s="1"/>
  <c r="R151" i="3"/>
  <c r="H124" i="10" s="1"/>
  <c r="R153" i="3"/>
  <c r="R154" i="3"/>
  <c r="H126" i="10" s="1"/>
  <c r="R155" i="3"/>
  <c r="H127" i="10" s="1"/>
  <c r="R156" i="3"/>
  <c r="H128" i="10" s="1"/>
  <c r="R157" i="3"/>
  <c r="H129" i="10" s="1"/>
  <c r="R158" i="3"/>
  <c r="H130" i="10" s="1"/>
  <c r="R160" i="3"/>
  <c r="R161" i="3"/>
  <c r="H132" i="10" s="1"/>
  <c r="R162" i="3"/>
  <c r="H133" i="10" s="1"/>
  <c r="R163" i="3"/>
  <c r="H134" i="10" s="1"/>
  <c r="R164" i="3"/>
  <c r="H135" i="10" s="1"/>
  <c r="R165" i="3"/>
  <c r="H136" i="10" s="1"/>
  <c r="R167" i="3"/>
  <c r="R168" i="3"/>
  <c r="H138" i="10" s="1"/>
  <c r="R169" i="3"/>
  <c r="H139" i="10" s="1"/>
  <c r="R170" i="3"/>
  <c r="H140" i="10" s="1"/>
  <c r="R171" i="3"/>
  <c r="H141" i="10" s="1"/>
  <c r="R173" i="3"/>
  <c r="R174" i="3"/>
  <c r="H143" i="10" s="1"/>
  <c r="R175" i="3"/>
  <c r="H144" i="10" s="1"/>
  <c r="R176" i="3"/>
  <c r="H145" i="10" s="1"/>
  <c r="R177" i="3"/>
  <c r="H146" i="10" s="1"/>
  <c r="R178" i="3"/>
  <c r="H147" i="10" s="1"/>
  <c r="R180" i="3"/>
  <c r="R181" i="3"/>
  <c r="H149" i="10" s="1"/>
  <c r="R182" i="3"/>
  <c r="H150" i="10" s="1"/>
  <c r="R183" i="3"/>
  <c r="H151" i="10" s="1"/>
  <c r="R184" i="3"/>
  <c r="H152" i="10" s="1"/>
  <c r="R186" i="3"/>
  <c r="R187" i="3"/>
  <c r="H154" i="10" s="1"/>
  <c r="R188" i="3"/>
  <c r="H155" i="10" s="1"/>
  <c r="R189" i="3"/>
  <c r="H156" i="10" s="1"/>
  <c r="R190" i="3"/>
  <c r="H157" i="10" s="1"/>
  <c r="R192" i="3"/>
  <c r="R193" i="3"/>
  <c r="H159" i="10" s="1"/>
  <c r="R194" i="3"/>
  <c r="H160" i="10" s="1"/>
  <c r="R195" i="3"/>
  <c r="H161" i="10" s="1"/>
  <c r="R196" i="3"/>
  <c r="H162" i="10" s="1"/>
  <c r="R198" i="3"/>
  <c r="R199" i="3"/>
  <c r="H164" i="10" s="1"/>
  <c r="R200" i="3"/>
  <c r="H165" i="10" s="1"/>
  <c r="R201" i="3"/>
  <c r="H166" i="10" s="1"/>
  <c r="R202" i="3"/>
  <c r="H167" i="10" s="1"/>
  <c r="R204" i="3"/>
  <c r="R205" i="3"/>
  <c r="H169" i="10" s="1"/>
  <c r="R206" i="3"/>
  <c r="H170" i="10" s="1"/>
  <c r="R207" i="3"/>
  <c r="H171" i="10" s="1"/>
  <c r="R208" i="3"/>
  <c r="H172" i="10" s="1"/>
  <c r="R210" i="3"/>
  <c r="R211" i="3"/>
  <c r="H174" i="10" s="1"/>
  <c r="R212" i="3"/>
  <c r="H175" i="10" s="1"/>
  <c r="R213" i="3"/>
  <c r="H176" i="10" s="1"/>
  <c r="R214" i="3"/>
  <c r="H177" i="10" s="1"/>
  <c r="R216" i="3"/>
  <c r="R217" i="3"/>
  <c r="H179" i="10" s="1"/>
  <c r="R218" i="3"/>
  <c r="H180" i="10" s="1"/>
  <c r="R219" i="3"/>
  <c r="H181" i="10" s="1"/>
  <c r="R220" i="3"/>
  <c r="H182" i="10" s="1"/>
  <c r="R222" i="3"/>
  <c r="R223" i="3"/>
  <c r="H184" i="10" s="1"/>
  <c r="R224" i="3"/>
  <c r="H185" i="10" s="1"/>
  <c r="R225" i="3"/>
  <c r="H186" i="10" s="1"/>
  <c r="R226" i="3"/>
  <c r="H187" i="10" s="1"/>
  <c r="R228" i="3"/>
  <c r="R229" i="3"/>
  <c r="H189" i="10" s="1"/>
  <c r="R230" i="3"/>
  <c r="H190" i="10" s="1"/>
  <c r="R231" i="3"/>
  <c r="H191" i="10" s="1"/>
  <c r="R232" i="3"/>
  <c r="H192" i="10" s="1"/>
  <c r="R234" i="3"/>
  <c r="R235" i="3"/>
  <c r="H194" i="10" s="1"/>
  <c r="R236" i="3"/>
  <c r="H195" i="10" s="1"/>
  <c r="R237" i="3"/>
  <c r="H196" i="10" s="1"/>
  <c r="R238" i="3"/>
  <c r="H197" i="10" s="1"/>
  <c r="R240" i="3"/>
  <c r="R241" i="3"/>
  <c r="H199" i="10" s="1"/>
  <c r="R242" i="3"/>
  <c r="H200" i="10" s="1"/>
  <c r="R243" i="3"/>
  <c r="H201" i="10" s="1"/>
  <c r="R244" i="3"/>
  <c r="H202" i="10" s="1"/>
  <c r="R246" i="3"/>
  <c r="R247" i="3"/>
  <c r="H204" i="10" s="1"/>
  <c r="R248" i="3"/>
  <c r="H205" i="10" s="1"/>
  <c r="R249" i="3"/>
  <c r="H206" i="10" s="1"/>
  <c r="R250" i="3"/>
  <c r="H207" i="10" s="1"/>
  <c r="R252" i="3"/>
  <c r="R253" i="3"/>
  <c r="H209" i="10" s="1"/>
  <c r="R254" i="3"/>
  <c r="H210" i="10" s="1"/>
  <c r="R255" i="3"/>
  <c r="H211" i="10" s="1"/>
  <c r="R256" i="3"/>
  <c r="H212" i="10" s="1"/>
  <c r="R258" i="3"/>
  <c r="R259" i="3"/>
  <c r="H214" i="10" s="1"/>
  <c r="R260" i="3"/>
  <c r="H215" i="10" s="1"/>
  <c r="R261" i="3"/>
  <c r="H216" i="10" s="1"/>
  <c r="R262" i="3"/>
  <c r="H217" i="10" s="1"/>
  <c r="R264" i="3"/>
  <c r="R265" i="3"/>
  <c r="H219" i="10" s="1"/>
  <c r="R266" i="3"/>
  <c r="H220" i="10" s="1"/>
  <c r="R267" i="3"/>
  <c r="H221" i="10" s="1"/>
  <c r="R268" i="3"/>
  <c r="H222" i="10" s="1"/>
  <c r="R270" i="3"/>
  <c r="R271" i="3"/>
  <c r="H224" i="10" s="1"/>
  <c r="R272" i="3"/>
  <c r="H225" i="10" s="1"/>
  <c r="R273" i="3"/>
  <c r="H226" i="10" s="1"/>
  <c r="R274" i="3"/>
  <c r="H227" i="10" s="1"/>
  <c r="R276" i="3"/>
  <c r="R277" i="3"/>
  <c r="H229" i="10" s="1"/>
  <c r="R278" i="3"/>
  <c r="H230" i="10" s="1"/>
  <c r="R279" i="3"/>
  <c r="H231" i="10" s="1"/>
  <c r="R280" i="3"/>
  <c r="H232" i="10" s="1"/>
  <c r="R282" i="3"/>
  <c r="R283" i="3"/>
  <c r="H234" i="10" s="1"/>
  <c r="R284" i="3"/>
  <c r="H235" i="10" s="1"/>
  <c r="R285" i="3"/>
  <c r="H236" i="10" s="1"/>
  <c r="R286" i="3"/>
  <c r="H237" i="10" s="1"/>
  <c r="R288" i="3"/>
  <c r="R289" i="3"/>
  <c r="H239" i="10" s="1"/>
  <c r="R290" i="3"/>
  <c r="H240" i="10" s="1"/>
  <c r="R291" i="3"/>
  <c r="H241" i="10" s="1"/>
  <c r="R292" i="3"/>
  <c r="H242" i="10" s="1"/>
  <c r="R294" i="3"/>
  <c r="R295" i="3"/>
  <c r="H244" i="10" s="1"/>
  <c r="R296" i="3"/>
  <c r="H245" i="10" s="1"/>
  <c r="R297" i="3"/>
  <c r="H246" i="10" s="1"/>
  <c r="R298" i="3"/>
  <c r="H247" i="10" s="1"/>
  <c r="R300" i="3"/>
  <c r="R301" i="3"/>
  <c r="H249" i="10" s="1"/>
  <c r="R302" i="3"/>
  <c r="H250" i="10" s="1"/>
  <c r="R303" i="3"/>
  <c r="H251" i="10" s="1"/>
  <c r="R304" i="3"/>
  <c r="H252" i="10" s="1"/>
  <c r="R306" i="3"/>
  <c r="R307" i="3"/>
  <c r="H254" i="10" s="1"/>
  <c r="R308" i="3"/>
  <c r="H255" i="10" s="1"/>
  <c r="R309" i="3"/>
  <c r="H256" i="10" s="1"/>
  <c r="R310" i="3"/>
  <c r="H257" i="10" s="1"/>
  <c r="R312" i="3"/>
  <c r="R313" i="3"/>
  <c r="H259" i="10" s="1"/>
  <c r="R314" i="3"/>
  <c r="H260" i="10" s="1"/>
  <c r="R315" i="3"/>
  <c r="H261" i="10" s="1"/>
  <c r="R316" i="3"/>
  <c r="H262" i="10" s="1"/>
  <c r="R318" i="3"/>
  <c r="R319" i="3"/>
  <c r="H264" i="10" s="1"/>
  <c r="R320" i="3"/>
  <c r="H265" i="10" s="1"/>
  <c r="R321" i="3"/>
  <c r="H266" i="10" s="1"/>
  <c r="R322" i="3"/>
  <c r="H267" i="10" s="1"/>
  <c r="R324" i="3"/>
  <c r="R325" i="3"/>
  <c r="H269" i="10" s="1"/>
  <c r="R326" i="3"/>
  <c r="H270" i="10" s="1"/>
  <c r="R327" i="3"/>
  <c r="H271" i="10" s="1"/>
  <c r="R328" i="3"/>
  <c r="H272" i="10" s="1"/>
  <c r="R330" i="3"/>
  <c r="R331" i="3"/>
  <c r="H274" i="10" s="1"/>
  <c r="R332" i="3"/>
  <c r="H275" i="10" s="1"/>
  <c r="R333" i="3"/>
  <c r="H276" i="10" s="1"/>
  <c r="R334" i="3"/>
  <c r="H277" i="10" s="1"/>
  <c r="R336" i="3"/>
  <c r="R337" i="3"/>
  <c r="H279" i="10" s="1"/>
  <c r="R338" i="3"/>
  <c r="H280" i="10" s="1"/>
  <c r="R339" i="3"/>
  <c r="H281" i="10" s="1"/>
  <c r="R340" i="3"/>
  <c r="H282" i="10" s="1"/>
  <c r="R342" i="3"/>
  <c r="R343" i="3"/>
  <c r="H284" i="10" s="1"/>
  <c r="R344" i="3"/>
  <c r="H285" i="10" s="1"/>
  <c r="R345" i="3"/>
  <c r="H286" i="10" s="1"/>
  <c r="R346" i="3"/>
  <c r="H287" i="10" s="1"/>
  <c r="R348" i="3"/>
  <c r="R349" i="3"/>
  <c r="H289" i="10" s="1"/>
  <c r="R350" i="3"/>
  <c r="H290" i="10" s="1"/>
  <c r="R351" i="3"/>
  <c r="H291" i="10" s="1"/>
  <c r="R352" i="3"/>
  <c r="H292" i="10" s="1"/>
  <c r="R354" i="3"/>
  <c r="R355" i="3"/>
  <c r="H294" i="10" s="1"/>
  <c r="R356" i="3"/>
  <c r="H295" i="10" s="1"/>
  <c r="R357" i="3"/>
  <c r="H296" i="10" s="1"/>
  <c r="R358" i="3"/>
  <c r="H297" i="10" s="1"/>
  <c r="R360" i="3"/>
  <c r="H298" i="10" s="1"/>
  <c r="R361" i="3"/>
  <c r="H299" i="10" s="1"/>
  <c r="R362" i="3"/>
  <c r="H300" i="10" s="1"/>
  <c r="R363" i="3"/>
  <c r="H301" i="10" s="1"/>
  <c r="R364" i="3"/>
  <c r="H302" i="10" s="1"/>
  <c r="N6" i="9"/>
  <c r="N7" i="9"/>
  <c r="N8" i="9"/>
  <c r="N10" i="9"/>
  <c r="N11" i="9"/>
  <c r="N12" i="9"/>
  <c r="N13" i="9"/>
  <c r="N15" i="9"/>
  <c r="N16" i="9"/>
  <c r="N17" i="9"/>
  <c r="N18" i="9"/>
  <c r="N20" i="9"/>
  <c r="N21" i="9"/>
  <c r="N22" i="9"/>
  <c r="N23" i="9"/>
  <c r="N24" i="9"/>
  <c r="N26" i="9"/>
  <c r="N27" i="9"/>
  <c r="N28" i="9"/>
  <c r="N30" i="9"/>
  <c r="N31" i="9"/>
  <c r="N32" i="9"/>
  <c r="N33" i="9"/>
  <c r="N34" i="9"/>
  <c r="N36" i="9"/>
  <c r="N37" i="9"/>
  <c r="N38" i="9"/>
  <c r="N39" i="9"/>
  <c r="N41" i="9"/>
  <c r="N42" i="9"/>
  <c r="N43" i="9"/>
  <c r="N44" i="9"/>
  <c r="N46" i="9"/>
  <c r="N47" i="9"/>
  <c r="N48" i="9"/>
  <c r="N49" i="9"/>
  <c r="N50" i="9"/>
  <c r="N51" i="9"/>
  <c r="N53" i="9"/>
  <c r="N54" i="9"/>
  <c r="N55" i="9"/>
  <c r="N56" i="9"/>
  <c r="N57" i="9"/>
  <c r="N59" i="9"/>
  <c r="N60" i="9"/>
  <c r="N61" i="9"/>
  <c r="N62" i="9"/>
  <c r="N64" i="9"/>
  <c r="N65" i="9"/>
  <c r="N66" i="9"/>
  <c r="N67" i="9"/>
  <c r="N69" i="9"/>
  <c r="N70" i="9"/>
  <c r="N71" i="9"/>
  <c r="N72" i="9"/>
  <c r="N73" i="9"/>
  <c r="N74" i="9"/>
  <c r="N76" i="9"/>
  <c r="N77" i="9"/>
  <c r="N78" i="9"/>
  <c r="N79" i="9"/>
  <c r="N81" i="9"/>
  <c r="N82" i="9"/>
  <c r="N83" i="9"/>
  <c r="N84" i="9"/>
  <c r="N86" i="9"/>
  <c r="N87" i="9"/>
  <c r="N88" i="9"/>
  <c r="N89" i="9"/>
  <c r="N90" i="9"/>
  <c r="N92" i="9"/>
  <c r="N93" i="9"/>
  <c r="N94" i="9"/>
  <c r="N95" i="9"/>
  <c r="N96" i="9"/>
  <c r="N97" i="9"/>
  <c r="N99" i="9"/>
  <c r="N100" i="9"/>
  <c r="N101" i="9"/>
  <c r="N102" i="9"/>
  <c r="N103" i="9"/>
  <c r="N104" i="9"/>
  <c r="N106" i="9"/>
  <c r="N107" i="9"/>
  <c r="N108" i="9"/>
  <c r="N109" i="9"/>
  <c r="N110" i="9"/>
  <c r="N111" i="9"/>
  <c r="N113" i="9"/>
  <c r="N114" i="9"/>
  <c r="N115" i="9"/>
  <c r="N116" i="9"/>
  <c r="N117" i="9"/>
  <c r="N119" i="9"/>
  <c r="N120" i="9"/>
  <c r="N121" i="9"/>
  <c r="N122" i="9"/>
  <c r="N123" i="9"/>
  <c r="N124" i="9"/>
  <c r="N126" i="9"/>
  <c r="N127" i="9"/>
  <c r="N128" i="9"/>
  <c r="N129" i="9"/>
  <c r="N130" i="9"/>
  <c r="N131" i="9"/>
  <c r="N133" i="9"/>
  <c r="N134" i="9"/>
  <c r="N135" i="9"/>
  <c r="N136" i="9"/>
  <c r="N138" i="9"/>
  <c r="N139" i="9"/>
  <c r="N140" i="9"/>
  <c r="N141" i="9"/>
  <c r="N142" i="9"/>
  <c r="N143" i="9"/>
  <c r="N145" i="9"/>
  <c r="N146" i="9"/>
  <c r="N147" i="9"/>
  <c r="N148" i="9"/>
  <c r="N149" i="9"/>
  <c r="N150" i="9"/>
  <c r="N152" i="9"/>
  <c r="N153" i="9"/>
  <c r="N154" i="9"/>
  <c r="N155" i="9"/>
  <c r="N156" i="9"/>
  <c r="N157" i="9"/>
  <c r="N159" i="9"/>
  <c r="N160" i="9"/>
  <c r="N161" i="9"/>
  <c r="N162" i="9"/>
  <c r="N163" i="9"/>
  <c r="N164" i="9"/>
  <c r="N166" i="9"/>
  <c r="N167" i="9"/>
  <c r="N168" i="9"/>
  <c r="N169" i="9"/>
  <c r="N170" i="9"/>
  <c r="N172" i="9"/>
  <c r="N173" i="9"/>
  <c r="N174" i="9"/>
  <c r="N175" i="9"/>
  <c r="N176" i="9"/>
  <c r="N177" i="9"/>
  <c r="N179" i="9"/>
  <c r="N180" i="9"/>
  <c r="N181" i="9"/>
  <c r="N182" i="9"/>
  <c r="N183" i="9"/>
  <c r="N185" i="9"/>
  <c r="N186" i="9"/>
  <c r="N187" i="9"/>
  <c r="N188" i="9"/>
  <c r="N189" i="9"/>
  <c r="N191" i="9"/>
  <c r="N192" i="9"/>
  <c r="N193" i="9"/>
  <c r="N194" i="9"/>
  <c r="N195" i="9"/>
  <c r="N197" i="9"/>
  <c r="N198" i="9"/>
  <c r="N199" i="9"/>
  <c r="N200" i="9"/>
  <c r="N201" i="9"/>
  <c r="N203" i="9"/>
  <c r="N204" i="9"/>
  <c r="N205" i="9"/>
  <c r="N206" i="9"/>
  <c r="N207" i="9"/>
  <c r="N209" i="9"/>
  <c r="N210" i="9"/>
  <c r="N211" i="9"/>
  <c r="N212" i="9"/>
  <c r="N213" i="9"/>
  <c r="N215" i="9"/>
  <c r="N216" i="9"/>
  <c r="N217" i="9"/>
  <c r="N218" i="9"/>
  <c r="N219" i="9"/>
  <c r="N221" i="9"/>
  <c r="N222" i="9"/>
  <c r="N223" i="9"/>
  <c r="N224" i="9"/>
  <c r="N225" i="9"/>
  <c r="N227" i="9"/>
  <c r="N228" i="9"/>
  <c r="N229" i="9"/>
  <c r="N230" i="9"/>
  <c r="N231" i="9"/>
  <c r="N233" i="9"/>
  <c r="N234" i="9"/>
  <c r="N235" i="9"/>
  <c r="N236" i="9"/>
  <c r="N237" i="9"/>
  <c r="N239" i="9"/>
  <c r="N240" i="9"/>
  <c r="N241" i="9"/>
  <c r="N242" i="9"/>
  <c r="N243" i="9"/>
  <c r="N245" i="9"/>
  <c r="N246" i="9"/>
  <c r="N247" i="9"/>
  <c r="N248" i="9"/>
  <c r="N249" i="9"/>
  <c r="N251" i="9"/>
  <c r="N252" i="9"/>
  <c r="N253" i="9"/>
  <c r="N254" i="9"/>
  <c r="N255" i="9"/>
  <c r="N257" i="9"/>
  <c r="N258" i="9"/>
  <c r="N259" i="9"/>
  <c r="N260" i="9"/>
  <c r="N261" i="9"/>
  <c r="N263" i="9"/>
  <c r="N264" i="9"/>
  <c r="N265" i="9"/>
  <c r="N266" i="9"/>
  <c r="N267" i="9"/>
  <c r="N269" i="9"/>
  <c r="N270" i="9"/>
  <c r="N271" i="9"/>
  <c r="N272" i="9"/>
  <c r="N273" i="9"/>
  <c r="N275" i="9"/>
  <c r="N276" i="9"/>
  <c r="N277" i="9"/>
  <c r="N278" i="9"/>
  <c r="N279" i="9"/>
  <c r="N281" i="9"/>
  <c r="N282" i="9"/>
  <c r="N283" i="9"/>
  <c r="N284" i="9"/>
  <c r="N285" i="9"/>
  <c r="N287" i="9"/>
  <c r="N288" i="9"/>
  <c r="N289" i="9"/>
  <c r="N290" i="9"/>
  <c r="N291" i="9"/>
  <c r="N293" i="9"/>
  <c r="N294" i="9"/>
  <c r="N295" i="9"/>
  <c r="N296" i="9"/>
  <c r="N297" i="9"/>
  <c r="N299" i="9"/>
  <c r="N300" i="9"/>
  <c r="N301" i="9"/>
  <c r="N302" i="9"/>
  <c r="N303" i="9"/>
  <c r="N305" i="9"/>
  <c r="N306" i="9"/>
  <c r="N307" i="9"/>
  <c r="N308" i="9"/>
  <c r="N309" i="9"/>
  <c r="N311" i="9"/>
  <c r="N312" i="9"/>
  <c r="N313" i="9"/>
  <c r="N314" i="9"/>
  <c r="N315" i="9"/>
  <c r="N317" i="9"/>
  <c r="N318" i="9"/>
  <c r="N319" i="9"/>
  <c r="N320" i="9"/>
  <c r="N321" i="9"/>
  <c r="N323" i="9"/>
  <c r="N324" i="9"/>
  <c r="N325" i="9"/>
  <c r="N326" i="9"/>
  <c r="N327" i="9"/>
  <c r="N329" i="9"/>
  <c r="N330" i="9"/>
  <c r="N331" i="9"/>
  <c r="N332" i="9"/>
  <c r="N333" i="9"/>
  <c r="N335" i="9"/>
  <c r="N336" i="9"/>
  <c r="N337" i="9"/>
  <c r="N338" i="9"/>
  <c r="N339" i="9"/>
  <c r="N341" i="9"/>
  <c r="N342" i="9"/>
  <c r="N343" i="9"/>
  <c r="N344" i="9"/>
  <c r="N345" i="9"/>
  <c r="N347" i="9"/>
  <c r="N348" i="9"/>
  <c r="N349" i="9"/>
  <c r="N350" i="9"/>
  <c r="N351" i="9"/>
  <c r="N353" i="9"/>
  <c r="N354" i="9"/>
  <c r="N355" i="9"/>
  <c r="N356" i="9"/>
  <c r="N357" i="9"/>
  <c r="N359" i="9"/>
  <c r="N360" i="9"/>
  <c r="N361" i="9"/>
  <c r="N362" i="9"/>
  <c r="N363" i="9"/>
  <c r="AC28" i="3"/>
  <c r="AC30" i="3" s="1"/>
  <c r="AC18" i="3"/>
  <c r="AC20" i="3" s="1"/>
  <c r="Q5" i="2"/>
  <c r="AC13" i="21" s="1"/>
  <c r="AC15" i="21" s="1"/>
  <c r="Q6" i="2"/>
  <c r="AC18" i="21" s="1"/>
  <c r="AC20" i="21" s="1"/>
  <c r="Q7" i="2"/>
  <c r="AC23" i="21" s="1"/>
  <c r="AC26" i="21" s="1"/>
  <c r="Q8" i="2"/>
  <c r="AC28" i="21" s="1"/>
  <c r="AC30" i="21" s="1"/>
  <c r="Q9" i="2"/>
  <c r="W19" i="22" s="1"/>
  <c r="Q10" i="2"/>
  <c r="Q11" i="2"/>
  <c r="W24" i="22" s="1"/>
  <c r="Q12" i="2"/>
  <c r="W27" i="22" s="1"/>
  <c r="Q13" i="2"/>
  <c r="Q14" i="2"/>
  <c r="Q15" i="2"/>
  <c r="Q16" i="2"/>
  <c r="Q17" i="2"/>
  <c r="Q18" i="2"/>
  <c r="W43" i="22" s="1"/>
  <c r="Q19" i="2"/>
  <c r="Q20" i="2"/>
  <c r="Q21" i="2"/>
  <c r="Q22" i="2"/>
  <c r="Q23" i="2"/>
  <c r="Q24" i="2"/>
  <c r="Q25" i="2"/>
  <c r="Q26" i="2"/>
  <c r="Q27" i="2"/>
  <c r="Q28" i="2"/>
  <c r="W79" i="22" s="1"/>
  <c r="Q29" i="2"/>
  <c r="W84" i="22" s="1"/>
  <c r="Q30" i="2"/>
  <c r="W89" i="22" s="1"/>
  <c r="Q31" i="2"/>
  <c r="Q32" i="2"/>
  <c r="W97" i="22" s="1"/>
  <c r="Q33" i="2"/>
  <c r="Q34" i="2"/>
  <c r="W104" i="22" s="1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W162" i="22" s="1"/>
  <c r="Q54" i="2"/>
  <c r="Q55" i="2"/>
  <c r="Q56" i="2"/>
  <c r="Q57" i="2"/>
  <c r="Q58" i="2"/>
  <c r="Q59" i="2"/>
  <c r="Q60" i="2"/>
  <c r="Q61" i="2"/>
  <c r="W187" i="22" s="1"/>
  <c r="Q62" i="2"/>
  <c r="Q63" i="2"/>
  <c r="Q4" i="2"/>
  <c r="AC8" i="21" s="1"/>
  <c r="AC10" i="21" s="1"/>
  <c r="P9" i="2"/>
  <c r="V19" i="22" s="1"/>
  <c r="P10" i="2"/>
  <c r="P11" i="2"/>
  <c r="V24" i="22" s="1"/>
  <c r="P17" i="2"/>
  <c r="P18" i="2"/>
  <c r="V43" i="22" s="1"/>
  <c r="P19" i="2"/>
  <c r="P25" i="2"/>
  <c r="P26" i="2"/>
  <c r="P27" i="2"/>
  <c r="P28" i="2"/>
  <c r="V79" i="22" s="1"/>
  <c r="P33" i="2"/>
  <c r="P34" i="2"/>
  <c r="V104" i="22" s="1"/>
  <c r="P35" i="2"/>
  <c r="P36" i="2"/>
  <c r="P41" i="2"/>
  <c r="P42" i="2"/>
  <c r="P43" i="2"/>
  <c r="P44" i="2"/>
  <c r="P49" i="2"/>
  <c r="P50" i="2"/>
  <c r="P51" i="2"/>
  <c r="P52" i="2"/>
  <c r="P57" i="2"/>
  <c r="P58" i="2"/>
  <c r="P59" i="2"/>
  <c r="P60" i="2"/>
  <c r="AA8" i="21"/>
  <c r="AA10" i="21" s="1"/>
  <c r="O63" i="2"/>
  <c r="P63" i="2" s="1"/>
  <c r="O62" i="2"/>
  <c r="P62" i="2" s="1"/>
  <c r="O61" i="2"/>
  <c r="U187" i="22" s="1"/>
  <c r="O60" i="2"/>
  <c r="O59" i="2"/>
  <c r="O58" i="2"/>
  <c r="O57" i="2"/>
  <c r="O56" i="2"/>
  <c r="P56" i="2" s="1"/>
  <c r="O55" i="2"/>
  <c r="P55" i="2" s="1"/>
  <c r="O54" i="2"/>
  <c r="P54" i="2" s="1"/>
  <c r="O53" i="2"/>
  <c r="U162" i="22" s="1"/>
  <c r="O52" i="2"/>
  <c r="O51" i="2"/>
  <c r="O50" i="2"/>
  <c r="O49" i="2"/>
  <c r="O48" i="2"/>
  <c r="P48" i="2" s="1"/>
  <c r="O47" i="2"/>
  <c r="P47" i="2" s="1"/>
  <c r="O46" i="2"/>
  <c r="P46" i="2" s="1"/>
  <c r="O45" i="2"/>
  <c r="P45" i="2" s="1"/>
  <c r="O44" i="2"/>
  <c r="O43" i="2"/>
  <c r="O42" i="2"/>
  <c r="O41" i="2"/>
  <c r="O40" i="2"/>
  <c r="P40" i="2" s="1"/>
  <c r="O39" i="2"/>
  <c r="P39" i="2" s="1"/>
  <c r="O38" i="2"/>
  <c r="P38" i="2" s="1"/>
  <c r="O37" i="2"/>
  <c r="P37" i="2" s="1"/>
  <c r="O36" i="2"/>
  <c r="O35" i="2"/>
  <c r="O34" i="2"/>
  <c r="U104" i="22" s="1"/>
  <c r="O33" i="2"/>
  <c r="O32" i="2"/>
  <c r="U97" i="22" s="1"/>
  <c r="O31" i="2"/>
  <c r="P31" i="2" s="1"/>
  <c r="O30" i="2"/>
  <c r="U89" i="22" s="1"/>
  <c r="O29" i="2"/>
  <c r="U84" i="22" s="1"/>
  <c r="O28" i="2"/>
  <c r="U79" i="22" s="1"/>
  <c r="O27" i="2"/>
  <c r="O26" i="2"/>
  <c r="O25" i="2"/>
  <c r="O24" i="2"/>
  <c r="P24" i="2" s="1"/>
  <c r="O23" i="2"/>
  <c r="P23" i="2" s="1"/>
  <c r="O22" i="2"/>
  <c r="P22" i="2" s="1"/>
  <c r="O21" i="2"/>
  <c r="P21" i="2" s="1"/>
  <c r="O20" i="2"/>
  <c r="P20" i="2" s="1"/>
  <c r="O19" i="2"/>
  <c r="O18" i="2"/>
  <c r="U43" i="22" s="1"/>
  <c r="O17" i="2"/>
  <c r="O16" i="2"/>
  <c r="P16" i="2" s="1"/>
  <c r="O15" i="2"/>
  <c r="P15" i="2" s="1"/>
  <c r="O14" i="2"/>
  <c r="P14" i="2" s="1"/>
  <c r="O13" i="2"/>
  <c r="P13" i="2" s="1"/>
  <c r="O12" i="2"/>
  <c r="U27" i="22" s="1"/>
  <c r="O11" i="2"/>
  <c r="U24" i="22" s="1"/>
  <c r="O10" i="2"/>
  <c r="O9" i="2"/>
  <c r="U19" i="22" s="1"/>
  <c r="O8" i="2"/>
  <c r="AA28" i="21" s="1"/>
  <c r="AA30" i="21" s="1"/>
  <c r="O7" i="2"/>
  <c r="AA23" i="21" s="1"/>
  <c r="AA26" i="21" s="1"/>
  <c r="O6" i="2"/>
  <c r="AA18" i="21" s="1"/>
  <c r="AA20" i="21" s="1"/>
  <c r="O5" i="2"/>
  <c r="AA13" i="21" s="1"/>
  <c r="AA15" i="21" s="1"/>
  <c r="F5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4" i="2"/>
  <c r="F55" i="2"/>
  <c r="F56" i="2"/>
  <c r="F57" i="2"/>
  <c r="F58" i="2"/>
  <c r="F59" i="2"/>
  <c r="F60" i="2"/>
  <c r="F61" i="2"/>
  <c r="F62" i="2"/>
  <c r="F63" i="2"/>
  <c r="F5" i="2"/>
  <c r="F6" i="2"/>
  <c r="F7" i="2"/>
  <c r="F8" i="2"/>
  <c r="F9" i="2"/>
  <c r="F10" i="2"/>
  <c r="F11" i="2"/>
  <c r="F12" i="2"/>
  <c r="F13" i="2"/>
  <c r="C13" i="11"/>
  <c r="Q329" i="21" l="1"/>
  <c r="N360" i="21"/>
  <c r="Z365" i="21"/>
  <c r="S248" i="21"/>
  <c r="T248" i="21" s="1"/>
  <c r="Q248" i="21"/>
  <c r="AA18" i="3"/>
  <c r="N179" i="21"/>
  <c r="N342" i="21"/>
  <c r="N347" i="21" s="1"/>
  <c r="Z347" i="21"/>
  <c r="P4" i="2"/>
  <c r="AB8" i="3" s="1"/>
  <c r="N7" i="16"/>
  <c r="F302" i="15"/>
  <c r="Q41" i="21"/>
  <c r="P7" i="2"/>
  <c r="AC8" i="3"/>
  <c r="AC10" i="3" s="1"/>
  <c r="AA23" i="3"/>
  <c r="AH347" i="3"/>
  <c r="N64" i="21"/>
  <c r="N348" i="21"/>
  <c r="Z353" i="21"/>
  <c r="N354" i="21"/>
  <c r="N359" i="21" s="1"/>
  <c r="Z359" i="21"/>
  <c r="N59" i="21"/>
  <c r="Z341" i="21"/>
  <c r="P8" i="2"/>
  <c r="P30" i="2"/>
  <c r="V89" i="22" s="1"/>
  <c r="P6" i="2"/>
  <c r="AC23" i="3"/>
  <c r="AC26" i="3" s="1"/>
  <c r="Z64" i="21"/>
  <c r="M26" i="21"/>
  <c r="Z86" i="21"/>
  <c r="N191" i="21"/>
  <c r="Q84" i="21"/>
  <c r="Q86" i="21" s="1"/>
  <c r="S84" i="21"/>
  <c r="T84" i="21" s="1"/>
  <c r="P32" i="2"/>
  <c r="V97" i="22" s="1"/>
  <c r="P61" i="2"/>
  <c r="V187" i="22" s="1"/>
  <c r="P53" i="2"/>
  <c r="V162" i="22" s="1"/>
  <c r="P29" i="2"/>
  <c r="V84" i="22" s="1"/>
  <c r="P5" i="2"/>
  <c r="AA13" i="3"/>
  <c r="B281" i="15"/>
  <c r="B282" i="15" s="1"/>
  <c r="B280" i="15"/>
  <c r="M203" i="21"/>
  <c r="N15" i="21"/>
  <c r="N86" i="21"/>
  <c r="Z191" i="21"/>
  <c r="P12" i="2"/>
  <c r="V27" i="22" s="1"/>
  <c r="AC13" i="3"/>
  <c r="AC15" i="3" s="1"/>
  <c r="AA28" i="3"/>
  <c r="R365" i="3"/>
  <c r="Z15" i="21"/>
  <c r="M86" i="21"/>
  <c r="S190" i="21"/>
  <c r="T190" i="21" s="1"/>
  <c r="Q190" i="21"/>
  <c r="Q85" i="21"/>
  <c r="S85" i="21"/>
  <c r="T85" i="21" s="1"/>
  <c r="S218" i="21"/>
  <c r="T218" i="21" s="1"/>
  <c r="Q218" i="21"/>
  <c r="D301" i="15"/>
  <c r="D202" i="15"/>
  <c r="D65" i="15"/>
  <c r="D250" i="15"/>
  <c r="D140" i="15"/>
  <c r="H302" i="15"/>
  <c r="E302" i="15"/>
  <c r="M166" i="21"/>
  <c r="Q160" i="21"/>
  <c r="S160" i="21"/>
  <c r="S29" i="21"/>
  <c r="T29" i="21" s="1"/>
  <c r="Q29" i="21"/>
  <c r="Z159" i="21"/>
  <c r="N153" i="21"/>
  <c r="N159" i="21" s="1"/>
  <c r="T336" i="21"/>
  <c r="S33" i="21"/>
  <c r="T33" i="21" s="1"/>
  <c r="Q33" i="21"/>
  <c r="S204" i="21"/>
  <c r="M209" i="21"/>
  <c r="Q204" i="21"/>
  <c r="Q209" i="21" s="1"/>
  <c r="Z179" i="21"/>
  <c r="S65" i="21"/>
  <c r="M69" i="21"/>
  <c r="Q65" i="21"/>
  <c r="S154" i="21"/>
  <c r="T154" i="21" s="1"/>
  <c r="Q154" i="21"/>
  <c r="T198" i="21"/>
  <c r="S203" i="21"/>
  <c r="Z26" i="21"/>
  <c r="Q228" i="21"/>
  <c r="M233" i="21"/>
  <c r="S228" i="21"/>
  <c r="T16" i="21"/>
  <c r="Q225" i="21"/>
  <c r="S225" i="21"/>
  <c r="T225" i="21" s="1"/>
  <c r="T264" i="21"/>
  <c r="Q230" i="21"/>
  <c r="S230" i="21"/>
  <c r="T230" i="21" s="1"/>
  <c r="M133" i="21"/>
  <c r="S127" i="21"/>
  <c r="Q127" i="21"/>
  <c r="Z59" i="21"/>
  <c r="Z251" i="21"/>
  <c r="T54" i="21"/>
  <c r="M317" i="21"/>
  <c r="Q312" i="21"/>
  <c r="S312" i="21"/>
  <c r="Q332" i="21"/>
  <c r="S332" i="21"/>
  <c r="T332" i="21" s="1"/>
  <c r="S265" i="21"/>
  <c r="T265" i="21" s="1"/>
  <c r="Q265" i="21"/>
  <c r="Q315" i="21"/>
  <c r="S315" i="21"/>
  <c r="T315" i="21" s="1"/>
  <c r="AH20" i="21"/>
  <c r="S126" i="21"/>
  <c r="T120" i="21"/>
  <c r="T126" i="21" s="1"/>
  <c r="N275" i="21"/>
  <c r="Z36" i="21"/>
  <c r="Q163" i="21"/>
  <c r="S163" i="21"/>
  <c r="T163" i="21" s="1"/>
  <c r="N341" i="21"/>
  <c r="S14" i="21"/>
  <c r="T14" i="21" s="1"/>
  <c r="Q14" i="21"/>
  <c r="S78" i="21"/>
  <c r="T78" i="21" s="1"/>
  <c r="Q78" i="21"/>
  <c r="T87" i="21"/>
  <c r="Q164" i="21"/>
  <c r="S164" i="21"/>
  <c r="T164" i="21" s="1"/>
  <c r="S155" i="21"/>
  <c r="T155" i="21" s="1"/>
  <c r="Q155" i="21"/>
  <c r="S245" i="21"/>
  <c r="T240" i="21"/>
  <c r="S268" i="21"/>
  <c r="T268" i="21" s="1"/>
  <c r="Q268" i="21"/>
  <c r="N222" i="21"/>
  <c r="N227" i="21" s="1"/>
  <c r="Z227" i="21"/>
  <c r="Q316" i="21"/>
  <c r="S316" i="21"/>
  <c r="T316" i="21" s="1"/>
  <c r="S266" i="21"/>
  <c r="T266" i="21" s="1"/>
  <c r="Q266" i="21"/>
  <c r="S321" i="21"/>
  <c r="T321" i="21" s="1"/>
  <c r="Q321" i="21"/>
  <c r="N20" i="21"/>
  <c r="T134" i="21"/>
  <c r="T138" i="21" s="1"/>
  <c r="S138" i="21"/>
  <c r="S141" i="21"/>
  <c r="T141" i="21" s="1"/>
  <c r="Q141" i="21"/>
  <c r="Q171" i="21"/>
  <c r="S171" i="21"/>
  <c r="T171" i="21" s="1"/>
  <c r="T294" i="21"/>
  <c r="T216" i="21"/>
  <c r="T221" i="21" s="1"/>
  <c r="S221" i="21"/>
  <c r="Q53" i="21"/>
  <c r="Q242" i="21"/>
  <c r="S242" i="21"/>
  <c r="T242" i="21" s="1"/>
  <c r="Q191" i="21"/>
  <c r="S128" i="21"/>
  <c r="T128" i="21" s="1"/>
  <c r="Q128" i="21"/>
  <c r="Q100" i="21"/>
  <c r="M106" i="21"/>
  <c r="S100" i="21"/>
  <c r="Q149" i="21"/>
  <c r="S149" i="21"/>
  <c r="T149" i="21" s="1"/>
  <c r="Q170" i="21"/>
  <c r="S170" i="21"/>
  <c r="T170" i="21" s="1"/>
  <c r="N114" i="21"/>
  <c r="N119" i="21" s="1"/>
  <c r="Z119" i="21"/>
  <c r="S206" i="21"/>
  <c r="T206" i="21" s="1"/>
  <c r="Q206" i="21"/>
  <c r="T324" i="21"/>
  <c r="T329" i="21" s="1"/>
  <c r="S329" i="21"/>
  <c r="S180" i="21"/>
  <c r="Q180" i="21"/>
  <c r="M185" i="21"/>
  <c r="S148" i="21"/>
  <c r="T148" i="21" s="1"/>
  <c r="Q148" i="21"/>
  <c r="Q58" i="21"/>
  <c r="S58" i="21"/>
  <c r="T58" i="21" s="1"/>
  <c r="S80" i="21"/>
  <c r="T80" i="21" s="1"/>
  <c r="Q80" i="21"/>
  <c r="S250" i="21"/>
  <c r="T250" i="21" s="1"/>
  <c r="Q250" i="21"/>
  <c r="T234" i="21"/>
  <c r="T239" i="21" s="1"/>
  <c r="S239" i="21"/>
  <c r="Q313" i="21"/>
  <c r="S313" i="21"/>
  <c r="T313" i="21" s="1"/>
  <c r="N228" i="21"/>
  <c r="N233" i="21" s="1"/>
  <c r="Z233" i="21"/>
  <c r="S89" i="21"/>
  <c r="T89" i="21" s="1"/>
  <c r="Q89" i="21"/>
  <c r="M257" i="21"/>
  <c r="S252" i="21"/>
  <c r="Q252" i="21"/>
  <c r="S62" i="21"/>
  <c r="T62" i="21" s="1"/>
  <c r="Q62" i="21"/>
  <c r="Q229" i="21"/>
  <c r="S229" i="21"/>
  <c r="T229" i="21" s="1"/>
  <c r="S35" i="21"/>
  <c r="T35" i="21" s="1"/>
  <c r="Q35" i="21"/>
  <c r="S68" i="21"/>
  <c r="T68" i="21" s="1"/>
  <c r="Q68" i="21"/>
  <c r="Z145" i="21"/>
  <c r="N139" i="21"/>
  <c r="N145" i="21" s="1"/>
  <c r="S350" i="21"/>
  <c r="T350" i="21" s="1"/>
  <c r="Q350" i="21"/>
  <c r="S158" i="21"/>
  <c r="T158" i="21" s="1"/>
  <c r="Q158" i="21"/>
  <c r="S202" i="21"/>
  <c r="T202" i="21" s="1"/>
  <c r="Q202" i="21"/>
  <c r="Q165" i="21"/>
  <c r="S165" i="21"/>
  <c r="T165" i="21" s="1"/>
  <c r="Q334" i="21"/>
  <c r="S334" i="21"/>
  <c r="T334" i="21" s="1"/>
  <c r="T31" i="21"/>
  <c r="S348" i="21"/>
  <c r="Q348" i="21"/>
  <c r="M353" i="21"/>
  <c r="S118" i="21"/>
  <c r="T118" i="21" s="1"/>
  <c r="Q118" i="21"/>
  <c r="M64" i="21"/>
  <c r="T282" i="21"/>
  <c r="S144" i="21"/>
  <c r="T144" i="21" s="1"/>
  <c r="Q144" i="21"/>
  <c r="M263" i="21"/>
  <c r="S258" i="21"/>
  <c r="Q258" i="21"/>
  <c r="Q331" i="21"/>
  <c r="Q335" i="21" s="1"/>
  <c r="S331" i="21"/>
  <c r="T331" i="21" s="1"/>
  <c r="T47" i="21"/>
  <c r="T53" i="21" s="1"/>
  <c r="S53" i="21"/>
  <c r="S199" i="21"/>
  <c r="T199" i="21" s="1"/>
  <c r="Q199" i="21"/>
  <c r="S349" i="21"/>
  <c r="T349" i="21" s="1"/>
  <c r="Q349" i="21"/>
  <c r="M81" i="21"/>
  <c r="S77" i="21"/>
  <c r="Q77" i="21"/>
  <c r="T306" i="21"/>
  <c r="T311" i="21" s="1"/>
  <c r="S311" i="21"/>
  <c r="Z106" i="21"/>
  <c r="N100" i="21"/>
  <c r="N106" i="21" s="1"/>
  <c r="N269" i="21"/>
  <c r="Q358" i="21"/>
  <c r="S358" i="21"/>
  <c r="T358" i="21" s="1"/>
  <c r="S157" i="21"/>
  <c r="T157" i="21" s="1"/>
  <c r="Q157" i="21"/>
  <c r="Q140" i="21"/>
  <c r="S140" i="21"/>
  <c r="T140" i="21" s="1"/>
  <c r="Q226" i="21"/>
  <c r="S226" i="21"/>
  <c r="T226" i="21" s="1"/>
  <c r="Q162" i="21"/>
  <c r="S162" i="21"/>
  <c r="T162" i="21" s="1"/>
  <c r="T246" i="21"/>
  <c r="S273" i="21"/>
  <c r="T273" i="21" s="1"/>
  <c r="Q273" i="21"/>
  <c r="Q196" i="21"/>
  <c r="S196" i="21"/>
  <c r="T196" i="21" s="1"/>
  <c r="Q76" i="21"/>
  <c r="Z185" i="21"/>
  <c r="N180" i="21"/>
  <c r="N185" i="21" s="1"/>
  <c r="S362" i="21"/>
  <c r="T362" i="21" s="1"/>
  <c r="Q362" i="21"/>
  <c r="M365" i="21"/>
  <c r="S360" i="21"/>
  <c r="Q360" i="21"/>
  <c r="Q30" i="21"/>
  <c r="S91" i="21"/>
  <c r="T91" i="21" s="1"/>
  <c r="Q91" i="21"/>
  <c r="N204" i="21"/>
  <c r="N209" i="21" s="1"/>
  <c r="Z209" i="21"/>
  <c r="S346" i="21"/>
  <c r="T346" i="21" s="1"/>
  <c r="Q346" i="21"/>
  <c r="Q259" i="21"/>
  <c r="S259" i="21"/>
  <c r="T259" i="21" s="1"/>
  <c r="Q221" i="21"/>
  <c r="Z133" i="21"/>
  <c r="N127" i="21"/>
  <c r="N133" i="21" s="1"/>
  <c r="S338" i="21"/>
  <c r="T338" i="21" s="1"/>
  <c r="Q338" i="21"/>
  <c r="S208" i="21"/>
  <c r="T208" i="21" s="1"/>
  <c r="Q208" i="21"/>
  <c r="M227" i="21"/>
  <c r="Q222" i="21"/>
  <c r="S222" i="21"/>
  <c r="S13" i="21"/>
  <c r="T13" i="21" s="1"/>
  <c r="Q13" i="21"/>
  <c r="N353" i="21"/>
  <c r="Q354" i="21"/>
  <c r="M359" i="21"/>
  <c r="S354" i="21"/>
  <c r="Q64" i="21"/>
  <c r="Q138" i="21"/>
  <c r="M347" i="21"/>
  <c r="S342" i="21"/>
  <c r="Q342" i="21"/>
  <c r="N335" i="21"/>
  <c r="S46" i="21"/>
  <c r="T42" i="21"/>
  <c r="T46" i="21" s="1"/>
  <c r="T173" i="21"/>
  <c r="S19" i="21"/>
  <c r="T19" i="21" s="1"/>
  <c r="Q19" i="21"/>
  <c r="Q20" i="21" s="1"/>
  <c r="N258" i="21"/>
  <c r="N263" i="21" s="1"/>
  <c r="Z263" i="21"/>
  <c r="S66" i="21"/>
  <c r="T66" i="21" s="1"/>
  <c r="Q66" i="21"/>
  <c r="Q345" i="21"/>
  <c r="S345" i="21"/>
  <c r="T345" i="21" s="1"/>
  <c r="T330" i="21"/>
  <c r="Q151" i="21"/>
  <c r="S151" i="21"/>
  <c r="T151" i="21" s="1"/>
  <c r="Z81" i="21"/>
  <c r="N77" i="21"/>
  <c r="N81" i="21" s="1"/>
  <c r="Q311" i="21"/>
  <c r="S339" i="21"/>
  <c r="T339" i="21" s="1"/>
  <c r="Q339" i="21"/>
  <c r="Q341" i="21" s="1"/>
  <c r="Q9" i="21"/>
  <c r="S9" i="21"/>
  <c r="T9" i="21" s="1"/>
  <c r="Z269" i="21"/>
  <c r="S132" i="21"/>
  <c r="T132" i="21" s="1"/>
  <c r="Q132" i="21"/>
  <c r="AH15" i="21"/>
  <c r="S340" i="21"/>
  <c r="T340" i="21" s="1"/>
  <c r="Q340" i="21"/>
  <c r="S130" i="21"/>
  <c r="T130" i="21" s="1"/>
  <c r="Q130" i="21"/>
  <c r="S18" i="21"/>
  <c r="T18" i="21" s="1"/>
  <c r="Q18" i="21"/>
  <c r="M119" i="21"/>
  <c r="S114" i="21"/>
  <c r="Q114" i="21"/>
  <c r="Q193" i="21"/>
  <c r="S193" i="21"/>
  <c r="T193" i="21" s="1"/>
  <c r="S76" i="21"/>
  <c r="T70" i="21"/>
  <c r="T76" i="21" s="1"/>
  <c r="S296" i="21"/>
  <c r="T296" i="21" s="1"/>
  <c r="Q296" i="21"/>
  <c r="S300" i="21"/>
  <c r="Q300" i="21"/>
  <c r="M305" i="21"/>
  <c r="Q254" i="21"/>
  <c r="S254" i="21"/>
  <c r="T254" i="21" s="1"/>
  <c r="S363" i="21"/>
  <c r="T363" i="21" s="1"/>
  <c r="Q363" i="21"/>
  <c r="Q15" i="21"/>
  <c r="N365" i="21"/>
  <c r="M30" i="21"/>
  <c r="Z30" i="21"/>
  <c r="Q195" i="21"/>
  <c r="S195" i="21"/>
  <c r="T195" i="21" s="1"/>
  <c r="S131" i="21"/>
  <c r="T131" i="21" s="1"/>
  <c r="Q131" i="21"/>
  <c r="M145" i="21"/>
  <c r="S139" i="21"/>
  <c r="Q139" i="21"/>
  <c r="S247" i="21"/>
  <c r="T247" i="21" s="1"/>
  <c r="Q247" i="21"/>
  <c r="Q251" i="21" s="1"/>
  <c r="Z152" i="21"/>
  <c r="N146" i="21"/>
  <c r="N152" i="21" s="1"/>
  <c r="Q102" i="21"/>
  <c r="S102" i="21"/>
  <c r="T102" i="21" s="1"/>
  <c r="N245" i="21"/>
  <c r="S23" i="21"/>
  <c r="T23" i="21" s="1"/>
  <c r="Q23" i="21"/>
  <c r="Q26" i="21" s="1"/>
  <c r="S64" i="21"/>
  <c r="T60" i="21"/>
  <c r="T64" i="21" s="1"/>
  <c r="S303" i="21"/>
  <c r="T303" i="21" s="1"/>
  <c r="Q303" i="21"/>
  <c r="Q255" i="21"/>
  <c r="S255" i="21"/>
  <c r="T255" i="21" s="1"/>
  <c r="S147" i="21"/>
  <c r="T147" i="21" s="1"/>
  <c r="Q147" i="21"/>
  <c r="Z335" i="21"/>
  <c r="S304" i="21"/>
  <c r="T304" i="21" s="1"/>
  <c r="Q304" i="21"/>
  <c r="S318" i="21"/>
  <c r="Q318" i="21"/>
  <c r="M323" i="21"/>
  <c r="S167" i="21"/>
  <c r="M172" i="21"/>
  <c r="Q167" i="21"/>
  <c r="Z203" i="21"/>
  <c r="M335" i="21"/>
  <c r="T21" i="21"/>
  <c r="T26" i="21" s="1"/>
  <c r="S301" i="21"/>
  <c r="T301" i="21" s="1"/>
  <c r="Q301" i="21"/>
  <c r="S281" i="21"/>
  <c r="T276" i="21"/>
  <c r="T281" i="21" s="1"/>
  <c r="S129" i="21"/>
  <c r="T129" i="21" s="1"/>
  <c r="Q129" i="21"/>
  <c r="S319" i="21"/>
  <c r="T319" i="21" s="1"/>
  <c r="Q319" i="21"/>
  <c r="Q99" i="21"/>
  <c r="S344" i="21"/>
  <c r="T344" i="21" s="1"/>
  <c r="Q344" i="21"/>
  <c r="S7" i="21"/>
  <c r="T7" i="21" s="1"/>
  <c r="Q7" i="21"/>
  <c r="S117" i="21"/>
  <c r="T117" i="21" s="1"/>
  <c r="Q117" i="21"/>
  <c r="N6" i="21"/>
  <c r="N10" i="21" s="1"/>
  <c r="Z10" i="21"/>
  <c r="Q260" i="21"/>
  <c r="S260" i="21"/>
  <c r="T260" i="21" s="1"/>
  <c r="S107" i="21"/>
  <c r="Q107" i="21"/>
  <c r="M113" i="21"/>
  <c r="AH26" i="21"/>
  <c r="Z305" i="21"/>
  <c r="N300" i="21"/>
  <c r="N305" i="21" s="1"/>
  <c r="M15" i="21"/>
  <c r="S79" i="21"/>
  <c r="T79" i="21" s="1"/>
  <c r="Q79" i="21"/>
  <c r="Q261" i="21"/>
  <c r="S261" i="21"/>
  <c r="T261" i="21" s="1"/>
  <c r="S34" i="21"/>
  <c r="T34" i="21" s="1"/>
  <c r="Q34" i="21"/>
  <c r="S351" i="21"/>
  <c r="T351" i="21" s="1"/>
  <c r="Q351" i="21"/>
  <c r="T27" i="21"/>
  <c r="T30" i="21" s="1"/>
  <c r="S30" i="21"/>
  <c r="Q192" i="21"/>
  <c r="M197" i="21"/>
  <c r="S192" i="21"/>
  <c r="N30" i="21"/>
  <c r="S200" i="21"/>
  <c r="T200" i="21" s="1"/>
  <c r="Q200" i="21"/>
  <c r="S364" i="21"/>
  <c r="T364" i="21" s="1"/>
  <c r="Q364" i="21"/>
  <c r="Q104" i="21"/>
  <c r="S104" i="21"/>
  <c r="T104" i="21" s="1"/>
  <c r="S249" i="21"/>
  <c r="T249" i="21" s="1"/>
  <c r="Q249" i="21"/>
  <c r="S109" i="21"/>
  <c r="T109" i="21" s="1"/>
  <c r="Q109" i="21"/>
  <c r="S115" i="21"/>
  <c r="T115" i="21" s="1"/>
  <c r="Q115" i="21"/>
  <c r="S322" i="21"/>
  <c r="T322" i="21" s="1"/>
  <c r="Q322" i="21"/>
  <c r="N160" i="21"/>
  <c r="N166" i="21" s="1"/>
  <c r="Z166" i="21"/>
  <c r="S41" i="21"/>
  <c r="T37" i="21"/>
  <c r="T41" i="21" s="1"/>
  <c r="S272" i="21"/>
  <c r="T272" i="21" s="1"/>
  <c r="Q272" i="21"/>
  <c r="Q275" i="21" s="1"/>
  <c r="M341" i="21"/>
  <c r="T270" i="21"/>
  <c r="M152" i="21"/>
  <c r="S146" i="21"/>
  <c r="Q146" i="21"/>
  <c r="Q215" i="21"/>
  <c r="N65" i="21"/>
  <c r="N69" i="21" s="1"/>
  <c r="Z69" i="21"/>
  <c r="Z245" i="21"/>
  <c r="Q46" i="21"/>
  <c r="N318" i="21"/>
  <c r="N323" i="21" s="1"/>
  <c r="Z323" i="21"/>
  <c r="N167" i="21"/>
  <c r="N172" i="21" s="1"/>
  <c r="Z172" i="21"/>
  <c r="M269" i="21"/>
  <c r="N203" i="21"/>
  <c r="Q293" i="21"/>
  <c r="Q194" i="21"/>
  <c r="S194" i="21"/>
  <c r="T194" i="21" s="1"/>
  <c r="S361" i="21"/>
  <c r="T361" i="21" s="1"/>
  <c r="Q361" i="21"/>
  <c r="S25" i="21"/>
  <c r="T25" i="21" s="1"/>
  <c r="Q25" i="21"/>
  <c r="T93" i="21"/>
  <c r="T99" i="21" s="1"/>
  <c r="S99" i="21"/>
  <c r="T82" i="21"/>
  <c r="T86" i="21" s="1"/>
  <c r="S86" i="21"/>
  <c r="Q223" i="21"/>
  <c r="S223" i="21"/>
  <c r="T223" i="21" s="1"/>
  <c r="S286" i="21"/>
  <c r="T286" i="21" s="1"/>
  <c r="Q286" i="21"/>
  <c r="Q287" i="21" s="1"/>
  <c r="S184" i="21"/>
  <c r="T184" i="21" s="1"/>
  <c r="Q184" i="21"/>
  <c r="Z113" i="21"/>
  <c r="N107" i="21"/>
  <c r="N113" i="21" s="1"/>
  <c r="Q161" i="21"/>
  <c r="S161" i="21"/>
  <c r="T161" i="21" s="1"/>
  <c r="S175" i="21"/>
  <c r="T175" i="21" s="1"/>
  <c r="Q175" i="21"/>
  <c r="Q179" i="21" s="1"/>
  <c r="T11" i="21"/>
  <c r="S116" i="21"/>
  <c r="T116" i="21" s="1"/>
  <c r="Q116" i="21"/>
  <c r="Z197" i="21"/>
  <c r="N192" i="21"/>
  <c r="N197" i="21" s="1"/>
  <c r="Q245" i="21"/>
  <c r="S253" i="21"/>
  <c r="T253" i="21" s="1"/>
  <c r="Q253" i="21"/>
  <c r="S32" i="21"/>
  <c r="T32" i="21" s="1"/>
  <c r="Q32" i="21"/>
  <c r="T186" i="21"/>
  <c r="T191" i="21" s="1"/>
  <c r="S191" i="21"/>
  <c r="N312" i="21"/>
  <c r="N317" i="21" s="1"/>
  <c r="Z317" i="21"/>
  <c r="Q101" i="21"/>
  <c r="S101" i="21"/>
  <c r="T101" i="21" s="1"/>
  <c r="Q57" i="21"/>
  <c r="Q59" i="21" s="1"/>
  <c r="S57" i="21"/>
  <c r="T57" i="21" s="1"/>
  <c r="S153" i="21"/>
  <c r="Q153" i="21"/>
  <c r="M159" i="21"/>
  <c r="S320" i="21"/>
  <c r="T320" i="21" s="1"/>
  <c r="Q320" i="21"/>
  <c r="Q105" i="21"/>
  <c r="S105" i="21"/>
  <c r="T105" i="21" s="1"/>
  <c r="M275" i="21"/>
  <c r="S215" i="21"/>
  <c r="T210" i="21"/>
  <c r="T215" i="21" s="1"/>
  <c r="M92" i="21"/>
  <c r="S302" i="21"/>
  <c r="T302" i="21" s="1"/>
  <c r="Q302" i="21"/>
  <c r="Q24" i="21"/>
  <c r="S24" i="21"/>
  <c r="T24" i="21" s="1"/>
  <c r="Q203" i="21"/>
  <c r="S67" i="21"/>
  <c r="T67" i="21" s="1"/>
  <c r="Q67" i="21"/>
  <c r="N26" i="21"/>
  <c r="Q103" i="21"/>
  <c r="S103" i="21"/>
  <c r="T103" i="21" s="1"/>
  <c r="S178" i="21"/>
  <c r="T178" i="21" s="1"/>
  <c r="Q178" i="21"/>
  <c r="M20" i="21"/>
  <c r="S343" i="21"/>
  <c r="T343" i="21" s="1"/>
  <c r="Q343" i="21"/>
  <c r="Q224" i="21"/>
  <c r="S224" i="21"/>
  <c r="T224" i="21" s="1"/>
  <c r="S293" i="21"/>
  <c r="T288" i="21"/>
  <c r="T293" i="21" s="1"/>
  <c r="Q281" i="21"/>
  <c r="S295" i="21"/>
  <c r="T295" i="21" s="1"/>
  <c r="Q295" i="21"/>
  <c r="Q299" i="21" s="1"/>
  <c r="N251" i="21"/>
  <c r="S267" i="21"/>
  <c r="T267" i="21" s="1"/>
  <c r="Q267" i="21"/>
  <c r="Z257" i="21"/>
  <c r="N252" i="21"/>
  <c r="N257" i="21" s="1"/>
  <c r="Q143" i="21"/>
  <c r="S143" i="21"/>
  <c r="T143" i="21" s="1"/>
  <c r="Q256" i="21"/>
  <c r="S256" i="21"/>
  <c r="T256" i="21" s="1"/>
  <c r="Q126" i="21"/>
  <c r="S6" i="21"/>
  <c r="M10" i="21"/>
  <c r="Q6" i="21"/>
  <c r="S88" i="21"/>
  <c r="T88" i="21" s="1"/>
  <c r="Q88" i="21"/>
  <c r="Q92" i="21" s="1"/>
  <c r="Z275" i="21"/>
  <c r="N36" i="21"/>
  <c r="Q169" i="21"/>
  <c r="S169" i="21"/>
  <c r="T169" i="21" s="1"/>
  <c r="Q314" i="21"/>
  <c r="S314" i="21"/>
  <c r="T314" i="21" s="1"/>
  <c r="B283" i="15"/>
  <c r="B284" i="15" s="1"/>
  <c r="B285" i="15" s="1"/>
  <c r="B286" i="15" s="1"/>
  <c r="B287" i="15" s="1"/>
  <c r="B288" i="15" s="1"/>
  <c r="B289" i="15" s="1"/>
  <c r="B290" i="15" s="1"/>
  <c r="B291" i="15" s="1"/>
  <c r="B292" i="15" s="1"/>
  <c r="B293" i="15" s="1"/>
  <c r="B294" i="15" s="1"/>
  <c r="B295" i="15" s="1"/>
  <c r="B296" i="15" s="1"/>
  <c r="B297" i="15" s="1"/>
  <c r="B298" i="15" s="1"/>
  <c r="B299" i="15" s="1"/>
  <c r="B160" i="15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1" i="15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R126" i="3"/>
  <c r="H97" i="10"/>
  <c r="R353" i="3"/>
  <c r="H288" i="10"/>
  <c r="R305" i="3"/>
  <c r="H248" i="10"/>
  <c r="R257" i="3"/>
  <c r="H208" i="10"/>
  <c r="R209" i="3"/>
  <c r="H168" i="10"/>
  <c r="R106" i="3"/>
  <c r="H80" i="10"/>
  <c r="H32" i="10"/>
  <c r="R46" i="3"/>
  <c r="H55" i="10"/>
  <c r="R76" i="3"/>
  <c r="H47" i="10"/>
  <c r="R64" i="3"/>
  <c r="H23" i="10"/>
  <c r="R36" i="3"/>
  <c r="R133" i="3"/>
  <c r="H103" i="10"/>
  <c r="R341" i="3"/>
  <c r="H278" i="10"/>
  <c r="R293" i="3"/>
  <c r="H238" i="10"/>
  <c r="R245" i="3"/>
  <c r="H198" i="10"/>
  <c r="R197" i="3"/>
  <c r="H158" i="10"/>
  <c r="R179" i="3"/>
  <c r="H142" i="10"/>
  <c r="R113" i="3"/>
  <c r="H86" i="10"/>
  <c r="R335" i="3"/>
  <c r="H273" i="10"/>
  <c r="R275" i="3"/>
  <c r="H223" i="10"/>
  <c r="R359" i="3"/>
  <c r="R311" i="3"/>
  <c r="H253" i="10"/>
  <c r="R263" i="3"/>
  <c r="H213" i="10"/>
  <c r="R215" i="3"/>
  <c r="H173" i="10"/>
  <c r="R159" i="3"/>
  <c r="H125" i="10"/>
  <c r="R138" i="3"/>
  <c r="H109" i="10"/>
  <c r="R92" i="3"/>
  <c r="H69" i="10"/>
  <c r="R81" i="3"/>
  <c r="H61" i="10"/>
  <c r="R59" i="3"/>
  <c r="R239" i="3"/>
  <c r="H193" i="10"/>
  <c r="R191" i="3"/>
  <c r="H153" i="10"/>
  <c r="R145" i="3"/>
  <c r="H113" i="10"/>
  <c r="R86" i="3"/>
  <c r="H65" i="10"/>
  <c r="R323" i="3"/>
  <c r="H263" i="10"/>
  <c r="R152" i="3"/>
  <c r="H119" i="10"/>
  <c r="H15" i="10"/>
  <c r="R26" i="3"/>
  <c r="R329" i="3"/>
  <c r="H268" i="10"/>
  <c r="R281" i="3"/>
  <c r="H228" i="10"/>
  <c r="R233" i="3"/>
  <c r="H188" i="10"/>
  <c r="R185" i="3"/>
  <c r="H148" i="10"/>
  <c r="R119" i="3"/>
  <c r="H92" i="10"/>
  <c r="H36" i="10"/>
  <c r="R53" i="3"/>
  <c r="H28" i="10"/>
  <c r="R41" i="3"/>
  <c r="H20" i="10"/>
  <c r="R30" i="3"/>
  <c r="R347" i="3"/>
  <c r="H283" i="10"/>
  <c r="R299" i="3"/>
  <c r="H243" i="10"/>
  <c r="R251" i="3"/>
  <c r="H203" i="10"/>
  <c r="R203" i="3"/>
  <c r="H163" i="10"/>
  <c r="R166" i="3"/>
  <c r="H131" i="10"/>
  <c r="H51" i="10"/>
  <c r="R69" i="3"/>
  <c r="H11" i="10"/>
  <c r="R20" i="3"/>
  <c r="R287" i="3"/>
  <c r="H233" i="10"/>
  <c r="R172" i="3"/>
  <c r="H137" i="10"/>
  <c r="R227" i="3"/>
  <c r="H183" i="10"/>
  <c r="R317" i="3"/>
  <c r="R269" i="3"/>
  <c r="H218" i="10"/>
  <c r="R221" i="3"/>
  <c r="H178" i="10"/>
  <c r="R99" i="3"/>
  <c r="H74" i="10"/>
  <c r="H293" i="10"/>
  <c r="H258" i="10"/>
  <c r="E303" i="10"/>
  <c r="R15" i="3"/>
  <c r="R10" i="3"/>
  <c r="Q113" i="21" l="1"/>
  <c r="S287" i="21"/>
  <c r="AB23" i="21"/>
  <c r="AB26" i="21" s="1"/>
  <c r="AB23" i="3"/>
  <c r="AB26" i="3" s="1"/>
  <c r="Q13" i="10"/>
  <c r="AA20" i="3"/>
  <c r="Q5" i="10"/>
  <c r="AA10" i="3"/>
  <c r="T245" i="21"/>
  <c r="AB18" i="21"/>
  <c r="AB20" i="21" s="1"/>
  <c r="AB18" i="3"/>
  <c r="AB20" i="3" s="1"/>
  <c r="Q21" i="10"/>
  <c r="AA30" i="3"/>
  <c r="AB8" i="21"/>
  <c r="AB10" i="21" s="1"/>
  <c r="AB10" i="3"/>
  <c r="T15" i="21"/>
  <c r="S15" i="21"/>
  <c r="S275" i="21"/>
  <c r="S26" i="21"/>
  <c r="Q233" i="21"/>
  <c r="Q9" i="10"/>
  <c r="AA15" i="3"/>
  <c r="AB28" i="21"/>
  <c r="AB30" i="21" s="1"/>
  <c r="AB28" i="3"/>
  <c r="AB30" i="3" s="1"/>
  <c r="Q269" i="21"/>
  <c r="T275" i="21"/>
  <c r="Q36" i="21"/>
  <c r="AB13" i="21"/>
  <c r="AB15" i="21" s="1"/>
  <c r="AB13" i="3"/>
  <c r="AB15" i="3" s="1"/>
  <c r="Q17" i="10"/>
  <c r="AA26" i="3"/>
  <c r="D302" i="15"/>
  <c r="H303" i="10"/>
  <c r="S10" i="21"/>
  <c r="T6" i="21"/>
  <c r="T10" i="21" s="1"/>
  <c r="Q323" i="21"/>
  <c r="T139" i="21"/>
  <c r="T145" i="21" s="1"/>
  <c r="S145" i="21"/>
  <c r="S305" i="21"/>
  <c r="T300" i="21"/>
  <c r="T305" i="21" s="1"/>
  <c r="T114" i="21"/>
  <c r="T119" i="21" s="1"/>
  <c r="S119" i="21"/>
  <c r="T179" i="21"/>
  <c r="Q227" i="21"/>
  <c r="T77" i="21"/>
  <c r="T81" i="21" s="1"/>
  <c r="S81" i="21"/>
  <c r="T348" i="21"/>
  <c r="T353" i="21" s="1"/>
  <c r="S353" i="21"/>
  <c r="T252" i="21"/>
  <c r="T257" i="21" s="1"/>
  <c r="S257" i="21"/>
  <c r="T100" i="21"/>
  <c r="T106" i="21" s="1"/>
  <c r="S106" i="21"/>
  <c r="T92" i="21"/>
  <c r="T269" i="21"/>
  <c r="T341" i="21"/>
  <c r="S197" i="21"/>
  <c r="T192" i="21"/>
  <c r="T197" i="21" s="1"/>
  <c r="Q365" i="21"/>
  <c r="T287" i="21"/>
  <c r="S36" i="21"/>
  <c r="Q106" i="21"/>
  <c r="Q133" i="21"/>
  <c r="T203" i="21"/>
  <c r="Q197" i="21"/>
  <c r="Q359" i="21"/>
  <c r="T360" i="21"/>
  <c r="T365" i="21" s="1"/>
  <c r="S365" i="21"/>
  <c r="Q263" i="21"/>
  <c r="Q185" i="21"/>
  <c r="T299" i="21"/>
  <c r="S317" i="21"/>
  <c r="T312" i="21"/>
  <c r="T317" i="21" s="1"/>
  <c r="T127" i="21"/>
  <c r="T133" i="21" s="1"/>
  <c r="S133" i="21"/>
  <c r="S20" i="21"/>
  <c r="S209" i="21"/>
  <c r="T204" i="21"/>
  <c r="T209" i="21" s="1"/>
  <c r="Q159" i="21"/>
  <c r="T107" i="21"/>
  <c r="T113" i="21" s="1"/>
  <c r="S113" i="21"/>
  <c r="Q172" i="21"/>
  <c r="Q347" i="21"/>
  <c r="S263" i="21"/>
  <c r="T258" i="21"/>
  <c r="T263" i="21" s="1"/>
  <c r="S185" i="21"/>
  <c r="T180" i="21"/>
  <c r="T185" i="21" s="1"/>
  <c r="S299" i="21"/>
  <c r="Q317" i="21"/>
  <c r="T20" i="21"/>
  <c r="S323" i="21"/>
  <c r="T318" i="21"/>
  <c r="T323" i="21" s="1"/>
  <c r="T153" i="21"/>
  <c r="T159" i="21" s="1"/>
  <c r="S159" i="21"/>
  <c r="S335" i="21"/>
  <c r="T342" i="21"/>
  <c r="T347" i="21" s="1"/>
  <c r="S347" i="21"/>
  <c r="S233" i="21"/>
  <c r="T228" i="21"/>
  <c r="T233" i="21" s="1"/>
  <c r="Q69" i="21"/>
  <c r="T160" i="21"/>
  <c r="T166" i="21" s="1"/>
  <c r="S166" i="21"/>
  <c r="T354" i="21"/>
  <c r="T359" i="21" s="1"/>
  <c r="S359" i="21"/>
  <c r="Q10" i="21"/>
  <c r="Q152" i="21"/>
  <c r="T167" i="21"/>
  <c r="T172" i="21" s="1"/>
  <c r="S172" i="21"/>
  <c r="T335" i="21"/>
  <c r="T251" i="21"/>
  <c r="S59" i="21"/>
  <c r="Q166" i="21"/>
  <c r="T36" i="21"/>
  <c r="S152" i="21"/>
  <c r="T146" i="21"/>
  <c r="T152" i="21" s="1"/>
  <c r="Q145" i="21"/>
  <c r="Q305" i="21"/>
  <c r="Q119" i="21"/>
  <c r="S179" i="21"/>
  <c r="T222" i="21"/>
  <c r="T227" i="21" s="1"/>
  <c r="S227" i="21"/>
  <c r="S251" i="21"/>
  <c r="Q81" i="21"/>
  <c r="Q353" i="21"/>
  <c r="Q257" i="21"/>
  <c r="S92" i="21"/>
  <c r="T59" i="21"/>
  <c r="S269" i="21"/>
  <c r="T65" i="21"/>
  <c r="T69" i="21" s="1"/>
  <c r="S69" i="21"/>
  <c r="S341" i="21"/>
  <c r="T366" i="21" l="1"/>
  <c r="T367" i="21" s="1"/>
  <c r="K6" i="3" l="1"/>
  <c r="H364" i="3"/>
  <c r="X364" i="3" s="1"/>
  <c r="H363" i="3"/>
  <c r="W363" i="3" s="1"/>
  <c r="H362" i="3"/>
  <c r="H361" i="3"/>
  <c r="X361" i="3" s="1"/>
  <c r="H360" i="3"/>
  <c r="X360" i="3" s="1"/>
  <c r="H358" i="3"/>
  <c r="H357" i="3"/>
  <c r="V357" i="3" s="1"/>
  <c r="H356" i="3"/>
  <c r="X356" i="3" s="1"/>
  <c r="H355" i="3"/>
  <c r="V355" i="3" s="1"/>
  <c r="H354" i="3"/>
  <c r="V354" i="3" s="1"/>
  <c r="H352" i="3"/>
  <c r="V352" i="3" s="1"/>
  <c r="H351" i="3"/>
  <c r="X351" i="3" s="1"/>
  <c r="H350" i="3"/>
  <c r="X350" i="3" s="1"/>
  <c r="H349" i="3"/>
  <c r="H348" i="3"/>
  <c r="W348" i="3" s="1"/>
  <c r="H346" i="3"/>
  <c r="X346" i="3" s="1"/>
  <c r="H345" i="3"/>
  <c r="V345" i="3" s="1"/>
  <c r="H344" i="3"/>
  <c r="V344" i="3" s="1"/>
  <c r="H343" i="3"/>
  <c r="V343" i="3" s="1"/>
  <c r="H342" i="3"/>
  <c r="X342" i="3" s="1"/>
  <c r="H340" i="3"/>
  <c r="X340" i="3" s="1"/>
  <c r="H339" i="3"/>
  <c r="H338" i="3"/>
  <c r="W338" i="3" s="1"/>
  <c r="H337" i="3"/>
  <c r="X337" i="3" s="1"/>
  <c r="H336" i="3"/>
  <c r="V336" i="3" s="1"/>
  <c r="H334" i="3"/>
  <c r="V334" i="3" s="1"/>
  <c r="H333" i="3"/>
  <c r="H332" i="3"/>
  <c r="X332" i="3" s="1"/>
  <c r="H331" i="3"/>
  <c r="X331" i="3" s="1"/>
  <c r="H330" i="3"/>
  <c r="H328" i="3"/>
  <c r="W328" i="3" s="1"/>
  <c r="H327" i="3"/>
  <c r="X327" i="3" s="1"/>
  <c r="H326" i="3"/>
  <c r="V326" i="3" s="1"/>
  <c r="H325" i="3"/>
  <c r="V325" i="3" s="1"/>
  <c r="H324" i="3"/>
  <c r="H322" i="3"/>
  <c r="V322" i="3" s="1"/>
  <c r="H321" i="3"/>
  <c r="X321" i="3" s="1"/>
  <c r="H320" i="3"/>
  <c r="H319" i="3"/>
  <c r="W319" i="3" s="1"/>
  <c r="H318" i="3"/>
  <c r="X318" i="3" s="1"/>
  <c r="H316" i="3"/>
  <c r="V316" i="3" s="1"/>
  <c r="H315" i="3"/>
  <c r="V315" i="3" s="1"/>
  <c r="H314" i="3"/>
  <c r="V314" i="3" s="1"/>
  <c r="H313" i="3"/>
  <c r="X313" i="3" s="1"/>
  <c r="H312" i="3"/>
  <c r="V312" i="3" s="1"/>
  <c r="H310" i="3"/>
  <c r="H309" i="3"/>
  <c r="W309" i="3" s="1"/>
  <c r="H308" i="3"/>
  <c r="X308" i="3" s="1"/>
  <c r="H307" i="3"/>
  <c r="X307" i="3" s="1"/>
  <c r="H306" i="3"/>
  <c r="V306" i="3" s="1"/>
  <c r="H304" i="3"/>
  <c r="V304" i="3" s="1"/>
  <c r="H303" i="3"/>
  <c r="X303" i="3" s="1"/>
  <c r="H302" i="3"/>
  <c r="W302" i="3" s="1"/>
  <c r="H301" i="3"/>
  <c r="H300" i="3"/>
  <c r="W300" i="3" s="1"/>
  <c r="H298" i="3"/>
  <c r="X298" i="3" s="1"/>
  <c r="H297" i="3"/>
  <c r="X297" i="3" s="1"/>
  <c r="H296" i="3"/>
  <c r="V296" i="3" s="1"/>
  <c r="H295" i="3"/>
  <c r="H294" i="3"/>
  <c r="X294" i="3" s="1"/>
  <c r="H292" i="3"/>
  <c r="X292" i="3" s="1"/>
  <c r="H291" i="3"/>
  <c r="H290" i="3"/>
  <c r="W290" i="3" s="1"/>
  <c r="H289" i="3"/>
  <c r="X289" i="3" s="1"/>
  <c r="H288" i="3"/>
  <c r="X288" i="3" s="1"/>
  <c r="H286" i="3"/>
  <c r="V286" i="3" s="1"/>
  <c r="H285" i="3"/>
  <c r="V285" i="3" s="1"/>
  <c r="H284" i="3"/>
  <c r="X284" i="3" s="1"/>
  <c r="H283" i="3"/>
  <c r="W283" i="3" s="1"/>
  <c r="H282" i="3"/>
  <c r="H280" i="3"/>
  <c r="W280" i="3" s="1"/>
  <c r="H279" i="3"/>
  <c r="X279" i="3" s="1"/>
  <c r="H278" i="3"/>
  <c r="X278" i="3" s="1"/>
  <c r="H277" i="3"/>
  <c r="V277" i="3" s="1"/>
  <c r="H276" i="3"/>
  <c r="V276" i="3" s="1"/>
  <c r="H274" i="3"/>
  <c r="X274" i="3" s="1"/>
  <c r="H273" i="3"/>
  <c r="X273" i="3" s="1"/>
  <c r="H272" i="3"/>
  <c r="H271" i="3"/>
  <c r="W271" i="3" s="1"/>
  <c r="H270" i="3"/>
  <c r="X270" i="3" s="1"/>
  <c r="H268" i="3"/>
  <c r="X268" i="3" s="1"/>
  <c r="H267" i="3"/>
  <c r="V267" i="3" s="1"/>
  <c r="H266" i="3"/>
  <c r="H265" i="3"/>
  <c r="X265" i="3" s="1"/>
  <c r="H264" i="3"/>
  <c r="X264" i="3" s="1"/>
  <c r="H262" i="3"/>
  <c r="H261" i="3"/>
  <c r="W261" i="3" s="1"/>
  <c r="H260" i="3"/>
  <c r="X260" i="3" s="1"/>
  <c r="H259" i="3"/>
  <c r="X259" i="3" s="1"/>
  <c r="H258" i="3"/>
  <c r="V258" i="3" s="1"/>
  <c r="H256" i="3"/>
  <c r="H255" i="3"/>
  <c r="X255" i="3" s="1"/>
  <c r="H254" i="3"/>
  <c r="X254" i="3" s="1"/>
  <c r="H253" i="3"/>
  <c r="H252" i="3"/>
  <c r="W252" i="3" s="1"/>
  <c r="H250" i="3"/>
  <c r="X250" i="3" s="1"/>
  <c r="H249" i="3"/>
  <c r="X249" i="3" s="1"/>
  <c r="H248" i="3"/>
  <c r="V248" i="3" s="1"/>
  <c r="H247" i="3"/>
  <c r="H246" i="3"/>
  <c r="X246" i="3" s="1"/>
  <c r="H244" i="3"/>
  <c r="W244" i="3" s="1"/>
  <c r="H243" i="3"/>
  <c r="H242" i="3"/>
  <c r="W242" i="3" s="1"/>
  <c r="H241" i="3"/>
  <c r="X241" i="3" s="1"/>
  <c r="H240" i="3"/>
  <c r="V240" i="3" s="1"/>
  <c r="H238" i="3"/>
  <c r="V238" i="3" s="1"/>
  <c r="H237" i="3"/>
  <c r="H236" i="3"/>
  <c r="V236" i="3" s="1"/>
  <c r="H235" i="3"/>
  <c r="X235" i="3" s="1"/>
  <c r="H234" i="3"/>
  <c r="H232" i="3"/>
  <c r="W232" i="3" s="1"/>
  <c r="H231" i="3"/>
  <c r="X231" i="3" s="1"/>
  <c r="H230" i="3"/>
  <c r="X230" i="3" s="1"/>
  <c r="H229" i="3"/>
  <c r="V229" i="3" s="1"/>
  <c r="H228" i="3"/>
  <c r="H226" i="3"/>
  <c r="X226" i="3" s="1"/>
  <c r="H225" i="3"/>
  <c r="W225" i="3" s="1"/>
  <c r="H224" i="3"/>
  <c r="H223" i="3"/>
  <c r="W223" i="3" s="1"/>
  <c r="H222" i="3"/>
  <c r="X222" i="3" s="1"/>
  <c r="H220" i="3"/>
  <c r="X220" i="3" s="1"/>
  <c r="H219" i="3"/>
  <c r="V219" i="3" s="1"/>
  <c r="H218" i="3"/>
  <c r="H217" i="3"/>
  <c r="X217" i="3" s="1"/>
  <c r="H216" i="3"/>
  <c r="W216" i="3" s="1"/>
  <c r="H214" i="3"/>
  <c r="H213" i="3"/>
  <c r="W213" i="3" s="1"/>
  <c r="H212" i="3"/>
  <c r="X212" i="3" s="1"/>
  <c r="H211" i="3"/>
  <c r="X211" i="3" s="1"/>
  <c r="H210" i="3"/>
  <c r="V210" i="3" s="1"/>
  <c r="H208" i="3"/>
  <c r="V208" i="3" s="1"/>
  <c r="H207" i="3"/>
  <c r="X207" i="3" s="1"/>
  <c r="H206" i="3"/>
  <c r="V206" i="3" s="1"/>
  <c r="H205" i="3"/>
  <c r="H204" i="3"/>
  <c r="W204" i="3" s="1"/>
  <c r="H202" i="3"/>
  <c r="X202" i="3" s="1"/>
  <c r="H201" i="3"/>
  <c r="X201" i="3" s="1"/>
  <c r="H200" i="3"/>
  <c r="V200" i="3" s="1"/>
  <c r="H199" i="3"/>
  <c r="V199" i="3" s="1"/>
  <c r="H198" i="3"/>
  <c r="X198" i="3" s="1"/>
  <c r="H196" i="3"/>
  <c r="V196" i="3" s="1"/>
  <c r="H195" i="3"/>
  <c r="H194" i="3"/>
  <c r="W194" i="3" s="1"/>
  <c r="H193" i="3"/>
  <c r="X193" i="3" s="1"/>
  <c r="H192" i="3"/>
  <c r="X192" i="3" s="1"/>
  <c r="H190" i="3"/>
  <c r="V190" i="3" s="1"/>
  <c r="H189" i="3"/>
  <c r="V189" i="3" s="1"/>
  <c r="H188" i="3"/>
  <c r="X188" i="3" s="1"/>
  <c r="H187" i="3"/>
  <c r="V187" i="3" s="1"/>
  <c r="H186" i="3"/>
  <c r="H184" i="3"/>
  <c r="W184" i="3" s="1"/>
  <c r="H183" i="3"/>
  <c r="X183" i="3" s="1"/>
  <c r="H182" i="3"/>
  <c r="X182" i="3" s="1"/>
  <c r="H181" i="3"/>
  <c r="V181" i="3" s="1"/>
  <c r="H180" i="3"/>
  <c r="H178" i="3"/>
  <c r="X178" i="3" s="1"/>
  <c r="H177" i="3"/>
  <c r="V177" i="3" s="1"/>
  <c r="H176" i="3"/>
  <c r="H175" i="3"/>
  <c r="W175" i="3" s="1"/>
  <c r="H174" i="3"/>
  <c r="X174" i="3" s="1"/>
  <c r="H173" i="3"/>
  <c r="X173" i="3" s="1"/>
  <c r="H171" i="3"/>
  <c r="V171" i="3" s="1"/>
  <c r="H170" i="3"/>
  <c r="V170" i="3" s="1"/>
  <c r="H169" i="3"/>
  <c r="X169" i="3" s="1"/>
  <c r="H168" i="3"/>
  <c r="V168" i="3" s="1"/>
  <c r="H167" i="3"/>
  <c r="H165" i="3"/>
  <c r="W165" i="3" s="1"/>
  <c r="H164" i="3"/>
  <c r="X164" i="3" s="1"/>
  <c r="H163" i="3"/>
  <c r="X163" i="3" s="1"/>
  <c r="H162" i="3"/>
  <c r="V162" i="3" s="1"/>
  <c r="H161" i="3"/>
  <c r="H160" i="3"/>
  <c r="V160" i="3" s="1"/>
  <c r="H158" i="3"/>
  <c r="V158" i="3" s="1"/>
  <c r="H157" i="3"/>
  <c r="X157" i="3" s="1"/>
  <c r="H156" i="3"/>
  <c r="X156" i="3" s="1"/>
  <c r="H155" i="3"/>
  <c r="H154" i="3"/>
  <c r="W154" i="3" s="1"/>
  <c r="H153" i="3"/>
  <c r="X153" i="3" s="1"/>
  <c r="H151" i="3"/>
  <c r="V151" i="3" s="1"/>
  <c r="H150" i="3"/>
  <c r="V150" i="3" s="1"/>
  <c r="H149" i="3"/>
  <c r="H148" i="3"/>
  <c r="X148" i="3" s="1"/>
  <c r="H147" i="3"/>
  <c r="W147" i="3" s="1"/>
  <c r="H146" i="3"/>
  <c r="H144" i="3"/>
  <c r="X144" i="3" s="1"/>
  <c r="H143" i="3"/>
  <c r="X143" i="3" s="1"/>
  <c r="H142" i="3"/>
  <c r="V142" i="3" s="1"/>
  <c r="H141" i="3"/>
  <c r="V141" i="3" s="1"/>
  <c r="H140" i="3"/>
  <c r="H139" i="3"/>
  <c r="X139" i="3" s="1"/>
  <c r="H137" i="3"/>
  <c r="W137" i="3" s="1"/>
  <c r="H136" i="3"/>
  <c r="H135" i="3"/>
  <c r="X135" i="3" s="1"/>
  <c r="H134" i="3"/>
  <c r="X134" i="3" s="1"/>
  <c r="H132" i="3"/>
  <c r="X132" i="3" s="1"/>
  <c r="H131" i="3"/>
  <c r="V131" i="3" s="1"/>
  <c r="H130" i="3"/>
  <c r="V130" i="3" s="1"/>
  <c r="H129" i="3"/>
  <c r="X129" i="3" s="1"/>
  <c r="H128" i="3"/>
  <c r="W128" i="3" s="1"/>
  <c r="H127" i="3"/>
  <c r="H125" i="3"/>
  <c r="X125" i="3" s="1"/>
  <c r="H124" i="3"/>
  <c r="X124" i="3" s="1"/>
  <c r="H123" i="3"/>
  <c r="X123" i="3" s="1"/>
  <c r="H122" i="3"/>
  <c r="V122" i="3" s="1"/>
  <c r="H121" i="3"/>
  <c r="V121" i="3" s="1"/>
  <c r="H120" i="3"/>
  <c r="X120" i="3" s="1"/>
  <c r="H118" i="3"/>
  <c r="X118" i="3" s="1"/>
  <c r="H117" i="3"/>
  <c r="H116" i="3"/>
  <c r="X116" i="3" s="1"/>
  <c r="H115" i="3"/>
  <c r="X115" i="3" s="1"/>
  <c r="H114" i="3"/>
  <c r="X114" i="3" s="1"/>
  <c r="H112" i="3"/>
  <c r="V112" i="3" s="1"/>
  <c r="H111" i="3"/>
  <c r="V111" i="3" s="1"/>
  <c r="H110" i="3"/>
  <c r="X110" i="3" s="1"/>
  <c r="H109" i="3"/>
  <c r="W109" i="3" s="1"/>
  <c r="H108" i="3"/>
  <c r="H107" i="3"/>
  <c r="X107" i="3" s="1"/>
  <c r="H105" i="3"/>
  <c r="X105" i="3" s="1"/>
  <c r="H104" i="3"/>
  <c r="X104" i="3" s="1"/>
  <c r="H103" i="3"/>
  <c r="V103" i="3" s="1"/>
  <c r="H102" i="3"/>
  <c r="H101" i="3"/>
  <c r="X101" i="3" s="1"/>
  <c r="H100" i="3"/>
  <c r="X100" i="3" s="1"/>
  <c r="H98" i="3"/>
  <c r="H97" i="3"/>
  <c r="X97" i="3" s="1"/>
  <c r="H96" i="3"/>
  <c r="X96" i="3" s="1"/>
  <c r="H95" i="3"/>
  <c r="X95" i="3" s="1"/>
  <c r="H94" i="3"/>
  <c r="V94" i="3" s="1"/>
  <c r="H93" i="3"/>
  <c r="V93" i="3" s="1"/>
  <c r="H91" i="3"/>
  <c r="X91" i="3" s="1"/>
  <c r="H90" i="3"/>
  <c r="X90" i="3" s="1"/>
  <c r="H89" i="3"/>
  <c r="H88" i="3"/>
  <c r="X88" i="3" s="1"/>
  <c r="H87" i="3"/>
  <c r="X87" i="3" s="1"/>
  <c r="H85" i="3"/>
  <c r="X85" i="3" s="1"/>
  <c r="H84" i="3"/>
  <c r="V84" i="3" s="1"/>
  <c r="H83" i="3"/>
  <c r="H82" i="3"/>
  <c r="X82" i="3" s="1"/>
  <c r="H80" i="3"/>
  <c r="X80" i="3" s="1"/>
  <c r="H79" i="3"/>
  <c r="H78" i="3"/>
  <c r="X78" i="3" s="1"/>
  <c r="H77" i="3"/>
  <c r="X77" i="3" s="1"/>
  <c r="H75" i="3"/>
  <c r="W75" i="3" s="1"/>
  <c r="H74" i="3"/>
  <c r="V74" i="3" s="1"/>
  <c r="H73" i="3"/>
  <c r="H72" i="3"/>
  <c r="X72" i="3" s="1"/>
  <c r="H71" i="3"/>
  <c r="X71" i="3" s="1"/>
  <c r="H70" i="3"/>
  <c r="H68" i="3"/>
  <c r="X68" i="3" s="1"/>
  <c r="H67" i="3"/>
  <c r="X67" i="3" s="1"/>
  <c r="H66" i="3"/>
  <c r="X66" i="3" s="1"/>
  <c r="H65" i="3"/>
  <c r="V65" i="3" s="1"/>
  <c r="H63" i="3"/>
  <c r="H62" i="3"/>
  <c r="X62" i="3" s="1"/>
  <c r="H61" i="3"/>
  <c r="X61" i="3" s="1"/>
  <c r="H60" i="3"/>
  <c r="H58" i="3"/>
  <c r="X58" i="3" s="1"/>
  <c r="H57" i="3"/>
  <c r="X57" i="3" s="1"/>
  <c r="H56" i="3"/>
  <c r="X56" i="3" s="1"/>
  <c r="H55" i="3"/>
  <c r="V55" i="3" s="1"/>
  <c r="H54" i="3"/>
  <c r="V54" i="3" s="1"/>
  <c r="H52" i="3"/>
  <c r="X52" i="3" s="1"/>
  <c r="H51" i="3"/>
  <c r="X51" i="3" s="1"/>
  <c r="H50" i="3"/>
  <c r="H49" i="3"/>
  <c r="X49" i="3" s="1"/>
  <c r="H48" i="3"/>
  <c r="X48" i="3" s="1"/>
  <c r="H47" i="3"/>
  <c r="X47" i="3" s="1"/>
  <c r="H45" i="3"/>
  <c r="V45" i="3" s="1"/>
  <c r="H44" i="3"/>
  <c r="H43" i="3"/>
  <c r="X43" i="3" s="1"/>
  <c r="H42" i="3"/>
  <c r="X42" i="3" s="1"/>
  <c r="H40" i="3"/>
  <c r="H39" i="3"/>
  <c r="X39" i="3" s="1"/>
  <c r="H38" i="3"/>
  <c r="X38" i="3" s="1"/>
  <c r="H37" i="3"/>
  <c r="X37" i="3" s="1"/>
  <c r="H35" i="3"/>
  <c r="V35" i="3" s="1"/>
  <c r="H34" i="3"/>
  <c r="H33" i="3"/>
  <c r="X33" i="3" s="1"/>
  <c r="H32" i="3"/>
  <c r="X32" i="3" s="1"/>
  <c r="H31" i="3"/>
  <c r="X31" i="3" s="1"/>
  <c r="H29" i="3"/>
  <c r="X29" i="3" s="1"/>
  <c r="H28" i="3"/>
  <c r="X28" i="3" s="1"/>
  <c r="H27" i="3"/>
  <c r="X27" i="3" s="1"/>
  <c r="X30" i="3" s="1"/>
  <c r="H25" i="3"/>
  <c r="V25" i="3" s="1"/>
  <c r="H24" i="3"/>
  <c r="V24" i="3" s="1"/>
  <c r="H23" i="3"/>
  <c r="X23" i="3" s="1"/>
  <c r="H22" i="3"/>
  <c r="W22" i="3" s="1"/>
  <c r="H21" i="3"/>
  <c r="X21" i="3" s="1"/>
  <c r="H19" i="3"/>
  <c r="H18" i="3"/>
  <c r="X18" i="3" s="1"/>
  <c r="H17" i="3"/>
  <c r="X17" i="3" s="1"/>
  <c r="H16" i="3"/>
  <c r="V16" i="3" s="1"/>
  <c r="H14" i="3"/>
  <c r="V14" i="3" s="1"/>
  <c r="H13" i="3"/>
  <c r="X13" i="3" s="1"/>
  <c r="H12" i="3"/>
  <c r="X12" i="3" s="1"/>
  <c r="H11" i="3"/>
  <c r="X11" i="3" s="1"/>
  <c r="H9" i="3"/>
  <c r="V9" i="3" s="1"/>
  <c r="H8" i="3"/>
  <c r="X8" i="3" s="1"/>
  <c r="H7" i="3"/>
  <c r="V7" i="3" s="1"/>
  <c r="H6" i="3"/>
  <c r="V6" i="3" s="1"/>
  <c r="J6" i="5"/>
  <c r="J7" i="5" s="1"/>
  <c r="G7" i="5"/>
  <c r="C6" i="5"/>
  <c r="J5" i="5"/>
  <c r="G5" i="5"/>
  <c r="K5" i="5" s="1"/>
  <c r="D5" i="5"/>
  <c r="E5" i="5" s="1"/>
  <c r="V10" i="3" l="1"/>
  <c r="V20" i="3"/>
  <c r="X126" i="3"/>
  <c r="X92" i="3"/>
  <c r="X138" i="3"/>
  <c r="X36" i="3"/>
  <c r="D5" i="15"/>
  <c r="N32" i="10"/>
  <c r="AG42" i="3"/>
  <c r="M88" i="10"/>
  <c r="AF109" i="3"/>
  <c r="M136" i="10"/>
  <c r="AF165" i="3"/>
  <c r="M168" i="10"/>
  <c r="AF204" i="3"/>
  <c r="M208" i="10"/>
  <c r="AF252" i="3"/>
  <c r="M224" i="10"/>
  <c r="AF271" i="3"/>
  <c r="M240" i="10"/>
  <c r="AF290" i="3"/>
  <c r="M272" i="10"/>
  <c r="AF328" i="3"/>
  <c r="M280" i="10"/>
  <c r="AF338" i="3"/>
  <c r="M288" i="10"/>
  <c r="AF348" i="3"/>
  <c r="L296" i="10"/>
  <c r="AE357" i="3"/>
  <c r="N9" i="10"/>
  <c r="AG13" i="3"/>
  <c r="N17" i="10"/>
  <c r="AG23" i="3"/>
  <c r="N25" i="10"/>
  <c r="AG33" i="3"/>
  <c r="N33" i="10"/>
  <c r="AG43" i="3"/>
  <c r="N41" i="10"/>
  <c r="AG52" i="3"/>
  <c r="N49" i="10"/>
  <c r="AG62" i="3"/>
  <c r="N57" i="10"/>
  <c r="AG72" i="3"/>
  <c r="N65" i="10"/>
  <c r="AG82" i="3"/>
  <c r="N73" i="10"/>
  <c r="AG91" i="3"/>
  <c r="N81" i="10"/>
  <c r="AG101" i="3"/>
  <c r="N89" i="10"/>
  <c r="AG110" i="3"/>
  <c r="N97" i="10"/>
  <c r="AG120" i="3"/>
  <c r="N105" i="10"/>
  <c r="AG129" i="3"/>
  <c r="N113" i="10"/>
  <c r="AG139" i="3"/>
  <c r="N121" i="10"/>
  <c r="AG148" i="3"/>
  <c r="N129" i="10"/>
  <c r="AG157" i="3"/>
  <c r="M16" i="10"/>
  <c r="AF22" i="3"/>
  <c r="N64" i="10"/>
  <c r="AG80" i="3"/>
  <c r="M120" i="10"/>
  <c r="AF147" i="3"/>
  <c r="M160" i="10"/>
  <c r="AF194" i="3"/>
  <c r="M192" i="10"/>
  <c r="AF232" i="3"/>
  <c r="M232" i="10"/>
  <c r="AF280" i="3"/>
  <c r="L90" i="10"/>
  <c r="AE111" i="3"/>
  <c r="L130" i="10"/>
  <c r="AE158" i="3"/>
  <c r="L154" i="10"/>
  <c r="AE187" i="3"/>
  <c r="M186" i="10"/>
  <c r="AF225" i="3"/>
  <c r="N194" i="10"/>
  <c r="AG235" i="3"/>
  <c r="M202" i="10"/>
  <c r="AF244" i="3"/>
  <c r="N210" i="10"/>
  <c r="AG254" i="3"/>
  <c r="N218" i="10"/>
  <c r="AG264" i="3"/>
  <c r="N226" i="10"/>
  <c r="AG273" i="3"/>
  <c r="M234" i="10"/>
  <c r="AF283" i="3"/>
  <c r="N242" i="10"/>
  <c r="AG292" i="3"/>
  <c r="M250" i="10"/>
  <c r="AF302" i="3"/>
  <c r="L258" i="10"/>
  <c r="AE312" i="3"/>
  <c r="N266" i="10"/>
  <c r="AG321" i="3"/>
  <c r="N274" i="10"/>
  <c r="AG331" i="3"/>
  <c r="N282" i="10"/>
  <c r="AG340" i="3"/>
  <c r="N290" i="10"/>
  <c r="AG350" i="3"/>
  <c r="N298" i="10"/>
  <c r="AG360" i="3"/>
  <c r="N48" i="10"/>
  <c r="AG61" i="3"/>
  <c r="M104" i="10"/>
  <c r="AF128" i="3"/>
  <c r="M152" i="10"/>
  <c r="AF184" i="3"/>
  <c r="M200" i="10"/>
  <c r="AF242" i="3"/>
  <c r="M248" i="10"/>
  <c r="AF300" i="3"/>
  <c r="L10" i="10"/>
  <c r="AE14" i="3"/>
  <c r="L42" i="10"/>
  <c r="AE54" i="3"/>
  <c r="L98" i="10"/>
  <c r="AE121" i="3"/>
  <c r="L146" i="10"/>
  <c r="AE177" i="3"/>
  <c r="L162" i="10"/>
  <c r="AE196" i="3"/>
  <c r="AE6" i="3"/>
  <c r="L3" i="10"/>
  <c r="L11" i="10"/>
  <c r="AE16" i="3"/>
  <c r="L19" i="10"/>
  <c r="AE25" i="3"/>
  <c r="L27" i="10"/>
  <c r="AE35" i="3"/>
  <c r="L35" i="10"/>
  <c r="AE45" i="3"/>
  <c r="L43" i="10"/>
  <c r="AE55" i="3"/>
  <c r="L51" i="10"/>
  <c r="AE65" i="3"/>
  <c r="L59" i="10"/>
  <c r="AE74" i="3"/>
  <c r="L67" i="10"/>
  <c r="AE84" i="3"/>
  <c r="L75" i="10"/>
  <c r="AE94" i="3"/>
  <c r="L83" i="10"/>
  <c r="AE103" i="3"/>
  <c r="L91" i="10"/>
  <c r="AE112" i="3"/>
  <c r="L99" i="10"/>
  <c r="AE122" i="3"/>
  <c r="L107" i="10"/>
  <c r="AE131" i="3"/>
  <c r="L115" i="10"/>
  <c r="AE141" i="3"/>
  <c r="L123" i="10"/>
  <c r="AE150" i="3"/>
  <c r="L131" i="10"/>
  <c r="AE160" i="3"/>
  <c r="N139" i="10"/>
  <c r="AG169" i="3"/>
  <c r="N147" i="10"/>
  <c r="AG178" i="3"/>
  <c r="N155" i="10"/>
  <c r="AG188" i="3"/>
  <c r="N163" i="10"/>
  <c r="AG198" i="3"/>
  <c r="N171" i="10"/>
  <c r="AG207" i="3"/>
  <c r="N179" i="10"/>
  <c r="AG217" i="3"/>
  <c r="N187" i="10"/>
  <c r="AG226" i="3"/>
  <c r="L195" i="10"/>
  <c r="AE236" i="3"/>
  <c r="N203" i="10"/>
  <c r="AG246" i="3"/>
  <c r="N211" i="10"/>
  <c r="AG255" i="3"/>
  <c r="N219" i="10"/>
  <c r="AG265" i="3"/>
  <c r="AG274" i="3"/>
  <c r="N227" i="10"/>
  <c r="N235" i="10"/>
  <c r="AG284" i="3"/>
  <c r="N243" i="10"/>
  <c r="AG294" i="3"/>
  <c r="N251" i="10"/>
  <c r="AG303" i="3"/>
  <c r="N259" i="10"/>
  <c r="AG313" i="3"/>
  <c r="L267" i="10"/>
  <c r="AE322" i="3"/>
  <c r="N275" i="10"/>
  <c r="AG332" i="3"/>
  <c r="N283" i="10"/>
  <c r="AG342" i="3"/>
  <c r="N291" i="10"/>
  <c r="AG351" i="3"/>
  <c r="N299" i="10"/>
  <c r="AG361" i="3"/>
  <c r="N24" i="10"/>
  <c r="AG32" i="3"/>
  <c r="N72" i="10"/>
  <c r="AG90" i="3"/>
  <c r="N128" i="10"/>
  <c r="AG156" i="3"/>
  <c r="M176" i="10"/>
  <c r="AF213" i="3"/>
  <c r="M264" i="10"/>
  <c r="AF319" i="3"/>
  <c r="L18" i="10"/>
  <c r="AE24" i="3"/>
  <c r="L170" i="10"/>
  <c r="AE206" i="3"/>
  <c r="AE7" i="3"/>
  <c r="L4" i="10"/>
  <c r="N12" i="10"/>
  <c r="AG17" i="3"/>
  <c r="N20" i="10"/>
  <c r="AG27" i="3"/>
  <c r="N28" i="10"/>
  <c r="AG37" i="3"/>
  <c r="N36" i="10"/>
  <c r="AG47" i="3"/>
  <c r="N44" i="10"/>
  <c r="AG56" i="3"/>
  <c r="N52" i="10"/>
  <c r="AG66" i="3"/>
  <c r="M60" i="10"/>
  <c r="AF75" i="3"/>
  <c r="N68" i="10"/>
  <c r="AG85" i="3"/>
  <c r="N76" i="10"/>
  <c r="AG95" i="3"/>
  <c r="N84" i="10"/>
  <c r="AG104" i="3"/>
  <c r="N92" i="10"/>
  <c r="AG114" i="3"/>
  <c r="N100" i="10"/>
  <c r="AG123" i="3"/>
  <c r="N108" i="10"/>
  <c r="AG132" i="3"/>
  <c r="L116" i="10"/>
  <c r="AE142" i="3"/>
  <c r="L124" i="10"/>
  <c r="AE151" i="3"/>
  <c r="L140" i="10"/>
  <c r="AE170" i="3"/>
  <c r="L156" i="10"/>
  <c r="AE189" i="3"/>
  <c r="L164" i="10"/>
  <c r="AE199" i="3"/>
  <c r="L172" i="10"/>
  <c r="AE208" i="3"/>
  <c r="L228" i="10"/>
  <c r="AE276" i="3"/>
  <c r="L236" i="10"/>
  <c r="AE285" i="3"/>
  <c r="L252" i="10"/>
  <c r="AE304" i="3"/>
  <c r="L260" i="10"/>
  <c r="AE314" i="3"/>
  <c r="L284" i="10"/>
  <c r="AE343" i="3"/>
  <c r="L292" i="10"/>
  <c r="AE352" i="3"/>
  <c r="N56" i="10"/>
  <c r="AG71" i="3"/>
  <c r="N96" i="10"/>
  <c r="AG118" i="3"/>
  <c r="M144" i="10"/>
  <c r="AF175" i="3"/>
  <c r="M184" i="10"/>
  <c r="AF223" i="3"/>
  <c r="M216" i="10"/>
  <c r="AF261" i="3"/>
  <c r="M256" i="10"/>
  <c r="AF309" i="3"/>
  <c r="L74" i="10"/>
  <c r="AE93" i="3"/>
  <c r="L106" i="10"/>
  <c r="AE130" i="3"/>
  <c r="L138" i="10"/>
  <c r="AE168" i="3"/>
  <c r="M178" i="10"/>
  <c r="AF216" i="3"/>
  <c r="AG8" i="3"/>
  <c r="N5" i="10"/>
  <c r="N13" i="10"/>
  <c r="AG18" i="3"/>
  <c r="N21" i="10"/>
  <c r="AG28" i="3"/>
  <c r="N29" i="10"/>
  <c r="AG38" i="3"/>
  <c r="N37" i="10"/>
  <c r="AG48" i="3"/>
  <c r="N45" i="10"/>
  <c r="AG57" i="3"/>
  <c r="N53" i="10"/>
  <c r="AG67" i="3"/>
  <c r="N61" i="10"/>
  <c r="AG77" i="3"/>
  <c r="N69" i="10"/>
  <c r="AG87" i="3"/>
  <c r="N77" i="10"/>
  <c r="AG96" i="3"/>
  <c r="N85" i="10"/>
  <c r="AG105" i="3"/>
  <c r="N93" i="10"/>
  <c r="AG115" i="3"/>
  <c r="N101" i="10"/>
  <c r="AG124" i="3"/>
  <c r="N109" i="10"/>
  <c r="AG134" i="3"/>
  <c r="N117" i="10"/>
  <c r="AG143" i="3"/>
  <c r="N125" i="10"/>
  <c r="AG153" i="3"/>
  <c r="L133" i="10"/>
  <c r="AE162" i="3"/>
  <c r="L141" i="10"/>
  <c r="AE171" i="3"/>
  <c r="L149" i="10"/>
  <c r="AE181" i="3"/>
  <c r="L157" i="10"/>
  <c r="AE190" i="3"/>
  <c r="L165" i="10"/>
  <c r="AE200" i="3"/>
  <c r="L173" i="10"/>
  <c r="AE210" i="3"/>
  <c r="L181" i="10"/>
  <c r="AE219" i="3"/>
  <c r="L189" i="10"/>
  <c r="AE229" i="3"/>
  <c r="L197" i="10"/>
  <c r="AE238" i="3"/>
  <c r="L205" i="10"/>
  <c r="AE248" i="3"/>
  <c r="L213" i="10"/>
  <c r="AE258" i="3"/>
  <c r="L221" i="10"/>
  <c r="AE267" i="3"/>
  <c r="L229" i="10"/>
  <c r="AE277" i="3"/>
  <c r="L237" i="10"/>
  <c r="AE286" i="3"/>
  <c r="L245" i="10"/>
  <c r="AE296" i="3"/>
  <c r="L253" i="10"/>
  <c r="AE306" i="3"/>
  <c r="L261" i="10"/>
  <c r="AE315" i="3"/>
  <c r="L269" i="10"/>
  <c r="AE325" i="3"/>
  <c r="L277" i="10"/>
  <c r="AE334" i="3"/>
  <c r="L285" i="10"/>
  <c r="AE344" i="3"/>
  <c r="L293" i="10"/>
  <c r="AE354" i="3"/>
  <c r="M301" i="10"/>
  <c r="AF363" i="3"/>
  <c r="N8" i="10"/>
  <c r="AG12" i="3"/>
  <c r="N80" i="10"/>
  <c r="AG100" i="3"/>
  <c r="AE9" i="3"/>
  <c r="L6" i="10"/>
  <c r="N30" i="10"/>
  <c r="AG39" i="3"/>
  <c r="N46" i="10"/>
  <c r="AG58" i="3"/>
  <c r="N62" i="10"/>
  <c r="AG78" i="3"/>
  <c r="N86" i="10"/>
  <c r="AG107" i="3"/>
  <c r="N102" i="10"/>
  <c r="AG125" i="3"/>
  <c r="N118" i="10"/>
  <c r="AG144" i="3"/>
  <c r="N134" i="10"/>
  <c r="AG163" i="3"/>
  <c r="N150" i="10"/>
  <c r="AG182" i="3"/>
  <c r="N166" i="10"/>
  <c r="AG201" i="3"/>
  <c r="N174" i="10"/>
  <c r="AG211" i="3"/>
  <c r="N182" i="10"/>
  <c r="AG220" i="3"/>
  <c r="L198" i="10"/>
  <c r="AE240" i="3"/>
  <c r="N206" i="10"/>
  <c r="AG249" i="3"/>
  <c r="N214" i="10"/>
  <c r="AG259" i="3"/>
  <c r="N222" i="10"/>
  <c r="AG268" i="3"/>
  <c r="N230" i="10"/>
  <c r="AG278" i="3"/>
  <c r="N238" i="10"/>
  <c r="AG288" i="3"/>
  <c r="N246" i="10"/>
  <c r="AG297" i="3"/>
  <c r="N254" i="10"/>
  <c r="AG307" i="3"/>
  <c r="L262" i="10"/>
  <c r="AE316" i="3"/>
  <c r="L270" i="10"/>
  <c r="AE326" i="3"/>
  <c r="L278" i="10"/>
  <c r="AE336" i="3"/>
  <c r="L286" i="10"/>
  <c r="AE345" i="3"/>
  <c r="L294" i="10"/>
  <c r="AE355" i="3"/>
  <c r="N302" i="10"/>
  <c r="AG364" i="3"/>
  <c r="N40" i="10"/>
  <c r="AG51" i="3"/>
  <c r="M112" i="10"/>
  <c r="AF137" i="3"/>
  <c r="N22" i="10"/>
  <c r="AG29" i="3"/>
  <c r="N38" i="10"/>
  <c r="AG49" i="3"/>
  <c r="N54" i="10"/>
  <c r="AG68" i="3"/>
  <c r="N70" i="10"/>
  <c r="AG88" i="3"/>
  <c r="N78" i="10"/>
  <c r="AG97" i="3"/>
  <c r="N94" i="10"/>
  <c r="AG116" i="3"/>
  <c r="N110" i="10"/>
  <c r="AG135" i="3"/>
  <c r="M126" i="10"/>
  <c r="AF154" i="3"/>
  <c r="N142" i="10"/>
  <c r="AG173" i="3"/>
  <c r="N158" i="10"/>
  <c r="AG192" i="3"/>
  <c r="N190" i="10"/>
  <c r="AG230" i="3"/>
  <c r="N7" i="10"/>
  <c r="AG11" i="3"/>
  <c r="N15" i="10"/>
  <c r="AG21" i="3"/>
  <c r="N23" i="10"/>
  <c r="AG31" i="3"/>
  <c r="N135" i="10"/>
  <c r="AG164" i="3"/>
  <c r="N143" i="10"/>
  <c r="AG174" i="3"/>
  <c r="N151" i="10"/>
  <c r="AG183" i="3"/>
  <c r="N159" i="10"/>
  <c r="AG193" i="3"/>
  <c r="N167" i="10"/>
  <c r="AG202" i="3"/>
  <c r="N175" i="10"/>
  <c r="AG212" i="3"/>
  <c r="N183" i="10"/>
  <c r="AG222" i="3"/>
  <c r="N191" i="10"/>
  <c r="AG231" i="3"/>
  <c r="N199" i="10"/>
  <c r="AG241" i="3"/>
  <c r="N207" i="10"/>
  <c r="AG250" i="3"/>
  <c r="N215" i="10"/>
  <c r="AG260" i="3"/>
  <c r="N223" i="10"/>
  <c r="AG270" i="3"/>
  <c r="N231" i="10"/>
  <c r="AG279" i="3"/>
  <c r="N239" i="10"/>
  <c r="AG289" i="3"/>
  <c r="N247" i="10"/>
  <c r="AG298" i="3"/>
  <c r="N255" i="10"/>
  <c r="AG308" i="3"/>
  <c r="N263" i="10"/>
  <c r="AG318" i="3"/>
  <c r="N271" i="10"/>
  <c r="AG327" i="3"/>
  <c r="N279" i="10"/>
  <c r="AG337" i="3"/>
  <c r="N287" i="10"/>
  <c r="AG346" i="3"/>
  <c r="N295" i="10"/>
  <c r="AG356" i="3"/>
  <c r="V85" i="3"/>
  <c r="V188" i="3"/>
  <c r="W241" i="3"/>
  <c r="X286" i="3"/>
  <c r="W17" i="3"/>
  <c r="X65" i="3"/>
  <c r="X69" i="3" s="1"/>
  <c r="W95" i="3"/>
  <c r="X348" i="3"/>
  <c r="X258" i="3"/>
  <c r="X263" i="3" s="1"/>
  <c r="X244" i="3"/>
  <c r="V202" i="3"/>
  <c r="W273" i="3"/>
  <c r="X338" i="3"/>
  <c r="V143" i="3"/>
  <c r="W196" i="3"/>
  <c r="W47" i="3"/>
  <c r="X181" i="3"/>
  <c r="W322" i="3"/>
  <c r="W57" i="3"/>
  <c r="W139" i="3"/>
  <c r="V226" i="3"/>
  <c r="V33" i="3"/>
  <c r="X151" i="3"/>
  <c r="W187" i="3"/>
  <c r="X267" i="3"/>
  <c r="V332" i="3"/>
  <c r="W27" i="3"/>
  <c r="V28" i="3"/>
  <c r="W45" i="3"/>
  <c r="V61" i="3"/>
  <c r="V123" i="3"/>
  <c r="X196" i="3"/>
  <c r="X240" i="3"/>
  <c r="X245" i="3" s="1"/>
  <c r="W296" i="3"/>
  <c r="W327" i="3"/>
  <c r="W342" i="3"/>
  <c r="V246" i="3"/>
  <c r="X296" i="3"/>
  <c r="W312" i="3"/>
  <c r="W357" i="3"/>
  <c r="V124" i="3"/>
  <c r="X216" i="3"/>
  <c r="V241" i="3"/>
  <c r="V245" i="3" s="1"/>
  <c r="W337" i="3"/>
  <c r="X150" i="3"/>
  <c r="W306" i="3"/>
  <c r="X344" i="3"/>
  <c r="V17" i="3"/>
  <c r="V51" i="3"/>
  <c r="V57" i="3"/>
  <c r="V71" i="3"/>
  <c r="V90" i="3"/>
  <c r="W103" i="3"/>
  <c r="V139" i="3"/>
  <c r="W151" i="3"/>
  <c r="W157" i="3"/>
  <c r="V163" i="3"/>
  <c r="X171" i="3"/>
  <c r="V216" i="3"/>
  <c r="V222" i="3"/>
  <c r="X252" i="3"/>
  <c r="W316" i="3"/>
  <c r="W344" i="3"/>
  <c r="X357" i="3"/>
  <c r="W35" i="3"/>
  <c r="V42" i="3"/>
  <c r="V52" i="3"/>
  <c r="V80" i="3"/>
  <c r="V91" i="3"/>
  <c r="X229" i="3"/>
  <c r="W236" i="3"/>
  <c r="V283" i="3"/>
  <c r="V302" i="3"/>
  <c r="W325" i="3"/>
  <c r="X334" i="3"/>
  <c r="V351" i="3"/>
  <c r="X355" i="3"/>
  <c r="V18" i="3"/>
  <c r="X35" i="3"/>
  <c r="V48" i="3"/>
  <c r="W66" i="3"/>
  <c r="W80" i="3"/>
  <c r="V87" i="3"/>
  <c r="V105" i="3"/>
  <c r="V114" i="3"/>
  <c r="V212" i="3"/>
  <c r="W254" i="3"/>
  <c r="W277" i="3"/>
  <c r="X283" i="3"/>
  <c r="X290" i="3"/>
  <c r="X293" i="3" s="1"/>
  <c r="X302" i="3"/>
  <c r="X319" i="3"/>
  <c r="X323" i="3" s="1"/>
  <c r="V331" i="3"/>
  <c r="W345" i="3"/>
  <c r="W351" i="3"/>
  <c r="W18" i="3"/>
  <c r="W25" i="3"/>
  <c r="V43" i="3"/>
  <c r="W48" i="3"/>
  <c r="X74" i="3"/>
  <c r="W87" i="3"/>
  <c r="W100" i="3"/>
  <c r="W141" i="3"/>
  <c r="X154" i="3"/>
  <c r="X159" i="3" s="1"/>
  <c r="V225" i="3"/>
  <c r="X248" i="3"/>
  <c r="W308" i="3"/>
  <c r="X326" i="3"/>
  <c r="W331" i="3"/>
  <c r="W336" i="3"/>
  <c r="V356" i="3"/>
  <c r="W361" i="3"/>
  <c r="W7" i="3"/>
  <c r="V32" i="3"/>
  <c r="W94" i="3"/>
  <c r="V115" i="3"/>
  <c r="V137" i="3"/>
  <c r="X206" i="3"/>
  <c r="X213" i="3"/>
  <c r="W219" i="3"/>
  <c r="X225" i="3"/>
  <c r="W238" i="3"/>
  <c r="W264" i="3"/>
  <c r="V298" i="3"/>
  <c r="V303" i="3"/>
  <c r="W315" i="3"/>
  <c r="X336" i="3"/>
  <c r="W356" i="3"/>
  <c r="W16" i="3"/>
  <c r="W20" i="3" s="1"/>
  <c r="V27" i="3"/>
  <c r="V38" i="3"/>
  <c r="V56" i="3"/>
  <c r="V59" i="3" s="1"/>
  <c r="W115" i="3"/>
  <c r="X137" i="3"/>
  <c r="X162" i="3"/>
  <c r="X200" i="3"/>
  <c r="X232" i="3"/>
  <c r="V244" i="3"/>
  <c r="V279" i="3"/>
  <c r="W298" i="3"/>
  <c r="X309" i="3"/>
  <c r="X315" i="3"/>
  <c r="V327" i="3"/>
  <c r="Y357" i="3"/>
  <c r="O296" i="10" s="1"/>
  <c r="X22" i="3"/>
  <c r="X26" i="3" s="1"/>
  <c r="W65" i="3"/>
  <c r="W67" i="3"/>
  <c r="V72" i="3"/>
  <c r="X75" i="3"/>
  <c r="W96" i="3"/>
  <c r="V101" i="3"/>
  <c r="X109" i="3"/>
  <c r="X128" i="3"/>
  <c r="X147" i="3"/>
  <c r="X190" i="3"/>
  <c r="W206" i="3"/>
  <c r="X210" i="3"/>
  <c r="X219" i="3"/>
  <c r="W229" i="3"/>
  <c r="X236" i="3"/>
  <c r="V254" i="3"/>
  <c r="V264" i="3"/>
  <c r="V273" i="3"/>
  <c r="X277" i="3"/>
  <c r="W286" i="3"/>
  <c r="X300" i="3"/>
  <c r="V308" i="3"/>
  <c r="X312" i="3"/>
  <c r="X322" i="3"/>
  <c r="W334" i="3"/>
  <c r="V342" i="3"/>
  <c r="W355" i="3"/>
  <c r="V361" i="3"/>
  <c r="V12" i="3"/>
  <c r="X16" i="3"/>
  <c r="V23" i="3"/>
  <c r="W32" i="3"/>
  <c r="W42" i="3"/>
  <c r="X45" i="3"/>
  <c r="W52" i="3"/>
  <c r="W56" i="3"/>
  <c r="W61" i="3"/>
  <c r="V77" i="3"/>
  <c r="W85" i="3"/>
  <c r="W90" i="3"/>
  <c r="X94" i="3"/>
  <c r="W105" i="3"/>
  <c r="V110" i="3"/>
  <c r="W114" i="3"/>
  <c r="V118" i="3"/>
  <c r="W122" i="3"/>
  <c r="W124" i="3"/>
  <c r="V129" i="3"/>
  <c r="V132" i="3"/>
  <c r="W143" i="3"/>
  <c r="V148" i="3"/>
  <c r="V156" i="3"/>
  <c r="W163" i="3"/>
  <c r="W168" i="3"/>
  <c r="V173" i="3"/>
  <c r="V179" i="3" s="1"/>
  <c r="X187" i="3"/>
  <c r="W202" i="3"/>
  <c r="V235" i="3"/>
  <c r="V250" i="3"/>
  <c r="V260" i="3"/>
  <c r="V270" i="3"/>
  <c r="V292" i="3"/>
  <c r="V313" i="3"/>
  <c r="V317" i="3" s="1"/>
  <c r="X316" i="3"/>
  <c r="V321" i="3"/>
  <c r="X345" i="3"/>
  <c r="V350" i="3"/>
  <c r="W12" i="3"/>
  <c r="W37" i="3"/>
  <c r="V66" i="3"/>
  <c r="V69" i="3" s="1"/>
  <c r="W74" i="3"/>
  <c r="W77" i="3"/>
  <c r="W81" i="3" s="1"/>
  <c r="V82" i="3"/>
  <c r="W118" i="3"/>
  <c r="X122" i="3"/>
  <c r="W132" i="3"/>
  <c r="W148" i="3"/>
  <c r="Y148" i="3" s="1"/>
  <c r="O121" i="10" s="1"/>
  <c r="W156" i="3"/>
  <c r="W160" i="3"/>
  <c r="W166" i="3" s="1"/>
  <c r="X168" i="3"/>
  <c r="W173" i="3"/>
  <c r="W177" i="3"/>
  <c r="V193" i="3"/>
  <c r="V207" i="3"/>
  <c r="W235" i="3"/>
  <c r="W250" i="3"/>
  <c r="W260" i="3"/>
  <c r="W270" i="3"/>
  <c r="W275" i="3" s="1"/>
  <c r="W292" i="3"/>
  <c r="W321" i="3"/>
  <c r="W350" i="3"/>
  <c r="V47" i="3"/>
  <c r="V95" i="3"/>
  <c r="V99" i="3" s="1"/>
  <c r="V100" i="3"/>
  <c r="X103" i="3"/>
  <c r="X141" i="3"/>
  <c r="V153" i="3"/>
  <c r="X160" i="3"/>
  <c r="X177" i="3"/>
  <c r="V183" i="3"/>
  <c r="W193" i="3"/>
  <c r="X204" i="3"/>
  <c r="W212" i="3"/>
  <c r="W222" i="3"/>
  <c r="W227" i="3" s="1"/>
  <c r="V231" i="3"/>
  <c r="X238" i="3"/>
  <c r="X242" i="3"/>
  <c r="W279" i="3"/>
  <c r="Y279" i="3" s="1"/>
  <c r="O231" i="10" s="1"/>
  <c r="V289" i="3"/>
  <c r="X306" i="3"/>
  <c r="V318" i="3"/>
  <c r="X325" i="3"/>
  <c r="X328" i="3"/>
  <c r="W332" i="3"/>
  <c r="V340" i="3"/>
  <c r="V346" i="3"/>
  <c r="V360" i="3"/>
  <c r="V62" i="3"/>
  <c r="W71" i="3"/>
  <c r="W153" i="3"/>
  <c r="W159" i="3" s="1"/>
  <c r="V164" i="3"/>
  <c r="W183" i="3"/>
  <c r="W231" i="3"/>
  <c r="X261" i="3"/>
  <c r="X271" i="3"/>
  <c r="X275" i="3" s="1"/>
  <c r="W289" i="3"/>
  <c r="W318" i="3"/>
  <c r="W323" i="3" s="1"/>
  <c r="W340" i="3"/>
  <c r="W346" i="3"/>
  <c r="W354" i="3"/>
  <c r="W360" i="3"/>
  <c r="V363" i="3"/>
  <c r="V13" i="3"/>
  <c r="V22" i="3"/>
  <c r="X25" i="3"/>
  <c r="W43" i="3"/>
  <c r="W51" i="3"/>
  <c r="W55" i="3"/>
  <c r="V75" i="3"/>
  <c r="W84" i="3"/>
  <c r="V104" i="3"/>
  <c r="V109" i="3"/>
  <c r="W112" i="3"/>
  <c r="V120" i="3"/>
  <c r="V126" i="3" s="1"/>
  <c r="W123" i="3"/>
  <c r="V128" i="3"/>
  <c r="W131" i="3"/>
  <c r="V134" i="3"/>
  <c r="W142" i="3"/>
  <c r="V147" i="3"/>
  <c r="W150" i="3"/>
  <c r="V157" i="3"/>
  <c r="W164" i="3"/>
  <c r="V174" i="3"/>
  <c r="V178" i="3"/>
  <c r="X223" i="3"/>
  <c r="X227" i="3" s="1"/>
  <c r="W240" i="3"/>
  <c r="W248" i="3"/>
  <c r="W258" i="3"/>
  <c r="W267" i="3"/>
  <c r="X280" i="3"/>
  <c r="V294" i="3"/>
  <c r="W307" i="3"/>
  <c r="W326" i="3"/>
  <c r="V337" i="3"/>
  <c r="V341" i="3" s="1"/>
  <c r="X354" i="3"/>
  <c r="X363" i="3"/>
  <c r="X55" i="3"/>
  <c r="V67" i="3"/>
  <c r="X84" i="3"/>
  <c r="V96" i="3"/>
  <c r="W104" i="3"/>
  <c r="X112" i="3"/>
  <c r="X131" i="3"/>
  <c r="W134" i="3"/>
  <c r="X142" i="3"/>
  <c r="W174" i="3"/>
  <c r="W210" i="3"/>
  <c r="Y344" i="3"/>
  <c r="O285" i="10" s="1"/>
  <c r="W19" i="3"/>
  <c r="V19" i="3"/>
  <c r="X63" i="3"/>
  <c r="W63" i="3"/>
  <c r="X7" i="3"/>
  <c r="W11" i="3"/>
  <c r="V11" i="3"/>
  <c r="X19" i="3"/>
  <c r="W28" i="3"/>
  <c r="W38" i="3"/>
  <c r="X60" i="3"/>
  <c r="X64" i="3" s="1"/>
  <c r="W60" i="3"/>
  <c r="W64" i="3" s="1"/>
  <c r="V60" i="3"/>
  <c r="V64" i="3" s="1"/>
  <c r="V63" i="3"/>
  <c r="X93" i="3"/>
  <c r="W93" i="3"/>
  <c r="X121" i="3"/>
  <c r="W121" i="3"/>
  <c r="X218" i="3"/>
  <c r="W218" i="3"/>
  <c r="V218" i="3"/>
  <c r="X282" i="3"/>
  <c r="W282" i="3"/>
  <c r="V282" i="3"/>
  <c r="X89" i="3"/>
  <c r="W89" i="3"/>
  <c r="V89" i="3"/>
  <c r="X117" i="3"/>
  <c r="X119" i="3" s="1"/>
  <c r="W117" i="3"/>
  <c r="V117" i="3"/>
  <c r="W6" i="3"/>
  <c r="V8" i="3"/>
  <c r="W21" i="3"/>
  <c r="V21" i="3"/>
  <c r="X50" i="3"/>
  <c r="X53" i="3" s="1"/>
  <c r="W50" i="3"/>
  <c r="V50" i="3"/>
  <c r="X54" i="3"/>
  <c r="W54" i="3"/>
  <c r="X111" i="3"/>
  <c r="W111" i="3"/>
  <c r="X155" i="3"/>
  <c r="W155" i="3"/>
  <c r="V155" i="3"/>
  <c r="X158" i="3"/>
  <c r="W158" i="3"/>
  <c r="X358" i="3"/>
  <c r="W358" i="3"/>
  <c r="V358" i="3"/>
  <c r="W8" i="3"/>
  <c r="M5" i="10" s="1"/>
  <c r="X44" i="3"/>
  <c r="X46" i="3" s="1"/>
  <c r="W44" i="3"/>
  <c r="X83" i="3"/>
  <c r="X86" i="3" s="1"/>
  <c r="W83" i="3"/>
  <c r="X146" i="3"/>
  <c r="W146" i="3"/>
  <c r="V146" i="3"/>
  <c r="V152" i="3" s="1"/>
  <c r="X149" i="3"/>
  <c r="W149" i="3"/>
  <c r="X167" i="3"/>
  <c r="W167" i="3"/>
  <c r="W172" i="3" s="1"/>
  <c r="V167" i="3"/>
  <c r="X266" i="3"/>
  <c r="X269" i="3" s="1"/>
  <c r="W266" i="3"/>
  <c r="X362" i="3"/>
  <c r="W362" i="3"/>
  <c r="V362" i="3"/>
  <c r="X14" i="3"/>
  <c r="X15" i="3" s="1"/>
  <c r="W14" i="3"/>
  <c r="X40" i="3"/>
  <c r="X41" i="3" s="1"/>
  <c r="W40" i="3"/>
  <c r="V40" i="3"/>
  <c r="X108" i="3"/>
  <c r="X113" i="3" s="1"/>
  <c r="W108" i="3"/>
  <c r="V108" i="3"/>
  <c r="W31" i="3"/>
  <c r="V31" i="3"/>
  <c r="V44" i="3"/>
  <c r="X79" i="3"/>
  <c r="X81" i="3" s="1"/>
  <c r="W79" i="3"/>
  <c r="V79" i="3"/>
  <c r="V83" i="3"/>
  <c r="V149" i="3"/>
  <c r="V266" i="3"/>
  <c r="W9" i="3"/>
  <c r="X34" i="3"/>
  <c r="W34" i="3"/>
  <c r="X73" i="3"/>
  <c r="W73" i="3"/>
  <c r="X102" i="3"/>
  <c r="X106" i="3" s="1"/>
  <c r="W102" i="3"/>
  <c r="X136" i="3"/>
  <c r="W136" i="3"/>
  <c r="V136" i="3"/>
  <c r="X140" i="3"/>
  <c r="X145" i="3" s="1"/>
  <c r="W140" i="3"/>
  <c r="X6" i="3"/>
  <c r="X24" i="3"/>
  <c r="W24" i="3"/>
  <c r="X9" i="3"/>
  <c r="V34" i="3"/>
  <c r="X70" i="3"/>
  <c r="W70" i="3"/>
  <c r="V70" i="3"/>
  <c r="V76" i="3" s="1"/>
  <c r="V73" i="3"/>
  <c r="X98" i="3"/>
  <c r="W98" i="3"/>
  <c r="V98" i="3"/>
  <c r="V102" i="3"/>
  <c r="X130" i="3"/>
  <c r="W130" i="3"/>
  <c r="V140" i="3"/>
  <c r="W29" i="3"/>
  <c r="V29" i="3"/>
  <c r="X127" i="3"/>
  <c r="W127" i="3"/>
  <c r="W133" i="3" s="1"/>
  <c r="V127" i="3"/>
  <c r="V133" i="3" s="1"/>
  <c r="W161" i="3"/>
  <c r="X161" i="3"/>
  <c r="V161" i="3"/>
  <c r="V166" i="3" s="1"/>
  <c r="X180" i="3"/>
  <c r="W180" i="3"/>
  <c r="X234" i="3"/>
  <c r="W234" i="3"/>
  <c r="V234" i="3"/>
  <c r="V239" i="3" s="1"/>
  <c r="X247" i="3"/>
  <c r="X251" i="3" s="1"/>
  <c r="W247" i="3"/>
  <c r="X262" i="3"/>
  <c r="W262" i="3"/>
  <c r="V262" i="3"/>
  <c r="X295" i="3"/>
  <c r="X299" i="3" s="1"/>
  <c r="W295" i="3"/>
  <c r="X320" i="3"/>
  <c r="W320" i="3"/>
  <c r="V320" i="3"/>
  <c r="V37" i="3"/>
  <c r="V180" i="3"/>
  <c r="X189" i="3"/>
  <c r="W189" i="3"/>
  <c r="X199" i="3"/>
  <c r="X203" i="3" s="1"/>
  <c r="W199" i="3"/>
  <c r="X214" i="3"/>
  <c r="W214" i="3"/>
  <c r="V214" i="3"/>
  <c r="X243" i="3"/>
  <c r="W243" i="3"/>
  <c r="V243" i="3"/>
  <c r="V247" i="3"/>
  <c r="X276" i="3"/>
  <c r="X281" i="3" s="1"/>
  <c r="W276" i="3"/>
  <c r="X291" i="3"/>
  <c r="W291" i="3"/>
  <c r="V291" i="3"/>
  <c r="V295" i="3"/>
  <c r="X314" i="3"/>
  <c r="W314" i="3"/>
  <c r="X330" i="3"/>
  <c r="X335" i="3" s="1"/>
  <c r="W330" i="3"/>
  <c r="W335" i="3" s="1"/>
  <c r="V330" i="3"/>
  <c r="X176" i="3"/>
  <c r="W176" i="3"/>
  <c r="V176" i="3"/>
  <c r="X237" i="3"/>
  <c r="W237" i="3"/>
  <c r="X310" i="3"/>
  <c r="W310" i="3"/>
  <c r="V310" i="3"/>
  <c r="X324" i="3"/>
  <c r="W324" i="3"/>
  <c r="W329" i="3" s="1"/>
  <c r="X339" i="3"/>
  <c r="W339" i="3"/>
  <c r="V339" i="3"/>
  <c r="W13" i="3"/>
  <c r="W23" i="3"/>
  <c r="W33" i="3"/>
  <c r="V39" i="3"/>
  <c r="V49" i="3"/>
  <c r="V58" i="3"/>
  <c r="W62" i="3"/>
  <c r="V68" i="3"/>
  <c r="W72" i="3"/>
  <c r="V78" i="3"/>
  <c r="W82" i="3"/>
  <c r="V88" i="3"/>
  <c r="W91" i="3"/>
  <c r="V97" i="3"/>
  <c r="W101" i="3"/>
  <c r="V107" i="3"/>
  <c r="V113" i="3" s="1"/>
  <c r="W110" i="3"/>
  <c r="V116" i="3"/>
  <c r="W120" i="3"/>
  <c r="V125" i="3"/>
  <c r="W129" i="3"/>
  <c r="V135" i="3"/>
  <c r="V144" i="3"/>
  <c r="V154" i="3"/>
  <c r="Y177" i="3"/>
  <c r="O146" i="10" s="1"/>
  <c r="X186" i="3"/>
  <c r="W186" i="3"/>
  <c r="V186" i="3"/>
  <c r="V191" i="3" s="1"/>
  <c r="X228" i="3"/>
  <c r="W228" i="3"/>
  <c r="W233" i="3" s="1"/>
  <c r="V237" i="3"/>
  <c r="X256" i="3"/>
  <c r="W256" i="3"/>
  <c r="W257" i="3" s="1"/>
  <c r="X272" i="3"/>
  <c r="W272" i="3"/>
  <c r="V272" i="3"/>
  <c r="V324" i="3"/>
  <c r="X333" i="3"/>
  <c r="W333" i="3"/>
  <c r="X349" i="3"/>
  <c r="W349" i="3"/>
  <c r="V349" i="3"/>
  <c r="W39" i="3"/>
  <c r="W49" i="3"/>
  <c r="W58" i="3"/>
  <c r="W68" i="3"/>
  <c r="W78" i="3"/>
  <c r="W88" i="3"/>
  <c r="W97" i="3"/>
  <c r="W107" i="3"/>
  <c r="W116" i="3"/>
  <c r="W125" i="3"/>
  <c r="W135" i="3"/>
  <c r="W144" i="3"/>
  <c r="X170" i="3"/>
  <c r="W170" i="3"/>
  <c r="X195" i="3"/>
  <c r="X197" i="3" s="1"/>
  <c r="W195" i="3"/>
  <c r="V195" i="3"/>
  <c r="X208" i="3"/>
  <c r="W208" i="3"/>
  <c r="X224" i="3"/>
  <c r="W224" i="3"/>
  <c r="V224" i="3"/>
  <c r="V228" i="3"/>
  <c r="V233" i="3" s="1"/>
  <c r="Y241" i="3"/>
  <c r="O199" i="10" s="1"/>
  <c r="V256" i="3"/>
  <c r="X285" i="3"/>
  <c r="W285" i="3"/>
  <c r="X304" i="3"/>
  <c r="W304" i="3"/>
  <c r="V333" i="3"/>
  <c r="X343" i="3"/>
  <c r="W343" i="3"/>
  <c r="X205" i="3"/>
  <c r="W205" i="3"/>
  <c r="W209" i="3" s="1"/>
  <c r="V205" i="3"/>
  <c r="X253" i="3"/>
  <c r="W253" i="3"/>
  <c r="V253" i="3"/>
  <c r="X301" i="3"/>
  <c r="W301" i="3"/>
  <c r="W305" i="3" s="1"/>
  <c r="V301" i="3"/>
  <c r="X352" i="3"/>
  <c r="W352" i="3"/>
  <c r="W162" i="3"/>
  <c r="X165" i="3"/>
  <c r="W171" i="3"/>
  <c r="X175" i="3"/>
  <c r="X179" i="3" s="1"/>
  <c r="W181" i="3"/>
  <c r="X184" i="3"/>
  <c r="W190" i="3"/>
  <c r="X194" i="3"/>
  <c r="W200" i="3"/>
  <c r="V182" i="3"/>
  <c r="V192" i="3"/>
  <c r="V197" i="3" s="1"/>
  <c r="V201" i="3"/>
  <c r="V211" i="3"/>
  <c r="V215" i="3" s="1"/>
  <c r="V220" i="3"/>
  <c r="V230" i="3"/>
  <c r="V249" i="3"/>
  <c r="V259" i="3"/>
  <c r="V263" i="3" s="1"/>
  <c r="V268" i="3"/>
  <c r="V278" i="3"/>
  <c r="V281" i="3" s="1"/>
  <c r="V288" i="3"/>
  <c r="V293" i="3" s="1"/>
  <c r="V297" i="3"/>
  <c r="V307" i="3"/>
  <c r="V311" i="3" s="1"/>
  <c r="V364" i="3"/>
  <c r="V169" i="3"/>
  <c r="W182" i="3"/>
  <c r="W192" i="3"/>
  <c r="V198" i="3"/>
  <c r="W201" i="3"/>
  <c r="W211" i="3"/>
  <c r="V217" i="3"/>
  <c r="W220" i="3"/>
  <c r="W230" i="3"/>
  <c r="W249" i="3"/>
  <c r="V255" i="3"/>
  <c r="W259" i="3"/>
  <c r="V265" i="3"/>
  <c r="W268" i="3"/>
  <c r="V274" i="3"/>
  <c r="W278" i="3"/>
  <c r="V284" i="3"/>
  <c r="W288" i="3"/>
  <c r="W293" i="3" s="1"/>
  <c r="W297" i="3"/>
  <c r="W364" i="3"/>
  <c r="V165" i="3"/>
  <c r="W169" i="3"/>
  <c r="V175" i="3"/>
  <c r="W178" i="3"/>
  <c r="V184" i="3"/>
  <c r="W188" i="3"/>
  <c r="V194" i="3"/>
  <c r="W198" i="3"/>
  <c r="V204" i="3"/>
  <c r="V209" i="3" s="1"/>
  <c r="W207" i="3"/>
  <c r="V213" i="3"/>
  <c r="W217" i="3"/>
  <c r="W221" i="3" s="1"/>
  <c r="V223" i="3"/>
  <c r="W226" i="3"/>
  <c r="V232" i="3"/>
  <c r="V242" i="3"/>
  <c r="W246" i="3"/>
  <c r="W251" i="3" s="1"/>
  <c r="V252" i="3"/>
  <c r="W255" i="3"/>
  <c r="V261" i="3"/>
  <c r="W265" i="3"/>
  <c r="V271" i="3"/>
  <c r="W274" i="3"/>
  <c r="V280" i="3"/>
  <c r="W284" i="3"/>
  <c r="V290" i="3"/>
  <c r="W294" i="3"/>
  <c r="V300" i="3"/>
  <c r="W303" i="3"/>
  <c r="V309" i="3"/>
  <c r="W313" i="3"/>
  <c r="V319" i="3"/>
  <c r="V328" i="3"/>
  <c r="V338" i="3"/>
  <c r="V348" i="3"/>
  <c r="V36" i="3" l="1"/>
  <c r="W203" i="3"/>
  <c r="X317" i="3"/>
  <c r="W197" i="3"/>
  <c r="X239" i="3"/>
  <c r="X133" i="3"/>
  <c r="X311" i="3"/>
  <c r="X209" i="3"/>
  <c r="V106" i="3"/>
  <c r="V81" i="3"/>
  <c r="X20" i="3"/>
  <c r="X341" i="3"/>
  <c r="W317" i="3"/>
  <c r="AG46" i="3"/>
  <c r="W185" i="3"/>
  <c r="V26" i="3"/>
  <c r="W245" i="3"/>
  <c r="W41" i="3"/>
  <c r="V275" i="3"/>
  <c r="X305" i="3"/>
  <c r="W341" i="3"/>
  <c r="W106" i="3"/>
  <c r="V145" i="3"/>
  <c r="W311" i="3"/>
  <c r="AG138" i="3"/>
  <c r="V203" i="3"/>
  <c r="W36" i="3"/>
  <c r="V323" i="3"/>
  <c r="AE263" i="3"/>
  <c r="V329" i="3"/>
  <c r="X233" i="3"/>
  <c r="V185" i="3"/>
  <c r="X185" i="3"/>
  <c r="X10" i="3"/>
  <c r="W26" i="3"/>
  <c r="V138" i="3"/>
  <c r="V53" i="3"/>
  <c r="W119" i="3"/>
  <c r="X215" i="3"/>
  <c r="W92" i="3"/>
  <c r="V119" i="3"/>
  <c r="X257" i="3"/>
  <c r="V251" i="3"/>
  <c r="W263" i="3"/>
  <c r="V305" i="3"/>
  <c r="X329" i="3"/>
  <c r="V41" i="3"/>
  <c r="W152" i="3"/>
  <c r="V287" i="3"/>
  <c r="W99" i="3"/>
  <c r="V227" i="3"/>
  <c r="W145" i="3"/>
  <c r="AG227" i="3"/>
  <c r="W239" i="3"/>
  <c r="X172" i="3"/>
  <c r="W53" i="3"/>
  <c r="AG30" i="3"/>
  <c r="W299" i="3"/>
  <c r="W191" i="3"/>
  <c r="W126" i="3"/>
  <c r="W86" i="3"/>
  <c r="V335" i="3"/>
  <c r="W76" i="3"/>
  <c r="X152" i="3"/>
  <c r="W59" i="3"/>
  <c r="W10" i="3"/>
  <c r="W287" i="3"/>
  <c r="X99" i="3"/>
  <c r="V15" i="3"/>
  <c r="W215" i="3"/>
  <c r="V299" i="3"/>
  <c r="X166" i="3"/>
  <c r="W269" i="3"/>
  <c r="V92" i="3"/>
  <c r="V221" i="3"/>
  <c r="W30" i="3"/>
  <c r="W138" i="3"/>
  <c r="V257" i="3"/>
  <c r="W113" i="3"/>
  <c r="X191" i="3"/>
  <c r="W281" i="3"/>
  <c r="X76" i="3"/>
  <c r="V172" i="3"/>
  <c r="X59" i="3"/>
  <c r="X287" i="3"/>
  <c r="W15" i="3"/>
  <c r="V159" i="3"/>
  <c r="W179" i="3"/>
  <c r="V86" i="3"/>
  <c r="W46" i="3"/>
  <c r="V269" i="3"/>
  <c r="W69" i="3"/>
  <c r="V30" i="3"/>
  <c r="V46" i="3"/>
  <c r="X221" i="3"/>
  <c r="AF221" i="3"/>
  <c r="Y96" i="3"/>
  <c r="O77" i="10" s="1"/>
  <c r="Y304" i="3"/>
  <c r="M304" i="3" s="1"/>
  <c r="Q304" i="3" s="1"/>
  <c r="Y331" i="3"/>
  <c r="O274" i="10" s="1"/>
  <c r="M171" i="10"/>
  <c r="AF207" i="3"/>
  <c r="M225" i="10"/>
  <c r="AF272" i="3"/>
  <c r="M65" i="10"/>
  <c r="AF82" i="3"/>
  <c r="AF86" i="3" s="1"/>
  <c r="L177" i="10"/>
  <c r="AE214" i="3"/>
  <c r="L114" i="10"/>
  <c r="AE140" i="3"/>
  <c r="L31" i="10"/>
  <c r="AE40" i="3"/>
  <c r="N98" i="10"/>
  <c r="AG121" i="3"/>
  <c r="AG126" i="3" s="1"/>
  <c r="M235" i="10"/>
  <c r="AF284" i="3"/>
  <c r="L168" i="10"/>
  <c r="AE204" i="3"/>
  <c r="M166" i="10"/>
  <c r="AF201" i="3"/>
  <c r="N144" i="10"/>
  <c r="AG175" i="3"/>
  <c r="AG179" i="3" s="1"/>
  <c r="L188" i="10"/>
  <c r="AE228" i="3"/>
  <c r="M289" i="10"/>
  <c r="AF349" i="3"/>
  <c r="N153" i="10"/>
  <c r="AG186" i="3"/>
  <c r="M17" i="10"/>
  <c r="AF23" i="3"/>
  <c r="M273" i="10"/>
  <c r="AF330" i="3"/>
  <c r="L265" i="10"/>
  <c r="AE320" i="3"/>
  <c r="M106" i="10"/>
  <c r="AF130" i="3"/>
  <c r="N63" i="10"/>
  <c r="AG79" i="3"/>
  <c r="AG81" i="3" s="1"/>
  <c r="L233" i="10"/>
  <c r="AE282" i="3"/>
  <c r="N14" i="10"/>
  <c r="AG19" i="3"/>
  <c r="M270" i="10"/>
  <c r="AF326" i="3"/>
  <c r="L301" i="10"/>
  <c r="AE363" i="3"/>
  <c r="M231" i="10"/>
  <c r="AF279" i="3"/>
  <c r="L171" i="10"/>
  <c r="AE207" i="3"/>
  <c r="AH207" i="3" s="1"/>
  <c r="L215" i="10"/>
  <c r="AE260" i="3"/>
  <c r="M92" i="10"/>
  <c r="AF114" i="3"/>
  <c r="M237" i="10"/>
  <c r="AF286" i="3"/>
  <c r="N256" i="10"/>
  <c r="AG309" i="3"/>
  <c r="L251" i="10"/>
  <c r="AE303" i="3"/>
  <c r="M69" i="10"/>
  <c r="AF87" i="3"/>
  <c r="N294" i="10"/>
  <c r="AG355" i="3"/>
  <c r="M83" i="10"/>
  <c r="AF103" i="3"/>
  <c r="M35" i="10"/>
  <c r="AF45" i="3"/>
  <c r="M12" i="10"/>
  <c r="AF17" i="3"/>
  <c r="L264" i="10"/>
  <c r="AE319" i="3"/>
  <c r="L232" i="10"/>
  <c r="AE280" i="3"/>
  <c r="L200" i="10"/>
  <c r="AE242" i="3"/>
  <c r="M163" i="10"/>
  <c r="AF198" i="3"/>
  <c r="M302" i="10"/>
  <c r="AF364" i="3"/>
  <c r="M214" i="10"/>
  <c r="AF259" i="3"/>
  <c r="L163" i="10"/>
  <c r="AE198" i="3"/>
  <c r="L230" i="10"/>
  <c r="AE278" i="3"/>
  <c r="AE281" i="3" s="1"/>
  <c r="L158" i="10"/>
  <c r="AE192" i="3"/>
  <c r="M141" i="10"/>
  <c r="AF171" i="3"/>
  <c r="L209" i="10"/>
  <c r="AE253" i="3"/>
  <c r="L276" i="10"/>
  <c r="AE333" i="3"/>
  <c r="L185" i="10"/>
  <c r="AE224" i="3"/>
  <c r="M140" i="10"/>
  <c r="AF170" i="3"/>
  <c r="M70" i="10"/>
  <c r="AF88" i="3"/>
  <c r="N289" i="10"/>
  <c r="AG349" i="3"/>
  <c r="M212" i="10"/>
  <c r="AF256" i="3"/>
  <c r="M89" i="10"/>
  <c r="AF110" i="3"/>
  <c r="M57" i="10"/>
  <c r="AF72" i="3"/>
  <c r="M9" i="10"/>
  <c r="AF13" i="3"/>
  <c r="N257" i="10"/>
  <c r="AG310" i="3"/>
  <c r="N273" i="10"/>
  <c r="AG330" i="3"/>
  <c r="M228" i="10"/>
  <c r="AF276" i="3"/>
  <c r="N177" i="10"/>
  <c r="AG214" i="3"/>
  <c r="M265" i="10"/>
  <c r="AF320" i="3"/>
  <c r="N204" i="10"/>
  <c r="AG247" i="3"/>
  <c r="AG251" i="3" s="1"/>
  <c r="M132" i="10"/>
  <c r="AF161" i="3"/>
  <c r="N106" i="10"/>
  <c r="AG130" i="3"/>
  <c r="AH130" i="3" s="1"/>
  <c r="N55" i="10"/>
  <c r="AG70" i="3"/>
  <c r="L111" i="10"/>
  <c r="AE136" i="3"/>
  <c r="N26" i="10"/>
  <c r="AG34" i="3"/>
  <c r="AG36" i="3" s="1"/>
  <c r="L34" i="10"/>
  <c r="AE44" i="3"/>
  <c r="N31" i="10"/>
  <c r="AG40" i="3"/>
  <c r="AG41" i="3" s="1"/>
  <c r="L137" i="10"/>
  <c r="AE167" i="3"/>
  <c r="M66" i="10"/>
  <c r="AF83" i="3"/>
  <c r="M130" i="10"/>
  <c r="AF158" i="3"/>
  <c r="M42" i="10"/>
  <c r="AF54" i="3"/>
  <c r="AF6" i="3"/>
  <c r="M3" i="10"/>
  <c r="M233" i="10"/>
  <c r="AF282" i="3"/>
  <c r="N74" i="10"/>
  <c r="AG93" i="3"/>
  <c r="L7" i="10"/>
  <c r="AE11" i="3"/>
  <c r="L77" i="10"/>
  <c r="AE96" i="3"/>
  <c r="M254" i="10"/>
  <c r="AF307" i="3"/>
  <c r="L147" i="10"/>
  <c r="AE178" i="3"/>
  <c r="M107" i="10"/>
  <c r="AF131" i="3"/>
  <c r="L60" i="10"/>
  <c r="AE75" i="3"/>
  <c r="M298" i="10"/>
  <c r="AF360" i="3"/>
  <c r="M191" i="10"/>
  <c r="AF231" i="3"/>
  <c r="L282" i="10"/>
  <c r="AE340" i="3"/>
  <c r="N200" i="10"/>
  <c r="AG242" i="3"/>
  <c r="N146" i="10"/>
  <c r="AG177" i="3"/>
  <c r="M290" i="10"/>
  <c r="AF350" i="3"/>
  <c r="L159" i="10"/>
  <c r="AE193" i="3"/>
  <c r="N99" i="10"/>
  <c r="AG122" i="3"/>
  <c r="L290" i="10"/>
  <c r="AE350" i="3"/>
  <c r="L207" i="10"/>
  <c r="AE250" i="3"/>
  <c r="L121" i="10"/>
  <c r="AE148" i="3"/>
  <c r="L89" i="10"/>
  <c r="AE110" i="3"/>
  <c r="AH110" i="3" s="1"/>
  <c r="M41" i="10"/>
  <c r="AF52" i="3"/>
  <c r="M294" i="10"/>
  <c r="AF355" i="3"/>
  <c r="AH355" i="3" s="1"/>
  <c r="N229" i="10"/>
  <c r="AG277" i="3"/>
  <c r="M170" i="10"/>
  <c r="AF206" i="3"/>
  <c r="L57" i="10"/>
  <c r="AE72" i="3"/>
  <c r="AH72" i="3" s="1"/>
  <c r="M247" i="10"/>
  <c r="AF298" i="3"/>
  <c r="L44" i="10"/>
  <c r="AE56" i="3"/>
  <c r="AE59" i="3" s="1"/>
  <c r="L247" i="10"/>
  <c r="AE298" i="3"/>
  <c r="L93" i="10"/>
  <c r="AE115" i="3"/>
  <c r="AG326" i="3"/>
  <c r="N270" i="10"/>
  <c r="N59" i="10"/>
  <c r="AG74" i="3"/>
  <c r="N264" i="10"/>
  <c r="AG319" i="3"/>
  <c r="AG323" i="3" s="1"/>
  <c r="L85" i="10"/>
  <c r="AE105" i="3"/>
  <c r="L291" i="10"/>
  <c r="AE351" i="3"/>
  <c r="L64" i="10"/>
  <c r="AE80" i="3"/>
  <c r="L183" i="10"/>
  <c r="AE222" i="3"/>
  <c r="L72" i="10"/>
  <c r="AE90" i="3"/>
  <c r="M279" i="10"/>
  <c r="AF337" i="3"/>
  <c r="M283" i="10"/>
  <c r="AF342" i="3"/>
  <c r="L21" i="10"/>
  <c r="AE28" i="3"/>
  <c r="M113" i="10"/>
  <c r="AF139" i="3"/>
  <c r="M226" i="10"/>
  <c r="AF273" i="3"/>
  <c r="N237" i="10"/>
  <c r="AG286" i="3"/>
  <c r="L208" i="10"/>
  <c r="AE252" i="3"/>
  <c r="M174" i="10"/>
  <c r="AF211" i="3"/>
  <c r="M284" i="10"/>
  <c r="AF343" i="3"/>
  <c r="M153" i="10"/>
  <c r="AF186" i="3"/>
  <c r="N241" i="10"/>
  <c r="AG291" i="3"/>
  <c r="L28" i="10"/>
  <c r="AE37" i="3"/>
  <c r="L132" i="10"/>
  <c r="AE161" i="3"/>
  <c r="AE166" i="3" s="1"/>
  <c r="N58" i="10"/>
  <c r="AG73" i="3"/>
  <c r="M119" i="10"/>
  <c r="AF146" i="3"/>
  <c r="M14" i="10"/>
  <c r="AF19" i="3"/>
  <c r="M203" i="10"/>
  <c r="AF246" i="3"/>
  <c r="L219" i="10"/>
  <c r="AE265" i="3"/>
  <c r="L238" i="10"/>
  <c r="AE288" i="3"/>
  <c r="N249" i="10"/>
  <c r="AG301" i="3"/>
  <c r="N284" i="10"/>
  <c r="AG343" i="3"/>
  <c r="M78" i="10"/>
  <c r="AF97" i="3"/>
  <c r="N225" i="10"/>
  <c r="AG272" i="3"/>
  <c r="L62" i="10"/>
  <c r="AE78" i="3"/>
  <c r="M257" i="10"/>
  <c r="AF310" i="3"/>
  <c r="M177" i="10"/>
  <c r="AF214" i="3"/>
  <c r="N132" i="10"/>
  <c r="AG161" i="3"/>
  <c r="N114" i="10"/>
  <c r="AG140" i="3"/>
  <c r="AG145" i="3" s="1"/>
  <c r="M31" i="10"/>
  <c r="AF40" i="3"/>
  <c r="N297" i="10"/>
  <c r="AG358" i="3"/>
  <c r="N184" i="10"/>
  <c r="AG223" i="3"/>
  <c r="M67" i="10"/>
  <c r="AF84" i="3"/>
  <c r="AE346" i="3"/>
  <c r="L287" i="10"/>
  <c r="L36" i="10"/>
  <c r="AE47" i="3"/>
  <c r="M108" i="10"/>
  <c r="AF132" i="3"/>
  <c r="L128" i="10"/>
  <c r="AE156" i="3"/>
  <c r="AE361" i="3"/>
  <c r="L299" i="10"/>
  <c r="N60" i="10"/>
  <c r="AG75" i="3"/>
  <c r="L112" i="10"/>
  <c r="AE137" i="3"/>
  <c r="L274" i="10"/>
  <c r="AE331" i="3"/>
  <c r="L73" i="10"/>
  <c r="AE91" i="3"/>
  <c r="N123" i="10"/>
  <c r="AG150" i="3"/>
  <c r="L187" i="10"/>
  <c r="AE226" i="3"/>
  <c r="AH326" i="3"/>
  <c r="AH286" i="3"/>
  <c r="M227" i="10"/>
  <c r="AF274" i="3"/>
  <c r="M246" i="10"/>
  <c r="AF297" i="3"/>
  <c r="L222" i="10"/>
  <c r="AE268" i="3"/>
  <c r="N136" i="10"/>
  <c r="AG165" i="3"/>
  <c r="M252" i="10"/>
  <c r="AF304" i="3"/>
  <c r="M185" i="10"/>
  <c r="AF224" i="3"/>
  <c r="N140" i="10"/>
  <c r="AG170" i="3"/>
  <c r="AH170" i="3" s="1"/>
  <c r="M62" i="10"/>
  <c r="AF78" i="3"/>
  <c r="M276" i="10"/>
  <c r="AF333" i="3"/>
  <c r="N212" i="10"/>
  <c r="AG256" i="3"/>
  <c r="L126" i="10"/>
  <c r="AE154" i="3"/>
  <c r="L86" i="10"/>
  <c r="AE107" i="3"/>
  <c r="L54" i="10"/>
  <c r="AE68" i="3"/>
  <c r="L281" i="10"/>
  <c r="AE339" i="3"/>
  <c r="M196" i="10"/>
  <c r="AF237" i="3"/>
  <c r="M260" i="10"/>
  <c r="AF314" i="3"/>
  <c r="N228" i="10"/>
  <c r="AG276" i="3"/>
  <c r="M164" i="10"/>
  <c r="AF199" i="3"/>
  <c r="N265" i="10"/>
  <c r="AG320" i="3"/>
  <c r="L193" i="10"/>
  <c r="AE234" i="3"/>
  <c r="L103" i="10"/>
  <c r="AE127" i="3"/>
  <c r="AE133" i="3" s="1"/>
  <c r="L82" i="10"/>
  <c r="AE102" i="3"/>
  <c r="L26" i="10"/>
  <c r="AE34" i="3"/>
  <c r="M111" i="10"/>
  <c r="AF136" i="3"/>
  <c r="AF9" i="3"/>
  <c r="M6" i="10"/>
  <c r="L23" i="10"/>
  <c r="AE31" i="3"/>
  <c r="M10" i="10"/>
  <c r="AF14" i="3"/>
  <c r="M137" i="10"/>
  <c r="AF167" i="3"/>
  <c r="N66" i="10"/>
  <c r="AG83" i="3"/>
  <c r="AG86" i="3" s="1"/>
  <c r="N130" i="10"/>
  <c r="AG158" i="3"/>
  <c r="N42" i="10"/>
  <c r="AG54" i="3"/>
  <c r="L95" i="10"/>
  <c r="AE117" i="3"/>
  <c r="N233" i="10"/>
  <c r="AG282" i="3"/>
  <c r="AG287" i="3" s="1"/>
  <c r="L50" i="10"/>
  <c r="AE63" i="3"/>
  <c r="M7" i="10"/>
  <c r="AF11" i="3"/>
  <c r="M173" i="10"/>
  <c r="AF210" i="3"/>
  <c r="N67" i="10"/>
  <c r="AG84" i="3"/>
  <c r="AH84" i="3" s="1"/>
  <c r="L243" i="10"/>
  <c r="AE294" i="3"/>
  <c r="L143" i="10"/>
  <c r="AE174" i="3"/>
  <c r="L104" i="10"/>
  <c r="AE128" i="3"/>
  <c r="M43" i="10"/>
  <c r="AF55" i="3"/>
  <c r="M293" i="10"/>
  <c r="AF354" i="3"/>
  <c r="M151" i="10"/>
  <c r="AF183" i="3"/>
  <c r="M275" i="10"/>
  <c r="AF332" i="3"/>
  <c r="N197" i="10"/>
  <c r="AG238" i="3"/>
  <c r="N131" i="10"/>
  <c r="AG160" i="3"/>
  <c r="M266" i="10"/>
  <c r="AF321" i="3"/>
  <c r="M146" i="10"/>
  <c r="AF177" i="3"/>
  <c r="M96" i="10"/>
  <c r="AF118" i="3"/>
  <c r="N286" i="10"/>
  <c r="AG345" i="3"/>
  <c r="L194" i="10"/>
  <c r="AE235" i="3"/>
  <c r="M117" i="10"/>
  <c r="AF143" i="3"/>
  <c r="M85" i="10"/>
  <c r="AF105" i="3"/>
  <c r="N35" i="10"/>
  <c r="AG45" i="3"/>
  <c r="L283" i="10"/>
  <c r="AE342" i="3"/>
  <c r="AH342" i="3" s="1"/>
  <c r="L226" i="10"/>
  <c r="AE273" i="3"/>
  <c r="N157" i="10"/>
  <c r="AG190" i="3"/>
  <c r="M53" i="10"/>
  <c r="AF67" i="3"/>
  <c r="L231" i="10"/>
  <c r="AE279" i="3"/>
  <c r="AH279" i="3" s="1"/>
  <c r="L29" i="10"/>
  <c r="AE38" i="3"/>
  <c r="M218" i="10"/>
  <c r="AF264" i="3"/>
  <c r="AF269" i="3" s="1"/>
  <c r="M75" i="10"/>
  <c r="AF94" i="3"/>
  <c r="M255" i="10"/>
  <c r="AF308" i="3"/>
  <c r="M37" i="10"/>
  <c r="AF48" i="3"/>
  <c r="N250" i="10"/>
  <c r="AG302" i="3"/>
  <c r="L69" i="10"/>
  <c r="AE87" i="3"/>
  <c r="N277" i="10"/>
  <c r="AG334" i="3"/>
  <c r="L41" i="10"/>
  <c r="AE52" i="3"/>
  <c r="AH52" i="3" s="1"/>
  <c r="L178" i="10"/>
  <c r="AE216" i="3"/>
  <c r="AE221" i="3" s="1"/>
  <c r="L56" i="10"/>
  <c r="AE71" i="3"/>
  <c r="L199" i="10"/>
  <c r="AE241" i="3"/>
  <c r="AE245" i="3" s="1"/>
  <c r="M271" i="10"/>
  <c r="AF327" i="3"/>
  <c r="M20" i="10"/>
  <c r="AF27" i="3"/>
  <c r="AF30" i="3" s="1"/>
  <c r="M45" i="10"/>
  <c r="AF57" i="3"/>
  <c r="L167" i="10"/>
  <c r="AE202" i="3"/>
  <c r="M199" i="10"/>
  <c r="AF241" i="3"/>
  <c r="L240" i="10"/>
  <c r="AE290" i="3"/>
  <c r="L174" i="10"/>
  <c r="AE211" i="3"/>
  <c r="AH211" i="3" s="1"/>
  <c r="L289" i="10"/>
  <c r="AE349" i="3"/>
  <c r="L257" i="10"/>
  <c r="AE310" i="3"/>
  <c r="N217" i="10"/>
  <c r="AG262" i="3"/>
  <c r="N71" i="10"/>
  <c r="AG89" i="3"/>
  <c r="AG92" i="3" s="1"/>
  <c r="L272" i="10"/>
  <c r="AE328" i="3"/>
  <c r="L136" i="10"/>
  <c r="AE165" i="3"/>
  <c r="L166" i="10"/>
  <c r="AE201" i="3"/>
  <c r="AH201" i="3" s="1"/>
  <c r="N161" i="10"/>
  <c r="AG195" i="3"/>
  <c r="L94" i="10"/>
  <c r="AE116" i="3"/>
  <c r="M204" i="10"/>
  <c r="AF247" i="3"/>
  <c r="M55" i="10"/>
  <c r="AF70" i="3"/>
  <c r="M26" i="10"/>
  <c r="AF34" i="3"/>
  <c r="N220" i="10"/>
  <c r="AG266" i="3"/>
  <c r="AG269" i="3" s="1"/>
  <c r="N119" i="10"/>
  <c r="AG146" i="3"/>
  <c r="AE8" i="3"/>
  <c r="AE10" i="3" s="1"/>
  <c r="L5" i="10"/>
  <c r="M74" i="10"/>
  <c r="AF93" i="3"/>
  <c r="M84" i="10"/>
  <c r="AF104" i="3"/>
  <c r="L109" i="10"/>
  <c r="AE134" i="3"/>
  <c r="N216" i="10"/>
  <c r="AG261" i="3"/>
  <c r="L151" i="10"/>
  <c r="AE183" i="3"/>
  <c r="M8" i="10"/>
  <c r="AF12" i="3"/>
  <c r="M44" i="10"/>
  <c r="AF56" i="3"/>
  <c r="N173" i="10"/>
  <c r="AG210" i="3"/>
  <c r="AG215" i="3" s="1"/>
  <c r="M93" i="10"/>
  <c r="AF115" i="3"/>
  <c r="M274" i="10"/>
  <c r="AF331" i="3"/>
  <c r="L92" i="10"/>
  <c r="AE114" i="3"/>
  <c r="N208" i="10"/>
  <c r="AG252" i="3"/>
  <c r="AG257" i="3" s="1"/>
  <c r="L203" i="10"/>
  <c r="AE246" i="3"/>
  <c r="AG338" i="3"/>
  <c r="N280" i="10"/>
  <c r="AH177" i="3"/>
  <c r="M259" i="10"/>
  <c r="AF313" i="3"/>
  <c r="L192" i="10"/>
  <c r="AE232" i="3"/>
  <c r="L160" i="10"/>
  <c r="AE194" i="3"/>
  <c r="L211" i="10"/>
  <c r="AE255" i="3"/>
  <c r="M158" i="10"/>
  <c r="AF192" i="3"/>
  <c r="AF197" i="3" s="1"/>
  <c r="L150" i="10"/>
  <c r="AE182" i="3"/>
  <c r="M209" i="10"/>
  <c r="AF253" i="3"/>
  <c r="AF257" i="3" s="1"/>
  <c r="L256" i="10"/>
  <c r="AE309" i="3"/>
  <c r="AH309" i="3" s="1"/>
  <c r="L224" i="10"/>
  <c r="AE271" i="3"/>
  <c r="M187" i="10"/>
  <c r="AF226" i="3"/>
  <c r="M155" i="10"/>
  <c r="AF188" i="3"/>
  <c r="M238" i="10"/>
  <c r="AF288" i="3"/>
  <c r="M206" i="10"/>
  <c r="AF249" i="3"/>
  <c r="M150" i="10"/>
  <c r="AF182" i="3"/>
  <c r="L214" i="10"/>
  <c r="AE259" i="3"/>
  <c r="AH259" i="3" s="1"/>
  <c r="M165" i="10"/>
  <c r="AF200" i="3"/>
  <c r="M133" i="10"/>
  <c r="AF162" i="3"/>
  <c r="N209" i="10"/>
  <c r="AG253" i="3"/>
  <c r="N252" i="10"/>
  <c r="AG304" i="3"/>
  <c r="N185" i="10"/>
  <c r="AG224" i="3"/>
  <c r="M118" i="10"/>
  <c r="AF144" i="3"/>
  <c r="M54" i="10"/>
  <c r="AF68" i="3"/>
  <c r="N276" i="10"/>
  <c r="AG333" i="3"/>
  <c r="L196" i="10"/>
  <c r="AE237" i="3"/>
  <c r="L118" i="10"/>
  <c r="AE144" i="3"/>
  <c r="AH144" i="3" s="1"/>
  <c r="M81" i="10"/>
  <c r="AF101" i="3"/>
  <c r="M49" i="10"/>
  <c r="AF62" i="3"/>
  <c r="M281" i="10"/>
  <c r="AF339" i="3"/>
  <c r="N196" i="10"/>
  <c r="AG237" i="3"/>
  <c r="N260" i="10"/>
  <c r="AG314" i="3"/>
  <c r="L204" i="10"/>
  <c r="AE247" i="3"/>
  <c r="N164" i="10"/>
  <c r="AG199" i="3"/>
  <c r="AG203" i="3" s="1"/>
  <c r="M244" i="10"/>
  <c r="AF295" i="3"/>
  <c r="M193" i="10"/>
  <c r="AF234" i="3"/>
  <c r="M103" i="10"/>
  <c r="AF127" i="3"/>
  <c r="AF133" i="3" s="1"/>
  <c r="L79" i="10"/>
  <c r="AE98" i="3"/>
  <c r="AG9" i="3"/>
  <c r="N6" i="10"/>
  <c r="N111" i="10"/>
  <c r="AG136" i="3"/>
  <c r="L220" i="10"/>
  <c r="AE266" i="3"/>
  <c r="M23" i="10"/>
  <c r="AF31" i="3"/>
  <c r="N10" i="10"/>
  <c r="AG14" i="3"/>
  <c r="AG15" i="3" s="1"/>
  <c r="N137" i="10"/>
  <c r="AG167" i="3"/>
  <c r="M34" i="10"/>
  <c r="AF44" i="3"/>
  <c r="L127" i="10"/>
  <c r="AE155" i="3"/>
  <c r="L39" i="10"/>
  <c r="AE50" i="3"/>
  <c r="M95" i="10"/>
  <c r="AF117" i="3"/>
  <c r="L180" i="10"/>
  <c r="AE218" i="3"/>
  <c r="L47" i="10"/>
  <c r="AE60" i="3"/>
  <c r="AG7" i="3"/>
  <c r="N4" i="10"/>
  <c r="M143" i="10"/>
  <c r="AF174" i="3"/>
  <c r="L53" i="10"/>
  <c r="AE67" i="3"/>
  <c r="AH67" i="3" s="1"/>
  <c r="N232" i="10"/>
  <c r="AG280" i="3"/>
  <c r="M135" i="10"/>
  <c r="AF164" i="3"/>
  <c r="M100" i="10"/>
  <c r="AF123" i="3"/>
  <c r="M40" i="10"/>
  <c r="AF51" i="3"/>
  <c r="M287" i="10"/>
  <c r="AF346" i="3"/>
  <c r="L135" i="10"/>
  <c r="AE164" i="3"/>
  <c r="AH164" i="3" s="1"/>
  <c r="AG328" i="3"/>
  <c r="N272" i="10"/>
  <c r="L191" i="10"/>
  <c r="AE231" i="3"/>
  <c r="L125" i="10"/>
  <c r="AE153" i="3"/>
  <c r="M242" i="10"/>
  <c r="AF292" i="3"/>
  <c r="M142" i="10"/>
  <c r="AF173" i="3"/>
  <c r="L65" i="10"/>
  <c r="AE82" i="3"/>
  <c r="AE86" i="3" s="1"/>
  <c r="L266" i="10"/>
  <c r="AE321" i="3"/>
  <c r="AH321" i="3" s="1"/>
  <c r="M167" i="10"/>
  <c r="AF202" i="3"/>
  <c r="L108" i="10"/>
  <c r="AE132" i="3"/>
  <c r="AH132" i="3" s="1"/>
  <c r="N75" i="10"/>
  <c r="AG94" i="3"/>
  <c r="AH94" i="3" s="1"/>
  <c r="M32" i="10"/>
  <c r="AF42" i="3"/>
  <c r="M277" i="10"/>
  <c r="AF334" i="3"/>
  <c r="L218" i="10"/>
  <c r="AE264" i="3"/>
  <c r="N120" i="10"/>
  <c r="AG147" i="3"/>
  <c r="M51" i="10"/>
  <c r="AF65" i="3"/>
  <c r="L202" i="10"/>
  <c r="AE244" i="3"/>
  <c r="L20" i="10"/>
  <c r="AE27" i="3"/>
  <c r="M197" i="10"/>
  <c r="AF238" i="3"/>
  <c r="L24" i="10"/>
  <c r="AE32" i="3"/>
  <c r="N205" i="10"/>
  <c r="AG248" i="3"/>
  <c r="L33" i="10"/>
  <c r="AE43" i="3"/>
  <c r="N240" i="10"/>
  <c r="AG290" i="3"/>
  <c r="AG293" i="3" s="1"/>
  <c r="M64" i="10"/>
  <c r="AF80" i="3"/>
  <c r="M269" i="10"/>
  <c r="AF325" i="3"/>
  <c r="L32" i="10"/>
  <c r="AE42" i="3"/>
  <c r="N141" i="10"/>
  <c r="AG171" i="3"/>
  <c r="AH171" i="3" s="1"/>
  <c r="L45" i="10"/>
  <c r="AE57" i="3"/>
  <c r="AH57" i="3" s="1"/>
  <c r="N178" i="10"/>
  <c r="AG216" i="3"/>
  <c r="M245" i="10"/>
  <c r="AF296" i="3"/>
  <c r="L275" i="10"/>
  <c r="AE332" i="3"/>
  <c r="AH332" i="3" s="1"/>
  <c r="M267" i="10"/>
  <c r="AF322" i="3"/>
  <c r="N202" i="10"/>
  <c r="AG244" i="3"/>
  <c r="L155" i="10"/>
  <c r="AE188" i="3"/>
  <c r="M122" i="10"/>
  <c r="AF149" i="3"/>
  <c r="M139" i="10"/>
  <c r="AF169" i="3"/>
  <c r="M249" i="10"/>
  <c r="AF301" i="3"/>
  <c r="AF305" i="3" s="1"/>
  <c r="M86" i="10"/>
  <c r="AF107" i="3"/>
  <c r="L273" i="10"/>
  <c r="AE330" i="3"/>
  <c r="M63" i="10"/>
  <c r="AF79" i="3"/>
  <c r="L184" i="10"/>
  <c r="AE223" i="3"/>
  <c r="AH223" i="3" s="1"/>
  <c r="L235" i="10"/>
  <c r="AE284" i="3"/>
  <c r="AH284" i="3" s="1"/>
  <c r="L139" i="10"/>
  <c r="AE169" i="3"/>
  <c r="N160" i="10"/>
  <c r="AG194" i="3"/>
  <c r="AG197" i="3" s="1"/>
  <c r="L169" i="10"/>
  <c r="AE205" i="3"/>
  <c r="AF208" i="3"/>
  <c r="AH208" i="3" s="1"/>
  <c r="M172" i="10"/>
  <c r="L110" i="10"/>
  <c r="AE135" i="3"/>
  <c r="L46" i="10"/>
  <c r="AE58" i="3"/>
  <c r="L145" i="10"/>
  <c r="AE176" i="3"/>
  <c r="L201" i="10"/>
  <c r="AE243" i="3"/>
  <c r="M156" i="10"/>
  <c r="AF189" i="3"/>
  <c r="N193" i="10"/>
  <c r="AG234" i="3"/>
  <c r="M79" i="10"/>
  <c r="AF98" i="3"/>
  <c r="M82" i="10"/>
  <c r="AF102" i="3"/>
  <c r="L87" i="10"/>
  <c r="AE108" i="3"/>
  <c r="N34" i="10"/>
  <c r="AG44" i="3"/>
  <c r="M39" i="10"/>
  <c r="AF50" i="3"/>
  <c r="M47" i="10"/>
  <c r="AF60" i="3"/>
  <c r="N116" i="10"/>
  <c r="AG142" i="3"/>
  <c r="M221" i="10"/>
  <c r="AF267" i="3"/>
  <c r="L97" i="10"/>
  <c r="AE120" i="3"/>
  <c r="M282" i="10"/>
  <c r="AF340" i="3"/>
  <c r="N269" i="10"/>
  <c r="AG325" i="3"/>
  <c r="N115" i="10"/>
  <c r="AG141" i="3"/>
  <c r="N138" i="10"/>
  <c r="AG168" i="3"/>
  <c r="N262" i="10"/>
  <c r="AG316" i="3"/>
  <c r="L105" i="10"/>
  <c r="AE129" i="3"/>
  <c r="M24" i="10"/>
  <c r="AF32" i="3"/>
  <c r="L210" i="10"/>
  <c r="AE254" i="3"/>
  <c r="N16" i="10"/>
  <c r="AG22" i="3"/>
  <c r="AG26" i="3" s="1"/>
  <c r="M11" i="10"/>
  <c r="AF16" i="3"/>
  <c r="N186" i="10"/>
  <c r="AG225" i="3"/>
  <c r="L186" i="10"/>
  <c r="AE225" i="3"/>
  <c r="N234" i="10"/>
  <c r="AG283" i="3"/>
  <c r="L250" i="10"/>
  <c r="AE302" i="3"/>
  <c r="L134" i="10"/>
  <c r="AE163" i="3"/>
  <c r="L101" i="10"/>
  <c r="AE124" i="3"/>
  <c r="N198" i="10"/>
  <c r="AG240" i="3"/>
  <c r="N149" i="10"/>
  <c r="AG181" i="3"/>
  <c r="L68" i="10"/>
  <c r="AE85" i="3"/>
  <c r="AH314" i="3"/>
  <c r="L248" i="10"/>
  <c r="AE300" i="3"/>
  <c r="AE305" i="3" s="1"/>
  <c r="L216" i="10"/>
  <c r="AE261" i="3"/>
  <c r="M179" i="10"/>
  <c r="AF217" i="3"/>
  <c r="M147" i="10"/>
  <c r="AF178" i="3"/>
  <c r="M230" i="10"/>
  <c r="AF278" i="3"/>
  <c r="M182" i="10"/>
  <c r="AF220" i="3"/>
  <c r="L302" i="10"/>
  <c r="AE364" i="3"/>
  <c r="AH364" i="3" s="1"/>
  <c r="L190" i="10"/>
  <c r="AE230" i="3"/>
  <c r="M157" i="10"/>
  <c r="AF190" i="3"/>
  <c r="AG352" i="3"/>
  <c r="N292" i="10"/>
  <c r="M169" i="10"/>
  <c r="AF205" i="3"/>
  <c r="AF209" i="3" s="1"/>
  <c r="N236" i="10"/>
  <c r="AG285" i="3"/>
  <c r="N172" i="10"/>
  <c r="AG208" i="3"/>
  <c r="M102" i="10"/>
  <c r="AF125" i="3"/>
  <c r="M38" i="10"/>
  <c r="AF49" i="3"/>
  <c r="L268" i="10"/>
  <c r="AE324" i="3"/>
  <c r="N188" i="10"/>
  <c r="AG228" i="3"/>
  <c r="AG233" i="3" s="1"/>
  <c r="M105" i="10"/>
  <c r="AF129" i="3"/>
  <c r="M73" i="10"/>
  <c r="AF91" i="3"/>
  <c r="L38" i="10"/>
  <c r="AE49" i="3"/>
  <c r="M268" i="10"/>
  <c r="AF324" i="3"/>
  <c r="AF329" i="3" s="1"/>
  <c r="M145" i="10"/>
  <c r="AF176" i="3"/>
  <c r="L241" i="10"/>
  <c r="AE291" i="3"/>
  <c r="M201" i="10"/>
  <c r="AF243" i="3"/>
  <c r="N156" i="10"/>
  <c r="AG189" i="3"/>
  <c r="L217" i="10"/>
  <c r="AE262" i="3"/>
  <c r="M148" i="10"/>
  <c r="AF180" i="3"/>
  <c r="L22" i="10"/>
  <c r="AE29" i="3"/>
  <c r="N79" i="10"/>
  <c r="AG98" i="3"/>
  <c r="N18" i="10"/>
  <c r="AG24" i="3"/>
  <c r="N82" i="10"/>
  <c r="AG102" i="3"/>
  <c r="AG106" i="3" s="1"/>
  <c r="L66" i="10"/>
  <c r="AE83" i="3"/>
  <c r="M87" i="10"/>
  <c r="AF108" i="3"/>
  <c r="M300" i="10"/>
  <c r="AF362" i="3"/>
  <c r="N122" i="10"/>
  <c r="AG149" i="3"/>
  <c r="N127" i="10"/>
  <c r="AG155" i="3"/>
  <c r="N39" i="10"/>
  <c r="AG50" i="3"/>
  <c r="AG53" i="3" s="1"/>
  <c r="L71" i="10"/>
  <c r="AE89" i="3"/>
  <c r="N180" i="10"/>
  <c r="AG218" i="3"/>
  <c r="N47" i="10"/>
  <c r="AG60" i="3"/>
  <c r="N50" i="10"/>
  <c r="AG63" i="3"/>
  <c r="M109" i="10"/>
  <c r="AF134" i="3"/>
  <c r="N301" i="10"/>
  <c r="AG363" i="3"/>
  <c r="M213" i="10"/>
  <c r="AF258" i="3"/>
  <c r="M123" i="10"/>
  <c r="AF150" i="3"/>
  <c r="AH150" i="3" s="1"/>
  <c r="M91" i="10"/>
  <c r="AF112" i="3"/>
  <c r="N19" i="10"/>
  <c r="AG25" i="3"/>
  <c r="M263" i="10"/>
  <c r="AF318" i="3"/>
  <c r="M56" i="10"/>
  <c r="AF71" i="3"/>
  <c r="L263" i="10"/>
  <c r="AE318" i="3"/>
  <c r="M175" i="10"/>
  <c r="AF212" i="3"/>
  <c r="N83" i="10"/>
  <c r="AG103" i="3"/>
  <c r="AH103" i="3" s="1"/>
  <c r="M215" i="10"/>
  <c r="AF260" i="3"/>
  <c r="M131" i="10"/>
  <c r="AF160" i="3"/>
  <c r="M59" i="10"/>
  <c r="AF74" i="3"/>
  <c r="L259" i="10"/>
  <c r="AE313" i="3"/>
  <c r="L142" i="10"/>
  <c r="AE173" i="3"/>
  <c r="M101" i="10"/>
  <c r="AF124" i="3"/>
  <c r="M68" i="10"/>
  <c r="AF85" i="3"/>
  <c r="L17" i="10"/>
  <c r="AE23" i="3"/>
  <c r="N258" i="10"/>
  <c r="AG312" i="3"/>
  <c r="AG317" i="3" s="1"/>
  <c r="N195" i="10"/>
  <c r="AG236" i="3"/>
  <c r="N88" i="10"/>
  <c r="AG109" i="3"/>
  <c r="N165" i="10"/>
  <c r="AG200" i="3"/>
  <c r="M295" i="10"/>
  <c r="AF356" i="3"/>
  <c r="M181" i="10"/>
  <c r="AF219" i="3"/>
  <c r="M299" i="10"/>
  <c r="AF361" i="3"/>
  <c r="N126" i="10"/>
  <c r="AG154" i="3"/>
  <c r="AG159" i="3" s="1"/>
  <c r="M13" i="10"/>
  <c r="AF18" i="3"/>
  <c r="M229" i="10"/>
  <c r="AF277" i="3"/>
  <c r="AH277" i="3" s="1"/>
  <c r="L37" i="10"/>
  <c r="AE48" i="3"/>
  <c r="AH48" i="3" s="1"/>
  <c r="L234" i="10"/>
  <c r="AE283" i="3"/>
  <c r="AH283" i="3" s="1"/>
  <c r="AG357" i="3"/>
  <c r="N296" i="10"/>
  <c r="M129" i="10"/>
  <c r="AF157" i="3"/>
  <c r="L12" i="10"/>
  <c r="AE17" i="3"/>
  <c r="AE20" i="3" s="1"/>
  <c r="M296" i="10"/>
  <c r="AF357" i="3"/>
  <c r="N162" i="10"/>
  <c r="AG196" i="3"/>
  <c r="M154" i="10"/>
  <c r="AF187" i="3"/>
  <c r="M36" i="10"/>
  <c r="AF47" i="3"/>
  <c r="N288" i="10"/>
  <c r="AG348" i="3"/>
  <c r="L280" i="10"/>
  <c r="AE338" i="3"/>
  <c r="M222" i="10"/>
  <c r="AF268" i="3"/>
  <c r="M149" i="10"/>
  <c r="AF181" i="3"/>
  <c r="M161" i="10"/>
  <c r="AF195" i="3"/>
  <c r="M97" i="10"/>
  <c r="AF120" i="3"/>
  <c r="M114" i="10"/>
  <c r="AF140" i="3"/>
  <c r="M251" i="10"/>
  <c r="AF303" i="3"/>
  <c r="M219" i="10"/>
  <c r="AF265" i="3"/>
  <c r="L152" i="10"/>
  <c r="AE184" i="3"/>
  <c r="M190" i="10"/>
  <c r="AF230" i="3"/>
  <c r="L206" i="10"/>
  <c r="AE249" i="3"/>
  <c r="M292" i="10"/>
  <c r="AF352" i="3"/>
  <c r="M236" i="10"/>
  <c r="AF285" i="3"/>
  <c r="M110" i="10"/>
  <c r="AF135" i="3"/>
  <c r="M46" i="10"/>
  <c r="AF58" i="3"/>
  <c r="M188" i="10"/>
  <c r="AF228" i="3"/>
  <c r="L78" i="10"/>
  <c r="AE97" i="3"/>
  <c r="AH97" i="3" s="1"/>
  <c r="N281" i="10"/>
  <c r="AG339" i="3"/>
  <c r="L244" i="10"/>
  <c r="AE295" i="3"/>
  <c r="N244" i="10"/>
  <c r="AG295" i="3"/>
  <c r="AG299" i="3" s="1"/>
  <c r="N103" i="10"/>
  <c r="AG127" i="3"/>
  <c r="M18" i="10"/>
  <c r="AF24" i="3"/>
  <c r="L122" i="10"/>
  <c r="AE149" i="3"/>
  <c r="L300" i="10"/>
  <c r="AE362" i="3"/>
  <c r="M127" i="10"/>
  <c r="AF155" i="3"/>
  <c r="N95" i="10"/>
  <c r="AG117" i="3"/>
  <c r="AG119" i="3" s="1"/>
  <c r="M180" i="10"/>
  <c r="AF218" i="3"/>
  <c r="M50" i="10"/>
  <c r="AF63" i="3"/>
  <c r="N43" i="10"/>
  <c r="AG55" i="3"/>
  <c r="L129" i="10"/>
  <c r="AE157" i="3"/>
  <c r="AH157" i="3" s="1"/>
  <c r="M33" i="10"/>
  <c r="AF43" i="3"/>
  <c r="M125" i="10"/>
  <c r="AF153" i="3"/>
  <c r="M183" i="10"/>
  <c r="AF222" i="3"/>
  <c r="AF227" i="3" s="1"/>
  <c r="M223" i="10"/>
  <c r="AF270" i="3"/>
  <c r="M61" i="10"/>
  <c r="AF77" i="3"/>
  <c r="AF81" i="3" s="1"/>
  <c r="N154" i="10"/>
  <c r="AG187" i="3"/>
  <c r="M72" i="10"/>
  <c r="AF90" i="3"/>
  <c r="N267" i="10"/>
  <c r="AG322" i="3"/>
  <c r="N104" i="10"/>
  <c r="AG128" i="3"/>
  <c r="N192" i="10"/>
  <c r="AG232" i="3"/>
  <c r="AF7" i="3"/>
  <c r="M4" i="10"/>
  <c r="M19" i="10"/>
  <c r="AF25" i="3"/>
  <c r="AH25" i="3" s="1"/>
  <c r="M52" i="10"/>
  <c r="AF66" i="3"/>
  <c r="M27" i="10"/>
  <c r="AF35" i="3"/>
  <c r="L40" i="10"/>
  <c r="AE51" i="3"/>
  <c r="AH51" i="3" s="1"/>
  <c r="N221" i="10"/>
  <c r="AG267" i="3"/>
  <c r="N213" i="10"/>
  <c r="AG258" i="3"/>
  <c r="AH160" i="3"/>
  <c r="AH45" i="3"/>
  <c r="AH54" i="3"/>
  <c r="L288" i="10"/>
  <c r="AE348" i="3"/>
  <c r="M243" i="10"/>
  <c r="AF294" i="3"/>
  <c r="M211" i="10"/>
  <c r="AF255" i="3"/>
  <c r="L176" i="10"/>
  <c r="AE213" i="3"/>
  <c r="AE215" i="3" s="1"/>
  <c r="L144" i="10"/>
  <c r="AE175" i="3"/>
  <c r="L227" i="10"/>
  <c r="AE274" i="3"/>
  <c r="L179" i="10"/>
  <c r="AE217" i="3"/>
  <c r="AH217" i="3" s="1"/>
  <c r="L254" i="10"/>
  <c r="AE307" i="3"/>
  <c r="AH307" i="3" s="1"/>
  <c r="L182" i="10"/>
  <c r="AE220" i="3"/>
  <c r="AH220" i="3" s="1"/>
  <c r="N152" i="10"/>
  <c r="AG184" i="3"/>
  <c r="L249" i="10"/>
  <c r="AE301" i="3"/>
  <c r="N169" i="10"/>
  <c r="AG205" i="3"/>
  <c r="L212" i="10"/>
  <c r="AE256" i="3"/>
  <c r="AH256" i="3" s="1"/>
  <c r="L161" i="10"/>
  <c r="AE195" i="3"/>
  <c r="M94" i="10"/>
  <c r="AF116" i="3"/>
  <c r="M30" i="10"/>
  <c r="AF39" i="3"/>
  <c r="L225" i="10"/>
  <c r="AE272" i="3"/>
  <c r="AH272" i="3" s="1"/>
  <c r="L153" i="10"/>
  <c r="AE186" i="3"/>
  <c r="L102" i="10"/>
  <c r="AE125" i="3"/>
  <c r="AH125" i="3" s="1"/>
  <c r="L70" i="10"/>
  <c r="AE88" i="3"/>
  <c r="AH88" i="3" s="1"/>
  <c r="L30" i="10"/>
  <c r="AE39" i="3"/>
  <c r="N268" i="10"/>
  <c r="AG324" i="3"/>
  <c r="N145" i="10"/>
  <c r="AG176" i="3"/>
  <c r="M241" i="10"/>
  <c r="AF291" i="3"/>
  <c r="N201" i="10"/>
  <c r="AG243" i="3"/>
  <c r="L148" i="10"/>
  <c r="AE180" i="3"/>
  <c r="M217" i="10"/>
  <c r="AF262" i="3"/>
  <c r="N148" i="10"/>
  <c r="AG180" i="3"/>
  <c r="AG185" i="3" s="1"/>
  <c r="M22" i="10"/>
  <c r="AF29" i="3"/>
  <c r="L58" i="10"/>
  <c r="AE73" i="3"/>
  <c r="AG6" i="3"/>
  <c r="N3" i="10"/>
  <c r="M58" i="10"/>
  <c r="AF73" i="3"/>
  <c r="L63" i="10"/>
  <c r="AE79" i="3"/>
  <c r="N87" i="10"/>
  <c r="AG108" i="3"/>
  <c r="AG113" i="3" s="1"/>
  <c r="N300" i="10"/>
  <c r="AG362" i="3"/>
  <c r="L119" i="10"/>
  <c r="AE146" i="3"/>
  <c r="AE152" i="3" s="1"/>
  <c r="L297" i="10"/>
  <c r="AE358" i="3"/>
  <c r="M90" i="10"/>
  <c r="AF111" i="3"/>
  <c r="L15" i="10"/>
  <c r="AE21" i="3"/>
  <c r="M71" i="10"/>
  <c r="AF89" i="3"/>
  <c r="M98" i="10"/>
  <c r="AF121" i="3"/>
  <c r="M29" i="10"/>
  <c r="AF38" i="3"/>
  <c r="L14" i="10"/>
  <c r="AE19" i="3"/>
  <c r="AH19" i="3" s="1"/>
  <c r="N107" i="10"/>
  <c r="AG131" i="3"/>
  <c r="AH131" i="3" s="1"/>
  <c r="N293" i="10"/>
  <c r="AG354" i="3"/>
  <c r="AH354" i="3" s="1"/>
  <c r="M205" i="10"/>
  <c r="AF248" i="3"/>
  <c r="L120" i="10"/>
  <c r="AE147" i="3"/>
  <c r="L88" i="10"/>
  <c r="AE109" i="3"/>
  <c r="AH109" i="3" s="1"/>
  <c r="L16" i="10"/>
  <c r="AE22" i="3"/>
  <c r="AH22" i="3" s="1"/>
  <c r="M239" i="10"/>
  <c r="AF289" i="3"/>
  <c r="L49" i="10"/>
  <c r="AE62" i="3"/>
  <c r="AH62" i="3" s="1"/>
  <c r="N253" i="10"/>
  <c r="AG306" i="3"/>
  <c r="AG311" i="3" s="1"/>
  <c r="N168" i="10"/>
  <c r="AG204" i="3"/>
  <c r="L80" i="10"/>
  <c r="AE100" i="3"/>
  <c r="M207" i="10"/>
  <c r="AF250" i="3"/>
  <c r="M128" i="10"/>
  <c r="AF156" i="3"/>
  <c r="L52" i="10"/>
  <c r="AE66" i="3"/>
  <c r="AH66" i="3" s="1"/>
  <c r="L242" i="10"/>
  <c r="AE292" i="3"/>
  <c r="M138" i="10"/>
  <c r="AF168" i="3"/>
  <c r="M99" i="10"/>
  <c r="AF122" i="3"/>
  <c r="AH122" i="3" s="1"/>
  <c r="L61" i="10"/>
  <c r="AE77" i="3"/>
  <c r="N11" i="10"/>
  <c r="AG16" i="3"/>
  <c r="AG20" i="3" s="1"/>
  <c r="L255" i="10"/>
  <c r="AE308" i="3"/>
  <c r="AH308" i="3" s="1"/>
  <c r="M189" i="10"/>
  <c r="AF229" i="3"/>
  <c r="L81" i="10"/>
  <c r="AE101" i="3"/>
  <c r="AH101" i="3" s="1"/>
  <c r="AE327" i="3"/>
  <c r="AH327" i="3" s="1"/>
  <c r="L271" i="10"/>
  <c r="N133" i="10"/>
  <c r="AG162" i="3"/>
  <c r="N278" i="10"/>
  <c r="AG336" i="3"/>
  <c r="AG341" i="3" s="1"/>
  <c r="N176" i="10"/>
  <c r="AG213" i="3"/>
  <c r="AE356" i="3"/>
  <c r="L295" i="10"/>
  <c r="M115" i="10"/>
  <c r="AF141" i="3"/>
  <c r="AH141" i="3" s="1"/>
  <c r="M291" i="10"/>
  <c r="AF351" i="3"/>
  <c r="M210" i="10"/>
  <c r="AF254" i="3"/>
  <c r="N27" i="10"/>
  <c r="AG35" i="3"/>
  <c r="AH35" i="3" s="1"/>
  <c r="M195" i="10"/>
  <c r="AF236" i="3"/>
  <c r="AH236" i="3" s="1"/>
  <c r="M285" i="10"/>
  <c r="AF344" i="3"/>
  <c r="M124" i="10"/>
  <c r="AF151" i="3"/>
  <c r="N285" i="10"/>
  <c r="AG344" i="3"/>
  <c r="M258" i="10"/>
  <c r="AF312" i="3"/>
  <c r="L100" i="10"/>
  <c r="AE123" i="3"/>
  <c r="AH123" i="3" s="1"/>
  <c r="N124" i="10"/>
  <c r="AG151" i="3"/>
  <c r="M162" i="10"/>
  <c r="AF196" i="3"/>
  <c r="M76" i="10"/>
  <c r="AF95" i="3"/>
  <c r="AH334" i="3"/>
  <c r="AH181" i="3"/>
  <c r="AH199" i="3"/>
  <c r="AH24" i="3"/>
  <c r="AH74" i="3"/>
  <c r="L246" i="10"/>
  <c r="AE297" i="3"/>
  <c r="AH297" i="3" s="1"/>
  <c r="M25" i="10"/>
  <c r="AF33" i="3"/>
  <c r="L55" i="10"/>
  <c r="AE70" i="3"/>
  <c r="M220" i="10"/>
  <c r="AF266" i="3"/>
  <c r="M297" i="10"/>
  <c r="AF358" i="3"/>
  <c r="N90" i="10"/>
  <c r="AG111" i="3"/>
  <c r="M15" i="10"/>
  <c r="AF21" i="3"/>
  <c r="M21" i="10"/>
  <c r="AF28" i="3"/>
  <c r="N91" i="10"/>
  <c r="AG112" i="3"/>
  <c r="AH112" i="3" s="1"/>
  <c r="L279" i="10"/>
  <c r="AE337" i="3"/>
  <c r="AE341" i="3" s="1"/>
  <c r="M198" i="10"/>
  <c r="AF240" i="3"/>
  <c r="M116" i="10"/>
  <c r="AF142" i="3"/>
  <c r="AH142" i="3" s="1"/>
  <c r="L84" i="10"/>
  <c r="AE104" i="3"/>
  <c r="AH104" i="3" s="1"/>
  <c r="L9" i="10"/>
  <c r="AE13" i="3"/>
  <c r="N224" i="10"/>
  <c r="AG271" i="3"/>
  <c r="AG275" i="3" s="1"/>
  <c r="L298" i="10"/>
  <c r="AE360" i="3"/>
  <c r="AH360" i="3" s="1"/>
  <c r="L239" i="10"/>
  <c r="AE289" i="3"/>
  <c r="AH289" i="3" s="1"/>
  <c r="M159" i="10"/>
  <c r="AF193" i="3"/>
  <c r="L76" i="10"/>
  <c r="AE95" i="3"/>
  <c r="AE99" i="3" s="1"/>
  <c r="M194" i="10"/>
  <c r="AF235" i="3"/>
  <c r="M121" i="10"/>
  <c r="AF148" i="3"/>
  <c r="M28" i="10"/>
  <c r="AF37" i="3"/>
  <c r="L223" i="10"/>
  <c r="AE270" i="3"/>
  <c r="M134" i="10"/>
  <c r="AF163" i="3"/>
  <c r="L96" i="10"/>
  <c r="AE118" i="3"/>
  <c r="M48" i="10"/>
  <c r="AF61" i="3"/>
  <c r="L8" i="10"/>
  <c r="AE12" i="3"/>
  <c r="AH12" i="3" s="1"/>
  <c r="N248" i="10"/>
  <c r="AG300" i="3"/>
  <c r="N181" i="10"/>
  <c r="AG219" i="3"/>
  <c r="AH219" i="3" s="1"/>
  <c r="M77" i="10"/>
  <c r="AF96" i="3"/>
  <c r="N261" i="10"/>
  <c r="AG315" i="3"/>
  <c r="N112" i="10"/>
  <c r="AG137" i="3"/>
  <c r="M261" i="10"/>
  <c r="AF315" i="3"/>
  <c r="N170" i="10"/>
  <c r="AG206" i="3"/>
  <c r="AH206" i="3" s="1"/>
  <c r="M278" i="10"/>
  <c r="AF336" i="3"/>
  <c r="M80" i="10"/>
  <c r="AF100" i="3"/>
  <c r="M286" i="10"/>
  <c r="AF345" i="3"/>
  <c r="AH345" i="3" s="1"/>
  <c r="L175" i="10"/>
  <c r="AE212" i="3"/>
  <c r="AH212" i="3" s="1"/>
  <c r="L13" i="10"/>
  <c r="AE18" i="3"/>
  <c r="N189" i="10"/>
  <c r="AG229" i="3"/>
  <c r="M262" i="10"/>
  <c r="AF316" i="3"/>
  <c r="AH316" i="3" s="1"/>
  <c r="L113" i="10"/>
  <c r="AE139" i="3"/>
  <c r="M253" i="10"/>
  <c r="AF306" i="3"/>
  <c r="N245" i="10"/>
  <c r="AG296" i="3"/>
  <c r="AH296" i="3" s="1"/>
  <c r="L48" i="10"/>
  <c r="AE61" i="3"/>
  <c r="L25" i="10"/>
  <c r="AE33" i="3"/>
  <c r="AH33" i="3" s="1"/>
  <c r="L117" i="10"/>
  <c r="AE143" i="3"/>
  <c r="AH143" i="3" s="1"/>
  <c r="N51" i="10"/>
  <c r="AG65" i="3"/>
  <c r="AG69" i="3" s="1"/>
  <c r="Y338" i="3"/>
  <c r="O280" i="10" s="1"/>
  <c r="Y244" i="3"/>
  <c r="O202" i="10" s="1"/>
  <c r="Y216" i="3"/>
  <c r="Z216" i="3" s="1"/>
  <c r="Y129" i="3"/>
  <c r="O105" i="10" s="1"/>
  <c r="Y91" i="3"/>
  <c r="O73" i="10" s="1"/>
  <c r="Y210" i="3"/>
  <c r="M210" i="3" s="1"/>
  <c r="Y128" i="3"/>
  <c r="O104" i="10" s="1"/>
  <c r="Y273" i="3"/>
  <c r="O226" i="10" s="1"/>
  <c r="Y246" i="3"/>
  <c r="Y222" i="3"/>
  <c r="Z222" i="3" s="1"/>
  <c r="Y181" i="3"/>
  <c r="O149" i="10" s="1"/>
  <c r="Y42" i="3"/>
  <c r="Y280" i="3"/>
  <c r="O232" i="10" s="1"/>
  <c r="Y242" i="3"/>
  <c r="O200" i="10" s="1"/>
  <c r="AF8" i="3"/>
  <c r="Y258" i="3"/>
  <c r="Y150" i="3"/>
  <c r="O123" i="10" s="1"/>
  <c r="Y71" i="3"/>
  <c r="O56" i="10" s="1"/>
  <c r="Y260" i="3"/>
  <c r="Y160" i="3"/>
  <c r="Y85" i="3"/>
  <c r="O68" i="10" s="1"/>
  <c r="Y48" i="3"/>
  <c r="O37" i="10" s="1"/>
  <c r="Y290" i="3"/>
  <c r="O240" i="10" s="1"/>
  <c r="Y110" i="3"/>
  <c r="O89" i="10" s="1"/>
  <c r="Y72" i="3"/>
  <c r="O57" i="10" s="1"/>
  <c r="Y38" i="3"/>
  <c r="O29" i="10" s="1"/>
  <c r="Y109" i="3"/>
  <c r="O88" i="10" s="1"/>
  <c r="Y22" i="3"/>
  <c r="O16" i="10" s="1"/>
  <c r="Y306" i="3"/>
  <c r="Y308" i="3"/>
  <c r="O255" i="10" s="1"/>
  <c r="Y327" i="3"/>
  <c r="Y252" i="3"/>
  <c r="Y309" i="3"/>
  <c r="O256" i="10" s="1"/>
  <c r="Y226" i="3"/>
  <c r="O187" i="10" s="1"/>
  <c r="Y188" i="3"/>
  <c r="O155" i="10" s="1"/>
  <c r="Y57" i="3"/>
  <c r="O45" i="10" s="1"/>
  <c r="Y240" i="3"/>
  <c r="Y303" i="3"/>
  <c r="Y346" i="3"/>
  <c r="O287" i="10" s="1"/>
  <c r="Y51" i="3"/>
  <c r="O40" i="10" s="1"/>
  <c r="Y286" i="3"/>
  <c r="Y52" i="3"/>
  <c r="Y355" i="3"/>
  <c r="Y17" i="3"/>
  <c r="O12" i="10" s="1"/>
  <c r="Y250" i="3"/>
  <c r="O207" i="10" s="1"/>
  <c r="Y156" i="3"/>
  <c r="O128" i="10" s="1"/>
  <c r="Y16" i="3"/>
  <c r="Y137" i="3"/>
  <c r="Z137" i="3" s="1"/>
  <c r="Y315" i="3"/>
  <c r="O261" i="10" s="1"/>
  <c r="Y139" i="3"/>
  <c r="Y212" i="3"/>
  <c r="Y18" i="3"/>
  <c r="O13" i="10" s="1"/>
  <c r="Y33" i="3"/>
  <c r="O25" i="10" s="1"/>
  <c r="Y345" i="3"/>
  <c r="Y143" i="3"/>
  <c r="O117" i="10" s="1"/>
  <c r="Y65" i="3"/>
  <c r="Y316" i="3"/>
  <c r="Y312" i="3"/>
  <c r="M312" i="3" s="1"/>
  <c r="Y187" i="3"/>
  <c r="Y340" i="3"/>
  <c r="O282" i="10" s="1"/>
  <c r="Y313" i="3"/>
  <c r="Y196" i="3"/>
  <c r="Y200" i="3"/>
  <c r="O165" i="10" s="1"/>
  <c r="Y23" i="3"/>
  <c r="Y115" i="3"/>
  <c r="Y348" i="3"/>
  <c r="Y164" i="3"/>
  <c r="Z164" i="3" s="1"/>
  <c r="Y13" i="3"/>
  <c r="Y123" i="3"/>
  <c r="Y231" i="3"/>
  <c r="Y32" i="3"/>
  <c r="Y213" i="3"/>
  <c r="Y183" i="3"/>
  <c r="Y332" i="3"/>
  <c r="Y328" i="3"/>
  <c r="Y153" i="3"/>
  <c r="Y325" i="3"/>
  <c r="Y322" i="3"/>
  <c r="Y171" i="3"/>
  <c r="Y248" i="3"/>
  <c r="Y147" i="3"/>
  <c r="Y157" i="3"/>
  <c r="Y296" i="3"/>
  <c r="Y114" i="3"/>
  <c r="Y55" i="3"/>
  <c r="Y80" i="3"/>
  <c r="Z148" i="3"/>
  <c r="M148" i="3"/>
  <c r="C121" i="10" s="1"/>
  <c r="Z348" i="3"/>
  <c r="Y95" i="3"/>
  <c r="O76" i="10" s="1"/>
  <c r="Y336" i="3"/>
  <c r="M38" i="3"/>
  <c r="C29" i="10" s="1"/>
  <c r="M32" i="3"/>
  <c r="C24" i="10" s="1"/>
  <c r="Z286" i="3"/>
  <c r="Z246" i="3"/>
  <c r="M246" i="3"/>
  <c r="Z129" i="3"/>
  <c r="M129" i="3"/>
  <c r="C105" i="10" s="1"/>
  <c r="Z57" i="3"/>
  <c r="M57" i="3"/>
  <c r="C45" i="10" s="1"/>
  <c r="Z55" i="3"/>
  <c r="M115" i="3"/>
  <c r="C93" i="10" s="1"/>
  <c r="Z290" i="3"/>
  <c r="M242" i="3"/>
  <c r="C200" i="10" s="1"/>
  <c r="Z51" i="3"/>
  <c r="Z143" i="3"/>
  <c r="M143" i="3"/>
  <c r="C117" i="10" s="1"/>
  <c r="M273" i="3"/>
  <c r="C226" i="10" s="1"/>
  <c r="Z338" i="3"/>
  <c r="M338" i="3"/>
  <c r="C280" i="10" s="1"/>
  <c r="Z331" i="3"/>
  <c r="M331" i="3"/>
  <c r="C274" i="10" s="1"/>
  <c r="Z33" i="3"/>
  <c r="M33" i="3"/>
  <c r="C25" i="10" s="1"/>
  <c r="Y267" i="3"/>
  <c r="O221" i="10" s="1"/>
  <c r="Y202" i="3"/>
  <c r="O167" i="10" s="1"/>
  <c r="Y94" i="3"/>
  <c r="O75" i="10" s="1"/>
  <c r="Z42" i="3"/>
  <c r="M42" i="3"/>
  <c r="Y264" i="3"/>
  <c r="Y27" i="3"/>
  <c r="Z226" i="3"/>
  <c r="M226" i="3"/>
  <c r="C187" i="10" s="1"/>
  <c r="Z200" i="3"/>
  <c r="M200" i="3"/>
  <c r="C165" i="10" s="1"/>
  <c r="Z241" i="3"/>
  <c r="M241" i="3"/>
  <c r="C199" i="10" s="1"/>
  <c r="Z177" i="3"/>
  <c r="M177" i="3"/>
  <c r="C146" i="10" s="1"/>
  <c r="Z279" i="3"/>
  <c r="M279" i="3"/>
  <c r="C231" i="10" s="1"/>
  <c r="Z150" i="3"/>
  <c r="M150" i="3"/>
  <c r="C123" i="10" s="1"/>
  <c r="M325" i="3"/>
  <c r="C269" i="10" s="1"/>
  <c r="M222" i="3"/>
  <c r="Z309" i="3"/>
  <c r="M309" i="3"/>
  <c r="C256" i="10" s="1"/>
  <c r="Z110" i="3"/>
  <c r="Z72" i="3"/>
  <c r="M72" i="3"/>
  <c r="C57" i="10" s="1"/>
  <c r="Z344" i="3"/>
  <c r="M344" i="3"/>
  <c r="C285" i="10" s="1"/>
  <c r="Z22" i="3"/>
  <c r="M22" i="3"/>
  <c r="C16" i="10" s="1"/>
  <c r="Z315" i="3"/>
  <c r="M315" i="3"/>
  <c r="C261" i="10" s="1"/>
  <c r="Z71" i="3"/>
  <c r="M71" i="3"/>
  <c r="C56" i="10" s="1"/>
  <c r="Z357" i="3"/>
  <c r="M357" i="3"/>
  <c r="C296" i="10" s="1"/>
  <c r="Z48" i="3"/>
  <c r="Z250" i="3"/>
  <c r="M250" i="3"/>
  <c r="C207" i="10" s="1"/>
  <c r="Z16" i="3"/>
  <c r="M16" i="3"/>
  <c r="Z308" i="3"/>
  <c r="Y154" i="3"/>
  <c r="O126" i="10" s="1"/>
  <c r="Y101" i="3"/>
  <c r="O81" i="10" s="1"/>
  <c r="Y47" i="3"/>
  <c r="Y361" i="3"/>
  <c r="O299" i="10" s="1"/>
  <c r="Y74" i="3"/>
  <c r="O59" i="10" s="1"/>
  <c r="Y337" i="3"/>
  <c r="O279" i="10" s="1"/>
  <c r="Y321" i="3"/>
  <c r="O266" i="10" s="1"/>
  <c r="Y318" i="3"/>
  <c r="Y342" i="3"/>
  <c r="O283" i="10" s="1"/>
  <c r="Y206" i="3"/>
  <c r="O170" i="10" s="1"/>
  <c r="Y100" i="3"/>
  <c r="Y124" i="3"/>
  <c r="O101" i="10" s="1"/>
  <c r="Y28" i="3"/>
  <c r="O21" i="10" s="1"/>
  <c r="Y360" i="3"/>
  <c r="O298" i="10" s="1"/>
  <c r="Y61" i="3"/>
  <c r="O48" i="10" s="1"/>
  <c r="Y229" i="3"/>
  <c r="O189" i="10" s="1"/>
  <c r="Y319" i="3"/>
  <c r="O264" i="10" s="1"/>
  <c r="Y189" i="3"/>
  <c r="O156" i="10" s="1"/>
  <c r="Y54" i="3"/>
  <c r="Y104" i="3"/>
  <c r="O84" i="10" s="1"/>
  <c r="Y289" i="3"/>
  <c r="O239" i="10" s="1"/>
  <c r="Y168" i="3"/>
  <c r="O138" i="10" s="1"/>
  <c r="Y122" i="3"/>
  <c r="O99" i="10" s="1"/>
  <c r="Y225" i="3"/>
  <c r="O186" i="10" s="1"/>
  <c r="Y283" i="3"/>
  <c r="O234" i="10" s="1"/>
  <c r="Y302" i="3"/>
  <c r="O250" i="10" s="1"/>
  <c r="Y63" i="3"/>
  <c r="O50" i="10" s="1"/>
  <c r="Y298" i="3"/>
  <c r="O247" i="10" s="1"/>
  <c r="Y77" i="3"/>
  <c r="Y190" i="3"/>
  <c r="O157" i="10" s="1"/>
  <c r="Y354" i="3"/>
  <c r="O293" i="10" s="1"/>
  <c r="Y132" i="3"/>
  <c r="O108" i="10" s="1"/>
  <c r="Y270" i="3"/>
  <c r="Y219" i="3"/>
  <c r="O181" i="10" s="1"/>
  <c r="Y277" i="3"/>
  <c r="O229" i="10" s="1"/>
  <c r="Y193" i="3"/>
  <c r="O159" i="10" s="1"/>
  <c r="Y56" i="3"/>
  <c r="O44" i="10" s="1"/>
  <c r="Y356" i="3"/>
  <c r="O295" i="10" s="1"/>
  <c r="Y254" i="3"/>
  <c r="O210" i="10" s="1"/>
  <c r="Y35" i="3"/>
  <c r="O27" i="10" s="1"/>
  <c r="Y151" i="3"/>
  <c r="O124" i="10" s="1"/>
  <c r="Y43" i="3"/>
  <c r="O33" i="10" s="1"/>
  <c r="Y238" i="3"/>
  <c r="O197" i="10" s="1"/>
  <c r="Y292" i="3"/>
  <c r="O242" i="10" s="1"/>
  <c r="Y173" i="3"/>
  <c r="Y235" i="3"/>
  <c r="O194" i="10" s="1"/>
  <c r="Y105" i="3"/>
  <c r="O85" i="10" s="1"/>
  <c r="Y45" i="3"/>
  <c r="O35" i="10" s="1"/>
  <c r="Y103" i="3"/>
  <c r="O83" i="10" s="1"/>
  <c r="Y232" i="3"/>
  <c r="O192" i="10" s="1"/>
  <c r="Y314" i="3"/>
  <c r="O260" i="10" s="1"/>
  <c r="Y199" i="3"/>
  <c r="O164" i="10" s="1"/>
  <c r="Y90" i="3"/>
  <c r="O72" i="10" s="1"/>
  <c r="Y334" i="3"/>
  <c r="O277" i="10" s="1"/>
  <c r="Y259" i="3"/>
  <c r="O214" i="10" s="1"/>
  <c r="Y326" i="3"/>
  <c r="O270" i="10" s="1"/>
  <c r="Y84" i="3"/>
  <c r="O67" i="10" s="1"/>
  <c r="Y204" i="3"/>
  <c r="Y120" i="3"/>
  <c r="Y82" i="3"/>
  <c r="Y37" i="3"/>
  <c r="Y130" i="3"/>
  <c r="O106" i="10" s="1"/>
  <c r="Y44" i="3"/>
  <c r="O34" i="10" s="1"/>
  <c r="Y7" i="3"/>
  <c r="Y67" i="3"/>
  <c r="O53" i="10" s="1"/>
  <c r="Y131" i="3"/>
  <c r="O107" i="10" s="1"/>
  <c r="Y75" i="3"/>
  <c r="O60" i="10" s="1"/>
  <c r="Y320" i="3"/>
  <c r="O265" i="10" s="1"/>
  <c r="Y268" i="3"/>
  <c r="O222" i="10" s="1"/>
  <c r="Y276" i="3"/>
  <c r="Y66" i="3"/>
  <c r="O52" i="10" s="1"/>
  <c r="Y351" i="3"/>
  <c r="O291" i="10" s="1"/>
  <c r="Y162" i="3"/>
  <c r="O133" i="10" s="1"/>
  <c r="Y363" i="3"/>
  <c r="O301" i="10" s="1"/>
  <c r="Y236" i="3"/>
  <c r="O195" i="10" s="1"/>
  <c r="Y87" i="3"/>
  <c r="Y271" i="3"/>
  <c r="O224" i="10" s="1"/>
  <c r="Y68" i="3"/>
  <c r="O54" i="10" s="1"/>
  <c r="Y223" i="3"/>
  <c r="O184" i="10" s="1"/>
  <c r="Y184" i="3"/>
  <c r="O152" i="10" s="1"/>
  <c r="Y169" i="3"/>
  <c r="O139" i="10" s="1"/>
  <c r="Y352" i="3"/>
  <c r="O292" i="10" s="1"/>
  <c r="Y285" i="3"/>
  <c r="O236" i="10" s="1"/>
  <c r="Y62" i="3"/>
  <c r="O49" i="10" s="1"/>
  <c r="Y112" i="3"/>
  <c r="O91" i="10" s="1"/>
  <c r="Y25" i="3"/>
  <c r="O19" i="10" s="1"/>
  <c r="Y350" i="3"/>
  <c r="O290" i="10" s="1"/>
  <c r="Y163" i="3"/>
  <c r="O134" i="10" s="1"/>
  <c r="Y118" i="3"/>
  <c r="O96" i="10" s="1"/>
  <c r="Y12" i="3"/>
  <c r="O8" i="10" s="1"/>
  <c r="Y141" i="3"/>
  <c r="O115" i="10" s="1"/>
  <c r="Y307" i="3"/>
  <c r="O254" i="10" s="1"/>
  <c r="Y111" i="3"/>
  <c r="O90" i="10" s="1"/>
  <c r="Y142" i="3"/>
  <c r="O116" i="10" s="1"/>
  <c r="Y194" i="3"/>
  <c r="O160" i="10" s="1"/>
  <c r="Y255" i="3"/>
  <c r="O211" i="10" s="1"/>
  <c r="Y182" i="3"/>
  <c r="O150" i="10" s="1"/>
  <c r="Y24" i="3"/>
  <c r="O18" i="10" s="1"/>
  <c r="Y134" i="3"/>
  <c r="Y249" i="3"/>
  <c r="O206" i="10" s="1"/>
  <c r="Y174" i="3"/>
  <c r="O143" i="10" s="1"/>
  <c r="Y300" i="3"/>
  <c r="Y364" i="3"/>
  <c r="O302" i="10" s="1"/>
  <c r="Y170" i="3"/>
  <c r="O140" i="10" s="1"/>
  <c r="Y102" i="3"/>
  <c r="O82" i="10" s="1"/>
  <c r="Y178" i="3"/>
  <c r="O147" i="10" s="1"/>
  <c r="Y207" i="3"/>
  <c r="O171" i="10" s="1"/>
  <c r="Y208" i="3"/>
  <c r="O172" i="10" s="1"/>
  <c r="Y79" i="3"/>
  <c r="O63" i="10" s="1"/>
  <c r="Y282" i="3"/>
  <c r="Y261" i="3"/>
  <c r="O216" i="10" s="1"/>
  <c r="Y294" i="3"/>
  <c r="Y288" i="3"/>
  <c r="Y180" i="3"/>
  <c r="Y234" i="3"/>
  <c r="Y34" i="3"/>
  <c r="O26" i="10" s="1"/>
  <c r="Y266" i="3"/>
  <c r="O220" i="10" s="1"/>
  <c r="Y6" i="3"/>
  <c r="Y195" i="3"/>
  <c r="O161" i="10" s="1"/>
  <c r="Y324" i="3"/>
  <c r="Y14" i="3"/>
  <c r="O10" i="10" s="1"/>
  <c r="Y116" i="3"/>
  <c r="O94" i="10" s="1"/>
  <c r="Y158" i="3"/>
  <c r="O130" i="10" s="1"/>
  <c r="Y21" i="3"/>
  <c r="Y11" i="3"/>
  <c r="Y230" i="3"/>
  <c r="O190" i="10" s="1"/>
  <c r="Y343" i="3"/>
  <c r="O284" i="10" s="1"/>
  <c r="Y107" i="3"/>
  <c r="Y339" i="3"/>
  <c r="O281" i="10" s="1"/>
  <c r="Y140" i="3"/>
  <c r="O114" i="10" s="1"/>
  <c r="Y73" i="3"/>
  <c r="O58" i="10" s="1"/>
  <c r="O5" i="10"/>
  <c r="Y121" i="3"/>
  <c r="O98" i="10" s="1"/>
  <c r="Y358" i="3"/>
  <c r="O297" i="10" s="1"/>
  <c r="Y93" i="3"/>
  <c r="Y265" i="3"/>
  <c r="O219" i="10" s="1"/>
  <c r="Y186" i="3"/>
  <c r="Y50" i="3"/>
  <c r="O39" i="10" s="1"/>
  <c r="Y218" i="3"/>
  <c r="O180" i="10" s="1"/>
  <c r="Y165" i="3"/>
  <c r="O136" i="10" s="1"/>
  <c r="Y201" i="3"/>
  <c r="O166" i="10" s="1"/>
  <c r="Y253" i="3"/>
  <c r="O209" i="10" s="1"/>
  <c r="Y176" i="3"/>
  <c r="O145" i="10" s="1"/>
  <c r="Y198" i="3"/>
  <c r="Y278" i="3"/>
  <c r="O230" i="10" s="1"/>
  <c r="Y192" i="3"/>
  <c r="Y291" i="3"/>
  <c r="O241" i="10" s="1"/>
  <c r="Y136" i="3"/>
  <c r="O111" i="10" s="1"/>
  <c r="Y83" i="3"/>
  <c r="O66" i="10" s="1"/>
  <c r="Y31" i="3"/>
  <c r="Y146" i="3"/>
  <c r="Y155" i="3"/>
  <c r="O127" i="10" s="1"/>
  <c r="Y60" i="3"/>
  <c r="Y301" i="3"/>
  <c r="O249" i="10" s="1"/>
  <c r="Y144" i="3"/>
  <c r="O118" i="10" s="1"/>
  <c r="Y330" i="3"/>
  <c r="Y214" i="3"/>
  <c r="O177" i="10" s="1"/>
  <c r="Y161" i="3"/>
  <c r="O132" i="10" s="1"/>
  <c r="Y70" i="3"/>
  <c r="Y108" i="3"/>
  <c r="O87" i="10" s="1"/>
  <c r="Y167" i="3"/>
  <c r="Y284" i="3"/>
  <c r="O235" i="10" s="1"/>
  <c r="Y205" i="3"/>
  <c r="O169" i="10" s="1"/>
  <c r="Y333" i="3"/>
  <c r="O276" i="10" s="1"/>
  <c r="Y256" i="3"/>
  <c r="O212" i="10" s="1"/>
  <c r="Y135" i="3"/>
  <c r="O110" i="10" s="1"/>
  <c r="Y97" i="3"/>
  <c r="O78" i="10" s="1"/>
  <c r="Y58" i="3"/>
  <c r="O46" i="10" s="1"/>
  <c r="Y262" i="3"/>
  <c r="O217" i="10" s="1"/>
  <c r="Y362" i="3"/>
  <c r="O300" i="10" s="1"/>
  <c r="Y117" i="3"/>
  <c r="O95" i="10" s="1"/>
  <c r="Y175" i="3"/>
  <c r="O144" i="10" s="1"/>
  <c r="Y274" i="3"/>
  <c r="O227" i="10" s="1"/>
  <c r="Y217" i="3"/>
  <c r="O179" i="10" s="1"/>
  <c r="Y220" i="3"/>
  <c r="O182" i="10" s="1"/>
  <c r="Y228" i="3"/>
  <c r="Y125" i="3"/>
  <c r="O102" i="10" s="1"/>
  <c r="Y88" i="3"/>
  <c r="O70" i="10" s="1"/>
  <c r="Y39" i="3"/>
  <c r="O30" i="10" s="1"/>
  <c r="Y98" i="3"/>
  <c r="O79" i="10" s="1"/>
  <c r="Y9" i="3"/>
  <c r="O6" i="10" s="1"/>
  <c r="Y149" i="3"/>
  <c r="O122" i="10" s="1"/>
  <c r="Y40" i="3"/>
  <c r="O31" i="10" s="1"/>
  <c r="Y49" i="3"/>
  <c r="O38" i="10" s="1"/>
  <c r="Y297" i="3"/>
  <c r="O246" i="10" s="1"/>
  <c r="Y211" i="3"/>
  <c r="O174" i="10" s="1"/>
  <c r="Y224" i="3"/>
  <c r="O185" i="10" s="1"/>
  <c r="Y349" i="3"/>
  <c r="O289" i="10" s="1"/>
  <c r="Y237" i="3"/>
  <c r="O196" i="10" s="1"/>
  <c r="Y247" i="3"/>
  <c r="O204" i="10" s="1"/>
  <c r="Y29" i="3"/>
  <c r="O22" i="10" s="1"/>
  <c r="Y89" i="3"/>
  <c r="O71" i="10" s="1"/>
  <c r="Y19" i="3"/>
  <c r="O14" i="10" s="1"/>
  <c r="Y272" i="3"/>
  <c r="O225" i="10" s="1"/>
  <c r="Y78" i="3"/>
  <c r="O62" i="10" s="1"/>
  <c r="Y310" i="3"/>
  <c r="O257" i="10" s="1"/>
  <c r="Y295" i="3"/>
  <c r="O244" i="10" s="1"/>
  <c r="Y243" i="3"/>
  <c r="O201" i="10" s="1"/>
  <c r="Y127" i="3"/>
  <c r="AF126" i="3" l="1"/>
  <c r="O42" i="10"/>
  <c r="Y59" i="3"/>
  <c r="AG99" i="3"/>
  <c r="AF203" i="3"/>
  <c r="AF92" i="3"/>
  <c r="O137" i="10"/>
  <c r="Y172" i="3"/>
  <c r="O47" i="10"/>
  <c r="Y64" i="3"/>
  <c r="O153" i="10"/>
  <c r="Y191" i="3"/>
  <c r="O238" i="10"/>
  <c r="Y293" i="3"/>
  <c r="O252" i="10"/>
  <c r="O168" i="10"/>
  <c r="Y209" i="3"/>
  <c r="M188" i="3"/>
  <c r="C155" i="10" s="1"/>
  <c r="O20" i="10"/>
  <c r="Y30" i="3"/>
  <c r="Z273" i="3"/>
  <c r="N273" i="3" s="1"/>
  <c r="D226" i="10" s="1"/>
  <c r="Z242" i="3"/>
  <c r="N242" i="3" s="1"/>
  <c r="D200" i="10" s="1"/>
  <c r="M216" i="3"/>
  <c r="O203" i="10"/>
  <c r="Y251" i="3"/>
  <c r="AH312" i="3"/>
  <c r="AF317" i="3"/>
  <c r="AH168" i="3"/>
  <c r="AH147" i="3"/>
  <c r="AE26" i="3"/>
  <c r="AH301" i="3"/>
  <c r="AF159" i="3"/>
  <c r="AF233" i="3"/>
  <c r="AH357" i="3"/>
  <c r="AH313" i="3"/>
  <c r="AF323" i="3"/>
  <c r="AF263" i="3"/>
  <c r="AG64" i="3"/>
  <c r="AE329" i="3"/>
  <c r="AE119" i="3"/>
  <c r="AE138" i="3"/>
  <c r="AG152" i="3"/>
  <c r="AH165" i="3"/>
  <c r="AE317" i="3"/>
  <c r="O97" i="10"/>
  <c r="Y126" i="3"/>
  <c r="O188" i="10"/>
  <c r="Y233" i="3"/>
  <c r="O163" i="10"/>
  <c r="Y203" i="3"/>
  <c r="O268" i="10"/>
  <c r="Y329" i="3"/>
  <c r="Y275" i="3"/>
  <c r="Z188" i="3"/>
  <c r="O218" i="10"/>
  <c r="Y269" i="3"/>
  <c r="O208" i="10"/>
  <c r="Y257" i="3"/>
  <c r="O213" i="10"/>
  <c r="Y263" i="3"/>
  <c r="AF106" i="3"/>
  <c r="AG305" i="3"/>
  <c r="AH14" i="3"/>
  <c r="AH6" i="3"/>
  <c r="AG10" i="3"/>
  <c r="AG239" i="3"/>
  <c r="AF69" i="3"/>
  <c r="AF46" i="3"/>
  <c r="AE159" i="3"/>
  <c r="AE64" i="3"/>
  <c r="AF36" i="3"/>
  <c r="AF293" i="3"/>
  <c r="AF215" i="3"/>
  <c r="AF172" i="3"/>
  <c r="AE239" i="3"/>
  <c r="AE113" i="3"/>
  <c r="AE41" i="3"/>
  <c r="AF145" i="3"/>
  <c r="AF287" i="3"/>
  <c r="AF281" i="3"/>
  <c r="AE203" i="3"/>
  <c r="AG191" i="3"/>
  <c r="AE311" i="3"/>
  <c r="O148" i="10"/>
  <c r="Y185" i="3"/>
  <c r="AG221" i="3"/>
  <c r="O86" i="10"/>
  <c r="Y113" i="3"/>
  <c r="O243" i="10"/>
  <c r="Y299" i="3"/>
  <c r="M244" i="3"/>
  <c r="C202" i="10" s="1"/>
  <c r="Y69" i="3"/>
  <c r="O103" i="10"/>
  <c r="Y133" i="3"/>
  <c r="O55" i="10"/>
  <c r="Y76" i="3"/>
  <c r="O119" i="10"/>
  <c r="Y152" i="3"/>
  <c r="O74" i="10"/>
  <c r="Y99" i="3"/>
  <c r="O263" i="10"/>
  <c r="Y323" i="3"/>
  <c r="M308" i="3"/>
  <c r="C255" i="10" s="1"/>
  <c r="M48" i="3"/>
  <c r="C37" i="10" s="1"/>
  <c r="M110" i="3"/>
  <c r="C89" i="10" s="1"/>
  <c r="Z244" i="3"/>
  <c r="M181" i="3"/>
  <c r="C149" i="10" s="1"/>
  <c r="O11" i="10"/>
  <c r="Y20" i="3"/>
  <c r="AH8" i="3"/>
  <c r="AH196" i="3"/>
  <c r="AH292" i="3"/>
  <c r="AE106" i="3"/>
  <c r="AH248" i="3"/>
  <c r="AE185" i="3"/>
  <c r="AG329" i="3"/>
  <c r="AH186" i="3"/>
  <c r="AH191" i="3" s="1"/>
  <c r="AE191" i="3"/>
  <c r="AF299" i="3"/>
  <c r="AG263" i="3"/>
  <c r="AH149" i="3"/>
  <c r="AH249" i="3"/>
  <c r="AF53" i="3"/>
  <c r="AF185" i="3"/>
  <c r="O109" i="10"/>
  <c r="Y138" i="3"/>
  <c r="AG133" i="3"/>
  <c r="AH173" i="3"/>
  <c r="AE179" i="3"/>
  <c r="O36" i="10"/>
  <c r="Y53" i="3"/>
  <c r="Y317" i="3"/>
  <c r="O183" i="10"/>
  <c r="Y227" i="3"/>
  <c r="AE126" i="3"/>
  <c r="O233" i="10"/>
  <c r="Y287" i="3"/>
  <c r="M96" i="3"/>
  <c r="C77" i="10" s="1"/>
  <c r="AF311" i="3"/>
  <c r="AH18" i="3"/>
  <c r="AF341" i="3"/>
  <c r="AE275" i="3"/>
  <c r="AH240" i="3"/>
  <c r="AF245" i="3"/>
  <c r="AF26" i="3"/>
  <c r="AH70" i="3"/>
  <c r="AE76" i="3"/>
  <c r="AH356" i="3"/>
  <c r="AF20" i="3"/>
  <c r="AH330" i="3"/>
  <c r="AE335" i="3"/>
  <c r="AF15" i="3"/>
  <c r="AG59" i="3"/>
  <c r="AE293" i="3"/>
  <c r="AF152" i="3"/>
  <c r="AE257" i="3"/>
  <c r="AE227" i="3"/>
  <c r="AE172" i="3"/>
  <c r="AG335" i="3"/>
  <c r="AE209" i="3"/>
  <c r="O193" i="10"/>
  <c r="Y239" i="3"/>
  <c r="O69" i="10"/>
  <c r="Y92" i="3"/>
  <c r="O158" i="10"/>
  <c r="Y197" i="3"/>
  <c r="O113" i="10"/>
  <c r="Y145" i="3"/>
  <c r="AF251" i="3"/>
  <c r="AF119" i="3"/>
  <c r="Z46" i="3"/>
  <c r="O7" i="10"/>
  <c r="Y15" i="3"/>
  <c r="O228" i="10"/>
  <c r="Y281" i="3"/>
  <c r="M109" i="3"/>
  <c r="C88" i="10" s="1"/>
  <c r="M258" i="3"/>
  <c r="Z96" i="3"/>
  <c r="N96" i="3" s="1"/>
  <c r="D77" i="10" s="1"/>
  <c r="M252" i="3"/>
  <c r="C208" i="10" s="1"/>
  <c r="O198" i="10"/>
  <c r="Y245" i="3"/>
  <c r="O253" i="10"/>
  <c r="Y311" i="3"/>
  <c r="AH77" i="3"/>
  <c r="AE81" i="3"/>
  <c r="AG209" i="3"/>
  <c r="AF275" i="3"/>
  <c r="AF166" i="3"/>
  <c r="AE323" i="3"/>
  <c r="AF138" i="3"/>
  <c r="AH261" i="3"/>
  <c r="AE251" i="3"/>
  <c r="AH183" i="3"/>
  <c r="AF99" i="3"/>
  <c r="AF10" i="3"/>
  <c r="AE69" i="3"/>
  <c r="O65" i="10"/>
  <c r="Y86" i="3"/>
  <c r="O178" i="10"/>
  <c r="Y221" i="3"/>
  <c r="AF76" i="3"/>
  <c r="O80" i="10"/>
  <c r="Y106" i="3"/>
  <c r="AH276" i="3"/>
  <c r="AG281" i="3"/>
  <c r="O23" i="10"/>
  <c r="Y36" i="3"/>
  <c r="O3" i="10"/>
  <c r="Y10" i="3"/>
  <c r="Z6" i="3"/>
  <c r="O248" i="10"/>
  <c r="Y305" i="3"/>
  <c r="Z181" i="3"/>
  <c r="O173" i="10"/>
  <c r="Y215" i="3"/>
  <c r="O273" i="10"/>
  <c r="Y335" i="3"/>
  <c r="O15" i="10"/>
  <c r="Y26" i="3"/>
  <c r="O28" i="10"/>
  <c r="Y41" i="3"/>
  <c r="O142" i="10"/>
  <c r="Y179" i="3"/>
  <c r="O61" i="10"/>
  <c r="Y81" i="3"/>
  <c r="Z109" i="3"/>
  <c r="N109" i="3" s="1"/>
  <c r="D88" i="10" s="1"/>
  <c r="Z258" i="3"/>
  <c r="M51" i="3"/>
  <c r="C40" i="10" s="1"/>
  <c r="Z210" i="3"/>
  <c r="Z139" i="3"/>
  <c r="O278" i="10"/>
  <c r="Y341" i="3"/>
  <c r="Y119" i="3"/>
  <c r="Y159" i="3"/>
  <c r="Y166" i="3"/>
  <c r="O32" i="10"/>
  <c r="Y46" i="3"/>
  <c r="AH139" i="3"/>
  <c r="AE145" i="3"/>
  <c r="AF41" i="3"/>
  <c r="AG245" i="3"/>
  <c r="AF64" i="3"/>
  <c r="AF113" i="3"/>
  <c r="AH188" i="3"/>
  <c r="AH42" i="3"/>
  <c r="AE46" i="3"/>
  <c r="AE30" i="3"/>
  <c r="AE269" i="3"/>
  <c r="AF179" i="3"/>
  <c r="AG172" i="3"/>
  <c r="AF239" i="3"/>
  <c r="AE92" i="3"/>
  <c r="AG166" i="3"/>
  <c r="AE299" i="3"/>
  <c r="AE36" i="3"/>
  <c r="AE53" i="3"/>
  <c r="AF191" i="3"/>
  <c r="AE15" i="3"/>
  <c r="AF59" i="3"/>
  <c r="AG76" i="3"/>
  <c r="AE197" i="3"/>
  <c r="AE287" i="3"/>
  <c r="AF335" i="3"/>
  <c r="AE233" i="3"/>
  <c r="AH344" i="3"/>
  <c r="AH304" i="3"/>
  <c r="AH343" i="3"/>
  <c r="AH158" i="3"/>
  <c r="AH258" i="3"/>
  <c r="M17" i="3"/>
  <c r="C12" i="10" s="1"/>
  <c r="M85" i="3"/>
  <c r="C68" i="10" s="1"/>
  <c r="M91" i="3"/>
  <c r="C73" i="10" s="1"/>
  <c r="AH195" i="3"/>
  <c r="Z17" i="3"/>
  <c r="N17" i="3" s="1"/>
  <c r="D12" i="10" s="1"/>
  <c r="Z85" i="3"/>
  <c r="N85" i="3" s="1"/>
  <c r="D68" i="10" s="1"/>
  <c r="M340" i="3"/>
  <c r="C282" i="10" s="1"/>
  <c r="Z91" i="3"/>
  <c r="N91" i="3" s="1"/>
  <c r="D73" i="10" s="1"/>
  <c r="M306" i="3"/>
  <c r="Z340" i="3"/>
  <c r="N340" i="3" s="1"/>
  <c r="D282" i="10" s="1"/>
  <c r="AH348" i="3"/>
  <c r="AH247" i="3"/>
  <c r="Z306" i="3"/>
  <c r="Z311" i="3" s="1"/>
  <c r="M280" i="3"/>
  <c r="C232" i="10" s="1"/>
  <c r="AH315" i="3"/>
  <c r="M240" i="3"/>
  <c r="C198" i="10" s="1"/>
  <c r="M18" i="3"/>
  <c r="C13" i="10" s="1"/>
  <c r="Z280" i="3"/>
  <c r="AH146" i="3"/>
  <c r="Z240" i="3"/>
  <c r="N240" i="3" s="1"/>
  <c r="Z18" i="3"/>
  <c r="N18" i="3" s="1"/>
  <c r="D13" i="10" s="1"/>
  <c r="AH285" i="3"/>
  <c r="M290" i="3"/>
  <c r="C240" i="10" s="1"/>
  <c r="AH318" i="3"/>
  <c r="AH302" i="3"/>
  <c r="AH238" i="3"/>
  <c r="AH82" i="3"/>
  <c r="AH231" i="3"/>
  <c r="AH349" i="3"/>
  <c r="M346" i="3"/>
  <c r="C287" i="10" s="1"/>
  <c r="AH55" i="3"/>
  <c r="AH59" i="3" s="1"/>
  <c r="AH338" i="3"/>
  <c r="AH190" i="3"/>
  <c r="AH27" i="3"/>
  <c r="AH264" i="3"/>
  <c r="AH246" i="3"/>
  <c r="AH251" i="3" s="1"/>
  <c r="AH93" i="3"/>
  <c r="AH99" i="3" s="1"/>
  <c r="Z346" i="3"/>
  <c r="AH306" i="3"/>
  <c r="AH311" i="3" s="1"/>
  <c r="AH336" i="3"/>
  <c r="AH273" i="3"/>
  <c r="M128" i="3"/>
  <c r="C104" i="10" s="1"/>
  <c r="AH352" i="3"/>
  <c r="AH23" i="3"/>
  <c r="AH83" i="3"/>
  <c r="M156" i="3"/>
  <c r="C128" i="10" s="1"/>
  <c r="Z128" i="3"/>
  <c r="AH73" i="3"/>
  <c r="AH180" i="3"/>
  <c r="AH274" i="3"/>
  <c r="AH298" i="3"/>
  <c r="Z156" i="3"/>
  <c r="P128" i="10" s="1"/>
  <c r="AH13" i="3"/>
  <c r="AH337" i="3"/>
  <c r="AH17" i="3"/>
  <c r="AH114" i="3"/>
  <c r="AH310" i="3"/>
  <c r="AH118" i="3"/>
  <c r="AH121" i="3"/>
  <c r="AH79" i="3"/>
  <c r="AH175" i="3"/>
  <c r="AH87" i="3"/>
  <c r="AH187" i="3"/>
  <c r="AH16" i="3"/>
  <c r="AH189" i="3"/>
  <c r="AH229" i="3"/>
  <c r="AH210" i="3"/>
  <c r="AH78" i="3"/>
  <c r="AH325" i="3"/>
  <c r="AH162" i="3"/>
  <c r="AH111" i="3"/>
  <c r="AH241" i="3"/>
  <c r="AH295" i="3"/>
  <c r="AH267" i="3"/>
  <c r="AH322" i="3"/>
  <c r="AH65" i="3"/>
  <c r="AH69" i="3" s="1"/>
  <c r="AH200" i="3"/>
  <c r="AH151" i="3"/>
  <c r="N137" i="3"/>
  <c r="D112" i="10" s="1"/>
  <c r="P112" i="10"/>
  <c r="N188" i="3"/>
  <c r="D155" i="10" s="1"/>
  <c r="P155" i="10"/>
  <c r="N357" i="3"/>
  <c r="D296" i="10" s="1"/>
  <c r="P296" i="10"/>
  <c r="N22" i="3"/>
  <c r="D16" i="10" s="1"/>
  <c r="P16" i="10"/>
  <c r="N110" i="3"/>
  <c r="D89" i="10" s="1"/>
  <c r="P89" i="10"/>
  <c r="N150" i="3"/>
  <c r="D123" i="10" s="1"/>
  <c r="P123" i="10"/>
  <c r="N241" i="3"/>
  <c r="D199" i="10" s="1"/>
  <c r="P199" i="10"/>
  <c r="N42" i="3"/>
  <c r="P32" i="10"/>
  <c r="C173" i="10"/>
  <c r="Z80" i="3"/>
  <c r="O64" i="10"/>
  <c r="M322" i="3"/>
  <c r="C267" i="10" s="1"/>
  <c r="O267" i="10"/>
  <c r="Z231" i="3"/>
  <c r="O191" i="10"/>
  <c r="M196" i="3"/>
  <c r="C162" i="10" s="1"/>
  <c r="O162" i="10"/>
  <c r="Z345" i="3"/>
  <c r="O286" i="10"/>
  <c r="AH61" i="3"/>
  <c r="AH358" i="3"/>
  <c r="AH39" i="3"/>
  <c r="AH89" i="3"/>
  <c r="AH262" i="3"/>
  <c r="AH124" i="3"/>
  <c r="AH225" i="3"/>
  <c r="AH254" i="3"/>
  <c r="AH120" i="3"/>
  <c r="AH126" i="3" s="1"/>
  <c r="AH176" i="3"/>
  <c r="AH205" i="3"/>
  <c r="AH116" i="3"/>
  <c r="AH328" i="3"/>
  <c r="AH331" i="3"/>
  <c r="AH156" i="3"/>
  <c r="AH37" i="3"/>
  <c r="AH90" i="3"/>
  <c r="AH105" i="3"/>
  <c r="AH115" i="3"/>
  <c r="AH350" i="3"/>
  <c r="AH253" i="3"/>
  <c r="AH198" i="3"/>
  <c r="AH242" i="3"/>
  <c r="AH282" i="3"/>
  <c r="AH287" i="3" s="1"/>
  <c r="AH228" i="3"/>
  <c r="AH214" i="3"/>
  <c r="N164" i="3"/>
  <c r="D135" i="10" s="1"/>
  <c r="P135" i="10"/>
  <c r="C213" i="10"/>
  <c r="N331" i="3"/>
  <c r="D274" i="10" s="1"/>
  <c r="P274" i="10"/>
  <c r="P200" i="10"/>
  <c r="N210" i="3"/>
  <c r="P173" i="10"/>
  <c r="N129" i="3"/>
  <c r="D105" i="10" s="1"/>
  <c r="P105" i="10"/>
  <c r="Z38" i="3"/>
  <c r="M55" i="3"/>
  <c r="C43" i="10" s="1"/>
  <c r="O43" i="10"/>
  <c r="Z325" i="3"/>
  <c r="O269" i="10"/>
  <c r="Z123" i="3"/>
  <c r="O100" i="10"/>
  <c r="M313" i="3"/>
  <c r="C259" i="10" s="1"/>
  <c r="O259" i="10"/>
  <c r="M327" i="3"/>
  <c r="C271" i="10" s="1"/>
  <c r="O271" i="10"/>
  <c r="AH244" i="3"/>
  <c r="AH50" i="3"/>
  <c r="AH271" i="3"/>
  <c r="AH216" i="3"/>
  <c r="AH127" i="3"/>
  <c r="AH68" i="3"/>
  <c r="O223" i="10"/>
  <c r="N250" i="3"/>
  <c r="D207" i="10" s="1"/>
  <c r="P207" i="10"/>
  <c r="N258" i="3"/>
  <c r="P213" i="10"/>
  <c r="N200" i="3"/>
  <c r="D165" i="10" s="1"/>
  <c r="P165" i="10"/>
  <c r="C203" i="10"/>
  <c r="C178" i="10"/>
  <c r="N348" i="3"/>
  <c r="P288" i="10"/>
  <c r="Z114" i="3"/>
  <c r="O92" i="10"/>
  <c r="Z153" i="3"/>
  <c r="Z159" i="3" s="1"/>
  <c r="O125" i="10"/>
  <c r="Z13" i="3"/>
  <c r="O9" i="10"/>
  <c r="Z303" i="3"/>
  <c r="O251" i="10"/>
  <c r="AH213" i="3"/>
  <c r="AH184" i="3"/>
  <c r="AH300" i="3"/>
  <c r="AH85" i="3"/>
  <c r="AH163" i="3"/>
  <c r="AH58" i="3"/>
  <c r="AH9" i="3"/>
  <c r="AH226" i="3"/>
  <c r="AH137" i="3"/>
  <c r="AH288" i="3"/>
  <c r="AH252" i="3"/>
  <c r="AH28" i="3"/>
  <c r="AH222" i="3"/>
  <c r="AH75" i="3"/>
  <c r="AH96" i="3"/>
  <c r="AH167" i="3"/>
  <c r="AH136" i="3"/>
  <c r="AH280" i="3"/>
  <c r="AH363" i="3"/>
  <c r="AH7" i="3"/>
  <c r="O4" i="10"/>
  <c r="C253" i="10"/>
  <c r="N309" i="3"/>
  <c r="D256" i="10" s="1"/>
  <c r="P256" i="10"/>
  <c r="P282" i="10"/>
  <c r="N143" i="3"/>
  <c r="D117" i="10" s="1"/>
  <c r="P117" i="10"/>
  <c r="N290" i="3"/>
  <c r="D240" i="10" s="1"/>
  <c r="P240" i="10"/>
  <c r="N57" i="3"/>
  <c r="D45" i="10" s="1"/>
  <c r="P45" i="10"/>
  <c r="N246" i="3"/>
  <c r="P203" i="10"/>
  <c r="N216" i="3"/>
  <c r="P178" i="10"/>
  <c r="M296" i="3"/>
  <c r="C245" i="10" s="1"/>
  <c r="O245" i="10"/>
  <c r="Z328" i="3"/>
  <c r="O272" i="10"/>
  <c r="M164" i="3"/>
  <c r="C135" i="10" s="1"/>
  <c r="O135" i="10"/>
  <c r="Z187" i="3"/>
  <c r="O154" i="10"/>
  <c r="Z212" i="3"/>
  <c r="O175" i="10"/>
  <c r="AH32" i="3"/>
  <c r="AH153" i="3"/>
  <c r="AH60" i="3"/>
  <c r="AH155" i="3"/>
  <c r="AH98" i="3"/>
  <c r="AH237" i="3"/>
  <c r="AH255" i="3"/>
  <c r="AH38" i="3"/>
  <c r="AH128" i="3"/>
  <c r="AH117" i="3"/>
  <c r="AH234" i="3"/>
  <c r="AH107" i="3"/>
  <c r="N308" i="3"/>
  <c r="D255" i="10" s="1"/>
  <c r="P255" i="10"/>
  <c r="N306" i="3"/>
  <c r="N48" i="3"/>
  <c r="D37" i="10" s="1"/>
  <c r="P37" i="10"/>
  <c r="N71" i="3"/>
  <c r="D56" i="10" s="1"/>
  <c r="P56" i="10"/>
  <c r="N344" i="3"/>
  <c r="D285" i="10" s="1"/>
  <c r="P285" i="10"/>
  <c r="C183" i="10"/>
  <c r="N279" i="3"/>
  <c r="D231" i="10" s="1"/>
  <c r="P231" i="10"/>
  <c r="N226" i="3"/>
  <c r="D187" i="10" s="1"/>
  <c r="P187" i="10"/>
  <c r="N286" i="3"/>
  <c r="D237" i="10" s="1"/>
  <c r="P237" i="10"/>
  <c r="N148" i="3"/>
  <c r="D121" i="10" s="1"/>
  <c r="P121" i="10"/>
  <c r="Z157" i="3"/>
  <c r="O129" i="10"/>
  <c r="Z332" i="3"/>
  <c r="O275" i="10"/>
  <c r="M348" i="3"/>
  <c r="S348" i="3" s="1"/>
  <c r="O288" i="10"/>
  <c r="Z312" i="3"/>
  <c r="O258" i="10"/>
  <c r="Z160" i="3"/>
  <c r="O131" i="10"/>
  <c r="AH270" i="3"/>
  <c r="AH275" i="3" s="1"/>
  <c r="AH21" i="3"/>
  <c r="AH362" i="3"/>
  <c r="AH29" i="3"/>
  <c r="AH49" i="3"/>
  <c r="AH324" i="3"/>
  <c r="AH329" i="3" s="1"/>
  <c r="AH230" i="3"/>
  <c r="AH129" i="3"/>
  <c r="AH108" i="3"/>
  <c r="AH135" i="3"/>
  <c r="AH169" i="3"/>
  <c r="AH290" i="3"/>
  <c r="AH47" i="3"/>
  <c r="AH53" i="3" s="1"/>
  <c r="AH265" i="3"/>
  <c r="AH80" i="3"/>
  <c r="AH56" i="3"/>
  <c r="AH148" i="3"/>
  <c r="AH193" i="3"/>
  <c r="AH340" i="3"/>
  <c r="AH11" i="3"/>
  <c r="AH224" i="3"/>
  <c r="AH192" i="3"/>
  <c r="AH197" i="3" s="1"/>
  <c r="AH319" i="3"/>
  <c r="AH303" i="3"/>
  <c r="AH260" i="3"/>
  <c r="AH40" i="3"/>
  <c r="C11" i="10"/>
  <c r="N222" i="3"/>
  <c r="P183" i="10"/>
  <c r="N33" i="3"/>
  <c r="D25" i="10" s="1"/>
  <c r="P25" i="10"/>
  <c r="N280" i="3"/>
  <c r="D232" i="10" s="1"/>
  <c r="P232" i="10"/>
  <c r="N55" i="3"/>
  <c r="D43" i="10" s="1"/>
  <c r="P43" i="10"/>
  <c r="N346" i="3"/>
  <c r="D287" i="10" s="1"/>
  <c r="P287" i="10"/>
  <c r="M139" i="3"/>
  <c r="S139" i="3" s="1"/>
  <c r="N181" i="3"/>
  <c r="D149" i="10" s="1"/>
  <c r="P149" i="10"/>
  <c r="Z147" i="3"/>
  <c r="O120" i="10"/>
  <c r="Z183" i="3"/>
  <c r="O151" i="10"/>
  <c r="Z115" i="3"/>
  <c r="O93" i="10"/>
  <c r="M316" i="3"/>
  <c r="C262" i="10" s="1"/>
  <c r="O262" i="10"/>
  <c r="M355" i="3"/>
  <c r="C294" i="10" s="1"/>
  <c r="O294" i="10"/>
  <c r="M260" i="3"/>
  <c r="C215" i="10" s="1"/>
  <c r="O215" i="10"/>
  <c r="AH95" i="3"/>
  <c r="AH218" i="3"/>
  <c r="AH266" i="3"/>
  <c r="AH194" i="3"/>
  <c r="AH202" i="3"/>
  <c r="AH235" i="3"/>
  <c r="AH174" i="3"/>
  <c r="AH34" i="3"/>
  <c r="AH154" i="3"/>
  <c r="AH268" i="3"/>
  <c r="N16" i="3"/>
  <c r="P11" i="10"/>
  <c r="P13" i="10"/>
  <c r="N315" i="3"/>
  <c r="D261" i="10" s="1"/>
  <c r="P261" i="10"/>
  <c r="N72" i="3"/>
  <c r="D57" i="10" s="1"/>
  <c r="P57" i="10"/>
  <c r="N177" i="3"/>
  <c r="D146" i="10" s="1"/>
  <c r="P146" i="10"/>
  <c r="N139" i="3"/>
  <c r="P113" i="10"/>
  <c r="C258" i="10"/>
  <c r="Z248" i="3"/>
  <c r="O205" i="10"/>
  <c r="Z213" i="3"/>
  <c r="O176" i="10"/>
  <c r="M23" i="3"/>
  <c r="C17" i="10" s="1"/>
  <c r="O17" i="10"/>
  <c r="M65" i="3"/>
  <c r="O51" i="10"/>
  <c r="M137" i="3"/>
  <c r="C112" i="10" s="1"/>
  <c r="O112" i="10"/>
  <c r="Z52" i="3"/>
  <c r="O41" i="10"/>
  <c r="AH100" i="3"/>
  <c r="AH106" i="3" s="1"/>
  <c r="AH291" i="3"/>
  <c r="AH243" i="3"/>
  <c r="AH134" i="3"/>
  <c r="AH138" i="3" s="1"/>
  <c r="AH91" i="3"/>
  <c r="AH161" i="3"/>
  <c r="AH166" i="3" s="1"/>
  <c r="AH351" i="3"/>
  <c r="AH250" i="3"/>
  <c r="AH178" i="3"/>
  <c r="AH44" i="3"/>
  <c r="AH333" i="3"/>
  <c r="AH278" i="3"/>
  <c r="AH320" i="3"/>
  <c r="AH204" i="3"/>
  <c r="AH140" i="3"/>
  <c r="C32" i="10"/>
  <c r="N244" i="3"/>
  <c r="D202" i="10" s="1"/>
  <c r="P202" i="10"/>
  <c r="N338" i="3"/>
  <c r="D280" i="10" s="1"/>
  <c r="P280" i="10"/>
  <c r="N51" i="3"/>
  <c r="D40" i="10" s="1"/>
  <c r="P40" i="10"/>
  <c r="N128" i="3"/>
  <c r="D104" i="10" s="1"/>
  <c r="P104" i="10"/>
  <c r="Z252" i="3"/>
  <c r="Z257" i="3" s="1"/>
  <c r="M160" i="3"/>
  <c r="Q160" i="3" s="1"/>
  <c r="Z171" i="3"/>
  <c r="O141" i="10"/>
  <c r="Z32" i="3"/>
  <c r="O24" i="10"/>
  <c r="M286" i="3"/>
  <c r="C237" i="10" s="1"/>
  <c r="O237" i="10"/>
  <c r="AH43" i="3"/>
  <c r="AH182" i="3"/>
  <c r="AH232" i="3"/>
  <c r="AH71" i="3"/>
  <c r="AH294" i="3"/>
  <c r="AH63" i="3"/>
  <c r="AH31" i="3"/>
  <c r="AH102" i="3"/>
  <c r="AH339" i="3"/>
  <c r="AH361" i="3"/>
  <c r="AH346" i="3"/>
  <c r="Z327" i="3"/>
  <c r="Z260" i="3"/>
  <c r="Z355" i="3"/>
  <c r="Z65" i="3"/>
  <c r="M52" i="3"/>
  <c r="C41" i="10" s="1"/>
  <c r="M303" i="3"/>
  <c r="M147" i="3"/>
  <c r="Z316" i="3"/>
  <c r="Z296" i="3"/>
  <c r="M212" i="3"/>
  <c r="C175" i="10" s="1"/>
  <c r="M345" i="3"/>
  <c r="C286" i="10" s="1"/>
  <c r="Z322" i="3"/>
  <c r="M328" i="3"/>
  <c r="M187" i="3"/>
  <c r="M183" i="3"/>
  <c r="S183" i="3" s="1"/>
  <c r="Z23" i="3"/>
  <c r="Z313" i="3"/>
  <c r="M80" i="3"/>
  <c r="Z196" i="3"/>
  <c r="M248" i="3"/>
  <c r="C205" i="10" s="1"/>
  <c r="M213" i="3"/>
  <c r="M153" i="3"/>
  <c r="M114" i="3"/>
  <c r="Q114" i="3" s="1"/>
  <c r="M13" i="3"/>
  <c r="M231" i="3"/>
  <c r="C191" i="10" s="1"/>
  <c r="M123" i="3"/>
  <c r="Q123" i="3" s="1"/>
  <c r="G100" i="10" s="1"/>
  <c r="M332" i="3"/>
  <c r="M157" i="3"/>
  <c r="Q109" i="3"/>
  <c r="G88" i="10" s="1"/>
  <c r="S109" i="3"/>
  <c r="Q226" i="3"/>
  <c r="G187" i="10" s="1"/>
  <c r="S226" i="3"/>
  <c r="S340" i="3"/>
  <c r="Q340" i="3"/>
  <c r="G282" i="10" s="1"/>
  <c r="S338" i="3"/>
  <c r="Q338" i="3"/>
  <c r="G280" i="10" s="1"/>
  <c r="Q51" i="3"/>
  <c r="G40" i="10" s="1"/>
  <c r="S51" i="3"/>
  <c r="S290" i="3"/>
  <c r="Q290" i="3"/>
  <c r="G240" i="10" s="1"/>
  <c r="S346" i="3"/>
  <c r="Q346" i="3"/>
  <c r="G287" i="10" s="1"/>
  <c r="S286" i="3"/>
  <c r="Q286" i="3"/>
  <c r="G237" i="10" s="1"/>
  <c r="S216" i="3"/>
  <c r="Q216" i="3"/>
  <c r="S252" i="3"/>
  <c r="S312" i="3"/>
  <c r="Q312" i="3"/>
  <c r="S33" i="3"/>
  <c r="Q33" i="3"/>
  <c r="G25" i="10" s="1"/>
  <c r="S313" i="3"/>
  <c r="Q313" i="3"/>
  <c r="G259" i="10" s="1"/>
  <c r="Q273" i="3"/>
  <c r="G226" i="10" s="1"/>
  <c r="S273" i="3"/>
  <c r="M171" i="3"/>
  <c r="C141" i="10" s="1"/>
  <c r="S128" i="3"/>
  <c r="Q128" i="3"/>
  <c r="G104" i="10" s="1"/>
  <c r="Q91" i="3"/>
  <c r="G73" i="10" s="1"/>
  <c r="Q139" i="3"/>
  <c r="Q348" i="3"/>
  <c r="Q231" i="3"/>
  <c r="G191" i="10" s="1"/>
  <c r="S16" i="3"/>
  <c r="Q16" i="3"/>
  <c r="S48" i="3"/>
  <c r="Q48" i="3"/>
  <c r="G37" i="10" s="1"/>
  <c r="S71" i="3"/>
  <c r="Q71" i="3"/>
  <c r="G56" i="10" s="1"/>
  <c r="S72" i="3"/>
  <c r="Q72" i="3"/>
  <c r="G57" i="10" s="1"/>
  <c r="S222" i="3"/>
  <c r="Q222" i="3"/>
  <c r="Q258" i="3"/>
  <c r="S258" i="3"/>
  <c r="S177" i="3"/>
  <c r="Q177" i="3"/>
  <c r="G146" i="10" s="1"/>
  <c r="S308" i="3"/>
  <c r="Q308" i="3"/>
  <c r="G255" i="10" s="1"/>
  <c r="S280" i="3"/>
  <c r="Q280" i="3"/>
  <c r="G232" i="10" s="1"/>
  <c r="S143" i="3"/>
  <c r="Q143" i="3"/>
  <c r="G117" i="10" s="1"/>
  <c r="Q242" i="3"/>
  <c r="G200" i="10" s="1"/>
  <c r="S242" i="3"/>
  <c r="Q115" i="3"/>
  <c r="G93" i="10" s="1"/>
  <c r="S115" i="3"/>
  <c r="Q210" i="3"/>
  <c r="S210" i="3"/>
  <c r="S129" i="3"/>
  <c r="Q129" i="3"/>
  <c r="G105" i="10" s="1"/>
  <c r="S32" i="3"/>
  <c r="Q32" i="3"/>
  <c r="G24" i="10" s="1"/>
  <c r="Q196" i="3"/>
  <c r="G162" i="10" s="1"/>
  <c r="S196" i="3"/>
  <c r="Q148" i="3"/>
  <c r="G121" i="10" s="1"/>
  <c r="S148" i="3"/>
  <c r="S355" i="3"/>
  <c r="Q355" i="3"/>
  <c r="G294" i="10" s="1"/>
  <c r="Q156" i="3"/>
  <c r="G128" i="10" s="1"/>
  <c r="S156" i="3"/>
  <c r="Q188" i="3"/>
  <c r="G155" i="10" s="1"/>
  <c r="S188" i="3"/>
  <c r="Q18" i="3"/>
  <c r="G13" i="10" s="1"/>
  <c r="S18" i="3"/>
  <c r="S315" i="3"/>
  <c r="Q315" i="3"/>
  <c r="G261" i="10" s="1"/>
  <c r="S248" i="3"/>
  <c r="Q248" i="3"/>
  <c r="G205" i="10" s="1"/>
  <c r="Q110" i="3"/>
  <c r="G89" i="10" s="1"/>
  <c r="S110" i="3"/>
  <c r="S309" i="3"/>
  <c r="Q309" i="3"/>
  <c r="G256" i="10" s="1"/>
  <c r="S325" i="3"/>
  <c r="Q325" i="3"/>
  <c r="G269" i="10" s="1"/>
  <c r="S65" i="3"/>
  <c r="Q65" i="3"/>
  <c r="S241" i="3"/>
  <c r="Q241" i="3"/>
  <c r="G199" i="10" s="1"/>
  <c r="Q42" i="3"/>
  <c r="S42" i="3"/>
  <c r="Q85" i="3"/>
  <c r="G68" i="10" s="1"/>
  <c r="S85" i="3"/>
  <c r="S331" i="3"/>
  <c r="Q331" i="3"/>
  <c r="G274" i="10" s="1"/>
  <c r="S212" i="3"/>
  <c r="S345" i="3"/>
  <c r="Q345" i="3"/>
  <c r="G286" i="10" s="1"/>
  <c r="S96" i="3"/>
  <c r="Q96" i="3"/>
  <c r="G77" i="10" s="1"/>
  <c r="S57" i="3"/>
  <c r="Q57" i="3"/>
  <c r="G45" i="10" s="1"/>
  <c r="S246" i="3"/>
  <c r="Q246" i="3"/>
  <c r="S38" i="3"/>
  <c r="Q38" i="3"/>
  <c r="G29" i="10" s="1"/>
  <c r="S181" i="3"/>
  <c r="Q181" i="3"/>
  <c r="G149" i="10" s="1"/>
  <c r="S306" i="3"/>
  <c r="Q306" i="3"/>
  <c r="S150" i="3"/>
  <c r="Q150" i="3"/>
  <c r="G123" i="10" s="1"/>
  <c r="Q250" i="3"/>
  <c r="G207" i="10" s="1"/>
  <c r="S250" i="3"/>
  <c r="S17" i="3"/>
  <c r="Q17" i="3"/>
  <c r="G12" i="10" s="1"/>
  <c r="S357" i="3"/>
  <c r="Q357" i="3"/>
  <c r="G296" i="10" s="1"/>
  <c r="S22" i="3"/>
  <c r="Q22" i="3"/>
  <c r="G16" i="10" s="1"/>
  <c r="S344" i="3"/>
  <c r="Q344" i="3"/>
  <c r="G285" i="10" s="1"/>
  <c r="Q164" i="3"/>
  <c r="G135" i="10" s="1"/>
  <c r="S164" i="3"/>
  <c r="S279" i="3"/>
  <c r="Q279" i="3"/>
  <c r="G231" i="10" s="1"/>
  <c r="S200" i="3"/>
  <c r="Q200" i="3"/>
  <c r="G165" i="10" s="1"/>
  <c r="Z19" i="3"/>
  <c r="M19" i="3"/>
  <c r="C14" i="10" s="1"/>
  <c r="Z167" i="3"/>
  <c r="Z172" i="3" s="1"/>
  <c r="M167" i="3"/>
  <c r="Z89" i="3"/>
  <c r="M89" i="3"/>
  <c r="C71" i="10" s="1"/>
  <c r="Z58" i="3"/>
  <c r="M58" i="3"/>
  <c r="C46" i="10" s="1"/>
  <c r="Z155" i="3"/>
  <c r="M155" i="3"/>
  <c r="C127" i="10" s="1"/>
  <c r="Z29" i="3"/>
  <c r="M29" i="3"/>
  <c r="C22" i="10" s="1"/>
  <c r="Z40" i="3"/>
  <c r="M40" i="3"/>
  <c r="C31" i="10" s="1"/>
  <c r="Z97" i="3"/>
  <c r="M97" i="3"/>
  <c r="C78" i="10" s="1"/>
  <c r="Z70" i="3"/>
  <c r="M70" i="3"/>
  <c r="Z176" i="3"/>
  <c r="M176" i="3"/>
  <c r="C145" i="10" s="1"/>
  <c r="Z93" i="3"/>
  <c r="Z99" i="3" s="1"/>
  <c r="M93" i="3"/>
  <c r="Z195" i="3"/>
  <c r="M195" i="3"/>
  <c r="C161" i="10" s="1"/>
  <c r="Z364" i="3"/>
  <c r="M364" i="3"/>
  <c r="C302" i="10" s="1"/>
  <c r="Z163" i="3"/>
  <c r="M163" i="3"/>
  <c r="C134" i="10" s="1"/>
  <c r="Z7" i="3"/>
  <c r="M7" i="3"/>
  <c r="C4" i="10" s="1"/>
  <c r="Z243" i="3"/>
  <c r="M243" i="3"/>
  <c r="C201" i="10" s="1"/>
  <c r="Z247" i="3"/>
  <c r="M247" i="3"/>
  <c r="C204" i="10" s="1"/>
  <c r="Z149" i="3"/>
  <c r="M149" i="3"/>
  <c r="C122" i="10" s="1"/>
  <c r="Z217" i="3"/>
  <c r="Z221" i="3" s="1"/>
  <c r="M217" i="3"/>
  <c r="C179" i="10" s="1"/>
  <c r="Z135" i="3"/>
  <c r="M135" i="3"/>
  <c r="C110" i="10" s="1"/>
  <c r="Z161" i="3"/>
  <c r="M161" i="3"/>
  <c r="C132" i="10" s="1"/>
  <c r="Z31" i="3"/>
  <c r="Z36" i="3" s="1"/>
  <c r="M31" i="3"/>
  <c r="Z253" i="3"/>
  <c r="M253" i="3"/>
  <c r="C209" i="10" s="1"/>
  <c r="Z358" i="3"/>
  <c r="M358" i="3"/>
  <c r="C297" i="10" s="1"/>
  <c r="Z230" i="3"/>
  <c r="M230" i="3"/>
  <c r="C190" i="10" s="1"/>
  <c r="M6" i="3"/>
  <c r="Z282" i="3"/>
  <c r="M282" i="3"/>
  <c r="Z300" i="3"/>
  <c r="M300" i="3"/>
  <c r="Z194" i="3"/>
  <c r="M194" i="3"/>
  <c r="C160" i="10" s="1"/>
  <c r="Z350" i="3"/>
  <c r="M350" i="3"/>
  <c r="C290" i="10" s="1"/>
  <c r="Z223" i="3"/>
  <c r="Z227" i="3" s="1"/>
  <c r="M223" i="3"/>
  <c r="C184" i="10" s="1"/>
  <c r="Z66" i="3"/>
  <c r="M66" i="3"/>
  <c r="C52" i="10" s="1"/>
  <c r="Z44" i="3"/>
  <c r="M44" i="3"/>
  <c r="C34" i="10" s="1"/>
  <c r="Z259" i="3"/>
  <c r="M259" i="3"/>
  <c r="C214" i="10" s="1"/>
  <c r="Z105" i="3"/>
  <c r="M105" i="3"/>
  <c r="C85" i="10" s="1"/>
  <c r="Z254" i="3"/>
  <c r="M254" i="3"/>
  <c r="C210" i="10" s="1"/>
  <c r="Z354" i="3"/>
  <c r="M354" i="3"/>
  <c r="Z122" i="3"/>
  <c r="M122" i="3"/>
  <c r="C99" i="10" s="1"/>
  <c r="Z61" i="3"/>
  <c r="M61" i="3"/>
  <c r="C48" i="10" s="1"/>
  <c r="Z321" i="3"/>
  <c r="M321" i="3"/>
  <c r="C266" i="10" s="1"/>
  <c r="Z9" i="3"/>
  <c r="M9" i="3"/>
  <c r="C6" i="10" s="1"/>
  <c r="Z214" i="3"/>
  <c r="M214" i="3"/>
  <c r="C177" i="10" s="1"/>
  <c r="Z201" i="3"/>
  <c r="M201" i="3"/>
  <c r="C166" i="10" s="1"/>
  <c r="Z121" i="3"/>
  <c r="M121" i="3"/>
  <c r="C98" i="10" s="1"/>
  <c r="Z11" i="3"/>
  <c r="M11" i="3"/>
  <c r="C7" i="10" s="1"/>
  <c r="Z266" i="3"/>
  <c r="M266" i="3"/>
  <c r="C220" i="10" s="1"/>
  <c r="Z79" i="3"/>
  <c r="M79" i="3"/>
  <c r="C63" i="10" s="1"/>
  <c r="Z174" i="3"/>
  <c r="M174" i="3"/>
  <c r="C143" i="10" s="1"/>
  <c r="Z142" i="3"/>
  <c r="M142" i="3"/>
  <c r="C116" i="10" s="1"/>
  <c r="Z25" i="3"/>
  <c r="M25" i="3"/>
  <c r="C19" i="10" s="1"/>
  <c r="Z68" i="3"/>
  <c r="M68" i="3"/>
  <c r="C54" i="10" s="1"/>
  <c r="Z276" i="3"/>
  <c r="M276" i="3"/>
  <c r="Z130" i="3"/>
  <c r="M130" i="3"/>
  <c r="C106" i="10" s="1"/>
  <c r="Z334" i="3"/>
  <c r="M334" i="3"/>
  <c r="C277" i="10" s="1"/>
  <c r="Z235" i="3"/>
  <c r="M235" i="3"/>
  <c r="C194" i="10" s="1"/>
  <c r="Z356" i="3"/>
  <c r="M356" i="3"/>
  <c r="C295" i="10" s="1"/>
  <c r="Z190" i="3"/>
  <c r="M190" i="3"/>
  <c r="C157" i="10" s="1"/>
  <c r="Z168" i="3"/>
  <c r="M168" i="3"/>
  <c r="C138" i="10" s="1"/>
  <c r="Z360" i="3"/>
  <c r="M360" i="3"/>
  <c r="Z337" i="3"/>
  <c r="M337" i="3"/>
  <c r="C279" i="10" s="1"/>
  <c r="Z27" i="3"/>
  <c r="M27" i="3"/>
  <c r="Z274" i="3"/>
  <c r="M274" i="3"/>
  <c r="C227" i="10" s="1"/>
  <c r="Z98" i="3"/>
  <c r="M98" i="3"/>
  <c r="C79" i="10" s="1"/>
  <c r="Z330" i="3"/>
  <c r="M330" i="3"/>
  <c r="Z165" i="3"/>
  <c r="M165" i="3"/>
  <c r="C136" i="10" s="1"/>
  <c r="C5" i="10"/>
  <c r="Z21" i="3"/>
  <c r="M21" i="3"/>
  <c r="Z34" i="3"/>
  <c r="M34" i="3"/>
  <c r="C26" i="10" s="1"/>
  <c r="Z208" i="3"/>
  <c r="M208" i="3"/>
  <c r="C172" i="10" s="1"/>
  <c r="Z249" i="3"/>
  <c r="Z251" i="3" s="1"/>
  <c r="M249" i="3"/>
  <c r="C206" i="10" s="1"/>
  <c r="Z111" i="3"/>
  <c r="M111" i="3"/>
  <c r="C90" i="10" s="1"/>
  <c r="Z112" i="3"/>
  <c r="M112" i="3"/>
  <c r="C91" i="10" s="1"/>
  <c r="Z271" i="3"/>
  <c r="M271" i="3"/>
  <c r="C224" i="10" s="1"/>
  <c r="Z268" i="3"/>
  <c r="M268" i="3"/>
  <c r="C222" i="10" s="1"/>
  <c r="Z37" i="3"/>
  <c r="M37" i="3"/>
  <c r="Z90" i="3"/>
  <c r="M90" i="3"/>
  <c r="C72" i="10" s="1"/>
  <c r="Z173" i="3"/>
  <c r="M173" i="3"/>
  <c r="Z56" i="3"/>
  <c r="M56" i="3"/>
  <c r="C44" i="10" s="1"/>
  <c r="Z77" i="3"/>
  <c r="Z81" i="3" s="1"/>
  <c r="M77" i="3"/>
  <c r="Z289" i="3"/>
  <c r="M289" i="3"/>
  <c r="C239" i="10" s="1"/>
  <c r="Z28" i="3"/>
  <c r="M28" i="3"/>
  <c r="C21" i="10" s="1"/>
  <c r="Z74" i="3"/>
  <c r="M74" i="3"/>
  <c r="C59" i="10" s="1"/>
  <c r="Z264" i="3"/>
  <c r="M264" i="3"/>
  <c r="Z336" i="3"/>
  <c r="M336" i="3"/>
  <c r="Z237" i="3"/>
  <c r="M237" i="3"/>
  <c r="C196" i="10" s="1"/>
  <c r="Z83" i="3"/>
  <c r="M83" i="3"/>
  <c r="C66" i="10" s="1"/>
  <c r="Z349" i="3"/>
  <c r="M349" i="3"/>
  <c r="C289" i="10" s="1"/>
  <c r="Z333" i="3"/>
  <c r="M333" i="3"/>
  <c r="C276" i="10" s="1"/>
  <c r="Z39" i="3"/>
  <c r="M39" i="3"/>
  <c r="C30" i="10" s="1"/>
  <c r="Z144" i="3"/>
  <c r="M144" i="3"/>
  <c r="C118" i="10" s="1"/>
  <c r="Z73" i="3"/>
  <c r="M73" i="3"/>
  <c r="C58" i="10" s="1"/>
  <c r="Z207" i="3"/>
  <c r="M207" i="3"/>
  <c r="C171" i="10" s="1"/>
  <c r="Z307" i="3"/>
  <c r="M307" i="3"/>
  <c r="C254" i="10" s="1"/>
  <c r="Z87" i="3"/>
  <c r="M87" i="3"/>
  <c r="Z82" i="3"/>
  <c r="M82" i="3"/>
  <c r="Z199" i="3"/>
  <c r="M199" i="3"/>
  <c r="C164" i="10" s="1"/>
  <c r="Z292" i="3"/>
  <c r="M292" i="3"/>
  <c r="C242" i="10" s="1"/>
  <c r="Z193" i="3"/>
  <c r="M193" i="3"/>
  <c r="C159" i="10" s="1"/>
  <c r="Z298" i="3"/>
  <c r="M298" i="3"/>
  <c r="C247" i="10" s="1"/>
  <c r="Z104" i="3"/>
  <c r="M104" i="3"/>
  <c r="C84" i="10" s="1"/>
  <c r="Z124" i="3"/>
  <c r="M124" i="3"/>
  <c r="C101" i="10" s="1"/>
  <c r="Z361" i="3"/>
  <c r="M361" i="3"/>
  <c r="C299" i="10" s="1"/>
  <c r="Z95" i="3"/>
  <c r="M95" i="3"/>
  <c r="C76" i="10" s="1"/>
  <c r="Z295" i="3"/>
  <c r="M295" i="3"/>
  <c r="C244" i="10" s="1"/>
  <c r="Z256" i="3"/>
  <c r="M256" i="3"/>
  <c r="C212" i="10" s="1"/>
  <c r="Z310" i="3"/>
  <c r="M310" i="3"/>
  <c r="C257" i="10" s="1"/>
  <c r="Z175" i="3"/>
  <c r="M175" i="3"/>
  <c r="C144" i="10" s="1"/>
  <c r="Z136" i="3"/>
  <c r="M136" i="3"/>
  <c r="C111" i="10" s="1"/>
  <c r="Z78" i="3"/>
  <c r="M78" i="3"/>
  <c r="C62" i="10" s="1"/>
  <c r="Z224" i="3"/>
  <c r="M224" i="3"/>
  <c r="C185" i="10" s="1"/>
  <c r="Z117" i="3"/>
  <c r="M117" i="3"/>
  <c r="C95" i="10" s="1"/>
  <c r="Z205" i="3"/>
  <c r="M205" i="3"/>
  <c r="C169" i="10" s="1"/>
  <c r="Z291" i="3"/>
  <c r="M291" i="3"/>
  <c r="C241" i="10" s="1"/>
  <c r="Z218" i="3"/>
  <c r="M218" i="3"/>
  <c r="C180" i="10" s="1"/>
  <c r="Z158" i="3"/>
  <c r="M158" i="3"/>
  <c r="C130" i="10" s="1"/>
  <c r="Z234" i="3"/>
  <c r="M234" i="3"/>
  <c r="Z134" i="3"/>
  <c r="M134" i="3"/>
  <c r="Z62" i="3"/>
  <c r="M62" i="3"/>
  <c r="C49" i="10" s="1"/>
  <c r="Z320" i="3"/>
  <c r="M320" i="3"/>
  <c r="C265" i="10" s="1"/>
  <c r="Z272" i="3"/>
  <c r="M272" i="3"/>
  <c r="C225" i="10" s="1"/>
  <c r="Z211" i="3"/>
  <c r="M211" i="3"/>
  <c r="C174" i="10" s="1"/>
  <c r="Z88" i="3"/>
  <c r="M88" i="3"/>
  <c r="C70" i="10" s="1"/>
  <c r="Z362" i="3"/>
  <c r="M362" i="3"/>
  <c r="C300" i="10" s="1"/>
  <c r="Z284" i="3"/>
  <c r="M284" i="3"/>
  <c r="C235" i="10" s="1"/>
  <c r="Z301" i="3"/>
  <c r="M301" i="3"/>
  <c r="C249" i="10" s="1"/>
  <c r="Z192" i="3"/>
  <c r="Z197" i="3" s="1"/>
  <c r="M192" i="3"/>
  <c r="Z50" i="3"/>
  <c r="M50" i="3"/>
  <c r="C39" i="10" s="1"/>
  <c r="Z140" i="3"/>
  <c r="M140" i="3"/>
  <c r="C114" i="10" s="1"/>
  <c r="Z116" i="3"/>
  <c r="M116" i="3"/>
  <c r="C94" i="10" s="1"/>
  <c r="Z180" i="3"/>
  <c r="M180" i="3"/>
  <c r="Z178" i="3"/>
  <c r="M178" i="3"/>
  <c r="C147" i="10" s="1"/>
  <c r="Z24" i="3"/>
  <c r="M24" i="3"/>
  <c r="C18" i="10" s="1"/>
  <c r="Z141" i="3"/>
  <c r="M141" i="3"/>
  <c r="C115" i="10" s="1"/>
  <c r="Z285" i="3"/>
  <c r="M285" i="3"/>
  <c r="C236" i="10" s="1"/>
  <c r="Z236" i="3"/>
  <c r="M236" i="3"/>
  <c r="C195" i="10" s="1"/>
  <c r="Z75" i="3"/>
  <c r="M75" i="3"/>
  <c r="C60" i="10" s="1"/>
  <c r="Z120" i="3"/>
  <c r="M120" i="3"/>
  <c r="Z314" i="3"/>
  <c r="M314" i="3"/>
  <c r="C260" i="10" s="1"/>
  <c r="Z238" i="3"/>
  <c r="M238" i="3"/>
  <c r="C197" i="10" s="1"/>
  <c r="Z277" i="3"/>
  <c r="M277" i="3"/>
  <c r="C229" i="10" s="1"/>
  <c r="Z63" i="3"/>
  <c r="M63" i="3"/>
  <c r="C50" i="10" s="1"/>
  <c r="Z54" i="3"/>
  <c r="Z59" i="3" s="1"/>
  <c r="M54" i="3"/>
  <c r="Z100" i="3"/>
  <c r="M100" i="3"/>
  <c r="Z47" i="3"/>
  <c r="M47" i="3"/>
  <c r="Z297" i="3"/>
  <c r="M297" i="3"/>
  <c r="C246" i="10" s="1"/>
  <c r="Z60" i="3"/>
  <c r="Z64" i="3" s="1"/>
  <c r="M60" i="3"/>
  <c r="Z186" i="3"/>
  <c r="M186" i="3"/>
  <c r="Z339" i="3"/>
  <c r="M339" i="3"/>
  <c r="C281" i="10" s="1"/>
  <c r="Z14" i="3"/>
  <c r="M14" i="3"/>
  <c r="C10" i="10" s="1"/>
  <c r="Z288" i="3"/>
  <c r="Z293" i="3" s="1"/>
  <c r="M288" i="3"/>
  <c r="Z102" i="3"/>
  <c r="M102" i="3"/>
  <c r="C82" i="10" s="1"/>
  <c r="Z304" i="3"/>
  <c r="C252" i="10"/>
  <c r="Z12" i="3"/>
  <c r="M12" i="3"/>
  <c r="C8" i="10" s="1"/>
  <c r="Z352" i="3"/>
  <c r="M352" i="3"/>
  <c r="C292" i="10" s="1"/>
  <c r="Z363" i="3"/>
  <c r="M363" i="3"/>
  <c r="C301" i="10" s="1"/>
  <c r="Z131" i="3"/>
  <c r="M131" i="3"/>
  <c r="C107" i="10" s="1"/>
  <c r="Z204" i="3"/>
  <c r="M204" i="3"/>
  <c r="Z232" i="3"/>
  <c r="M232" i="3"/>
  <c r="C192" i="10" s="1"/>
  <c r="Z43" i="3"/>
  <c r="M43" i="3"/>
  <c r="C33" i="10" s="1"/>
  <c r="Z219" i="3"/>
  <c r="M219" i="3"/>
  <c r="C181" i="10" s="1"/>
  <c r="Z302" i="3"/>
  <c r="M302" i="3"/>
  <c r="C250" i="10" s="1"/>
  <c r="Z189" i="3"/>
  <c r="M189" i="3"/>
  <c r="C156" i="10" s="1"/>
  <c r="Z206" i="3"/>
  <c r="M206" i="3"/>
  <c r="C170" i="10" s="1"/>
  <c r="Z101" i="3"/>
  <c r="M101" i="3"/>
  <c r="C81" i="10" s="1"/>
  <c r="Z94" i="3"/>
  <c r="M94" i="3"/>
  <c r="C75" i="10" s="1"/>
  <c r="Z125" i="3"/>
  <c r="M125" i="3"/>
  <c r="C102" i="10" s="1"/>
  <c r="Z49" i="3"/>
  <c r="M49" i="3"/>
  <c r="C38" i="10" s="1"/>
  <c r="Z108" i="3"/>
  <c r="M108" i="3"/>
  <c r="C87" i="10" s="1"/>
  <c r="Z198" i="3"/>
  <c r="M198" i="3"/>
  <c r="Z265" i="3"/>
  <c r="M265" i="3"/>
  <c r="C219" i="10" s="1"/>
  <c r="Z107" i="3"/>
  <c r="M107" i="3"/>
  <c r="Z324" i="3"/>
  <c r="M324" i="3"/>
  <c r="Z294" i="3"/>
  <c r="M294" i="3"/>
  <c r="Z170" i="3"/>
  <c r="M170" i="3"/>
  <c r="C140" i="10" s="1"/>
  <c r="Z182" i="3"/>
  <c r="M182" i="3"/>
  <c r="C150" i="10" s="1"/>
  <c r="Z118" i="3"/>
  <c r="M118" i="3"/>
  <c r="C96" i="10" s="1"/>
  <c r="Z169" i="3"/>
  <c r="M169" i="3"/>
  <c r="C139" i="10" s="1"/>
  <c r="Z162" i="3"/>
  <c r="M162" i="3"/>
  <c r="C133" i="10" s="1"/>
  <c r="Z67" i="3"/>
  <c r="M67" i="3"/>
  <c r="C53" i="10" s="1"/>
  <c r="Z84" i="3"/>
  <c r="M84" i="3"/>
  <c r="C67" i="10" s="1"/>
  <c r="Z103" i="3"/>
  <c r="M103" i="3"/>
  <c r="C83" i="10" s="1"/>
  <c r="Z151" i="3"/>
  <c r="M151" i="3"/>
  <c r="C124" i="10" s="1"/>
  <c r="Z270" i="3"/>
  <c r="M270" i="3"/>
  <c r="Z283" i="3"/>
  <c r="M283" i="3"/>
  <c r="C234" i="10" s="1"/>
  <c r="Z319" i="3"/>
  <c r="M319" i="3"/>
  <c r="C264" i="10" s="1"/>
  <c r="Z342" i="3"/>
  <c r="M342" i="3"/>
  <c r="Z154" i="3"/>
  <c r="M154" i="3"/>
  <c r="C126" i="10" s="1"/>
  <c r="Z202" i="3"/>
  <c r="M202" i="3"/>
  <c r="C167" i="10" s="1"/>
  <c r="Z262" i="3"/>
  <c r="M262" i="3"/>
  <c r="C217" i="10" s="1"/>
  <c r="Z278" i="3"/>
  <c r="M278" i="3"/>
  <c r="C230" i="10" s="1"/>
  <c r="Z228" i="3"/>
  <c r="M228" i="3"/>
  <c r="Z127" i="3"/>
  <c r="M127" i="3"/>
  <c r="Z220" i="3"/>
  <c r="M220" i="3"/>
  <c r="C182" i="10" s="1"/>
  <c r="Z146" i="3"/>
  <c r="M146" i="3"/>
  <c r="Z343" i="3"/>
  <c r="M343" i="3"/>
  <c r="C284" i="10" s="1"/>
  <c r="Z261" i="3"/>
  <c r="M261" i="3"/>
  <c r="C216" i="10" s="1"/>
  <c r="Z255" i="3"/>
  <c r="M255" i="3"/>
  <c r="C211" i="10" s="1"/>
  <c r="Z184" i="3"/>
  <c r="M184" i="3"/>
  <c r="C152" i="10" s="1"/>
  <c r="Z351" i="3"/>
  <c r="M351" i="3"/>
  <c r="C291" i="10" s="1"/>
  <c r="Z326" i="3"/>
  <c r="M326" i="3"/>
  <c r="C270" i="10" s="1"/>
  <c r="Z45" i="3"/>
  <c r="M45" i="3"/>
  <c r="C35" i="10" s="1"/>
  <c r="Z35" i="3"/>
  <c r="M35" i="3"/>
  <c r="C27" i="10" s="1"/>
  <c r="Z132" i="3"/>
  <c r="M132" i="3"/>
  <c r="C108" i="10" s="1"/>
  <c r="Z225" i="3"/>
  <c r="M225" i="3"/>
  <c r="C186" i="10" s="1"/>
  <c r="Z229" i="3"/>
  <c r="M229" i="3"/>
  <c r="C189" i="10" s="1"/>
  <c r="Z318" i="3"/>
  <c r="Z323" i="3" s="1"/>
  <c r="M318" i="3"/>
  <c r="Z267" i="3"/>
  <c r="M267" i="3"/>
  <c r="C221" i="10" s="1"/>
  <c r="K275" i="4"/>
  <c r="K294" i="4"/>
  <c r="K310" i="4"/>
  <c r="I328" i="4"/>
  <c r="H362" i="4"/>
  <c r="K362" i="4" s="1"/>
  <c r="H361" i="4"/>
  <c r="I361" i="4" s="1"/>
  <c r="H360" i="4"/>
  <c r="J360" i="4" s="1"/>
  <c r="H359" i="4"/>
  <c r="I359" i="4" s="1"/>
  <c r="H358" i="4"/>
  <c r="I358" i="4" s="1"/>
  <c r="H356" i="4"/>
  <c r="J356" i="4" s="1"/>
  <c r="H355" i="4"/>
  <c r="I355" i="4" s="1"/>
  <c r="H354" i="4"/>
  <c r="I354" i="4" s="1"/>
  <c r="H353" i="4"/>
  <c r="K353" i="4" s="1"/>
  <c r="H352" i="4"/>
  <c r="I352" i="4" s="1"/>
  <c r="H350" i="4"/>
  <c r="I350" i="4" s="1"/>
  <c r="H349" i="4"/>
  <c r="H348" i="4"/>
  <c r="H347" i="4"/>
  <c r="K347" i="4" s="1"/>
  <c r="H346" i="4"/>
  <c r="J346" i="4" s="1"/>
  <c r="H344" i="4"/>
  <c r="J344" i="4" s="1"/>
  <c r="H343" i="4"/>
  <c r="I343" i="4" s="1"/>
  <c r="H342" i="4"/>
  <c r="I342" i="4" s="1"/>
  <c r="H341" i="4"/>
  <c r="H340" i="4"/>
  <c r="H338" i="4"/>
  <c r="I338" i="4" s="1"/>
  <c r="H337" i="4"/>
  <c r="J337" i="4" s="1"/>
  <c r="H336" i="4"/>
  <c r="I336" i="4" s="1"/>
  <c r="H335" i="4"/>
  <c r="J335" i="4" s="1"/>
  <c r="H334" i="4"/>
  <c r="I334" i="4" s="1"/>
  <c r="H332" i="4"/>
  <c r="H331" i="4"/>
  <c r="K331" i="4" s="1"/>
  <c r="H330" i="4"/>
  <c r="J330" i="4" s="1"/>
  <c r="H329" i="4"/>
  <c r="I329" i="4" s="1"/>
  <c r="H328" i="4"/>
  <c r="J328" i="4" s="1"/>
  <c r="H326" i="4"/>
  <c r="I326" i="4" s="1"/>
  <c r="H325" i="4"/>
  <c r="H324" i="4"/>
  <c r="H323" i="4"/>
  <c r="I323" i="4" s="1"/>
  <c r="H322" i="4"/>
  <c r="I322" i="4" s="1"/>
  <c r="H320" i="4"/>
  <c r="I320" i="4" s="1"/>
  <c r="H319" i="4"/>
  <c r="K319" i="4" s="1"/>
  <c r="H318" i="4"/>
  <c r="I318" i="4" s="1"/>
  <c r="H317" i="4"/>
  <c r="K317" i="4" s="1"/>
  <c r="H316" i="4"/>
  <c r="H314" i="4"/>
  <c r="J314" i="4" s="1"/>
  <c r="H313" i="4"/>
  <c r="H312" i="4"/>
  <c r="K312" i="4" s="1"/>
  <c r="H311" i="4"/>
  <c r="I311" i="4" s="1"/>
  <c r="H310" i="4"/>
  <c r="J310" i="4" s="1"/>
  <c r="H308" i="4"/>
  <c r="J308" i="4" s="1"/>
  <c r="H307" i="4"/>
  <c r="I307" i="4" s="1"/>
  <c r="H306" i="4"/>
  <c r="I306" i="4" s="1"/>
  <c r="H305" i="4"/>
  <c r="J305" i="4" s="1"/>
  <c r="H304" i="4"/>
  <c r="I304" i="4" s="1"/>
  <c r="H302" i="4"/>
  <c r="I302" i="4" s="1"/>
  <c r="H301" i="4"/>
  <c r="H300" i="4"/>
  <c r="H299" i="4"/>
  <c r="I299" i="4" s="1"/>
  <c r="H298" i="4"/>
  <c r="J298" i="4" s="1"/>
  <c r="H296" i="4"/>
  <c r="K296" i="4" s="1"/>
  <c r="H295" i="4"/>
  <c r="I295" i="4" s="1"/>
  <c r="H294" i="4"/>
  <c r="J294" i="4" s="1"/>
  <c r="H293" i="4"/>
  <c r="H292" i="4"/>
  <c r="H290" i="4"/>
  <c r="I290" i="4" s="1"/>
  <c r="H289" i="4"/>
  <c r="J289" i="4" s="1"/>
  <c r="H288" i="4"/>
  <c r="I288" i="4" s="1"/>
  <c r="H287" i="4"/>
  <c r="K287" i="4" s="1"/>
  <c r="H286" i="4"/>
  <c r="I286" i="4" s="1"/>
  <c r="H284" i="4"/>
  <c r="H283" i="4"/>
  <c r="I283" i="4" s="1"/>
  <c r="H282" i="4"/>
  <c r="J282" i="4" s="1"/>
  <c r="H281" i="4"/>
  <c r="I281" i="4" s="1"/>
  <c r="H280" i="4"/>
  <c r="K280" i="4" s="1"/>
  <c r="H278" i="4"/>
  <c r="J278" i="4" s="1"/>
  <c r="H277" i="4"/>
  <c r="H276" i="4"/>
  <c r="H275" i="4"/>
  <c r="I275" i="4" s="1"/>
  <c r="H274" i="4"/>
  <c r="I274" i="4" s="1"/>
  <c r="H272" i="4"/>
  <c r="I272" i="4" s="1"/>
  <c r="H271" i="4"/>
  <c r="K271" i="4" s="1"/>
  <c r="H270" i="4"/>
  <c r="I270" i="4" s="1"/>
  <c r="H269" i="4"/>
  <c r="H268" i="4"/>
  <c r="H266" i="4"/>
  <c r="H265" i="4"/>
  <c r="I265" i="4" s="1"/>
  <c r="H264" i="4"/>
  <c r="K264" i="4" s="1"/>
  <c r="H263" i="4"/>
  <c r="I263" i="4" s="1"/>
  <c r="H262" i="4"/>
  <c r="J262" i="4" s="1"/>
  <c r="H260" i="4"/>
  <c r="H259" i="4"/>
  <c r="I259" i="4" s="1"/>
  <c r="H258" i="4"/>
  <c r="I258" i="4" s="1"/>
  <c r="H257" i="4"/>
  <c r="H256" i="4"/>
  <c r="I256" i="4" s="1"/>
  <c r="H254" i="4"/>
  <c r="I254" i="4" s="1"/>
  <c r="H253" i="4"/>
  <c r="H252" i="4"/>
  <c r="H251" i="4"/>
  <c r="I251" i="4" s="1"/>
  <c r="H250" i="4"/>
  <c r="J250" i="4" s="1"/>
  <c r="H248" i="4"/>
  <c r="K248" i="4" s="1"/>
  <c r="H247" i="4"/>
  <c r="I247" i="4" s="1"/>
  <c r="H246" i="4"/>
  <c r="J246" i="4" s="1"/>
  <c r="H245" i="4"/>
  <c r="H244" i="4"/>
  <c r="J244" i="4" s="1"/>
  <c r="H242" i="4"/>
  <c r="I242" i="4" s="1"/>
  <c r="H241" i="4"/>
  <c r="J241" i="4" s="1"/>
  <c r="H240" i="4"/>
  <c r="I240" i="4" s="1"/>
  <c r="H239" i="4"/>
  <c r="K239" i="4" s="1"/>
  <c r="H238" i="4"/>
  <c r="I238" i="4" s="1"/>
  <c r="H236" i="4"/>
  <c r="H235" i="4"/>
  <c r="I235" i="4" s="1"/>
  <c r="H234" i="4"/>
  <c r="J234" i="4" s="1"/>
  <c r="H233" i="4"/>
  <c r="I233" i="4" s="1"/>
  <c r="H232" i="4"/>
  <c r="K232" i="4" s="1"/>
  <c r="H230" i="4"/>
  <c r="J230" i="4" s="1"/>
  <c r="H229" i="4"/>
  <c r="H228" i="4"/>
  <c r="H227" i="4"/>
  <c r="I227" i="4" s="1"/>
  <c r="H226" i="4"/>
  <c r="I226" i="4" s="1"/>
  <c r="H224" i="4"/>
  <c r="I224" i="4" s="1"/>
  <c r="H223" i="4"/>
  <c r="K223" i="4" s="1"/>
  <c r="H222" i="4"/>
  <c r="I222" i="4" s="1"/>
  <c r="H221" i="4"/>
  <c r="H220" i="4"/>
  <c r="H218" i="4"/>
  <c r="H217" i="4"/>
  <c r="H216" i="4"/>
  <c r="I216" i="4" s="1"/>
  <c r="H215" i="4"/>
  <c r="H214" i="4"/>
  <c r="K214" i="4" s="1"/>
  <c r="H212" i="4"/>
  <c r="H211" i="4"/>
  <c r="H210" i="4"/>
  <c r="H209" i="4"/>
  <c r="K209" i="4" s="1"/>
  <c r="H208" i="4"/>
  <c r="H206" i="4"/>
  <c r="H205" i="4"/>
  <c r="H204" i="4"/>
  <c r="H203" i="4"/>
  <c r="I203" i="4" s="1"/>
  <c r="H202" i="4"/>
  <c r="H200" i="4"/>
  <c r="J200" i="4" s="1"/>
  <c r="H199" i="4"/>
  <c r="H198" i="4"/>
  <c r="K198" i="4" s="1"/>
  <c r="H197" i="4"/>
  <c r="H196" i="4"/>
  <c r="H194" i="4"/>
  <c r="H193" i="4"/>
  <c r="H192" i="4"/>
  <c r="H191" i="4"/>
  <c r="H190" i="4"/>
  <c r="H188" i="4"/>
  <c r="H187" i="4"/>
  <c r="H186" i="4"/>
  <c r="H185" i="4"/>
  <c r="H184" i="4"/>
  <c r="H182" i="4"/>
  <c r="K182" i="4" s="1"/>
  <c r="H181" i="4"/>
  <c r="H180" i="4"/>
  <c r="H179" i="4"/>
  <c r="H178" i="4"/>
  <c r="H176" i="4"/>
  <c r="H175" i="4"/>
  <c r="H174" i="4"/>
  <c r="H173" i="4"/>
  <c r="I173" i="4" s="1"/>
  <c r="H172" i="4"/>
  <c r="H171" i="4"/>
  <c r="H169" i="4"/>
  <c r="H168" i="4"/>
  <c r="H167" i="4"/>
  <c r="H166" i="4"/>
  <c r="I166" i="4" s="1"/>
  <c r="H165" i="4"/>
  <c r="H163" i="4"/>
  <c r="J163" i="4" s="1"/>
  <c r="H162" i="4"/>
  <c r="H161" i="4"/>
  <c r="H160" i="4"/>
  <c r="H159" i="4"/>
  <c r="H158" i="4"/>
  <c r="H156" i="4"/>
  <c r="H155" i="4"/>
  <c r="K155" i="4" s="1"/>
  <c r="H154" i="4"/>
  <c r="H153" i="4"/>
  <c r="H152" i="4"/>
  <c r="H151" i="4"/>
  <c r="H149" i="4"/>
  <c r="H148" i="4"/>
  <c r="H147" i="4"/>
  <c r="H146" i="4"/>
  <c r="H145" i="4"/>
  <c r="H144" i="4"/>
  <c r="H142" i="4"/>
  <c r="H141" i="4"/>
  <c r="H140" i="4"/>
  <c r="H139" i="4"/>
  <c r="H138" i="4"/>
  <c r="H137" i="4"/>
  <c r="H135" i="4"/>
  <c r="H134" i="4"/>
  <c r="H133" i="4"/>
  <c r="H132" i="4"/>
  <c r="H130" i="4"/>
  <c r="H129" i="4"/>
  <c r="H128" i="4"/>
  <c r="H127" i="4"/>
  <c r="H126" i="4"/>
  <c r="H125" i="4"/>
  <c r="H123" i="4"/>
  <c r="H122" i="4"/>
  <c r="H121" i="4"/>
  <c r="J121" i="4" s="1"/>
  <c r="H120" i="4"/>
  <c r="H119" i="4"/>
  <c r="H118" i="4"/>
  <c r="H116" i="4"/>
  <c r="H115" i="4"/>
  <c r="H114" i="4"/>
  <c r="H113" i="4"/>
  <c r="K113" i="4" s="1"/>
  <c r="H112" i="4"/>
  <c r="H110" i="4"/>
  <c r="H109" i="4"/>
  <c r="H108" i="4"/>
  <c r="H107" i="4"/>
  <c r="H106" i="4"/>
  <c r="H105" i="4"/>
  <c r="H103" i="4"/>
  <c r="H102" i="4"/>
  <c r="H101" i="4"/>
  <c r="H100" i="4"/>
  <c r="H99" i="4"/>
  <c r="H98" i="4"/>
  <c r="H96" i="4"/>
  <c r="H95" i="4"/>
  <c r="H94" i="4"/>
  <c r="H93" i="4"/>
  <c r="H92" i="4"/>
  <c r="H91" i="4"/>
  <c r="H89" i="4"/>
  <c r="J89" i="4" s="1"/>
  <c r="H88" i="4"/>
  <c r="H87" i="4"/>
  <c r="H86" i="4"/>
  <c r="H85" i="4"/>
  <c r="H83" i="4"/>
  <c r="H82" i="4"/>
  <c r="H81" i="4"/>
  <c r="K81" i="4" s="1"/>
  <c r="H80" i="4"/>
  <c r="H78" i="4"/>
  <c r="H77" i="4"/>
  <c r="H76" i="4"/>
  <c r="H75" i="4"/>
  <c r="H73" i="4"/>
  <c r="H72" i="4"/>
  <c r="H71" i="4"/>
  <c r="H70" i="4"/>
  <c r="H69" i="4"/>
  <c r="H68" i="4"/>
  <c r="H66" i="4"/>
  <c r="H65" i="4"/>
  <c r="H64" i="4"/>
  <c r="H63" i="4"/>
  <c r="H61" i="4"/>
  <c r="H60" i="4"/>
  <c r="H59" i="4"/>
  <c r="H58" i="4"/>
  <c r="H56" i="4"/>
  <c r="H55" i="4"/>
  <c r="H54" i="4"/>
  <c r="H53" i="4"/>
  <c r="H52" i="4"/>
  <c r="H50" i="4"/>
  <c r="H49" i="4"/>
  <c r="H48" i="4"/>
  <c r="H47" i="4"/>
  <c r="H46" i="4"/>
  <c r="K46" i="4" s="1"/>
  <c r="H45" i="4"/>
  <c r="H43" i="4"/>
  <c r="H42" i="4"/>
  <c r="H41" i="4"/>
  <c r="H40" i="4"/>
  <c r="H38" i="4"/>
  <c r="H37" i="4"/>
  <c r="H36" i="4"/>
  <c r="H35" i="4"/>
  <c r="H33" i="4"/>
  <c r="H32" i="4"/>
  <c r="H31" i="4"/>
  <c r="H30" i="4"/>
  <c r="H29" i="4"/>
  <c r="H27" i="4"/>
  <c r="H26" i="4"/>
  <c r="H25" i="4"/>
  <c r="J25" i="4" s="1"/>
  <c r="H23" i="4"/>
  <c r="H22" i="4"/>
  <c r="H21" i="4"/>
  <c r="H20" i="4"/>
  <c r="H19" i="4"/>
  <c r="H17" i="4"/>
  <c r="H16" i="4"/>
  <c r="H15" i="4"/>
  <c r="H14" i="4"/>
  <c r="H12" i="4"/>
  <c r="H11" i="4"/>
  <c r="H10" i="4"/>
  <c r="H9" i="4"/>
  <c r="H7" i="4"/>
  <c r="H6" i="4"/>
  <c r="H5" i="4"/>
  <c r="H4" i="4"/>
  <c r="K6919" i="1"/>
  <c r="J6919" i="1"/>
  <c r="K6918" i="1"/>
  <c r="J6918" i="1"/>
  <c r="K6917" i="1"/>
  <c r="J6917" i="1"/>
  <c r="K6916" i="1"/>
  <c r="J6916" i="1"/>
  <c r="K6915" i="1"/>
  <c r="J6915" i="1"/>
  <c r="K6914" i="1"/>
  <c r="J6914" i="1"/>
  <c r="K6913" i="1"/>
  <c r="J6913" i="1"/>
  <c r="K6912" i="1"/>
  <c r="J6912" i="1"/>
  <c r="K6911" i="1"/>
  <c r="J6911" i="1"/>
  <c r="K6910" i="1"/>
  <c r="J6910" i="1"/>
  <c r="K6909" i="1"/>
  <c r="J6909" i="1"/>
  <c r="K6908" i="1"/>
  <c r="J6908" i="1"/>
  <c r="K6907" i="1"/>
  <c r="J6907" i="1"/>
  <c r="K6906" i="1"/>
  <c r="J6906" i="1"/>
  <c r="K6905" i="1"/>
  <c r="J6905" i="1"/>
  <c r="K6904" i="1"/>
  <c r="J6904" i="1"/>
  <c r="K6903" i="1"/>
  <c r="J6903" i="1"/>
  <c r="K6902" i="1"/>
  <c r="J6902" i="1"/>
  <c r="K6901" i="1"/>
  <c r="J6901" i="1"/>
  <c r="K6900" i="1"/>
  <c r="J6900" i="1"/>
  <c r="K6899" i="1"/>
  <c r="J6899" i="1"/>
  <c r="K6898" i="1"/>
  <c r="J6898" i="1"/>
  <c r="K6897" i="1"/>
  <c r="J6897" i="1"/>
  <c r="K6896" i="1"/>
  <c r="J6896" i="1"/>
  <c r="K6895" i="1"/>
  <c r="J6895" i="1"/>
  <c r="K6894" i="1"/>
  <c r="J6894" i="1"/>
  <c r="K6893" i="1"/>
  <c r="J6893" i="1"/>
  <c r="K6892" i="1"/>
  <c r="J6892" i="1"/>
  <c r="K6891" i="1"/>
  <c r="J6891" i="1"/>
  <c r="K6890" i="1"/>
  <c r="J6890" i="1"/>
  <c r="K6889" i="1"/>
  <c r="J6889" i="1"/>
  <c r="K6888" i="1"/>
  <c r="J6888" i="1"/>
  <c r="K6887" i="1"/>
  <c r="J6887" i="1"/>
  <c r="K6886" i="1"/>
  <c r="J6886" i="1"/>
  <c r="K6885" i="1"/>
  <c r="J6885" i="1"/>
  <c r="K6884" i="1"/>
  <c r="J6884" i="1"/>
  <c r="K6883" i="1"/>
  <c r="J6883" i="1"/>
  <c r="K6882" i="1"/>
  <c r="J6882" i="1"/>
  <c r="K6881" i="1"/>
  <c r="J6881" i="1"/>
  <c r="K6880" i="1"/>
  <c r="J6880" i="1"/>
  <c r="K6879" i="1"/>
  <c r="J6879" i="1"/>
  <c r="K6878" i="1"/>
  <c r="J6878" i="1"/>
  <c r="K6877" i="1"/>
  <c r="J6877" i="1"/>
  <c r="K6876" i="1"/>
  <c r="J6876" i="1"/>
  <c r="K6875" i="1"/>
  <c r="J6875" i="1"/>
  <c r="K6874" i="1"/>
  <c r="J6874" i="1"/>
  <c r="K6873" i="1"/>
  <c r="J6873" i="1"/>
  <c r="K6872" i="1"/>
  <c r="J6872" i="1"/>
  <c r="K6871" i="1"/>
  <c r="J6871" i="1"/>
  <c r="K6870" i="1"/>
  <c r="J6870" i="1"/>
  <c r="K6869" i="1"/>
  <c r="J6869" i="1"/>
  <c r="K6868" i="1"/>
  <c r="J6868" i="1"/>
  <c r="K6867" i="1"/>
  <c r="J6867" i="1"/>
  <c r="K6866" i="1"/>
  <c r="J6866" i="1"/>
  <c r="K6865" i="1"/>
  <c r="J6865" i="1"/>
  <c r="K6864" i="1"/>
  <c r="J6864" i="1"/>
  <c r="K6863" i="1"/>
  <c r="J6863" i="1"/>
  <c r="K6862" i="1"/>
  <c r="J6862" i="1"/>
  <c r="K6861" i="1"/>
  <c r="J6861" i="1"/>
  <c r="K6860" i="1"/>
  <c r="J6860" i="1"/>
  <c r="K6859" i="1"/>
  <c r="J6859" i="1"/>
  <c r="K6858" i="1"/>
  <c r="J6858" i="1"/>
  <c r="K6857" i="1"/>
  <c r="J6857" i="1"/>
  <c r="K6856" i="1"/>
  <c r="J6856" i="1"/>
  <c r="K6855" i="1"/>
  <c r="J6855" i="1"/>
  <c r="K6854" i="1"/>
  <c r="J6854" i="1"/>
  <c r="K6853" i="1"/>
  <c r="J6853" i="1"/>
  <c r="K6852" i="1"/>
  <c r="J6852" i="1"/>
  <c r="K6851" i="1"/>
  <c r="J6851" i="1"/>
  <c r="K6850" i="1"/>
  <c r="J6850" i="1"/>
  <c r="K6849" i="1"/>
  <c r="J6849" i="1"/>
  <c r="K6848" i="1"/>
  <c r="J6848" i="1"/>
  <c r="K6847" i="1"/>
  <c r="J6847" i="1"/>
  <c r="K6846" i="1"/>
  <c r="J6846" i="1"/>
  <c r="K6845" i="1"/>
  <c r="J6845" i="1"/>
  <c r="K6844" i="1"/>
  <c r="J6844" i="1"/>
  <c r="K6843" i="1"/>
  <c r="J6843" i="1"/>
  <c r="K6842" i="1"/>
  <c r="J6842" i="1"/>
  <c r="K6841" i="1"/>
  <c r="J6841" i="1"/>
  <c r="K6840" i="1"/>
  <c r="J6840" i="1"/>
  <c r="K6839" i="1"/>
  <c r="J6839" i="1"/>
  <c r="K6838" i="1"/>
  <c r="J6838" i="1"/>
  <c r="K6837" i="1"/>
  <c r="J6837" i="1"/>
  <c r="K6836" i="1"/>
  <c r="J6836" i="1"/>
  <c r="K6835" i="1"/>
  <c r="J6835" i="1"/>
  <c r="K6834" i="1"/>
  <c r="J6834" i="1"/>
  <c r="K6833" i="1"/>
  <c r="J6833" i="1"/>
  <c r="K6832" i="1"/>
  <c r="J6832" i="1"/>
  <c r="K6831" i="1"/>
  <c r="J6831" i="1"/>
  <c r="K6830" i="1"/>
  <c r="J6830" i="1"/>
  <c r="K6829" i="1"/>
  <c r="J6829" i="1"/>
  <c r="K6828" i="1"/>
  <c r="J6828" i="1"/>
  <c r="K6827" i="1"/>
  <c r="J6827" i="1"/>
  <c r="K6826" i="1"/>
  <c r="J6826" i="1"/>
  <c r="K6825" i="1"/>
  <c r="J6825" i="1"/>
  <c r="K6824" i="1"/>
  <c r="J6824" i="1"/>
  <c r="K6823" i="1"/>
  <c r="J6823" i="1"/>
  <c r="K6822" i="1"/>
  <c r="J6822" i="1"/>
  <c r="K6821" i="1"/>
  <c r="J6821" i="1"/>
  <c r="K6820" i="1"/>
  <c r="J6820" i="1"/>
  <c r="K6819" i="1"/>
  <c r="J6819" i="1"/>
  <c r="K6818" i="1"/>
  <c r="J6818" i="1"/>
  <c r="K6817" i="1"/>
  <c r="J6817" i="1"/>
  <c r="K6816" i="1"/>
  <c r="J6816" i="1"/>
  <c r="K6815" i="1"/>
  <c r="J6815" i="1"/>
  <c r="K6814" i="1"/>
  <c r="J6814" i="1"/>
  <c r="K6813" i="1"/>
  <c r="J6813" i="1"/>
  <c r="K6812" i="1"/>
  <c r="J6812" i="1"/>
  <c r="K6811" i="1"/>
  <c r="J6811" i="1"/>
  <c r="K6810" i="1"/>
  <c r="J6810" i="1"/>
  <c r="K6809" i="1"/>
  <c r="J6809" i="1"/>
  <c r="K6808" i="1"/>
  <c r="J6808" i="1"/>
  <c r="K6807" i="1"/>
  <c r="J6807" i="1"/>
  <c r="K6806" i="1"/>
  <c r="J6806" i="1"/>
  <c r="K6805" i="1"/>
  <c r="J6805" i="1"/>
  <c r="K6804" i="1"/>
  <c r="J6804" i="1"/>
  <c r="K6803" i="1"/>
  <c r="J6803" i="1"/>
  <c r="K6802" i="1"/>
  <c r="J6802" i="1"/>
  <c r="K6801" i="1"/>
  <c r="J6801" i="1"/>
  <c r="K6800" i="1"/>
  <c r="J6800" i="1"/>
  <c r="K6799" i="1"/>
  <c r="J6799" i="1"/>
  <c r="K6798" i="1"/>
  <c r="J6798" i="1"/>
  <c r="K6797" i="1"/>
  <c r="J6797" i="1"/>
  <c r="K6796" i="1"/>
  <c r="J6796" i="1"/>
  <c r="K6795" i="1"/>
  <c r="J6795" i="1"/>
  <c r="K6794" i="1"/>
  <c r="J6794" i="1"/>
  <c r="K6793" i="1"/>
  <c r="J6793" i="1"/>
  <c r="K6792" i="1"/>
  <c r="J6792" i="1"/>
  <c r="K6791" i="1"/>
  <c r="J6791" i="1"/>
  <c r="K6790" i="1"/>
  <c r="J6790" i="1"/>
  <c r="K6789" i="1"/>
  <c r="J6789" i="1"/>
  <c r="K6788" i="1"/>
  <c r="J6788" i="1"/>
  <c r="K6787" i="1"/>
  <c r="J6787" i="1"/>
  <c r="K6786" i="1"/>
  <c r="J6786" i="1"/>
  <c r="K6785" i="1"/>
  <c r="J6785" i="1"/>
  <c r="K6784" i="1"/>
  <c r="J6784" i="1"/>
  <c r="K6783" i="1"/>
  <c r="J6783" i="1"/>
  <c r="K6782" i="1"/>
  <c r="J6782" i="1"/>
  <c r="K6781" i="1"/>
  <c r="J6781" i="1"/>
  <c r="K6780" i="1"/>
  <c r="J6780" i="1"/>
  <c r="K6779" i="1"/>
  <c r="J6779" i="1"/>
  <c r="K6778" i="1"/>
  <c r="J6778" i="1"/>
  <c r="K6777" i="1"/>
  <c r="J6777" i="1"/>
  <c r="K6776" i="1"/>
  <c r="J6776" i="1"/>
  <c r="K6775" i="1"/>
  <c r="J6775" i="1"/>
  <c r="K6774" i="1"/>
  <c r="J6774" i="1"/>
  <c r="K6773" i="1"/>
  <c r="J6773" i="1"/>
  <c r="K6772" i="1"/>
  <c r="J6772" i="1"/>
  <c r="K6771" i="1"/>
  <c r="J6771" i="1"/>
  <c r="K6770" i="1"/>
  <c r="J6770" i="1"/>
  <c r="K6769" i="1"/>
  <c r="J6769" i="1"/>
  <c r="K6768" i="1"/>
  <c r="J6768" i="1"/>
  <c r="K6767" i="1"/>
  <c r="J6767" i="1"/>
  <c r="K6766" i="1"/>
  <c r="J6766" i="1"/>
  <c r="K6765" i="1"/>
  <c r="J6765" i="1"/>
  <c r="K6764" i="1"/>
  <c r="J6764" i="1"/>
  <c r="K6763" i="1"/>
  <c r="J6763" i="1"/>
  <c r="K6762" i="1"/>
  <c r="J6762" i="1"/>
  <c r="K6761" i="1"/>
  <c r="J6761" i="1"/>
  <c r="K6760" i="1"/>
  <c r="J6760" i="1"/>
  <c r="K6759" i="1"/>
  <c r="J6759" i="1"/>
  <c r="K6758" i="1"/>
  <c r="J6758" i="1"/>
  <c r="K6757" i="1"/>
  <c r="J6757" i="1"/>
  <c r="K6756" i="1"/>
  <c r="J6756" i="1"/>
  <c r="K6755" i="1"/>
  <c r="J6755" i="1"/>
  <c r="K6754" i="1"/>
  <c r="J6754" i="1"/>
  <c r="K6753" i="1"/>
  <c r="J6753" i="1"/>
  <c r="K6752" i="1"/>
  <c r="J6752" i="1"/>
  <c r="K6751" i="1"/>
  <c r="J6751" i="1"/>
  <c r="K6750" i="1"/>
  <c r="J6750" i="1"/>
  <c r="K6749" i="1"/>
  <c r="J6749" i="1"/>
  <c r="K6748" i="1"/>
  <c r="J6748" i="1"/>
  <c r="K6747" i="1"/>
  <c r="J6747" i="1"/>
  <c r="K6746" i="1"/>
  <c r="J6746" i="1"/>
  <c r="K6745" i="1"/>
  <c r="J6745" i="1"/>
  <c r="K6744" i="1"/>
  <c r="J6744" i="1"/>
  <c r="K6743" i="1"/>
  <c r="J6743" i="1"/>
  <c r="K6742" i="1"/>
  <c r="J6742" i="1"/>
  <c r="K6741" i="1"/>
  <c r="J6741" i="1"/>
  <c r="K6740" i="1"/>
  <c r="J6740" i="1"/>
  <c r="K6739" i="1"/>
  <c r="J6739" i="1"/>
  <c r="K6738" i="1"/>
  <c r="J6738" i="1"/>
  <c r="K6737" i="1"/>
  <c r="J6737" i="1"/>
  <c r="K6736" i="1"/>
  <c r="J6736" i="1"/>
  <c r="K6735" i="1"/>
  <c r="J6735" i="1"/>
  <c r="K6734" i="1"/>
  <c r="J6734" i="1"/>
  <c r="K6733" i="1"/>
  <c r="J6733" i="1"/>
  <c r="K6732" i="1"/>
  <c r="J6732" i="1"/>
  <c r="K6731" i="1"/>
  <c r="J6731" i="1"/>
  <c r="K6730" i="1"/>
  <c r="J6730" i="1"/>
  <c r="K6729" i="1"/>
  <c r="J6729" i="1"/>
  <c r="K6728" i="1"/>
  <c r="J6728" i="1"/>
  <c r="K6727" i="1"/>
  <c r="J6727" i="1"/>
  <c r="K6726" i="1"/>
  <c r="J6726" i="1"/>
  <c r="K6725" i="1"/>
  <c r="J6725" i="1"/>
  <c r="K6724" i="1"/>
  <c r="J6724" i="1"/>
  <c r="K6723" i="1"/>
  <c r="J6723" i="1"/>
  <c r="K6722" i="1"/>
  <c r="J6722" i="1"/>
  <c r="K6721" i="1"/>
  <c r="J6721" i="1"/>
  <c r="K6720" i="1"/>
  <c r="J6720" i="1"/>
  <c r="K6719" i="1"/>
  <c r="J6719" i="1"/>
  <c r="K6718" i="1"/>
  <c r="J6718" i="1"/>
  <c r="K6717" i="1"/>
  <c r="J6717" i="1"/>
  <c r="K6716" i="1"/>
  <c r="J6716" i="1"/>
  <c r="K6715" i="1"/>
  <c r="J6715" i="1"/>
  <c r="K6714" i="1"/>
  <c r="J6714" i="1"/>
  <c r="K6713" i="1"/>
  <c r="J6713" i="1"/>
  <c r="K6712" i="1"/>
  <c r="J6712" i="1"/>
  <c r="K6711" i="1"/>
  <c r="J6711" i="1"/>
  <c r="K6710" i="1"/>
  <c r="J6710" i="1"/>
  <c r="K6709" i="1"/>
  <c r="J6709" i="1"/>
  <c r="K6708" i="1"/>
  <c r="J6708" i="1"/>
  <c r="K6707" i="1"/>
  <c r="J6707" i="1"/>
  <c r="K6706" i="1"/>
  <c r="J6706" i="1"/>
  <c r="K6705" i="1"/>
  <c r="J6705" i="1"/>
  <c r="K6704" i="1"/>
  <c r="J6704" i="1"/>
  <c r="K6703" i="1"/>
  <c r="J6703" i="1"/>
  <c r="K6702" i="1"/>
  <c r="J6702" i="1"/>
  <c r="K6701" i="1"/>
  <c r="J6701" i="1"/>
  <c r="K6700" i="1"/>
  <c r="J6700" i="1"/>
  <c r="K6699" i="1"/>
  <c r="J6699" i="1"/>
  <c r="K6698" i="1"/>
  <c r="J6698" i="1"/>
  <c r="K6697" i="1"/>
  <c r="J6697" i="1"/>
  <c r="K6696" i="1"/>
  <c r="J6696" i="1"/>
  <c r="K6695" i="1"/>
  <c r="J6695" i="1"/>
  <c r="K6694" i="1"/>
  <c r="J6694" i="1"/>
  <c r="K6693" i="1"/>
  <c r="J6693" i="1"/>
  <c r="K6692" i="1"/>
  <c r="J6692" i="1"/>
  <c r="K6691" i="1"/>
  <c r="J6691" i="1"/>
  <c r="K6690" i="1"/>
  <c r="J6690" i="1"/>
  <c r="K6689" i="1"/>
  <c r="J6689" i="1"/>
  <c r="K6688" i="1"/>
  <c r="J6688" i="1"/>
  <c r="K6687" i="1"/>
  <c r="J6687" i="1"/>
  <c r="K6686" i="1"/>
  <c r="J6686" i="1"/>
  <c r="K6685" i="1"/>
  <c r="J6685" i="1"/>
  <c r="K6684" i="1"/>
  <c r="J6684" i="1"/>
  <c r="K6683" i="1"/>
  <c r="J6683" i="1"/>
  <c r="K6682" i="1"/>
  <c r="J6682" i="1"/>
  <c r="K6681" i="1"/>
  <c r="J6681" i="1"/>
  <c r="K6680" i="1"/>
  <c r="J6680" i="1"/>
  <c r="K6679" i="1"/>
  <c r="J6679" i="1"/>
  <c r="K6678" i="1"/>
  <c r="J6678" i="1"/>
  <c r="K6677" i="1"/>
  <c r="J6677" i="1"/>
  <c r="K6676" i="1"/>
  <c r="J6676" i="1"/>
  <c r="K6675" i="1"/>
  <c r="J6675" i="1"/>
  <c r="K6674" i="1"/>
  <c r="J6674" i="1"/>
  <c r="K6673" i="1"/>
  <c r="J6673" i="1"/>
  <c r="K6672" i="1"/>
  <c r="J6672" i="1"/>
  <c r="K6671" i="1"/>
  <c r="J6671" i="1"/>
  <c r="K6670" i="1"/>
  <c r="J6670" i="1"/>
  <c r="K6669" i="1"/>
  <c r="J6669" i="1"/>
  <c r="K6668" i="1"/>
  <c r="J6668" i="1"/>
  <c r="K6667" i="1"/>
  <c r="J6667" i="1"/>
  <c r="K6666" i="1"/>
  <c r="J6666" i="1"/>
  <c r="K6665" i="1"/>
  <c r="J6665" i="1"/>
  <c r="K6664" i="1"/>
  <c r="J6664" i="1"/>
  <c r="K6663" i="1"/>
  <c r="J6663" i="1"/>
  <c r="K6662" i="1"/>
  <c r="J6662" i="1"/>
  <c r="K6661" i="1"/>
  <c r="J6661" i="1"/>
  <c r="K6660" i="1"/>
  <c r="J6660" i="1"/>
  <c r="K6659" i="1"/>
  <c r="J6659" i="1"/>
  <c r="K6658" i="1"/>
  <c r="J6658" i="1"/>
  <c r="K6657" i="1"/>
  <c r="J6657" i="1"/>
  <c r="K6656" i="1"/>
  <c r="J6656" i="1"/>
  <c r="K6655" i="1"/>
  <c r="J6655" i="1"/>
  <c r="K6654" i="1"/>
  <c r="J6654" i="1"/>
  <c r="K6653" i="1"/>
  <c r="J6653" i="1"/>
  <c r="K6652" i="1"/>
  <c r="J6652" i="1"/>
  <c r="K6651" i="1"/>
  <c r="J6651" i="1"/>
  <c r="K6650" i="1"/>
  <c r="J6650" i="1"/>
  <c r="K6649" i="1"/>
  <c r="J6649" i="1"/>
  <c r="K6648" i="1"/>
  <c r="J6648" i="1"/>
  <c r="K6647" i="1"/>
  <c r="J6647" i="1"/>
  <c r="K6646" i="1"/>
  <c r="J6646" i="1"/>
  <c r="K6645" i="1"/>
  <c r="J6645" i="1"/>
  <c r="K6644" i="1"/>
  <c r="J6644" i="1"/>
  <c r="K6643" i="1"/>
  <c r="J6643" i="1"/>
  <c r="K6642" i="1"/>
  <c r="J6642" i="1"/>
  <c r="K6641" i="1"/>
  <c r="J6641" i="1"/>
  <c r="K6640" i="1"/>
  <c r="J6640" i="1"/>
  <c r="K6639" i="1"/>
  <c r="J6639" i="1"/>
  <c r="K6638" i="1"/>
  <c r="J6638" i="1"/>
  <c r="K6637" i="1"/>
  <c r="J6637" i="1"/>
  <c r="K6636" i="1"/>
  <c r="J6636" i="1"/>
  <c r="K6635" i="1"/>
  <c r="J6635" i="1"/>
  <c r="K6634" i="1"/>
  <c r="J6634" i="1"/>
  <c r="K6633" i="1"/>
  <c r="J6633" i="1"/>
  <c r="K6632" i="1"/>
  <c r="J6632" i="1"/>
  <c r="K6631" i="1"/>
  <c r="J6631" i="1"/>
  <c r="K6630" i="1"/>
  <c r="J6630" i="1"/>
  <c r="K6629" i="1"/>
  <c r="J6629" i="1"/>
  <c r="K6628" i="1"/>
  <c r="J6628" i="1"/>
  <c r="K6627" i="1"/>
  <c r="J6627" i="1"/>
  <c r="K6626" i="1"/>
  <c r="J6626" i="1"/>
  <c r="K6625" i="1"/>
  <c r="J6625" i="1"/>
  <c r="K6624" i="1"/>
  <c r="J6624" i="1"/>
  <c r="K6623" i="1"/>
  <c r="J6623" i="1"/>
  <c r="K6622" i="1"/>
  <c r="J6622" i="1"/>
  <c r="K6621" i="1"/>
  <c r="J6621" i="1"/>
  <c r="K6620" i="1"/>
  <c r="J6620" i="1"/>
  <c r="K6619" i="1"/>
  <c r="J6619" i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K6461" i="1"/>
  <c r="J6461" i="1"/>
  <c r="K6460" i="1"/>
  <c r="J6460" i="1"/>
  <c r="K6459" i="1"/>
  <c r="J6459" i="1"/>
  <c r="K6458" i="1"/>
  <c r="J6458" i="1"/>
  <c r="K6457" i="1"/>
  <c r="J6457" i="1"/>
  <c r="K6456" i="1"/>
  <c r="J6456" i="1"/>
  <c r="K6455" i="1"/>
  <c r="J6455" i="1"/>
  <c r="K6454" i="1"/>
  <c r="J6454" i="1"/>
  <c r="K6453" i="1"/>
  <c r="J6453" i="1"/>
  <c r="K6452" i="1"/>
  <c r="J6452" i="1"/>
  <c r="K6451" i="1"/>
  <c r="J6451" i="1"/>
  <c r="K6450" i="1"/>
  <c r="J6450" i="1"/>
  <c r="K6449" i="1"/>
  <c r="J6449" i="1"/>
  <c r="K6448" i="1"/>
  <c r="J6448" i="1"/>
  <c r="K6447" i="1"/>
  <c r="J6447" i="1"/>
  <c r="K6446" i="1"/>
  <c r="J6446" i="1"/>
  <c r="K6445" i="1"/>
  <c r="J6445" i="1"/>
  <c r="K6444" i="1"/>
  <c r="J6444" i="1"/>
  <c r="K6443" i="1"/>
  <c r="J6443" i="1"/>
  <c r="K6442" i="1"/>
  <c r="J6442" i="1"/>
  <c r="K6441" i="1"/>
  <c r="J6441" i="1"/>
  <c r="K6440" i="1"/>
  <c r="J6440" i="1"/>
  <c r="K6439" i="1"/>
  <c r="J6439" i="1"/>
  <c r="K6438" i="1"/>
  <c r="J6438" i="1"/>
  <c r="K6437" i="1"/>
  <c r="J6437" i="1"/>
  <c r="K6436" i="1"/>
  <c r="J6436" i="1"/>
  <c r="K6435" i="1"/>
  <c r="J6435" i="1"/>
  <c r="K6434" i="1"/>
  <c r="J6434" i="1"/>
  <c r="K6433" i="1"/>
  <c r="J6433" i="1"/>
  <c r="K6432" i="1"/>
  <c r="J6432" i="1"/>
  <c r="K6431" i="1"/>
  <c r="J6431" i="1"/>
  <c r="K6430" i="1"/>
  <c r="J6430" i="1"/>
  <c r="K6429" i="1"/>
  <c r="J6429" i="1"/>
  <c r="K6428" i="1"/>
  <c r="J6428" i="1"/>
  <c r="K6427" i="1"/>
  <c r="J6427" i="1"/>
  <c r="K6426" i="1"/>
  <c r="J6426" i="1"/>
  <c r="K6425" i="1"/>
  <c r="J6425" i="1"/>
  <c r="K6424" i="1"/>
  <c r="J6424" i="1"/>
  <c r="K6423" i="1"/>
  <c r="J6423" i="1"/>
  <c r="K6422" i="1"/>
  <c r="J6422" i="1"/>
  <c r="K6421" i="1"/>
  <c r="J6421" i="1"/>
  <c r="K6420" i="1"/>
  <c r="J6420" i="1"/>
  <c r="K6419" i="1"/>
  <c r="J6419" i="1"/>
  <c r="K6418" i="1"/>
  <c r="J6418" i="1"/>
  <c r="K6417" i="1"/>
  <c r="J6417" i="1"/>
  <c r="K6416" i="1"/>
  <c r="J6416" i="1"/>
  <c r="K6415" i="1"/>
  <c r="J6415" i="1"/>
  <c r="K6414" i="1"/>
  <c r="J6414" i="1"/>
  <c r="K6413" i="1"/>
  <c r="J6413" i="1"/>
  <c r="K6412" i="1"/>
  <c r="J6412" i="1"/>
  <c r="K6411" i="1"/>
  <c r="J6411" i="1"/>
  <c r="K6410" i="1"/>
  <c r="J6410" i="1"/>
  <c r="K6409" i="1"/>
  <c r="J6409" i="1"/>
  <c r="K6408" i="1"/>
  <c r="J6408" i="1"/>
  <c r="K6407" i="1"/>
  <c r="J6407" i="1"/>
  <c r="K6406" i="1"/>
  <c r="J6406" i="1"/>
  <c r="K6405" i="1"/>
  <c r="J6405" i="1"/>
  <c r="K6404" i="1"/>
  <c r="J6404" i="1"/>
  <c r="K6403" i="1"/>
  <c r="J6403" i="1"/>
  <c r="K6402" i="1"/>
  <c r="J6402" i="1"/>
  <c r="K6401" i="1"/>
  <c r="J6401" i="1"/>
  <c r="K6400" i="1"/>
  <c r="J6400" i="1"/>
  <c r="K6399" i="1"/>
  <c r="J6399" i="1"/>
  <c r="K6398" i="1"/>
  <c r="J6398" i="1"/>
  <c r="K6397" i="1"/>
  <c r="J6397" i="1"/>
  <c r="K6396" i="1"/>
  <c r="J6396" i="1"/>
  <c r="K6395" i="1"/>
  <c r="J6395" i="1"/>
  <c r="K6394" i="1"/>
  <c r="J6394" i="1"/>
  <c r="K6393" i="1"/>
  <c r="J6393" i="1"/>
  <c r="K6392" i="1"/>
  <c r="J6392" i="1"/>
  <c r="K6391" i="1"/>
  <c r="J6391" i="1"/>
  <c r="K6390" i="1"/>
  <c r="J6390" i="1"/>
  <c r="K6389" i="1"/>
  <c r="J6389" i="1"/>
  <c r="K6388" i="1"/>
  <c r="J6388" i="1"/>
  <c r="K6387" i="1"/>
  <c r="J6387" i="1"/>
  <c r="K6386" i="1"/>
  <c r="J6386" i="1"/>
  <c r="K6385" i="1"/>
  <c r="J6385" i="1"/>
  <c r="K6384" i="1"/>
  <c r="J6384" i="1"/>
  <c r="K6383" i="1"/>
  <c r="J6383" i="1"/>
  <c r="K6382" i="1"/>
  <c r="J6382" i="1"/>
  <c r="K6381" i="1"/>
  <c r="J6381" i="1"/>
  <c r="K6380" i="1"/>
  <c r="J6380" i="1"/>
  <c r="K6379" i="1"/>
  <c r="J6379" i="1"/>
  <c r="K6378" i="1"/>
  <c r="J6378" i="1"/>
  <c r="K6377" i="1"/>
  <c r="J6377" i="1"/>
  <c r="K6376" i="1"/>
  <c r="J6376" i="1"/>
  <c r="K6375" i="1"/>
  <c r="J6375" i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K6271" i="1"/>
  <c r="J6271" i="1"/>
  <c r="K6270" i="1"/>
  <c r="J6270" i="1"/>
  <c r="K6269" i="1"/>
  <c r="J6269" i="1"/>
  <c r="K6268" i="1"/>
  <c r="J6268" i="1"/>
  <c r="K6267" i="1"/>
  <c r="J6267" i="1"/>
  <c r="K6266" i="1"/>
  <c r="J6266" i="1"/>
  <c r="K6265" i="1"/>
  <c r="J6265" i="1"/>
  <c r="K6264" i="1"/>
  <c r="J6264" i="1"/>
  <c r="K6263" i="1"/>
  <c r="J6263" i="1"/>
  <c r="K6262" i="1"/>
  <c r="J6262" i="1"/>
  <c r="K6261" i="1"/>
  <c r="J6261" i="1"/>
  <c r="K6260" i="1"/>
  <c r="J6260" i="1"/>
  <c r="K6259" i="1"/>
  <c r="J6259" i="1"/>
  <c r="K6258" i="1"/>
  <c r="J6258" i="1"/>
  <c r="K6257" i="1"/>
  <c r="J6257" i="1"/>
  <c r="K6256" i="1"/>
  <c r="J6256" i="1"/>
  <c r="K6255" i="1"/>
  <c r="J6255" i="1"/>
  <c r="K6254" i="1"/>
  <c r="J6254" i="1"/>
  <c r="K6253" i="1"/>
  <c r="J6253" i="1"/>
  <c r="K6252" i="1"/>
  <c r="J6252" i="1"/>
  <c r="K6251" i="1"/>
  <c r="J6251" i="1"/>
  <c r="K6250" i="1"/>
  <c r="J6250" i="1"/>
  <c r="K6249" i="1"/>
  <c r="J6249" i="1"/>
  <c r="K6248" i="1"/>
  <c r="J6248" i="1"/>
  <c r="K6247" i="1"/>
  <c r="J6247" i="1"/>
  <c r="K6246" i="1"/>
  <c r="J6246" i="1"/>
  <c r="K6245" i="1"/>
  <c r="J6245" i="1"/>
  <c r="K6244" i="1"/>
  <c r="J6244" i="1"/>
  <c r="K6243" i="1"/>
  <c r="J6243" i="1"/>
  <c r="K6242" i="1"/>
  <c r="J6242" i="1"/>
  <c r="K6241" i="1"/>
  <c r="J6241" i="1"/>
  <c r="K6240" i="1"/>
  <c r="J6240" i="1"/>
  <c r="K6239" i="1"/>
  <c r="J6239" i="1"/>
  <c r="K6238" i="1"/>
  <c r="J6238" i="1"/>
  <c r="K6237" i="1"/>
  <c r="J6237" i="1"/>
  <c r="K6236" i="1"/>
  <c r="J6236" i="1"/>
  <c r="K6235" i="1"/>
  <c r="J6235" i="1"/>
  <c r="K6234" i="1"/>
  <c r="J6234" i="1"/>
  <c r="K6233" i="1"/>
  <c r="J6233" i="1"/>
  <c r="K6232" i="1"/>
  <c r="J6232" i="1"/>
  <c r="K6231" i="1"/>
  <c r="J6231" i="1"/>
  <c r="K6230" i="1"/>
  <c r="J6230" i="1"/>
  <c r="K6229" i="1"/>
  <c r="J6229" i="1"/>
  <c r="K6228" i="1"/>
  <c r="J6228" i="1"/>
  <c r="K6227" i="1"/>
  <c r="J6227" i="1"/>
  <c r="K6226" i="1"/>
  <c r="J6226" i="1"/>
  <c r="K6225" i="1"/>
  <c r="J6225" i="1"/>
  <c r="K6224" i="1"/>
  <c r="J6224" i="1"/>
  <c r="K6223" i="1"/>
  <c r="J6223" i="1"/>
  <c r="K6222" i="1"/>
  <c r="J6222" i="1"/>
  <c r="K6221" i="1"/>
  <c r="J6221" i="1"/>
  <c r="K6220" i="1"/>
  <c r="J6220" i="1"/>
  <c r="K6219" i="1"/>
  <c r="J6219" i="1"/>
  <c r="K6218" i="1"/>
  <c r="J6218" i="1"/>
  <c r="K6217" i="1"/>
  <c r="J6217" i="1"/>
  <c r="K6216" i="1"/>
  <c r="J6216" i="1"/>
  <c r="K6215" i="1"/>
  <c r="J6215" i="1"/>
  <c r="K6214" i="1"/>
  <c r="J6214" i="1"/>
  <c r="K6213" i="1"/>
  <c r="J6213" i="1"/>
  <c r="K6212" i="1"/>
  <c r="J6212" i="1"/>
  <c r="K6211" i="1"/>
  <c r="J6211" i="1"/>
  <c r="K6210" i="1"/>
  <c r="J6210" i="1"/>
  <c r="K6209" i="1"/>
  <c r="J6209" i="1"/>
  <c r="K6208" i="1"/>
  <c r="J6208" i="1"/>
  <c r="K6207" i="1"/>
  <c r="J6207" i="1"/>
  <c r="K6206" i="1"/>
  <c r="J6206" i="1"/>
  <c r="K6205" i="1"/>
  <c r="J6205" i="1"/>
  <c r="K6204" i="1"/>
  <c r="J6204" i="1"/>
  <c r="K6203" i="1"/>
  <c r="J6203" i="1"/>
  <c r="K6202" i="1"/>
  <c r="J6202" i="1"/>
  <c r="K6201" i="1"/>
  <c r="J6201" i="1"/>
  <c r="K6200" i="1"/>
  <c r="J6200" i="1"/>
  <c r="K6199" i="1"/>
  <c r="J6199" i="1"/>
  <c r="K6198" i="1"/>
  <c r="J6198" i="1"/>
  <c r="K6197" i="1"/>
  <c r="J6197" i="1"/>
  <c r="K6196" i="1"/>
  <c r="J6196" i="1"/>
  <c r="K6195" i="1"/>
  <c r="J6195" i="1"/>
  <c r="K6194" i="1"/>
  <c r="J6194" i="1"/>
  <c r="K6193" i="1"/>
  <c r="J6193" i="1"/>
  <c r="K6192" i="1"/>
  <c r="J6192" i="1"/>
  <c r="K6191" i="1"/>
  <c r="J6191" i="1"/>
  <c r="K6190" i="1"/>
  <c r="J6190" i="1"/>
  <c r="K6189" i="1"/>
  <c r="J6189" i="1"/>
  <c r="K6188" i="1"/>
  <c r="J6188" i="1"/>
  <c r="K6187" i="1"/>
  <c r="J6187" i="1"/>
  <c r="K6186" i="1"/>
  <c r="J6186" i="1"/>
  <c r="K6185" i="1"/>
  <c r="J6185" i="1"/>
  <c r="K6184" i="1"/>
  <c r="J6184" i="1"/>
  <c r="K6183" i="1"/>
  <c r="J6183" i="1"/>
  <c r="K6182" i="1"/>
  <c r="J6182" i="1"/>
  <c r="K6181" i="1"/>
  <c r="J6181" i="1"/>
  <c r="K6180" i="1"/>
  <c r="J6180" i="1"/>
  <c r="K6179" i="1"/>
  <c r="J6179" i="1"/>
  <c r="K6178" i="1"/>
  <c r="J6178" i="1"/>
  <c r="K6177" i="1"/>
  <c r="J6177" i="1"/>
  <c r="K6176" i="1"/>
  <c r="J6176" i="1"/>
  <c r="K6175" i="1"/>
  <c r="J6175" i="1"/>
  <c r="K6174" i="1"/>
  <c r="J6174" i="1"/>
  <c r="K6173" i="1"/>
  <c r="J6173" i="1"/>
  <c r="K6172" i="1"/>
  <c r="J6172" i="1"/>
  <c r="K6171" i="1"/>
  <c r="J6171" i="1"/>
  <c r="K6170" i="1"/>
  <c r="J6170" i="1"/>
  <c r="K6169" i="1"/>
  <c r="J6169" i="1"/>
  <c r="K6168" i="1"/>
  <c r="J6168" i="1"/>
  <c r="K6167" i="1"/>
  <c r="J6167" i="1"/>
  <c r="K6166" i="1"/>
  <c r="J6166" i="1"/>
  <c r="K6165" i="1"/>
  <c r="J6165" i="1"/>
  <c r="K6164" i="1"/>
  <c r="J6164" i="1"/>
  <c r="K6163" i="1"/>
  <c r="J6163" i="1"/>
  <c r="K6162" i="1"/>
  <c r="J6162" i="1"/>
  <c r="K6161" i="1"/>
  <c r="J6161" i="1"/>
  <c r="K6160" i="1"/>
  <c r="J6160" i="1"/>
  <c r="K6159" i="1"/>
  <c r="J6159" i="1"/>
  <c r="K6158" i="1"/>
  <c r="J6158" i="1"/>
  <c r="K6157" i="1"/>
  <c r="J6157" i="1"/>
  <c r="K6156" i="1"/>
  <c r="J6156" i="1"/>
  <c r="K6155" i="1"/>
  <c r="J6155" i="1"/>
  <c r="K6154" i="1"/>
  <c r="J6154" i="1"/>
  <c r="K6153" i="1"/>
  <c r="J6153" i="1"/>
  <c r="K6152" i="1"/>
  <c r="J6152" i="1"/>
  <c r="K6151" i="1"/>
  <c r="J6151" i="1"/>
  <c r="K6150" i="1"/>
  <c r="J6150" i="1"/>
  <c r="K6149" i="1"/>
  <c r="J6149" i="1"/>
  <c r="K6148" i="1"/>
  <c r="J6148" i="1"/>
  <c r="K6147" i="1"/>
  <c r="J6147" i="1"/>
  <c r="K6146" i="1"/>
  <c r="J6146" i="1"/>
  <c r="K6145" i="1"/>
  <c r="J6145" i="1"/>
  <c r="K6144" i="1"/>
  <c r="J6144" i="1"/>
  <c r="K6143" i="1"/>
  <c r="J6143" i="1"/>
  <c r="K6142" i="1"/>
  <c r="J6142" i="1"/>
  <c r="K6141" i="1"/>
  <c r="J6141" i="1"/>
  <c r="K6140" i="1"/>
  <c r="J6140" i="1"/>
  <c r="K6139" i="1"/>
  <c r="J6139" i="1"/>
  <c r="K6138" i="1"/>
  <c r="J6138" i="1"/>
  <c r="K6137" i="1"/>
  <c r="J6137" i="1"/>
  <c r="K6136" i="1"/>
  <c r="J6136" i="1"/>
  <c r="K6135" i="1"/>
  <c r="J6135" i="1"/>
  <c r="K6134" i="1"/>
  <c r="J6134" i="1"/>
  <c r="K6133" i="1"/>
  <c r="J6133" i="1"/>
  <c r="K6132" i="1"/>
  <c r="J6132" i="1"/>
  <c r="K6131" i="1"/>
  <c r="J6131" i="1"/>
  <c r="K6130" i="1"/>
  <c r="J6130" i="1"/>
  <c r="K6129" i="1"/>
  <c r="J6129" i="1"/>
  <c r="K6128" i="1"/>
  <c r="J6128" i="1"/>
  <c r="K6127" i="1"/>
  <c r="J6127" i="1"/>
  <c r="K6126" i="1"/>
  <c r="J6126" i="1"/>
  <c r="K6125" i="1"/>
  <c r="J6125" i="1"/>
  <c r="K6124" i="1"/>
  <c r="J6124" i="1"/>
  <c r="K6123" i="1"/>
  <c r="J6123" i="1"/>
  <c r="K6122" i="1"/>
  <c r="J6122" i="1"/>
  <c r="K6121" i="1"/>
  <c r="J6121" i="1"/>
  <c r="K6120" i="1"/>
  <c r="J6120" i="1"/>
  <c r="K6119" i="1"/>
  <c r="J6119" i="1"/>
  <c r="K6118" i="1"/>
  <c r="J6118" i="1"/>
  <c r="K6117" i="1"/>
  <c r="J6117" i="1"/>
  <c r="K6116" i="1"/>
  <c r="J6116" i="1"/>
  <c r="K6115" i="1"/>
  <c r="J6115" i="1"/>
  <c r="K6114" i="1"/>
  <c r="J6114" i="1"/>
  <c r="K6113" i="1"/>
  <c r="J6113" i="1"/>
  <c r="K6112" i="1"/>
  <c r="J6112" i="1"/>
  <c r="K6111" i="1"/>
  <c r="J6111" i="1"/>
  <c r="K6110" i="1"/>
  <c r="J6110" i="1"/>
  <c r="K6109" i="1"/>
  <c r="J6109" i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K6101" i="1"/>
  <c r="J6101" i="1"/>
  <c r="K6100" i="1"/>
  <c r="J6100" i="1"/>
  <c r="K6099" i="1"/>
  <c r="J6099" i="1"/>
  <c r="K6098" i="1"/>
  <c r="J6098" i="1"/>
  <c r="K6097" i="1"/>
  <c r="J6097" i="1"/>
  <c r="K6096" i="1"/>
  <c r="J6096" i="1"/>
  <c r="K6095" i="1"/>
  <c r="J6095" i="1"/>
  <c r="K6094" i="1"/>
  <c r="J6094" i="1"/>
  <c r="K6093" i="1"/>
  <c r="J6093" i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K6079" i="1"/>
  <c r="J6079" i="1"/>
  <c r="K6078" i="1"/>
  <c r="J6078" i="1"/>
  <c r="K6077" i="1"/>
  <c r="J6077" i="1"/>
  <c r="K6076" i="1"/>
  <c r="J6076" i="1"/>
  <c r="K6075" i="1"/>
  <c r="J6075" i="1"/>
  <c r="K6074" i="1"/>
  <c r="J6074" i="1"/>
  <c r="K6073" i="1"/>
  <c r="J6073" i="1"/>
  <c r="K6072" i="1"/>
  <c r="J6072" i="1"/>
  <c r="K6071" i="1"/>
  <c r="J6071" i="1"/>
  <c r="K6070" i="1"/>
  <c r="J6070" i="1"/>
  <c r="K6069" i="1"/>
  <c r="J6069" i="1"/>
  <c r="K6068" i="1"/>
  <c r="J6068" i="1"/>
  <c r="K6067" i="1"/>
  <c r="J6067" i="1"/>
  <c r="K6066" i="1"/>
  <c r="J6066" i="1"/>
  <c r="K6065" i="1"/>
  <c r="J6065" i="1"/>
  <c r="K6064" i="1"/>
  <c r="J6064" i="1"/>
  <c r="K6063" i="1"/>
  <c r="J6063" i="1"/>
  <c r="K6062" i="1"/>
  <c r="J6062" i="1"/>
  <c r="K6061" i="1"/>
  <c r="J6061" i="1"/>
  <c r="K6060" i="1"/>
  <c r="J6060" i="1"/>
  <c r="K6059" i="1"/>
  <c r="J6059" i="1"/>
  <c r="K6058" i="1"/>
  <c r="J6058" i="1"/>
  <c r="K6057" i="1"/>
  <c r="J6057" i="1"/>
  <c r="K6056" i="1"/>
  <c r="J6056" i="1"/>
  <c r="K6055" i="1"/>
  <c r="J6055" i="1"/>
  <c r="K6054" i="1"/>
  <c r="J6054" i="1"/>
  <c r="K6053" i="1"/>
  <c r="J6053" i="1"/>
  <c r="K6052" i="1"/>
  <c r="J6052" i="1"/>
  <c r="K6051" i="1"/>
  <c r="J6051" i="1"/>
  <c r="K6050" i="1"/>
  <c r="J6050" i="1"/>
  <c r="K6049" i="1"/>
  <c r="J6049" i="1"/>
  <c r="K6048" i="1"/>
  <c r="J6048" i="1"/>
  <c r="K6047" i="1"/>
  <c r="J6047" i="1"/>
  <c r="K6046" i="1"/>
  <c r="J6046" i="1"/>
  <c r="K6045" i="1"/>
  <c r="J6045" i="1"/>
  <c r="K6044" i="1"/>
  <c r="J6044" i="1"/>
  <c r="K6043" i="1"/>
  <c r="J6043" i="1"/>
  <c r="K6042" i="1"/>
  <c r="J6042" i="1"/>
  <c r="K6041" i="1"/>
  <c r="J6041" i="1"/>
  <c r="K6040" i="1"/>
  <c r="J6040" i="1"/>
  <c r="K6039" i="1"/>
  <c r="J6039" i="1"/>
  <c r="K6038" i="1"/>
  <c r="J6038" i="1"/>
  <c r="K6037" i="1"/>
  <c r="J6037" i="1"/>
  <c r="K6036" i="1"/>
  <c r="J6036" i="1"/>
  <c r="K6035" i="1"/>
  <c r="J6035" i="1"/>
  <c r="K6034" i="1"/>
  <c r="J6034" i="1"/>
  <c r="K6033" i="1"/>
  <c r="J6033" i="1"/>
  <c r="K6032" i="1"/>
  <c r="J6032" i="1"/>
  <c r="K6031" i="1"/>
  <c r="J6031" i="1"/>
  <c r="K6030" i="1"/>
  <c r="J6030" i="1"/>
  <c r="K6029" i="1"/>
  <c r="J6029" i="1"/>
  <c r="K6028" i="1"/>
  <c r="J6028" i="1"/>
  <c r="K6027" i="1"/>
  <c r="J6027" i="1"/>
  <c r="K6026" i="1"/>
  <c r="J6026" i="1"/>
  <c r="K6025" i="1"/>
  <c r="J6025" i="1"/>
  <c r="K6024" i="1"/>
  <c r="J6024" i="1"/>
  <c r="K6023" i="1"/>
  <c r="J6023" i="1"/>
  <c r="K6022" i="1"/>
  <c r="J6022" i="1"/>
  <c r="K6021" i="1"/>
  <c r="J6021" i="1"/>
  <c r="K6020" i="1"/>
  <c r="J6020" i="1"/>
  <c r="K6019" i="1"/>
  <c r="J6019" i="1"/>
  <c r="K6018" i="1"/>
  <c r="J6018" i="1"/>
  <c r="K6017" i="1"/>
  <c r="J6017" i="1"/>
  <c r="K6016" i="1"/>
  <c r="J6016" i="1"/>
  <c r="K6015" i="1"/>
  <c r="J6015" i="1"/>
  <c r="K6014" i="1"/>
  <c r="J6014" i="1"/>
  <c r="K6013" i="1"/>
  <c r="J6013" i="1"/>
  <c r="K6012" i="1"/>
  <c r="J6012" i="1"/>
  <c r="K6011" i="1"/>
  <c r="J6011" i="1"/>
  <c r="K6010" i="1"/>
  <c r="J6010" i="1"/>
  <c r="K6009" i="1"/>
  <c r="J6009" i="1"/>
  <c r="K6008" i="1"/>
  <c r="J6008" i="1"/>
  <c r="K6007" i="1"/>
  <c r="J6007" i="1"/>
  <c r="K6006" i="1"/>
  <c r="J6006" i="1"/>
  <c r="K6005" i="1"/>
  <c r="J6005" i="1"/>
  <c r="K6004" i="1"/>
  <c r="J6004" i="1"/>
  <c r="K6003" i="1"/>
  <c r="J6003" i="1"/>
  <c r="K6002" i="1"/>
  <c r="J6002" i="1"/>
  <c r="K6001" i="1"/>
  <c r="J6001" i="1"/>
  <c r="K6000" i="1"/>
  <c r="J6000" i="1"/>
  <c r="K5999" i="1"/>
  <c r="J5999" i="1"/>
  <c r="K5998" i="1"/>
  <c r="J5998" i="1"/>
  <c r="K5997" i="1"/>
  <c r="J5997" i="1"/>
  <c r="K5996" i="1"/>
  <c r="J5996" i="1"/>
  <c r="K5995" i="1"/>
  <c r="J5995" i="1"/>
  <c r="K5994" i="1"/>
  <c r="J5994" i="1"/>
  <c r="K5993" i="1"/>
  <c r="J5993" i="1"/>
  <c r="K5992" i="1"/>
  <c r="J5992" i="1"/>
  <c r="K5991" i="1"/>
  <c r="J5991" i="1"/>
  <c r="K5990" i="1"/>
  <c r="J5990" i="1"/>
  <c r="K5989" i="1"/>
  <c r="J5989" i="1"/>
  <c r="K5988" i="1"/>
  <c r="J5988" i="1"/>
  <c r="K5987" i="1"/>
  <c r="J5987" i="1"/>
  <c r="K5986" i="1"/>
  <c r="J5986" i="1"/>
  <c r="K5985" i="1"/>
  <c r="J5985" i="1"/>
  <c r="K5984" i="1"/>
  <c r="J5984" i="1"/>
  <c r="K5983" i="1"/>
  <c r="J5983" i="1"/>
  <c r="K5982" i="1"/>
  <c r="J5982" i="1"/>
  <c r="K5981" i="1"/>
  <c r="J5981" i="1"/>
  <c r="K5980" i="1"/>
  <c r="J5980" i="1"/>
  <c r="K5979" i="1"/>
  <c r="J5979" i="1"/>
  <c r="K5978" i="1"/>
  <c r="J5978" i="1"/>
  <c r="K5977" i="1"/>
  <c r="J5977" i="1"/>
  <c r="K5976" i="1"/>
  <c r="J5976" i="1"/>
  <c r="K5975" i="1"/>
  <c r="J5975" i="1"/>
  <c r="K5974" i="1"/>
  <c r="J5974" i="1"/>
  <c r="K5973" i="1"/>
  <c r="J5973" i="1"/>
  <c r="K5972" i="1"/>
  <c r="J5972" i="1"/>
  <c r="K5971" i="1"/>
  <c r="J5971" i="1"/>
  <c r="K5970" i="1"/>
  <c r="J5970" i="1"/>
  <c r="K5969" i="1"/>
  <c r="J5969" i="1"/>
  <c r="K5968" i="1"/>
  <c r="J5968" i="1"/>
  <c r="K5967" i="1"/>
  <c r="J5967" i="1"/>
  <c r="K5966" i="1"/>
  <c r="J5966" i="1"/>
  <c r="K5965" i="1"/>
  <c r="J5965" i="1"/>
  <c r="K5964" i="1"/>
  <c r="J5964" i="1"/>
  <c r="K5963" i="1"/>
  <c r="J5963" i="1"/>
  <c r="K5962" i="1"/>
  <c r="J5962" i="1"/>
  <c r="K5961" i="1"/>
  <c r="J5961" i="1"/>
  <c r="K5960" i="1"/>
  <c r="J5960" i="1"/>
  <c r="K5959" i="1"/>
  <c r="J5959" i="1"/>
  <c r="K5958" i="1"/>
  <c r="J5958" i="1"/>
  <c r="K5957" i="1"/>
  <c r="J5957" i="1"/>
  <c r="K5956" i="1"/>
  <c r="J5956" i="1"/>
  <c r="K5955" i="1"/>
  <c r="J5955" i="1"/>
  <c r="K5954" i="1"/>
  <c r="J5954" i="1"/>
  <c r="K5953" i="1"/>
  <c r="J5953" i="1"/>
  <c r="K5952" i="1"/>
  <c r="J5952" i="1"/>
  <c r="K5951" i="1"/>
  <c r="J5951" i="1"/>
  <c r="K5950" i="1"/>
  <c r="J5950" i="1"/>
  <c r="K5949" i="1"/>
  <c r="J5949" i="1"/>
  <c r="K5948" i="1"/>
  <c r="J5948" i="1"/>
  <c r="K5947" i="1"/>
  <c r="J5947" i="1"/>
  <c r="K5946" i="1"/>
  <c r="J5946" i="1"/>
  <c r="K5945" i="1"/>
  <c r="J5945" i="1"/>
  <c r="K5944" i="1"/>
  <c r="J5944" i="1"/>
  <c r="K5943" i="1"/>
  <c r="J5943" i="1"/>
  <c r="K5942" i="1"/>
  <c r="J5942" i="1"/>
  <c r="K5941" i="1"/>
  <c r="J5941" i="1"/>
  <c r="K5940" i="1"/>
  <c r="J5940" i="1"/>
  <c r="K5939" i="1"/>
  <c r="J5939" i="1"/>
  <c r="K5938" i="1"/>
  <c r="J5938" i="1"/>
  <c r="K5937" i="1"/>
  <c r="J5937" i="1"/>
  <c r="K5936" i="1"/>
  <c r="J5936" i="1"/>
  <c r="K5935" i="1"/>
  <c r="J5935" i="1"/>
  <c r="K5934" i="1"/>
  <c r="J5934" i="1"/>
  <c r="K5933" i="1"/>
  <c r="J5933" i="1"/>
  <c r="K5932" i="1"/>
  <c r="J5932" i="1"/>
  <c r="K5931" i="1"/>
  <c r="J5931" i="1"/>
  <c r="K5930" i="1"/>
  <c r="J5930" i="1"/>
  <c r="K5929" i="1"/>
  <c r="J5929" i="1"/>
  <c r="K5928" i="1"/>
  <c r="J5928" i="1"/>
  <c r="K5927" i="1"/>
  <c r="J5927" i="1"/>
  <c r="K5926" i="1"/>
  <c r="J5926" i="1"/>
  <c r="K5925" i="1"/>
  <c r="J5925" i="1"/>
  <c r="K5924" i="1"/>
  <c r="J5924" i="1"/>
  <c r="K5923" i="1"/>
  <c r="J5923" i="1"/>
  <c r="K5922" i="1"/>
  <c r="J5922" i="1"/>
  <c r="K5921" i="1"/>
  <c r="J5921" i="1"/>
  <c r="K5920" i="1"/>
  <c r="J5920" i="1"/>
  <c r="K5919" i="1"/>
  <c r="J5919" i="1"/>
  <c r="K5918" i="1"/>
  <c r="J5918" i="1"/>
  <c r="K5917" i="1"/>
  <c r="J5917" i="1"/>
  <c r="K5916" i="1"/>
  <c r="J5916" i="1"/>
  <c r="K5915" i="1"/>
  <c r="J5915" i="1"/>
  <c r="K5914" i="1"/>
  <c r="J5914" i="1"/>
  <c r="K5913" i="1"/>
  <c r="J5913" i="1"/>
  <c r="K5912" i="1"/>
  <c r="J5912" i="1"/>
  <c r="K5911" i="1"/>
  <c r="J5911" i="1"/>
  <c r="K5910" i="1"/>
  <c r="J5910" i="1"/>
  <c r="K5909" i="1"/>
  <c r="J5909" i="1"/>
  <c r="K5908" i="1"/>
  <c r="J5908" i="1"/>
  <c r="K5907" i="1"/>
  <c r="J5907" i="1"/>
  <c r="K5906" i="1"/>
  <c r="J5906" i="1"/>
  <c r="K5905" i="1"/>
  <c r="J5905" i="1"/>
  <c r="K5904" i="1"/>
  <c r="J5904" i="1"/>
  <c r="K5903" i="1"/>
  <c r="J5903" i="1"/>
  <c r="K5902" i="1"/>
  <c r="J5902" i="1"/>
  <c r="K5901" i="1"/>
  <c r="J5901" i="1"/>
  <c r="K5900" i="1"/>
  <c r="J5900" i="1"/>
  <c r="K5899" i="1"/>
  <c r="J5899" i="1"/>
  <c r="K5898" i="1"/>
  <c r="J5898" i="1"/>
  <c r="K5897" i="1"/>
  <c r="J5897" i="1"/>
  <c r="K5896" i="1"/>
  <c r="J5896" i="1"/>
  <c r="K5895" i="1"/>
  <c r="J5895" i="1"/>
  <c r="K5894" i="1"/>
  <c r="J5894" i="1"/>
  <c r="K5893" i="1"/>
  <c r="J5893" i="1"/>
  <c r="K5892" i="1"/>
  <c r="J5892" i="1"/>
  <c r="K5891" i="1"/>
  <c r="J5891" i="1"/>
  <c r="K5890" i="1"/>
  <c r="J5890" i="1"/>
  <c r="K5889" i="1"/>
  <c r="J5889" i="1"/>
  <c r="K5888" i="1"/>
  <c r="J5888" i="1"/>
  <c r="K5887" i="1"/>
  <c r="J5887" i="1"/>
  <c r="K5886" i="1"/>
  <c r="J5886" i="1"/>
  <c r="K5885" i="1"/>
  <c r="J5885" i="1"/>
  <c r="K5884" i="1"/>
  <c r="J5884" i="1"/>
  <c r="K5883" i="1"/>
  <c r="J5883" i="1"/>
  <c r="K5882" i="1"/>
  <c r="J5882" i="1"/>
  <c r="K5881" i="1"/>
  <c r="J5881" i="1"/>
  <c r="K5880" i="1"/>
  <c r="J5880" i="1"/>
  <c r="K5879" i="1"/>
  <c r="J5879" i="1"/>
  <c r="K5878" i="1"/>
  <c r="J5878" i="1"/>
  <c r="K5877" i="1"/>
  <c r="J5877" i="1"/>
  <c r="K5876" i="1"/>
  <c r="J5876" i="1"/>
  <c r="K5875" i="1"/>
  <c r="J5875" i="1"/>
  <c r="K5874" i="1"/>
  <c r="J5874" i="1"/>
  <c r="K5873" i="1"/>
  <c r="J5873" i="1"/>
  <c r="K5872" i="1"/>
  <c r="J5872" i="1"/>
  <c r="K5871" i="1"/>
  <c r="J5871" i="1"/>
  <c r="K5870" i="1"/>
  <c r="J5870" i="1"/>
  <c r="K5869" i="1"/>
  <c r="J5869" i="1"/>
  <c r="K5868" i="1"/>
  <c r="J5868" i="1"/>
  <c r="K5867" i="1"/>
  <c r="J5867" i="1"/>
  <c r="K5866" i="1"/>
  <c r="J5866" i="1"/>
  <c r="K5865" i="1"/>
  <c r="J5865" i="1"/>
  <c r="K5864" i="1"/>
  <c r="J5864" i="1"/>
  <c r="K5863" i="1"/>
  <c r="J5863" i="1"/>
  <c r="K5862" i="1"/>
  <c r="J5862" i="1"/>
  <c r="K5861" i="1"/>
  <c r="J5861" i="1"/>
  <c r="K5860" i="1"/>
  <c r="J5860" i="1"/>
  <c r="K5859" i="1"/>
  <c r="J5859" i="1"/>
  <c r="K5858" i="1"/>
  <c r="J5858" i="1"/>
  <c r="K5857" i="1"/>
  <c r="J5857" i="1"/>
  <c r="K5856" i="1"/>
  <c r="J5856" i="1"/>
  <c r="K5855" i="1"/>
  <c r="J5855" i="1"/>
  <c r="K5854" i="1"/>
  <c r="J5854" i="1"/>
  <c r="K5853" i="1"/>
  <c r="J5853" i="1"/>
  <c r="K5852" i="1"/>
  <c r="J5852" i="1"/>
  <c r="K5851" i="1"/>
  <c r="J5851" i="1"/>
  <c r="K5850" i="1"/>
  <c r="J5850" i="1"/>
  <c r="K5849" i="1"/>
  <c r="J5849" i="1"/>
  <c r="K5848" i="1"/>
  <c r="J5848" i="1"/>
  <c r="K5847" i="1"/>
  <c r="J5847" i="1"/>
  <c r="K5846" i="1"/>
  <c r="J5846" i="1"/>
  <c r="K5845" i="1"/>
  <c r="J5845" i="1"/>
  <c r="K5844" i="1"/>
  <c r="J5844" i="1"/>
  <c r="K5843" i="1"/>
  <c r="J5843" i="1"/>
  <c r="K5842" i="1"/>
  <c r="J5842" i="1"/>
  <c r="K5841" i="1"/>
  <c r="J5841" i="1"/>
  <c r="K5840" i="1"/>
  <c r="J5840" i="1"/>
  <c r="K5839" i="1"/>
  <c r="J5839" i="1"/>
  <c r="K5838" i="1"/>
  <c r="J5838" i="1"/>
  <c r="K5837" i="1"/>
  <c r="J5837" i="1"/>
  <c r="K5836" i="1"/>
  <c r="J5836" i="1"/>
  <c r="K5835" i="1"/>
  <c r="J5835" i="1"/>
  <c r="K5834" i="1"/>
  <c r="J5834" i="1"/>
  <c r="K5833" i="1"/>
  <c r="J5833" i="1"/>
  <c r="K5832" i="1"/>
  <c r="J5832" i="1"/>
  <c r="K5831" i="1"/>
  <c r="J5831" i="1"/>
  <c r="K5830" i="1"/>
  <c r="J5830" i="1"/>
  <c r="K5829" i="1"/>
  <c r="J5829" i="1"/>
  <c r="K5828" i="1"/>
  <c r="J5828" i="1"/>
  <c r="K5827" i="1"/>
  <c r="J5827" i="1"/>
  <c r="K5826" i="1"/>
  <c r="J5826" i="1"/>
  <c r="K5825" i="1"/>
  <c r="J5825" i="1"/>
  <c r="K5824" i="1"/>
  <c r="J5824" i="1"/>
  <c r="K5823" i="1"/>
  <c r="J5823" i="1"/>
  <c r="K5822" i="1"/>
  <c r="J5822" i="1"/>
  <c r="K5821" i="1"/>
  <c r="J5821" i="1"/>
  <c r="K5820" i="1"/>
  <c r="J5820" i="1"/>
  <c r="K5819" i="1"/>
  <c r="J5819" i="1"/>
  <c r="K5818" i="1"/>
  <c r="J5818" i="1"/>
  <c r="K5817" i="1"/>
  <c r="J5817" i="1"/>
  <c r="K5816" i="1"/>
  <c r="J5816" i="1"/>
  <c r="K5815" i="1"/>
  <c r="J5815" i="1"/>
  <c r="K5814" i="1"/>
  <c r="J5814" i="1"/>
  <c r="K5813" i="1"/>
  <c r="J5813" i="1"/>
  <c r="K5812" i="1"/>
  <c r="J5812" i="1"/>
  <c r="K5811" i="1"/>
  <c r="J5811" i="1"/>
  <c r="K5810" i="1"/>
  <c r="J5810" i="1"/>
  <c r="K5809" i="1"/>
  <c r="J5809" i="1"/>
  <c r="K5808" i="1"/>
  <c r="J5808" i="1"/>
  <c r="K5807" i="1"/>
  <c r="J5807" i="1"/>
  <c r="K5806" i="1"/>
  <c r="J5806" i="1"/>
  <c r="K5805" i="1"/>
  <c r="J5805" i="1"/>
  <c r="K5804" i="1"/>
  <c r="J5804" i="1"/>
  <c r="K5803" i="1"/>
  <c r="J5803" i="1"/>
  <c r="K5802" i="1"/>
  <c r="J5802" i="1"/>
  <c r="K5801" i="1"/>
  <c r="J5801" i="1"/>
  <c r="K5800" i="1"/>
  <c r="J5800" i="1"/>
  <c r="K5799" i="1"/>
  <c r="J5799" i="1"/>
  <c r="K5798" i="1"/>
  <c r="J5798" i="1"/>
  <c r="K5797" i="1"/>
  <c r="J5797" i="1"/>
  <c r="K5796" i="1"/>
  <c r="J5796" i="1"/>
  <c r="K5795" i="1"/>
  <c r="J5795" i="1"/>
  <c r="K5794" i="1"/>
  <c r="J5794" i="1"/>
  <c r="K5793" i="1"/>
  <c r="J5793" i="1"/>
  <c r="K5792" i="1"/>
  <c r="J5792" i="1"/>
  <c r="K5791" i="1"/>
  <c r="J5791" i="1"/>
  <c r="K5790" i="1"/>
  <c r="J5790" i="1"/>
  <c r="K5789" i="1"/>
  <c r="J5789" i="1"/>
  <c r="K5788" i="1"/>
  <c r="J5788" i="1"/>
  <c r="K5787" i="1"/>
  <c r="J5787" i="1"/>
  <c r="K5786" i="1"/>
  <c r="J5786" i="1"/>
  <c r="K5785" i="1"/>
  <c r="J5785" i="1"/>
  <c r="K5784" i="1"/>
  <c r="J5784" i="1"/>
  <c r="K5783" i="1"/>
  <c r="J5783" i="1"/>
  <c r="K5782" i="1"/>
  <c r="J5782" i="1"/>
  <c r="K5781" i="1"/>
  <c r="J5781" i="1"/>
  <c r="K5780" i="1"/>
  <c r="J5780" i="1"/>
  <c r="K5779" i="1"/>
  <c r="J5779" i="1"/>
  <c r="K5778" i="1"/>
  <c r="J5778" i="1"/>
  <c r="K5777" i="1"/>
  <c r="J5777" i="1"/>
  <c r="K5776" i="1"/>
  <c r="J5776" i="1"/>
  <c r="K5775" i="1"/>
  <c r="J5775" i="1"/>
  <c r="K5774" i="1"/>
  <c r="J5774" i="1"/>
  <c r="K5773" i="1"/>
  <c r="J5773" i="1"/>
  <c r="K5772" i="1"/>
  <c r="J5772" i="1"/>
  <c r="K5771" i="1"/>
  <c r="J5771" i="1"/>
  <c r="K5770" i="1"/>
  <c r="J5770" i="1"/>
  <c r="K5769" i="1"/>
  <c r="J5769" i="1"/>
  <c r="K5768" i="1"/>
  <c r="J5768" i="1"/>
  <c r="K5767" i="1"/>
  <c r="J5767" i="1"/>
  <c r="K5766" i="1"/>
  <c r="J5766" i="1"/>
  <c r="K5765" i="1"/>
  <c r="J5765" i="1"/>
  <c r="K5764" i="1"/>
  <c r="J5764" i="1"/>
  <c r="K5763" i="1"/>
  <c r="J5763" i="1"/>
  <c r="K5762" i="1"/>
  <c r="J5762" i="1"/>
  <c r="K5761" i="1"/>
  <c r="J5761" i="1"/>
  <c r="K5760" i="1"/>
  <c r="J5760" i="1"/>
  <c r="K5759" i="1"/>
  <c r="J5759" i="1"/>
  <c r="K5758" i="1"/>
  <c r="J5758" i="1"/>
  <c r="K5757" i="1"/>
  <c r="J5757" i="1"/>
  <c r="K5756" i="1"/>
  <c r="J5756" i="1"/>
  <c r="K5755" i="1"/>
  <c r="J5755" i="1"/>
  <c r="K5754" i="1"/>
  <c r="J5754" i="1"/>
  <c r="K5753" i="1"/>
  <c r="J5753" i="1"/>
  <c r="K5752" i="1"/>
  <c r="J5752" i="1"/>
  <c r="K5751" i="1"/>
  <c r="J5751" i="1"/>
  <c r="K5750" i="1"/>
  <c r="J5750" i="1"/>
  <c r="K5749" i="1"/>
  <c r="J5749" i="1"/>
  <c r="K5748" i="1"/>
  <c r="J5748" i="1"/>
  <c r="K5747" i="1"/>
  <c r="J5747" i="1"/>
  <c r="K5746" i="1"/>
  <c r="J5746" i="1"/>
  <c r="K5745" i="1"/>
  <c r="J5745" i="1"/>
  <c r="K5744" i="1"/>
  <c r="J5744" i="1"/>
  <c r="K5743" i="1"/>
  <c r="J5743" i="1"/>
  <c r="K5742" i="1"/>
  <c r="J5742" i="1"/>
  <c r="K5741" i="1"/>
  <c r="J5741" i="1"/>
  <c r="K5740" i="1"/>
  <c r="J5740" i="1"/>
  <c r="K5739" i="1"/>
  <c r="J5739" i="1"/>
  <c r="K5738" i="1"/>
  <c r="J5738" i="1"/>
  <c r="K5737" i="1"/>
  <c r="J5737" i="1"/>
  <c r="K5736" i="1"/>
  <c r="J5736" i="1"/>
  <c r="K5735" i="1"/>
  <c r="J5735" i="1"/>
  <c r="K5734" i="1"/>
  <c r="J5734" i="1"/>
  <c r="K5733" i="1"/>
  <c r="J5733" i="1"/>
  <c r="K5732" i="1"/>
  <c r="J5732" i="1"/>
  <c r="K5731" i="1"/>
  <c r="J5731" i="1"/>
  <c r="K5730" i="1"/>
  <c r="J5730" i="1"/>
  <c r="K5729" i="1"/>
  <c r="J5729" i="1"/>
  <c r="K5728" i="1"/>
  <c r="J5728" i="1"/>
  <c r="K5727" i="1"/>
  <c r="J5727" i="1"/>
  <c r="K5726" i="1"/>
  <c r="J5726" i="1"/>
  <c r="K5725" i="1"/>
  <c r="J5725" i="1"/>
  <c r="K5724" i="1"/>
  <c r="J5724" i="1"/>
  <c r="K5723" i="1"/>
  <c r="J5723" i="1"/>
  <c r="K5722" i="1"/>
  <c r="J5722" i="1"/>
  <c r="K5721" i="1"/>
  <c r="J5721" i="1"/>
  <c r="K5720" i="1"/>
  <c r="J5720" i="1"/>
  <c r="K5719" i="1"/>
  <c r="J5719" i="1"/>
  <c r="K5718" i="1"/>
  <c r="J5718" i="1"/>
  <c r="K5717" i="1"/>
  <c r="J5717" i="1"/>
  <c r="K5716" i="1"/>
  <c r="J5716" i="1"/>
  <c r="K5715" i="1"/>
  <c r="J5715" i="1"/>
  <c r="K5714" i="1"/>
  <c r="J5714" i="1"/>
  <c r="K5713" i="1"/>
  <c r="J5713" i="1"/>
  <c r="K5712" i="1"/>
  <c r="J5712" i="1"/>
  <c r="K5711" i="1"/>
  <c r="J5711" i="1"/>
  <c r="K5710" i="1"/>
  <c r="J5710" i="1"/>
  <c r="K5709" i="1"/>
  <c r="J5709" i="1"/>
  <c r="K5708" i="1"/>
  <c r="J5708" i="1"/>
  <c r="K5707" i="1"/>
  <c r="J5707" i="1"/>
  <c r="K5706" i="1"/>
  <c r="J5706" i="1"/>
  <c r="K5705" i="1"/>
  <c r="J5705" i="1"/>
  <c r="K5704" i="1"/>
  <c r="J5704" i="1"/>
  <c r="K5703" i="1"/>
  <c r="J5703" i="1"/>
  <c r="K5702" i="1"/>
  <c r="J5702" i="1"/>
  <c r="K5701" i="1"/>
  <c r="J5701" i="1"/>
  <c r="K5700" i="1"/>
  <c r="J5700" i="1"/>
  <c r="K5699" i="1"/>
  <c r="J5699" i="1"/>
  <c r="K5698" i="1"/>
  <c r="J5698" i="1"/>
  <c r="K5697" i="1"/>
  <c r="J5697" i="1"/>
  <c r="K5696" i="1"/>
  <c r="J5696" i="1"/>
  <c r="K5695" i="1"/>
  <c r="J5695" i="1"/>
  <c r="K5694" i="1"/>
  <c r="J5694" i="1"/>
  <c r="K5693" i="1"/>
  <c r="J5693" i="1"/>
  <c r="K5692" i="1"/>
  <c r="J5692" i="1"/>
  <c r="K5691" i="1"/>
  <c r="J5691" i="1"/>
  <c r="K5690" i="1"/>
  <c r="J5690" i="1"/>
  <c r="K5689" i="1"/>
  <c r="J5689" i="1"/>
  <c r="K5688" i="1"/>
  <c r="J5688" i="1"/>
  <c r="K5687" i="1"/>
  <c r="J5687" i="1"/>
  <c r="K5686" i="1"/>
  <c r="J5686" i="1"/>
  <c r="K5685" i="1"/>
  <c r="J5685" i="1"/>
  <c r="K5684" i="1"/>
  <c r="J5684" i="1"/>
  <c r="K5683" i="1"/>
  <c r="J5683" i="1"/>
  <c r="K5682" i="1"/>
  <c r="J5682" i="1"/>
  <c r="K5681" i="1"/>
  <c r="J5681" i="1"/>
  <c r="K5680" i="1"/>
  <c r="J5680" i="1"/>
  <c r="K5679" i="1"/>
  <c r="J5679" i="1"/>
  <c r="K5678" i="1"/>
  <c r="J5678" i="1"/>
  <c r="K5677" i="1"/>
  <c r="J5677" i="1"/>
  <c r="K5676" i="1"/>
  <c r="J5676" i="1"/>
  <c r="K5675" i="1"/>
  <c r="J5675" i="1"/>
  <c r="K5674" i="1"/>
  <c r="J5674" i="1"/>
  <c r="K5673" i="1"/>
  <c r="J5673" i="1"/>
  <c r="K5672" i="1"/>
  <c r="J5672" i="1"/>
  <c r="K5671" i="1"/>
  <c r="J5671" i="1"/>
  <c r="K5670" i="1"/>
  <c r="J5670" i="1"/>
  <c r="K5669" i="1"/>
  <c r="J5669" i="1"/>
  <c r="K5668" i="1"/>
  <c r="J5668" i="1"/>
  <c r="K5667" i="1"/>
  <c r="J5667" i="1"/>
  <c r="K5666" i="1"/>
  <c r="J5666" i="1"/>
  <c r="K5665" i="1"/>
  <c r="J5665" i="1"/>
  <c r="K5664" i="1"/>
  <c r="J5664" i="1"/>
  <c r="K5663" i="1"/>
  <c r="J5663" i="1"/>
  <c r="K5662" i="1"/>
  <c r="J5662" i="1"/>
  <c r="K5661" i="1"/>
  <c r="J5661" i="1"/>
  <c r="K5660" i="1"/>
  <c r="J5660" i="1"/>
  <c r="K5659" i="1"/>
  <c r="J5659" i="1"/>
  <c r="K5658" i="1"/>
  <c r="J5658" i="1"/>
  <c r="K5657" i="1"/>
  <c r="J5657" i="1"/>
  <c r="K5656" i="1"/>
  <c r="J5656" i="1"/>
  <c r="K5655" i="1"/>
  <c r="J5655" i="1"/>
  <c r="K5654" i="1"/>
  <c r="J5654" i="1"/>
  <c r="K5653" i="1"/>
  <c r="J5653" i="1"/>
  <c r="K5652" i="1"/>
  <c r="J5652" i="1"/>
  <c r="K5651" i="1"/>
  <c r="J5651" i="1"/>
  <c r="K5650" i="1"/>
  <c r="J5650" i="1"/>
  <c r="K5649" i="1"/>
  <c r="J5649" i="1"/>
  <c r="K5648" i="1"/>
  <c r="J5648" i="1"/>
  <c r="K5647" i="1"/>
  <c r="J5647" i="1"/>
  <c r="K5646" i="1"/>
  <c r="J5646" i="1"/>
  <c r="K5645" i="1"/>
  <c r="J5645" i="1"/>
  <c r="K5644" i="1"/>
  <c r="J5644" i="1"/>
  <c r="K5643" i="1"/>
  <c r="J5643" i="1"/>
  <c r="K5642" i="1"/>
  <c r="J5642" i="1"/>
  <c r="K5641" i="1"/>
  <c r="J5641" i="1"/>
  <c r="K5640" i="1"/>
  <c r="J5640" i="1"/>
  <c r="K5639" i="1"/>
  <c r="J5639" i="1"/>
  <c r="K5638" i="1"/>
  <c r="J5638" i="1"/>
  <c r="K5637" i="1"/>
  <c r="J5637" i="1"/>
  <c r="K5636" i="1"/>
  <c r="J5636" i="1"/>
  <c r="K5635" i="1"/>
  <c r="J5635" i="1"/>
  <c r="K5634" i="1"/>
  <c r="J5634" i="1"/>
  <c r="K5633" i="1"/>
  <c r="J5633" i="1"/>
  <c r="K5632" i="1"/>
  <c r="J5632" i="1"/>
  <c r="K5631" i="1"/>
  <c r="J5631" i="1"/>
  <c r="K5630" i="1"/>
  <c r="J5630" i="1"/>
  <c r="K5629" i="1"/>
  <c r="J5629" i="1"/>
  <c r="K5628" i="1"/>
  <c r="J5628" i="1"/>
  <c r="K5627" i="1"/>
  <c r="J5627" i="1"/>
  <c r="K5626" i="1"/>
  <c r="J5626" i="1"/>
  <c r="K5625" i="1"/>
  <c r="J5625" i="1"/>
  <c r="K5624" i="1"/>
  <c r="J5624" i="1"/>
  <c r="K5623" i="1"/>
  <c r="J5623" i="1"/>
  <c r="K5622" i="1"/>
  <c r="J5622" i="1"/>
  <c r="K5621" i="1"/>
  <c r="J5621" i="1"/>
  <c r="K5620" i="1"/>
  <c r="J5620" i="1"/>
  <c r="K5619" i="1"/>
  <c r="J5619" i="1"/>
  <c r="K5618" i="1"/>
  <c r="J5618" i="1"/>
  <c r="K5617" i="1"/>
  <c r="J5617" i="1"/>
  <c r="K5616" i="1"/>
  <c r="J5616" i="1"/>
  <c r="K5615" i="1"/>
  <c r="J5615" i="1"/>
  <c r="K5614" i="1"/>
  <c r="J5614" i="1"/>
  <c r="K5613" i="1"/>
  <c r="J5613" i="1"/>
  <c r="K5612" i="1"/>
  <c r="J5612" i="1"/>
  <c r="K5611" i="1"/>
  <c r="J5611" i="1"/>
  <c r="K5610" i="1"/>
  <c r="J5610" i="1"/>
  <c r="K5609" i="1"/>
  <c r="J5609" i="1"/>
  <c r="K5608" i="1"/>
  <c r="J5608" i="1"/>
  <c r="K5607" i="1"/>
  <c r="J5607" i="1"/>
  <c r="K5606" i="1"/>
  <c r="J5606" i="1"/>
  <c r="K5605" i="1"/>
  <c r="J5605" i="1"/>
  <c r="K5604" i="1"/>
  <c r="J5604" i="1"/>
  <c r="K5603" i="1"/>
  <c r="J5603" i="1"/>
  <c r="K5602" i="1"/>
  <c r="J5602" i="1"/>
  <c r="K5601" i="1"/>
  <c r="J5601" i="1"/>
  <c r="K5600" i="1"/>
  <c r="J5600" i="1"/>
  <c r="K5599" i="1"/>
  <c r="J5599" i="1"/>
  <c r="K5598" i="1"/>
  <c r="J5598" i="1"/>
  <c r="K5597" i="1"/>
  <c r="J5597" i="1"/>
  <c r="K5596" i="1"/>
  <c r="J5596" i="1"/>
  <c r="K5595" i="1"/>
  <c r="J5595" i="1"/>
  <c r="K5594" i="1"/>
  <c r="J5594" i="1"/>
  <c r="K5593" i="1"/>
  <c r="J5593" i="1"/>
  <c r="K5592" i="1"/>
  <c r="J5592" i="1"/>
  <c r="K5591" i="1"/>
  <c r="J5591" i="1"/>
  <c r="K5590" i="1"/>
  <c r="J5590" i="1"/>
  <c r="K5589" i="1"/>
  <c r="J5589" i="1"/>
  <c r="K5588" i="1"/>
  <c r="J5588" i="1"/>
  <c r="K5587" i="1"/>
  <c r="J5587" i="1"/>
  <c r="K5586" i="1"/>
  <c r="J5586" i="1"/>
  <c r="K5585" i="1"/>
  <c r="J5585" i="1"/>
  <c r="K5584" i="1"/>
  <c r="J5584" i="1"/>
  <c r="K5583" i="1"/>
  <c r="J5583" i="1"/>
  <c r="K5582" i="1"/>
  <c r="J5582" i="1"/>
  <c r="K5581" i="1"/>
  <c r="J5581" i="1"/>
  <c r="K5580" i="1"/>
  <c r="J5580" i="1"/>
  <c r="K5579" i="1"/>
  <c r="J5579" i="1"/>
  <c r="K5578" i="1"/>
  <c r="J5578" i="1"/>
  <c r="K5577" i="1"/>
  <c r="J5577" i="1"/>
  <c r="K5576" i="1"/>
  <c r="J5576" i="1"/>
  <c r="K5575" i="1"/>
  <c r="J5575" i="1"/>
  <c r="K5574" i="1"/>
  <c r="J5574" i="1"/>
  <c r="K5573" i="1"/>
  <c r="J5573" i="1"/>
  <c r="K5572" i="1"/>
  <c r="J5572" i="1"/>
  <c r="K5571" i="1"/>
  <c r="J5571" i="1"/>
  <c r="K5570" i="1"/>
  <c r="J5570" i="1"/>
  <c r="K5569" i="1"/>
  <c r="J5569" i="1"/>
  <c r="K5568" i="1"/>
  <c r="J5568" i="1"/>
  <c r="K5567" i="1"/>
  <c r="J5567" i="1"/>
  <c r="K5566" i="1"/>
  <c r="J5566" i="1"/>
  <c r="K5565" i="1"/>
  <c r="J5565" i="1"/>
  <c r="K5564" i="1"/>
  <c r="J5564" i="1"/>
  <c r="K5563" i="1"/>
  <c r="J5563" i="1"/>
  <c r="K5562" i="1"/>
  <c r="J5562" i="1"/>
  <c r="K5561" i="1"/>
  <c r="J5561" i="1"/>
  <c r="K5560" i="1"/>
  <c r="J5560" i="1"/>
  <c r="K5559" i="1"/>
  <c r="J5559" i="1"/>
  <c r="K5558" i="1"/>
  <c r="J5558" i="1"/>
  <c r="K5557" i="1"/>
  <c r="J5557" i="1"/>
  <c r="K5556" i="1"/>
  <c r="J5556" i="1"/>
  <c r="K5555" i="1"/>
  <c r="J5555" i="1"/>
  <c r="K5554" i="1"/>
  <c r="J5554" i="1"/>
  <c r="K5553" i="1"/>
  <c r="J5553" i="1"/>
  <c r="K5552" i="1"/>
  <c r="J5552" i="1"/>
  <c r="K5551" i="1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6" i="1"/>
  <c r="J5536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J5485" i="1"/>
  <c r="K5484" i="1"/>
  <c r="J5484" i="1"/>
  <c r="K5483" i="1"/>
  <c r="J5483" i="1"/>
  <c r="K5482" i="1"/>
  <c r="J5482" i="1"/>
  <c r="K5481" i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421" i="1"/>
  <c r="J5421" i="1"/>
  <c r="K5420" i="1"/>
  <c r="J5420" i="1"/>
  <c r="K5419" i="1"/>
  <c r="J5419" i="1"/>
  <c r="K5418" i="1"/>
  <c r="J5418" i="1"/>
  <c r="K5417" i="1"/>
  <c r="J5417" i="1"/>
  <c r="K5416" i="1"/>
  <c r="J5416" i="1"/>
  <c r="K5415" i="1"/>
  <c r="J5415" i="1"/>
  <c r="K5414" i="1"/>
  <c r="J5414" i="1"/>
  <c r="K5413" i="1"/>
  <c r="J5413" i="1"/>
  <c r="K5412" i="1"/>
  <c r="J5412" i="1"/>
  <c r="K5411" i="1"/>
  <c r="J5411" i="1"/>
  <c r="K5410" i="1"/>
  <c r="J5410" i="1"/>
  <c r="K5409" i="1"/>
  <c r="J5409" i="1"/>
  <c r="K5408" i="1"/>
  <c r="J5408" i="1"/>
  <c r="K5407" i="1"/>
  <c r="J5407" i="1"/>
  <c r="K5406" i="1"/>
  <c r="J5406" i="1"/>
  <c r="K5405" i="1"/>
  <c r="J5405" i="1"/>
  <c r="K5404" i="1"/>
  <c r="J5404" i="1"/>
  <c r="K5403" i="1"/>
  <c r="J5403" i="1"/>
  <c r="K5402" i="1"/>
  <c r="J5402" i="1"/>
  <c r="K5401" i="1"/>
  <c r="J5401" i="1"/>
  <c r="K5400" i="1"/>
  <c r="J5400" i="1"/>
  <c r="K5399" i="1"/>
  <c r="J5399" i="1"/>
  <c r="K5398" i="1"/>
  <c r="J5398" i="1"/>
  <c r="K5397" i="1"/>
  <c r="J5397" i="1"/>
  <c r="K5396" i="1"/>
  <c r="J5396" i="1"/>
  <c r="K5395" i="1"/>
  <c r="J5395" i="1"/>
  <c r="K5394" i="1"/>
  <c r="J5394" i="1"/>
  <c r="K5393" i="1"/>
  <c r="J5393" i="1"/>
  <c r="K5392" i="1"/>
  <c r="J5392" i="1"/>
  <c r="K5391" i="1"/>
  <c r="J5391" i="1"/>
  <c r="K5390" i="1"/>
  <c r="J5390" i="1"/>
  <c r="K5389" i="1"/>
  <c r="J5389" i="1"/>
  <c r="K5388" i="1"/>
  <c r="J5388" i="1"/>
  <c r="K5387" i="1"/>
  <c r="J5387" i="1"/>
  <c r="K5386" i="1"/>
  <c r="J5386" i="1"/>
  <c r="K5385" i="1"/>
  <c r="J5385" i="1"/>
  <c r="K5384" i="1"/>
  <c r="J5384" i="1"/>
  <c r="K5383" i="1"/>
  <c r="J5383" i="1"/>
  <c r="K5382" i="1"/>
  <c r="J5382" i="1"/>
  <c r="K5381" i="1"/>
  <c r="J5381" i="1"/>
  <c r="K5380" i="1"/>
  <c r="J5380" i="1"/>
  <c r="K5379" i="1"/>
  <c r="J5379" i="1"/>
  <c r="K5378" i="1"/>
  <c r="J5378" i="1"/>
  <c r="K5377" i="1"/>
  <c r="J5377" i="1"/>
  <c r="K5376" i="1"/>
  <c r="J5376" i="1"/>
  <c r="K5375" i="1"/>
  <c r="J5375" i="1"/>
  <c r="K5374" i="1"/>
  <c r="J5374" i="1"/>
  <c r="K5373" i="1"/>
  <c r="J5373" i="1"/>
  <c r="K5372" i="1"/>
  <c r="J5372" i="1"/>
  <c r="K5371" i="1"/>
  <c r="J5371" i="1"/>
  <c r="K5370" i="1"/>
  <c r="J5370" i="1"/>
  <c r="K5369" i="1"/>
  <c r="J5369" i="1"/>
  <c r="K5368" i="1"/>
  <c r="J5368" i="1"/>
  <c r="K5367" i="1"/>
  <c r="J5367" i="1"/>
  <c r="K5366" i="1"/>
  <c r="J5366" i="1"/>
  <c r="K5365" i="1"/>
  <c r="J5365" i="1"/>
  <c r="K5364" i="1"/>
  <c r="J5364" i="1"/>
  <c r="K5363" i="1"/>
  <c r="J5363" i="1"/>
  <c r="K5362" i="1"/>
  <c r="J5362" i="1"/>
  <c r="K5361" i="1"/>
  <c r="J5361" i="1"/>
  <c r="K5360" i="1"/>
  <c r="J5360" i="1"/>
  <c r="K5359" i="1"/>
  <c r="J5359" i="1"/>
  <c r="K5358" i="1"/>
  <c r="J5358" i="1"/>
  <c r="K5357" i="1"/>
  <c r="J5357" i="1"/>
  <c r="K5356" i="1"/>
  <c r="J5356" i="1"/>
  <c r="K5355" i="1"/>
  <c r="J5355" i="1"/>
  <c r="K5354" i="1"/>
  <c r="J5354" i="1"/>
  <c r="K5353" i="1"/>
  <c r="J5353" i="1"/>
  <c r="K5352" i="1"/>
  <c r="J5352" i="1"/>
  <c r="K5351" i="1"/>
  <c r="J5351" i="1"/>
  <c r="K5350" i="1"/>
  <c r="J5350" i="1"/>
  <c r="K5349" i="1"/>
  <c r="J5349" i="1"/>
  <c r="K5348" i="1"/>
  <c r="J5348" i="1"/>
  <c r="K5347" i="1"/>
  <c r="J5347" i="1"/>
  <c r="K5346" i="1"/>
  <c r="J5346" i="1"/>
  <c r="K5345" i="1"/>
  <c r="J5345" i="1"/>
  <c r="K5344" i="1"/>
  <c r="J5344" i="1"/>
  <c r="K5343" i="1"/>
  <c r="J5343" i="1"/>
  <c r="K5342" i="1"/>
  <c r="J5342" i="1"/>
  <c r="K5341" i="1"/>
  <c r="J5341" i="1"/>
  <c r="K5340" i="1"/>
  <c r="J5340" i="1"/>
  <c r="K5339" i="1"/>
  <c r="J5339" i="1"/>
  <c r="K5338" i="1"/>
  <c r="J5338" i="1"/>
  <c r="K5337" i="1"/>
  <c r="J5337" i="1"/>
  <c r="K5336" i="1"/>
  <c r="J5336" i="1"/>
  <c r="K5335" i="1"/>
  <c r="J5335" i="1"/>
  <c r="K5334" i="1"/>
  <c r="J5334" i="1"/>
  <c r="K5333" i="1"/>
  <c r="J5333" i="1"/>
  <c r="K5332" i="1"/>
  <c r="J5332" i="1"/>
  <c r="K5331" i="1"/>
  <c r="J5331" i="1"/>
  <c r="K5330" i="1"/>
  <c r="J5330" i="1"/>
  <c r="K5329" i="1"/>
  <c r="J5329" i="1"/>
  <c r="K5328" i="1"/>
  <c r="J5328" i="1"/>
  <c r="K5327" i="1"/>
  <c r="J5327" i="1"/>
  <c r="K5326" i="1"/>
  <c r="J5326" i="1"/>
  <c r="K5325" i="1"/>
  <c r="J5325" i="1"/>
  <c r="K5324" i="1"/>
  <c r="J5324" i="1"/>
  <c r="K5323" i="1"/>
  <c r="J5323" i="1"/>
  <c r="K5322" i="1"/>
  <c r="J5322" i="1"/>
  <c r="K5321" i="1"/>
  <c r="J5321" i="1"/>
  <c r="K5320" i="1"/>
  <c r="J5320" i="1"/>
  <c r="K5319" i="1"/>
  <c r="J5319" i="1"/>
  <c r="K5318" i="1"/>
  <c r="J5318" i="1"/>
  <c r="K5317" i="1"/>
  <c r="J5317" i="1"/>
  <c r="K5316" i="1"/>
  <c r="J5316" i="1"/>
  <c r="K5315" i="1"/>
  <c r="J5315" i="1"/>
  <c r="K5314" i="1"/>
  <c r="J5314" i="1"/>
  <c r="K5313" i="1"/>
  <c r="J5313" i="1"/>
  <c r="K5312" i="1"/>
  <c r="J5312" i="1"/>
  <c r="K5311" i="1"/>
  <c r="J5311" i="1"/>
  <c r="K5310" i="1"/>
  <c r="J5310" i="1"/>
  <c r="K5309" i="1"/>
  <c r="J5309" i="1"/>
  <c r="K5308" i="1"/>
  <c r="J5308" i="1"/>
  <c r="K5307" i="1"/>
  <c r="J5307" i="1"/>
  <c r="K5306" i="1"/>
  <c r="J5306" i="1"/>
  <c r="K5305" i="1"/>
  <c r="J5305" i="1"/>
  <c r="K5304" i="1"/>
  <c r="J5304" i="1"/>
  <c r="K5303" i="1"/>
  <c r="J5303" i="1"/>
  <c r="K5302" i="1"/>
  <c r="J5302" i="1"/>
  <c r="K5301" i="1"/>
  <c r="J5301" i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  <c r="D4" i="4"/>
  <c r="C4" i="4"/>
  <c r="B4" i="4"/>
  <c r="Z185" i="3" l="1"/>
  <c r="Z92" i="3"/>
  <c r="Q296" i="3"/>
  <c r="G245" i="10" s="1"/>
  <c r="AH305" i="3"/>
  <c r="Z10" i="3"/>
  <c r="K360" i="4"/>
  <c r="Z76" i="3"/>
  <c r="S296" i="3"/>
  <c r="Q23" i="3"/>
  <c r="G17" i="10" s="1"/>
  <c r="P198" i="10"/>
  <c r="AH15" i="3"/>
  <c r="AH293" i="3"/>
  <c r="P226" i="10"/>
  <c r="AH233" i="3"/>
  <c r="AH215" i="3"/>
  <c r="AH269" i="3"/>
  <c r="AH86" i="3"/>
  <c r="AH152" i="3"/>
  <c r="I362" i="4"/>
  <c r="Z152" i="3"/>
  <c r="K350" i="4"/>
  <c r="I248" i="4"/>
  <c r="Z299" i="3"/>
  <c r="Z203" i="3"/>
  <c r="Z209" i="3"/>
  <c r="Z126" i="3"/>
  <c r="Z138" i="3"/>
  <c r="Z179" i="3"/>
  <c r="Z30" i="3"/>
  <c r="Z15" i="3"/>
  <c r="Q260" i="3"/>
  <c r="G215" i="10" s="1"/>
  <c r="S23" i="3"/>
  <c r="Z69" i="3"/>
  <c r="AH36" i="3"/>
  <c r="P77" i="10"/>
  <c r="AH113" i="3"/>
  <c r="Z119" i="3"/>
  <c r="AH41" i="3"/>
  <c r="AH30" i="3"/>
  <c r="AH76" i="3"/>
  <c r="I287" i="4"/>
  <c r="AH257" i="3"/>
  <c r="K342" i="4"/>
  <c r="Q212" i="3"/>
  <c r="G175" i="10" s="1"/>
  <c r="Q244" i="3"/>
  <c r="G202" i="10" s="1"/>
  <c r="S260" i="3"/>
  <c r="AH209" i="3"/>
  <c r="AH26" i="3"/>
  <c r="AH239" i="3"/>
  <c r="AH64" i="3"/>
  <c r="AH172" i="3"/>
  <c r="P88" i="10"/>
  <c r="AH133" i="3"/>
  <c r="N156" i="3"/>
  <c r="D128" i="10" s="1"/>
  <c r="AH185" i="3"/>
  <c r="AH145" i="3"/>
  <c r="Z145" i="3"/>
  <c r="AH81" i="3"/>
  <c r="AH317" i="3"/>
  <c r="Z317" i="3"/>
  <c r="Z245" i="3"/>
  <c r="Z20" i="3"/>
  <c r="K227" i="4"/>
  <c r="Z133" i="3"/>
  <c r="Z329" i="3"/>
  <c r="Z53" i="3"/>
  <c r="Z239" i="3"/>
  <c r="Z341" i="3"/>
  <c r="Z335" i="3"/>
  <c r="Z281" i="3"/>
  <c r="Z305" i="3"/>
  <c r="S244" i="3"/>
  <c r="AH299" i="3"/>
  <c r="AH159" i="3"/>
  <c r="AH221" i="3"/>
  <c r="AH203" i="3"/>
  <c r="AH20" i="3"/>
  <c r="AH119" i="3"/>
  <c r="AH341" i="3"/>
  <c r="AH323" i="3"/>
  <c r="AH263" i="3"/>
  <c r="AH46" i="3"/>
  <c r="Z215" i="3"/>
  <c r="AH179" i="3"/>
  <c r="AH10" i="3"/>
  <c r="P12" i="10"/>
  <c r="AH245" i="3"/>
  <c r="Z233" i="3"/>
  <c r="Z275" i="3"/>
  <c r="Z113" i="3"/>
  <c r="Z191" i="3"/>
  <c r="Z106" i="3"/>
  <c r="Z86" i="3"/>
  <c r="Z269" i="3"/>
  <c r="Z41" i="3"/>
  <c r="Z26" i="3"/>
  <c r="Z287" i="3"/>
  <c r="S231" i="3"/>
  <c r="S91" i="3"/>
  <c r="Q252" i="3"/>
  <c r="Z166" i="3"/>
  <c r="P253" i="10"/>
  <c r="AH227" i="3"/>
  <c r="AH92" i="3"/>
  <c r="Z263" i="3"/>
  <c r="AH281" i="3"/>
  <c r="AH335" i="3"/>
  <c r="Q137" i="3"/>
  <c r="G112" i="10" s="1"/>
  <c r="S137" i="3"/>
  <c r="T137" i="3" s="1"/>
  <c r="Q316" i="3"/>
  <c r="G262" i="10" s="1"/>
  <c r="Q240" i="3"/>
  <c r="S316" i="3"/>
  <c r="T316" i="3" s="1"/>
  <c r="S240" i="3"/>
  <c r="P73" i="10"/>
  <c r="P68" i="10"/>
  <c r="Q52" i="3"/>
  <c r="G41" i="10" s="1"/>
  <c r="S52" i="3"/>
  <c r="T52" i="3" s="1"/>
  <c r="Q55" i="3"/>
  <c r="G43" i="10" s="1"/>
  <c r="Q322" i="3"/>
  <c r="G267" i="10" s="1"/>
  <c r="Q327" i="3"/>
  <c r="G271" i="10" s="1"/>
  <c r="S55" i="3"/>
  <c r="S322" i="3"/>
  <c r="I267" i="10" s="1"/>
  <c r="S327" i="3"/>
  <c r="T327" i="3" s="1"/>
  <c r="K6920" i="1"/>
  <c r="N267" i="3"/>
  <c r="D221" i="10" s="1"/>
  <c r="P221" i="10"/>
  <c r="N132" i="3"/>
  <c r="D108" i="10" s="1"/>
  <c r="P108" i="10"/>
  <c r="N351" i="3"/>
  <c r="D291" i="10" s="1"/>
  <c r="P291" i="10"/>
  <c r="N343" i="3"/>
  <c r="D284" i="10" s="1"/>
  <c r="P284" i="10"/>
  <c r="N228" i="3"/>
  <c r="P188" i="10"/>
  <c r="N154" i="3"/>
  <c r="D126" i="10" s="1"/>
  <c r="P126" i="10"/>
  <c r="N270" i="3"/>
  <c r="P223" i="10"/>
  <c r="N67" i="3"/>
  <c r="D53" i="10" s="1"/>
  <c r="P53" i="10"/>
  <c r="N182" i="3"/>
  <c r="D150" i="10" s="1"/>
  <c r="P150" i="10"/>
  <c r="N107" i="3"/>
  <c r="P86" i="10"/>
  <c r="N49" i="3"/>
  <c r="D38" i="10" s="1"/>
  <c r="P38" i="10"/>
  <c r="N206" i="3"/>
  <c r="D170" i="10" s="1"/>
  <c r="P170" i="10"/>
  <c r="N43" i="3"/>
  <c r="D33" i="10" s="1"/>
  <c r="P33" i="10"/>
  <c r="N363" i="3"/>
  <c r="D301" i="10" s="1"/>
  <c r="P301" i="10"/>
  <c r="N102" i="3"/>
  <c r="D82" i="10" s="1"/>
  <c r="P82" i="10"/>
  <c r="N186" i="3"/>
  <c r="P153" i="10"/>
  <c r="N100" i="3"/>
  <c r="P80" i="10"/>
  <c r="N238" i="3"/>
  <c r="D197" i="10" s="1"/>
  <c r="P197" i="10"/>
  <c r="N236" i="3"/>
  <c r="D195" i="10" s="1"/>
  <c r="P195" i="10"/>
  <c r="N178" i="3"/>
  <c r="D147" i="10" s="1"/>
  <c r="P147" i="10"/>
  <c r="N50" i="3"/>
  <c r="D39" i="10" s="1"/>
  <c r="P39" i="10"/>
  <c r="N362" i="3"/>
  <c r="D300" i="10" s="1"/>
  <c r="P300" i="10"/>
  <c r="N320" i="3"/>
  <c r="D265" i="10" s="1"/>
  <c r="P265" i="10"/>
  <c r="N158" i="3"/>
  <c r="D130" i="10" s="1"/>
  <c r="P130" i="10"/>
  <c r="N117" i="3"/>
  <c r="D95" i="10" s="1"/>
  <c r="P95" i="10"/>
  <c r="N175" i="3"/>
  <c r="D144" i="10" s="1"/>
  <c r="P144" i="10"/>
  <c r="N95" i="3"/>
  <c r="D76" i="10" s="1"/>
  <c r="P76" i="10"/>
  <c r="N298" i="3"/>
  <c r="D247" i="10" s="1"/>
  <c r="P247" i="10"/>
  <c r="N82" i="3"/>
  <c r="P65" i="10"/>
  <c r="N73" i="3"/>
  <c r="D58" i="10" s="1"/>
  <c r="P58" i="10"/>
  <c r="N349" i="3"/>
  <c r="D289" i="10" s="1"/>
  <c r="P289" i="10"/>
  <c r="N264" i="3"/>
  <c r="P218" i="10"/>
  <c r="N77" i="3"/>
  <c r="P61" i="10"/>
  <c r="N37" i="3"/>
  <c r="P28" i="10"/>
  <c r="N111" i="3"/>
  <c r="D90" i="10" s="1"/>
  <c r="P90" i="10"/>
  <c r="N21" i="3"/>
  <c r="P15" i="10"/>
  <c r="N98" i="3"/>
  <c r="D79" i="10" s="1"/>
  <c r="P79" i="10"/>
  <c r="N360" i="3"/>
  <c r="P298" i="10"/>
  <c r="N235" i="3"/>
  <c r="D194" i="10" s="1"/>
  <c r="P194" i="10"/>
  <c r="N68" i="3"/>
  <c r="D54" i="10" s="1"/>
  <c r="P54" i="10"/>
  <c r="N79" i="3"/>
  <c r="D63" i="10" s="1"/>
  <c r="P63" i="10"/>
  <c r="N201" i="3"/>
  <c r="D166" i="10" s="1"/>
  <c r="P166" i="10"/>
  <c r="N61" i="3"/>
  <c r="D48" i="10" s="1"/>
  <c r="P48" i="10"/>
  <c r="N105" i="3"/>
  <c r="D85" i="10" s="1"/>
  <c r="P85" i="10"/>
  <c r="N223" i="3"/>
  <c r="D184" i="10" s="1"/>
  <c r="P184" i="10"/>
  <c r="N282" i="3"/>
  <c r="P233" i="10"/>
  <c r="N253" i="3"/>
  <c r="D209" i="10" s="1"/>
  <c r="P209" i="10"/>
  <c r="N217" i="3"/>
  <c r="D179" i="10" s="1"/>
  <c r="P179" i="10"/>
  <c r="N7" i="3"/>
  <c r="D4" i="10" s="1"/>
  <c r="P4" i="10"/>
  <c r="N93" i="3"/>
  <c r="P74" i="10"/>
  <c r="N40" i="3"/>
  <c r="D31" i="10" s="1"/>
  <c r="P31" i="10"/>
  <c r="N89" i="3"/>
  <c r="D71" i="10" s="1"/>
  <c r="P71" i="10"/>
  <c r="T279" i="3"/>
  <c r="I231" i="10"/>
  <c r="T22" i="3"/>
  <c r="J16" i="10" s="1"/>
  <c r="I16" i="10"/>
  <c r="T150" i="3"/>
  <c r="I123" i="10"/>
  <c r="T85" i="3"/>
  <c r="I68" i="10"/>
  <c r="I262" i="10"/>
  <c r="T222" i="3"/>
  <c r="G182" i="15" s="1"/>
  <c r="I183" i="10"/>
  <c r="T48" i="3"/>
  <c r="J37" i="10" s="1"/>
  <c r="I37" i="10"/>
  <c r="T348" i="3"/>
  <c r="G288" i="15" s="1"/>
  <c r="I288" i="10"/>
  <c r="G258" i="10"/>
  <c r="Q157" i="3"/>
  <c r="G129" i="10" s="1"/>
  <c r="C129" i="10"/>
  <c r="N322" i="3"/>
  <c r="D267" i="10" s="1"/>
  <c r="P267" i="10"/>
  <c r="N65" i="3"/>
  <c r="P51" i="10"/>
  <c r="M145" i="3"/>
  <c r="C113" i="10"/>
  <c r="N13" i="3"/>
  <c r="D9" i="10" s="1"/>
  <c r="P9" i="10"/>
  <c r="M221" i="3"/>
  <c r="M323" i="3"/>
  <c r="C263" i="10"/>
  <c r="M152" i="3"/>
  <c r="C119" i="10"/>
  <c r="M347" i="3"/>
  <c r="C283" i="10"/>
  <c r="M293" i="3"/>
  <c r="C238" i="10"/>
  <c r="C47" i="10"/>
  <c r="M64" i="3"/>
  <c r="C42" i="10"/>
  <c r="M59" i="3"/>
  <c r="M185" i="3"/>
  <c r="C148" i="10"/>
  <c r="M197" i="3"/>
  <c r="C158" i="10"/>
  <c r="M92" i="3"/>
  <c r="C69" i="10"/>
  <c r="S6" i="3"/>
  <c r="Q6" i="3"/>
  <c r="G3" i="10" s="1"/>
  <c r="C3" i="10"/>
  <c r="C23" i="10"/>
  <c r="M36" i="3"/>
  <c r="C137" i="10"/>
  <c r="M172" i="3"/>
  <c r="G253" i="10"/>
  <c r="T38" i="3"/>
  <c r="J29" i="10" s="1"/>
  <c r="I29" i="10"/>
  <c r="T96" i="3"/>
  <c r="J77" i="10" s="1"/>
  <c r="I77" i="10"/>
  <c r="T325" i="3"/>
  <c r="J269" i="10" s="1"/>
  <c r="I269" i="10"/>
  <c r="T315" i="3"/>
  <c r="I261" i="10"/>
  <c r="T355" i="3"/>
  <c r="J294" i="10" s="1"/>
  <c r="I294" i="10"/>
  <c r="T129" i="3"/>
  <c r="J105" i="10" s="1"/>
  <c r="I105" i="10"/>
  <c r="G198" i="10"/>
  <c r="T313" i="3"/>
  <c r="J259" i="10" s="1"/>
  <c r="I259" i="10"/>
  <c r="T312" i="3"/>
  <c r="G263" i="15" s="1"/>
  <c r="I258" i="10"/>
  <c r="T346" i="3"/>
  <c r="I287" i="10"/>
  <c r="T338" i="3"/>
  <c r="J280" i="10" s="1"/>
  <c r="I280" i="10"/>
  <c r="S332" i="3"/>
  <c r="C275" i="10"/>
  <c r="N196" i="3"/>
  <c r="D162" i="10" s="1"/>
  <c r="P162" i="10"/>
  <c r="N355" i="3"/>
  <c r="D294" i="10" s="1"/>
  <c r="P294" i="10"/>
  <c r="M46" i="3"/>
  <c r="M257" i="3"/>
  <c r="N115" i="3"/>
  <c r="D93" i="10" s="1"/>
  <c r="P93" i="10"/>
  <c r="M353" i="3"/>
  <c r="C288" i="10"/>
  <c r="N187" i="3"/>
  <c r="D154" i="10" s="1"/>
  <c r="P154" i="10"/>
  <c r="D178" i="10"/>
  <c r="N38" i="3"/>
  <c r="D29" i="10" s="1"/>
  <c r="P29" i="10"/>
  <c r="N318" i="3"/>
  <c r="P263" i="10"/>
  <c r="N35" i="3"/>
  <c r="D27" i="10" s="1"/>
  <c r="P27" i="10"/>
  <c r="N184" i="3"/>
  <c r="D152" i="10" s="1"/>
  <c r="P152" i="10"/>
  <c r="N146" i="3"/>
  <c r="P119" i="10"/>
  <c r="N278" i="3"/>
  <c r="D230" i="10" s="1"/>
  <c r="P230" i="10"/>
  <c r="N342" i="3"/>
  <c r="P283" i="10"/>
  <c r="N151" i="3"/>
  <c r="D124" i="10" s="1"/>
  <c r="P124" i="10"/>
  <c r="N162" i="3"/>
  <c r="D133" i="10" s="1"/>
  <c r="P133" i="10"/>
  <c r="N170" i="3"/>
  <c r="D140" i="10" s="1"/>
  <c r="P140" i="10"/>
  <c r="N265" i="3"/>
  <c r="D219" i="10" s="1"/>
  <c r="P219" i="10"/>
  <c r="N125" i="3"/>
  <c r="D102" i="10" s="1"/>
  <c r="P102" i="10"/>
  <c r="N189" i="3"/>
  <c r="D156" i="10" s="1"/>
  <c r="P156" i="10"/>
  <c r="N232" i="3"/>
  <c r="D192" i="10" s="1"/>
  <c r="P192" i="10"/>
  <c r="N352" i="3"/>
  <c r="D292" i="10" s="1"/>
  <c r="P292" i="10"/>
  <c r="N288" i="3"/>
  <c r="P238" i="10"/>
  <c r="N60" i="3"/>
  <c r="P47" i="10"/>
  <c r="N54" i="3"/>
  <c r="P42" i="10"/>
  <c r="N314" i="3"/>
  <c r="D260" i="10" s="1"/>
  <c r="P260" i="10"/>
  <c r="N285" i="3"/>
  <c r="D236" i="10" s="1"/>
  <c r="P236" i="10"/>
  <c r="N180" i="3"/>
  <c r="P148" i="10"/>
  <c r="N192" i="3"/>
  <c r="P158" i="10"/>
  <c r="N88" i="3"/>
  <c r="D70" i="10" s="1"/>
  <c r="P70" i="10"/>
  <c r="N62" i="3"/>
  <c r="D49" i="10" s="1"/>
  <c r="P49" i="10"/>
  <c r="N218" i="3"/>
  <c r="D180" i="10" s="1"/>
  <c r="P180" i="10"/>
  <c r="N224" i="3"/>
  <c r="D185" i="10" s="1"/>
  <c r="P185" i="10"/>
  <c r="N310" i="3"/>
  <c r="D257" i="10" s="1"/>
  <c r="P257" i="10"/>
  <c r="N361" i="3"/>
  <c r="D299" i="10" s="1"/>
  <c r="P299" i="10"/>
  <c r="N193" i="3"/>
  <c r="D159" i="10" s="1"/>
  <c r="P159" i="10"/>
  <c r="N87" i="3"/>
  <c r="P69" i="10"/>
  <c r="N144" i="3"/>
  <c r="D118" i="10" s="1"/>
  <c r="P118" i="10"/>
  <c r="N83" i="3"/>
  <c r="D66" i="10" s="1"/>
  <c r="P66" i="10"/>
  <c r="N74" i="3"/>
  <c r="D59" i="10" s="1"/>
  <c r="P59" i="10"/>
  <c r="N56" i="3"/>
  <c r="D44" i="10" s="1"/>
  <c r="P44" i="10"/>
  <c r="N268" i="3"/>
  <c r="D222" i="10" s="1"/>
  <c r="P222" i="10"/>
  <c r="N249" i="3"/>
  <c r="D206" i="10" s="1"/>
  <c r="P206" i="10"/>
  <c r="D5" i="10"/>
  <c r="P5" i="10"/>
  <c r="N274" i="3"/>
  <c r="D227" i="10" s="1"/>
  <c r="P227" i="10"/>
  <c r="N168" i="3"/>
  <c r="D138" i="10" s="1"/>
  <c r="P138" i="10"/>
  <c r="N334" i="3"/>
  <c r="D277" i="10" s="1"/>
  <c r="P277" i="10"/>
  <c r="N25" i="3"/>
  <c r="D19" i="10" s="1"/>
  <c r="P19" i="10"/>
  <c r="N266" i="3"/>
  <c r="D220" i="10" s="1"/>
  <c r="P220" i="10"/>
  <c r="N214" i="3"/>
  <c r="D177" i="10" s="1"/>
  <c r="P177" i="10"/>
  <c r="N122" i="3"/>
  <c r="D99" i="10" s="1"/>
  <c r="P99" i="10"/>
  <c r="N259" i="3"/>
  <c r="D214" i="10" s="1"/>
  <c r="P214" i="10"/>
  <c r="N350" i="3"/>
  <c r="D290" i="10" s="1"/>
  <c r="P290" i="10"/>
  <c r="D3" i="10"/>
  <c r="P3" i="10"/>
  <c r="N31" i="3"/>
  <c r="P23" i="10"/>
  <c r="N149" i="3"/>
  <c r="D122" i="10" s="1"/>
  <c r="P122" i="10"/>
  <c r="N163" i="3"/>
  <c r="D134" i="10" s="1"/>
  <c r="P134" i="10"/>
  <c r="N176" i="3"/>
  <c r="D145" i="10" s="1"/>
  <c r="P145" i="10"/>
  <c r="N29" i="3"/>
  <c r="D22" i="10" s="1"/>
  <c r="P22" i="10"/>
  <c r="N167" i="3"/>
  <c r="P137" i="10"/>
  <c r="T322" i="3"/>
  <c r="T357" i="3"/>
  <c r="I296" i="10"/>
  <c r="T306" i="3"/>
  <c r="G259" i="15" s="1"/>
  <c r="I253" i="10"/>
  <c r="G203" i="10"/>
  <c r="T42" i="3"/>
  <c r="G31" i="15" s="1"/>
  <c r="I32" i="10"/>
  <c r="T18" i="3"/>
  <c r="J13" i="10" s="1"/>
  <c r="I13" i="10"/>
  <c r="T148" i="3"/>
  <c r="J121" i="10" s="1"/>
  <c r="I121" i="10"/>
  <c r="T210" i="3"/>
  <c r="G174" i="15" s="1"/>
  <c r="I173" i="10"/>
  <c r="T143" i="3"/>
  <c r="I117" i="10"/>
  <c r="T308" i="3"/>
  <c r="J255" i="10" s="1"/>
  <c r="I255" i="10"/>
  <c r="T240" i="3"/>
  <c r="G194" i="15" s="1"/>
  <c r="I198" i="10"/>
  <c r="T296" i="3"/>
  <c r="J245" i="10" s="1"/>
  <c r="I245" i="10"/>
  <c r="T128" i="3"/>
  <c r="I104" i="10"/>
  <c r="G208" i="10"/>
  <c r="S123" i="3"/>
  <c r="C100" i="10"/>
  <c r="Q80" i="3"/>
  <c r="G64" i="10" s="1"/>
  <c r="C64" i="10"/>
  <c r="N260" i="3"/>
  <c r="D215" i="10" s="1"/>
  <c r="P215" i="10"/>
  <c r="N32" i="3"/>
  <c r="D24" i="10" s="1"/>
  <c r="P24" i="10"/>
  <c r="N153" i="3"/>
  <c r="P125" i="10"/>
  <c r="M251" i="3"/>
  <c r="M299" i="3"/>
  <c r="C243" i="10"/>
  <c r="M203" i="3"/>
  <c r="C163" i="10"/>
  <c r="M209" i="3"/>
  <c r="C168" i="10"/>
  <c r="M126" i="3"/>
  <c r="C97" i="10"/>
  <c r="M138" i="3"/>
  <c r="C109" i="10"/>
  <c r="M179" i="3"/>
  <c r="C142" i="10"/>
  <c r="C20" i="10"/>
  <c r="M30" i="3"/>
  <c r="M359" i="3"/>
  <c r="C293" i="10"/>
  <c r="C55" i="10"/>
  <c r="M76" i="3"/>
  <c r="T164" i="3"/>
  <c r="I135" i="10"/>
  <c r="G92" i="10"/>
  <c r="T246" i="3"/>
  <c r="G198" i="15" s="1"/>
  <c r="I203" i="10"/>
  <c r="T345" i="3"/>
  <c r="I286" i="10"/>
  <c r="G32" i="10"/>
  <c r="T309" i="3"/>
  <c r="I256" i="10"/>
  <c r="G173" i="10"/>
  <c r="G11" i="10"/>
  <c r="S80" i="3"/>
  <c r="T33" i="3"/>
  <c r="J25" i="10" s="1"/>
  <c r="I25" i="10"/>
  <c r="T252" i="3"/>
  <c r="G213" i="15" s="1"/>
  <c r="I208" i="10"/>
  <c r="T55" i="3"/>
  <c r="J43" i="10" s="1"/>
  <c r="I43" i="10"/>
  <c r="T340" i="3"/>
  <c r="I282" i="10"/>
  <c r="N313" i="3"/>
  <c r="D259" i="10" s="1"/>
  <c r="P259" i="10"/>
  <c r="N296" i="3"/>
  <c r="D245" i="10" s="1"/>
  <c r="P245" i="10"/>
  <c r="N327" i="3"/>
  <c r="D271" i="10" s="1"/>
  <c r="P271" i="10"/>
  <c r="N52" i="3"/>
  <c r="D41" i="10" s="1"/>
  <c r="P41" i="10"/>
  <c r="N213" i="3"/>
  <c r="D176" i="10" s="1"/>
  <c r="P176" i="10"/>
  <c r="D113" i="10"/>
  <c r="N183" i="3"/>
  <c r="D151" i="10" s="1"/>
  <c r="P151" i="10"/>
  <c r="N332" i="3"/>
  <c r="D275" i="10" s="1"/>
  <c r="P275" i="10"/>
  <c r="D203" i="10"/>
  <c r="N345" i="3"/>
  <c r="D286" i="10" s="1"/>
  <c r="P286" i="10"/>
  <c r="N80" i="3"/>
  <c r="D64" i="10" s="1"/>
  <c r="P64" i="10"/>
  <c r="N229" i="3"/>
  <c r="D189" i="10" s="1"/>
  <c r="P189" i="10"/>
  <c r="N45" i="3"/>
  <c r="D35" i="10" s="1"/>
  <c r="P35" i="10"/>
  <c r="N255" i="3"/>
  <c r="D211" i="10" s="1"/>
  <c r="P211" i="10"/>
  <c r="N220" i="3"/>
  <c r="D182" i="10" s="1"/>
  <c r="P182" i="10"/>
  <c r="N262" i="3"/>
  <c r="D217" i="10" s="1"/>
  <c r="P217" i="10"/>
  <c r="N319" i="3"/>
  <c r="D264" i="10" s="1"/>
  <c r="P264" i="10"/>
  <c r="N103" i="3"/>
  <c r="D83" i="10" s="1"/>
  <c r="P83" i="10"/>
  <c r="N169" i="3"/>
  <c r="D139" i="10" s="1"/>
  <c r="P139" i="10"/>
  <c r="N294" i="3"/>
  <c r="P243" i="10"/>
  <c r="N198" i="3"/>
  <c r="P163" i="10"/>
  <c r="N94" i="3"/>
  <c r="D75" i="10" s="1"/>
  <c r="P75" i="10"/>
  <c r="N302" i="3"/>
  <c r="D250" i="10" s="1"/>
  <c r="P250" i="10"/>
  <c r="N204" i="3"/>
  <c r="P168" i="10"/>
  <c r="N12" i="3"/>
  <c r="D8" i="10" s="1"/>
  <c r="P8" i="10"/>
  <c r="N14" i="3"/>
  <c r="D10" i="10" s="1"/>
  <c r="P10" i="10"/>
  <c r="N297" i="3"/>
  <c r="D246" i="10" s="1"/>
  <c r="P246" i="10"/>
  <c r="N63" i="3"/>
  <c r="D50" i="10" s="1"/>
  <c r="P50" i="10"/>
  <c r="N120" i="3"/>
  <c r="P97" i="10"/>
  <c r="N141" i="3"/>
  <c r="D115" i="10" s="1"/>
  <c r="P115" i="10"/>
  <c r="N116" i="3"/>
  <c r="D94" i="10" s="1"/>
  <c r="P94" i="10"/>
  <c r="N301" i="3"/>
  <c r="D249" i="10" s="1"/>
  <c r="P249" i="10"/>
  <c r="N211" i="3"/>
  <c r="D174" i="10" s="1"/>
  <c r="P174" i="10"/>
  <c r="N134" i="3"/>
  <c r="P109" i="10"/>
  <c r="N291" i="3"/>
  <c r="D241" i="10" s="1"/>
  <c r="P241" i="10"/>
  <c r="N78" i="3"/>
  <c r="D62" i="10" s="1"/>
  <c r="P62" i="10"/>
  <c r="N256" i="3"/>
  <c r="D212" i="10" s="1"/>
  <c r="P212" i="10"/>
  <c r="N124" i="3"/>
  <c r="D101" i="10" s="1"/>
  <c r="P101" i="10"/>
  <c r="N292" i="3"/>
  <c r="D242" i="10" s="1"/>
  <c r="P242" i="10"/>
  <c r="N307" i="3"/>
  <c r="D254" i="10" s="1"/>
  <c r="P254" i="10"/>
  <c r="N39" i="3"/>
  <c r="D30" i="10" s="1"/>
  <c r="P30" i="10"/>
  <c r="N237" i="3"/>
  <c r="D196" i="10" s="1"/>
  <c r="P196" i="10"/>
  <c r="N28" i="3"/>
  <c r="D21" i="10" s="1"/>
  <c r="P21" i="10"/>
  <c r="N173" i="3"/>
  <c r="P142" i="10"/>
  <c r="N271" i="3"/>
  <c r="D224" i="10" s="1"/>
  <c r="P224" i="10"/>
  <c r="N208" i="3"/>
  <c r="D172" i="10" s="1"/>
  <c r="P172" i="10"/>
  <c r="N165" i="3"/>
  <c r="D136" i="10" s="1"/>
  <c r="P136" i="10"/>
  <c r="N27" i="3"/>
  <c r="P20" i="10"/>
  <c r="N190" i="3"/>
  <c r="D157" i="10" s="1"/>
  <c r="P157" i="10"/>
  <c r="N130" i="3"/>
  <c r="D106" i="10" s="1"/>
  <c r="P106" i="10"/>
  <c r="N142" i="3"/>
  <c r="D116" i="10" s="1"/>
  <c r="P116" i="10"/>
  <c r="N11" i="3"/>
  <c r="D7" i="10" s="1"/>
  <c r="P7" i="10"/>
  <c r="D6" i="10"/>
  <c r="P6" i="10"/>
  <c r="N354" i="3"/>
  <c r="P293" i="10"/>
  <c r="N44" i="3"/>
  <c r="D34" i="10" s="1"/>
  <c r="P34" i="10"/>
  <c r="N194" i="3"/>
  <c r="D160" i="10" s="1"/>
  <c r="P160" i="10"/>
  <c r="N230" i="3"/>
  <c r="D190" i="10" s="1"/>
  <c r="P190" i="10"/>
  <c r="N161" i="3"/>
  <c r="D132" i="10" s="1"/>
  <c r="P132" i="10"/>
  <c r="N247" i="3"/>
  <c r="D204" i="10" s="1"/>
  <c r="P204" i="10"/>
  <c r="N364" i="3"/>
  <c r="D302" i="10" s="1"/>
  <c r="P302" i="10"/>
  <c r="N70" i="3"/>
  <c r="P55" i="10"/>
  <c r="N155" i="3"/>
  <c r="D127" i="10" s="1"/>
  <c r="P127" i="10"/>
  <c r="N19" i="3"/>
  <c r="D14" i="10" s="1"/>
  <c r="P14" i="10"/>
  <c r="T17" i="3"/>
  <c r="J12" i="10" s="1"/>
  <c r="I12" i="10"/>
  <c r="T110" i="3"/>
  <c r="J89" i="10" s="1"/>
  <c r="I89" i="10"/>
  <c r="T188" i="3"/>
  <c r="I155" i="10"/>
  <c r="T196" i="3"/>
  <c r="I162" i="10"/>
  <c r="T115" i="3"/>
  <c r="J93" i="10" s="1"/>
  <c r="I93" i="10"/>
  <c r="T280" i="3"/>
  <c r="I232" i="10"/>
  <c r="T177" i="3"/>
  <c r="I146" i="10"/>
  <c r="T72" i="3"/>
  <c r="J57" i="10" s="1"/>
  <c r="I57" i="10"/>
  <c r="T16" i="3"/>
  <c r="G12" i="15" s="1"/>
  <c r="I11" i="10"/>
  <c r="T260" i="3"/>
  <c r="J215" i="10" s="1"/>
  <c r="I215" i="10"/>
  <c r="G178" i="10"/>
  <c r="T226" i="3"/>
  <c r="I187" i="10"/>
  <c r="Q13" i="3"/>
  <c r="G9" i="10" s="1"/>
  <c r="C9" i="10"/>
  <c r="N23" i="3"/>
  <c r="D17" i="10" s="1"/>
  <c r="P17" i="10"/>
  <c r="N316" i="3"/>
  <c r="D262" i="10" s="1"/>
  <c r="P262" i="10"/>
  <c r="N171" i="3"/>
  <c r="D141" i="10" s="1"/>
  <c r="P141" i="10"/>
  <c r="D183" i="10"/>
  <c r="N114" i="3"/>
  <c r="P92" i="10"/>
  <c r="N123" i="3"/>
  <c r="D100" i="10" s="1"/>
  <c r="P100" i="10"/>
  <c r="M133" i="3"/>
  <c r="C103" i="10"/>
  <c r="M329" i="3"/>
  <c r="C268" i="10"/>
  <c r="C36" i="10"/>
  <c r="M53" i="3"/>
  <c r="M239" i="3"/>
  <c r="C193" i="10"/>
  <c r="M341" i="3"/>
  <c r="C278" i="10"/>
  <c r="M335" i="3"/>
  <c r="C273" i="10"/>
  <c r="M281" i="3"/>
  <c r="C228" i="10"/>
  <c r="M305" i="3"/>
  <c r="C248" i="10"/>
  <c r="T250" i="3"/>
  <c r="I207" i="10"/>
  <c r="T57" i="3"/>
  <c r="J45" i="10" s="1"/>
  <c r="I45" i="10"/>
  <c r="T212" i="3"/>
  <c r="J175" i="10" s="1"/>
  <c r="I175" i="10"/>
  <c r="T241" i="3"/>
  <c r="J199" i="10" s="1"/>
  <c r="I199" i="10"/>
  <c r="T258" i="3"/>
  <c r="G217" i="15" s="1"/>
  <c r="I213" i="10"/>
  <c r="T139" i="3"/>
  <c r="G107" i="15" s="1"/>
  <c r="I113" i="10"/>
  <c r="T183" i="3"/>
  <c r="I151" i="10"/>
  <c r="T23" i="3"/>
  <c r="I17" i="10"/>
  <c r="T216" i="3"/>
  <c r="G178" i="15" s="1"/>
  <c r="I178" i="10"/>
  <c r="T290" i="3"/>
  <c r="J240" i="10" s="1"/>
  <c r="I240" i="10"/>
  <c r="S114" i="3"/>
  <c r="M119" i="3"/>
  <c r="C92" i="10"/>
  <c r="Q183" i="3"/>
  <c r="G151" i="10" s="1"/>
  <c r="C151" i="10"/>
  <c r="Q147" i="3"/>
  <c r="G120" i="10" s="1"/>
  <c r="C120" i="10"/>
  <c r="M166" i="3"/>
  <c r="C131" i="10"/>
  <c r="N248" i="3"/>
  <c r="D205" i="10" s="1"/>
  <c r="P205" i="10"/>
  <c r="D198" i="10"/>
  <c r="N147" i="3"/>
  <c r="D120" i="10" s="1"/>
  <c r="P120" i="10"/>
  <c r="N160" i="3"/>
  <c r="P131" i="10"/>
  <c r="N157" i="3"/>
  <c r="D129" i="10" s="1"/>
  <c r="P129" i="10"/>
  <c r="N328" i="3"/>
  <c r="D272" i="10" s="1"/>
  <c r="P272" i="10"/>
  <c r="D173" i="10"/>
  <c r="M263" i="3"/>
  <c r="M215" i="3"/>
  <c r="N225" i="3"/>
  <c r="D186" i="10" s="1"/>
  <c r="P186" i="10"/>
  <c r="N326" i="3"/>
  <c r="D270" i="10" s="1"/>
  <c r="P270" i="10"/>
  <c r="N261" i="3"/>
  <c r="D216" i="10" s="1"/>
  <c r="P216" i="10"/>
  <c r="N127" i="3"/>
  <c r="P103" i="10"/>
  <c r="N202" i="3"/>
  <c r="D167" i="10" s="1"/>
  <c r="P167" i="10"/>
  <c r="N283" i="3"/>
  <c r="D234" i="10" s="1"/>
  <c r="P234" i="10"/>
  <c r="N84" i="3"/>
  <c r="D67" i="10" s="1"/>
  <c r="P67" i="10"/>
  <c r="N118" i="3"/>
  <c r="D96" i="10" s="1"/>
  <c r="P96" i="10"/>
  <c r="N324" i="3"/>
  <c r="P268" i="10"/>
  <c r="N108" i="3"/>
  <c r="D87" i="10" s="1"/>
  <c r="P87" i="10"/>
  <c r="N101" i="3"/>
  <c r="D81" i="10" s="1"/>
  <c r="P81" i="10"/>
  <c r="N219" i="3"/>
  <c r="D181" i="10" s="1"/>
  <c r="P181" i="10"/>
  <c r="N131" i="3"/>
  <c r="D107" i="10" s="1"/>
  <c r="P107" i="10"/>
  <c r="N304" i="3"/>
  <c r="D252" i="10" s="1"/>
  <c r="P252" i="10"/>
  <c r="N339" i="3"/>
  <c r="D281" i="10" s="1"/>
  <c r="P281" i="10"/>
  <c r="N47" i="3"/>
  <c r="P36" i="10"/>
  <c r="N277" i="3"/>
  <c r="D229" i="10" s="1"/>
  <c r="P229" i="10"/>
  <c r="N75" i="3"/>
  <c r="D60" i="10" s="1"/>
  <c r="P60" i="10"/>
  <c r="N24" i="3"/>
  <c r="D18" i="10" s="1"/>
  <c r="P18" i="10"/>
  <c r="N140" i="3"/>
  <c r="D114" i="10" s="1"/>
  <c r="P114" i="10"/>
  <c r="N284" i="3"/>
  <c r="D235" i="10" s="1"/>
  <c r="P235" i="10"/>
  <c r="N272" i="3"/>
  <c r="D225" i="10" s="1"/>
  <c r="P225" i="10"/>
  <c r="N234" i="3"/>
  <c r="P193" i="10"/>
  <c r="N205" i="3"/>
  <c r="D169" i="10" s="1"/>
  <c r="P169" i="10"/>
  <c r="N136" i="3"/>
  <c r="D111" i="10" s="1"/>
  <c r="P111" i="10"/>
  <c r="N295" i="3"/>
  <c r="D244" i="10" s="1"/>
  <c r="P244" i="10"/>
  <c r="N104" i="3"/>
  <c r="D84" i="10" s="1"/>
  <c r="P84" i="10"/>
  <c r="N199" i="3"/>
  <c r="D164" i="10" s="1"/>
  <c r="P164" i="10"/>
  <c r="N207" i="3"/>
  <c r="D171" i="10" s="1"/>
  <c r="P171" i="10"/>
  <c r="N333" i="3"/>
  <c r="D276" i="10" s="1"/>
  <c r="P276" i="10"/>
  <c r="N336" i="3"/>
  <c r="P278" i="10"/>
  <c r="N289" i="3"/>
  <c r="D239" i="10" s="1"/>
  <c r="P239" i="10"/>
  <c r="N90" i="3"/>
  <c r="D72" i="10" s="1"/>
  <c r="P72" i="10"/>
  <c r="N112" i="3"/>
  <c r="D91" i="10" s="1"/>
  <c r="P91" i="10"/>
  <c r="N34" i="3"/>
  <c r="D26" i="10" s="1"/>
  <c r="P26" i="10"/>
  <c r="N330" i="3"/>
  <c r="P273" i="10"/>
  <c r="N337" i="3"/>
  <c r="D279" i="10" s="1"/>
  <c r="P279" i="10"/>
  <c r="N356" i="3"/>
  <c r="D295" i="10" s="1"/>
  <c r="P295" i="10"/>
  <c r="N276" i="3"/>
  <c r="P228" i="10"/>
  <c r="N174" i="3"/>
  <c r="D143" i="10" s="1"/>
  <c r="P143" i="10"/>
  <c r="N121" i="3"/>
  <c r="D98" i="10" s="1"/>
  <c r="P98" i="10"/>
  <c r="N321" i="3"/>
  <c r="D266" i="10" s="1"/>
  <c r="P266" i="10"/>
  <c r="N254" i="3"/>
  <c r="D210" i="10" s="1"/>
  <c r="P210" i="10"/>
  <c r="N66" i="3"/>
  <c r="D52" i="10" s="1"/>
  <c r="P52" i="10"/>
  <c r="N300" i="3"/>
  <c r="P248" i="10"/>
  <c r="N358" i="3"/>
  <c r="D297" i="10" s="1"/>
  <c r="P297" i="10"/>
  <c r="N135" i="3"/>
  <c r="D110" i="10" s="1"/>
  <c r="P110" i="10"/>
  <c r="N243" i="3"/>
  <c r="D201" i="10" s="1"/>
  <c r="P201" i="10"/>
  <c r="N195" i="3"/>
  <c r="D161" i="10" s="1"/>
  <c r="P161" i="10"/>
  <c r="N97" i="3"/>
  <c r="D78" i="10" s="1"/>
  <c r="P78" i="10"/>
  <c r="N58" i="3"/>
  <c r="D46" i="10" s="1"/>
  <c r="P46" i="10"/>
  <c r="T200" i="3"/>
  <c r="J165" i="10" s="1"/>
  <c r="I165" i="10"/>
  <c r="T344" i="3"/>
  <c r="J285" i="10" s="1"/>
  <c r="I285" i="10"/>
  <c r="G51" i="10"/>
  <c r="T156" i="3"/>
  <c r="I128" i="10"/>
  <c r="T242" i="3"/>
  <c r="J200" i="10" s="1"/>
  <c r="I200" i="10"/>
  <c r="T244" i="3"/>
  <c r="I202" i="10"/>
  <c r="G213" i="10"/>
  <c r="T71" i="3"/>
  <c r="I56" i="10"/>
  <c r="T231" i="3"/>
  <c r="I191" i="10"/>
  <c r="G113" i="10"/>
  <c r="T273" i="3"/>
  <c r="I226" i="10"/>
  <c r="G131" i="10"/>
  <c r="T51" i="3"/>
  <c r="I40" i="10"/>
  <c r="T109" i="3"/>
  <c r="J88" i="10" s="1"/>
  <c r="I88" i="10"/>
  <c r="Q153" i="3"/>
  <c r="M159" i="3"/>
  <c r="C125" i="10"/>
  <c r="Q187" i="3"/>
  <c r="G154" i="10" s="1"/>
  <c r="C154" i="10"/>
  <c r="Q303" i="3"/>
  <c r="G251" i="10" s="1"/>
  <c r="C251" i="10"/>
  <c r="N252" i="3"/>
  <c r="P208" i="10"/>
  <c r="M245" i="3"/>
  <c r="N303" i="3"/>
  <c r="D251" i="10" s="1"/>
  <c r="P251" i="10"/>
  <c r="D288" i="10"/>
  <c r="D213" i="10"/>
  <c r="N325" i="3"/>
  <c r="D269" i="10" s="1"/>
  <c r="P269" i="10"/>
  <c r="M233" i="3"/>
  <c r="C188" i="10"/>
  <c r="M275" i="3"/>
  <c r="C223" i="10"/>
  <c r="M113" i="3"/>
  <c r="C86" i="10"/>
  <c r="M191" i="3"/>
  <c r="C153" i="10"/>
  <c r="M106" i="3"/>
  <c r="C80" i="10"/>
  <c r="M86" i="3"/>
  <c r="C65" i="10"/>
  <c r="M269" i="3"/>
  <c r="C218" i="10"/>
  <c r="M81" i="3"/>
  <c r="C61" i="10"/>
  <c r="C28" i="10"/>
  <c r="M41" i="3"/>
  <c r="C15" i="10"/>
  <c r="M26" i="3"/>
  <c r="M365" i="3"/>
  <c r="C298" i="10"/>
  <c r="M287" i="3"/>
  <c r="C233" i="10"/>
  <c r="M99" i="3"/>
  <c r="C74" i="10"/>
  <c r="T181" i="3"/>
  <c r="J149" i="10" s="1"/>
  <c r="I149" i="10"/>
  <c r="I41" i="10"/>
  <c r="T331" i="3"/>
  <c r="J274" i="10" s="1"/>
  <c r="I274" i="10"/>
  <c r="T65" i="3"/>
  <c r="G46" i="15" s="1"/>
  <c r="I51" i="10"/>
  <c r="T248" i="3"/>
  <c r="J205" i="10" s="1"/>
  <c r="I205" i="10"/>
  <c r="T32" i="3"/>
  <c r="I24" i="10"/>
  <c r="G183" i="10"/>
  <c r="G288" i="10"/>
  <c r="T91" i="3"/>
  <c r="I73" i="10"/>
  <c r="S160" i="3"/>
  <c r="T286" i="3"/>
  <c r="I237" i="10"/>
  <c r="S213" i="3"/>
  <c r="C176" i="10"/>
  <c r="S328" i="3"/>
  <c r="C272" i="10"/>
  <c r="C51" i="10"/>
  <c r="M69" i="3"/>
  <c r="M317" i="3"/>
  <c r="D11" i="10"/>
  <c r="M20" i="3"/>
  <c r="N312" i="3"/>
  <c r="P258" i="10"/>
  <c r="M227" i="3"/>
  <c r="D253" i="10"/>
  <c r="N212" i="3"/>
  <c r="D175" i="10" s="1"/>
  <c r="P175" i="10"/>
  <c r="M311" i="3"/>
  <c r="N231" i="3"/>
  <c r="D191" i="10" s="1"/>
  <c r="P191" i="10"/>
  <c r="D32" i="10"/>
  <c r="N46" i="3"/>
  <c r="S303" i="3"/>
  <c r="S147" i="3"/>
  <c r="Q328" i="3"/>
  <c r="G272" i="10" s="1"/>
  <c r="Q213" i="3"/>
  <c r="G176" i="10" s="1"/>
  <c r="S187" i="3"/>
  <c r="S153" i="3"/>
  <c r="S13" i="3"/>
  <c r="Q332" i="3"/>
  <c r="G275" i="10" s="1"/>
  <c r="S157" i="3"/>
  <c r="Q132" i="3"/>
  <c r="G108" i="10" s="1"/>
  <c r="S132" i="3"/>
  <c r="S182" i="3"/>
  <c r="Q182" i="3"/>
  <c r="G150" i="10" s="1"/>
  <c r="Q102" i="3"/>
  <c r="G82" i="10" s="1"/>
  <c r="S102" i="3"/>
  <c r="Q178" i="3"/>
  <c r="G147" i="10" s="1"/>
  <c r="S178" i="3"/>
  <c r="S175" i="3"/>
  <c r="Q175" i="3"/>
  <c r="G144" i="10" s="1"/>
  <c r="S264" i="3"/>
  <c r="Q264" i="3"/>
  <c r="Q98" i="3"/>
  <c r="G79" i="10" s="1"/>
  <c r="S98" i="3"/>
  <c r="S61" i="3"/>
  <c r="Q61" i="3"/>
  <c r="G48" i="10" s="1"/>
  <c r="S40" i="3"/>
  <c r="Q40" i="3"/>
  <c r="G31" i="10" s="1"/>
  <c r="S67" i="3"/>
  <c r="Q67" i="3"/>
  <c r="G53" i="10" s="1"/>
  <c r="S267" i="3"/>
  <c r="Q267" i="3"/>
  <c r="G221" i="10" s="1"/>
  <c r="Q154" i="3"/>
  <c r="G126" i="10" s="1"/>
  <c r="S154" i="3"/>
  <c r="S49" i="3"/>
  <c r="Q49" i="3"/>
  <c r="G38" i="10" s="1"/>
  <c r="Q100" i="3"/>
  <c r="S100" i="3"/>
  <c r="S320" i="3"/>
  <c r="Q320" i="3"/>
  <c r="G265" i="10" s="1"/>
  <c r="S298" i="3"/>
  <c r="Q298" i="3"/>
  <c r="G247" i="10" s="1"/>
  <c r="S77" i="3"/>
  <c r="Q77" i="3"/>
  <c r="Q235" i="3"/>
  <c r="G194" i="10" s="1"/>
  <c r="S235" i="3"/>
  <c r="S105" i="3"/>
  <c r="Q105" i="3"/>
  <c r="G85" i="10" s="1"/>
  <c r="S7" i="3"/>
  <c r="Q7" i="3"/>
  <c r="G4" i="10" s="1"/>
  <c r="S318" i="3"/>
  <c r="Q318" i="3"/>
  <c r="Q35" i="3"/>
  <c r="G27" i="10" s="1"/>
  <c r="S35" i="3"/>
  <c r="S184" i="3"/>
  <c r="Q184" i="3"/>
  <c r="G152" i="10" s="1"/>
  <c r="Q146" i="3"/>
  <c r="S146" i="3"/>
  <c r="S278" i="3"/>
  <c r="Q278" i="3"/>
  <c r="G230" i="10" s="1"/>
  <c r="Q342" i="3"/>
  <c r="S342" i="3"/>
  <c r="S151" i="3"/>
  <c r="Q151" i="3"/>
  <c r="G124" i="10" s="1"/>
  <c r="Q162" i="3"/>
  <c r="G133" i="10" s="1"/>
  <c r="S162" i="3"/>
  <c r="Q170" i="3"/>
  <c r="G140" i="10" s="1"/>
  <c r="S170" i="3"/>
  <c r="S265" i="3"/>
  <c r="Q265" i="3"/>
  <c r="G219" i="10" s="1"/>
  <c r="Q125" i="3"/>
  <c r="G102" i="10" s="1"/>
  <c r="S125" i="3"/>
  <c r="S189" i="3"/>
  <c r="Q189" i="3"/>
  <c r="G156" i="10" s="1"/>
  <c r="S232" i="3"/>
  <c r="Q232" i="3"/>
  <c r="G192" i="10" s="1"/>
  <c r="S352" i="3"/>
  <c r="Q352" i="3"/>
  <c r="G292" i="10" s="1"/>
  <c r="S288" i="3"/>
  <c r="Q288" i="3"/>
  <c r="S60" i="3"/>
  <c r="Q60" i="3"/>
  <c r="S54" i="3"/>
  <c r="Q54" i="3"/>
  <c r="S314" i="3"/>
  <c r="S317" i="3" s="1"/>
  <c r="Q314" i="3"/>
  <c r="G260" i="10" s="1"/>
  <c r="S285" i="3"/>
  <c r="Q285" i="3"/>
  <c r="G236" i="10" s="1"/>
  <c r="Q180" i="3"/>
  <c r="S180" i="3"/>
  <c r="S192" i="3"/>
  <c r="Q192" i="3"/>
  <c r="Q88" i="3"/>
  <c r="G70" i="10" s="1"/>
  <c r="S88" i="3"/>
  <c r="S62" i="3"/>
  <c r="Q62" i="3"/>
  <c r="G49" i="10" s="1"/>
  <c r="Q218" i="3"/>
  <c r="G180" i="10" s="1"/>
  <c r="S218" i="3"/>
  <c r="S224" i="3"/>
  <c r="Q224" i="3"/>
  <c r="G185" i="10" s="1"/>
  <c r="S310" i="3"/>
  <c r="Q310" i="3"/>
  <c r="G257" i="10" s="1"/>
  <c r="S361" i="3"/>
  <c r="Q361" i="3"/>
  <c r="G299" i="10" s="1"/>
  <c r="S193" i="3"/>
  <c r="Q193" i="3"/>
  <c r="G159" i="10" s="1"/>
  <c r="Q87" i="3"/>
  <c r="S87" i="3"/>
  <c r="S144" i="3"/>
  <c r="Q144" i="3"/>
  <c r="G118" i="10" s="1"/>
  <c r="Q83" i="3"/>
  <c r="G66" i="10" s="1"/>
  <c r="S83" i="3"/>
  <c r="S74" i="3"/>
  <c r="Q74" i="3"/>
  <c r="G59" i="10" s="1"/>
  <c r="S56" i="3"/>
  <c r="Q56" i="3"/>
  <c r="G44" i="10" s="1"/>
  <c r="S268" i="3"/>
  <c r="Q268" i="3"/>
  <c r="G222" i="10" s="1"/>
  <c r="S249" i="3"/>
  <c r="Q249" i="3"/>
  <c r="G206" i="10" s="1"/>
  <c r="Q8" i="3"/>
  <c r="G5" i="10" s="1"/>
  <c r="S8" i="3"/>
  <c r="S274" i="3"/>
  <c r="Q274" i="3"/>
  <c r="G227" i="10" s="1"/>
  <c r="S168" i="3"/>
  <c r="Q168" i="3"/>
  <c r="G138" i="10" s="1"/>
  <c r="S334" i="3"/>
  <c r="Q334" i="3"/>
  <c r="G277" i="10" s="1"/>
  <c r="S25" i="3"/>
  <c r="Q25" i="3"/>
  <c r="G19" i="10" s="1"/>
  <c r="Q266" i="3"/>
  <c r="G220" i="10" s="1"/>
  <c r="S266" i="3"/>
  <c r="S214" i="3"/>
  <c r="Q214" i="3"/>
  <c r="G177" i="10" s="1"/>
  <c r="Q122" i="3"/>
  <c r="G99" i="10" s="1"/>
  <c r="S122" i="3"/>
  <c r="S259" i="3"/>
  <c r="Q259" i="3"/>
  <c r="G214" i="10" s="1"/>
  <c r="S350" i="3"/>
  <c r="Q350" i="3"/>
  <c r="G290" i="10" s="1"/>
  <c r="M10" i="3"/>
  <c r="S31" i="3"/>
  <c r="Q31" i="3"/>
  <c r="Q149" i="3"/>
  <c r="G122" i="10" s="1"/>
  <c r="S149" i="3"/>
  <c r="Q163" i="3"/>
  <c r="G134" i="10" s="1"/>
  <c r="S163" i="3"/>
  <c r="S176" i="3"/>
  <c r="Q176" i="3"/>
  <c r="G145" i="10" s="1"/>
  <c r="S29" i="3"/>
  <c r="Q29" i="3"/>
  <c r="G22" i="10" s="1"/>
  <c r="S167" i="3"/>
  <c r="Q167" i="3"/>
  <c r="S228" i="3"/>
  <c r="Q228" i="3"/>
  <c r="S363" i="3"/>
  <c r="Q363" i="3"/>
  <c r="G301" i="10" s="1"/>
  <c r="Q50" i="3"/>
  <c r="G39" i="10" s="1"/>
  <c r="S50" i="3"/>
  <c r="Q95" i="3"/>
  <c r="G76" i="10" s="1"/>
  <c r="S95" i="3"/>
  <c r="S37" i="3"/>
  <c r="Q37" i="3"/>
  <c r="S223" i="3"/>
  <c r="Q223" i="3"/>
  <c r="G184" i="10" s="1"/>
  <c r="N10" i="3"/>
  <c r="S270" i="3"/>
  <c r="Q270" i="3"/>
  <c r="Q43" i="3"/>
  <c r="G33" i="10" s="1"/>
  <c r="S43" i="3"/>
  <c r="S238" i="3"/>
  <c r="Q238" i="3"/>
  <c r="G197" i="10" s="1"/>
  <c r="S158" i="3"/>
  <c r="Q158" i="3"/>
  <c r="G130" i="10" s="1"/>
  <c r="S349" i="3"/>
  <c r="Q349" i="3"/>
  <c r="G289" i="10" s="1"/>
  <c r="S360" i="3"/>
  <c r="Q360" i="3"/>
  <c r="S79" i="3"/>
  <c r="Q79" i="3"/>
  <c r="G63" i="10" s="1"/>
  <c r="S253" i="3"/>
  <c r="Q253" i="3"/>
  <c r="G209" i="10" s="1"/>
  <c r="S229" i="3"/>
  <c r="Q229" i="3"/>
  <c r="G189" i="10" s="1"/>
  <c r="S45" i="3"/>
  <c r="Q45" i="3"/>
  <c r="G35" i="10" s="1"/>
  <c r="S255" i="3"/>
  <c r="Q255" i="3"/>
  <c r="G211" i="10" s="1"/>
  <c r="S220" i="3"/>
  <c r="Q220" i="3"/>
  <c r="G182" i="10" s="1"/>
  <c r="S262" i="3"/>
  <c r="Q262" i="3"/>
  <c r="G217" i="10" s="1"/>
  <c r="S319" i="3"/>
  <c r="Q319" i="3"/>
  <c r="G264" i="10" s="1"/>
  <c r="Q103" i="3"/>
  <c r="G83" i="10" s="1"/>
  <c r="S103" i="3"/>
  <c r="S169" i="3"/>
  <c r="Q169" i="3"/>
  <c r="G139" i="10" s="1"/>
  <c r="S294" i="3"/>
  <c r="Q294" i="3"/>
  <c r="S198" i="3"/>
  <c r="Q198" i="3"/>
  <c r="Q94" i="3"/>
  <c r="G75" i="10" s="1"/>
  <c r="S94" i="3"/>
  <c r="S302" i="3"/>
  <c r="Q302" i="3"/>
  <c r="G250" i="10" s="1"/>
  <c r="S204" i="3"/>
  <c r="Q204" i="3"/>
  <c r="Q12" i="3"/>
  <c r="G8" i="10" s="1"/>
  <c r="S12" i="3"/>
  <c r="S14" i="3"/>
  <c r="Q14" i="3"/>
  <c r="G10" i="10" s="1"/>
  <c r="S297" i="3"/>
  <c r="Q297" i="3"/>
  <c r="G246" i="10" s="1"/>
  <c r="S63" i="3"/>
  <c r="Q63" i="3"/>
  <c r="G50" i="10" s="1"/>
  <c r="S120" i="3"/>
  <c r="Q120" i="3"/>
  <c r="Q141" i="3"/>
  <c r="G115" i="10" s="1"/>
  <c r="S141" i="3"/>
  <c r="Q116" i="3"/>
  <c r="G94" i="10" s="1"/>
  <c r="S116" i="3"/>
  <c r="S301" i="3"/>
  <c r="Q301" i="3"/>
  <c r="G249" i="10" s="1"/>
  <c r="Q211" i="3"/>
  <c r="G174" i="10" s="1"/>
  <c r="S211" i="3"/>
  <c r="S134" i="3"/>
  <c r="Q134" i="3"/>
  <c r="S291" i="3"/>
  <c r="Q291" i="3"/>
  <c r="G241" i="10" s="1"/>
  <c r="S78" i="3"/>
  <c r="Q78" i="3"/>
  <c r="G62" i="10" s="1"/>
  <c r="S256" i="3"/>
  <c r="Q256" i="3"/>
  <c r="G212" i="10" s="1"/>
  <c r="Q124" i="3"/>
  <c r="G101" i="10" s="1"/>
  <c r="S124" i="3"/>
  <c r="S292" i="3"/>
  <c r="Q292" i="3"/>
  <c r="G242" i="10" s="1"/>
  <c r="S307" i="3"/>
  <c r="Q307" i="3"/>
  <c r="G254" i="10" s="1"/>
  <c r="S39" i="3"/>
  <c r="Q39" i="3"/>
  <c r="G30" i="10" s="1"/>
  <c r="S237" i="3"/>
  <c r="Q237" i="3"/>
  <c r="G196" i="10" s="1"/>
  <c r="Q28" i="3"/>
  <c r="G21" i="10" s="1"/>
  <c r="S28" i="3"/>
  <c r="S173" i="3"/>
  <c r="Q173" i="3"/>
  <c r="S271" i="3"/>
  <c r="Q271" i="3"/>
  <c r="G224" i="10" s="1"/>
  <c r="S208" i="3"/>
  <c r="Q208" i="3"/>
  <c r="G172" i="10" s="1"/>
  <c r="S165" i="3"/>
  <c r="Q165" i="3"/>
  <c r="G136" i="10" s="1"/>
  <c r="Q27" i="3"/>
  <c r="S27" i="3"/>
  <c r="S190" i="3"/>
  <c r="Q190" i="3"/>
  <c r="G157" i="10" s="1"/>
  <c r="Q130" i="3"/>
  <c r="G106" i="10" s="1"/>
  <c r="S130" i="3"/>
  <c r="S142" i="3"/>
  <c r="Q142" i="3"/>
  <c r="G116" i="10" s="1"/>
  <c r="Q11" i="3"/>
  <c r="G7" i="10" s="1"/>
  <c r="S11" i="3"/>
  <c r="I7" i="10" s="1"/>
  <c r="M15" i="3"/>
  <c r="S9" i="3"/>
  <c r="Q9" i="3"/>
  <c r="G6" i="10" s="1"/>
  <c r="S354" i="3"/>
  <c r="Q354" i="3"/>
  <c r="Q44" i="3"/>
  <c r="G34" i="10" s="1"/>
  <c r="S44" i="3"/>
  <c r="Q194" i="3"/>
  <c r="G160" i="10" s="1"/>
  <c r="S194" i="3"/>
  <c r="S230" i="3"/>
  <c r="Q230" i="3"/>
  <c r="G190" i="10" s="1"/>
  <c r="S161" i="3"/>
  <c r="Q161" i="3"/>
  <c r="G132" i="10" s="1"/>
  <c r="S247" i="3"/>
  <c r="Q247" i="3"/>
  <c r="G204" i="10" s="1"/>
  <c r="S364" i="3"/>
  <c r="Q364" i="3"/>
  <c r="G302" i="10" s="1"/>
  <c r="S70" i="3"/>
  <c r="Q70" i="3"/>
  <c r="Q155" i="3"/>
  <c r="G127" i="10" s="1"/>
  <c r="S155" i="3"/>
  <c r="Q19" i="3"/>
  <c r="G14" i="10" s="1"/>
  <c r="S19" i="3"/>
  <c r="S20" i="3" s="1"/>
  <c r="Q171" i="3"/>
  <c r="G141" i="10" s="1"/>
  <c r="S171" i="3"/>
  <c r="Q351" i="3"/>
  <c r="G291" i="10" s="1"/>
  <c r="S351" i="3"/>
  <c r="S206" i="3"/>
  <c r="Q206" i="3"/>
  <c r="G170" i="10" s="1"/>
  <c r="S236" i="3"/>
  <c r="Q236" i="3"/>
  <c r="G195" i="10" s="1"/>
  <c r="Q82" i="3"/>
  <c r="S82" i="3"/>
  <c r="S21" i="3"/>
  <c r="Q21" i="3"/>
  <c r="S201" i="3"/>
  <c r="Q201" i="3"/>
  <c r="G166" i="10" s="1"/>
  <c r="Q93" i="3"/>
  <c r="S93" i="3"/>
  <c r="S343" i="3"/>
  <c r="Q343" i="3"/>
  <c r="G284" i="10" s="1"/>
  <c r="Q107" i="3"/>
  <c r="S107" i="3"/>
  <c r="Q186" i="3"/>
  <c r="S186" i="3"/>
  <c r="S362" i="3"/>
  <c r="Q362" i="3"/>
  <c r="G300" i="10" s="1"/>
  <c r="Q117" i="3"/>
  <c r="G95" i="10" s="1"/>
  <c r="S117" i="3"/>
  <c r="S73" i="3"/>
  <c r="Q73" i="3"/>
  <c r="G58" i="10" s="1"/>
  <c r="S111" i="3"/>
  <c r="Q111" i="3"/>
  <c r="G90" i="10" s="1"/>
  <c r="S68" i="3"/>
  <c r="Q68" i="3"/>
  <c r="G54" i="10" s="1"/>
  <c r="S282" i="3"/>
  <c r="Q282" i="3"/>
  <c r="S217" i="3"/>
  <c r="Q217" i="3"/>
  <c r="G179" i="10" s="1"/>
  <c r="S89" i="3"/>
  <c r="Q89" i="3"/>
  <c r="G71" i="10" s="1"/>
  <c r="S225" i="3"/>
  <c r="Q225" i="3"/>
  <c r="G186" i="10" s="1"/>
  <c r="S326" i="3"/>
  <c r="Q326" i="3"/>
  <c r="G270" i="10" s="1"/>
  <c r="S261" i="3"/>
  <c r="Q261" i="3"/>
  <c r="G216" i="10" s="1"/>
  <c r="S127" i="3"/>
  <c r="Q127" i="3"/>
  <c r="Q202" i="3"/>
  <c r="G167" i="10" s="1"/>
  <c r="S202" i="3"/>
  <c r="S283" i="3"/>
  <c r="Q283" i="3"/>
  <c r="G234" i="10" s="1"/>
  <c r="Q84" i="3"/>
  <c r="G67" i="10" s="1"/>
  <c r="S84" i="3"/>
  <c r="Q118" i="3"/>
  <c r="G96" i="10" s="1"/>
  <c r="S118" i="3"/>
  <c r="S324" i="3"/>
  <c r="Q324" i="3"/>
  <c r="Q108" i="3"/>
  <c r="G87" i="10" s="1"/>
  <c r="S108" i="3"/>
  <c r="Q101" i="3"/>
  <c r="G81" i="10" s="1"/>
  <c r="S101" i="3"/>
  <c r="Q219" i="3"/>
  <c r="G181" i="10" s="1"/>
  <c r="S219" i="3"/>
  <c r="Q131" i="3"/>
  <c r="G107" i="10" s="1"/>
  <c r="S131" i="3"/>
  <c r="S304" i="3"/>
  <c r="G252" i="10"/>
  <c r="S339" i="3"/>
  <c r="Q339" i="3"/>
  <c r="G281" i="10" s="1"/>
  <c r="S47" i="3"/>
  <c r="Q47" i="3"/>
  <c r="S277" i="3"/>
  <c r="Q277" i="3"/>
  <c r="G229" i="10" s="1"/>
  <c r="S75" i="3"/>
  <c r="Q75" i="3"/>
  <c r="G60" i="10" s="1"/>
  <c r="S24" i="3"/>
  <c r="Q24" i="3"/>
  <c r="G18" i="10" s="1"/>
  <c r="Q140" i="3"/>
  <c r="G114" i="10" s="1"/>
  <c r="S140" i="3"/>
  <c r="S284" i="3"/>
  <c r="Q284" i="3"/>
  <c r="G235" i="10" s="1"/>
  <c r="S272" i="3"/>
  <c r="Q272" i="3"/>
  <c r="G225" i="10" s="1"/>
  <c r="Q234" i="3"/>
  <c r="S234" i="3"/>
  <c r="S205" i="3"/>
  <c r="Q205" i="3"/>
  <c r="G169" i="10" s="1"/>
  <c r="S136" i="3"/>
  <c r="Q136" i="3"/>
  <c r="G111" i="10" s="1"/>
  <c r="S295" i="3"/>
  <c r="Q295" i="3"/>
  <c r="G244" i="10" s="1"/>
  <c r="S104" i="3"/>
  <c r="Q104" i="3"/>
  <c r="G84" i="10" s="1"/>
  <c r="S199" i="3"/>
  <c r="Q199" i="3"/>
  <c r="G164" i="10" s="1"/>
  <c r="S207" i="3"/>
  <c r="Q207" i="3"/>
  <c r="G171" i="10" s="1"/>
  <c r="S333" i="3"/>
  <c r="Q333" i="3"/>
  <c r="G276" i="10" s="1"/>
  <c r="S336" i="3"/>
  <c r="Q336" i="3"/>
  <c r="Q289" i="3"/>
  <c r="G239" i="10" s="1"/>
  <c r="S289" i="3"/>
  <c r="Q90" i="3"/>
  <c r="G72" i="10" s="1"/>
  <c r="S90" i="3"/>
  <c r="S112" i="3"/>
  <c r="Q112" i="3"/>
  <c r="G91" i="10" s="1"/>
  <c r="Q34" i="3"/>
  <c r="G26" i="10" s="1"/>
  <c r="S34" i="3"/>
  <c r="S330" i="3"/>
  <c r="Q330" i="3"/>
  <c r="S337" i="3"/>
  <c r="Q337" i="3"/>
  <c r="G279" i="10" s="1"/>
  <c r="S356" i="3"/>
  <c r="Q356" i="3"/>
  <c r="G295" i="10" s="1"/>
  <c r="S276" i="3"/>
  <c r="Q276" i="3"/>
  <c r="S174" i="3"/>
  <c r="Q174" i="3"/>
  <c r="G143" i="10" s="1"/>
  <c r="S121" i="3"/>
  <c r="Q121" i="3"/>
  <c r="G98" i="10" s="1"/>
  <c r="S321" i="3"/>
  <c r="Q321" i="3"/>
  <c r="G266" i="10" s="1"/>
  <c r="S254" i="3"/>
  <c r="Q254" i="3"/>
  <c r="G210" i="10" s="1"/>
  <c r="Q66" i="3"/>
  <c r="G52" i="10" s="1"/>
  <c r="S66" i="3"/>
  <c r="S300" i="3"/>
  <c r="Q300" i="3"/>
  <c r="S358" i="3"/>
  <c r="Q358" i="3"/>
  <c r="G297" i="10" s="1"/>
  <c r="S135" i="3"/>
  <c r="Q135" i="3"/>
  <c r="G110" i="10" s="1"/>
  <c r="Q243" i="3"/>
  <c r="G201" i="10" s="1"/>
  <c r="S243" i="3"/>
  <c r="S245" i="3" s="1"/>
  <c r="Q195" i="3"/>
  <c r="G161" i="10" s="1"/>
  <c r="S195" i="3"/>
  <c r="S97" i="3"/>
  <c r="Q97" i="3"/>
  <c r="G78" i="10" s="1"/>
  <c r="Q58" i="3"/>
  <c r="G46" i="10" s="1"/>
  <c r="S58" i="3"/>
  <c r="J4" i="4"/>
  <c r="K4" i="4"/>
  <c r="I4" i="4"/>
  <c r="I271" i="4"/>
  <c r="I223" i="4"/>
  <c r="I360" i="4"/>
  <c r="L360" i="4" s="1"/>
  <c r="J347" i="4"/>
  <c r="K335" i="4"/>
  <c r="K326" i="4"/>
  <c r="J283" i="4"/>
  <c r="K358" i="4"/>
  <c r="I347" i="4"/>
  <c r="I335" i="4"/>
  <c r="L335" i="4" s="1"/>
  <c r="J326" i="4"/>
  <c r="K307" i="4"/>
  <c r="I264" i="4"/>
  <c r="I239" i="4"/>
  <c r="J358" i="4"/>
  <c r="K334" i="4"/>
  <c r="K323" i="4"/>
  <c r="K262" i="4"/>
  <c r="J235" i="4"/>
  <c r="I182" i="4"/>
  <c r="K344" i="4"/>
  <c r="J331" i="4"/>
  <c r="J323" i="4"/>
  <c r="L323" i="4" s="1"/>
  <c r="J299" i="4"/>
  <c r="I280" i="4"/>
  <c r="K259" i="4"/>
  <c r="I232" i="4"/>
  <c r="J362" i="4"/>
  <c r="K355" i="4"/>
  <c r="I344" i="4"/>
  <c r="I331" i="4"/>
  <c r="I296" i="4"/>
  <c r="K278" i="4"/>
  <c r="J251" i="4"/>
  <c r="K230" i="4"/>
  <c r="L362" i="4"/>
  <c r="J355" i="4"/>
  <c r="I319" i="4"/>
  <c r="J342" i="4"/>
  <c r="L342" i="4" s="1"/>
  <c r="K328" i="4"/>
  <c r="I312" i="4"/>
  <c r="K246" i="4"/>
  <c r="K12" i="4"/>
  <c r="L12" i="4" s="1"/>
  <c r="I12" i="4"/>
  <c r="J12" i="4"/>
  <c r="K20" i="4"/>
  <c r="I20" i="4"/>
  <c r="J20" i="4"/>
  <c r="K36" i="4"/>
  <c r="J36" i="4"/>
  <c r="K52" i="4"/>
  <c r="L52" i="4" s="1"/>
  <c r="I52" i="4"/>
  <c r="J52" i="4"/>
  <c r="K60" i="4"/>
  <c r="I60" i="4"/>
  <c r="K68" i="4"/>
  <c r="J68" i="4"/>
  <c r="L68" i="4" s="1"/>
  <c r="K76" i="4"/>
  <c r="I76" i="4"/>
  <c r="L76" i="4" s="1"/>
  <c r="J76" i="4"/>
  <c r="K92" i="4"/>
  <c r="I92" i="4"/>
  <c r="K100" i="4"/>
  <c r="J100" i="4"/>
  <c r="K108" i="4"/>
  <c r="I108" i="4"/>
  <c r="J108" i="4"/>
  <c r="K116" i="4"/>
  <c r="I116" i="4"/>
  <c r="J116" i="4"/>
  <c r="K132" i="4"/>
  <c r="J132" i="4"/>
  <c r="K140" i="4"/>
  <c r="J140" i="4"/>
  <c r="I140" i="4"/>
  <c r="K148" i="4"/>
  <c r="J148" i="4"/>
  <c r="I148" i="4"/>
  <c r="J156" i="4"/>
  <c r="K156" i="4"/>
  <c r="I156" i="4"/>
  <c r="I172" i="4"/>
  <c r="J172" i="4"/>
  <c r="K172" i="4"/>
  <c r="K180" i="4"/>
  <c r="J180" i="4"/>
  <c r="I180" i="4"/>
  <c r="I188" i="4"/>
  <c r="J188" i="4"/>
  <c r="K188" i="4"/>
  <c r="K196" i="4"/>
  <c r="J196" i="4"/>
  <c r="I196" i="4"/>
  <c r="I204" i="4"/>
  <c r="J204" i="4"/>
  <c r="K204" i="4"/>
  <c r="K212" i="4"/>
  <c r="J212" i="4"/>
  <c r="I220" i="4"/>
  <c r="J220" i="4"/>
  <c r="K220" i="4"/>
  <c r="I228" i="4"/>
  <c r="K228" i="4"/>
  <c r="I236" i="4"/>
  <c r="J236" i="4"/>
  <c r="I244" i="4"/>
  <c r="K244" i="4"/>
  <c r="I252" i="4"/>
  <c r="J252" i="4"/>
  <c r="I260" i="4"/>
  <c r="K260" i="4"/>
  <c r="I268" i="4"/>
  <c r="J268" i="4"/>
  <c r="I276" i="4"/>
  <c r="K276" i="4"/>
  <c r="I284" i="4"/>
  <c r="J284" i="4"/>
  <c r="I292" i="4"/>
  <c r="K292" i="4"/>
  <c r="I300" i="4"/>
  <c r="J300" i="4"/>
  <c r="I308" i="4"/>
  <c r="K308" i="4"/>
  <c r="I316" i="4"/>
  <c r="J316" i="4"/>
  <c r="I324" i="4"/>
  <c r="K324" i="4"/>
  <c r="I332" i="4"/>
  <c r="J332" i="4"/>
  <c r="I340" i="4"/>
  <c r="K340" i="4"/>
  <c r="I348" i="4"/>
  <c r="J348" i="4"/>
  <c r="I356" i="4"/>
  <c r="K356" i="4"/>
  <c r="K332" i="4"/>
  <c r="K300" i="4"/>
  <c r="K236" i="4"/>
  <c r="I132" i="4"/>
  <c r="I5" i="4"/>
  <c r="J5" i="4"/>
  <c r="K5" i="4"/>
  <c r="I21" i="4"/>
  <c r="J21" i="4"/>
  <c r="K21" i="4"/>
  <c r="I37" i="4"/>
  <c r="J37" i="4"/>
  <c r="K37" i="4"/>
  <c r="I53" i="4"/>
  <c r="J53" i="4"/>
  <c r="K53" i="4"/>
  <c r="I69" i="4"/>
  <c r="J69" i="4"/>
  <c r="K69" i="4"/>
  <c r="I85" i="4"/>
  <c r="J85" i="4"/>
  <c r="K85" i="4"/>
  <c r="I101" i="4"/>
  <c r="J101" i="4"/>
  <c r="K101" i="4"/>
  <c r="I133" i="4"/>
  <c r="J133" i="4"/>
  <c r="K133" i="4"/>
  <c r="I149" i="4"/>
  <c r="J149" i="4"/>
  <c r="K149" i="4"/>
  <c r="I165" i="4"/>
  <c r="J165" i="4"/>
  <c r="K165" i="4"/>
  <c r="I181" i="4"/>
  <c r="J181" i="4"/>
  <c r="K181" i="4"/>
  <c r="I197" i="4"/>
  <c r="J197" i="4"/>
  <c r="K197" i="4"/>
  <c r="K221" i="4"/>
  <c r="I221" i="4"/>
  <c r="I245" i="4"/>
  <c r="J245" i="4"/>
  <c r="K245" i="4"/>
  <c r="I277" i="4"/>
  <c r="J277" i="4"/>
  <c r="K277" i="4"/>
  <c r="I293" i="4"/>
  <c r="J293" i="4"/>
  <c r="K293" i="4"/>
  <c r="I325" i="4"/>
  <c r="L325" i="4" s="1"/>
  <c r="J325" i="4"/>
  <c r="K325" i="4"/>
  <c r="J349" i="4"/>
  <c r="I349" i="4"/>
  <c r="I6" i="4"/>
  <c r="J6" i="4"/>
  <c r="K6" i="4"/>
  <c r="I14" i="4"/>
  <c r="J14" i="4"/>
  <c r="I22" i="4"/>
  <c r="J22" i="4"/>
  <c r="K22" i="4"/>
  <c r="I30" i="4"/>
  <c r="J30" i="4"/>
  <c r="K30" i="4"/>
  <c r="I38" i="4"/>
  <c r="J38" i="4"/>
  <c r="K38" i="4"/>
  <c r="I46" i="4"/>
  <c r="J46" i="4"/>
  <c r="I54" i="4"/>
  <c r="J54" i="4"/>
  <c r="K54" i="4"/>
  <c r="I70" i="4"/>
  <c r="J70" i="4"/>
  <c r="K70" i="4"/>
  <c r="I78" i="4"/>
  <c r="J78" i="4"/>
  <c r="I86" i="4"/>
  <c r="J86" i="4"/>
  <c r="K86" i="4"/>
  <c r="I94" i="4"/>
  <c r="J94" i="4"/>
  <c r="K94" i="4"/>
  <c r="I102" i="4"/>
  <c r="J102" i="4"/>
  <c r="K102" i="4"/>
  <c r="I110" i="4"/>
  <c r="J110" i="4"/>
  <c r="I118" i="4"/>
  <c r="J118" i="4"/>
  <c r="K118" i="4"/>
  <c r="I126" i="4"/>
  <c r="J126" i="4"/>
  <c r="K126" i="4"/>
  <c r="I134" i="4"/>
  <c r="J134" i="4"/>
  <c r="K134" i="4"/>
  <c r="I142" i="4"/>
  <c r="K142" i="4"/>
  <c r="K158" i="4"/>
  <c r="I158" i="4"/>
  <c r="J158" i="4"/>
  <c r="K166" i="4"/>
  <c r="J166" i="4"/>
  <c r="I174" i="4"/>
  <c r="J174" i="4"/>
  <c r="K174" i="4"/>
  <c r="L326" i="4"/>
  <c r="L358" i="4"/>
  <c r="L344" i="4"/>
  <c r="J324" i="4"/>
  <c r="K316" i="4"/>
  <c r="K252" i="4"/>
  <c r="K78" i="4"/>
  <c r="I36" i="4"/>
  <c r="I29" i="4"/>
  <c r="J29" i="4"/>
  <c r="K29" i="4"/>
  <c r="I45" i="4"/>
  <c r="J45" i="4"/>
  <c r="K45" i="4"/>
  <c r="I61" i="4"/>
  <c r="J61" i="4"/>
  <c r="K61" i="4"/>
  <c r="I77" i="4"/>
  <c r="J77" i="4"/>
  <c r="K77" i="4"/>
  <c r="I93" i="4"/>
  <c r="J93" i="4"/>
  <c r="K93" i="4"/>
  <c r="I109" i="4"/>
  <c r="J109" i="4"/>
  <c r="K109" i="4"/>
  <c r="I125" i="4"/>
  <c r="J125" i="4"/>
  <c r="K125" i="4"/>
  <c r="I141" i="4"/>
  <c r="J141" i="4"/>
  <c r="K141" i="4"/>
  <c r="K173" i="4"/>
  <c r="J173" i="4"/>
  <c r="K205" i="4"/>
  <c r="I205" i="4"/>
  <c r="J205" i="4"/>
  <c r="I229" i="4"/>
  <c r="J229" i="4"/>
  <c r="K229" i="4"/>
  <c r="J253" i="4"/>
  <c r="I253" i="4"/>
  <c r="J269" i="4"/>
  <c r="I269" i="4"/>
  <c r="J301" i="4"/>
  <c r="I301" i="4"/>
  <c r="J317" i="4"/>
  <c r="I317" i="4"/>
  <c r="I341" i="4"/>
  <c r="J341" i="4"/>
  <c r="K341" i="4"/>
  <c r="K253" i="4"/>
  <c r="K7" i="4"/>
  <c r="J7" i="4"/>
  <c r="K15" i="4"/>
  <c r="J15" i="4"/>
  <c r="I15" i="4"/>
  <c r="K23" i="4"/>
  <c r="J23" i="4"/>
  <c r="I23" i="4"/>
  <c r="L23" i="4" s="1"/>
  <c r="K31" i="4"/>
  <c r="J31" i="4"/>
  <c r="I31" i="4"/>
  <c r="K47" i="4"/>
  <c r="J47" i="4"/>
  <c r="I47" i="4"/>
  <c r="K55" i="4"/>
  <c r="J55" i="4"/>
  <c r="I55" i="4"/>
  <c r="K63" i="4"/>
  <c r="J63" i="4"/>
  <c r="I63" i="4"/>
  <c r="K71" i="4"/>
  <c r="J71" i="4"/>
  <c r="K87" i="4"/>
  <c r="J87" i="4"/>
  <c r="I87" i="4"/>
  <c r="K95" i="4"/>
  <c r="J95" i="4"/>
  <c r="I95" i="4"/>
  <c r="K103" i="4"/>
  <c r="J103" i="4"/>
  <c r="K119" i="4"/>
  <c r="J119" i="4"/>
  <c r="I119" i="4"/>
  <c r="K127" i="4"/>
  <c r="J127" i="4"/>
  <c r="I127" i="4"/>
  <c r="K135" i="4"/>
  <c r="J135" i="4"/>
  <c r="I151" i="4"/>
  <c r="J151" i="4"/>
  <c r="K151" i="4"/>
  <c r="I159" i="4"/>
  <c r="J159" i="4"/>
  <c r="K159" i="4"/>
  <c r="I167" i="4"/>
  <c r="J167" i="4"/>
  <c r="K167" i="4"/>
  <c r="I175" i="4"/>
  <c r="J175" i="4"/>
  <c r="I191" i="4"/>
  <c r="K191" i="4"/>
  <c r="I199" i="4"/>
  <c r="J199" i="4"/>
  <c r="K199" i="4"/>
  <c r="K349" i="4"/>
  <c r="K269" i="4"/>
  <c r="J260" i="4"/>
  <c r="I71" i="4"/>
  <c r="I16" i="4"/>
  <c r="J16" i="4"/>
  <c r="L16" i="4" s="1"/>
  <c r="K16" i="4"/>
  <c r="I32" i="4"/>
  <c r="J32" i="4"/>
  <c r="K32" i="4"/>
  <c r="L32" i="4" s="1"/>
  <c r="I40" i="4"/>
  <c r="J40" i="4"/>
  <c r="K40" i="4"/>
  <c r="I48" i="4"/>
  <c r="J48" i="4"/>
  <c r="K48" i="4"/>
  <c r="I56" i="4"/>
  <c r="J56" i="4"/>
  <c r="K56" i="4"/>
  <c r="I64" i="4"/>
  <c r="J64" i="4"/>
  <c r="K64" i="4"/>
  <c r="I72" i="4"/>
  <c r="J72" i="4"/>
  <c r="K72" i="4"/>
  <c r="I80" i="4"/>
  <c r="L80" i="4" s="1"/>
  <c r="J80" i="4"/>
  <c r="K80" i="4"/>
  <c r="I88" i="4"/>
  <c r="J88" i="4"/>
  <c r="K88" i="4"/>
  <c r="I96" i="4"/>
  <c r="J96" i="4"/>
  <c r="K96" i="4"/>
  <c r="I112" i="4"/>
  <c r="J112" i="4"/>
  <c r="K112" i="4"/>
  <c r="I120" i="4"/>
  <c r="L120" i="4" s="1"/>
  <c r="J120" i="4"/>
  <c r="K120" i="4"/>
  <c r="I128" i="4"/>
  <c r="J128" i="4"/>
  <c r="K128" i="4"/>
  <c r="I144" i="4"/>
  <c r="J144" i="4"/>
  <c r="K144" i="4"/>
  <c r="I152" i="4"/>
  <c r="J152" i="4"/>
  <c r="I160" i="4"/>
  <c r="J160" i="4"/>
  <c r="K160" i="4"/>
  <c r="I168" i="4"/>
  <c r="J168" i="4"/>
  <c r="K168" i="4"/>
  <c r="I176" i="4"/>
  <c r="J176" i="4"/>
  <c r="K176" i="4"/>
  <c r="I184" i="4"/>
  <c r="J184" i="4"/>
  <c r="I192" i="4"/>
  <c r="J192" i="4"/>
  <c r="K192" i="4"/>
  <c r="I200" i="4"/>
  <c r="K200" i="4"/>
  <c r="I208" i="4"/>
  <c r="J208" i="4"/>
  <c r="K208" i="4"/>
  <c r="K348" i="4"/>
  <c r="K268" i="4"/>
  <c r="J191" i="4"/>
  <c r="K152" i="4"/>
  <c r="K110" i="4"/>
  <c r="I68" i="4"/>
  <c r="I9" i="4"/>
  <c r="J9" i="4"/>
  <c r="K9" i="4"/>
  <c r="I17" i="4"/>
  <c r="J17" i="4"/>
  <c r="I25" i="4"/>
  <c r="K25" i="4"/>
  <c r="I33" i="4"/>
  <c r="J33" i="4"/>
  <c r="K33" i="4"/>
  <c r="I41" i="4"/>
  <c r="J41" i="4"/>
  <c r="K41" i="4"/>
  <c r="I49" i="4"/>
  <c r="J49" i="4"/>
  <c r="I65" i="4"/>
  <c r="J65" i="4"/>
  <c r="K65" i="4"/>
  <c r="I73" i="4"/>
  <c r="J73" i="4"/>
  <c r="K73" i="4"/>
  <c r="I81" i="4"/>
  <c r="J81" i="4"/>
  <c r="I89" i="4"/>
  <c r="K89" i="4"/>
  <c r="I105" i="4"/>
  <c r="J105" i="4"/>
  <c r="K105" i="4"/>
  <c r="I113" i="4"/>
  <c r="J113" i="4"/>
  <c r="I121" i="4"/>
  <c r="K121" i="4"/>
  <c r="I129" i="4"/>
  <c r="J129" i="4"/>
  <c r="K129" i="4"/>
  <c r="K137" i="4"/>
  <c r="I137" i="4"/>
  <c r="J137" i="4"/>
  <c r="K145" i="4"/>
  <c r="I145" i="4"/>
  <c r="K153" i="4"/>
  <c r="J153" i="4"/>
  <c r="I153" i="4"/>
  <c r="K161" i="4"/>
  <c r="J161" i="4"/>
  <c r="I161" i="4"/>
  <c r="J169" i="4"/>
  <c r="K169" i="4"/>
  <c r="I169" i="4"/>
  <c r="J185" i="4"/>
  <c r="K185" i="4"/>
  <c r="I185" i="4"/>
  <c r="I193" i="4"/>
  <c r="J193" i="4"/>
  <c r="K193" i="4"/>
  <c r="I209" i="4"/>
  <c r="J209" i="4"/>
  <c r="J217" i="4"/>
  <c r="K217" i="4"/>
  <c r="I217" i="4"/>
  <c r="J233" i="4"/>
  <c r="L233" i="4" s="1"/>
  <c r="K233" i="4"/>
  <c r="I241" i="4"/>
  <c r="K241" i="4"/>
  <c r="I257" i="4"/>
  <c r="K257" i="4"/>
  <c r="J265" i="4"/>
  <c r="K265" i="4"/>
  <c r="J281" i="4"/>
  <c r="L281" i="4" s="1"/>
  <c r="K281" i="4"/>
  <c r="I289" i="4"/>
  <c r="K289" i="4"/>
  <c r="I305" i="4"/>
  <c r="K305" i="4"/>
  <c r="J313" i="4"/>
  <c r="K313" i="4"/>
  <c r="J329" i="4"/>
  <c r="L329" i="4" s="1"/>
  <c r="K329" i="4"/>
  <c r="I337" i="4"/>
  <c r="K337" i="4"/>
  <c r="J361" i="4"/>
  <c r="L361" i="4" s="1"/>
  <c r="K361" i="4"/>
  <c r="J353" i="4"/>
  <c r="I313" i="4"/>
  <c r="J276" i="4"/>
  <c r="J221" i="4"/>
  <c r="K184" i="4"/>
  <c r="J145" i="4"/>
  <c r="I103" i="4"/>
  <c r="L103" i="4" s="1"/>
  <c r="J60" i="4"/>
  <c r="L60" i="4" s="1"/>
  <c r="K17" i="4"/>
  <c r="J10" i="4"/>
  <c r="K10" i="4"/>
  <c r="I10" i="4"/>
  <c r="J26" i="4"/>
  <c r="K26" i="4"/>
  <c r="I26" i="4"/>
  <c r="J42" i="4"/>
  <c r="K42" i="4"/>
  <c r="I42" i="4"/>
  <c r="J50" i="4"/>
  <c r="K50" i="4"/>
  <c r="I50" i="4"/>
  <c r="J58" i="4"/>
  <c r="K58" i="4"/>
  <c r="I58" i="4"/>
  <c r="J66" i="4"/>
  <c r="K66" i="4"/>
  <c r="I66" i="4"/>
  <c r="J82" i="4"/>
  <c r="K82" i="4"/>
  <c r="I82" i="4"/>
  <c r="J98" i="4"/>
  <c r="K98" i="4"/>
  <c r="I98" i="4"/>
  <c r="J106" i="4"/>
  <c r="K106" i="4"/>
  <c r="I106" i="4"/>
  <c r="J114" i="4"/>
  <c r="K114" i="4"/>
  <c r="I114" i="4"/>
  <c r="L114" i="4" s="1"/>
  <c r="J122" i="4"/>
  <c r="K122" i="4"/>
  <c r="I122" i="4"/>
  <c r="J130" i="4"/>
  <c r="K130" i="4"/>
  <c r="I130" i="4"/>
  <c r="I138" i="4"/>
  <c r="J138" i="4"/>
  <c r="K138" i="4"/>
  <c r="I146" i="4"/>
  <c r="J146" i="4"/>
  <c r="K146" i="4"/>
  <c r="I154" i="4"/>
  <c r="J154" i="4"/>
  <c r="K154" i="4"/>
  <c r="I162" i="4"/>
  <c r="J162" i="4"/>
  <c r="K162" i="4"/>
  <c r="J178" i="4"/>
  <c r="K178" i="4"/>
  <c r="I178" i="4"/>
  <c r="I186" i="4"/>
  <c r="J186" i="4"/>
  <c r="K186" i="4"/>
  <c r="J194" i="4"/>
  <c r="K194" i="4"/>
  <c r="I194" i="4"/>
  <c r="I202" i="4"/>
  <c r="J202" i="4"/>
  <c r="K202" i="4"/>
  <c r="J210" i="4"/>
  <c r="K210" i="4"/>
  <c r="I210" i="4"/>
  <c r="I218" i="4"/>
  <c r="J218" i="4"/>
  <c r="J226" i="4"/>
  <c r="L226" i="4" s="1"/>
  <c r="K226" i="4"/>
  <c r="I234" i="4"/>
  <c r="K234" i="4"/>
  <c r="J242" i="4"/>
  <c r="L242" i="4" s="1"/>
  <c r="K242" i="4"/>
  <c r="I250" i="4"/>
  <c r="K250" i="4"/>
  <c r="J258" i="4"/>
  <c r="L258" i="4" s="1"/>
  <c r="K258" i="4"/>
  <c r="I266" i="4"/>
  <c r="K266" i="4"/>
  <c r="J274" i="4"/>
  <c r="L274" i="4" s="1"/>
  <c r="K274" i="4"/>
  <c r="I282" i="4"/>
  <c r="K282" i="4"/>
  <c r="J290" i="4"/>
  <c r="L290" i="4" s="1"/>
  <c r="K290" i="4"/>
  <c r="I298" i="4"/>
  <c r="K298" i="4"/>
  <c r="J306" i="4"/>
  <c r="L306" i="4" s="1"/>
  <c r="K306" i="4"/>
  <c r="I314" i="4"/>
  <c r="K314" i="4"/>
  <c r="J322" i="4"/>
  <c r="L322" i="4" s="1"/>
  <c r="K322" i="4"/>
  <c r="I330" i="4"/>
  <c r="L330" i="4" s="1"/>
  <c r="K330" i="4"/>
  <c r="J338" i="4"/>
  <c r="L338" i="4" s="1"/>
  <c r="K338" i="4"/>
  <c r="I346" i="4"/>
  <c r="K346" i="4"/>
  <c r="J354" i="4"/>
  <c r="L354" i="4" s="1"/>
  <c r="K354" i="4"/>
  <c r="I353" i="4"/>
  <c r="L347" i="4"/>
  <c r="J340" i="4"/>
  <c r="L328" i="4"/>
  <c r="K284" i="4"/>
  <c r="J266" i="4"/>
  <c r="J257" i="4"/>
  <c r="K218" i="4"/>
  <c r="J142" i="4"/>
  <c r="I100" i="4"/>
  <c r="K14" i="4"/>
  <c r="L14" i="4" s="1"/>
  <c r="I11" i="4"/>
  <c r="J11" i="4"/>
  <c r="K11" i="4"/>
  <c r="I19" i="4"/>
  <c r="J19" i="4"/>
  <c r="K19" i="4"/>
  <c r="I27" i="4"/>
  <c r="J27" i="4"/>
  <c r="K27" i="4"/>
  <c r="I35" i="4"/>
  <c r="J35" i="4"/>
  <c r="K35" i="4"/>
  <c r="I43" i="4"/>
  <c r="J43" i="4"/>
  <c r="K43" i="4"/>
  <c r="I59" i="4"/>
  <c r="J59" i="4"/>
  <c r="K59" i="4"/>
  <c r="I75" i="4"/>
  <c r="J75" i="4"/>
  <c r="K75" i="4"/>
  <c r="I83" i="4"/>
  <c r="J83" i="4"/>
  <c r="K83" i="4"/>
  <c r="I91" i="4"/>
  <c r="J91" i="4"/>
  <c r="K91" i="4"/>
  <c r="I99" i="4"/>
  <c r="J99" i="4"/>
  <c r="K99" i="4"/>
  <c r="I107" i="4"/>
  <c r="J107" i="4"/>
  <c r="K107" i="4"/>
  <c r="I115" i="4"/>
  <c r="J115" i="4"/>
  <c r="K115" i="4"/>
  <c r="I123" i="4"/>
  <c r="J123" i="4"/>
  <c r="K123" i="4"/>
  <c r="I139" i="4"/>
  <c r="J139" i="4"/>
  <c r="K139" i="4"/>
  <c r="I147" i="4"/>
  <c r="J147" i="4"/>
  <c r="K147" i="4"/>
  <c r="I155" i="4"/>
  <c r="J155" i="4"/>
  <c r="I163" i="4"/>
  <c r="K163" i="4"/>
  <c r="K171" i="4"/>
  <c r="J171" i="4"/>
  <c r="I171" i="4"/>
  <c r="I179" i="4"/>
  <c r="J179" i="4"/>
  <c r="K179" i="4"/>
  <c r="L259" i="4"/>
  <c r="K301" i="4"/>
  <c r="J292" i="4"/>
  <c r="J228" i="4"/>
  <c r="I212" i="4"/>
  <c r="K175" i="4"/>
  <c r="I135" i="4"/>
  <c r="J92" i="4"/>
  <c r="L92" i="4" s="1"/>
  <c r="K49" i="4"/>
  <c r="I7" i="4"/>
  <c r="K187" i="4"/>
  <c r="J187" i="4"/>
  <c r="K203" i="4"/>
  <c r="J203" i="4"/>
  <c r="I211" i="4"/>
  <c r="J211" i="4"/>
  <c r="K211" i="4"/>
  <c r="J319" i="4"/>
  <c r="L319" i="4" s="1"/>
  <c r="J312" i="4"/>
  <c r="I310" i="4"/>
  <c r="L310" i="4" s="1"/>
  <c r="J296" i="4"/>
  <c r="L296" i="4" s="1"/>
  <c r="I294" i="4"/>
  <c r="L294" i="4" s="1"/>
  <c r="J287" i="4"/>
  <c r="L287" i="4" s="1"/>
  <c r="J280" i="4"/>
  <c r="I278" i="4"/>
  <c r="L278" i="4" s="1"/>
  <c r="J271" i="4"/>
  <c r="L271" i="4" s="1"/>
  <c r="J264" i="4"/>
  <c r="L264" i="4" s="1"/>
  <c r="I262" i="4"/>
  <c r="L262" i="4" s="1"/>
  <c r="J248" i="4"/>
  <c r="L248" i="4" s="1"/>
  <c r="I246" i="4"/>
  <c r="L246" i="4" s="1"/>
  <c r="J239" i="4"/>
  <c r="L239" i="4" s="1"/>
  <c r="J232" i="4"/>
  <c r="L232" i="4" s="1"/>
  <c r="I230" i="4"/>
  <c r="L230" i="4" s="1"/>
  <c r="J223" i="4"/>
  <c r="J182" i="4"/>
  <c r="L182" i="4" s="1"/>
  <c r="K318" i="4"/>
  <c r="J307" i="4"/>
  <c r="L307" i="4" s="1"/>
  <c r="K302" i="4"/>
  <c r="K286" i="4"/>
  <c r="J275" i="4"/>
  <c r="L275" i="4" s="1"/>
  <c r="K270" i="4"/>
  <c r="J259" i="4"/>
  <c r="K254" i="4"/>
  <c r="K238" i="4"/>
  <c r="J227" i="4"/>
  <c r="L227" i="4" s="1"/>
  <c r="K222" i="4"/>
  <c r="K216" i="4"/>
  <c r="J198" i="4"/>
  <c r="I190" i="4"/>
  <c r="L190" i="4" s="1"/>
  <c r="J190" i="4"/>
  <c r="K190" i="4"/>
  <c r="I206" i="4"/>
  <c r="J206" i="4"/>
  <c r="K206" i="4"/>
  <c r="K359" i="4"/>
  <c r="K352" i="4"/>
  <c r="J350" i="4"/>
  <c r="L350" i="4" s="1"/>
  <c r="K343" i="4"/>
  <c r="K336" i="4"/>
  <c r="J334" i="4"/>
  <c r="L334" i="4" s="1"/>
  <c r="K320" i="4"/>
  <c r="J318" i="4"/>
  <c r="L318" i="4" s="1"/>
  <c r="K311" i="4"/>
  <c r="K304" i="4"/>
  <c r="J302" i="4"/>
  <c r="L302" i="4" s="1"/>
  <c r="K295" i="4"/>
  <c r="K288" i="4"/>
  <c r="J286" i="4"/>
  <c r="K272" i="4"/>
  <c r="J270" i="4"/>
  <c r="K263" i="4"/>
  <c r="K256" i="4"/>
  <c r="J254" i="4"/>
  <c r="L254" i="4" s="1"/>
  <c r="K247" i="4"/>
  <c r="K240" i="4"/>
  <c r="J238" i="4"/>
  <c r="L238" i="4" s="1"/>
  <c r="K224" i="4"/>
  <c r="J222" i="4"/>
  <c r="L222" i="4" s="1"/>
  <c r="J216" i="4"/>
  <c r="L216" i="4" s="1"/>
  <c r="I198" i="4"/>
  <c r="I215" i="4"/>
  <c r="J215" i="4"/>
  <c r="K215" i="4"/>
  <c r="J359" i="4"/>
  <c r="J352" i="4"/>
  <c r="L352" i="4" s="1"/>
  <c r="J343" i="4"/>
  <c r="J336" i="4"/>
  <c r="J320" i="4"/>
  <c r="J311" i="4"/>
  <c r="L311" i="4" s="1"/>
  <c r="J304" i="4"/>
  <c r="J295" i="4"/>
  <c r="L295" i="4" s="1"/>
  <c r="J288" i="4"/>
  <c r="J272" i="4"/>
  <c r="L272" i="4" s="1"/>
  <c r="J263" i="4"/>
  <c r="J256" i="4"/>
  <c r="J247" i="4"/>
  <c r="L247" i="4" s="1"/>
  <c r="J240" i="4"/>
  <c r="L240" i="4" s="1"/>
  <c r="J224" i="4"/>
  <c r="J214" i="4"/>
  <c r="I187" i="4"/>
  <c r="K299" i="4"/>
  <c r="L299" i="4" s="1"/>
  <c r="K283" i="4"/>
  <c r="K251" i="4"/>
  <c r="L251" i="4" s="1"/>
  <c r="K235" i="4"/>
  <c r="L235" i="4" s="1"/>
  <c r="I214" i="4"/>
  <c r="L161" i="4"/>
  <c r="L116" i="4"/>
  <c r="L100" i="4"/>
  <c r="L20" i="4"/>
  <c r="L102" i="4"/>
  <c r="L94" i="4"/>
  <c r="L78" i="4"/>
  <c r="L38" i="4"/>
  <c r="L22" i="4"/>
  <c r="J262" i="10" l="1"/>
  <c r="G265" i="15"/>
  <c r="I265" i="15" s="1"/>
  <c r="I46" i="15"/>
  <c r="L212" i="4"/>
  <c r="L355" i="4"/>
  <c r="J24" i="10"/>
  <c r="G24" i="15"/>
  <c r="I24" i="15" s="1"/>
  <c r="J151" i="10"/>
  <c r="G154" i="15"/>
  <c r="I154" i="15" s="1"/>
  <c r="I12" i="15"/>
  <c r="J146" i="10"/>
  <c r="G137" i="15"/>
  <c r="I137" i="15" s="1"/>
  <c r="L288" i="4"/>
  <c r="L286" i="4"/>
  <c r="L171" i="4"/>
  <c r="L147" i="4"/>
  <c r="L122" i="4"/>
  <c r="L42" i="4"/>
  <c r="L313" i="4"/>
  <c r="J237" i="10"/>
  <c r="G235" i="15"/>
  <c r="I235" i="15" s="1"/>
  <c r="J256" i="10"/>
  <c r="G260" i="15"/>
  <c r="I260" i="15" s="1"/>
  <c r="J135" i="10"/>
  <c r="G127" i="15"/>
  <c r="I127" i="15" s="1"/>
  <c r="J104" i="10"/>
  <c r="G100" i="15"/>
  <c r="I100" i="15" s="1"/>
  <c r="J117" i="10"/>
  <c r="G109" i="15"/>
  <c r="I109" i="15" s="1"/>
  <c r="I31" i="15"/>
  <c r="I182" i="15"/>
  <c r="I259" i="15"/>
  <c r="J226" i="10"/>
  <c r="G226" i="15"/>
  <c r="I226" i="15" s="1"/>
  <c r="J202" i="10"/>
  <c r="G196" i="15"/>
  <c r="I196" i="15" s="1"/>
  <c r="I107" i="15"/>
  <c r="J162" i="10"/>
  <c r="G164" i="15"/>
  <c r="I164" i="15" s="1"/>
  <c r="I213" i="15"/>
  <c r="L312" i="4"/>
  <c r="L304" i="4"/>
  <c r="L223" i="4"/>
  <c r="L153" i="4"/>
  <c r="L105" i="4"/>
  <c r="L119" i="4"/>
  <c r="L86" i="4"/>
  <c r="J187" i="10"/>
  <c r="G184" i="15"/>
  <c r="I184" i="15" s="1"/>
  <c r="I174" i="15"/>
  <c r="J231" i="10"/>
  <c r="G230" i="15"/>
  <c r="I230" i="15" s="1"/>
  <c r="J41" i="10"/>
  <c r="G38" i="15"/>
  <c r="I38" i="15" s="1"/>
  <c r="J112" i="10"/>
  <c r="G105" i="15"/>
  <c r="I105" i="15" s="1"/>
  <c r="I217" i="15"/>
  <c r="J155" i="10"/>
  <c r="G158" i="15"/>
  <c r="I158" i="15" s="1"/>
  <c r="J287" i="10"/>
  <c r="G286" i="15"/>
  <c r="I286" i="15" s="1"/>
  <c r="L280" i="4"/>
  <c r="L27" i="4"/>
  <c r="L208" i="4"/>
  <c r="L56" i="4"/>
  <c r="J191" i="10"/>
  <c r="G187" i="15"/>
  <c r="I187" i="15" s="1"/>
  <c r="I194" i="15"/>
  <c r="I288" i="15"/>
  <c r="J68" i="10"/>
  <c r="G59" i="15"/>
  <c r="I59" i="15" s="1"/>
  <c r="J271" i="10"/>
  <c r="G272" i="15"/>
  <c r="I272" i="15" s="1"/>
  <c r="J207" i="10"/>
  <c r="G200" i="15"/>
  <c r="I200" i="15" s="1"/>
  <c r="J286" i="10"/>
  <c r="G285" i="15"/>
  <c r="I285" i="15" s="1"/>
  <c r="L353" i="4"/>
  <c r="L298" i="4"/>
  <c r="L234" i="4"/>
  <c r="L21" i="4"/>
  <c r="J128" i="10"/>
  <c r="G120" i="15"/>
  <c r="I120" i="15" s="1"/>
  <c r="J17" i="10"/>
  <c r="G16" i="15"/>
  <c r="I16" i="15" s="1"/>
  <c r="J232" i="10"/>
  <c r="G231" i="15"/>
  <c r="I231" i="15" s="1"/>
  <c r="J282" i="10"/>
  <c r="G282" i="15"/>
  <c r="I282" i="15" s="1"/>
  <c r="I198" i="15"/>
  <c r="J296" i="10"/>
  <c r="G294" i="15"/>
  <c r="I294" i="15" s="1"/>
  <c r="G266" i="15"/>
  <c r="I266" i="15" s="1"/>
  <c r="N266" i="15" s="1"/>
  <c r="I263" i="15"/>
  <c r="J73" i="10"/>
  <c r="G63" i="15"/>
  <c r="I63" i="15" s="1"/>
  <c r="I178" i="15"/>
  <c r="L336" i="4"/>
  <c r="L343" i="4"/>
  <c r="L270" i="4"/>
  <c r="L81" i="4"/>
  <c r="L25" i="4"/>
  <c r="L167" i="4"/>
  <c r="L29" i="4"/>
  <c r="L356" i="4"/>
  <c r="L260" i="4"/>
  <c r="L204" i="4"/>
  <c r="L331" i="4"/>
  <c r="L283" i="4"/>
  <c r="N20" i="3"/>
  <c r="J40" i="10"/>
  <c r="G37" i="15"/>
  <c r="I37" i="15" s="1"/>
  <c r="J56" i="10"/>
  <c r="G50" i="15"/>
  <c r="I50" i="15" s="1"/>
  <c r="J267" i="10"/>
  <c r="G269" i="15"/>
  <c r="I269" i="15" s="1"/>
  <c r="J261" i="10"/>
  <c r="G264" i="15"/>
  <c r="I264" i="15" s="1"/>
  <c r="J123" i="10"/>
  <c r="G115" i="15"/>
  <c r="I115" i="15" s="1"/>
  <c r="I112" i="10"/>
  <c r="N263" i="3"/>
  <c r="N311" i="3"/>
  <c r="N353" i="3"/>
  <c r="N15" i="3"/>
  <c r="I271" i="10"/>
  <c r="S227" i="3"/>
  <c r="G298" i="10"/>
  <c r="Q365" i="3"/>
  <c r="D298" i="10"/>
  <c r="N365" i="3"/>
  <c r="S365" i="3"/>
  <c r="T108" i="3"/>
  <c r="I87" i="10"/>
  <c r="Q287" i="3"/>
  <c r="G233" i="10"/>
  <c r="T117" i="3"/>
  <c r="I95" i="10"/>
  <c r="T21" i="3"/>
  <c r="G15" i="15" s="1"/>
  <c r="I15" i="10"/>
  <c r="S26" i="3"/>
  <c r="T70" i="3"/>
  <c r="G49" i="15" s="1"/>
  <c r="I55" i="10"/>
  <c r="S76" i="3"/>
  <c r="T230" i="3"/>
  <c r="J190" i="10" s="1"/>
  <c r="I190" i="10"/>
  <c r="T9" i="3"/>
  <c r="I6" i="10"/>
  <c r="T211" i="3"/>
  <c r="J174" i="10" s="1"/>
  <c r="I174" i="10"/>
  <c r="Q126" i="3"/>
  <c r="G97" i="10"/>
  <c r="T12" i="3"/>
  <c r="J8" i="10" s="1"/>
  <c r="I8" i="10"/>
  <c r="Q203" i="3"/>
  <c r="G163" i="10"/>
  <c r="T43" i="3"/>
  <c r="J33" i="10" s="1"/>
  <c r="I33" i="10"/>
  <c r="T37" i="3"/>
  <c r="G28" i="15" s="1"/>
  <c r="I28" i="10"/>
  <c r="S41" i="3"/>
  <c r="T228" i="3"/>
  <c r="G186" i="15" s="1"/>
  <c r="S233" i="3"/>
  <c r="I188" i="10"/>
  <c r="T8" i="3"/>
  <c r="I5" i="10"/>
  <c r="T218" i="3"/>
  <c r="J180" i="10" s="1"/>
  <c r="I180" i="10"/>
  <c r="T180" i="3"/>
  <c r="G153" i="15" s="1"/>
  <c r="S185" i="3"/>
  <c r="I148" i="10"/>
  <c r="G47" i="10"/>
  <c r="Q64" i="3"/>
  <c r="T162" i="3"/>
  <c r="J133" i="10" s="1"/>
  <c r="I133" i="10"/>
  <c r="T146" i="3"/>
  <c r="G112" i="15" s="1"/>
  <c r="S152" i="3"/>
  <c r="I119" i="10"/>
  <c r="T154" i="3"/>
  <c r="I126" i="10"/>
  <c r="T178" i="3"/>
  <c r="I147" i="10"/>
  <c r="T157" i="3"/>
  <c r="I129" i="10"/>
  <c r="T303" i="3"/>
  <c r="I251" i="10"/>
  <c r="Q159" i="3"/>
  <c r="G125" i="10"/>
  <c r="Q263" i="3"/>
  <c r="N245" i="3"/>
  <c r="J178" i="10"/>
  <c r="N119" i="3"/>
  <c r="D92" i="10"/>
  <c r="J208" i="10"/>
  <c r="J203" i="10"/>
  <c r="S46" i="3"/>
  <c r="Q245" i="3"/>
  <c r="D15" i="10"/>
  <c r="N26" i="3"/>
  <c r="N269" i="3"/>
  <c r="D218" i="10"/>
  <c r="N191" i="3"/>
  <c r="D153" i="10"/>
  <c r="T97" i="3"/>
  <c r="I78" i="10"/>
  <c r="T358" i="3"/>
  <c r="I297" i="10"/>
  <c r="T321" i="3"/>
  <c r="I266" i="10"/>
  <c r="T356" i="3"/>
  <c r="J295" i="10" s="1"/>
  <c r="I295" i="10"/>
  <c r="T112" i="3"/>
  <c r="I91" i="10"/>
  <c r="T333" i="3"/>
  <c r="I276" i="10"/>
  <c r="T295" i="3"/>
  <c r="J244" i="10" s="1"/>
  <c r="I244" i="10"/>
  <c r="T272" i="3"/>
  <c r="J225" i="10" s="1"/>
  <c r="I225" i="10"/>
  <c r="T75" i="3"/>
  <c r="I60" i="10"/>
  <c r="T304" i="3"/>
  <c r="I252" i="10"/>
  <c r="T283" i="3"/>
  <c r="J234" i="10" s="1"/>
  <c r="I234" i="10"/>
  <c r="T326" i="3"/>
  <c r="J270" i="10" s="1"/>
  <c r="I270" i="10"/>
  <c r="T282" i="3"/>
  <c r="G233" i="15" s="1"/>
  <c r="S287" i="3"/>
  <c r="I233" i="10"/>
  <c r="T343" i="3"/>
  <c r="J284" i="10" s="1"/>
  <c r="I284" i="10"/>
  <c r="T82" i="3"/>
  <c r="G57" i="15" s="1"/>
  <c r="S86" i="3"/>
  <c r="I65" i="10"/>
  <c r="T171" i="3"/>
  <c r="I141" i="10"/>
  <c r="T194" i="3"/>
  <c r="J160" i="10" s="1"/>
  <c r="I160" i="10"/>
  <c r="T190" i="3"/>
  <c r="I157" i="10"/>
  <c r="T271" i="3"/>
  <c r="J224" i="10" s="1"/>
  <c r="I224" i="10"/>
  <c r="T39" i="3"/>
  <c r="J30" i="10" s="1"/>
  <c r="I30" i="10"/>
  <c r="T256" i="3"/>
  <c r="I212" i="10"/>
  <c r="T120" i="3"/>
  <c r="G94" i="15" s="1"/>
  <c r="S126" i="3"/>
  <c r="I97" i="10"/>
  <c r="T198" i="3"/>
  <c r="G166" i="15" s="1"/>
  <c r="S203" i="3"/>
  <c r="I163" i="10"/>
  <c r="T319" i="3"/>
  <c r="J264" i="10" s="1"/>
  <c r="I264" i="10"/>
  <c r="T45" i="3"/>
  <c r="I35" i="10"/>
  <c r="T360" i="3"/>
  <c r="G297" i="15" s="1"/>
  <c r="I298" i="10"/>
  <c r="T95" i="3"/>
  <c r="J76" i="10" s="1"/>
  <c r="I76" i="10"/>
  <c r="Q172" i="3"/>
  <c r="G137" i="10"/>
  <c r="T149" i="3"/>
  <c r="I122" i="10"/>
  <c r="T259" i="3"/>
  <c r="J214" i="10" s="1"/>
  <c r="I214" i="10"/>
  <c r="T25" i="3"/>
  <c r="I19" i="10"/>
  <c r="T74" i="3"/>
  <c r="I59" i="10"/>
  <c r="T193" i="3"/>
  <c r="J159" i="10" s="1"/>
  <c r="I159" i="10"/>
  <c r="Q185" i="3"/>
  <c r="G148" i="10"/>
  <c r="T60" i="3"/>
  <c r="G43" i="15" s="1"/>
  <c r="I47" i="10"/>
  <c r="S64" i="3"/>
  <c r="T189" i="3"/>
  <c r="I156" i="10"/>
  <c r="Q152" i="3"/>
  <c r="G119" i="10"/>
  <c r="T7" i="3"/>
  <c r="J4" i="10" s="1"/>
  <c r="I4" i="10"/>
  <c r="T298" i="3"/>
  <c r="I247" i="10"/>
  <c r="T61" i="3"/>
  <c r="J48" i="10" s="1"/>
  <c r="I48" i="10"/>
  <c r="T160" i="3"/>
  <c r="G124" i="15" s="1"/>
  <c r="S166" i="3"/>
  <c r="I131" i="10"/>
  <c r="N257" i="3"/>
  <c r="D208" i="10"/>
  <c r="S263" i="3"/>
  <c r="D55" i="10"/>
  <c r="N76" i="3"/>
  <c r="N126" i="3"/>
  <c r="D97" i="10"/>
  <c r="N203" i="3"/>
  <c r="D163" i="10"/>
  <c r="N251" i="3"/>
  <c r="N159" i="3"/>
  <c r="D125" i="10"/>
  <c r="T123" i="3"/>
  <c r="J100" i="10" s="1"/>
  <c r="I100" i="10"/>
  <c r="N347" i="3"/>
  <c r="D283" i="10"/>
  <c r="T195" i="3"/>
  <c r="I161" i="10"/>
  <c r="Q305" i="3"/>
  <c r="G248" i="10"/>
  <c r="T90" i="3"/>
  <c r="I72" i="10"/>
  <c r="T131" i="3"/>
  <c r="I107" i="10"/>
  <c r="Q329" i="3"/>
  <c r="G268" i="10"/>
  <c r="T202" i="3"/>
  <c r="I167" i="10"/>
  <c r="Q86" i="3"/>
  <c r="G65" i="10"/>
  <c r="T364" i="3"/>
  <c r="I302" i="10"/>
  <c r="T27" i="3"/>
  <c r="G20" i="15" s="1"/>
  <c r="I20" i="10"/>
  <c r="S30" i="3"/>
  <c r="Q179" i="3"/>
  <c r="G142" i="10"/>
  <c r="Q209" i="3"/>
  <c r="G168" i="10"/>
  <c r="Q299" i="3"/>
  <c r="G243" i="10"/>
  <c r="Q275" i="3"/>
  <c r="G223" i="10"/>
  <c r="T167" i="3"/>
  <c r="G130" i="15" s="1"/>
  <c r="S172" i="3"/>
  <c r="I137" i="10"/>
  <c r="T122" i="3"/>
  <c r="J99" i="10" s="1"/>
  <c r="I99" i="10"/>
  <c r="T83" i="3"/>
  <c r="J66" i="10" s="1"/>
  <c r="I66" i="10"/>
  <c r="Q293" i="3"/>
  <c r="G238" i="10"/>
  <c r="T125" i="3"/>
  <c r="I102" i="10"/>
  <c r="T98" i="3"/>
  <c r="I79" i="10"/>
  <c r="T102" i="3"/>
  <c r="J82" i="10" s="1"/>
  <c r="I82" i="10"/>
  <c r="T13" i="3"/>
  <c r="J9" i="10" s="1"/>
  <c r="I9" i="10"/>
  <c r="Q145" i="3"/>
  <c r="N305" i="3"/>
  <c r="D248" i="10"/>
  <c r="N329" i="3"/>
  <c r="D268" i="10"/>
  <c r="J213" i="10"/>
  <c r="N227" i="3"/>
  <c r="Q46" i="3"/>
  <c r="Q119" i="3"/>
  <c r="J198" i="10"/>
  <c r="S215" i="3"/>
  <c r="J32" i="10"/>
  <c r="T300" i="3"/>
  <c r="G245" i="15" s="1"/>
  <c r="S305" i="3"/>
  <c r="I248" i="10"/>
  <c r="T121" i="3"/>
  <c r="I98" i="10"/>
  <c r="T337" i="3"/>
  <c r="J279" i="10" s="1"/>
  <c r="I279" i="10"/>
  <c r="T207" i="3"/>
  <c r="I171" i="10"/>
  <c r="T136" i="3"/>
  <c r="J111" i="10" s="1"/>
  <c r="I111" i="10"/>
  <c r="T284" i="3"/>
  <c r="J235" i="10" s="1"/>
  <c r="I235" i="10"/>
  <c r="T277" i="3"/>
  <c r="J229" i="10" s="1"/>
  <c r="I229" i="10"/>
  <c r="T324" i="3"/>
  <c r="G271" i="15" s="1"/>
  <c r="S329" i="3"/>
  <c r="I268" i="10"/>
  <c r="T225" i="3"/>
  <c r="I186" i="10"/>
  <c r="T68" i="3"/>
  <c r="I54" i="10"/>
  <c r="T362" i="3"/>
  <c r="J300" i="10" s="1"/>
  <c r="I300" i="10"/>
  <c r="T93" i="3"/>
  <c r="G75" i="15" s="1"/>
  <c r="S99" i="3"/>
  <c r="I74" i="10"/>
  <c r="T19" i="3"/>
  <c r="I14" i="10"/>
  <c r="T44" i="3"/>
  <c r="I34" i="10"/>
  <c r="G20" i="10"/>
  <c r="Q30" i="3"/>
  <c r="T173" i="3"/>
  <c r="G134" i="15" s="1"/>
  <c r="S179" i="3"/>
  <c r="I142" i="10"/>
  <c r="T307" i="3"/>
  <c r="J254" i="10" s="1"/>
  <c r="I254" i="10"/>
  <c r="T78" i="3"/>
  <c r="J62" i="10" s="1"/>
  <c r="I62" i="10"/>
  <c r="T301" i="3"/>
  <c r="J249" i="10" s="1"/>
  <c r="I249" i="10"/>
  <c r="T63" i="3"/>
  <c r="I50" i="10"/>
  <c r="T204" i="3"/>
  <c r="G170" i="15" s="1"/>
  <c r="S209" i="3"/>
  <c r="I168" i="10"/>
  <c r="T294" i="3"/>
  <c r="G241" i="15" s="1"/>
  <c r="S299" i="3"/>
  <c r="I243" i="10"/>
  <c r="T262" i="3"/>
  <c r="I217" i="10"/>
  <c r="T229" i="3"/>
  <c r="J189" i="10" s="1"/>
  <c r="I189" i="10"/>
  <c r="T349" i="3"/>
  <c r="J289" i="10" s="1"/>
  <c r="I289" i="10"/>
  <c r="T270" i="3"/>
  <c r="G225" i="15" s="1"/>
  <c r="S275" i="3"/>
  <c r="I223" i="10"/>
  <c r="T50" i="3"/>
  <c r="J39" i="10" s="1"/>
  <c r="I39" i="10"/>
  <c r="G23" i="10"/>
  <c r="Q36" i="3"/>
  <c r="T334" i="3"/>
  <c r="I277" i="10"/>
  <c r="T249" i="3"/>
  <c r="I206" i="10"/>
  <c r="T361" i="3"/>
  <c r="J299" i="10" s="1"/>
  <c r="I299" i="10"/>
  <c r="T62" i="3"/>
  <c r="J49" i="10" s="1"/>
  <c r="I49" i="10"/>
  <c r="T285" i="3"/>
  <c r="I236" i="10"/>
  <c r="T288" i="3"/>
  <c r="G237" i="15" s="1"/>
  <c r="S293" i="3"/>
  <c r="I238" i="10"/>
  <c r="T151" i="3"/>
  <c r="I124" i="10"/>
  <c r="T184" i="3"/>
  <c r="I152" i="10"/>
  <c r="T105" i="3"/>
  <c r="I85" i="10"/>
  <c r="T320" i="3"/>
  <c r="J265" i="10" s="1"/>
  <c r="I265" i="10"/>
  <c r="T267" i="3"/>
  <c r="I221" i="10"/>
  <c r="T153" i="3"/>
  <c r="G118" i="15" s="1"/>
  <c r="S159" i="3"/>
  <c r="I125" i="10"/>
  <c r="T114" i="3"/>
  <c r="G90" i="15" s="1"/>
  <c r="S119" i="3"/>
  <c r="I92" i="10"/>
  <c r="J11" i="10"/>
  <c r="D20" i="10"/>
  <c r="N30" i="3"/>
  <c r="N179" i="3"/>
  <c r="D142" i="10"/>
  <c r="N209" i="3"/>
  <c r="D168" i="10"/>
  <c r="N299" i="3"/>
  <c r="D243" i="10"/>
  <c r="T80" i="3"/>
  <c r="I64" i="10"/>
  <c r="Q257" i="3"/>
  <c r="J173" i="10"/>
  <c r="N92" i="3"/>
  <c r="D69" i="10"/>
  <c r="N197" i="3"/>
  <c r="D158" i="10"/>
  <c r="D42" i="10"/>
  <c r="N59" i="3"/>
  <c r="N323" i="3"/>
  <c r="D263" i="10"/>
  <c r="C303" i="10"/>
  <c r="N275" i="3"/>
  <c r="D223" i="10"/>
  <c r="T243" i="3"/>
  <c r="I201" i="10"/>
  <c r="T66" i="3"/>
  <c r="J52" i="10" s="1"/>
  <c r="I52" i="10"/>
  <c r="Q335" i="3"/>
  <c r="G273" i="10"/>
  <c r="T289" i="3"/>
  <c r="J239" i="10" s="1"/>
  <c r="I239" i="10"/>
  <c r="T140" i="3"/>
  <c r="I114" i="10"/>
  <c r="G36" i="10"/>
  <c r="Q53" i="3"/>
  <c r="T219" i="3"/>
  <c r="I181" i="10"/>
  <c r="T118" i="3"/>
  <c r="I96" i="10"/>
  <c r="Q133" i="3"/>
  <c r="G103" i="10"/>
  <c r="T186" i="3"/>
  <c r="G157" i="15" s="1"/>
  <c r="S191" i="3"/>
  <c r="I153" i="10"/>
  <c r="Q99" i="3"/>
  <c r="G74" i="10"/>
  <c r="T236" i="3"/>
  <c r="J195" i="10" s="1"/>
  <c r="I195" i="10"/>
  <c r="T247" i="3"/>
  <c r="J204" i="10" s="1"/>
  <c r="I204" i="10"/>
  <c r="T28" i="3"/>
  <c r="J21" i="10" s="1"/>
  <c r="I21" i="10"/>
  <c r="T116" i="3"/>
  <c r="J94" i="10" s="1"/>
  <c r="I94" i="10"/>
  <c r="T29" i="3"/>
  <c r="I22" i="10"/>
  <c r="T31" i="3"/>
  <c r="G23" i="15" s="1"/>
  <c r="I23" i="10"/>
  <c r="S36" i="3"/>
  <c r="T88" i="3"/>
  <c r="J70" i="10" s="1"/>
  <c r="I70" i="10"/>
  <c r="T342" i="3"/>
  <c r="G284" i="15" s="1"/>
  <c r="S347" i="3"/>
  <c r="I283" i="10"/>
  <c r="T35" i="3"/>
  <c r="I27" i="10"/>
  <c r="T235" i="3"/>
  <c r="J194" i="10" s="1"/>
  <c r="I194" i="10"/>
  <c r="T100" i="3"/>
  <c r="G80" i="15" s="1"/>
  <c r="S106" i="3"/>
  <c r="I80" i="10"/>
  <c r="Q269" i="3"/>
  <c r="G218" i="10"/>
  <c r="T187" i="3"/>
  <c r="J154" i="10" s="1"/>
  <c r="I154" i="10"/>
  <c r="N317" i="3"/>
  <c r="D258" i="10"/>
  <c r="T328" i="3"/>
  <c r="I272" i="10"/>
  <c r="S69" i="3"/>
  <c r="N335" i="3"/>
  <c r="D273" i="10"/>
  <c r="D36" i="10"/>
  <c r="N53" i="3"/>
  <c r="N133" i="3"/>
  <c r="D103" i="10"/>
  <c r="N166" i="3"/>
  <c r="D131" i="10"/>
  <c r="Q20" i="3"/>
  <c r="Q251" i="3"/>
  <c r="J258" i="10"/>
  <c r="Q317" i="3"/>
  <c r="J183" i="10"/>
  <c r="N99" i="3"/>
  <c r="D74" i="10"/>
  <c r="N287" i="3"/>
  <c r="D233" i="10"/>
  <c r="D28" i="10"/>
  <c r="N41" i="3"/>
  <c r="N113" i="3"/>
  <c r="D86" i="10"/>
  <c r="T174" i="3"/>
  <c r="I143" i="10"/>
  <c r="T330" i="3"/>
  <c r="G275" i="15" s="1"/>
  <c r="S335" i="3"/>
  <c r="I273" i="10"/>
  <c r="T199" i="3"/>
  <c r="J164" i="10" s="1"/>
  <c r="I164" i="10"/>
  <c r="T205" i="3"/>
  <c r="J169" i="10" s="1"/>
  <c r="I169" i="10"/>
  <c r="T47" i="3"/>
  <c r="G35" i="15" s="1"/>
  <c r="I36" i="10"/>
  <c r="S53" i="3"/>
  <c r="T127" i="3"/>
  <c r="G99" i="15" s="1"/>
  <c r="S133" i="3"/>
  <c r="I103" i="10"/>
  <c r="T89" i="3"/>
  <c r="J71" i="10" s="1"/>
  <c r="I71" i="10"/>
  <c r="T111" i="3"/>
  <c r="I90" i="10"/>
  <c r="Q191" i="3"/>
  <c r="G153" i="10"/>
  <c r="T155" i="3"/>
  <c r="J127" i="10" s="1"/>
  <c r="I127" i="10"/>
  <c r="Q359" i="3"/>
  <c r="G293" i="10"/>
  <c r="T142" i="3"/>
  <c r="J116" i="10" s="1"/>
  <c r="I116" i="10"/>
  <c r="T165" i="3"/>
  <c r="I136" i="10"/>
  <c r="T292" i="3"/>
  <c r="I242" i="10"/>
  <c r="T291" i="3"/>
  <c r="I241" i="10"/>
  <c r="T297" i="3"/>
  <c r="I246" i="10"/>
  <c r="T302" i="3"/>
  <c r="I250" i="10"/>
  <c r="T169" i="3"/>
  <c r="J139" i="10" s="1"/>
  <c r="I139" i="10"/>
  <c r="T220" i="3"/>
  <c r="I182" i="10"/>
  <c r="T253" i="3"/>
  <c r="J209" i="10" s="1"/>
  <c r="I209" i="10"/>
  <c r="T158" i="3"/>
  <c r="I130" i="10"/>
  <c r="T214" i="3"/>
  <c r="I177" i="10"/>
  <c r="T168" i="3"/>
  <c r="J138" i="10" s="1"/>
  <c r="I138" i="10"/>
  <c r="T268" i="3"/>
  <c r="I222" i="10"/>
  <c r="T144" i="3"/>
  <c r="I118" i="10"/>
  <c r="T310" i="3"/>
  <c r="I257" i="10"/>
  <c r="T314" i="3"/>
  <c r="J260" i="10" s="1"/>
  <c r="I260" i="10"/>
  <c r="T352" i="3"/>
  <c r="I292" i="10"/>
  <c r="T265" i="3"/>
  <c r="J219" i="10" s="1"/>
  <c r="I219" i="10"/>
  <c r="Q347" i="3"/>
  <c r="G283" i="10"/>
  <c r="Q106" i="3"/>
  <c r="G80" i="10"/>
  <c r="T67" i="3"/>
  <c r="J53" i="10" s="1"/>
  <c r="I53" i="10"/>
  <c r="T264" i="3"/>
  <c r="G221" i="15" s="1"/>
  <c r="S269" i="3"/>
  <c r="I218" i="10"/>
  <c r="T182" i="3"/>
  <c r="J150" i="10" s="1"/>
  <c r="I150" i="10"/>
  <c r="Q353" i="3"/>
  <c r="N172" i="3"/>
  <c r="D137" i="10"/>
  <c r="N185" i="3"/>
  <c r="D148" i="10"/>
  <c r="D47" i="10"/>
  <c r="N64" i="3"/>
  <c r="N152" i="3"/>
  <c r="D119" i="10"/>
  <c r="T332" i="3"/>
  <c r="J275" i="10" s="1"/>
  <c r="I275" i="10"/>
  <c r="T6" i="3"/>
  <c r="I3" i="10"/>
  <c r="T58" i="3"/>
  <c r="I46" i="10"/>
  <c r="Q281" i="3"/>
  <c r="G228" i="10"/>
  <c r="T34" i="3"/>
  <c r="I26" i="10"/>
  <c r="Q341" i="3"/>
  <c r="G278" i="10"/>
  <c r="T234" i="3"/>
  <c r="G190" i="15" s="1"/>
  <c r="S239" i="3"/>
  <c r="I193" i="10"/>
  <c r="T101" i="3"/>
  <c r="I81" i="10"/>
  <c r="T84" i="3"/>
  <c r="I67" i="10"/>
  <c r="T107" i="3"/>
  <c r="G85" i="15" s="1"/>
  <c r="S113" i="3"/>
  <c r="I86" i="10"/>
  <c r="T201" i="3"/>
  <c r="I166" i="10"/>
  <c r="T206" i="3"/>
  <c r="J170" i="10" s="1"/>
  <c r="I170" i="10"/>
  <c r="T161" i="3"/>
  <c r="I132" i="10"/>
  <c r="T354" i="3"/>
  <c r="G293" i="15" s="1"/>
  <c r="S359" i="3"/>
  <c r="I293" i="10"/>
  <c r="T130" i="3"/>
  <c r="J106" i="10" s="1"/>
  <c r="I106" i="10"/>
  <c r="T124" i="3"/>
  <c r="I101" i="10"/>
  <c r="Q138" i="3"/>
  <c r="G109" i="10"/>
  <c r="T141" i="3"/>
  <c r="J115" i="10" s="1"/>
  <c r="I115" i="10"/>
  <c r="T94" i="3"/>
  <c r="I75" i="10"/>
  <c r="T103" i="3"/>
  <c r="J83" i="10" s="1"/>
  <c r="I83" i="10"/>
  <c r="T223" i="3"/>
  <c r="J184" i="10" s="1"/>
  <c r="I184" i="10"/>
  <c r="T363" i="3"/>
  <c r="I301" i="10"/>
  <c r="T176" i="3"/>
  <c r="I145" i="10"/>
  <c r="T266" i="3"/>
  <c r="J220" i="10" s="1"/>
  <c r="I220" i="10"/>
  <c r="T87" i="3"/>
  <c r="G61" i="15" s="1"/>
  <c r="S92" i="3"/>
  <c r="I69" i="10"/>
  <c r="Q197" i="3"/>
  <c r="G158" i="10"/>
  <c r="G42" i="10"/>
  <c r="Q59" i="3"/>
  <c r="T170" i="3"/>
  <c r="I140" i="10"/>
  <c r="Q323" i="3"/>
  <c r="G263" i="10"/>
  <c r="Q81" i="3"/>
  <c r="G61" i="10"/>
  <c r="T132" i="3"/>
  <c r="I108" i="10"/>
  <c r="T213" i="3"/>
  <c r="I176" i="10"/>
  <c r="J51" i="10"/>
  <c r="Q166" i="3"/>
  <c r="N281" i="3"/>
  <c r="D228" i="10"/>
  <c r="N341" i="3"/>
  <c r="D278" i="10"/>
  <c r="N239" i="3"/>
  <c r="D193" i="10"/>
  <c r="N215" i="3"/>
  <c r="S145" i="3"/>
  <c r="Q221" i="3"/>
  <c r="S311" i="3"/>
  <c r="Q311" i="3"/>
  <c r="D51" i="10"/>
  <c r="N69" i="3"/>
  <c r="S353" i="3"/>
  <c r="N81" i="3"/>
  <c r="D61" i="10"/>
  <c r="N86" i="3"/>
  <c r="D65" i="10"/>
  <c r="D80" i="10"/>
  <c r="N106" i="3"/>
  <c r="T135" i="3"/>
  <c r="J110" i="10" s="1"/>
  <c r="I110" i="10"/>
  <c r="T254" i="3"/>
  <c r="J210" i="10" s="1"/>
  <c r="I210" i="10"/>
  <c r="T276" i="3"/>
  <c r="G229" i="15" s="1"/>
  <c r="S281" i="3"/>
  <c r="I228" i="10"/>
  <c r="T336" i="3"/>
  <c r="G279" i="15" s="1"/>
  <c r="S341" i="3"/>
  <c r="I278" i="10"/>
  <c r="T104" i="3"/>
  <c r="I84" i="10"/>
  <c r="Q239" i="3"/>
  <c r="G193" i="10"/>
  <c r="T24" i="3"/>
  <c r="I18" i="10"/>
  <c r="T339" i="3"/>
  <c r="I281" i="10"/>
  <c r="T261" i="3"/>
  <c r="I216" i="10"/>
  <c r="T217" i="3"/>
  <c r="J179" i="10" s="1"/>
  <c r="I179" i="10"/>
  <c r="T73" i="3"/>
  <c r="J58" i="10" s="1"/>
  <c r="I58" i="10"/>
  <c r="Q113" i="3"/>
  <c r="G86" i="10"/>
  <c r="G15" i="10"/>
  <c r="Q26" i="3"/>
  <c r="T351" i="3"/>
  <c r="I291" i="10"/>
  <c r="G55" i="10"/>
  <c r="Q76" i="3"/>
  <c r="T208" i="3"/>
  <c r="I172" i="10"/>
  <c r="T237" i="3"/>
  <c r="I196" i="10"/>
  <c r="T134" i="3"/>
  <c r="G104" i="15" s="1"/>
  <c r="S138" i="3"/>
  <c r="I109" i="10"/>
  <c r="T14" i="3"/>
  <c r="I10" i="10"/>
  <c r="T255" i="3"/>
  <c r="I211" i="10"/>
  <c r="T79" i="3"/>
  <c r="J63" i="10" s="1"/>
  <c r="I63" i="10"/>
  <c r="T238" i="3"/>
  <c r="I197" i="10"/>
  <c r="G28" i="10"/>
  <c r="Q41" i="3"/>
  <c r="Q233" i="3"/>
  <c r="G188" i="10"/>
  <c r="T163" i="3"/>
  <c r="I134" i="10"/>
  <c r="T350" i="3"/>
  <c r="I290" i="10"/>
  <c r="T274" i="3"/>
  <c r="I227" i="10"/>
  <c r="T56" i="3"/>
  <c r="J44" i="10" s="1"/>
  <c r="I44" i="10"/>
  <c r="Q92" i="3"/>
  <c r="G69" i="10"/>
  <c r="T224" i="3"/>
  <c r="J185" i="10" s="1"/>
  <c r="I185" i="10"/>
  <c r="T192" i="3"/>
  <c r="G162" i="15" s="1"/>
  <c r="S197" i="3"/>
  <c r="I158" i="10"/>
  <c r="T54" i="3"/>
  <c r="G40" i="15" s="1"/>
  <c r="I42" i="10"/>
  <c r="S59" i="3"/>
  <c r="T232" i="3"/>
  <c r="I192" i="10"/>
  <c r="T278" i="3"/>
  <c r="J230" i="10" s="1"/>
  <c r="I230" i="10"/>
  <c r="T318" i="3"/>
  <c r="G267" i="15" s="1"/>
  <c r="S323" i="3"/>
  <c r="I263" i="10"/>
  <c r="T77" i="3"/>
  <c r="G54" i="15" s="1"/>
  <c r="I61" i="10"/>
  <c r="S81" i="3"/>
  <c r="T49" i="3"/>
  <c r="I38" i="10"/>
  <c r="T40" i="3"/>
  <c r="I31" i="10"/>
  <c r="T175" i="3"/>
  <c r="J144" i="10" s="1"/>
  <c r="I144" i="10"/>
  <c r="T147" i="3"/>
  <c r="I120" i="10"/>
  <c r="Q227" i="3"/>
  <c r="Q69" i="3"/>
  <c r="S221" i="3"/>
  <c r="J113" i="10"/>
  <c r="N359" i="3"/>
  <c r="D293" i="10"/>
  <c r="N138" i="3"/>
  <c r="D109" i="10"/>
  <c r="N145" i="3"/>
  <c r="S257" i="3"/>
  <c r="Q215" i="3"/>
  <c r="S251" i="3"/>
  <c r="J253" i="10"/>
  <c r="D23" i="10"/>
  <c r="N36" i="3"/>
  <c r="N293" i="3"/>
  <c r="D238" i="10"/>
  <c r="N221" i="3"/>
  <c r="J288" i="10"/>
  <c r="N233" i="3"/>
  <c r="D188" i="10"/>
  <c r="Q15" i="3"/>
  <c r="T11" i="3"/>
  <c r="G9" i="15" s="1"/>
  <c r="S15" i="3"/>
  <c r="S10" i="3"/>
  <c r="Q10" i="3"/>
  <c r="L263" i="4"/>
  <c r="L203" i="4"/>
  <c r="L210" i="4"/>
  <c r="L58" i="4"/>
  <c r="L265" i="4"/>
  <c r="L72" i="4"/>
  <c r="L47" i="4"/>
  <c r="L173" i="4"/>
  <c r="L149" i="4"/>
  <c r="L148" i="4"/>
  <c r="L359" i="4"/>
  <c r="L155" i="4"/>
  <c r="L83" i="4"/>
  <c r="L82" i="4"/>
  <c r="L305" i="4"/>
  <c r="L129" i="4"/>
  <c r="L95" i="4"/>
  <c r="L109" i="4"/>
  <c r="L36" i="4"/>
  <c r="L245" i="4"/>
  <c r="L181" i="4"/>
  <c r="L108" i="4"/>
  <c r="L50" i="4"/>
  <c r="L192" i="4"/>
  <c r="L54" i="4"/>
  <c r="L30" i="4"/>
  <c r="L6" i="4"/>
  <c r="L140" i="4"/>
  <c r="L224" i="4"/>
  <c r="L19" i="4"/>
  <c r="L178" i="4"/>
  <c r="L106" i="4"/>
  <c r="L337" i="4"/>
  <c r="L289" i="4"/>
  <c r="L241" i="4"/>
  <c r="L121" i="4"/>
  <c r="L128" i="4"/>
  <c r="L112" i="4"/>
  <c r="L141" i="4"/>
  <c r="L126" i="4"/>
  <c r="L46" i="4"/>
  <c r="L69" i="4"/>
  <c r="L236" i="4"/>
  <c r="L132" i="4"/>
  <c r="L146" i="4"/>
  <c r="L320" i="4"/>
  <c r="L115" i="4"/>
  <c r="L324" i="4"/>
  <c r="L292" i="4"/>
  <c r="L228" i="4"/>
  <c r="L256" i="4"/>
  <c r="L135" i="4"/>
  <c r="L91" i="4"/>
  <c r="L346" i="4"/>
  <c r="L314" i="4"/>
  <c r="L282" i="4"/>
  <c r="L250" i="4"/>
  <c r="L218" i="4"/>
  <c r="L217" i="4"/>
  <c r="L185" i="4"/>
  <c r="L17" i="4"/>
  <c r="L118" i="4"/>
  <c r="L70" i="4"/>
  <c r="L197" i="4"/>
  <c r="L53" i="4"/>
  <c r="L196" i="4"/>
  <c r="L179" i="4"/>
  <c r="L202" i="4"/>
  <c r="L154" i="4"/>
  <c r="L211" i="4"/>
  <c r="L7" i="4"/>
  <c r="L107" i="4"/>
  <c r="L43" i="4"/>
  <c r="L194" i="4"/>
  <c r="L66" i="4"/>
  <c r="L193" i="4"/>
  <c r="L145" i="4"/>
  <c r="L73" i="4"/>
  <c r="L184" i="4"/>
  <c r="L96" i="4"/>
  <c r="L199" i="4"/>
  <c r="L151" i="4"/>
  <c r="L61" i="4"/>
  <c r="L174" i="4"/>
  <c r="L277" i="4"/>
  <c r="L101" i="4"/>
  <c r="L180" i="4"/>
  <c r="L142" i="4"/>
  <c r="L123" i="4"/>
  <c r="L41" i="4"/>
  <c r="L48" i="4"/>
  <c r="L93" i="4"/>
  <c r="L166" i="4"/>
  <c r="L5" i="4"/>
  <c r="L198" i="4"/>
  <c r="L99" i="4"/>
  <c r="L137" i="4"/>
  <c r="L113" i="4"/>
  <c r="L89" i="4"/>
  <c r="L65" i="4"/>
  <c r="L200" i="4"/>
  <c r="L176" i="4"/>
  <c r="L88" i="4"/>
  <c r="L71" i="4"/>
  <c r="L269" i="4"/>
  <c r="L229" i="4"/>
  <c r="L45" i="4"/>
  <c r="L349" i="4"/>
  <c r="L85" i="4"/>
  <c r="L348" i="4"/>
  <c r="L316" i="4"/>
  <c r="L284" i="4"/>
  <c r="L252" i="4"/>
  <c r="L156" i="4"/>
  <c r="L206" i="4"/>
  <c r="L35" i="4"/>
  <c r="L214" i="4"/>
  <c r="L187" i="4"/>
  <c r="L163" i="4"/>
  <c r="L139" i="4"/>
  <c r="L75" i="4"/>
  <c r="L11" i="4"/>
  <c r="L162" i="4"/>
  <c r="L98" i="4"/>
  <c r="L9" i="4"/>
  <c r="L168" i="4"/>
  <c r="L144" i="4"/>
  <c r="L64" i="4"/>
  <c r="L87" i="4"/>
  <c r="L63" i="4"/>
  <c r="L125" i="4"/>
  <c r="L134" i="4"/>
  <c r="L110" i="4"/>
  <c r="L165" i="4"/>
  <c r="L37" i="4"/>
  <c r="L220" i="4"/>
  <c r="L59" i="4"/>
  <c r="L130" i="4"/>
  <c r="L266" i="4"/>
  <c r="L186" i="4"/>
  <c r="L138" i="4"/>
  <c r="L10" i="4"/>
  <c r="L257" i="4"/>
  <c r="L33" i="4"/>
  <c r="L40" i="4"/>
  <c r="L159" i="4"/>
  <c r="L15" i="4"/>
  <c r="L317" i="4"/>
  <c r="L253" i="4"/>
  <c r="L205" i="4"/>
  <c r="L77" i="4"/>
  <c r="L158" i="4"/>
  <c r="L293" i="4"/>
  <c r="L340" i="4"/>
  <c r="L308" i="4"/>
  <c r="L276" i="4"/>
  <c r="L244" i="4"/>
  <c r="L172" i="4"/>
  <c r="L215" i="4"/>
  <c r="L191" i="4"/>
  <c r="L133" i="4"/>
  <c r="L127" i="4"/>
  <c r="L209" i="4"/>
  <c r="L341" i="4"/>
  <c r="L4" i="4"/>
  <c r="L26" i="4"/>
  <c r="L169" i="4"/>
  <c r="L49" i="4"/>
  <c r="L152" i="4"/>
  <c r="L160" i="4"/>
  <c r="L175" i="4"/>
  <c r="L55" i="4"/>
  <c r="L31" i="4"/>
  <c r="L301" i="4"/>
  <c r="L221" i="4"/>
  <c r="L332" i="4"/>
  <c r="L300" i="4"/>
  <c r="L268" i="4"/>
  <c r="L188" i="4"/>
  <c r="I190" i="15" l="1"/>
  <c r="J177" i="10"/>
  <c r="G176" i="15"/>
  <c r="I176" i="15" s="1"/>
  <c r="J236" i="10"/>
  <c r="G234" i="15"/>
  <c r="I234" i="15" s="1"/>
  <c r="J6" i="10"/>
  <c r="G7" i="15"/>
  <c r="I7" i="15" s="1"/>
  <c r="J31" i="10"/>
  <c r="G29" i="15"/>
  <c r="I29" i="15" s="1"/>
  <c r="I267" i="15"/>
  <c r="J211" i="10"/>
  <c r="G214" i="15"/>
  <c r="G64" i="15"/>
  <c r="N64" i="15" s="1"/>
  <c r="I61" i="15"/>
  <c r="I85" i="15"/>
  <c r="I99" i="15"/>
  <c r="I157" i="15"/>
  <c r="G161" i="15"/>
  <c r="I161" i="15" s="1"/>
  <c r="N161" i="15" s="1"/>
  <c r="I118" i="15"/>
  <c r="G123" i="15"/>
  <c r="I123" i="15" s="1"/>
  <c r="N123" i="15" s="1"/>
  <c r="J152" i="10"/>
  <c r="G155" i="15"/>
  <c r="I155" i="15" s="1"/>
  <c r="J79" i="10"/>
  <c r="G78" i="15"/>
  <c r="I78" i="15" s="1"/>
  <c r="J302" i="10"/>
  <c r="G299" i="15"/>
  <c r="I299" i="15" s="1"/>
  <c r="J107" i="10"/>
  <c r="G101" i="15"/>
  <c r="I101" i="15" s="1"/>
  <c r="I297" i="15"/>
  <c r="I186" i="15"/>
  <c r="J196" i="10"/>
  <c r="G191" i="15"/>
  <c r="I191" i="15" s="1"/>
  <c r="J257" i="10"/>
  <c r="G261" i="15"/>
  <c r="I15" i="15"/>
  <c r="T10" i="3"/>
  <c r="J172" i="10"/>
  <c r="G172" i="15"/>
  <c r="I172" i="15" s="1"/>
  <c r="J281" i="10"/>
  <c r="G281" i="15"/>
  <c r="I281" i="15" s="1"/>
  <c r="J176" i="10"/>
  <c r="G175" i="15"/>
  <c r="J140" i="10"/>
  <c r="G131" i="15"/>
  <c r="I131" i="15" s="1"/>
  <c r="J132" i="10"/>
  <c r="G125" i="15"/>
  <c r="I125" i="15" s="1"/>
  <c r="J3" i="10"/>
  <c r="K3" i="10" s="1"/>
  <c r="G5" i="15"/>
  <c r="G224" i="15"/>
  <c r="I224" i="15" s="1"/>
  <c r="N224" i="15" s="1"/>
  <c r="I221" i="15"/>
  <c r="J118" i="10"/>
  <c r="G110" i="15"/>
  <c r="I110" i="15" s="1"/>
  <c r="J130" i="10"/>
  <c r="G122" i="15"/>
  <c r="I122" i="15" s="1"/>
  <c r="J250" i="10"/>
  <c r="G246" i="15"/>
  <c r="I246" i="15" s="1"/>
  <c r="J136" i="10"/>
  <c r="G128" i="15"/>
  <c r="I128" i="15" s="1"/>
  <c r="J27" i="10"/>
  <c r="G26" i="15"/>
  <c r="I26" i="15" s="1"/>
  <c r="I23" i="15"/>
  <c r="G27" i="15"/>
  <c r="I27" i="15" s="1"/>
  <c r="N27" i="15" s="1"/>
  <c r="J64" i="10"/>
  <c r="G55" i="15"/>
  <c r="I55" i="15" s="1"/>
  <c r="J34" i="10"/>
  <c r="G32" i="15"/>
  <c r="I124" i="15"/>
  <c r="I57" i="15"/>
  <c r="J251" i="10"/>
  <c r="G247" i="15"/>
  <c r="I247" i="15" s="1"/>
  <c r="G156" i="15"/>
  <c r="I153" i="15"/>
  <c r="J95" i="10"/>
  <c r="G91" i="15"/>
  <c r="I91" i="15" s="1"/>
  <c r="I40" i="15"/>
  <c r="I293" i="15"/>
  <c r="G296" i="15"/>
  <c r="I296" i="15" s="1"/>
  <c r="N296" i="15" s="1"/>
  <c r="G244" i="15"/>
  <c r="I244" i="15" s="1"/>
  <c r="N244" i="15" s="1"/>
  <c r="I241" i="15"/>
  <c r="J38" i="10"/>
  <c r="G36" i="15"/>
  <c r="I36" i="15" s="1"/>
  <c r="I162" i="15"/>
  <c r="J227" i="10"/>
  <c r="G227" i="15"/>
  <c r="I227" i="15" s="1"/>
  <c r="J10" i="10"/>
  <c r="G10" i="15"/>
  <c r="I10" i="15" s="1"/>
  <c r="I279" i="15"/>
  <c r="J101" i="10"/>
  <c r="G96" i="15"/>
  <c r="I96" i="15" s="1"/>
  <c r="J67" i="10"/>
  <c r="G58" i="15"/>
  <c r="I58" i="15" s="1"/>
  <c r="I275" i="15"/>
  <c r="J114" i="10"/>
  <c r="G108" i="15"/>
  <c r="J201" i="10"/>
  <c r="G195" i="15"/>
  <c r="J221" i="10"/>
  <c r="G222" i="15"/>
  <c r="I222" i="15" s="1"/>
  <c r="J124" i="10"/>
  <c r="G116" i="15"/>
  <c r="I116" i="15" s="1"/>
  <c r="I170" i="15"/>
  <c r="J54" i="10"/>
  <c r="G47" i="15"/>
  <c r="J102" i="10"/>
  <c r="G97" i="15"/>
  <c r="I97" i="15" s="1"/>
  <c r="J72" i="10"/>
  <c r="G62" i="15"/>
  <c r="I62" i="15" s="1"/>
  <c r="J122" i="10"/>
  <c r="G114" i="15"/>
  <c r="I114" i="15" s="1"/>
  <c r="J35" i="10"/>
  <c r="G33" i="15"/>
  <c r="I33" i="15" s="1"/>
  <c r="I94" i="15"/>
  <c r="J157" i="10"/>
  <c r="G160" i="15"/>
  <c r="I160" i="15" s="1"/>
  <c r="J266" i="10"/>
  <c r="G268" i="15"/>
  <c r="I268" i="15" s="1"/>
  <c r="I112" i="15"/>
  <c r="J242" i="10"/>
  <c r="G239" i="15"/>
  <c r="I239" i="15" s="1"/>
  <c r="J171" i="10"/>
  <c r="G171" i="15"/>
  <c r="I171" i="15" s="1"/>
  <c r="I166" i="15"/>
  <c r="J18" i="10"/>
  <c r="G17" i="15"/>
  <c r="I17" i="15" s="1"/>
  <c r="J108" i="10"/>
  <c r="G102" i="15"/>
  <c r="I102" i="15" s="1"/>
  <c r="J26" i="10"/>
  <c r="G25" i="15"/>
  <c r="I25" i="15" s="1"/>
  <c r="J292" i="10"/>
  <c r="G291" i="15"/>
  <c r="I291" i="15" s="1"/>
  <c r="J222" i="10"/>
  <c r="G223" i="15"/>
  <c r="I223" i="15" s="1"/>
  <c r="J246" i="10"/>
  <c r="G242" i="15"/>
  <c r="I242" i="15" s="1"/>
  <c r="J90" i="10"/>
  <c r="G87" i="15"/>
  <c r="I87" i="15" s="1"/>
  <c r="G39" i="15"/>
  <c r="I39" i="15" s="1"/>
  <c r="N39" i="15" s="1"/>
  <c r="I35" i="15"/>
  <c r="J22" i="10"/>
  <c r="G21" i="15"/>
  <c r="I21" i="15" s="1"/>
  <c r="J14" i="10"/>
  <c r="G13" i="15"/>
  <c r="J98" i="10"/>
  <c r="G95" i="15"/>
  <c r="I95" i="15" s="1"/>
  <c r="I130" i="15"/>
  <c r="J156" i="10"/>
  <c r="G159" i="15"/>
  <c r="I159" i="15" s="1"/>
  <c r="J129" i="10"/>
  <c r="G121" i="15"/>
  <c r="I121" i="15" s="1"/>
  <c r="I28" i="15"/>
  <c r="G30" i="15"/>
  <c r="I30" i="15" s="1"/>
  <c r="N30" i="15" s="1"/>
  <c r="J277" i="10"/>
  <c r="G277" i="15"/>
  <c r="I277" i="15" s="1"/>
  <c r="I9" i="15"/>
  <c r="G11" i="15"/>
  <c r="I11" i="15" s="1"/>
  <c r="N11" i="15" s="1"/>
  <c r="J120" i="10"/>
  <c r="G113" i="15"/>
  <c r="I113" i="15" s="1"/>
  <c r="J192" i="10"/>
  <c r="G188" i="15"/>
  <c r="I188" i="15" s="1"/>
  <c r="J290" i="10"/>
  <c r="G289" i="15"/>
  <c r="J197" i="10"/>
  <c r="G192" i="15"/>
  <c r="I192" i="15" s="1"/>
  <c r="J145" i="10"/>
  <c r="G136" i="15"/>
  <c r="I136" i="15" s="1"/>
  <c r="J75" i="10"/>
  <c r="G76" i="15"/>
  <c r="I76" i="15" s="1"/>
  <c r="J81" i="10"/>
  <c r="G81" i="15"/>
  <c r="I81" i="15" s="1"/>
  <c r="J143" i="10"/>
  <c r="G135" i="15"/>
  <c r="I135" i="15" s="1"/>
  <c r="J272" i="10"/>
  <c r="G273" i="15"/>
  <c r="I273" i="15" s="1"/>
  <c r="G287" i="15"/>
  <c r="I287" i="15" s="1"/>
  <c r="N287" i="15" s="1"/>
  <c r="I284" i="15"/>
  <c r="J96" i="10"/>
  <c r="G92" i="15"/>
  <c r="I92" i="15" s="1"/>
  <c r="J217" i="10"/>
  <c r="G219" i="15"/>
  <c r="I219" i="15" s="1"/>
  <c r="J50" i="10"/>
  <c r="G44" i="15"/>
  <c r="I44" i="15" s="1"/>
  <c r="J186" i="10"/>
  <c r="G183" i="15"/>
  <c r="J167" i="10"/>
  <c r="G168" i="15"/>
  <c r="I168" i="15" s="1"/>
  <c r="J59" i="10"/>
  <c r="G51" i="15"/>
  <c r="I51" i="15" s="1"/>
  <c r="J212" i="10"/>
  <c r="G215" i="15"/>
  <c r="I215" i="15" s="1"/>
  <c r="J252" i="10"/>
  <c r="G248" i="15"/>
  <c r="I248" i="15" s="1"/>
  <c r="J276" i="10"/>
  <c r="G276" i="15"/>
  <c r="I276" i="15" s="1"/>
  <c r="J297" i="10"/>
  <c r="G295" i="15"/>
  <c r="I295" i="15" s="1"/>
  <c r="G53" i="15"/>
  <c r="I53" i="15" s="1"/>
  <c r="N53" i="15" s="1"/>
  <c r="I49" i="15"/>
  <c r="J216" i="10"/>
  <c r="G218" i="15"/>
  <c r="J46" i="10"/>
  <c r="G41" i="15"/>
  <c r="I41" i="15" s="1"/>
  <c r="I271" i="15"/>
  <c r="I54" i="15"/>
  <c r="G56" i="15"/>
  <c r="I56" i="15" s="1"/>
  <c r="N56" i="15" s="1"/>
  <c r="G106" i="15"/>
  <c r="I106" i="15" s="1"/>
  <c r="N106" i="15" s="1"/>
  <c r="I104" i="15"/>
  <c r="J291" i="10"/>
  <c r="G290" i="15"/>
  <c r="I290" i="15" s="1"/>
  <c r="I229" i="15"/>
  <c r="G232" i="15"/>
  <c r="I232" i="15" s="1"/>
  <c r="N232" i="15" s="1"/>
  <c r="J166" i="10"/>
  <c r="G167" i="15"/>
  <c r="I167" i="15" s="1"/>
  <c r="J182" i="10"/>
  <c r="G180" i="15"/>
  <c r="I180" i="15" s="1"/>
  <c r="J241" i="10"/>
  <c r="G238" i="15"/>
  <c r="I238" i="15" s="1"/>
  <c r="I80" i="15"/>
  <c r="G93" i="15"/>
  <c r="I93" i="15" s="1"/>
  <c r="N93" i="15" s="1"/>
  <c r="I90" i="15"/>
  <c r="G240" i="15"/>
  <c r="I240" i="15" s="1"/>
  <c r="N240" i="15" s="1"/>
  <c r="I237" i="15"/>
  <c r="J206" i="10"/>
  <c r="G199" i="15"/>
  <c r="I134" i="15"/>
  <c r="J247" i="10"/>
  <c r="G243" i="15"/>
  <c r="I243" i="15" s="1"/>
  <c r="J147" i="10"/>
  <c r="G138" i="15"/>
  <c r="I138" i="15" s="1"/>
  <c r="J5" i="10"/>
  <c r="G6" i="15"/>
  <c r="I6" i="15" s="1"/>
  <c r="J87" i="10"/>
  <c r="G86" i="15"/>
  <c r="I86" i="15" s="1"/>
  <c r="J84" i="10"/>
  <c r="G82" i="15"/>
  <c r="I82" i="15" s="1"/>
  <c r="J126" i="10"/>
  <c r="G119" i="15"/>
  <c r="I119" i="15" s="1"/>
  <c r="J134" i="10"/>
  <c r="G126" i="15"/>
  <c r="I126" i="15" s="1"/>
  <c r="J301" i="10"/>
  <c r="G298" i="15"/>
  <c r="I298" i="15" s="1"/>
  <c r="J181" i="10"/>
  <c r="G179" i="15"/>
  <c r="J85" i="10"/>
  <c r="G83" i="15"/>
  <c r="I83" i="15" s="1"/>
  <c r="I225" i="15"/>
  <c r="I75" i="15"/>
  <c r="I245" i="15"/>
  <c r="G249" i="15"/>
  <c r="I249" i="15" s="1"/>
  <c r="N249" i="15" s="1"/>
  <c r="G22" i="15"/>
  <c r="I22" i="15" s="1"/>
  <c r="N22" i="15" s="1"/>
  <c r="I20" i="15"/>
  <c r="J161" i="10"/>
  <c r="G163" i="15"/>
  <c r="I163" i="15" s="1"/>
  <c r="I43" i="15"/>
  <c r="J19" i="10"/>
  <c r="G18" i="15"/>
  <c r="I18" i="15" s="1"/>
  <c r="J141" i="10"/>
  <c r="G132" i="15"/>
  <c r="I132" i="15" s="1"/>
  <c r="I233" i="15"/>
  <c r="J60" i="10"/>
  <c r="G52" i="15"/>
  <c r="I52" i="15" s="1"/>
  <c r="J91" i="10"/>
  <c r="G88" i="15"/>
  <c r="I88" i="15" s="1"/>
  <c r="J78" i="10"/>
  <c r="G77" i="15"/>
  <c r="I77" i="15" s="1"/>
  <c r="T353" i="3"/>
  <c r="T311" i="3"/>
  <c r="T145" i="3"/>
  <c r="G303" i="10"/>
  <c r="T69" i="3"/>
  <c r="T46" i="3"/>
  <c r="D303" i="10"/>
  <c r="J298" i="10"/>
  <c r="T365" i="3"/>
  <c r="J36" i="10"/>
  <c r="T53" i="3"/>
  <c r="T191" i="3"/>
  <c r="J153" i="10"/>
  <c r="T275" i="3"/>
  <c r="J223" i="10"/>
  <c r="T99" i="3"/>
  <c r="J74" i="10"/>
  <c r="T305" i="3"/>
  <c r="J248" i="10"/>
  <c r="T172" i="3"/>
  <c r="J137" i="10"/>
  <c r="T166" i="3"/>
  <c r="J131" i="10"/>
  <c r="T86" i="3"/>
  <c r="J65" i="10"/>
  <c r="T81" i="3"/>
  <c r="J61" i="10"/>
  <c r="T138" i="3"/>
  <c r="J109" i="10"/>
  <c r="T281" i="3"/>
  <c r="J228" i="10"/>
  <c r="J23" i="10"/>
  <c r="T36" i="3"/>
  <c r="T299" i="3"/>
  <c r="J243" i="10"/>
  <c r="T329" i="3"/>
  <c r="J268" i="10"/>
  <c r="T126" i="3"/>
  <c r="J97" i="10"/>
  <c r="T257" i="3"/>
  <c r="J15" i="10"/>
  <c r="T26" i="3"/>
  <c r="I303" i="10"/>
  <c r="T159" i="3"/>
  <c r="J125" i="10"/>
  <c r="T263" i="3"/>
  <c r="T233" i="3"/>
  <c r="J188" i="10"/>
  <c r="T15" i="3"/>
  <c r="J7" i="10"/>
  <c r="T92" i="3"/>
  <c r="J69" i="10"/>
  <c r="J42" i="10"/>
  <c r="T59" i="3"/>
  <c r="T227" i="3"/>
  <c r="T20" i="3"/>
  <c r="J20" i="10"/>
  <c r="T30" i="3"/>
  <c r="T185" i="3"/>
  <c r="J148" i="10"/>
  <c r="T323" i="3"/>
  <c r="J263" i="10"/>
  <c r="T359" i="3"/>
  <c r="J293" i="10"/>
  <c r="T239" i="3"/>
  <c r="J193" i="10"/>
  <c r="T347" i="3"/>
  <c r="J283" i="10"/>
  <c r="T209" i="3"/>
  <c r="J168" i="10"/>
  <c r="T152" i="3"/>
  <c r="J119" i="10"/>
  <c r="T106" i="3"/>
  <c r="J80" i="10"/>
  <c r="T245" i="3"/>
  <c r="J47" i="10"/>
  <c r="T64" i="3"/>
  <c r="T287" i="3"/>
  <c r="J233" i="10"/>
  <c r="T221" i="3"/>
  <c r="J28" i="10"/>
  <c r="T41" i="3"/>
  <c r="T113" i="3"/>
  <c r="J86" i="10"/>
  <c r="T133" i="3"/>
  <c r="J103" i="10"/>
  <c r="T197" i="3"/>
  <c r="J158" i="10"/>
  <c r="T341" i="3"/>
  <c r="J278" i="10"/>
  <c r="T269" i="3"/>
  <c r="J218" i="10"/>
  <c r="T203" i="3"/>
  <c r="J163" i="10"/>
  <c r="J55" i="10"/>
  <c r="T76" i="3"/>
  <c r="T335" i="3"/>
  <c r="J273" i="10"/>
  <c r="T317" i="3"/>
  <c r="T215" i="3"/>
  <c r="T119" i="3"/>
  <c r="J92" i="10"/>
  <c r="T293" i="3"/>
  <c r="J238" i="10"/>
  <c r="T179" i="3"/>
  <c r="J142" i="10"/>
  <c r="T251" i="3"/>
  <c r="I5" i="15" l="1"/>
  <c r="G8" i="15"/>
  <c r="I214" i="15"/>
  <c r="G216" i="15"/>
  <c r="G139" i="15"/>
  <c r="I139" i="15" s="1"/>
  <c r="N139" i="15" s="1"/>
  <c r="G84" i="15"/>
  <c r="I84" i="15" s="1"/>
  <c r="N84" i="15" s="1"/>
  <c r="G117" i="15"/>
  <c r="I117" i="15" s="1"/>
  <c r="N117" i="15" s="1"/>
  <c r="I47" i="15"/>
  <c r="G48" i="15"/>
  <c r="I48" i="15" s="1"/>
  <c r="N48" i="15" s="1"/>
  <c r="I195" i="15"/>
  <c r="G197" i="15"/>
  <c r="I197" i="15" s="1"/>
  <c r="N197" i="15" s="1"/>
  <c r="G42" i="15"/>
  <c r="I42" i="15" s="1"/>
  <c r="N42" i="15" s="1"/>
  <c r="G60" i="15"/>
  <c r="I60" i="15" s="1"/>
  <c r="N60" i="15" s="1"/>
  <c r="I179" i="15"/>
  <c r="G181" i="15"/>
  <c r="I181" i="15" s="1"/>
  <c r="N181" i="15" s="1"/>
  <c r="G98" i="15"/>
  <c r="I98" i="15" s="1"/>
  <c r="N98" i="15" s="1"/>
  <c r="G79" i="15"/>
  <c r="G274" i="15"/>
  <c r="I274" i="15" s="1"/>
  <c r="N274" i="15" s="1"/>
  <c r="G165" i="15"/>
  <c r="I165" i="15" s="1"/>
  <c r="N165" i="15" s="1"/>
  <c r="G189" i="15"/>
  <c r="I189" i="15" s="1"/>
  <c r="N189" i="15" s="1"/>
  <c r="G270" i="15"/>
  <c r="I270" i="15" s="1"/>
  <c r="N270" i="15" s="1"/>
  <c r="I199" i="15"/>
  <c r="G201" i="15"/>
  <c r="I201" i="15" s="1"/>
  <c r="N201" i="15" s="1"/>
  <c r="I289" i="15"/>
  <c r="G292" i="15"/>
  <c r="I292" i="15" s="1"/>
  <c r="N292" i="15" s="1"/>
  <c r="G133" i="15"/>
  <c r="I133" i="15" s="1"/>
  <c r="N133" i="15" s="1"/>
  <c r="G173" i="15"/>
  <c r="I173" i="15" s="1"/>
  <c r="N173" i="15" s="1"/>
  <c r="I108" i="15"/>
  <c r="G111" i="15"/>
  <c r="I111" i="15" s="1"/>
  <c r="N111" i="15" s="1"/>
  <c r="G283" i="15"/>
  <c r="I283" i="15" s="1"/>
  <c r="N283" i="15" s="1"/>
  <c r="G103" i="15"/>
  <c r="I103" i="15" s="1"/>
  <c r="N103" i="15" s="1"/>
  <c r="I156" i="15"/>
  <c r="I261" i="15"/>
  <c r="G262" i="15"/>
  <c r="G45" i="15"/>
  <c r="I45" i="15" s="1"/>
  <c r="N45" i="15" s="1"/>
  <c r="T366" i="3"/>
  <c r="T367" i="3" s="1"/>
  <c r="G236" i="15"/>
  <c r="I236" i="15" s="1"/>
  <c r="N236" i="15" s="1"/>
  <c r="G228" i="15"/>
  <c r="I228" i="15" s="1"/>
  <c r="N228" i="15" s="1"/>
  <c r="G169" i="15"/>
  <c r="I169" i="15" s="1"/>
  <c r="N169" i="15" s="1"/>
  <c r="G129" i="15"/>
  <c r="I129" i="15" s="1"/>
  <c r="G300" i="15"/>
  <c r="G89" i="15"/>
  <c r="I89" i="15" s="1"/>
  <c r="N89" i="15" s="1"/>
  <c r="G193" i="15"/>
  <c r="I193" i="15" s="1"/>
  <c r="N193" i="15" s="1"/>
  <c r="I13" i="15"/>
  <c r="G14" i="15"/>
  <c r="I14" i="15" s="1"/>
  <c r="I218" i="15"/>
  <c r="G220" i="15"/>
  <c r="I220" i="15" s="1"/>
  <c r="N220" i="15" s="1"/>
  <c r="I183" i="15"/>
  <c r="G185" i="15"/>
  <c r="I185" i="15" s="1"/>
  <c r="N185" i="15" s="1"/>
  <c r="G278" i="15"/>
  <c r="I278" i="15" s="1"/>
  <c r="N278" i="15" s="1"/>
  <c r="I32" i="15"/>
  <c r="G34" i="15"/>
  <c r="I34" i="15" s="1"/>
  <c r="N34" i="15" s="1"/>
  <c r="I175" i="15"/>
  <c r="G177" i="15"/>
  <c r="I177" i="15" s="1"/>
  <c r="N177" i="15" s="1"/>
  <c r="G19" i="15"/>
  <c r="I19" i="15" s="1"/>
  <c r="N19" i="15" s="1"/>
  <c r="I300" i="15"/>
  <c r="N300" i="15" s="1"/>
  <c r="J303" i="10"/>
  <c r="J304" i="10" s="1"/>
  <c r="I216" i="15" l="1"/>
  <c r="G250" i="15"/>
  <c r="I262" i="15"/>
  <c r="G301" i="15"/>
  <c r="I8" i="15"/>
  <c r="G65" i="15"/>
  <c r="N156" i="15"/>
  <c r="I202" i="15"/>
  <c r="G202" i="15"/>
  <c r="I79" i="15"/>
  <c r="G140" i="15"/>
  <c r="I250" i="15" l="1"/>
  <c r="N216" i="15"/>
  <c r="I65" i="15"/>
  <c r="N8" i="15"/>
  <c r="G302" i="15"/>
  <c r="I301" i="15"/>
  <c r="N262" i="15"/>
  <c r="I140" i="15"/>
  <c r="N79" i="15"/>
  <c r="N301" i="15" l="1"/>
  <c r="N302" i="15" s="1"/>
  <c r="I302" i="15"/>
</calcChain>
</file>

<file path=xl/sharedStrings.xml><?xml version="1.0" encoding="utf-8"?>
<sst xmlns="http://schemas.openxmlformats.org/spreadsheetml/2006/main" count="17464" uniqueCount="147">
  <si>
    <t>RODAL</t>
  </si>
  <si>
    <t>SITIO</t>
  </si>
  <si>
    <t>No.</t>
  </si>
  <si>
    <t>ESPECIE</t>
  </si>
  <si>
    <t>NOMBRE CIENTIFICO</t>
  </si>
  <si>
    <t>DIAMETRO</t>
  </si>
  <si>
    <t>ALTURA</t>
  </si>
  <si>
    <t>EDAD</t>
  </si>
  <si>
    <t>T.P</t>
  </si>
  <si>
    <t>AB</t>
  </si>
  <si>
    <t>VOL UNITARIO</t>
  </si>
  <si>
    <t>GPO SILVICOLA</t>
  </si>
  <si>
    <t>Quercus rugosa</t>
  </si>
  <si>
    <t>5a15</t>
  </si>
  <si>
    <t>Quercus fulva</t>
  </si>
  <si>
    <t>Juniperus sp</t>
  </si>
  <si>
    <t>Pinus engelmannii</t>
  </si>
  <si>
    <t>20a25</t>
  </si>
  <si>
    <t>Pinus cembroides</t>
  </si>
  <si>
    <t>30a40</t>
  </si>
  <si>
    <t>Pinus lumholzi</t>
  </si>
  <si>
    <t>Otras Ojosas</t>
  </si>
  <si>
    <t>Etiquetas de fila</t>
  </si>
  <si>
    <t>Total general</t>
  </si>
  <si>
    <t>Etiquetas de columna</t>
  </si>
  <si>
    <t>Suma de T.P</t>
  </si>
  <si>
    <t>Suma de EDAD</t>
  </si>
  <si>
    <t>Suma de VOL UNITARIO</t>
  </si>
  <si>
    <t>No. Sitios</t>
  </si>
  <si>
    <t>Sitios</t>
  </si>
  <si>
    <t>Total</t>
  </si>
  <si>
    <t>Num. Rodal</t>
  </si>
  <si>
    <t>VolHA</t>
  </si>
  <si>
    <t>Pos/HA</t>
  </si>
  <si>
    <t>Vol. Res</t>
  </si>
  <si>
    <t>Superf</t>
  </si>
  <si>
    <t>ERT</t>
  </si>
  <si>
    <t>ICA</t>
  </si>
  <si>
    <t>ICA Vol</t>
  </si>
  <si>
    <t>Vol Esp/Ha</t>
  </si>
  <si>
    <t>Vol Esp</t>
  </si>
  <si>
    <t>IC</t>
  </si>
  <si>
    <t>Posib VTA10a15</t>
  </si>
  <si>
    <t>Posib VTA20a25</t>
  </si>
  <si>
    <t>Posib VTA30 +</t>
  </si>
  <si>
    <t>Factor Q</t>
  </si>
  <si>
    <t>Posib Total</t>
  </si>
  <si>
    <t>HECTAREAS</t>
  </si>
  <si>
    <t>Superficie</t>
  </si>
  <si>
    <t>ER/TOTALES M</t>
  </si>
  <si>
    <t>Máx. de DIAMETRO</t>
  </si>
  <si>
    <t>TP</t>
  </si>
  <si>
    <t>ICA%</t>
  </si>
  <si>
    <t>IMA</t>
  </si>
  <si>
    <t>ICA %</t>
  </si>
  <si>
    <t>Suma de AB</t>
  </si>
  <si>
    <t>Especie</t>
  </si>
  <si>
    <t>Posibilidad</t>
  </si>
  <si>
    <r>
      <t>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ha.</t>
    </r>
  </si>
  <si>
    <r>
      <t>Área  basal M</t>
    </r>
    <r>
      <rPr>
        <b/>
        <vertAlign val="superscript"/>
        <sz val="9"/>
        <color indexed="8"/>
        <rFont val="Arial"/>
        <family val="2"/>
      </rPr>
      <t>2</t>
    </r>
    <r>
      <rPr>
        <b/>
        <sz val="9"/>
        <color indexed="8"/>
        <rFont val="Arial"/>
        <family val="2"/>
      </rPr>
      <t xml:space="preserve"> por ha.</t>
    </r>
  </si>
  <si>
    <r>
      <t>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UMM</t>
    </r>
  </si>
  <si>
    <t>Superficie (ha)</t>
  </si>
  <si>
    <t>ab/ha</t>
  </si>
  <si>
    <t>er/ha</t>
  </si>
  <si>
    <t>er totales</t>
  </si>
  <si>
    <t>Suma de er totales</t>
  </si>
  <si>
    <r>
      <t>POS 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ha.</t>
    </r>
  </si>
  <si>
    <r>
      <t>POS 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UMM</t>
    </r>
  </si>
  <si>
    <r>
      <t>RES M</t>
    </r>
    <r>
      <rPr>
        <b/>
        <vertAlign val="superscript"/>
        <sz val="9"/>
        <color indexed="8"/>
        <rFont val="Arial"/>
        <family val="2"/>
      </rPr>
      <t>3</t>
    </r>
    <r>
      <rPr>
        <b/>
        <sz val="9"/>
        <color indexed="8"/>
        <rFont val="Arial"/>
        <family val="2"/>
      </rPr>
      <t xml:space="preserve"> VTA por ha.</t>
    </r>
  </si>
  <si>
    <r>
      <t>RES Área  basal M</t>
    </r>
    <r>
      <rPr>
        <b/>
        <vertAlign val="superscript"/>
        <sz val="9"/>
        <color indexed="8"/>
        <rFont val="Arial"/>
        <family val="2"/>
      </rPr>
      <t>2</t>
    </r>
    <r>
      <rPr>
        <b/>
        <sz val="9"/>
        <color indexed="8"/>
        <rFont val="Arial"/>
        <family val="2"/>
      </rPr>
      <t xml:space="preserve"> por ha.</t>
    </r>
  </si>
  <si>
    <t>Suma de POS M3 VTA por UMM</t>
  </si>
  <si>
    <t>Suma de No.</t>
  </si>
  <si>
    <t>AB/HA</t>
  </si>
  <si>
    <t>NARBOL/HA</t>
  </si>
  <si>
    <t>Suma de AB/HA</t>
  </si>
  <si>
    <t>Suma de NARBOL/HA</t>
  </si>
  <si>
    <t>NumRodal</t>
  </si>
  <si>
    <t>Superficie HA</t>
  </si>
  <si>
    <t>No de Arboles/Ha</t>
  </si>
  <si>
    <t>Area Basal (m2/Ha)</t>
  </si>
  <si>
    <t>Tiempo de paso (años)</t>
  </si>
  <si>
    <t>ICA (m3/Ha/año)</t>
  </si>
  <si>
    <t>Suma de HECTAREAS</t>
  </si>
  <si>
    <t>Area de Corta</t>
  </si>
  <si>
    <t>Unidad Mínima de Manejo (UMM)</t>
  </si>
  <si>
    <t>Tratamiento Silvícola</t>
  </si>
  <si>
    <t>Volumen por infraestructura  (m3 VTA)</t>
  </si>
  <si>
    <t>Posibilidad  +  volumen por infraestructura</t>
  </si>
  <si>
    <t>Género</t>
  </si>
  <si>
    <t>m3 VTA</t>
  </si>
  <si>
    <t>M3 VTA por ha.</t>
  </si>
  <si>
    <t>Área  basal M2 por ha.</t>
  </si>
  <si>
    <t>M3 VTA por UMM</t>
  </si>
  <si>
    <t>AC</t>
  </si>
  <si>
    <t>ACR1</t>
  </si>
  <si>
    <t>ACR2</t>
  </si>
  <si>
    <t>ACR4</t>
  </si>
  <si>
    <t>ACR5</t>
  </si>
  <si>
    <t>REMOCION</t>
  </si>
  <si>
    <t>POSIBILIDAD</t>
  </si>
  <si>
    <t>EXISTENCIAS REALES</t>
  </si>
  <si>
    <t>Suma de er/ha</t>
  </si>
  <si>
    <t>Suma de M3 VTA por UMM</t>
  </si>
  <si>
    <t>Selección</t>
  </si>
  <si>
    <t>1 (2018-2019)</t>
  </si>
  <si>
    <t>2 (2020-2021)</t>
  </si>
  <si>
    <t>3 (2022-2023)</t>
  </si>
  <si>
    <t>4 (2024-2025)</t>
  </si>
  <si>
    <t>5 (2025-2026)</t>
  </si>
  <si>
    <t>3 (2020-2023)</t>
  </si>
  <si>
    <t>SUPERFICIE</t>
  </si>
  <si>
    <t>TRATAMIENTO</t>
  </si>
  <si>
    <t>VTA</t>
  </si>
  <si>
    <t>VTA+INF</t>
  </si>
  <si>
    <t>VTA TOTAL</t>
  </si>
  <si>
    <t>Suma de VTA</t>
  </si>
  <si>
    <t>5 (2026-2027)</t>
  </si>
  <si>
    <t>UNIDAD MINIMA DE MANEJO</t>
  </si>
  <si>
    <t>TRATAMIENTOS APLICADOS EN EL CICLO DE CORTA ANTERIOR</t>
  </si>
  <si>
    <t>SITUACION ACTUAL</t>
  </si>
  <si>
    <t>DIFERENCIAS</t>
  </si>
  <si>
    <t>UNIDAD DE MEDIDA</t>
  </si>
  <si>
    <t>META</t>
  </si>
  <si>
    <t>SELECCION</t>
  </si>
  <si>
    <t>Suma de ab/ha</t>
  </si>
  <si>
    <t>Suma de RES M3 VTA por ha.</t>
  </si>
  <si>
    <t>Suma de RES Área  basal M2 por ha.</t>
  </si>
  <si>
    <t>Suma de POS M3 VTA por ha.</t>
  </si>
  <si>
    <t>CORTA</t>
  </si>
  <si>
    <t>RESIDUAL</t>
  </si>
  <si>
    <t>Suma de VTA+INF</t>
  </si>
  <si>
    <t>pos 20a25</t>
  </si>
  <si>
    <t>pos 30a40</t>
  </si>
  <si>
    <t>Pos 5a15</t>
  </si>
  <si>
    <t>Total pos</t>
  </si>
  <si>
    <t>Suma de pos 20a25</t>
  </si>
  <si>
    <t>Suma de pos 30a40</t>
  </si>
  <si>
    <t>Suma de Pos 5a15</t>
  </si>
  <si>
    <t>Suma de Total pos</t>
  </si>
  <si>
    <t>Pos VTA 20a25</t>
  </si>
  <si>
    <t>Pos VTA 5a15</t>
  </si>
  <si>
    <t>Pos VTA 30a40</t>
  </si>
  <si>
    <t>JUNIPERUS</t>
  </si>
  <si>
    <t>QUERCUS</t>
  </si>
  <si>
    <t>OTRAS HOJOSAS</t>
  </si>
  <si>
    <t>hoja 10 y 11 y ABXHA</t>
  </si>
  <si>
    <t>CALCULO 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</si>
</sst>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0.0000"/>
    <numFmt numFmtId="166" formatCode="0.00000"/>
    <numFmt numFmtId="167" formatCode="0.000"/>
    <numFmt numFmtId="168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b/>
      <sz val="9"/>
      <color rgb="FF000000"/>
      <name val="Arial"/>
      <family val="2"/>
    </font>
    <font>
      <b/>
      <vertAlign val="superscript"/>
      <sz val="9"/>
      <color indexed="8"/>
      <name val="Arial"/>
      <family val="2"/>
    </font>
    <font>
      <b/>
      <sz val="9"/>
      <color indexed="8"/>
      <name val="Arial"/>
      <family val="2"/>
    </font>
    <font>
      <sz val="8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 Narrow"/>
      <family val="2"/>
    </font>
    <font>
      <sz val="10"/>
      <color theme="1"/>
      <name val="Arial Narrow"/>
      <family val="2"/>
    </font>
    <font>
      <sz val="9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CDCD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0">
    <xf numFmtId="0" fontId="0" fillId="0" borderId="0" xfId="0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1" xfId="0" applyNumberFormat="1" applyFont="1" applyBorder="1"/>
    <xf numFmtId="0" fontId="2" fillId="2" borderId="2" xfId="0" applyNumberFormat="1" applyFont="1" applyFill="1" applyBorder="1"/>
    <xf numFmtId="0" fontId="2" fillId="2" borderId="0" xfId="0" applyFont="1" applyFill="1" applyBorder="1"/>
    <xf numFmtId="167" fontId="0" fillId="0" borderId="0" xfId="0" applyNumberFormat="1"/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vertical="center" wrapText="1"/>
    </xf>
    <xf numFmtId="0" fontId="3" fillId="4" borderId="8" xfId="0" applyFont="1" applyFill="1" applyBorder="1" applyAlignment="1">
      <alignment horizontal="right" vertical="center" wrapText="1"/>
    </xf>
    <xf numFmtId="0" fontId="3" fillId="4" borderId="9" xfId="0" applyFont="1" applyFill="1" applyBorder="1" applyAlignment="1">
      <alignment horizontal="right" vertical="center" wrapText="1"/>
    </xf>
    <xf numFmtId="4" fontId="0" fillId="0" borderId="0" xfId="0" applyNumberFormat="1"/>
    <xf numFmtId="4" fontId="3" fillId="4" borderId="8" xfId="0" applyNumberFormat="1" applyFont="1" applyFill="1" applyBorder="1" applyAlignment="1">
      <alignment horizontal="right" vertical="center" wrapText="1"/>
    </xf>
    <xf numFmtId="9" fontId="3" fillId="4" borderId="10" xfId="0" applyNumberFormat="1" applyFont="1" applyFill="1" applyBorder="1" applyAlignment="1">
      <alignment horizontal="center" vertical="center" wrapText="1"/>
    </xf>
    <xf numFmtId="4" fontId="3" fillId="4" borderId="10" xfId="0" applyNumberFormat="1" applyFont="1" applyFill="1" applyBorder="1" applyAlignment="1">
      <alignment horizontal="right" vertical="center" wrapText="1"/>
    </xf>
    <xf numFmtId="164" fontId="0" fillId="0" borderId="0" xfId="1" applyFont="1"/>
    <xf numFmtId="164" fontId="0" fillId="0" borderId="0" xfId="0" applyNumberFormat="1"/>
    <xf numFmtId="0" fontId="2" fillId="0" borderId="0" xfId="0" applyNumberFormat="1" applyFont="1" applyBorder="1"/>
    <xf numFmtId="0" fontId="2" fillId="2" borderId="0" xfId="0" applyNumberFormat="1" applyFont="1" applyFill="1" applyBorder="1"/>
    <xf numFmtId="0" fontId="2" fillId="0" borderId="1" xfId="0" applyFont="1" applyBorder="1" applyAlignment="1">
      <alignment horizontal="left"/>
    </xf>
    <xf numFmtId="0" fontId="0" fillId="0" borderId="0" xfId="0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167" fontId="5" fillId="0" borderId="11" xfId="0" applyNumberFormat="1" applyFont="1" applyFill="1" applyBorder="1" applyAlignment="1">
      <alignment horizontal="center" vertical="center"/>
    </xf>
    <xf numFmtId="167" fontId="5" fillId="5" borderId="11" xfId="0" applyNumberFormat="1" applyFont="1" applyFill="1" applyBorder="1" applyAlignment="1">
      <alignment horizontal="center" vertical="center"/>
    </xf>
    <xf numFmtId="168" fontId="0" fillId="0" borderId="11" xfId="0" applyNumberFormat="1" applyBorder="1" applyAlignment="1">
      <alignment horizontal="center"/>
    </xf>
    <xf numFmtId="1" fontId="5" fillId="0" borderId="11" xfId="0" applyNumberFormat="1" applyFont="1" applyFill="1" applyBorder="1" applyAlignment="1">
      <alignment horizontal="center" vertical="center"/>
    </xf>
    <xf numFmtId="9" fontId="0" fillId="0" borderId="0" xfId="0" applyNumberFormat="1"/>
    <xf numFmtId="2" fontId="0" fillId="0" borderId="0" xfId="0" applyNumberFormat="1"/>
    <xf numFmtId="0" fontId="0" fillId="0" borderId="0" xfId="0" applyAlignment="1">
      <alignment vertical="center"/>
    </xf>
    <xf numFmtId="167" fontId="0" fillId="0" borderId="0" xfId="0" applyNumberFormat="1" applyAlignment="1">
      <alignment horizontal="left" indent="1"/>
    </xf>
    <xf numFmtId="165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right" vertical="center"/>
    </xf>
    <xf numFmtId="167" fontId="9" fillId="0" borderId="11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165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left" indent="1"/>
    </xf>
    <xf numFmtId="9" fontId="2" fillId="0" borderId="0" xfId="0" applyNumberFormat="1" applyFont="1"/>
    <xf numFmtId="0" fontId="6" fillId="6" borderId="12" xfId="0" applyFont="1" applyFill="1" applyBorder="1" applyAlignment="1">
      <alignment vertical="center" wrapText="1"/>
    </xf>
    <xf numFmtId="0" fontId="6" fillId="0" borderId="12" xfId="0" applyFont="1" applyFill="1" applyBorder="1" applyAlignment="1">
      <alignment vertical="center" wrapText="1"/>
    </xf>
    <xf numFmtId="0" fontId="2" fillId="0" borderId="0" xfId="0" applyFont="1"/>
    <xf numFmtId="1" fontId="0" fillId="0" borderId="0" xfId="0" applyNumberFormat="1"/>
    <xf numFmtId="0" fontId="10" fillId="7" borderId="15" xfId="0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 wrapText="1"/>
    </xf>
    <xf numFmtId="167" fontId="2" fillId="0" borderId="0" xfId="0" applyNumberFormat="1" applyFont="1" applyAlignment="1">
      <alignment horizontal="center" vertical="center"/>
    </xf>
    <xf numFmtId="0" fontId="2" fillId="8" borderId="11" xfId="0" applyFont="1" applyFill="1" applyBorder="1" applyAlignment="1">
      <alignment wrapText="1"/>
    </xf>
    <xf numFmtId="165" fontId="2" fillId="0" borderId="0" xfId="0" applyNumberFormat="1" applyFont="1"/>
    <xf numFmtId="167" fontId="2" fillId="0" borderId="0" xfId="0" applyNumberFormat="1" applyFont="1"/>
    <xf numFmtId="0" fontId="2" fillId="8" borderId="0" xfId="0" applyFont="1" applyFill="1" applyBorder="1" applyAlignment="1">
      <alignment horizontal="center" wrapText="1"/>
    </xf>
    <xf numFmtId="9" fontId="0" fillId="0" borderId="0" xfId="2" applyFont="1"/>
    <xf numFmtId="0" fontId="11" fillId="9" borderId="24" xfId="0" applyFont="1" applyFill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0" fontId="12" fillId="0" borderId="24" xfId="0" applyFont="1" applyBorder="1" applyAlignment="1">
      <alignment horizontal="justify" vertical="center" wrapText="1"/>
    </xf>
    <xf numFmtId="0" fontId="11" fillId="0" borderId="24" xfId="0" applyFont="1" applyBorder="1" applyAlignment="1">
      <alignment horizontal="center" vertical="center" wrapText="1"/>
    </xf>
    <xf numFmtId="2" fontId="13" fillId="0" borderId="24" xfId="0" applyNumberFormat="1" applyFont="1" applyBorder="1" applyAlignment="1">
      <alignment horizontal="right" vertical="center" wrapText="1"/>
    </xf>
    <xf numFmtId="167" fontId="2" fillId="2" borderId="2" xfId="0" applyNumberFormat="1" applyFont="1" applyFill="1" applyBorder="1"/>
    <xf numFmtId="167" fontId="2" fillId="0" borderId="1" xfId="0" applyNumberFormat="1" applyFont="1" applyBorder="1"/>
    <xf numFmtId="0" fontId="6" fillId="6" borderId="12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11" fillId="9" borderId="20" xfId="0" applyFont="1" applyFill="1" applyBorder="1" applyAlignment="1">
      <alignment horizontal="center" vertical="center" wrapText="1"/>
    </xf>
    <xf numFmtId="0" fontId="11" fillId="9" borderId="21" xfId="0" applyFont="1" applyFill="1" applyBorder="1" applyAlignment="1">
      <alignment horizontal="center" vertical="center" wrapText="1"/>
    </xf>
    <xf numFmtId="0" fontId="11" fillId="9" borderId="25" xfId="0" applyFont="1" applyFill="1" applyBorder="1" applyAlignment="1">
      <alignment horizontal="center" vertical="center" wrapText="1"/>
    </xf>
    <xf numFmtId="0" fontId="11" fillId="9" borderId="23" xfId="0" applyFont="1" applyFill="1" applyBorder="1" applyAlignment="1">
      <alignment horizontal="center" vertical="center" wrapText="1"/>
    </xf>
    <xf numFmtId="0" fontId="11" fillId="9" borderId="22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26" xfId="0" applyNumberFormat="1" applyBorder="1" applyAlignment="1">
      <alignment horizontal="center"/>
    </xf>
    <xf numFmtId="0" fontId="2" fillId="8" borderId="11" xfId="0" applyFont="1" applyFill="1" applyBorder="1" applyAlignment="1">
      <alignment horizontal="center" wrapText="1"/>
    </xf>
    <xf numFmtId="0" fontId="2" fillId="8" borderId="17" xfId="0" applyFont="1" applyFill="1" applyBorder="1" applyAlignment="1">
      <alignment horizontal="center" wrapText="1"/>
    </xf>
    <xf numFmtId="0" fontId="2" fillId="8" borderId="18" xfId="0" applyFont="1" applyFill="1" applyBorder="1" applyAlignment="1">
      <alignment horizontal="center" wrapText="1"/>
    </xf>
    <xf numFmtId="0" fontId="2" fillId="8" borderId="12" xfId="0" applyFont="1" applyFill="1" applyBorder="1" applyAlignment="1">
      <alignment horizontal="center" wrapText="1"/>
    </xf>
    <xf numFmtId="0" fontId="2" fillId="8" borderId="19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 vertical="center"/>
    </xf>
    <xf numFmtId="165" fontId="0" fillId="5" borderId="0" xfId="0" applyNumberFormat="1" applyFill="1" applyAlignment="1">
      <alignment horizontal="center" vertical="center"/>
    </xf>
    <xf numFmtId="167" fontId="2" fillId="5" borderId="0" xfId="0" applyNumberFormat="1" applyFont="1" applyFill="1" applyAlignment="1">
      <alignment horizontal="left" indent="1"/>
    </xf>
    <xf numFmtId="167" fontId="2" fillId="5" borderId="0" xfId="0" applyNumberFormat="1" applyFont="1" applyFill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Windows" refreshedDate="43119.410576041664" createdVersion="6" refreshedVersion="6" minRefreshableVersion="3" recordCount="300" xr:uid="{00000000-000A-0000-FFFF-FFFF00000000}">
  <cacheSource type="worksheet">
    <worksheetSource ref="B2:D302" sheet="Hoja10"/>
  </cacheSource>
  <cacheFields count="3">
    <cacheField name="RODAL" numFmtId="0">
      <sharedItems containsSemiMixedTypes="0" containsString="0" containsNumber="1" containsInteger="1" minValue="1" maxValue="73" count="60">
        <n v="1"/>
        <n v="2"/>
        <n v="4"/>
        <n v="5"/>
        <n v="6"/>
        <n v="7"/>
        <n v="8"/>
        <n v="9"/>
        <n v="11"/>
        <n v="13"/>
        <n v="14"/>
        <n v="15"/>
        <n v="16"/>
        <n v="17"/>
        <n v="18"/>
        <n v="19"/>
        <n v="20"/>
        <n v="21"/>
        <n v="22"/>
        <n v="23"/>
        <n v="24"/>
        <n v="26"/>
        <n v="27"/>
        <n v="28"/>
        <n v="29"/>
        <n v="30"/>
        <n v="31"/>
        <n v="32"/>
        <n v="33"/>
        <n v="35"/>
        <n v="36"/>
        <n v="38"/>
        <n v="39"/>
        <n v="40"/>
        <n v="43"/>
        <n v="44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2"/>
        <n v="63"/>
        <n v="64"/>
        <n v="65"/>
        <n v="66"/>
        <n v="67"/>
        <n v="68"/>
        <n v="69"/>
        <n v="70"/>
        <n v="73"/>
      </sharedItems>
    </cacheField>
    <cacheField name="AB/HA" numFmtId="0">
      <sharedItems containsSemiMixedTypes="0" containsString="0" containsNumber="1" minValue="2.4543692606170259E-3" maxValue="12.782355109293473"/>
    </cacheField>
    <cacheField name="NARBOL/HA" numFmtId="0">
      <sharedItems containsSemiMixedTypes="0" containsString="0" containsNumber="1" minValue="1.25" maxValue="10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Windows" refreshedDate="43119.41379027778" createdVersion="6" refreshedVersion="6" minRefreshableVersion="3" recordCount="73" xr:uid="{00000000-000A-0000-FFFF-FFFF01000000}">
  <cacheSource type="worksheet">
    <worksheetSource ref="B3:C76" sheet="SUP RODAL"/>
  </cacheSource>
  <cacheFields count="2">
    <cacheField name="RODAL" numFmtId="0">
      <sharedItems containsSemiMixedTypes="0" containsString="0" containsNumber="1" containsInteger="1" minValue="1" maxValue="73" count="73">
        <n v="1"/>
        <n v="2"/>
        <n v="12"/>
        <n v="3"/>
        <n v="4"/>
        <n v="6"/>
        <n v="5"/>
        <n v="9"/>
        <n v="7"/>
        <n v="8"/>
        <n v="10"/>
        <n v="11"/>
        <n v="17"/>
        <n v="15"/>
        <n v="14"/>
        <n v="13"/>
        <n v="18"/>
        <n v="19"/>
        <n v="16"/>
        <n v="20"/>
        <n v="21"/>
        <n v="23"/>
        <n v="28"/>
        <n v="26"/>
        <n v="27"/>
        <n v="24"/>
        <n v="25"/>
        <n v="40"/>
        <n v="29"/>
        <n v="30"/>
        <n v="31"/>
        <n v="33"/>
        <n v="38"/>
        <n v="41"/>
        <n v="47"/>
        <n v="36"/>
        <n v="37"/>
        <n v="34"/>
        <n v="32"/>
        <n v="35"/>
        <n v="43"/>
        <n v="39"/>
        <n v="44"/>
        <n v="46"/>
        <n v="45"/>
        <n v="50"/>
        <n v="42"/>
        <n v="53"/>
        <n v="52"/>
        <n v="51"/>
        <n v="49"/>
        <n v="63"/>
        <n v="54"/>
        <n v="62"/>
        <n v="66"/>
        <n v="64"/>
        <n v="65"/>
        <n v="68"/>
        <n v="72"/>
        <n v="70"/>
        <n v="71"/>
        <n v="73"/>
        <n v="57"/>
        <n v="58"/>
        <n v="55"/>
        <n v="56"/>
        <n v="59"/>
        <n v="60"/>
        <n v="61"/>
        <n v="69"/>
        <n v="67"/>
        <n v="48"/>
        <n v="22"/>
      </sharedItems>
    </cacheField>
    <cacheField name="HECTAREAS" numFmtId="0">
      <sharedItems containsSemiMixedTypes="0" containsString="0" containsNumber="1" minValue="1.7994730000000001" maxValue="68.127292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Windows" refreshedDate="43119.497633333332" createdVersion="6" refreshedVersion="6" minRefreshableVersion="3" recordCount="6918" xr:uid="{00000000-000A-0000-FFFF-FFFF02000000}">
  <cacheSource type="worksheet">
    <worksheetSource ref="A1:L6919" sheet="BASE DE DATOS"/>
  </cacheSource>
  <cacheFields count="12">
    <cacheField name="RODAL" numFmtId="0">
      <sharedItems containsSemiMixedTypes="0" containsString="0" containsNumber="1" containsInteger="1" minValue="1" maxValue="73" count="60">
        <n v="5"/>
        <n v="6"/>
        <n v="11"/>
        <n v="13"/>
        <n v="2"/>
        <n v="1"/>
        <n v="4"/>
        <n v="9"/>
        <n v="7"/>
        <n v="8"/>
        <n v="17"/>
        <n v="15"/>
        <n v="14"/>
        <n v="18"/>
        <n v="19"/>
        <n v="16"/>
        <n v="20"/>
        <n v="21"/>
        <n v="23"/>
        <n v="28"/>
        <n v="26"/>
        <n v="27"/>
        <n v="24"/>
        <n v="22"/>
        <n v="29"/>
        <n v="30"/>
        <n v="31"/>
        <n v="33"/>
        <n v="32"/>
        <n v="35"/>
        <n v="36"/>
        <n v="39"/>
        <n v="38"/>
        <n v="40"/>
        <n v="43"/>
        <n v="44"/>
        <n v="47"/>
        <n v="50"/>
        <n v="49"/>
        <n v="51"/>
        <n v="48"/>
        <n v="52"/>
        <n v="53"/>
        <n v="54"/>
        <n v="55"/>
        <n v="62"/>
        <n v="63"/>
        <n v="64"/>
        <n v="65"/>
        <n v="66"/>
        <n v="67"/>
        <n v="69"/>
        <n v="68"/>
        <n v="70"/>
        <n v="60"/>
        <n v="59"/>
        <n v="73"/>
        <n v="58"/>
        <n v="57"/>
        <n v="56"/>
      </sharedItems>
    </cacheField>
    <cacheField name="SITIO" numFmtId="0">
      <sharedItems containsSemiMixedTypes="0" containsString="0" containsNumber="1" containsInteger="1" minValue="1" maxValue="202"/>
    </cacheField>
    <cacheField name="No." numFmtId="0">
      <sharedItems containsSemiMixedTypes="0" containsString="0" containsNumber="1" containsInteger="1" minValue="1" maxValue="1"/>
    </cacheField>
    <cacheField name="ESPECIE" numFmtId="0">
      <sharedItems containsSemiMixedTypes="0" containsString="0" containsNumber="1" containsInteger="1" minValue="2" maxValue="24"/>
    </cacheField>
    <cacheField name="NOMBRE CIENTIFICO" numFmtId="0">
      <sharedItems count="7">
        <s v="Quercus rugosa"/>
        <s v="Quercus fulva"/>
        <s v="Juniperus sp"/>
        <s v="Pinus engelmannii"/>
        <s v="Pinus cembroides"/>
        <s v="Pinus lumholzi"/>
        <s v="Otras Ojosas"/>
      </sharedItems>
    </cacheField>
    <cacheField name="DIAMETRO" numFmtId="0">
      <sharedItems containsSemiMixedTypes="0" containsString="0" containsNumber="1" containsInteger="1" minValue="5" maxValue="40"/>
    </cacheField>
    <cacheField name="ALTURA" numFmtId="0">
      <sharedItems containsSemiMixedTypes="0" containsString="0" containsNumber="1" containsInteger="1" minValue="3" maxValue="15"/>
    </cacheField>
    <cacheField name="EDAD" numFmtId="0">
      <sharedItems containsString="0" containsBlank="1" containsNumber="1" containsInteger="1" minValue="12" maxValue="75"/>
    </cacheField>
    <cacheField name="T.P" numFmtId="0">
      <sharedItems containsString="0" containsBlank="1" containsNumber="1" containsInteger="1" minValue="6" maxValue="69"/>
    </cacheField>
    <cacheField name="AB" numFmtId="165">
      <sharedItems containsSemiMixedTypes="0" containsString="0" containsNumber="1" minValue="1.9634954084936209E-3" maxValue="0.12566370614359174"/>
    </cacheField>
    <cacheField name="VOL UNITARIO" numFmtId="166">
      <sharedItems containsSemiMixedTypes="0" containsString="0" containsNumber="1" minValue="3.5268851656513989E-3" maxValue="0.72837258536778993"/>
    </cacheField>
    <cacheField name="GPO SILVICOLA" numFmtId="0">
      <sharedItems count="3">
        <s v="5a15"/>
        <s v="20a25"/>
        <s v="30a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Windows" refreshedDate="43119.498858333332" createdVersion="6" refreshedVersion="6" minRefreshableVersion="3" recordCount="193" xr:uid="{00000000-000A-0000-FFFF-FFFF03000000}">
  <cacheSource type="worksheet">
    <worksheetSource ref="B2:L195" sheet="Hoja15"/>
  </cacheSource>
  <cacheFields count="11">
    <cacheField name="RODAL" numFmtId="0">
      <sharedItems containsSemiMixedTypes="0" containsString="0" containsNumber="1" containsInteger="1" minValue="1" maxValue="73" count="60">
        <n v="1"/>
        <n v="2"/>
        <n v="4"/>
        <n v="5"/>
        <n v="6"/>
        <n v="7"/>
        <n v="8"/>
        <n v="9"/>
        <n v="11"/>
        <n v="13"/>
        <n v="14"/>
        <n v="15"/>
        <n v="16"/>
        <n v="17"/>
        <n v="18"/>
        <n v="19"/>
        <n v="20"/>
        <n v="21"/>
        <n v="22"/>
        <n v="23"/>
        <n v="24"/>
        <n v="26"/>
        <n v="27"/>
        <n v="28"/>
        <n v="29"/>
        <n v="30"/>
        <n v="31"/>
        <n v="32"/>
        <n v="33"/>
        <n v="35"/>
        <n v="36"/>
        <n v="38"/>
        <n v="39"/>
        <n v="40"/>
        <n v="43"/>
        <n v="44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2"/>
        <n v="63"/>
        <n v="64"/>
        <n v="65"/>
        <n v="66"/>
        <n v="67"/>
        <n v="68"/>
        <n v="69"/>
        <n v="70"/>
        <n v="73"/>
      </sharedItems>
    </cacheField>
    <cacheField name="Superficie" numFmtId="165">
      <sharedItems containsSemiMixedTypes="0" containsString="0" containsNumber="1" minValue="1.7994730000000001" maxValue="68.127292999999995"/>
    </cacheField>
    <cacheField name="Especie" numFmtId="0">
      <sharedItems count="5">
        <s v="Juniperus sp"/>
        <s v="Pinus engelmannii"/>
        <s v="Quercus rugosa"/>
        <s v="Quercus fulva"/>
        <s v="Otras Ojosas"/>
      </sharedItems>
    </cacheField>
    <cacheField name="er/ha" numFmtId="167">
      <sharedItems containsSemiMixedTypes="0" containsString="0" containsNumber="1" minValue="4.5472955347130636E-3" maxValue="40.335220951274849"/>
    </cacheField>
    <cacheField name="er totales" numFmtId="167">
      <sharedItems containsSemiMixedTypes="0" containsString="0" containsNumber="1" minValue="0.26184753720757509" maxValue="2029.6511354640252"/>
    </cacheField>
    <cacheField name="ab/ha" numFmtId="167">
      <sharedItems containsSemiMixedTypes="0" containsString="0" containsNumber="1" minValue="2.4543692606170259E-3" maxValue="12.782355109293473"/>
    </cacheField>
    <cacheField name="IC" numFmtId="167">
      <sharedItems containsSemiMixedTypes="0" containsString="0" containsNumber="1" minValue="0.3" maxValue="0.3"/>
    </cacheField>
    <cacheField name="M3 VTA por ha." numFmtId="167">
      <sharedItems containsSemiMixedTypes="0" containsString="0" containsNumber="1" minValue="3.1831068742991441E-3" maxValue="28.234654665892393"/>
    </cacheField>
    <cacheField name="Área  basal M2 por ha." numFmtId="167">
      <sharedItems containsSemiMixedTypes="0" containsString="0" containsNumber="1" minValue="1.7180584824319179E-3" maxValue="8.947648576505431"/>
    </cacheField>
    <cacheField name="M3 VTA por ha.2" numFmtId="167">
      <sharedItems containsSemiMixedTypes="0" containsString="0" containsNumber="1" minValue="1.364188660413919E-3" maxValue="12.100566285382454"/>
    </cacheField>
    <cacheField name="M3 VTA por UMM" numFmtId="167">
      <sharedItems containsSemiMixedTypes="0" containsString="0" containsNumber="1" minValue="7.8554261162272515E-2" maxValue="608.895340639207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Windows" refreshedDate="43119.793434837964" createdVersion="6" refreshedVersion="6" minRefreshableVersion="3" recordCount="300" xr:uid="{00000000-000A-0000-FFFF-FFFF04000000}">
  <cacheSource type="worksheet">
    <worksheetSource ref="B2:J302" sheet="CUADRO 4"/>
  </cacheSource>
  <cacheFields count="9">
    <cacheField name="Especie" numFmtId="0">
      <sharedItems count="7">
        <s v="Juniperus sp"/>
        <s v="Pinus cembroides"/>
        <s v="Pinus engelmannii"/>
        <s v="Quercus rugosa"/>
        <s v="Quercus fulva"/>
        <s v="Otras Ojosas"/>
        <s v="Pinus lumholzi"/>
      </sharedItems>
    </cacheField>
    <cacheField name="er/ha" numFmtId="0">
      <sharedItems containsSemiMixedTypes="0" containsString="0" containsNumber="1" minValue="4.5472955347130636E-3" maxValue="23.34092657202029"/>
    </cacheField>
    <cacheField name="er totales" numFmtId="0">
      <sharedItems containsSemiMixedTypes="0" containsString="0" containsNumber="1" minValue="0.26184753720757509" maxValue="1174.5054818693413"/>
    </cacheField>
    <cacheField name="ab/ha" numFmtId="0">
      <sharedItems containsSemiMixedTypes="0" containsString="0" containsNumber="1" minValue="2.4543692606170259E-3" maxValue="12.782355109293473"/>
    </cacheField>
    <cacheField name="IC" numFmtId="9">
      <sharedItems containsSemiMixedTypes="0" containsString="0" containsNumber="1" minValue="0.3" maxValue="0.3"/>
    </cacheField>
    <cacheField name="RES M3 VTA por ha." numFmtId="0">
      <sharedItems containsSemiMixedTypes="0" containsString="0" containsNumber="1" minValue="3.1831068742991441E-3" maxValue="16.338648600414203"/>
    </cacheField>
    <cacheField name="RES Área  basal M2 por ha." numFmtId="0">
      <sharedItems containsSemiMixedTypes="0" containsString="0" containsNumber="1" minValue="1.7180584824319179E-3" maxValue="8.947648576505431"/>
    </cacheField>
    <cacheField name="POS M3 VTA por ha." numFmtId="0">
      <sharedItems containsSemiMixedTypes="0" containsString="0" containsNumber="1" minValue="1.364188660413919E-3" maxValue="7.0022779716060866"/>
    </cacheField>
    <cacheField name="POS M3 VTA por UMM" numFmtId="0">
      <sharedItems containsSemiMixedTypes="0" containsString="0" containsNumber="1" minValue="7.8554261162272515E-2" maxValue="352.351644560802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Windows" refreshedDate="43123.557604166665" createdVersion="6" refreshedVersion="6" minRefreshableVersion="3" recordCount="192" xr:uid="{00000000-000A-0000-FFFF-FFFF05000000}">
  <cacheSource type="worksheet">
    <worksheetSource ref="B1:I193" sheet="Hoja17"/>
  </cacheSource>
  <cacheFields count="8">
    <cacheField name="AC" numFmtId="0">
      <sharedItems count="6">
        <s v="1 (2018-2019)"/>
        <s v="2 (2020-2021)"/>
        <s v="3 (2020-2023)"/>
        <s v="3 (2022-2023)"/>
        <s v="4 (2024-2025)"/>
        <s v="5 (2025-2026)"/>
      </sharedItems>
    </cacheField>
    <cacheField name="RODAL" numFmtId="0">
      <sharedItems containsSemiMixedTypes="0" containsString="0" containsNumber="1" containsInteger="1" minValue="1" maxValue="73"/>
    </cacheField>
    <cacheField name="SUPERFICIE" numFmtId="0">
      <sharedItems containsSemiMixedTypes="0" containsString="0" containsNumber="1" minValue="1.7994730000000001" maxValue="68.127292999999995"/>
    </cacheField>
    <cacheField name="TRATAMIENTO" numFmtId="0">
      <sharedItems/>
    </cacheField>
    <cacheField name="ESPECIE" numFmtId="0">
      <sharedItems count="5">
        <s v="Juniperus sp"/>
        <s v="Pinus engelmannii"/>
        <s v="Quercus rugosa"/>
        <s v="Quercus fulva"/>
        <s v="Otras Ojosas"/>
      </sharedItems>
    </cacheField>
    <cacheField name="VTA" numFmtId="0">
      <sharedItems containsSemiMixedTypes="0" containsString="0" containsNumber="1" minValue="7.8554261162272515E-2" maxValue="352.35164456080241"/>
    </cacheField>
    <cacheField name="VTA+INF" numFmtId="0">
      <sharedItems containsSemiMixedTypes="0" containsString="0" containsNumber="1" containsInteger="1" minValue="0" maxValue="0"/>
    </cacheField>
    <cacheField name="VTA TOTAL" numFmtId="0">
      <sharedItems containsSemiMixedTypes="0" containsString="0" containsNumber="1" minValue="7.8554261162272515E-2" maxValue="352.351644560802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Windows" refreshedDate="43123.562439930553" createdVersion="6" refreshedVersion="6" minRefreshableVersion="3" recordCount="192" xr:uid="{00000000-000A-0000-FFFF-FFFF06000000}">
  <cacheSource type="worksheet">
    <worksheetSource ref="B3:AB195" sheet="Hoja20"/>
  </cacheSource>
  <cacheFields count="27">
    <cacheField name="AC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RODAL" numFmtId="0">
      <sharedItems containsSemiMixedTypes="0" containsString="0" containsNumber="1" containsInteger="1" minValue="1" maxValue="73"/>
    </cacheField>
    <cacheField name="Superficie" numFmtId="0">
      <sharedItems containsSemiMixedTypes="0" containsString="0" containsNumber="1" minValue="1.7994730000000001" maxValue="68.127292999999995"/>
    </cacheField>
    <cacheField name="Especie" numFmtId="0">
      <sharedItems count="5">
        <s v="Juniperus sp"/>
        <s v="Pinus engelmannii"/>
        <s v="Quercus rugosa"/>
        <s v="Quercus fulva"/>
        <s v="Otras Ojosas"/>
      </sharedItems>
    </cacheField>
    <cacheField name="er/ha" numFmtId="167">
      <sharedItems containsSemiMixedTypes="0" containsString="0" containsNumber="1" minValue="4.5472955347130636E-3" maxValue="23.34092657202029"/>
    </cacheField>
    <cacheField name="CORTA" numFmtId="167">
      <sharedItems containsSemiMixedTypes="0" containsString="0" containsNumber="1" minValue="1.364188660413919E-3" maxValue="7.0022779716060866"/>
    </cacheField>
    <cacheField name="RESIDUAL" numFmtId="167">
      <sharedItems containsSemiMixedTypes="0" containsString="0" containsNumber="1" minValue="3.1831068742991446E-3" maxValue="16.338648600414203"/>
    </cacheField>
    <cacheField name="er totales" numFmtId="167">
      <sharedItems containsSemiMixedTypes="0" containsString="0" containsNumber="1" minValue="0.26184753720757509" maxValue="1174.5054818693413"/>
    </cacheField>
    <cacheField name="ab/ha" numFmtId="167">
      <sharedItems containsSemiMixedTypes="0" containsString="0" containsNumber="1" minValue="2.4543692606170259E-3" maxValue="12.782355109293473"/>
    </cacheField>
    <cacheField name="IC" numFmtId="9">
      <sharedItems containsSemiMixedTypes="0" containsString="0" containsNumber="1" minValue="0.3" maxValue="0.3"/>
    </cacheField>
    <cacheField name="M3 VTA por ha." numFmtId="167">
      <sharedItems containsSemiMixedTypes="0" containsString="0" containsNumber="1" minValue="3.1831068742991441E-3" maxValue="16.338648600414203"/>
    </cacheField>
    <cacheField name="Área  basal M2 por ha." numFmtId="167">
      <sharedItems containsSemiMixedTypes="0" containsString="0" containsNumber="1" minValue="1.7180584824319179E-3" maxValue="8.947648576505431"/>
    </cacheField>
    <cacheField name="M3 VTA por ha.2" numFmtId="167">
      <sharedItems containsSemiMixedTypes="0" containsString="0" containsNumber="1" minValue="1.364188660413919E-3" maxValue="7.0022779716060866"/>
    </cacheField>
    <cacheField name="M3 VTA por UMM" numFmtId="167">
      <sharedItems containsSemiMixedTypes="0" containsString="0" containsNumber="1" minValue="7.8554261162272515E-2" maxValue="352.35164456080241"/>
    </cacheField>
    <cacheField name="20a25" numFmtId="167">
      <sharedItems containsSemiMixedTypes="0" containsString="0" containsNumber="1" minValue="0" maxValue="9.4791411510249635"/>
    </cacheField>
    <cacheField name="30a40" numFmtId="167">
      <sharedItems containsSemiMixedTypes="0" containsString="0" containsNumber="1" minValue="0" maxValue="2.5559055513620081"/>
    </cacheField>
    <cacheField name="5a15" numFmtId="167">
      <sharedItems containsSemiMixedTypes="0" containsString="0" containsNumber="1" minValue="4.5472955347130636E-3" maxValue="13.861785420995327"/>
    </cacheField>
    <cacheField name="Total" numFmtId="167">
      <sharedItems containsSemiMixedTypes="0" containsString="0" containsNumber="1" minValue="4.5472955347130636E-3" maxValue="23.34092657202029"/>
    </cacheField>
    <cacheField name="ER/TOTALES M" numFmtId="167">
      <sharedItems containsSemiMixedTypes="0" containsString="0" containsNumber="1" minValue="0.26184753720757509" maxValue="1174.5054818693413"/>
    </cacheField>
    <cacheField name="ICA" numFmtId="167">
      <sharedItems containsString="0" containsBlank="1" containsNumber="1" minValue="2.2191120177776833" maxValue="6.8056527793549408"/>
    </cacheField>
    <cacheField name="ICA %" numFmtId="167">
      <sharedItems containsString="0" containsBlank="1" containsNumber="1" minValue="1.785714285714286" maxValue="5"/>
    </cacheField>
    <cacheField name="IMA" numFmtId="167">
      <sharedItems containsString="0" containsBlank="1" containsNumber="1" minValue="1.2749287614378053" maxValue="9.4360332747303666"/>
    </cacheField>
    <cacheField name="IC2" numFmtId="9">
      <sharedItems containsSemiMixedTypes="0" containsString="0" containsNumber="1" minValue="0.3" maxValue="0.3"/>
    </cacheField>
    <cacheField name="pos 20a25" numFmtId="167">
      <sharedItems containsSemiMixedTypes="0" containsString="0" containsNumber="1" minValue="0" maxValue="177.13751855096839"/>
    </cacheField>
    <cacheField name="pos 30a40" numFmtId="167">
      <sharedItems containsSemiMixedTypes="0" containsString="0" containsNumber="1" minValue="0" maxValue="34.99039811625692"/>
    </cacheField>
    <cacheField name="Pos 5a15" numFmtId="167">
      <sharedItems containsSemiMixedTypes="0" containsString="0" containsNumber="1" minValue="7.8554261162272515E-2" maxValue="209.25574117916864"/>
    </cacheField>
    <cacheField name="Total pos" numFmtId="167">
      <sharedItems containsSemiMixedTypes="0" containsString="0" containsNumber="1" minValue="7.8554261162272515E-2" maxValue="352.3516445608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Windows" refreshedDate="43123.629294444443" createdVersion="6" refreshedVersion="6" minRefreshableVersion="3" recordCount="6917" xr:uid="{00000000-000A-0000-FFFF-FFFF07000000}">
  <cacheSource type="worksheet">
    <worksheetSource ref="A1:L6918" sheet="BASE DE DATOS"/>
  </cacheSource>
  <cacheFields count="12">
    <cacheField name="RODAL" numFmtId="0">
      <sharedItems containsSemiMixedTypes="0" containsString="0" containsNumber="1" containsInteger="1" minValue="1" maxValue="73"/>
    </cacheField>
    <cacheField name="SITIO" numFmtId="0">
      <sharedItems containsSemiMixedTypes="0" containsString="0" containsNumber="1" containsInteger="1" minValue="1" maxValue="202" count="163">
        <n v="17"/>
        <n v="27"/>
        <n v="42"/>
        <n v="47"/>
        <n v="36"/>
        <n v="41"/>
        <n v="34"/>
        <n v="32"/>
        <n v="24"/>
        <n v="43"/>
        <n v="15"/>
        <n v="23"/>
        <n v="25"/>
        <n v="40"/>
        <n v="16"/>
        <n v="26"/>
        <n v="35"/>
        <n v="1"/>
        <n v="2"/>
        <n v="5"/>
        <n v="6"/>
        <n v="8"/>
        <n v="9"/>
        <n v="18"/>
        <n v="4"/>
        <n v="11"/>
        <n v="19"/>
        <n v="20"/>
        <n v="12"/>
        <n v="3"/>
        <n v="10"/>
        <n v="59"/>
        <n v="61"/>
        <n v="63"/>
        <n v="64"/>
        <n v="37"/>
        <n v="38"/>
        <n v="39"/>
        <n v="45"/>
        <n v="48"/>
        <n v="49"/>
        <n v="56"/>
        <n v="65"/>
        <n v="67"/>
        <n v="51"/>
        <n v="54"/>
        <n v="55"/>
        <n v="58"/>
        <n v="70"/>
        <n v="71"/>
        <n v="72"/>
        <n v="73"/>
        <n v="74"/>
        <n v="77"/>
        <n v="78"/>
        <n v="80"/>
        <n v="85"/>
        <n v="88"/>
        <n v="89"/>
        <n v="90"/>
        <n v="91"/>
        <n v="81"/>
        <n v="83"/>
        <n v="84"/>
        <n v="87"/>
        <n v="82"/>
        <n v="86"/>
        <n v="75"/>
        <n v="92"/>
        <n v="93"/>
        <n v="95"/>
        <n v="96"/>
        <n v="97"/>
        <n v="99"/>
        <n v="100"/>
        <n v="98"/>
        <n v="101"/>
        <n v="102"/>
        <n v="103"/>
        <n v="105"/>
        <n v="106"/>
        <n v="104"/>
        <n v="107"/>
        <n v="108"/>
        <n v="109"/>
        <n v="110"/>
        <n v="112"/>
        <n v="113"/>
        <n v="118"/>
        <n v="111"/>
        <n v="117"/>
        <n v="114"/>
        <n v="115"/>
        <n v="121"/>
        <n v="122"/>
        <n v="119"/>
        <n v="120"/>
        <n v="125"/>
        <n v="126"/>
        <n v="127"/>
        <n v="128"/>
        <n v="134"/>
        <n v="135"/>
        <n v="143"/>
        <n v="152"/>
        <n v="153"/>
        <n v="144"/>
        <n v="129"/>
        <n v="123"/>
        <n v="124"/>
        <n v="130"/>
        <n v="131"/>
        <n v="137"/>
        <n v="138"/>
        <n v="145"/>
        <n v="154"/>
        <n v="132"/>
        <n v="133"/>
        <n v="140"/>
        <n v="155"/>
        <n v="146"/>
        <n v="142"/>
        <n v="151"/>
        <n v="161"/>
        <n v="181"/>
        <n v="180"/>
        <n v="189"/>
        <n v="190"/>
        <n v="169"/>
        <n v="170"/>
        <n v="158"/>
        <n v="159"/>
        <n v="167"/>
        <n v="168"/>
        <n v="177"/>
        <n v="178"/>
        <n v="186"/>
        <n v="187"/>
        <n v="179"/>
        <n v="188"/>
        <n v="196"/>
        <n v="147"/>
        <n v="148"/>
        <n v="156"/>
        <n v="157"/>
        <n v="165"/>
        <n v="166"/>
        <n v="175"/>
        <n v="176"/>
        <n v="184"/>
        <n v="193"/>
        <n v="197"/>
        <n v="198"/>
        <n v="201"/>
        <n v="202"/>
        <n v="191"/>
        <n v="192"/>
        <n v="182"/>
        <n v="183"/>
        <n v="163"/>
        <n v="164"/>
        <n v="173"/>
        <n v="174"/>
      </sharedItems>
    </cacheField>
    <cacheField name="No." numFmtId="0">
      <sharedItems containsSemiMixedTypes="0" containsString="0" containsNumber="1" containsInteger="1" minValue="1" maxValue="1"/>
    </cacheField>
    <cacheField name="ESPECIE" numFmtId="0">
      <sharedItems containsSemiMixedTypes="0" containsString="0" containsNumber="1" containsInteger="1" minValue="2" maxValue="24"/>
    </cacheField>
    <cacheField name="NOMBRE CIENTIFICO" numFmtId="0">
      <sharedItems/>
    </cacheField>
    <cacheField name="DIAMETRO" numFmtId="0">
      <sharedItems containsSemiMixedTypes="0" containsString="0" containsNumber="1" containsInteger="1" minValue="5" maxValue="40"/>
    </cacheField>
    <cacheField name="ALTURA" numFmtId="0">
      <sharedItems containsSemiMixedTypes="0" containsString="0" containsNumber="1" containsInteger="1" minValue="3" maxValue="15"/>
    </cacheField>
    <cacheField name="EDAD" numFmtId="0">
      <sharedItems containsString="0" containsBlank="1" containsNumber="1" containsInteger="1" minValue="12" maxValue="75"/>
    </cacheField>
    <cacheField name="T.P" numFmtId="0">
      <sharedItems containsString="0" containsBlank="1" containsNumber="1" containsInteger="1" minValue="6" maxValue="69"/>
    </cacheField>
    <cacheField name="AB" numFmtId="165">
      <sharedItems containsSemiMixedTypes="0" containsString="0" containsNumber="1" minValue="1.9634954084936209E-3" maxValue="0.12566370614359174"/>
    </cacheField>
    <cacheField name="VOL UNITARIO" numFmtId="166">
      <sharedItems containsSemiMixedTypes="0" containsString="0" containsNumber="1" minValue="3.5268851656513989E-3" maxValue="0.72837258536778993"/>
    </cacheField>
    <cacheField name="GPO SILVICOL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n v="0.40251655874119219"/>
    <n v="87.5"/>
  </r>
  <r>
    <x v="0"/>
    <n v="1.7426021750380851"/>
    <n v="395"/>
  </r>
  <r>
    <x v="0"/>
    <n v="0.42215151282612839"/>
    <n v="22.5"/>
  </r>
  <r>
    <x v="0"/>
    <n v="1.5217089415825558"/>
    <n v="37.5"/>
  </r>
  <r>
    <x v="1"/>
    <n v="0.17016960206944717"/>
    <n v="86.666666666666657"/>
  </r>
  <r>
    <x v="1"/>
    <n v="1.5511613727099589"/>
    <n v="303.33333333333331"/>
  </r>
  <r>
    <x v="1"/>
    <n v="0.11126473981463851"/>
    <n v="9.9999999999999982"/>
  </r>
  <r>
    <x v="1"/>
    <n v="1.9307704850187268"/>
    <n v="53.333333333333329"/>
  </r>
  <r>
    <x v="2"/>
    <n v="5.2359877559829869E-2"/>
    <n v="26.666666666666664"/>
  </r>
  <r>
    <x v="2"/>
    <n v="0.28143434188408578"/>
    <n v="133.33333333333331"/>
  </r>
  <r>
    <x v="2"/>
    <n v="0.52359877559829882"/>
    <n v="23.333333333333329"/>
  </r>
  <r>
    <x v="2"/>
    <n v="1.6231562043547254"/>
    <n v="226.66666666666663"/>
  </r>
  <r>
    <x v="3"/>
    <n v="0.32397674240144736"/>
    <n v="97.5"/>
  </r>
  <r>
    <x v="3"/>
    <n v="0.96702148868310778"/>
    <n v="177.5"/>
  </r>
  <r>
    <x v="3"/>
    <n v="0.77067194783374615"/>
    <n v="35"/>
  </r>
  <r>
    <x v="3"/>
    <n v="0.30925052683774534"/>
    <n v="105"/>
  </r>
  <r>
    <x v="3"/>
    <n v="0.97193022720434208"/>
    <n v="117.5"/>
  </r>
  <r>
    <x v="4"/>
    <n v="0.23561944901923443"/>
    <n v="120"/>
  </r>
  <r>
    <x v="4"/>
    <n v="0.35342917352885173"/>
    <n v="20"/>
  </r>
  <r>
    <x v="4"/>
    <n v="0.53014376029327781"/>
    <n v="270"/>
  </r>
  <r>
    <x v="5"/>
    <n v="0.45553093477051992"/>
    <n v="106"/>
  </r>
  <r>
    <x v="5"/>
    <n v="3.9269908169872417E-3"/>
    <n v="2"/>
  </r>
  <r>
    <x v="5"/>
    <n v="1.6139932257817546"/>
    <n v="280"/>
  </r>
  <r>
    <x v="5"/>
    <n v="0.60475658581603553"/>
    <n v="36"/>
  </r>
  <r>
    <x v="5"/>
    <n v="0.62046454908398407"/>
    <n v="40"/>
  </r>
  <r>
    <x v="6"/>
    <n v="0.19634954084936213"/>
    <n v="55"/>
  </r>
  <r>
    <x v="6"/>
    <n v="2.3169245820224709"/>
    <n v="315"/>
  </r>
  <r>
    <x v="6"/>
    <n v="0.51050880620834127"/>
    <n v="20"/>
  </r>
  <r>
    <x v="6"/>
    <n v="0.33379421944391546"/>
    <n v="20"/>
  </r>
  <r>
    <x v="7"/>
    <n v="0.19144080232812807"/>
    <n v="52.5"/>
  </r>
  <r>
    <x v="7"/>
    <n v="1.4333516482003419"/>
    <n v="260"/>
  </r>
  <r>
    <x v="7"/>
    <n v="0.42706025134736258"/>
    <n v="22.5"/>
  </r>
  <r>
    <x v="7"/>
    <n v="0.88848167234336317"/>
    <n v="100"/>
  </r>
  <r>
    <x v="8"/>
    <n v="0.11780972450961723"/>
    <n v="49.999999999999993"/>
  </r>
  <r>
    <x v="8"/>
    <n v="1.0275625971116606"/>
    <n v="229.99999999999997"/>
  </r>
  <r>
    <x v="8"/>
    <n v="0.4843288674284264"/>
    <n v="29.999999999999996"/>
  </r>
  <r>
    <x v="8"/>
    <n v="1.3089969389957471E-2"/>
    <n v="6.6666666666666661"/>
  </r>
  <r>
    <x v="8"/>
    <n v="0.34033920413889429"/>
    <n v="79.999999999999986"/>
  </r>
  <r>
    <x v="8"/>
    <n v="0.55632369907319246"/>
    <n v="16.666666666666664"/>
  </r>
  <r>
    <x v="9"/>
    <n v="0.39269908169872403"/>
    <n v="90"/>
  </r>
  <r>
    <x v="9"/>
    <n v="0.84430302565225612"/>
    <n v="160"/>
  </r>
  <r>
    <x v="9"/>
    <n v="0.4319689898685965"/>
    <n v="35"/>
  </r>
  <r>
    <x v="9"/>
    <n v="3.4361169648638355E-2"/>
    <n v="10"/>
  </r>
  <r>
    <x v="9"/>
    <n v="0.6135923151542565"/>
    <n v="20"/>
  </r>
  <r>
    <x v="10"/>
    <n v="7.8539816339744814E-2"/>
    <n v="40"/>
  </r>
  <r>
    <x v="10"/>
    <n v="1.413716694115406"/>
    <n v="245"/>
  </r>
  <r>
    <x v="10"/>
    <n v="0.4319689898685965"/>
    <n v="30"/>
  </r>
  <r>
    <x v="10"/>
    <n v="2.68998870963626"/>
    <n v="185"/>
  </r>
  <r>
    <x v="11"/>
    <n v="2.6179938779914935E-2"/>
    <n v="13.333333333333332"/>
  </r>
  <r>
    <x v="11"/>
    <n v="0.45487643630102181"/>
    <n v="94.999999999999986"/>
  </r>
  <r>
    <x v="11"/>
    <n v="0.14071717094204278"/>
    <n v="11.666666666666664"/>
  </r>
  <r>
    <x v="11"/>
    <n v="1.4300791558528529"/>
    <n v="88.333333333333314"/>
  </r>
  <r>
    <x v="12"/>
    <n v="0.29943304979527724"/>
    <n v="85"/>
  </r>
  <r>
    <x v="12"/>
    <n v="1.4726215563702155E-2"/>
    <n v="7.5"/>
  </r>
  <r>
    <x v="12"/>
    <n v="0.80994185600361768"/>
    <n v="182.5"/>
  </r>
  <r>
    <x v="12"/>
    <n v="0.35342917352885167"/>
    <n v="22.5"/>
  </r>
  <r>
    <x v="12"/>
    <n v="0.11290098598838322"/>
    <n v="57.5"/>
  </r>
  <r>
    <x v="12"/>
    <n v="1.6935147898257468"/>
    <n v="120"/>
  </r>
  <r>
    <x v="13"/>
    <n v="0.18653206380689402"/>
    <n v="50"/>
  </r>
  <r>
    <x v="13"/>
    <n v="1.6689710972195764"/>
    <n v="260"/>
  </r>
  <r>
    <x v="13"/>
    <n v="0.32397674240144736"/>
    <n v="22.5"/>
  </r>
  <r>
    <x v="13"/>
    <n v="1.1437360754475339"/>
    <n v="87.5"/>
  </r>
  <r>
    <x v="14"/>
    <n v="5.8904862254808621E-2"/>
    <n v="30"/>
  </r>
  <r>
    <x v="14"/>
    <n v="0.72649330114263999"/>
    <n v="150"/>
  </r>
  <r>
    <x v="14"/>
    <n v="1.4529866022852793"/>
    <n v="70"/>
  </r>
  <r>
    <x v="14"/>
    <n v="1.7671458676442586"/>
    <n v="120"/>
  </r>
  <r>
    <x v="15"/>
    <n v="0.10799224746714911"/>
    <n v="55"/>
  </r>
  <r>
    <x v="15"/>
    <n v="0.63813600776042678"/>
    <n v="135"/>
  </r>
  <r>
    <x v="15"/>
    <n v="0.2159844949342983"/>
    <n v="15"/>
  </r>
  <r>
    <x v="15"/>
    <n v="0.16689710972195773"/>
    <n v="85"/>
  </r>
  <r>
    <x v="15"/>
    <n v="1.5315264186250239"/>
    <n v="105"/>
  </r>
  <r>
    <x v="16"/>
    <n v="0.32986722862692819"/>
    <n v="84"/>
  </r>
  <r>
    <x v="16"/>
    <n v="1.5707963267948967E-2"/>
    <n v="8"/>
  </r>
  <r>
    <x v="16"/>
    <n v="0.86786497055417977"/>
    <n v="182"/>
  </r>
  <r>
    <x v="16"/>
    <n v="0.29845130209103032"/>
    <n v="14"/>
  </r>
  <r>
    <x v="16"/>
    <n v="6.2831853071795854E-2"/>
    <n v="32"/>
  </r>
  <r>
    <x v="16"/>
    <n v="1.7396569319253468"/>
    <n v="124"/>
  </r>
  <r>
    <x v="17"/>
    <n v="0.30434178831651121"/>
    <n v="80"/>
  </r>
  <r>
    <x v="17"/>
    <n v="1.9634954084936207E-2"/>
    <n v="10"/>
  </r>
  <r>
    <x v="17"/>
    <n v="0.6185010536754908"/>
    <n v="150"/>
  </r>
  <r>
    <x v="17"/>
    <n v="0.33379421944391546"/>
    <n v="30"/>
  </r>
  <r>
    <x v="17"/>
    <n v="5.8904862254808614E-2"/>
    <n v="30"/>
  </r>
  <r>
    <x v="17"/>
    <n v="1.845685683984003"/>
    <n v="130"/>
  </r>
  <r>
    <x v="18"/>
    <n v="0.35342917352885178"/>
    <n v="90"/>
  </r>
  <r>
    <x v="18"/>
    <n v="1.9634954084936207E-2"/>
    <n v="10"/>
  </r>
  <r>
    <x v="18"/>
    <n v="0.72649330114263966"/>
    <n v="120"/>
  </r>
  <r>
    <x v="18"/>
    <n v="0.92284284199200162"/>
    <n v="80"/>
  </r>
  <r>
    <x v="18"/>
    <n v="0.13744467859455342"/>
    <n v="70"/>
  </r>
  <r>
    <x v="18"/>
    <n v="1.8260507298990671"/>
    <n v="120"/>
  </r>
  <r>
    <x v="19"/>
    <n v="0.17671458676442586"/>
    <n v="39.999999999999993"/>
  </r>
  <r>
    <x v="19"/>
    <n v="6.5449846949787338E-2"/>
    <n v="33.333333333333329"/>
  </r>
  <r>
    <x v="19"/>
    <n v="0.24870941840919189"/>
    <n v="23.333333333333329"/>
  </r>
  <r>
    <x v="19"/>
    <n v="1.9634954084936207E-2"/>
    <n v="9.9999999999999982"/>
  </r>
  <r>
    <x v="19"/>
    <n v="0.41887902047863906"/>
    <n v="33.333333333333329"/>
  </r>
  <r>
    <x v="20"/>
    <n v="5.8904862254808614E-2"/>
    <n v="30"/>
  </r>
  <r>
    <x v="20"/>
    <n v="3.9269908169872414E-2"/>
    <n v="20"/>
  </r>
  <r>
    <x v="20"/>
    <n v="0.60868357663302253"/>
    <n v="180"/>
  </r>
  <r>
    <x v="20"/>
    <n v="0.53014376029327759"/>
    <n v="25"/>
  </r>
  <r>
    <x v="20"/>
    <n v="5.8904862254808614E-2"/>
    <n v="30"/>
  </r>
  <r>
    <x v="20"/>
    <n v="2.6310838473814511"/>
    <n v="155"/>
  </r>
  <r>
    <x v="21"/>
    <n v="6.5449846949787338E-2"/>
    <n v="33.333333333333329"/>
  </r>
  <r>
    <x v="21"/>
    <n v="3.9269908169872407E-2"/>
    <n v="19.999999999999996"/>
  </r>
  <r>
    <x v="21"/>
    <n v="0.71994831644766055"/>
    <n v="196.66666666666663"/>
  </r>
  <r>
    <x v="21"/>
    <n v="0.26179938779914941"/>
    <n v="16.666666666666664"/>
  </r>
  <r>
    <x v="21"/>
    <n v="3.9269908169872407E-2"/>
    <n v="19.999999999999996"/>
  </r>
  <r>
    <x v="21"/>
    <n v="2.3561944901923439"/>
    <n v="139.99999999999997"/>
  </r>
  <r>
    <x v="22"/>
    <n v="3.9269908169872414E-2"/>
    <n v="20"/>
  </r>
  <r>
    <x v="22"/>
    <n v="0.72649330114263977"/>
    <n v="130"/>
  </r>
  <r>
    <x v="22"/>
    <n v="0.863937979737193"/>
    <n v="60"/>
  </r>
  <r>
    <x v="22"/>
    <n v="2.4740042147019619"/>
    <n v="180"/>
  </r>
  <r>
    <x v="23"/>
    <n v="6.6758843888783101E-2"/>
    <n v="34"/>
  </r>
  <r>
    <x v="23"/>
    <n v="3.1415926535897927E-2"/>
    <n v="16"/>
  </r>
  <r>
    <x v="23"/>
    <n v="0.76183621849552441"/>
    <n v="196"/>
  </r>
  <r>
    <x v="23"/>
    <n v="0.10210176124166828"/>
    <n v="8"/>
  </r>
  <r>
    <x v="23"/>
    <n v="3.1415926535897927E-2"/>
    <n v="16"/>
  </r>
  <r>
    <x v="23"/>
    <n v="2.179479903427918"/>
    <n v="144"/>
  </r>
  <r>
    <x v="24"/>
    <n v="0.20476452117147764"/>
    <n v="47.142857142857139"/>
  </r>
  <r>
    <x v="24"/>
    <n v="2.8049934407051724E-3"/>
    <n v="1.4285714285714284"/>
  </r>
  <r>
    <x v="24"/>
    <n v="1.9887403494599678"/>
    <n v="227.14285714285711"/>
  </r>
  <r>
    <x v="24"/>
    <n v="0.5301437602932777"/>
    <n v="37.142857142857139"/>
  </r>
  <r>
    <x v="24"/>
    <n v="0.22720446869711897"/>
    <n v="37.142857142857139"/>
  </r>
  <r>
    <x v="24"/>
    <n v="1.6240912021682943"/>
    <n v="102.85714285714285"/>
  </r>
  <r>
    <x v="25"/>
    <n v="8.8357293382212918E-2"/>
    <n v="45"/>
  </r>
  <r>
    <x v="25"/>
    <n v="9.8174770424681035E-3"/>
    <n v="5"/>
  </r>
  <r>
    <x v="25"/>
    <n v="1.747510913559323"/>
    <n v="175"/>
  </r>
  <r>
    <x v="25"/>
    <n v="1.1388273369263004"/>
    <n v="90"/>
  </r>
  <r>
    <x v="25"/>
    <n v="3.9269908169872414E-2"/>
    <n v="20"/>
  </r>
  <r>
    <x v="25"/>
    <n v="0.97193022720434208"/>
    <n v="75"/>
  </r>
  <r>
    <x v="26"/>
    <n v="0.20125827937059615"/>
    <n v="42.5"/>
  </r>
  <r>
    <x v="26"/>
    <n v="9.8174770424681035E-3"/>
    <n v="5"/>
  </r>
  <r>
    <x v="26"/>
    <n v="1.6886060513045134"/>
    <n v="170"/>
  </r>
  <r>
    <x v="26"/>
    <n v="0.84430302565225734"/>
    <n v="75"/>
  </r>
  <r>
    <x v="26"/>
    <n v="0.17671458676442589"/>
    <n v="47.5"/>
  </r>
  <r>
    <x v="26"/>
    <n v="1.0995574287564274"/>
    <n v="72.5"/>
  </r>
  <r>
    <x v="27"/>
    <n v="0.36324665057131983"/>
    <n v="60"/>
  </r>
  <r>
    <x v="27"/>
    <n v="0.57923114550561794"/>
    <n v="75"/>
  </r>
  <r>
    <x v="27"/>
    <n v="0.31415926535897926"/>
    <n v="25"/>
  </r>
  <r>
    <x v="27"/>
    <n v="0.21598449493429836"/>
    <n v="55"/>
  </r>
  <r>
    <x v="27"/>
    <n v="3.2397674240144738"/>
    <n v="180"/>
  </r>
  <r>
    <x v="28"/>
    <n v="0.14480778637640457"/>
    <n v="33.75"/>
  </r>
  <r>
    <x v="28"/>
    <n v="2.4543692606170259E-3"/>
    <n v="1.25"/>
  </r>
  <r>
    <x v="28"/>
    <n v="2.1991148575128556"/>
    <n v="240"/>
  </r>
  <r>
    <x v="28"/>
    <n v="0.52768939103266077"/>
    <n v="35"/>
  </r>
  <r>
    <x v="28"/>
    <n v="0.12026409377023431"/>
    <n v="36.25"/>
  </r>
  <r>
    <x v="28"/>
    <n v="1.4898021411945352"/>
    <n v="76.25"/>
  </r>
  <r>
    <x v="29"/>
    <n v="0.4123340357836604"/>
    <n v="70"/>
  </r>
  <r>
    <x v="29"/>
    <n v="0.23561944901923448"/>
    <n v="30"/>
  </r>
  <r>
    <x v="29"/>
    <n v="0.56941366846314989"/>
    <n v="60"/>
  </r>
  <r>
    <x v="29"/>
    <n v="7.8539816339744828E-2"/>
    <n v="40"/>
  </r>
  <r>
    <x v="29"/>
    <n v="3.2594023780994106"/>
    <n v="170"/>
  </r>
  <r>
    <x v="30"/>
    <n v="0.60475658581603497"/>
    <n v="112"/>
  </r>
  <r>
    <x v="30"/>
    <n v="1.4372786390173289"/>
    <n v="188"/>
  </r>
  <r>
    <x v="30"/>
    <n v="0.39662607251571136"/>
    <n v="26"/>
  </r>
  <r>
    <x v="30"/>
    <n v="0.13351768777756629"/>
    <n v="68"/>
  </r>
  <r>
    <x v="30"/>
    <n v="6.330309196983432"/>
    <n v="388"/>
  </r>
  <r>
    <x v="31"/>
    <n v="3.9269908169872414E-2"/>
    <n v="20"/>
  </r>
  <r>
    <x v="31"/>
    <n v="0.35342917352885173"/>
    <n v="40"/>
  </r>
  <r>
    <x v="31"/>
    <n v="0.66758843888783093"/>
    <n v="60"/>
  </r>
  <r>
    <x v="31"/>
    <n v="7.8539816339744828E-2"/>
    <n v="40"/>
  </r>
  <r>
    <x v="31"/>
    <n v="3.1219576995048581"/>
    <n v="210"/>
  </r>
  <r>
    <x v="32"/>
    <n v="0.45160394395353282"/>
    <n v="90"/>
  </r>
  <r>
    <x v="32"/>
    <n v="1.5315264186250244"/>
    <n v="200"/>
  </r>
  <r>
    <x v="32"/>
    <n v="0.80503311748238437"/>
    <n v="50"/>
  </r>
  <r>
    <x v="32"/>
    <n v="0.13744467859455342"/>
    <n v="70"/>
  </r>
  <r>
    <x v="32"/>
    <n v="5.1639929243382214"/>
    <n v="400"/>
  </r>
  <r>
    <x v="33"/>
    <n v="0.37306412761378788"/>
    <n v="50"/>
  </r>
  <r>
    <x v="33"/>
    <n v="0.72649330114263955"/>
    <n v="80"/>
  </r>
  <r>
    <x v="33"/>
    <n v="0.41233403578366035"/>
    <n v="40"/>
  </r>
  <r>
    <x v="33"/>
    <n v="5.8904862254808621E-2"/>
    <n v="30"/>
  </r>
  <r>
    <x v="33"/>
    <n v="3.2004975158446025"/>
    <n v="180"/>
  </r>
  <r>
    <x v="34"/>
    <n v="0.4123340357836604"/>
    <n v="70"/>
  </r>
  <r>
    <x v="34"/>
    <n v="0.31415926535897931"/>
    <n v="40"/>
  </r>
  <r>
    <x v="34"/>
    <n v="0.41233403578366035"/>
    <n v="40"/>
  </r>
  <r>
    <x v="34"/>
    <n v="7.8539816339744828E-2"/>
    <n v="40"/>
  </r>
  <r>
    <x v="34"/>
    <n v="3.3575771485240913"/>
    <n v="170"/>
  </r>
  <r>
    <x v="35"/>
    <n v="0.78539816339744839"/>
    <n v="120"/>
  </r>
  <r>
    <x v="35"/>
    <n v="0.66758843888783093"/>
    <n v="80"/>
  </r>
  <r>
    <x v="35"/>
    <n v="0.41233403578366035"/>
    <n v="40"/>
  </r>
  <r>
    <x v="35"/>
    <n v="5.8904862254808621E-2"/>
    <n v="30"/>
  </r>
  <r>
    <x v="35"/>
    <n v="2.3169245820224726"/>
    <n v="150"/>
  </r>
  <r>
    <x v="36"/>
    <n v="0.43196898986859661"/>
    <n v="80"/>
  </r>
  <r>
    <x v="36"/>
    <n v="0.66758843888783093"/>
    <n v="80"/>
  </r>
  <r>
    <x v="36"/>
    <n v="0.35342917352885173"/>
    <n v="20"/>
  </r>
  <r>
    <x v="36"/>
    <n v="5.8904862254808621E-2"/>
    <n v="30"/>
  </r>
  <r>
    <x v="36"/>
    <n v="2.1009400870881745"/>
    <n v="170"/>
  </r>
  <r>
    <x v="37"/>
    <n v="0.48105637508093702"/>
    <n v="77.5"/>
  </r>
  <r>
    <x v="37"/>
    <n v="0.71667582410017194"/>
    <n v="90"/>
  </r>
  <r>
    <x v="37"/>
    <n v="0.2110757564130642"/>
    <n v="17.5"/>
  </r>
  <r>
    <x v="37"/>
    <n v="5.3996123733574555E-2"/>
    <n v="27.5"/>
  </r>
  <r>
    <x v="37"/>
    <n v="2.6261751088602172"/>
    <n v="170"/>
  </r>
  <r>
    <x v="38"/>
    <n v="0.43196898986859661"/>
    <n v="80"/>
  </r>
  <r>
    <x v="38"/>
    <n v="0.60868357663302242"/>
    <n v="80"/>
  </r>
  <r>
    <x v="38"/>
    <n v="0.51050880620834138"/>
    <n v="40"/>
  </r>
  <r>
    <x v="38"/>
    <n v="5.8904862254808621E-2"/>
    <n v="30"/>
  </r>
  <r>
    <x v="38"/>
    <n v="2.7292586178061327"/>
    <n v="150"/>
  </r>
  <r>
    <x v="39"/>
    <n v="0.42215151282612845"/>
    <n v="75"/>
  </r>
  <r>
    <x v="39"/>
    <n v="0.87375545677966138"/>
    <n v="110"/>
  </r>
  <r>
    <x v="39"/>
    <n v="0.34361169648638362"/>
    <n v="25"/>
  </r>
  <r>
    <x v="39"/>
    <n v="5.8904862254808614E-2"/>
    <n v="30"/>
  </r>
  <r>
    <x v="39"/>
    <n v="2.7587110489335367"/>
    <n v="210"/>
  </r>
  <r>
    <x v="40"/>
    <n v="0.41233403578366035"/>
    <n v="70"/>
  </r>
  <r>
    <x v="40"/>
    <n v="0.51050880620834138"/>
    <n v="80"/>
  </r>
  <r>
    <x v="40"/>
    <n v="0.68722339297276724"/>
    <n v="50"/>
  </r>
  <r>
    <x v="40"/>
    <n v="9.8174770424681035E-2"/>
    <n v="50"/>
  </r>
  <r>
    <x v="40"/>
    <n v="2.4740042147019614"/>
    <n v="130"/>
  </r>
  <r>
    <x v="41"/>
    <n v="0.41233403578366035"/>
    <n v="70"/>
  </r>
  <r>
    <x v="41"/>
    <n v="0.60868357663302242"/>
    <n v="80"/>
  </r>
  <r>
    <x v="41"/>
    <n v="0.74612825522757587"/>
    <n v="40"/>
  </r>
  <r>
    <x v="41"/>
    <n v="9.8174770424681035E-2"/>
    <n v="50"/>
  </r>
  <r>
    <x v="41"/>
    <n v="2.866703296400686"/>
    <n v="150"/>
  </r>
  <r>
    <x v="42"/>
    <n v="0.4123340357836604"/>
    <n v="70"/>
  </r>
  <r>
    <x v="42"/>
    <n v="0.60868357663302231"/>
    <n v="80"/>
  </r>
  <r>
    <x v="42"/>
    <n v="0.76576320931251196"/>
    <n v="60"/>
  </r>
  <r>
    <x v="42"/>
    <n v="7.8539816339744828E-2"/>
    <n v="40"/>
  </r>
  <r>
    <x v="42"/>
    <n v="2.336559536107409"/>
    <n v="180"/>
  </r>
  <r>
    <x v="43"/>
    <n v="0.76576320931251196"/>
    <n v="110"/>
  </r>
  <r>
    <x v="43"/>
    <n v="0.33379421944391557"/>
    <n v="50"/>
  </r>
  <r>
    <x v="43"/>
    <n v="0.51050880620834138"/>
    <n v="40"/>
  </r>
  <r>
    <x v="43"/>
    <n v="3.9269908169872414E-2"/>
    <n v="20"/>
  </r>
  <r>
    <x v="43"/>
    <n v="2.395464398362217"/>
    <n v="170"/>
  </r>
  <r>
    <x v="44"/>
    <n v="0.5497787143782138"/>
    <n v="85"/>
  </r>
  <r>
    <x v="44"/>
    <n v="0.53996123733574564"/>
    <n v="60"/>
  </r>
  <r>
    <x v="44"/>
    <n v="0.49087385212340517"/>
    <n v="35"/>
  </r>
  <r>
    <x v="44"/>
    <n v="5.8904862254808614E-2"/>
    <n v="30"/>
  </r>
  <r>
    <x v="44"/>
    <n v="2.5329090769567708"/>
    <n v="165"/>
  </r>
  <r>
    <x v="45"/>
    <n v="0.22580197197676644"/>
    <n v="52.5"/>
  </r>
  <r>
    <x v="45"/>
    <n v="0.84921176417349098"/>
    <n v="125"/>
  </r>
  <r>
    <x v="45"/>
    <n v="0.38288160465625609"/>
    <n v="17.5"/>
  </r>
  <r>
    <x v="45"/>
    <n v="5.3996123733574555E-2"/>
    <n v="27.5"/>
  </r>
  <r>
    <x v="45"/>
    <n v="2.1892973804703848"/>
    <n v="192.5"/>
  </r>
  <r>
    <x v="46"/>
    <n v="3.9269908169872414E-2"/>
    <n v="20"/>
  </r>
  <r>
    <x v="46"/>
    <n v="1.0504700435440875"/>
    <n v="125"/>
  </r>
  <r>
    <x v="46"/>
    <n v="0.53996123733574564"/>
    <n v="30"/>
  </r>
  <r>
    <x v="46"/>
    <n v="5.8904862254808614E-2"/>
    <n v="30"/>
  </r>
  <r>
    <x v="46"/>
    <n v="2.0911226100457068"/>
    <n v="210"/>
  </r>
  <r>
    <x v="47"/>
    <n v="0.38288160465625609"/>
    <n v="70"/>
  </r>
  <r>
    <x v="47"/>
    <n v="0.85412050269472517"/>
    <n v="110"/>
  </r>
  <r>
    <x v="47"/>
    <n v="0.41233403578366029"/>
    <n v="20"/>
  </r>
  <r>
    <x v="47"/>
    <n v="7.8539816339744814E-2"/>
    <n v="40"/>
  </r>
  <r>
    <x v="47"/>
    <n v="2.0224002707484292"/>
    <n v="150"/>
  </r>
  <r>
    <x v="48"/>
    <n v="3.5342917352885167E-2"/>
    <n v="18"/>
  </r>
  <r>
    <x v="48"/>
    <n v="0.76969020012949962"/>
    <n v="98"/>
  </r>
  <r>
    <x v="48"/>
    <n v="0.2670353755551324"/>
    <n v="18"/>
  </r>
  <r>
    <x v="48"/>
    <n v="4.3196898986859647E-2"/>
    <n v="22"/>
  </r>
  <r>
    <x v="48"/>
    <n v="1.7789268400952198"/>
    <n v="156"/>
  </r>
  <r>
    <x v="49"/>
    <n v="1.8260507298990665"/>
    <n v="370"/>
  </r>
  <r>
    <x v="49"/>
    <n v="5.6548667764616267"/>
    <n v="790"/>
  </r>
  <r>
    <x v="49"/>
    <n v="0.94247779607693782"/>
    <n v="70"/>
  </r>
  <r>
    <x v="49"/>
    <n v="0.35342917352885173"/>
    <n v="180"/>
  </r>
  <r>
    <x v="49"/>
    <n v="12.782355109293473"/>
    <n v="1080"/>
  </r>
  <r>
    <x v="50"/>
    <n v="0.4123340357836604"/>
    <n v="70"/>
  </r>
  <r>
    <x v="50"/>
    <n v="0.863937979737193"/>
    <n v="100"/>
  </r>
  <r>
    <x v="50"/>
    <n v="0.863937979737193"/>
    <n v="60"/>
  </r>
  <r>
    <x v="50"/>
    <n v="5.8904862254808621E-2"/>
    <n v="30"/>
  </r>
  <r>
    <x v="50"/>
    <n v="2.3561944901923453"/>
    <n v="190"/>
  </r>
  <r>
    <x v="51"/>
    <n v="3.9269908169872414E-2"/>
    <n v="20"/>
  </r>
  <r>
    <x v="51"/>
    <n v="0.68722339297276724"/>
    <n v="90"/>
  </r>
  <r>
    <x v="51"/>
    <n v="0.58904862254808621"/>
    <n v="50"/>
  </r>
  <r>
    <x v="51"/>
    <n v="5.8904862254808621E-2"/>
    <n v="30"/>
  </r>
  <r>
    <x v="51"/>
    <n v="2.1009400870881745"/>
    <n v="190"/>
  </r>
  <r>
    <x v="52"/>
    <n v="0.8050331174823846"/>
    <n v="130"/>
  </r>
  <r>
    <x v="52"/>
    <n v="0.66758843888783093"/>
    <n v="80"/>
  </r>
  <r>
    <x v="52"/>
    <n v="0.56941366846315"/>
    <n v="30"/>
  </r>
  <r>
    <x v="52"/>
    <n v="5.8904862254808621E-2"/>
    <n v="30"/>
  </r>
  <r>
    <x v="52"/>
    <n v="2.6703537555513246"/>
    <n v="170"/>
  </r>
  <r>
    <x v="53"/>
    <n v="0.4123340357836604"/>
    <n v="70"/>
  </r>
  <r>
    <x v="53"/>
    <n v="0.88357293382212931"/>
    <n v="110"/>
  </r>
  <r>
    <x v="53"/>
    <n v="0.49087385212340517"/>
    <n v="50"/>
  </r>
  <r>
    <x v="53"/>
    <n v="7.8539816339744828E-2"/>
    <n v="40"/>
  </r>
  <r>
    <x v="53"/>
    <n v="2.6114488932965161"/>
    <n v="210"/>
  </r>
  <r>
    <x v="54"/>
    <n v="0.39269908169872414"/>
    <n v="69.999999999999986"/>
  </r>
  <r>
    <x v="54"/>
    <n v="0.81157810217736337"/>
    <n v="99.999999999999986"/>
  </r>
  <r>
    <x v="54"/>
    <n v="0.22252947962927697"/>
    <n v="19.999999999999996"/>
  </r>
  <r>
    <x v="54"/>
    <n v="5.2359877559829869E-2"/>
    <n v="26.666666666666664"/>
  </r>
  <r>
    <x v="54"/>
    <n v="2.4805491993969402"/>
    <n v="179.99999999999997"/>
  </r>
  <r>
    <x v="55"/>
    <n v="0.2159844949342983"/>
    <n v="40"/>
  </r>
  <r>
    <x v="55"/>
    <n v="0.89339041086459747"/>
    <n v="100"/>
  </r>
  <r>
    <x v="55"/>
    <n v="0.61850105367549046"/>
    <n v="30"/>
  </r>
  <r>
    <x v="55"/>
    <n v="5.8904862254808614E-2"/>
    <n v="30"/>
  </r>
  <r>
    <x v="55"/>
    <n v="2.2678371968101319"/>
    <n v="175"/>
  </r>
  <r>
    <x v="56"/>
    <n v="4.9087385212340517E-2"/>
    <n v="25"/>
  </r>
  <r>
    <x v="56"/>
    <n v="1.0406525665016191"/>
    <n v="125"/>
  </r>
  <r>
    <x v="56"/>
    <n v="0.20616701789183017"/>
    <n v="20"/>
  </r>
  <r>
    <x v="56"/>
    <n v="3.9269908169872414E-2"/>
    <n v="20"/>
  </r>
  <r>
    <x v="56"/>
    <n v="2.1107575641306431"/>
    <n v="185"/>
  </r>
  <r>
    <x v="57"/>
    <n v="0.13499030933393641"/>
    <n v="33.75"/>
  </r>
  <r>
    <x v="57"/>
    <n v="1.1167380135807452"/>
    <n v="130"/>
  </r>
  <r>
    <x v="57"/>
    <n v="0.30925052683774534"/>
    <n v="18.75"/>
  </r>
  <r>
    <x v="57"/>
    <n v="6.1359231515425668E-2"/>
    <n v="31.25"/>
  </r>
  <r>
    <x v="57"/>
    <n v="2.3046527357193884"/>
    <n v="192.5"/>
  </r>
  <r>
    <x v="58"/>
    <n v="0.41233403578366035"/>
    <n v="70"/>
  </r>
  <r>
    <x v="58"/>
    <n v="0.92284284199200162"/>
    <n v="80"/>
  </r>
  <r>
    <x v="58"/>
    <n v="0.51050880620834138"/>
    <n v="40"/>
  </r>
  <r>
    <x v="58"/>
    <n v="3.9269908169872414E-2"/>
    <n v="20"/>
  </r>
  <r>
    <x v="58"/>
    <n v="2.2776546738526005"/>
    <n v="160"/>
  </r>
  <r>
    <x v="59"/>
    <n v="0.24543692606170261"/>
    <n v="55"/>
  </r>
  <r>
    <x v="59"/>
    <n v="0.75103699374881006"/>
    <n v="102.5"/>
  </r>
  <r>
    <x v="59"/>
    <n v="0.42706025134736258"/>
    <n v="25"/>
  </r>
  <r>
    <x v="59"/>
    <n v="6.8722339297276711E-2"/>
    <n v="35"/>
  </r>
  <r>
    <x v="59"/>
    <n v="1.9487691929299178"/>
    <n v="172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">
  <r>
    <x v="0"/>
    <n v="45.633440999999998"/>
  </r>
  <r>
    <x v="1"/>
    <n v="29.06024"/>
  </r>
  <r>
    <x v="2"/>
    <n v="9.2831480000000006"/>
  </r>
  <r>
    <x v="3"/>
    <n v="12.719652"/>
  </r>
  <r>
    <x v="4"/>
    <n v="17.230187000000001"/>
  </r>
  <r>
    <x v="5"/>
    <n v="13.83578"/>
  </r>
  <r>
    <x v="6"/>
    <n v="27.95965"/>
  </r>
  <r>
    <x v="7"/>
    <n v="36.496307000000002"/>
  </r>
  <r>
    <x v="8"/>
    <n v="64.494118"/>
  </r>
  <r>
    <x v="9"/>
    <n v="12.48461"/>
  </r>
  <r>
    <x v="10"/>
    <n v="12.856222000000001"/>
  </r>
  <r>
    <x v="11"/>
    <n v="30.324998999999998"/>
  </r>
  <r>
    <x v="12"/>
    <n v="32.580435000000001"/>
  </r>
  <r>
    <x v="13"/>
    <n v="34.100935999999997"/>
  </r>
  <r>
    <x v="14"/>
    <n v="17.757763000000001"/>
  </r>
  <r>
    <x v="15"/>
    <n v="30.395551999999999"/>
  </r>
  <r>
    <x v="16"/>
    <n v="13.039294"/>
  </r>
  <r>
    <x v="17"/>
    <n v="19.955242999999999"/>
  </r>
  <r>
    <x v="18"/>
    <n v="28.304417000000001"/>
  </r>
  <r>
    <x v="19"/>
    <n v="44.568368"/>
  </r>
  <r>
    <x v="20"/>
    <n v="7.9415899999999997"/>
  </r>
  <r>
    <x v="21"/>
    <n v="16.976974999999999"/>
  </r>
  <r>
    <x v="22"/>
    <n v="36.435561999999997"/>
  </r>
  <r>
    <x v="23"/>
    <n v="21.754076000000001"/>
  </r>
  <r>
    <x v="24"/>
    <n v="14.707176"/>
  </r>
  <r>
    <x v="25"/>
    <n v="13.191224"/>
  </r>
  <r>
    <x v="26"/>
    <n v="17.129895000000001"/>
  </r>
  <r>
    <x v="27"/>
    <n v="11.460535"/>
  </r>
  <r>
    <x v="28"/>
    <n v="56.258411000000002"/>
  </r>
  <r>
    <x v="29"/>
    <n v="20.029019999999999"/>
  </r>
  <r>
    <x v="30"/>
    <n v="34.598478999999998"/>
  </r>
  <r>
    <x v="31"/>
    <n v="65.474554999999995"/>
  </r>
  <r>
    <x v="32"/>
    <n v="4.7484010000000003"/>
  </r>
  <r>
    <x v="33"/>
    <n v="10.447988"/>
  </r>
  <r>
    <x v="34"/>
    <n v="16.070055"/>
  </r>
  <r>
    <x v="35"/>
    <n v="64.389396000000005"/>
  </r>
  <r>
    <x v="36"/>
    <n v="19.405488999999999"/>
  </r>
  <r>
    <x v="37"/>
    <n v="15.095753999999999"/>
  </r>
  <r>
    <x v="38"/>
    <n v="17.204127"/>
  </r>
  <r>
    <x v="39"/>
    <n v="11.251324"/>
  </r>
  <r>
    <x v="40"/>
    <n v="7.2669810000000004"/>
  </r>
  <r>
    <x v="41"/>
    <n v="1.9165220000000001"/>
  </r>
  <r>
    <x v="42"/>
    <n v="9.2704810000000002"/>
  </r>
  <r>
    <x v="43"/>
    <n v="6.4507700000000003"/>
  </r>
  <r>
    <x v="44"/>
    <n v="10.649336"/>
  </r>
  <r>
    <x v="45"/>
    <n v="13.054057"/>
  </r>
  <r>
    <x v="46"/>
    <n v="2.4358330000000001"/>
  </r>
  <r>
    <x v="47"/>
    <n v="1.7994730000000001"/>
  </r>
  <r>
    <x v="48"/>
    <n v="7.6072449999999998"/>
  </r>
  <r>
    <x v="49"/>
    <n v="14.099213000000001"/>
  </r>
  <r>
    <x v="50"/>
    <n v="13.894721000000001"/>
  </r>
  <r>
    <x v="51"/>
    <n v="5.3132349999999997"/>
  </r>
  <r>
    <x v="52"/>
    <n v="11.629943000000001"/>
  </r>
  <r>
    <x v="53"/>
    <n v="4.2036550000000004"/>
  </r>
  <r>
    <x v="54"/>
    <n v="20.295914"/>
  </r>
  <r>
    <x v="55"/>
    <n v="8.3605730000000005"/>
  </r>
  <r>
    <x v="56"/>
    <n v="15.411365"/>
  </r>
  <r>
    <x v="57"/>
    <n v="19.435549000000002"/>
  </r>
  <r>
    <x v="58"/>
    <n v="14.400195"/>
  </r>
  <r>
    <x v="59"/>
    <n v="13.370430000000001"/>
  </r>
  <r>
    <x v="60"/>
    <n v="31.720621000000001"/>
  </r>
  <r>
    <x v="61"/>
    <n v="38.649324"/>
  </r>
  <r>
    <x v="62"/>
    <n v="17.104810000000001"/>
  </r>
  <r>
    <x v="63"/>
    <n v="18.756228"/>
  </r>
  <r>
    <x v="64"/>
    <n v="19.533549000000001"/>
  </r>
  <r>
    <x v="65"/>
    <n v="23.960269"/>
  </r>
  <r>
    <x v="66"/>
    <n v="45.865789999999997"/>
  </r>
  <r>
    <x v="67"/>
    <n v="50.319574000000003"/>
  </r>
  <r>
    <x v="68"/>
    <n v="34.010424999999998"/>
  </r>
  <r>
    <x v="69"/>
    <n v="68.127292999999995"/>
  </r>
  <r>
    <x v="70"/>
    <n v="25.199660000000002"/>
  </r>
  <r>
    <x v="71"/>
    <n v="27.076958999999999"/>
  </r>
  <r>
    <x v="72"/>
    <n v="12.1648809999999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918"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"/>
    <x v="3"/>
    <n v="10"/>
    <n v="10"/>
    <m/>
    <m/>
    <n v="7.8539816339744835E-3"/>
    <n v="4.8375982822616376E-2"/>
    <x v="0"/>
  </r>
  <r>
    <x v="0"/>
    <n v="17"/>
    <n v="1"/>
    <n v="2"/>
    <x v="3"/>
    <n v="15"/>
    <n v="10"/>
    <m/>
    <m/>
    <n v="1.7671458676442587E-2"/>
    <n v="0.1016360115651833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4"/>
    <x v="1"/>
    <n v="10"/>
    <n v="6"/>
    <m/>
    <m/>
    <n v="7.8539816339744835E-3"/>
    <n v="2.7649101142956961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"/>
    <x v="3"/>
    <n v="20"/>
    <n v="15"/>
    <m/>
    <m/>
    <n v="3.1415926535897934E-2"/>
    <n v="0.26831564185998374"/>
    <x v="0"/>
  </r>
  <r>
    <x v="0"/>
    <n v="17"/>
    <n v="1"/>
    <n v="2"/>
    <x v="3"/>
    <n v="20"/>
    <n v="15"/>
    <m/>
    <m/>
    <n v="3.1415926535897934E-2"/>
    <n v="0.26831564185998374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15"/>
    <n v="3"/>
    <m/>
    <m/>
    <n v="1.7671458676442587E-2"/>
    <n v="2.719179461263227E-2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0"/>
    <x v="0"/>
    <n v="20"/>
    <n v="3"/>
    <m/>
    <m/>
    <n v="3.1415926535897934E-2"/>
    <n v="4.6046534436573458E-2"/>
    <x v="1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10"/>
    <n v="3"/>
    <m/>
    <m/>
    <n v="7.8539816339744835E-3"/>
    <n v="1.2942556175112916E-2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0"/>
    <x v="0"/>
    <n v="10"/>
    <n v="6"/>
    <m/>
    <m/>
    <n v="7.8539816339744835E-3"/>
    <n v="2.7649101142956961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10"/>
    <n v="6"/>
    <m/>
    <m/>
    <n v="7.8539816339744835E-3"/>
    <n v="2.7649101142956961E-2"/>
    <x v="0"/>
  </r>
  <r>
    <x v="0"/>
    <n v="17"/>
    <n v="1"/>
    <n v="10"/>
    <x v="0"/>
    <n v="15"/>
    <n v="6"/>
    <m/>
    <m/>
    <n v="1.7671458676442587E-2"/>
    <n v="5.8089659363338444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10"/>
    <n v="3"/>
    <m/>
    <m/>
    <n v="7.8539816339744835E-3"/>
    <n v="1.2942556175112916E-2"/>
    <x v="0"/>
  </r>
  <r>
    <x v="0"/>
    <n v="17"/>
    <n v="1"/>
    <n v="14"/>
    <x v="1"/>
    <n v="10"/>
    <n v="3"/>
    <m/>
    <m/>
    <n v="7.8539816339744835E-3"/>
    <n v="1.2942556175112916E-2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10"/>
    <n v="6"/>
    <m/>
    <m/>
    <n v="7.8539816339744835E-3"/>
    <n v="2.7649101142956961E-2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0"/>
    <x v="0"/>
    <n v="5"/>
    <n v="3"/>
    <m/>
    <m/>
    <n v="1.9634954084936209E-3"/>
    <n v="3.6378364277704512E-3"/>
    <x v="0"/>
  </r>
  <r>
    <x v="0"/>
    <n v="17"/>
    <n v="1"/>
    <n v="22"/>
    <x v="2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5"/>
    <n v="3"/>
    <m/>
    <m/>
    <n v="1.9634954084936209E-3"/>
    <n v="3.6378364277704512E-3"/>
    <x v="0"/>
  </r>
  <r>
    <x v="0"/>
    <n v="17"/>
    <n v="1"/>
    <n v="14"/>
    <x v="1"/>
    <n v="10"/>
    <n v="6"/>
    <m/>
    <m/>
    <n v="7.8539816339744835E-3"/>
    <n v="2.7649101142956961E-2"/>
    <x v="0"/>
  </r>
  <r>
    <x v="0"/>
    <n v="17"/>
    <n v="1"/>
    <n v="14"/>
    <x v="1"/>
    <n v="10"/>
    <n v="3"/>
    <m/>
    <m/>
    <n v="7.8539816339744835E-3"/>
    <n v="1.2942556175112916E-2"/>
    <x v="0"/>
  </r>
  <r>
    <x v="0"/>
    <n v="1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"/>
    <x v="3"/>
    <n v="15"/>
    <n v="10"/>
    <n v="56"/>
    <n v="12"/>
    <n v="1.7671458676442587E-2"/>
    <n v="0.1016360115651833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"/>
    <x v="3"/>
    <n v="15"/>
    <n v="10"/>
    <m/>
    <m/>
    <n v="1.7671458676442587E-2"/>
    <n v="0.1016360115651833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10"/>
    <n v="6"/>
    <m/>
    <m/>
    <n v="7.8539816339744835E-3"/>
    <n v="2.7649101142956961E-2"/>
    <x v="0"/>
  </r>
  <r>
    <x v="2"/>
    <n v="42"/>
    <n v="1"/>
    <n v="14"/>
    <x v="1"/>
    <n v="15"/>
    <n v="6"/>
    <m/>
    <m/>
    <n v="1.7671458676442587E-2"/>
    <n v="5.8089659363338444E-2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10"/>
    <n v="3"/>
    <m/>
    <m/>
    <n v="7.8539816339744835E-3"/>
    <n v="1.2942556175112916E-2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2"/>
    <x v="3"/>
    <n v="5"/>
    <n v="3"/>
    <m/>
    <m/>
    <n v="1.9634954084936209E-3"/>
    <n v="3.6378364277704512E-3"/>
    <x v="0"/>
  </r>
  <r>
    <x v="2"/>
    <n v="42"/>
    <n v="1"/>
    <n v="14"/>
    <x v="1"/>
    <n v="10"/>
    <n v="3"/>
    <m/>
    <m/>
    <n v="7.8539816339744835E-3"/>
    <n v="1.2942556175112916E-2"/>
    <x v="0"/>
  </r>
  <r>
    <x v="2"/>
    <n v="42"/>
    <n v="1"/>
    <n v="2"/>
    <x v="3"/>
    <n v="10"/>
    <n v="6"/>
    <m/>
    <m/>
    <n v="7.8539816339744835E-3"/>
    <n v="2.7649101142956961E-2"/>
    <x v="0"/>
  </r>
  <r>
    <x v="2"/>
    <n v="42"/>
    <n v="1"/>
    <n v="14"/>
    <x v="1"/>
    <n v="15"/>
    <n v="3"/>
    <m/>
    <m/>
    <n v="1.7671458676442587E-2"/>
    <n v="2.719179461263227E-2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10"/>
    <n v="3"/>
    <m/>
    <m/>
    <n v="7.8539816339744835E-3"/>
    <n v="1.2942556175112916E-2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2"/>
    <x v="3"/>
    <n v="5"/>
    <n v="3"/>
    <m/>
    <m/>
    <n v="1.9634954084936209E-3"/>
    <n v="3.6378364277704512E-3"/>
    <x v="0"/>
  </r>
  <r>
    <x v="2"/>
    <n v="42"/>
    <n v="1"/>
    <n v="2"/>
    <x v="3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14"/>
    <x v="1"/>
    <n v="5"/>
    <n v="3"/>
    <m/>
    <m/>
    <n v="1.9634954084936209E-3"/>
    <n v="3.6378364277704512E-3"/>
    <x v="0"/>
  </r>
  <r>
    <x v="2"/>
    <n v="42"/>
    <n v="1"/>
    <n v="22"/>
    <x v="2"/>
    <n v="5"/>
    <n v="3"/>
    <m/>
    <m/>
    <n v="1.9634954084936209E-3"/>
    <n v="3.6378364277704512E-3"/>
    <x v="0"/>
  </r>
  <r>
    <x v="2"/>
    <n v="42"/>
    <n v="1"/>
    <n v="22"/>
    <x v="2"/>
    <n v="10"/>
    <n v="3"/>
    <m/>
    <m/>
    <n v="7.8539816339744835E-3"/>
    <n v="1.2942556175112916E-2"/>
    <x v="0"/>
  </r>
  <r>
    <x v="2"/>
    <n v="42"/>
    <n v="1"/>
    <n v="24"/>
    <x v="4"/>
    <n v="5"/>
    <n v="3"/>
    <m/>
    <m/>
    <n v="1.9634954084936209E-3"/>
    <n v="3.5268851656513989E-3"/>
    <x v="0"/>
  </r>
  <r>
    <x v="2"/>
    <n v="42"/>
    <n v="1"/>
    <n v="24"/>
    <x v="4"/>
    <n v="5"/>
    <n v="3"/>
    <m/>
    <m/>
    <n v="1.9634954084936209E-3"/>
    <n v="3.5268851656513989E-3"/>
    <x v="0"/>
  </r>
  <r>
    <x v="2"/>
    <n v="42"/>
    <n v="1"/>
    <n v="24"/>
    <x v="4"/>
    <n v="5"/>
    <n v="3"/>
    <m/>
    <m/>
    <n v="1.9634954084936209E-3"/>
    <n v="3.5268851656513989E-3"/>
    <x v="0"/>
  </r>
  <r>
    <x v="3"/>
    <n v="47"/>
    <n v="1"/>
    <n v="10"/>
    <x v="0"/>
    <n v="25"/>
    <n v="6"/>
    <m/>
    <m/>
    <n v="4.9087385212340517E-2"/>
    <n v="0.14801210491524977"/>
    <x v="1"/>
  </r>
  <r>
    <x v="3"/>
    <n v="47"/>
    <n v="1"/>
    <n v="10"/>
    <x v="0"/>
    <n v="20"/>
    <n v="3"/>
    <m/>
    <m/>
    <n v="3.1415926535897934E-2"/>
    <n v="4.6046534436573458E-2"/>
    <x v="1"/>
  </r>
  <r>
    <x v="3"/>
    <n v="47"/>
    <n v="1"/>
    <n v="10"/>
    <x v="0"/>
    <n v="10"/>
    <n v="3"/>
    <m/>
    <m/>
    <n v="7.8539816339744835E-3"/>
    <n v="1.2942556175112916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10"/>
    <x v="0"/>
    <n v="10"/>
    <n v="3"/>
    <m/>
    <m/>
    <n v="7.8539816339744835E-3"/>
    <n v="1.2942556175112916E-2"/>
    <x v="0"/>
  </r>
  <r>
    <x v="3"/>
    <n v="47"/>
    <n v="1"/>
    <n v="10"/>
    <x v="0"/>
    <n v="10"/>
    <n v="3"/>
    <m/>
    <m/>
    <n v="7.8539816339744835E-3"/>
    <n v="1.2942556175112916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15"/>
    <n v="6"/>
    <m/>
    <m/>
    <n v="1.7671458676442587E-2"/>
    <n v="5.8089659363338444E-2"/>
    <x v="0"/>
  </r>
  <r>
    <x v="3"/>
    <n v="47"/>
    <n v="1"/>
    <n v="24"/>
    <x v="4"/>
    <n v="10"/>
    <n v="6"/>
    <m/>
    <m/>
    <n v="7.8539816339744835E-3"/>
    <n v="2.6728826664807165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2"/>
    <x v="2"/>
    <n v="10"/>
    <n v="3"/>
    <m/>
    <m/>
    <n v="7.8539816339744835E-3"/>
    <n v="1.2942556175112916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10"/>
    <x v="0"/>
    <n v="40"/>
    <n v="6"/>
    <m/>
    <m/>
    <n v="0.12566370614359174"/>
    <n v="0.34997320885583422"/>
    <x v="2"/>
  </r>
  <r>
    <x v="3"/>
    <n v="47"/>
    <n v="1"/>
    <n v="22"/>
    <x v="2"/>
    <n v="5"/>
    <n v="3"/>
    <m/>
    <m/>
    <n v="1.9634954084936209E-3"/>
    <n v="3.6378364277704512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10"/>
    <n v="6"/>
    <m/>
    <m/>
    <n v="7.8539816339744835E-3"/>
    <n v="2.6728826664807165E-2"/>
    <x v="0"/>
  </r>
  <r>
    <x v="3"/>
    <n v="47"/>
    <n v="1"/>
    <n v="24"/>
    <x v="4"/>
    <n v="10"/>
    <n v="6"/>
    <m/>
    <m/>
    <n v="7.8539816339744835E-3"/>
    <n v="2.6728826664807165E-2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24"/>
    <x v="4"/>
    <n v="5"/>
    <n v="3"/>
    <m/>
    <m/>
    <n v="1.9634954084936209E-3"/>
    <n v="3.5268851656513989E-3"/>
    <x v="0"/>
  </r>
  <r>
    <x v="3"/>
    <n v="47"/>
    <n v="1"/>
    <n v="10"/>
    <x v="0"/>
    <n v="10"/>
    <n v="5"/>
    <m/>
    <m/>
    <n v="7.8539816339744835E-3"/>
    <n v="2.2644818432641822E-2"/>
    <x v="0"/>
  </r>
  <r>
    <x v="3"/>
    <n v="47"/>
    <n v="1"/>
    <n v="24"/>
    <x v="4"/>
    <n v="20"/>
    <n v="6"/>
    <m/>
    <m/>
    <n v="3.1415926535897934E-2"/>
    <n v="9.7407071222956207E-2"/>
    <x v="1"/>
  </r>
  <r>
    <x v="3"/>
    <n v="47"/>
    <n v="1"/>
    <n v="24"/>
    <x v="4"/>
    <n v="10"/>
    <n v="5"/>
    <m/>
    <m/>
    <n v="7.8539816339744835E-3"/>
    <n v="2.2046555420420225E-2"/>
    <x v="0"/>
  </r>
  <r>
    <x v="3"/>
    <n v="47"/>
    <n v="1"/>
    <n v="24"/>
    <x v="4"/>
    <n v="35"/>
    <n v="6"/>
    <m/>
    <m/>
    <n v="9.6211275016187411E-2"/>
    <n v="0.27670025553017308"/>
    <x v="2"/>
  </r>
  <r>
    <x v="3"/>
    <n v="47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6"/>
    <m/>
    <m/>
    <n v="1.9634954084936209E-3"/>
    <n v="7.3344795804612326E-3"/>
    <x v="0"/>
  </r>
  <r>
    <x v="2"/>
    <n v="36"/>
    <n v="1"/>
    <n v="24"/>
    <x v="4"/>
    <n v="10"/>
    <n v="6"/>
    <m/>
    <m/>
    <n v="7.8539816339744835E-3"/>
    <n v="2.6728826664807165E-2"/>
    <x v="0"/>
  </r>
  <r>
    <x v="2"/>
    <n v="36"/>
    <n v="1"/>
    <n v="24"/>
    <x v="4"/>
    <n v="5"/>
    <n v="6"/>
    <m/>
    <m/>
    <n v="1.9634954084936209E-3"/>
    <n v="7.3344795804612326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2"/>
    <x v="2"/>
    <n v="5"/>
    <n v="3"/>
    <m/>
    <m/>
    <n v="1.9634954084936209E-3"/>
    <n v="3.6378364277704512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15"/>
    <n v="6"/>
    <m/>
    <m/>
    <n v="1.7671458676442587E-2"/>
    <n v="5.6950957515054322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10"/>
    <n v="6"/>
    <m/>
    <m/>
    <n v="7.8539816339744835E-3"/>
    <n v="2.6728826664807165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2"/>
    <x v="2"/>
    <n v="5"/>
    <n v="3"/>
    <m/>
    <m/>
    <n v="1.9634954084936209E-3"/>
    <n v="3.6378364277704512E-3"/>
    <x v="0"/>
  </r>
  <r>
    <x v="2"/>
    <n v="36"/>
    <n v="1"/>
    <n v="22"/>
    <x v="2"/>
    <n v="5"/>
    <n v="3"/>
    <m/>
    <m/>
    <n v="1.9634954084936209E-3"/>
    <n v="3.6378364277704512E-3"/>
    <x v="0"/>
  </r>
  <r>
    <x v="2"/>
    <n v="36"/>
    <n v="1"/>
    <n v="24"/>
    <x v="4"/>
    <n v="20"/>
    <n v="6"/>
    <m/>
    <m/>
    <n v="3.1415926535897934E-2"/>
    <n v="9.7407071222956207E-2"/>
    <x v="1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10"/>
    <n v="5"/>
    <m/>
    <m/>
    <n v="7.8539816339744835E-3"/>
    <n v="2.2046555420420225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"/>
    <x v="3"/>
    <n v="15"/>
    <n v="10"/>
    <m/>
    <m/>
    <n v="1.7671458676442587E-2"/>
    <n v="0.10163601156518333"/>
    <x v="0"/>
  </r>
  <r>
    <x v="2"/>
    <n v="36"/>
    <n v="1"/>
    <n v="2"/>
    <x v="3"/>
    <n v="10"/>
    <n v="10"/>
    <m/>
    <m/>
    <n v="7.8539816339744835E-3"/>
    <n v="4.5847824058857317E-2"/>
    <x v="0"/>
  </r>
  <r>
    <x v="2"/>
    <n v="36"/>
    <n v="1"/>
    <n v="24"/>
    <x v="4"/>
    <n v="10"/>
    <n v="3"/>
    <m/>
    <m/>
    <n v="7.8539816339744835E-3"/>
    <n v="1.285292313179332E-2"/>
    <x v="0"/>
  </r>
  <r>
    <x v="2"/>
    <n v="36"/>
    <n v="1"/>
    <n v="24"/>
    <x v="4"/>
    <n v="15"/>
    <n v="3"/>
    <m/>
    <m/>
    <n v="1.7671458676442587E-2"/>
    <n v="2.7385649523733079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10"/>
    <n v="3"/>
    <m/>
    <m/>
    <n v="7.8539816339744835E-3"/>
    <n v="1.285292313179332E-2"/>
    <x v="0"/>
  </r>
  <r>
    <x v="2"/>
    <n v="36"/>
    <n v="1"/>
    <n v="2"/>
    <x v="3"/>
    <n v="10"/>
    <n v="10"/>
    <m/>
    <m/>
    <n v="7.8539816339744835E-3"/>
    <n v="4.8375982822616376E-2"/>
    <x v="0"/>
  </r>
  <r>
    <x v="2"/>
    <n v="36"/>
    <n v="1"/>
    <n v="2"/>
    <x v="3"/>
    <n v="25"/>
    <n v="15"/>
    <m/>
    <m/>
    <n v="4.9087385212340517E-2"/>
    <n v="0.38880580831452366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5"/>
    <x v="5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"/>
    <x v="3"/>
    <n v="25"/>
    <n v="15"/>
    <n v="12"/>
    <n v="69"/>
    <n v="4.9087385212340517E-2"/>
    <n v="0.38880580831452366"/>
    <x v="0"/>
  </r>
  <r>
    <x v="2"/>
    <n v="36"/>
    <n v="1"/>
    <n v="24"/>
    <x v="4"/>
    <n v="15"/>
    <n v="3"/>
    <m/>
    <m/>
    <n v="1.7671458676442587E-2"/>
    <n v="2.7385649523733079E-2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24"/>
    <x v="4"/>
    <n v="5"/>
    <n v="3"/>
    <m/>
    <m/>
    <n v="1.9634954084936209E-3"/>
    <n v="3.5268851656513989E-3"/>
    <x v="0"/>
  </r>
  <r>
    <x v="2"/>
    <n v="36"/>
    <n v="1"/>
    <n v="5"/>
    <x v="5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10"/>
    <x v="0"/>
    <n v="10"/>
    <n v="3"/>
    <m/>
    <m/>
    <n v="7.8539816339744835E-3"/>
    <n v="1.2942556175112916E-2"/>
    <x v="0"/>
  </r>
  <r>
    <x v="2"/>
    <n v="41"/>
    <n v="1"/>
    <n v="10"/>
    <x v="0"/>
    <n v="20"/>
    <n v="3"/>
    <m/>
    <m/>
    <n v="3.1415926535897934E-2"/>
    <n v="4.6046534436573458E-2"/>
    <x v="1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10"/>
    <n v="3"/>
    <m/>
    <m/>
    <n v="7.8539816339744835E-3"/>
    <n v="1.285292313179332E-2"/>
    <x v="0"/>
  </r>
  <r>
    <x v="2"/>
    <n v="41"/>
    <n v="1"/>
    <n v="24"/>
    <x v="4"/>
    <n v="10"/>
    <n v="3"/>
    <m/>
    <m/>
    <n v="7.8539816339744835E-3"/>
    <n v="1.285292313179332E-2"/>
    <x v="0"/>
  </r>
  <r>
    <x v="2"/>
    <n v="41"/>
    <n v="1"/>
    <n v="24"/>
    <x v="4"/>
    <n v="15"/>
    <n v="6"/>
    <m/>
    <m/>
    <n v="1.7671458676442587E-2"/>
    <n v="5.6950957515054322E-2"/>
    <x v="0"/>
  </r>
  <r>
    <x v="2"/>
    <n v="41"/>
    <n v="1"/>
    <n v="24"/>
    <x v="4"/>
    <n v="10"/>
    <n v="6"/>
    <m/>
    <m/>
    <n v="7.8539816339744835E-3"/>
    <n v="2.6728826664807165E-2"/>
    <x v="0"/>
  </r>
  <r>
    <x v="2"/>
    <n v="41"/>
    <n v="1"/>
    <n v="10"/>
    <x v="0"/>
    <n v="10"/>
    <n v="3"/>
    <m/>
    <m/>
    <n v="7.8539816339744835E-3"/>
    <n v="1.2942556175112916E-2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10"/>
    <n v="6"/>
    <m/>
    <m/>
    <n v="7.8539816339744835E-3"/>
    <n v="2.6728826664807165E-2"/>
    <x v="0"/>
  </r>
  <r>
    <x v="2"/>
    <n v="41"/>
    <n v="1"/>
    <n v="24"/>
    <x v="4"/>
    <n v="15"/>
    <n v="6"/>
    <m/>
    <m/>
    <n v="1.7671458676442587E-2"/>
    <n v="5.6950957515054322E-2"/>
    <x v="0"/>
  </r>
  <r>
    <x v="2"/>
    <n v="41"/>
    <n v="1"/>
    <n v="24"/>
    <x v="4"/>
    <n v="10"/>
    <n v="3"/>
    <m/>
    <m/>
    <n v="7.8539816339744835E-3"/>
    <n v="1.285292313179332E-2"/>
    <x v="0"/>
  </r>
  <r>
    <x v="2"/>
    <n v="41"/>
    <n v="1"/>
    <n v="24"/>
    <x v="4"/>
    <n v="10"/>
    <n v="3"/>
    <m/>
    <m/>
    <n v="7.8539816339744835E-3"/>
    <n v="1.285292313179332E-2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10"/>
    <x v="0"/>
    <n v="25"/>
    <n v="6"/>
    <m/>
    <m/>
    <n v="4.9087385212340517E-2"/>
    <n v="0.14801210491524977"/>
    <x v="1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10"/>
    <x v="0"/>
    <n v="30"/>
    <n v="3"/>
    <m/>
    <m/>
    <n v="7.0685834705770348E-2"/>
    <n v="9.6741933361697841E-2"/>
    <x v="2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2"/>
    <x v="2"/>
    <n v="5"/>
    <n v="3"/>
    <m/>
    <m/>
    <n v="1.9634954084936209E-3"/>
    <n v="3.6378364277704512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2"/>
    <n v="41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20"/>
    <n v="3"/>
    <m/>
    <m/>
    <n v="3.1415926535897934E-2"/>
    <n v="4.6046534436573458E-2"/>
    <x v="1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25"/>
    <n v="3"/>
    <m/>
    <m/>
    <n v="4.9087385212340517E-2"/>
    <n v="6.9284530175415873E-2"/>
    <x v="1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10"/>
    <x v="0"/>
    <n v="10"/>
    <n v="3"/>
    <m/>
    <m/>
    <n v="7.8539816339744835E-3"/>
    <n v="1.2942556175112916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35"/>
    <n v="6"/>
    <m/>
    <m/>
    <n v="9.6211275016187411E-2"/>
    <n v="0.27406481553842288"/>
    <x v="2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10"/>
    <n v="6"/>
    <m/>
    <m/>
    <n v="7.8539816339744835E-3"/>
    <n v="2.6728826664807165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10"/>
    <n v="6"/>
    <m/>
    <m/>
    <n v="7.8539816339744835E-3"/>
    <n v="2.6728826664807165E-2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15"/>
    <n v="6"/>
    <m/>
    <m/>
    <n v="1.7671458676442587E-2"/>
    <n v="5.6950957515054322E-2"/>
    <x v="0"/>
  </r>
  <r>
    <x v="4"/>
    <n v="34"/>
    <n v="1"/>
    <n v="24"/>
    <x v="4"/>
    <n v="15"/>
    <n v="6"/>
    <m/>
    <m/>
    <n v="1.7671458676442587E-2"/>
    <n v="5.6950957515054322E-2"/>
    <x v="0"/>
  </r>
  <r>
    <x v="4"/>
    <n v="34"/>
    <n v="1"/>
    <n v="24"/>
    <x v="4"/>
    <n v="10"/>
    <n v="3"/>
    <m/>
    <m/>
    <n v="7.8539816339744835E-3"/>
    <n v="1.285292313179332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20"/>
    <n v="6"/>
    <m/>
    <m/>
    <n v="3.1415926535897934E-2"/>
    <n v="9.8368921153889677E-2"/>
    <x v="1"/>
  </r>
  <r>
    <x v="4"/>
    <n v="34"/>
    <n v="1"/>
    <n v="24"/>
    <x v="4"/>
    <n v="10"/>
    <n v="3"/>
    <m/>
    <m/>
    <n v="7.8539816339744835E-3"/>
    <n v="1.285292313179332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10"/>
    <n v="3"/>
    <m/>
    <m/>
    <n v="7.8539816339744835E-3"/>
    <n v="1.2942556175112916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10"/>
    <n v="3"/>
    <m/>
    <m/>
    <n v="7.8539816339744835E-3"/>
    <n v="1.285292313179332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10"/>
    <n v="3"/>
    <m/>
    <m/>
    <n v="7.8539816339744835E-3"/>
    <n v="1.285292313179332E-2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10"/>
    <x v="0"/>
    <n v="20"/>
    <n v="3"/>
    <m/>
    <m/>
    <n v="3.1415926535897934E-2"/>
    <n v="4.6046534436573458E-2"/>
    <x v="1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10"/>
    <n v="6"/>
    <m/>
    <m/>
    <n v="7.8539816339744835E-3"/>
    <n v="2.6728826664807165E-2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4"/>
    <x v="4"/>
    <n v="5"/>
    <n v="3"/>
    <m/>
    <m/>
    <n v="1.9634954084936209E-3"/>
    <n v="3.5268851656513989E-3"/>
    <x v="0"/>
  </r>
  <r>
    <x v="4"/>
    <n v="34"/>
    <n v="1"/>
    <n v="22"/>
    <x v="2"/>
    <n v="5"/>
    <n v="3"/>
    <m/>
    <m/>
    <n v="1.9634954084936209E-3"/>
    <n v="3.6378364277704512E-3"/>
    <x v="0"/>
  </r>
  <r>
    <x v="4"/>
    <n v="34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5"/>
    <n v="6"/>
    <m/>
    <m/>
    <n v="1.9634954084936209E-3"/>
    <n v="7.3344795804612326E-3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10"/>
    <n v="3"/>
    <m/>
    <m/>
    <n v="7.8539816339744835E-3"/>
    <n v="1.285292313179332E-2"/>
    <x v="0"/>
  </r>
  <r>
    <x v="5"/>
    <n v="32"/>
    <n v="1"/>
    <n v="22"/>
    <x v="2"/>
    <n v="5"/>
    <n v="3"/>
    <m/>
    <m/>
    <n v="1.9634954084936209E-3"/>
    <n v="3.6378364277704512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"/>
    <x v="3"/>
    <n v="15"/>
    <n v="15"/>
    <m/>
    <m/>
    <n v="1.7671458676442587E-2"/>
    <n v="0.14991499044672146"/>
    <x v="0"/>
  </r>
  <r>
    <x v="5"/>
    <n v="32"/>
    <n v="1"/>
    <n v="10"/>
    <x v="0"/>
    <n v="20"/>
    <n v="6"/>
    <m/>
    <m/>
    <n v="3.1415926535897934E-2"/>
    <n v="9.8368921153889677E-2"/>
    <x v="1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10"/>
    <x v="0"/>
    <n v="30"/>
    <n v="6"/>
    <m/>
    <m/>
    <n v="7.0685834705770348E-2"/>
    <n v="0.20666918219958577"/>
    <x v="2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"/>
    <x v="3"/>
    <n v="10"/>
    <n v="10"/>
    <m/>
    <m/>
    <n v="7.8539816339744835E-3"/>
    <n v="4.5847824058857317E-2"/>
    <x v="0"/>
  </r>
  <r>
    <x v="5"/>
    <n v="32"/>
    <n v="1"/>
    <n v="2"/>
    <x v="3"/>
    <n v="15"/>
    <n v="11"/>
    <m/>
    <m/>
    <n v="1.7671458676442587E-2"/>
    <n v="0.1080346222696509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5"/>
    <n v="6"/>
    <m/>
    <m/>
    <n v="1.7671458676442587E-2"/>
    <n v="5.695095751505432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6"/>
    <m/>
    <m/>
    <n v="1.9634954084936209E-3"/>
    <n v="7.3344795804612326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10"/>
    <x v="0"/>
    <n v="10"/>
    <n v="4"/>
    <m/>
    <m/>
    <n v="7.8539816339744835E-3"/>
    <n v="1.773542983566765E-2"/>
    <x v="0"/>
  </r>
  <r>
    <x v="5"/>
    <n v="32"/>
    <n v="1"/>
    <n v="24"/>
    <x v="4"/>
    <n v="10"/>
    <n v="6"/>
    <m/>
    <m/>
    <n v="7.8539816339744835E-3"/>
    <n v="2.6728826664807165E-2"/>
    <x v="0"/>
  </r>
  <r>
    <x v="5"/>
    <n v="32"/>
    <n v="1"/>
    <n v="24"/>
    <x v="4"/>
    <n v="10"/>
    <n v="3"/>
    <m/>
    <m/>
    <n v="7.8539816339744835E-3"/>
    <n v="1.285292313179332E-2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32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0"/>
    <n v="3"/>
    <m/>
    <m/>
    <n v="7.8539816339744835E-3"/>
    <n v="1.285292313179332E-2"/>
    <x v="0"/>
  </r>
  <r>
    <x v="5"/>
    <n v="24"/>
    <n v="1"/>
    <n v="24"/>
    <x v="4"/>
    <n v="15"/>
    <n v="6"/>
    <m/>
    <m/>
    <n v="1.7671458676442587E-2"/>
    <n v="5.6950957515054322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0"/>
    <n v="6"/>
    <m/>
    <m/>
    <n v="7.8539816339744835E-3"/>
    <n v="2.6728826664807165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10"/>
    <x v="0"/>
    <n v="35"/>
    <n v="6"/>
    <m/>
    <m/>
    <n v="9.6211275016187411E-2"/>
    <n v="0.27406481553842288"/>
    <x v="2"/>
  </r>
  <r>
    <x v="5"/>
    <n v="24"/>
    <n v="1"/>
    <n v="24"/>
    <x v="4"/>
    <n v="5"/>
    <n v="6"/>
    <m/>
    <m/>
    <n v="1.9634954084936209E-3"/>
    <n v="7.3344795804612326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"/>
    <x v="3"/>
    <n v="10"/>
    <n v="10"/>
    <m/>
    <m/>
    <n v="7.8539816339744835E-3"/>
    <n v="4.5847824058857317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0"/>
    <n v="6"/>
    <m/>
    <m/>
    <n v="7.8539816339744835E-3"/>
    <n v="2.6728826664807165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"/>
    <x v="3"/>
    <n v="15"/>
    <n v="10"/>
    <m/>
    <m/>
    <n v="1.7671458676442587E-2"/>
    <n v="9.7687695493628809E-2"/>
    <x v="0"/>
  </r>
  <r>
    <x v="5"/>
    <n v="24"/>
    <n v="1"/>
    <n v="2"/>
    <x v="3"/>
    <n v="20"/>
    <n v="10"/>
    <m/>
    <m/>
    <n v="3.1415926535897934E-2"/>
    <n v="0.16708186706148101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5"/>
    <n v="6"/>
    <m/>
    <m/>
    <n v="1.7671458676442587E-2"/>
    <n v="5.6950957515054322E-2"/>
    <x v="0"/>
  </r>
  <r>
    <x v="5"/>
    <n v="24"/>
    <n v="1"/>
    <n v="24"/>
    <x v="4"/>
    <n v="15"/>
    <n v="6"/>
    <m/>
    <m/>
    <n v="1.7671458676442587E-2"/>
    <n v="5.6950957515054322E-2"/>
    <x v="0"/>
  </r>
  <r>
    <x v="5"/>
    <n v="24"/>
    <n v="1"/>
    <n v="2"/>
    <x v="3"/>
    <n v="25"/>
    <n v="10"/>
    <m/>
    <m/>
    <n v="4.9087385212340517E-2"/>
    <n v="0.25335387272216597"/>
    <x v="0"/>
  </r>
  <r>
    <x v="5"/>
    <n v="24"/>
    <n v="1"/>
    <n v="2"/>
    <x v="3"/>
    <n v="15"/>
    <n v="15"/>
    <m/>
    <m/>
    <n v="1.7671458676442587E-2"/>
    <n v="0.14991499044672146"/>
    <x v="0"/>
  </r>
  <r>
    <x v="5"/>
    <n v="24"/>
    <n v="1"/>
    <n v="10"/>
    <x v="0"/>
    <n v="30"/>
    <n v="6"/>
    <m/>
    <m/>
    <n v="7.0685834705770348E-2"/>
    <n v="0.20666918219958577"/>
    <x v="2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10"/>
    <x v="0"/>
    <n v="20"/>
    <n v="6"/>
    <m/>
    <m/>
    <n v="3.1415926535897934E-2"/>
    <n v="9.8368921153889677E-2"/>
    <x v="1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10"/>
    <x v="0"/>
    <n v="15"/>
    <n v="3"/>
    <m/>
    <m/>
    <n v="1.7671458676442587E-2"/>
    <n v="2.719179461263227E-2"/>
    <x v="0"/>
  </r>
  <r>
    <x v="5"/>
    <n v="24"/>
    <n v="1"/>
    <n v="10"/>
    <x v="0"/>
    <n v="20"/>
    <n v="3"/>
    <m/>
    <m/>
    <n v="3.1415926535897934E-2"/>
    <n v="4.6046534436573458E-2"/>
    <x v="1"/>
  </r>
  <r>
    <x v="5"/>
    <n v="24"/>
    <n v="1"/>
    <n v="24"/>
    <x v="4"/>
    <n v="5"/>
    <n v="6"/>
    <m/>
    <m/>
    <n v="1.9634954084936209E-3"/>
    <n v="7.3344795804612326E-3"/>
    <x v="0"/>
  </r>
  <r>
    <x v="5"/>
    <n v="24"/>
    <n v="1"/>
    <n v="10"/>
    <x v="0"/>
    <n v="25"/>
    <n v="6"/>
    <m/>
    <m/>
    <n v="4.9087385212340517E-2"/>
    <n v="0.14801210491524977"/>
    <x v="1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20"/>
    <n v="6"/>
    <m/>
    <m/>
    <n v="3.1415926535897934E-2"/>
    <n v="9.7407071222956207E-2"/>
    <x v="1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0"/>
    <n v="6"/>
    <m/>
    <m/>
    <n v="7.8539816339744835E-3"/>
    <n v="2.6728826664807165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15"/>
    <n v="6"/>
    <m/>
    <m/>
    <n v="1.7671458676442587E-2"/>
    <n v="5.6950957515054322E-2"/>
    <x v="0"/>
  </r>
  <r>
    <x v="5"/>
    <n v="24"/>
    <n v="1"/>
    <n v="24"/>
    <x v="4"/>
    <n v="5"/>
    <n v="3"/>
    <m/>
    <m/>
    <n v="1.9634954084936209E-3"/>
    <n v="3.5268851656513989E-3"/>
    <x v="0"/>
  </r>
  <r>
    <x v="5"/>
    <n v="24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20"/>
    <n v="6"/>
    <m/>
    <m/>
    <n v="3.1415926535897934E-2"/>
    <n v="9.7407071222956207E-2"/>
    <x v="1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2"/>
    <x v="2"/>
    <n v="20"/>
    <n v="3"/>
    <m/>
    <m/>
    <n v="3.1415926535897934E-2"/>
    <n v="4.6046534436573458E-2"/>
    <x v="1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20"/>
    <n v="3"/>
    <m/>
    <m/>
    <n v="3.1415926535897934E-2"/>
    <n v="4.6839527025336621E-2"/>
    <x v="1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"/>
    <x v="3"/>
    <n v="10"/>
    <n v="10"/>
    <m/>
    <m/>
    <n v="7.8539816339744835E-3"/>
    <n v="4.8375982822616376E-2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5"/>
    <x v="5"/>
    <n v="10"/>
    <n v="6"/>
    <m/>
    <m/>
    <n v="7.8539816339744835E-3"/>
    <n v="2.6728826664807165E-2"/>
    <x v="0"/>
  </r>
  <r>
    <x v="3"/>
    <n v="43"/>
    <n v="1"/>
    <n v="5"/>
    <x v="5"/>
    <n v="5"/>
    <n v="6"/>
    <m/>
    <m/>
    <n v="1.9634954084936209E-3"/>
    <n v="7.3344795804612326E-3"/>
    <x v="0"/>
  </r>
  <r>
    <x v="3"/>
    <n v="43"/>
    <n v="1"/>
    <n v="5"/>
    <x v="5"/>
    <n v="5"/>
    <n v="3"/>
    <m/>
    <m/>
    <n v="1.9634954084936209E-3"/>
    <n v="3.5268851656513989E-3"/>
    <x v="0"/>
  </r>
  <r>
    <x v="3"/>
    <n v="43"/>
    <n v="1"/>
    <n v="5"/>
    <x v="5"/>
    <n v="5"/>
    <n v="6"/>
    <m/>
    <m/>
    <n v="1.9634954084936209E-3"/>
    <n v="7.3344795804612326E-3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4"/>
    <x v="4"/>
    <n v="5"/>
    <n v="6"/>
    <m/>
    <m/>
    <n v="1.9634954084936209E-3"/>
    <n v="7.3344795804612326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"/>
    <x v="3"/>
    <n v="10"/>
    <n v="10"/>
    <m/>
    <m/>
    <n v="7.8539816339744835E-3"/>
    <n v="4.8375982822616376E-2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"/>
    <x v="3"/>
    <n v="15"/>
    <n v="10"/>
    <m/>
    <m/>
    <n v="1.7671458676442587E-2"/>
    <n v="9.7687695493628809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"/>
    <x v="3"/>
    <n v="15"/>
    <n v="10"/>
    <m/>
    <m/>
    <n v="1.7671458676442587E-2"/>
    <n v="9.7687695493628809E-2"/>
    <x v="0"/>
  </r>
  <r>
    <x v="3"/>
    <n v="43"/>
    <n v="1"/>
    <n v="2"/>
    <x v="3"/>
    <n v="15"/>
    <n v="10"/>
    <m/>
    <m/>
    <n v="1.7671458676442587E-2"/>
    <n v="0.10163601156518333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"/>
    <x v="3"/>
    <n v="10"/>
    <n v="10"/>
    <m/>
    <m/>
    <n v="7.8539816339744835E-3"/>
    <n v="4.5847824058857317E-2"/>
    <x v="0"/>
  </r>
  <r>
    <x v="3"/>
    <n v="43"/>
    <n v="1"/>
    <n v="2"/>
    <x v="3"/>
    <n v="20"/>
    <n v="15"/>
    <n v="45"/>
    <n v="9"/>
    <n v="3.1415926535897934E-2"/>
    <n v="0.26831564185998374"/>
    <x v="1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"/>
    <x v="3"/>
    <n v="15"/>
    <n v="10"/>
    <m/>
    <m/>
    <n v="1.7671458676442587E-2"/>
    <n v="9.7687695493628809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4"/>
    <x v="4"/>
    <n v="10"/>
    <n v="3"/>
    <m/>
    <m/>
    <n v="7.8539816339744835E-3"/>
    <n v="1.285292313179332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10"/>
    <x v="0"/>
    <n v="10"/>
    <n v="3"/>
    <m/>
    <m/>
    <n v="7.8539816339744835E-3"/>
    <n v="1.2942556175112916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5"/>
    <n v="3"/>
    <m/>
    <m/>
    <n v="1.9634954084936209E-3"/>
    <n v="3.6378364277704512E-3"/>
    <x v="0"/>
  </r>
  <r>
    <x v="3"/>
    <n v="43"/>
    <n v="1"/>
    <n v="22"/>
    <x v="2"/>
    <n v="10"/>
    <n v="3"/>
    <m/>
    <m/>
    <n v="7.8539816339744835E-3"/>
    <n v="1.2942556175112916E-2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3"/>
    <n v="43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2"/>
    <x v="2"/>
    <n v="10"/>
    <n v="3"/>
    <m/>
    <m/>
    <n v="7.8539816339744835E-3"/>
    <n v="1.2942556175112916E-2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3"/>
    <n v="5"/>
    <n v="3"/>
    <n v="62"/>
    <n v="15"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10"/>
    <x v="0"/>
    <n v="35"/>
    <n v="3"/>
    <m/>
    <m/>
    <n v="9.6211275016187411E-2"/>
    <n v="0.12828985840762308"/>
    <x v="2"/>
  </r>
  <r>
    <x v="5"/>
    <n v="15"/>
    <n v="1"/>
    <n v="10"/>
    <x v="0"/>
    <n v="5"/>
    <n v="3"/>
    <m/>
    <m/>
    <n v="1.9634954084936209E-3"/>
    <n v="3.6378364277704512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10"/>
    <x v="0"/>
    <n v="10"/>
    <n v="6"/>
    <m/>
    <m/>
    <n v="7.8539816339744835E-3"/>
    <n v="2.7649101142956961E-2"/>
    <x v="0"/>
  </r>
  <r>
    <x v="5"/>
    <n v="15"/>
    <n v="1"/>
    <n v="10"/>
    <x v="0"/>
    <n v="15"/>
    <n v="6"/>
    <m/>
    <m/>
    <n v="1.7671458676442587E-2"/>
    <n v="5.8089659363338444E-2"/>
    <x v="0"/>
  </r>
  <r>
    <x v="5"/>
    <n v="15"/>
    <n v="1"/>
    <n v="10"/>
    <x v="0"/>
    <n v="10"/>
    <n v="3"/>
    <m/>
    <m/>
    <n v="7.8539816339744835E-3"/>
    <n v="1.2942556175112916E-2"/>
    <x v="0"/>
  </r>
  <r>
    <x v="5"/>
    <n v="15"/>
    <n v="1"/>
    <n v="10"/>
    <x v="0"/>
    <n v="30"/>
    <n v="6"/>
    <m/>
    <m/>
    <n v="7.0685834705770348E-2"/>
    <n v="0.20666918219958577"/>
    <x v="2"/>
  </r>
  <r>
    <x v="5"/>
    <n v="15"/>
    <n v="1"/>
    <n v="24"/>
    <x v="4"/>
    <n v="10"/>
    <n v="3"/>
    <m/>
    <m/>
    <n v="7.8539816339744835E-3"/>
    <n v="1.285292313179332E-2"/>
    <x v="0"/>
  </r>
  <r>
    <x v="5"/>
    <n v="15"/>
    <n v="1"/>
    <n v="24"/>
    <x v="4"/>
    <n v="10"/>
    <n v="3"/>
    <m/>
    <m/>
    <n v="7.8539816339744835E-3"/>
    <n v="1.285292313179332E-2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10"/>
    <n v="3"/>
    <m/>
    <m/>
    <n v="7.8539816339744835E-3"/>
    <n v="1.285292313179332E-2"/>
    <x v="0"/>
  </r>
  <r>
    <x v="5"/>
    <n v="15"/>
    <n v="1"/>
    <n v="24"/>
    <x v="4"/>
    <n v="10"/>
    <n v="6"/>
    <m/>
    <m/>
    <n v="7.8539816339744835E-3"/>
    <n v="2.6728826664807165E-2"/>
    <x v="0"/>
  </r>
  <r>
    <x v="5"/>
    <n v="15"/>
    <n v="1"/>
    <n v="24"/>
    <x v="4"/>
    <n v="10"/>
    <n v="6"/>
    <m/>
    <m/>
    <n v="7.8539816339744835E-3"/>
    <n v="2.6728826664807165E-2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10"/>
    <n v="6"/>
    <m/>
    <m/>
    <n v="7.8539816339744835E-3"/>
    <n v="2.6728826664807165E-2"/>
    <x v="0"/>
  </r>
  <r>
    <x v="5"/>
    <n v="15"/>
    <n v="1"/>
    <n v="24"/>
    <x v="4"/>
    <n v="10"/>
    <n v="6"/>
    <m/>
    <m/>
    <n v="7.8539816339744835E-3"/>
    <n v="2.6728826664807165E-2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6"/>
    <m/>
    <m/>
    <n v="1.9634954084936209E-3"/>
    <n v="7.3344795804612326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4"/>
    <x v="4"/>
    <n v="5"/>
    <n v="3"/>
    <m/>
    <m/>
    <n v="1.9634954084936209E-3"/>
    <n v="3.5268851656513989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5"/>
    <n v="3"/>
    <m/>
    <m/>
    <n v="1.9634954084936209E-3"/>
    <n v="3.6378364277704512E-3"/>
    <x v="0"/>
  </r>
  <r>
    <x v="5"/>
    <n v="15"/>
    <n v="1"/>
    <n v="22"/>
    <x v="2"/>
    <n v="10"/>
    <n v="3"/>
    <m/>
    <m/>
    <n v="7.8539816339744835E-3"/>
    <n v="1.2942556175112916E-2"/>
    <x v="0"/>
  </r>
  <r>
    <x v="5"/>
    <n v="15"/>
    <n v="1"/>
    <n v="22"/>
    <x v="2"/>
    <n v="10"/>
    <n v="3"/>
    <m/>
    <m/>
    <n v="7.8539816339744835E-3"/>
    <n v="1.2942556175112916E-2"/>
    <x v="0"/>
  </r>
  <r>
    <x v="5"/>
    <n v="15"/>
    <n v="1"/>
    <n v="22"/>
    <x v="2"/>
    <n v="10"/>
    <n v="3"/>
    <m/>
    <m/>
    <n v="7.8539816339744835E-3"/>
    <n v="1.2942556175112916E-2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4"/>
    <x v="4"/>
    <n v="15"/>
    <n v="6"/>
    <m/>
    <m/>
    <n v="1.7671458676442587E-2"/>
    <n v="5.6950957515054322E-2"/>
    <x v="0"/>
  </r>
  <r>
    <x v="5"/>
    <n v="23"/>
    <n v="1"/>
    <n v="24"/>
    <x v="4"/>
    <n v="10"/>
    <n v="6"/>
    <m/>
    <m/>
    <n v="7.8539816339744835E-3"/>
    <n v="2.6728826664807165E-2"/>
    <x v="0"/>
  </r>
  <r>
    <x v="5"/>
    <n v="23"/>
    <n v="1"/>
    <n v="24"/>
    <x v="4"/>
    <n v="10"/>
    <n v="6"/>
    <m/>
    <m/>
    <n v="7.8539816339744835E-3"/>
    <n v="2.6728826664807165E-2"/>
    <x v="0"/>
  </r>
  <r>
    <x v="5"/>
    <n v="23"/>
    <n v="1"/>
    <n v="24"/>
    <x v="4"/>
    <n v="15"/>
    <n v="6"/>
    <m/>
    <m/>
    <n v="1.7671458676442587E-2"/>
    <n v="5.6950957515054322E-2"/>
    <x v="0"/>
  </r>
  <r>
    <x v="5"/>
    <n v="23"/>
    <n v="1"/>
    <n v="24"/>
    <x v="4"/>
    <n v="15"/>
    <n v="6"/>
    <m/>
    <m/>
    <n v="1.7671458676442587E-2"/>
    <n v="5.6950957515054322E-2"/>
    <x v="0"/>
  </r>
  <r>
    <x v="5"/>
    <n v="23"/>
    <n v="1"/>
    <n v="24"/>
    <x v="4"/>
    <n v="10"/>
    <n v="6"/>
    <m/>
    <m/>
    <n v="7.8539816339744835E-3"/>
    <n v="2.6728826664807165E-2"/>
    <x v="0"/>
  </r>
  <r>
    <x v="5"/>
    <n v="23"/>
    <n v="1"/>
    <n v="24"/>
    <x v="4"/>
    <n v="5"/>
    <n v="6"/>
    <m/>
    <m/>
    <n v="1.9634954084936209E-3"/>
    <n v="7.3344795804612326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30"/>
    <n v="6"/>
    <m/>
    <m/>
    <n v="7.0685834705770348E-2"/>
    <n v="0.20666918219958577"/>
    <x v="2"/>
  </r>
  <r>
    <x v="5"/>
    <n v="23"/>
    <n v="1"/>
    <n v="24"/>
    <x v="4"/>
    <n v="10"/>
    <n v="6"/>
    <m/>
    <m/>
    <n v="7.8539816339744835E-3"/>
    <n v="2.6728826664807165E-2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2"/>
    <x v="2"/>
    <n v="5"/>
    <n v="3"/>
    <m/>
    <m/>
    <n v="1.9634954084936209E-3"/>
    <n v="3.6378364277704512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10"/>
    <n v="3"/>
    <m/>
    <m/>
    <n v="7.8539816339744835E-3"/>
    <n v="1.285292313179332E-2"/>
    <x v="0"/>
  </r>
  <r>
    <x v="5"/>
    <n v="23"/>
    <n v="1"/>
    <n v="24"/>
    <x v="4"/>
    <n v="10"/>
    <n v="3"/>
    <m/>
    <m/>
    <n v="7.8539816339744835E-3"/>
    <n v="1.285292313179332E-2"/>
    <x v="0"/>
  </r>
  <r>
    <x v="5"/>
    <n v="23"/>
    <n v="1"/>
    <n v="24"/>
    <x v="4"/>
    <n v="10"/>
    <n v="3"/>
    <m/>
    <m/>
    <n v="7.8539816339744835E-3"/>
    <n v="1.285292313179332E-2"/>
    <x v="0"/>
  </r>
  <r>
    <x v="5"/>
    <n v="23"/>
    <n v="1"/>
    <n v="24"/>
    <x v="4"/>
    <n v="5"/>
    <n v="5"/>
    <m/>
    <m/>
    <n v="1.9634954084936209E-3"/>
    <n v="6.0496486650303757E-3"/>
    <x v="0"/>
  </r>
  <r>
    <x v="5"/>
    <n v="23"/>
    <n v="1"/>
    <n v="24"/>
    <x v="4"/>
    <n v="5"/>
    <n v="5"/>
    <m/>
    <m/>
    <n v="1.9634954084936209E-3"/>
    <n v="6.0496486650303757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10"/>
    <n v="3"/>
    <m/>
    <m/>
    <n v="7.8539816339744835E-3"/>
    <n v="1.285292313179332E-2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5"/>
    <n v="3"/>
    <m/>
    <m/>
    <n v="1.9634954084936209E-3"/>
    <n v="3.5268851656513989E-3"/>
    <x v="0"/>
  </r>
  <r>
    <x v="5"/>
    <n v="23"/>
    <n v="1"/>
    <n v="24"/>
    <x v="4"/>
    <n v="15"/>
    <n v="6"/>
    <m/>
    <m/>
    <n v="1.7671458676442587E-2"/>
    <n v="5.6950957515054322E-2"/>
    <x v="0"/>
  </r>
  <r>
    <x v="5"/>
    <n v="23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10"/>
    <x v="0"/>
    <n v="35"/>
    <n v="3"/>
    <m/>
    <m/>
    <n v="9.6211275016187411E-2"/>
    <n v="0.12828985840762308"/>
    <x v="2"/>
  </r>
  <r>
    <x v="4"/>
    <n v="25"/>
    <n v="1"/>
    <n v="10"/>
    <x v="0"/>
    <n v="5"/>
    <n v="3"/>
    <m/>
    <m/>
    <n v="1.9634954084936209E-3"/>
    <n v="3.6378364277704512E-3"/>
    <x v="0"/>
  </r>
  <r>
    <x v="4"/>
    <n v="25"/>
    <n v="1"/>
    <n v="10"/>
    <x v="0"/>
    <n v="15"/>
    <n v="6"/>
    <m/>
    <m/>
    <n v="1.7671458676442587E-2"/>
    <n v="5.8089659363338444E-2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10"/>
    <x v="0"/>
    <n v="10"/>
    <n v="6"/>
    <m/>
    <m/>
    <n v="7.8539816339744835E-3"/>
    <n v="2.7649101142956961E-2"/>
    <x v="0"/>
  </r>
  <r>
    <x v="4"/>
    <n v="25"/>
    <n v="1"/>
    <n v="10"/>
    <x v="0"/>
    <n v="10"/>
    <n v="3"/>
    <m/>
    <m/>
    <n v="7.8539816339744835E-3"/>
    <n v="1.2942556175112916E-2"/>
    <x v="0"/>
  </r>
  <r>
    <x v="4"/>
    <n v="25"/>
    <n v="1"/>
    <n v="10"/>
    <x v="0"/>
    <n v="15"/>
    <n v="6"/>
    <m/>
    <m/>
    <n v="1.7671458676442587E-2"/>
    <n v="5.8089659363338444E-2"/>
    <x v="0"/>
  </r>
  <r>
    <x v="4"/>
    <n v="25"/>
    <n v="1"/>
    <n v="24"/>
    <x v="4"/>
    <n v="10"/>
    <n v="3"/>
    <m/>
    <m/>
    <n v="7.8539816339744835E-3"/>
    <n v="1.285292313179332E-2"/>
    <x v="0"/>
  </r>
  <r>
    <x v="4"/>
    <n v="25"/>
    <n v="1"/>
    <n v="2"/>
    <x v="3"/>
    <n v="15"/>
    <n v="10"/>
    <n v="28"/>
    <n v="12"/>
    <n v="1.7671458676442587E-2"/>
    <n v="9.7687695493628809E-2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10"/>
    <x v="0"/>
    <n v="15"/>
    <n v="6"/>
    <m/>
    <m/>
    <n v="1.7671458676442587E-2"/>
    <n v="5.8089659363338444E-2"/>
    <x v="0"/>
  </r>
  <r>
    <x v="4"/>
    <n v="25"/>
    <n v="1"/>
    <n v="24"/>
    <x v="4"/>
    <n v="10"/>
    <n v="3"/>
    <m/>
    <m/>
    <n v="7.8539816339744835E-3"/>
    <n v="1.285292313179332E-2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6"/>
    <m/>
    <m/>
    <n v="1.9634954084936209E-3"/>
    <n v="7.3344795804612326E-3"/>
    <x v="0"/>
  </r>
  <r>
    <x v="4"/>
    <n v="25"/>
    <n v="1"/>
    <n v="2"/>
    <x v="3"/>
    <n v="10"/>
    <n v="10"/>
    <m/>
    <m/>
    <n v="7.8539816339744835E-3"/>
    <n v="4.5847824058857317E-2"/>
    <x v="0"/>
  </r>
  <r>
    <x v="4"/>
    <n v="25"/>
    <n v="1"/>
    <n v="2"/>
    <x v="3"/>
    <n v="10"/>
    <n v="10"/>
    <m/>
    <m/>
    <n v="7.8539816339744835E-3"/>
    <n v="4.5847824058857317E-2"/>
    <x v="0"/>
  </r>
  <r>
    <x v="4"/>
    <n v="25"/>
    <n v="1"/>
    <n v="24"/>
    <x v="4"/>
    <n v="15"/>
    <n v="6"/>
    <m/>
    <m/>
    <n v="1.7671458676442587E-2"/>
    <n v="5.6950957515054322E-2"/>
    <x v="0"/>
  </r>
  <r>
    <x v="4"/>
    <n v="25"/>
    <n v="1"/>
    <n v="24"/>
    <x v="4"/>
    <n v="10"/>
    <n v="6"/>
    <m/>
    <m/>
    <n v="7.8539816339744835E-3"/>
    <n v="2.6728826664807165E-2"/>
    <x v="0"/>
  </r>
  <r>
    <x v="4"/>
    <n v="25"/>
    <n v="1"/>
    <n v="24"/>
    <x v="4"/>
    <n v="10"/>
    <n v="6"/>
    <m/>
    <m/>
    <n v="7.8539816339744835E-3"/>
    <n v="2.6728826664807165E-2"/>
    <x v="0"/>
  </r>
  <r>
    <x v="4"/>
    <n v="25"/>
    <n v="1"/>
    <n v="24"/>
    <x v="4"/>
    <n v="15"/>
    <n v="6"/>
    <m/>
    <m/>
    <n v="1.7671458676442587E-2"/>
    <n v="5.6950957515054322E-2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10"/>
    <n v="3"/>
    <m/>
    <m/>
    <n v="7.8539816339744835E-3"/>
    <n v="1.285292313179332E-2"/>
    <x v="0"/>
  </r>
  <r>
    <x v="4"/>
    <n v="25"/>
    <n v="1"/>
    <n v="24"/>
    <x v="4"/>
    <n v="10"/>
    <n v="3"/>
    <m/>
    <m/>
    <n v="7.8539816339744835E-3"/>
    <n v="1.285292313179332E-2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10"/>
    <x v="0"/>
    <n v="20"/>
    <n v="3"/>
    <m/>
    <m/>
    <n v="3.1415926535897934E-2"/>
    <n v="4.6046534436573458E-2"/>
    <x v="1"/>
  </r>
  <r>
    <x v="4"/>
    <n v="25"/>
    <n v="1"/>
    <n v="24"/>
    <x v="4"/>
    <n v="5"/>
    <n v="3"/>
    <m/>
    <m/>
    <n v="1.9634954084936209E-3"/>
    <n v="3.5268851656513989E-3"/>
    <x v="0"/>
  </r>
  <r>
    <x v="4"/>
    <n v="25"/>
    <n v="1"/>
    <n v="22"/>
    <x v="2"/>
    <n v="5"/>
    <n v="3"/>
    <m/>
    <m/>
    <n v="1.9634954084936209E-3"/>
    <n v="3.6378364277704512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10"/>
    <x v="0"/>
    <n v="40"/>
    <n v="6"/>
    <m/>
    <m/>
    <n v="0.12566370614359174"/>
    <n v="0.34997320885583422"/>
    <x v="2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10"/>
    <n v="3"/>
    <m/>
    <m/>
    <n v="7.8539816339744835E-3"/>
    <n v="1.285292313179332E-2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25"/>
    <n v="6"/>
    <m/>
    <m/>
    <n v="4.9087385212340517E-2"/>
    <n v="0.14770279479686979"/>
    <x v="1"/>
  </r>
  <r>
    <x v="4"/>
    <n v="40"/>
    <n v="1"/>
    <n v="24"/>
    <x v="4"/>
    <n v="25"/>
    <n v="6"/>
    <m/>
    <m/>
    <n v="4.9087385212340517E-2"/>
    <n v="0.14770279479686979"/>
    <x v="1"/>
  </r>
  <r>
    <x v="4"/>
    <n v="40"/>
    <n v="1"/>
    <n v="22"/>
    <x v="2"/>
    <n v="5"/>
    <n v="3"/>
    <m/>
    <m/>
    <n v="1.9634954084936209E-3"/>
    <n v="3.6378364277704512E-3"/>
    <x v="0"/>
  </r>
  <r>
    <x v="4"/>
    <n v="40"/>
    <n v="1"/>
    <n v="22"/>
    <x v="2"/>
    <n v="5"/>
    <n v="3"/>
    <m/>
    <m/>
    <n v="1.9634954084936209E-3"/>
    <n v="3.6378364277704512E-3"/>
    <x v="0"/>
  </r>
  <r>
    <x v="4"/>
    <n v="40"/>
    <n v="1"/>
    <n v="24"/>
    <x v="4"/>
    <n v="20"/>
    <n v="6"/>
    <m/>
    <m/>
    <n v="3.1415926535897934E-2"/>
    <n v="9.7407071222956207E-2"/>
    <x v="1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10"/>
    <n v="3"/>
    <m/>
    <m/>
    <n v="7.8539816339744835E-3"/>
    <n v="1.285292313179332E-2"/>
    <x v="0"/>
  </r>
  <r>
    <x v="4"/>
    <n v="40"/>
    <n v="1"/>
    <n v="24"/>
    <x v="4"/>
    <n v="10"/>
    <n v="3"/>
    <m/>
    <m/>
    <n v="7.8539816339744835E-3"/>
    <n v="1.285292313179332E-2"/>
    <x v="0"/>
  </r>
  <r>
    <x v="4"/>
    <n v="40"/>
    <n v="1"/>
    <n v="24"/>
    <x v="4"/>
    <n v="10"/>
    <n v="3"/>
    <m/>
    <m/>
    <n v="7.8539816339744835E-3"/>
    <n v="1.285292313179332E-2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4"/>
    <n v="40"/>
    <n v="1"/>
    <n v="24"/>
    <x v="4"/>
    <n v="5"/>
    <n v="3"/>
    <m/>
    <m/>
    <n v="1.9634954084936209E-3"/>
    <n v="3.5268851656513989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2"/>
    <x v="2"/>
    <n v="5"/>
    <n v="3"/>
    <m/>
    <m/>
    <n v="1.9634954084936209E-3"/>
    <n v="3.6378364277704512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2"/>
    <x v="2"/>
    <n v="5"/>
    <n v="3"/>
    <m/>
    <m/>
    <n v="1.9634954084936209E-3"/>
    <n v="3.6378364277704512E-3"/>
    <x v="0"/>
  </r>
  <r>
    <x v="6"/>
    <n v="16"/>
    <n v="1"/>
    <n v="10"/>
    <x v="0"/>
    <n v="10"/>
    <n v="3"/>
    <m/>
    <m/>
    <n v="7.8539816339744835E-3"/>
    <n v="1.2942556175112916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10"/>
    <n v="3"/>
    <m/>
    <m/>
    <n v="7.8539816339744835E-3"/>
    <n v="1.2942556175112916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10"/>
    <n v="6"/>
    <m/>
    <m/>
    <n v="7.8539816339744835E-3"/>
    <n v="2.7649101142956961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20"/>
    <n v="6"/>
    <m/>
    <m/>
    <n v="3.1415926535897934E-2"/>
    <n v="9.8368921153889677E-2"/>
    <x v="1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22"/>
    <x v="2"/>
    <n v="5"/>
    <n v="3"/>
    <m/>
    <m/>
    <n v="1.9634954084936209E-3"/>
    <n v="3.6378364277704512E-3"/>
    <x v="0"/>
  </r>
  <r>
    <x v="6"/>
    <n v="16"/>
    <n v="1"/>
    <n v="2"/>
    <x v="3"/>
    <n v="15"/>
    <n v="10"/>
    <n v="60"/>
    <n v="15"/>
    <n v="1.7671458676442587E-2"/>
    <n v="9.7687695493628809E-2"/>
    <x v="0"/>
  </r>
  <r>
    <x v="6"/>
    <n v="16"/>
    <n v="1"/>
    <n v="22"/>
    <x v="2"/>
    <n v="5"/>
    <n v="3"/>
    <m/>
    <m/>
    <n v="1.9634954084936209E-3"/>
    <n v="3.6378364277704512E-3"/>
    <x v="0"/>
  </r>
  <r>
    <x v="6"/>
    <n v="16"/>
    <n v="1"/>
    <n v="10"/>
    <x v="0"/>
    <n v="10"/>
    <n v="3"/>
    <m/>
    <m/>
    <n v="7.8539816339744835E-3"/>
    <n v="1.2942556175112916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10"/>
    <n v="3"/>
    <m/>
    <m/>
    <n v="7.8539816339744835E-3"/>
    <n v="1.2942556175112916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24"/>
    <x v="4"/>
    <n v="5"/>
    <n v="3"/>
    <m/>
    <m/>
    <n v="1.9634954084936209E-3"/>
    <n v="3.5268851656513989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10"/>
    <n v="6"/>
    <m/>
    <m/>
    <n v="7.8539816339744835E-3"/>
    <n v="2.7649101142956961E-2"/>
    <x v="0"/>
  </r>
  <r>
    <x v="6"/>
    <n v="16"/>
    <n v="1"/>
    <n v="10"/>
    <x v="0"/>
    <n v="5"/>
    <n v="3"/>
    <m/>
    <m/>
    <n v="1.9634954084936209E-3"/>
    <n v="3.6378364277704512E-3"/>
    <x v="0"/>
  </r>
  <r>
    <x v="6"/>
    <n v="16"/>
    <n v="1"/>
    <n v="10"/>
    <x v="0"/>
    <n v="20"/>
    <n v="6"/>
    <m/>
    <m/>
    <n v="3.1415926535897934E-2"/>
    <n v="9.8368921153889677E-2"/>
    <x v="1"/>
  </r>
  <r>
    <x v="6"/>
    <n v="26"/>
    <n v="1"/>
    <n v="2"/>
    <x v="3"/>
    <n v="15"/>
    <n v="10"/>
    <m/>
    <m/>
    <n v="1.7671458676442587E-2"/>
    <n v="0.1016360115651833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10"/>
    <n v="3"/>
    <m/>
    <m/>
    <n v="7.8539816339744835E-3"/>
    <n v="1.2942556175112916E-2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10"/>
    <n v="6"/>
    <m/>
    <m/>
    <n v="7.8539816339744835E-3"/>
    <n v="2.7649101142956961E-2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20"/>
    <n v="6"/>
    <m/>
    <m/>
    <n v="3.1415926535897934E-2"/>
    <n v="9.8368921153889677E-2"/>
    <x v="1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2"/>
    <x v="2"/>
    <n v="5"/>
    <n v="3"/>
    <m/>
    <m/>
    <n v="1.9634954084936209E-3"/>
    <n v="3.6378364277704512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2"/>
    <x v="2"/>
    <n v="5"/>
    <n v="3"/>
    <m/>
    <m/>
    <n v="1.9634954084936209E-3"/>
    <n v="3.6378364277704512E-3"/>
    <x v="0"/>
  </r>
  <r>
    <x v="6"/>
    <n v="26"/>
    <n v="1"/>
    <n v="10"/>
    <x v="0"/>
    <n v="10"/>
    <n v="3"/>
    <m/>
    <m/>
    <n v="7.8539816339744835E-3"/>
    <n v="1.2942556175112916E-2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10"/>
    <x v="0"/>
    <n v="10"/>
    <n v="3"/>
    <m/>
    <m/>
    <n v="7.8539816339744835E-3"/>
    <n v="1.2942556175112916E-2"/>
    <x v="0"/>
  </r>
  <r>
    <x v="6"/>
    <n v="26"/>
    <n v="1"/>
    <n v="10"/>
    <x v="0"/>
    <n v="5"/>
    <n v="3"/>
    <m/>
    <m/>
    <n v="1.9634954084936209E-3"/>
    <n v="3.6378364277704512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10"/>
    <x v="0"/>
    <n v="35"/>
    <n v="6"/>
    <m/>
    <m/>
    <n v="9.6211275016187411E-2"/>
    <n v="0.27406481553842288"/>
    <x v="2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10"/>
    <n v="3"/>
    <m/>
    <m/>
    <n v="7.8539816339744835E-3"/>
    <n v="1.285292313179332E-2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26"/>
    <n v="1"/>
    <n v="24"/>
    <x v="4"/>
    <n v="5"/>
    <n v="3"/>
    <m/>
    <m/>
    <n v="1.9634954084936209E-3"/>
    <n v="3.5268851656513989E-3"/>
    <x v="0"/>
  </r>
  <r>
    <x v="6"/>
    <n v="35"/>
    <n v="1"/>
    <n v="10"/>
    <x v="0"/>
    <n v="20"/>
    <n v="6"/>
    <m/>
    <m/>
    <n v="3.1415926535897934E-2"/>
    <n v="9.8368921153889677E-2"/>
    <x v="1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10"/>
    <n v="3"/>
    <m/>
    <m/>
    <n v="7.8539816339744835E-3"/>
    <n v="1.2942556175112916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10"/>
    <n v="6"/>
    <m/>
    <m/>
    <n v="7.8539816339744835E-3"/>
    <n v="2.7649101142956961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20"/>
    <n v="6"/>
    <m/>
    <m/>
    <n v="3.1415926535897934E-2"/>
    <n v="9.8368921153889677E-2"/>
    <x v="1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2"/>
    <x v="2"/>
    <n v="5"/>
    <n v="3"/>
    <m/>
    <m/>
    <n v="1.9634954084936209E-3"/>
    <n v="3.6378364277704512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2"/>
    <x v="2"/>
    <n v="5"/>
    <n v="3"/>
    <m/>
    <m/>
    <n v="1.9634954084936209E-3"/>
    <n v="3.6378364277704512E-3"/>
    <x v="0"/>
  </r>
  <r>
    <x v="6"/>
    <n v="35"/>
    <n v="1"/>
    <n v="10"/>
    <x v="0"/>
    <n v="10"/>
    <n v="3"/>
    <m/>
    <m/>
    <n v="7.8539816339744835E-3"/>
    <n v="1.2942556175112916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2"/>
    <x v="3"/>
    <n v="10"/>
    <n v="10"/>
    <m/>
    <m/>
    <n v="7.8539816339744835E-3"/>
    <n v="4.8375982822616376E-2"/>
    <x v="0"/>
  </r>
  <r>
    <x v="6"/>
    <n v="35"/>
    <n v="1"/>
    <n v="2"/>
    <x v="3"/>
    <n v="10"/>
    <n v="10"/>
    <m/>
    <m/>
    <n v="7.8539816339744835E-3"/>
    <n v="4.8375982822616376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"/>
    <x v="3"/>
    <n v="30"/>
    <n v="10"/>
    <m/>
    <m/>
    <n v="7.0685834705770348E-2"/>
    <n v="0.36159673894491423"/>
    <x v="2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2"/>
    <x v="3"/>
    <n v="15"/>
    <n v="10"/>
    <m/>
    <m/>
    <n v="1.7671458676442587E-2"/>
    <n v="9.7687695493628809E-2"/>
    <x v="0"/>
  </r>
  <r>
    <x v="6"/>
    <n v="35"/>
    <n v="1"/>
    <n v="2"/>
    <x v="3"/>
    <n v="15"/>
    <n v="10"/>
    <m/>
    <m/>
    <n v="1.7671458676442587E-2"/>
    <n v="9.7687695493628809E-2"/>
    <x v="0"/>
  </r>
  <r>
    <x v="6"/>
    <n v="35"/>
    <n v="1"/>
    <n v="24"/>
    <x v="4"/>
    <n v="5"/>
    <n v="3"/>
    <m/>
    <m/>
    <n v="1.9634954084936209E-3"/>
    <n v="3.5268851656513989E-3"/>
    <x v="0"/>
  </r>
  <r>
    <x v="6"/>
    <n v="35"/>
    <n v="1"/>
    <n v="10"/>
    <x v="0"/>
    <n v="20"/>
    <n v="6"/>
    <m/>
    <m/>
    <n v="3.1415926535897934E-2"/>
    <n v="9.8368921153889677E-2"/>
    <x v="1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10"/>
    <n v="3"/>
    <m/>
    <m/>
    <n v="7.8539816339744835E-3"/>
    <n v="1.2942556175112916E-2"/>
    <x v="0"/>
  </r>
  <r>
    <x v="6"/>
    <n v="35"/>
    <n v="1"/>
    <n v="10"/>
    <x v="0"/>
    <n v="5"/>
    <n v="3"/>
    <m/>
    <m/>
    <n v="1.9634954084936209E-3"/>
    <n v="3.6378364277704512E-3"/>
    <x v="0"/>
  </r>
  <r>
    <x v="6"/>
    <n v="35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"/>
    <x v="3"/>
    <n v="15"/>
    <n v="10"/>
    <m/>
    <m/>
    <n v="1.7671458676442587E-2"/>
    <n v="9.7687695493628809E-2"/>
    <x v="0"/>
  </r>
  <r>
    <x v="7"/>
    <n v="1"/>
    <n v="1"/>
    <n v="10"/>
    <x v="0"/>
    <n v="20"/>
    <n v="6"/>
    <m/>
    <m/>
    <n v="3.1415926535897934E-2"/>
    <n v="9.8368921153889677E-2"/>
    <x v="1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"/>
    <x v="3"/>
    <n v="15"/>
    <n v="10"/>
    <m/>
    <m/>
    <n v="1.7671458676442587E-2"/>
    <n v="0.1016360115651833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10"/>
    <n v="3"/>
    <m/>
    <m/>
    <n v="7.8539816339744835E-3"/>
    <n v="1.2942556175112916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"/>
    <x v="3"/>
    <n v="25"/>
    <n v="15"/>
    <n v="45"/>
    <n v="8"/>
    <n v="4.9087385212340517E-2"/>
    <n v="0.40372469747079409"/>
    <x v="0"/>
  </r>
  <r>
    <x v="7"/>
    <n v="1"/>
    <n v="1"/>
    <n v="2"/>
    <x v="3"/>
    <n v="15"/>
    <n v="10"/>
    <m/>
    <m/>
    <n v="1.7671458676442587E-2"/>
    <n v="9.7687695493628809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10"/>
    <n v="3"/>
    <m/>
    <m/>
    <n v="7.8539816339744835E-3"/>
    <n v="1.2942556175112916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25"/>
    <n v="6"/>
    <m/>
    <m/>
    <n v="4.9087385212340517E-2"/>
    <n v="0.14801210491524977"/>
    <x v="1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10"/>
    <n v="3"/>
    <m/>
    <m/>
    <n v="7.8539816339744835E-3"/>
    <n v="1.2942556175112916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10"/>
    <x v="0"/>
    <n v="10"/>
    <n v="3"/>
    <m/>
    <m/>
    <n v="7.8539816339744835E-3"/>
    <n v="1.2942556175112916E-2"/>
    <x v="0"/>
  </r>
  <r>
    <x v="7"/>
    <n v="1"/>
    <n v="1"/>
    <n v="10"/>
    <x v="0"/>
    <n v="5"/>
    <n v="3"/>
    <m/>
    <m/>
    <n v="1.9634954084936209E-3"/>
    <n v="3.6378364277704512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10"/>
    <x v="0"/>
    <n v="25"/>
    <n v="6"/>
    <m/>
    <m/>
    <n v="4.9087385212340517E-2"/>
    <n v="0.14801210491524977"/>
    <x v="1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1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2"/>
    <x v="2"/>
    <n v="10"/>
    <n v="3"/>
    <m/>
    <m/>
    <n v="7.8539816339744835E-3"/>
    <n v="1.2942556175112916E-2"/>
    <x v="0"/>
  </r>
  <r>
    <x v="7"/>
    <n v="2"/>
    <n v="1"/>
    <n v="22"/>
    <x v="2"/>
    <n v="10"/>
    <n v="3"/>
    <m/>
    <m/>
    <n v="7.8539816339744835E-3"/>
    <n v="1.2942556175112916E-2"/>
    <x v="0"/>
  </r>
  <r>
    <x v="7"/>
    <n v="2"/>
    <n v="1"/>
    <n v="22"/>
    <x v="2"/>
    <n v="10"/>
    <n v="3"/>
    <m/>
    <m/>
    <n v="7.8539816339744835E-3"/>
    <n v="1.2942556175112916E-2"/>
    <x v="0"/>
  </r>
  <r>
    <x v="7"/>
    <n v="2"/>
    <n v="1"/>
    <n v="2"/>
    <x v="3"/>
    <n v="10"/>
    <n v="10"/>
    <m/>
    <m/>
    <n v="7.8539816339744835E-3"/>
    <n v="4.5847824058857317E-2"/>
    <x v="0"/>
  </r>
  <r>
    <x v="7"/>
    <n v="2"/>
    <n v="1"/>
    <n v="2"/>
    <x v="3"/>
    <n v="15"/>
    <n v="10"/>
    <m/>
    <m/>
    <n v="1.7671458676442587E-2"/>
    <n v="9.7687695493628809E-2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24"/>
    <x v="4"/>
    <n v="15"/>
    <n v="6"/>
    <m/>
    <m/>
    <n v="1.7671458676442587E-2"/>
    <n v="5.6950957515054322E-2"/>
    <x v="0"/>
  </r>
  <r>
    <x v="7"/>
    <n v="2"/>
    <n v="1"/>
    <n v="2"/>
    <x v="3"/>
    <n v="10"/>
    <n v="10"/>
    <m/>
    <m/>
    <n v="7.8539816339744835E-3"/>
    <n v="4.5847824058857317E-2"/>
    <x v="0"/>
  </r>
  <r>
    <x v="7"/>
    <n v="2"/>
    <n v="1"/>
    <n v="24"/>
    <x v="4"/>
    <n v="10"/>
    <n v="6"/>
    <m/>
    <m/>
    <n v="7.8539816339744835E-3"/>
    <n v="2.6728826664807165E-2"/>
    <x v="0"/>
  </r>
  <r>
    <x v="7"/>
    <n v="2"/>
    <n v="1"/>
    <n v="24"/>
    <x v="4"/>
    <n v="15"/>
    <n v="6"/>
    <m/>
    <m/>
    <n v="1.7671458676442587E-2"/>
    <n v="5.6950957515054322E-2"/>
    <x v="0"/>
  </r>
  <r>
    <x v="7"/>
    <n v="2"/>
    <n v="1"/>
    <n v="24"/>
    <x v="4"/>
    <n v="15"/>
    <n v="6"/>
    <m/>
    <m/>
    <n v="1.7671458676442587E-2"/>
    <n v="5.6950957515054322E-2"/>
    <x v="0"/>
  </r>
  <r>
    <x v="7"/>
    <n v="2"/>
    <n v="1"/>
    <n v="24"/>
    <x v="4"/>
    <n v="10"/>
    <n v="6"/>
    <m/>
    <m/>
    <n v="7.8539816339744835E-3"/>
    <n v="2.6728826664807165E-2"/>
    <x v="0"/>
  </r>
  <r>
    <x v="7"/>
    <n v="2"/>
    <n v="1"/>
    <n v="24"/>
    <x v="4"/>
    <n v="5"/>
    <n v="6"/>
    <m/>
    <m/>
    <n v="1.9634954084936209E-3"/>
    <n v="7.3344795804612326E-3"/>
    <x v="0"/>
  </r>
  <r>
    <x v="7"/>
    <n v="2"/>
    <n v="1"/>
    <n v="22"/>
    <x v="2"/>
    <n v="5"/>
    <n v="3"/>
    <m/>
    <m/>
    <n v="1.9634954084936209E-3"/>
    <n v="3.6378364277704512E-3"/>
    <x v="0"/>
  </r>
  <r>
    <x v="7"/>
    <n v="2"/>
    <n v="1"/>
    <n v="10"/>
    <x v="0"/>
    <n v="5"/>
    <n v="3"/>
    <m/>
    <m/>
    <n v="1.9634954084936209E-3"/>
    <n v="3.6378364277704512E-3"/>
    <x v="0"/>
  </r>
  <r>
    <x v="7"/>
    <n v="2"/>
    <n v="1"/>
    <n v="10"/>
    <x v="0"/>
    <n v="5"/>
    <n v="3"/>
    <m/>
    <m/>
    <n v="1.9634954084936209E-3"/>
    <n v="3.6378364277704512E-3"/>
    <x v="0"/>
  </r>
  <r>
    <x v="7"/>
    <n v="2"/>
    <n v="1"/>
    <n v="10"/>
    <x v="0"/>
    <n v="10"/>
    <n v="3"/>
    <m/>
    <m/>
    <n v="7.8539816339744835E-3"/>
    <n v="1.2942556175112916E-2"/>
    <x v="0"/>
  </r>
  <r>
    <x v="7"/>
    <n v="2"/>
    <n v="1"/>
    <n v="10"/>
    <x v="0"/>
    <n v="5"/>
    <n v="3"/>
    <m/>
    <m/>
    <n v="1.9634954084936209E-3"/>
    <n v="3.6378364277704512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10"/>
    <x v="0"/>
    <n v="25"/>
    <n v="6"/>
    <m/>
    <m/>
    <n v="4.9087385212340517E-2"/>
    <n v="0.14801210491524977"/>
    <x v="1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24"/>
    <x v="4"/>
    <n v="5"/>
    <n v="3"/>
    <m/>
    <m/>
    <n v="1.9634954084936209E-3"/>
    <n v="3.5268851656513989E-3"/>
    <x v="0"/>
  </r>
  <r>
    <x v="7"/>
    <n v="2"/>
    <n v="1"/>
    <n v="10"/>
    <x v="0"/>
    <n v="10"/>
    <n v="3"/>
    <m/>
    <m/>
    <n v="7.8539816339744835E-3"/>
    <n v="1.2942556175112916E-2"/>
    <x v="0"/>
  </r>
  <r>
    <x v="7"/>
    <n v="2"/>
    <n v="1"/>
    <n v="10"/>
    <x v="0"/>
    <n v="5"/>
    <n v="3"/>
    <m/>
    <m/>
    <n v="1.9634954084936209E-3"/>
    <n v="3.6378364277704512E-3"/>
    <x v="0"/>
  </r>
  <r>
    <x v="7"/>
    <n v="2"/>
    <n v="1"/>
    <n v="10"/>
    <x v="0"/>
    <n v="5"/>
    <n v="3"/>
    <m/>
    <m/>
    <n v="1.9634954084936209E-3"/>
    <n v="3.6378364277704512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10"/>
    <n v="6"/>
    <m/>
    <m/>
    <n v="7.8539816339744835E-3"/>
    <n v="2.6728826664807165E-2"/>
    <x v="0"/>
  </r>
  <r>
    <x v="7"/>
    <n v="5"/>
    <n v="1"/>
    <n v="24"/>
    <x v="4"/>
    <n v="10"/>
    <n v="6"/>
    <m/>
    <m/>
    <n v="7.8539816339744835E-3"/>
    <n v="2.6728826664807165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10"/>
    <x v="0"/>
    <n v="10"/>
    <n v="5"/>
    <m/>
    <m/>
    <n v="7.8539816339744835E-3"/>
    <n v="2.2644818432641822E-2"/>
    <x v="0"/>
  </r>
  <r>
    <x v="7"/>
    <n v="5"/>
    <n v="1"/>
    <n v="24"/>
    <x v="4"/>
    <n v="20"/>
    <n v="6"/>
    <m/>
    <m/>
    <n v="3.1415926535897934E-2"/>
    <n v="9.7407071222956207E-2"/>
    <x v="1"/>
  </r>
  <r>
    <x v="7"/>
    <n v="5"/>
    <n v="1"/>
    <n v="24"/>
    <x v="4"/>
    <n v="10"/>
    <n v="5"/>
    <m/>
    <m/>
    <n v="7.8539816339744835E-3"/>
    <n v="2.2046555420420225E-2"/>
    <x v="0"/>
  </r>
  <r>
    <x v="7"/>
    <n v="5"/>
    <n v="1"/>
    <n v="24"/>
    <x v="4"/>
    <n v="35"/>
    <n v="6"/>
    <m/>
    <m/>
    <n v="9.6211275016187411E-2"/>
    <n v="0.27670025553017308"/>
    <x v="2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6"/>
    <m/>
    <m/>
    <n v="1.9634954084936209E-3"/>
    <n v="7.3344795804612326E-3"/>
    <x v="0"/>
  </r>
  <r>
    <x v="7"/>
    <n v="5"/>
    <n v="1"/>
    <n v="24"/>
    <x v="4"/>
    <n v="10"/>
    <n v="6"/>
    <m/>
    <m/>
    <n v="7.8539816339744835E-3"/>
    <n v="2.6728826664807165E-2"/>
    <x v="0"/>
  </r>
  <r>
    <x v="7"/>
    <n v="5"/>
    <n v="1"/>
    <n v="24"/>
    <x v="4"/>
    <n v="5"/>
    <n v="6"/>
    <m/>
    <m/>
    <n v="1.9634954084936209E-3"/>
    <n v="7.3344795804612326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"/>
    <x v="3"/>
    <n v="15"/>
    <n v="10"/>
    <m/>
    <m/>
    <n v="1.7671458676442587E-2"/>
    <n v="9.7687695493628809E-2"/>
    <x v="0"/>
  </r>
  <r>
    <x v="7"/>
    <n v="5"/>
    <n v="1"/>
    <n v="2"/>
    <x v="3"/>
    <n v="15"/>
    <n v="10"/>
    <m/>
    <m/>
    <n v="1.7671458676442587E-2"/>
    <n v="9.7687695493628809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2"/>
    <x v="2"/>
    <n v="5"/>
    <n v="3"/>
    <m/>
    <m/>
    <n v="1.9634954084936209E-3"/>
    <n v="3.6378364277704512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15"/>
    <n v="6"/>
    <m/>
    <m/>
    <n v="1.7671458676442587E-2"/>
    <n v="5.6950957515054322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10"/>
    <n v="6"/>
    <m/>
    <m/>
    <n v="7.8539816339744835E-3"/>
    <n v="2.6728826664807165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2"/>
    <x v="2"/>
    <n v="5"/>
    <n v="3"/>
    <m/>
    <m/>
    <n v="1.9634954084936209E-3"/>
    <n v="3.6378364277704512E-3"/>
    <x v="0"/>
  </r>
  <r>
    <x v="7"/>
    <n v="5"/>
    <n v="1"/>
    <n v="22"/>
    <x v="2"/>
    <n v="5"/>
    <n v="3"/>
    <m/>
    <m/>
    <n v="1.9634954084936209E-3"/>
    <n v="3.6378364277704512E-3"/>
    <x v="0"/>
  </r>
  <r>
    <x v="7"/>
    <n v="5"/>
    <n v="1"/>
    <n v="24"/>
    <x v="4"/>
    <n v="20"/>
    <n v="6"/>
    <m/>
    <m/>
    <n v="3.1415926535897934E-2"/>
    <n v="9.7407071222956207E-2"/>
    <x v="1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10"/>
    <n v="5"/>
    <m/>
    <m/>
    <n v="7.8539816339744835E-3"/>
    <n v="2.2046555420420225E-2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5"/>
    <n v="1"/>
    <n v="24"/>
    <x v="4"/>
    <n v="5"/>
    <n v="3"/>
    <m/>
    <m/>
    <n v="1.9634954084936209E-3"/>
    <n v="3.5268851656513989E-3"/>
    <x v="0"/>
  </r>
  <r>
    <x v="7"/>
    <n v="6"/>
    <n v="1"/>
    <n v="22"/>
    <x v="2"/>
    <n v="5"/>
    <n v="3"/>
    <m/>
    <m/>
    <n v="1.9634954084936209E-3"/>
    <n v="3.6378364277704512E-3"/>
    <x v="0"/>
  </r>
  <r>
    <x v="7"/>
    <n v="6"/>
    <n v="1"/>
    <n v="22"/>
    <x v="2"/>
    <n v="5"/>
    <n v="3"/>
    <m/>
    <m/>
    <n v="1.9634954084936209E-3"/>
    <n v="3.6378364277704512E-3"/>
    <x v="0"/>
  </r>
  <r>
    <x v="7"/>
    <n v="6"/>
    <n v="1"/>
    <n v="22"/>
    <x v="2"/>
    <n v="10"/>
    <n v="3"/>
    <m/>
    <m/>
    <n v="7.8539816339744835E-3"/>
    <n v="1.2942556175112916E-2"/>
    <x v="0"/>
  </r>
  <r>
    <x v="7"/>
    <n v="6"/>
    <n v="1"/>
    <n v="22"/>
    <x v="2"/>
    <n v="10"/>
    <n v="3"/>
    <m/>
    <m/>
    <n v="7.8539816339744835E-3"/>
    <n v="1.2942556175112916E-2"/>
    <x v="0"/>
  </r>
  <r>
    <x v="7"/>
    <n v="6"/>
    <n v="1"/>
    <n v="22"/>
    <x v="2"/>
    <n v="10"/>
    <n v="3"/>
    <m/>
    <m/>
    <n v="7.8539816339744835E-3"/>
    <n v="1.2942556175112916E-2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2"/>
    <x v="2"/>
    <n v="5"/>
    <n v="3"/>
    <m/>
    <m/>
    <n v="1.9634954084936209E-3"/>
    <n v="3.6378364277704512E-3"/>
    <x v="0"/>
  </r>
  <r>
    <x v="7"/>
    <n v="6"/>
    <n v="1"/>
    <n v="24"/>
    <x v="4"/>
    <n v="15"/>
    <n v="6"/>
    <m/>
    <m/>
    <n v="1.7671458676442587E-2"/>
    <n v="5.6950957515054322E-2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15"/>
    <n v="6"/>
    <m/>
    <m/>
    <n v="1.7671458676442587E-2"/>
    <n v="5.6950957515054322E-2"/>
    <x v="0"/>
  </r>
  <r>
    <x v="7"/>
    <n v="6"/>
    <n v="1"/>
    <n v="24"/>
    <x v="4"/>
    <n v="15"/>
    <n v="6"/>
    <m/>
    <m/>
    <n v="1.7671458676442587E-2"/>
    <n v="5.6950957515054322E-2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5"/>
    <n v="6"/>
    <m/>
    <m/>
    <n v="1.9634954084936209E-3"/>
    <n v="7.3344795804612326E-3"/>
    <x v="0"/>
  </r>
  <r>
    <x v="7"/>
    <n v="6"/>
    <n v="1"/>
    <n v="22"/>
    <x v="2"/>
    <n v="5"/>
    <n v="3"/>
    <m/>
    <m/>
    <n v="1.9634954084936209E-3"/>
    <n v="3.6378364277704512E-3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10"/>
    <x v="0"/>
    <n v="10"/>
    <n v="3"/>
    <m/>
    <m/>
    <n v="7.8539816339744835E-3"/>
    <n v="1.2942556175112916E-2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10"/>
    <x v="0"/>
    <n v="25"/>
    <n v="6"/>
    <m/>
    <m/>
    <n v="4.9087385212340517E-2"/>
    <n v="0.14801210491524977"/>
    <x v="1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10"/>
    <x v="0"/>
    <n v="10"/>
    <n v="3"/>
    <m/>
    <m/>
    <n v="7.8539816339744835E-3"/>
    <n v="1.2942556175112916E-2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10"/>
    <x v="0"/>
    <n v="5"/>
    <n v="3"/>
    <m/>
    <m/>
    <n v="1.9634954084936209E-3"/>
    <n v="3.6378364277704512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10"/>
    <n v="6"/>
    <m/>
    <m/>
    <n v="7.8539816339744835E-3"/>
    <n v="2.6728826664807165E-2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24"/>
    <x v="4"/>
    <n v="5"/>
    <n v="3"/>
    <m/>
    <m/>
    <n v="1.9634954084936209E-3"/>
    <n v="3.5268851656513989E-3"/>
    <x v="0"/>
  </r>
  <r>
    <x v="7"/>
    <n v="6"/>
    <n v="1"/>
    <n v="10"/>
    <x v="0"/>
    <n v="10"/>
    <n v="5"/>
    <m/>
    <m/>
    <n v="7.8539816339744835E-3"/>
    <n v="2.2644818432641822E-2"/>
    <x v="0"/>
  </r>
  <r>
    <x v="7"/>
    <n v="6"/>
    <n v="1"/>
    <n v="24"/>
    <x v="4"/>
    <n v="20"/>
    <n v="6"/>
    <m/>
    <m/>
    <n v="3.1415926535897934E-2"/>
    <n v="9.7407071222956207E-2"/>
    <x v="1"/>
  </r>
  <r>
    <x v="0"/>
    <n v="8"/>
    <n v="1"/>
    <n v="22"/>
    <x v="2"/>
    <n v="10"/>
    <n v="3"/>
    <m/>
    <m/>
    <n v="7.8539816339744835E-3"/>
    <n v="1.2942556175112916E-2"/>
    <x v="0"/>
  </r>
  <r>
    <x v="0"/>
    <n v="8"/>
    <n v="1"/>
    <n v="22"/>
    <x v="2"/>
    <n v="10"/>
    <n v="3"/>
    <m/>
    <m/>
    <n v="7.8539816339744835E-3"/>
    <n v="1.2942556175112916E-2"/>
    <x v="0"/>
  </r>
  <r>
    <x v="0"/>
    <n v="8"/>
    <n v="1"/>
    <n v="22"/>
    <x v="2"/>
    <n v="10"/>
    <n v="3"/>
    <m/>
    <m/>
    <n v="7.8539816339744835E-3"/>
    <n v="1.2942556175112916E-2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2"/>
    <x v="2"/>
    <n v="5"/>
    <n v="3"/>
    <m/>
    <m/>
    <n v="1.9634954084936209E-3"/>
    <n v="3.6378364277704512E-3"/>
    <x v="0"/>
  </r>
  <r>
    <x v="0"/>
    <n v="8"/>
    <n v="1"/>
    <n v="24"/>
    <x v="4"/>
    <n v="15"/>
    <n v="6"/>
    <m/>
    <m/>
    <n v="1.7671458676442587E-2"/>
    <n v="5.6950957515054322E-2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15"/>
    <n v="6"/>
    <m/>
    <m/>
    <n v="1.7671458676442587E-2"/>
    <n v="5.6950957515054322E-2"/>
    <x v="0"/>
  </r>
  <r>
    <x v="0"/>
    <n v="8"/>
    <n v="1"/>
    <n v="24"/>
    <x v="4"/>
    <n v="15"/>
    <n v="6"/>
    <m/>
    <m/>
    <n v="1.7671458676442587E-2"/>
    <n v="5.6950957515054322E-2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5"/>
    <n v="6"/>
    <m/>
    <m/>
    <n v="1.9634954084936209E-3"/>
    <n v="7.3344795804612326E-3"/>
    <x v="0"/>
  </r>
  <r>
    <x v="0"/>
    <n v="8"/>
    <n v="1"/>
    <n v="22"/>
    <x v="2"/>
    <n v="5"/>
    <n v="3"/>
    <m/>
    <m/>
    <n v="1.9634954084936209E-3"/>
    <n v="3.6378364277704512E-3"/>
    <x v="0"/>
  </r>
  <r>
    <x v="0"/>
    <n v="8"/>
    <n v="1"/>
    <n v="10"/>
    <x v="0"/>
    <n v="5"/>
    <n v="3"/>
    <m/>
    <m/>
    <n v="1.9634954084936209E-3"/>
    <n v="3.6378364277704512E-3"/>
    <x v="0"/>
  </r>
  <r>
    <x v="0"/>
    <n v="8"/>
    <n v="1"/>
    <n v="2"/>
    <x v="3"/>
    <n v="20"/>
    <n v="15"/>
    <m/>
    <m/>
    <n v="3.1415926535897934E-2"/>
    <n v="0.26831564185998374"/>
    <x v="0"/>
  </r>
  <r>
    <x v="0"/>
    <n v="8"/>
    <n v="1"/>
    <n v="2"/>
    <x v="3"/>
    <n v="10"/>
    <n v="10"/>
    <m/>
    <m/>
    <n v="7.8539816339744835E-3"/>
    <n v="4.8375982822616376E-2"/>
    <x v="0"/>
  </r>
  <r>
    <x v="0"/>
    <n v="8"/>
    <n v="1"/>
    <n v="10"/>
    <x v="0"/>
    <n v="5"/>
    <n v="3"/>
    <m/>
    <m/>
    <n v="1.9634954084936209E-3"/>
    <n v="3.6378364277704512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10"/>
    <x v="0"/>
    <n v="25"/>
    <n v="6"/>
    <m/>
    <m/>
    <n v="4.9087385212340517E-2"/>
    <n v="0.14801210491524977"/>
    <x v="1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"/>
    <x v="3"/>
    <n v="15"/>
    <n v="10"/>
    <m/>
    <m/>
    <n v="1.7671458676442587E-2"/>
    <n v="9.7687695493628809E-2"/>
    <x v="0"/>
  </r>
  <r>
    <x v="0"/>
    <n v="8"/>
    <n v="1"/>
    <n v="2"/>
    <x v="3"/>
    <n v="15"/>
    <n v="10"/>
    <m/>
    <m/>
    <n v="1.7671458676442587E-2"/>
    <n v="9.7687695493628809E-2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"/>
    <x v="3"/>
    <n v="20"/>
    <n v="15"/>
    <m/>
    <m/>
    <n v="3.1415926535897934E-2"/>
    <n v="0.25640973899293129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10"/>
    <x v="0"/>
    <n v="10"/>
    <n v="3"/>
    <m/>
    <m/>
    <n v="7.8539816339744835E-3"/>
    <n v="1.2942556175112916E-2"/>
    <x v="0"/>
  </r>
  <r>
    <x v="0"/>
    <n v="8"/>
    <n v="1"/>
    <n v="10"/>
    <x v="0"/>
    <n v="5"/>
    <n v="3"/>
    <m/>
    <m/>
    <n v="1.9634954084936209E-3"/>
    <n v="3.6378364277704512E-3"/>
    <x v="0"/>
  </r>
  <r>
    <x v="0"/>
    <n v="8"/>
    <n v="1"/>
    <n v="10"/>
    <x v="0"/>
    <n v="5"/>
    <n v="3"/>
    <m/>
    <m/>
    <n v="1.9634954084936209E-3"/>
    <n v="3.6378364277704512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5"/>
    <n v="3"/>
    <m/>
    <m/>
    <n v="1.9634954084936209E-3"/>
    <n v="3.5268851656513989E-3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10"/>
    <n v="6"/>
    <m/>
    <m/>
    <n v="7.8539816339744835E-3"/>
    <n v="2.6728826664807165E-2"/>
    <x v="0"/>
  </r>
  <r>
    <x v="0"/>
    <n v="8"/>
    <n v="1"/>
    <n v="24"/>
    <x v="4"/>
    <n v="5"/>
    <n v="3"/>
    <m/>
    <m/>
    <n v="1.9634954084936209E-3"/>
    <n v="3.5268851656513989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15"/>
    <n v="6"/>
    <m/>
    <m/>
    <n v="1.7671458676442587E-2"/>
    <n v="5.6950957515054322E-2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10"/>
    <n v="6"/>
    <m/>
    <m/>
    <n v="7.8539816339744835E-3"/>
    <n v="2.6728826664807165E-2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4"/>
    <x v="4"/>
    <n v="20"/>
    <n v="6"/>
    <m/>
    <m/>
    <n v="3.1415926535897934E-2"/>
    <n v="9.7407071222956207E-2"/>
    <x v="1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10"/>
    <n v="5"/>
    <m/>
    <m/>
    <n v="7.8539816339744835E-3"/>
    <n v="2.2046555420420225E-2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2"/>
    <x v="2"/>
    <n v="10"/>
    <n v="3"/>
    <m/>
    <m/>
    <n v="7.8539816339744835E-3"/>
    <n v="1.2942556175112916E-2"/>
    <x v="0"/>
  </r>
  <r>
    <x v="0"/>
    <n v="9"/>
    <n v="1"/>
    <n v="22"/>
    <x v="2"/>
    <n v="10"/>
    <n v="3"/>
    <m/>
    <m/>
    <n v="7.8539816339744835E-3"/>
    <n v="1.2942556175112916E-2"/>
    <x v="0"/>
  </r>
  <r>
    <x v="0"/>
    <n v="9"/>
    <n v="1"/>
    <n v="22"/>
    <x v="2"/>
    <n v="10"/>
    <n v="3"/>
    <m/>
    <m/>
    <n v="7.8539816339744835E-3"/>
    <n v="1.2942556175112916E-2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24"/>
    <x v="4"/>
    <n v="15"/>
    <n v="6"/>
    <m/>
    <m/>
    <n v="1.7671458676442587E-2"/>
    <n v="5.6950957515054322E-2"/>
    <x v="0"/>
  </r>
  <r>
    <x v="0"/>
    <n v="9"/>
    <n v="1"/>
    <n v="24"/>
    <x v="4"/>
    <n v="10"/>
    <n v="6"/>
    <m/>
    <m/>
    <n v="7.8539816339744835E-3"/>
    <n v="2.6728826664807165E-2"/>
    <x v="0"/>
  </r>
  <r>
    <x v="0"/>
    <n v="9"/>
    <n v="1"/>
    <n v="24"/>
    <x v="4"/>
    <n v="10"/>
    <n v="6"/>
    <m/>
    <m/>
    <n v="7.8539816339744835E-3"/>
    <n v="2.6728826664807165E-2"/>
    <x v="0"/>
  </r>
  <r>
    <x v="0"/>
    <n v="9"/>
    <n v="1"/>
    <n v="24"/>
    <x v="4"/>
    <n v="15"/>
    <n v="6"/>
    <m/>
    <m/>
    <n v="1.7671458676442587E-2"/>
    <n v="5.6950957515054322E-2"/>
    <x v="0"/>
  </r>
  <r>
    <x v="0"/>
    <n v="9"/>
    <n v="1"/>
    <n v="24"/>
    <x v="4"/>
    <n v="15"/>
    <n v="6"/>
    <m/>
    <m/>
    <n v="1.7671458676442587E-2"/>
    <n v="5.6950957515054322E-2"/>
    <x v="0"/>
  </r>
  <r>
    <x v="0"/>
    <n v="9"/>
    <n v="1"/>
    <n v="24"/>
    <x v="4"/>
    <n v="10"/>
    <n v="6"/>
    <m/>
    <m/>
    <n v="7.8539816339744835E-3"/>
    <n v="2.6728826664807165E-2"/>
    <x v="0"/>
  </r>
  <r>
    <x v="0"/>
    <n v="9"/>
    <n v="1"/>
    <n v="24"/>
    <x v="4"/>
    <n v="5"/>
    <n v="6"/>
    <m/>
    <m/>
    <n v="1.9634954084936209E-3"/>
    <n v="7.3344795804612326E-3"/>
    <x v="0"/>
  </r>
  <r>
    <x v="0"/>
    <n v="9"/>
    <n v="1"/>
    <n v="22"/>
    <x v="2"/>
    <n v="5"/>
    <n v="3"/>
    <m/>
    <m/>
    <n v="1.9634954084936209E-3"/>
    <n v="3.6378364277704512E-3"/>
    <x v="0"/>
  </r>
  <r>
    <x v="0"/>
    <n v="9"/>
    <n v="1"/>
    <n v="10"/>
    <x v="0"/>
    <n v="5"/>
    <n v="3"/>
    <m/>
    <m/>
    <n v="1.9634954084936209E-3"/>
    <n v="3.6378364277704512E-3"/>
    <x v="0"/>
  </r>
  <r>
    <x v="0"/>
    <n v="9"/>
    <n v="1"/>
    <n v="10"/>
    <x v="0"/>
    <n v="5"/>
    <n v="3"/>
    <m/>
    <m/>
    <n v="1.9634954084936209E-3"/>
    <n v="3.6378364277704512E-3"/>
    <x v="0"/>
  </r>
  <r>
    <x v="0"/>
    <n v="9"/>
    <n v="1"/>
    <n v="10"/>
    <x v="0"/>
    <n v="10"/>
    <n v="3"/>
    <m/>
    <m/>
    <n v="7.8539816339744835E-3"/>
    <n v="1.2942556175112916E-2"/>
    <x v="0"/>
  </r>
  <r>
    <x v="0"/>
    <n v="9"/>
    <n v="1"/>
    <n v="10"/>
    <x v="0"/>
    <n v="5"/>
    <n v="3"/>
    <m/>
    <m/>
    <n v="1.9634954084936209E-3"/>
    <n v="3.6378364277704512E-3"/>
    <x v="0"/>
  </r>
  <r>
    <x v="0"/>
    <n v="9"/>
    <n v="1"/>
    <n v="24"/>
    <x v="4"/>
    <n v="5"/>
    <n v="3"/>
    <m/>
    <m/>
    <n v="1.9634954084936209E-3"/>
    <n v="3.5268851656513989E-3"/>
    <x v="0"/>
  </r>
  <r>
    <x v="0"/>
    <n v="9"/>
    <n v="1"/>
    <n v="10"/>
    <x v="0"/>
    <n v="25"/>
    <n v="6"/>
    <m/>
    <m/>
    <n v="4.9087385212340517E-2"/>
    <n v="0.14801210491524977"/>
    <x v="1"/>
  </r>
  <r>
    <x v="0"/>
    <n v="18"/>
    <n v="1"/>
    <n v="2"/>
    <x v="3"/>
    <n v="10"/>
    <n v="10"/>
    <m/>
    <m/>
    <n v="7.8539816339744835E-3"/>
    <n v="4.8375982822616376E-2"/>
    <x v="0"/>
  </r>
  <r>
    <x v="0"/>
    <n v="18"/>
    <n v="1"/>
    <n v="2"/>
    <x v="3"/>
    <n v="20"/>
    <n v="15"/>
    <m/>
    <m/>
    <n v="3.1415926535897934E-2"/>
    <n v="0.25640973899293129"/>
    <x v="1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"/>
    <x v="3"/>
    <n v="10"/>
    <n v="10"/>
    <m/>
    <m/>
    <n v="7.8539816339744835E-3"/>
    <n v="4.5847824058857317E-2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2"/>
    <x v="2"/>
    <n v="5"/>
    <n v="3"/>
    <m/>
    <m/>
    <n v="1.9634954084936209E-3"/>
    <n v="3.6378364277704512E-3"/>
    <x v="0"/>
  </r>
  <r>
    <x v="0"/>
    <n v="18"/>
    <n v="1"/>
    <n v="22"/>
    <x v="2"/>
    <n v="5"/>
    <n v="3"/>
    <m/>
    <m/>
    <n v="1.9634954084936209E-3"/>
    <n v="3.6378364277704512E-3"/>
    <x v="0"/>
  </r>
  <r>
    <x v="0"/>
    <n v="18"/>
    <n v="1"/>
    <n v="22"/>
    <x v="2"/>
    <n v="10"/>
    <n v="3"/>
    <m/>
    <m/>
    <n v="7.8539816339744835E-3"/>
    <n v="1.2942556175112916E-2"/>
    <x v="0"/>
  </r>
  <r>
    <x v="0"/>
    <n v="18"/>
    <n v="1"/>
    <n v="22"/>
    <x v="2"/>
    <n v="10"/>
    <n v="3"/>
    <m/>
    <m/>
    <n v="7.8539816339744835E-3"/>
    <n v="1.2942556175112916E-2"/>
    <x v="0"/>
  </r>
  <r>
    <x v="0"/>
    <n v="18"/>
    <n v="1"/>
    <n v="22"/>
    <x v="2"/>
    <n v="10"/>
    <n v="3"/>
    <m/>
    <m/>
    <n v="7.8539816339744835E-3"/>
    <n v="1.2942556175112916E-2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2"/>
    <x v="2"/>
    <n v="5"/>
    <n v="3"/>
    <m/>
    <m/>
    <n v="1.9634954084936209E-3"/>
    <n v="3.6378364277704512E-3"/>
    <x v="0"/>
  </r>
  <r>
    <x v="0"/>
    <n v="18"/>
    <n v="1"/>
    <n v="2"/>
    <x v="3"/>
    <n v="15"/>
    <n v="10"/>
    <m/>
    <m/>
    <n v="1.7671458676442587E-2"/>
    <n v="9.7687695493628809E-2"/>
    <x v="0"/>
  </r>
  <r>
    <x v="0"/>
    <n v="18"/>
    <n v="1"/>
    <n v="24"/>
    <x v="4"/>
    <n v="10"/>
    <n v="6"/>
    <m/>
    <m/>
    <n v="7.8539816339744835E-3"/>
    <n v="2.6728826664807165E-2"/>
    <x v="0"/>
  </r>
  <r>
    <x v="0"/>
    <n v="18"/>
    <n v="1"/>
    <n v="24"/>
    <x v="4"/>
    <n v="10"/>
    <n v="6"/>
    <m/>
    <m/>
    <n v="7.8539816339744835E-3"/>
    <n v="2.6728826664807165E-2"/>
    <x v="0"/>
  </r>
  <r>
    <x v="0"/>
    <n v="18"/>
    <n v="1"/>
    <n v="24"/>
    <x v="4"/>
    <n v="15"/>
    <n v="6"/>
    <m/>
    <m/>
    <n v="1.7671458676442587E-2"/>
    <n v="5.6950957515054322E-2"/>
    <x v="0"/>
  </r>
  <r>
    <x v="0"/>
    <n v="18"/>
    <n v="1"/>
    <n v="24"/>
    <x v="4"/>
    <n v="15"/>
    <n v="6"/>
    <m/>
    <m/>
    <n v="1.7671458676442587E-2"/>
    <n v="5.6950957515054322E-2"/>
    <x v="0"/>
  </r>
  <r>
    <x v="0"/>
    <n v="18"/>
    <n v="1"/>
    <n v="24"/>
    <x v="4"/>
    <n v="10"/>
    <n v="6"/>
    <m/>
    <m/>
    <n v="7.8539816339744835E-3"/>
    <n v="2.6728826664807165E-2"/>
    <x v="0"/>
  </r>
  <r>
    <x v="0"/>
    <n v="18"/>
    <n v="1"/>
    <n v="24"/>
    <x v="4"/>
    <n v="5"/>
    <n v="6"/>
    <m/>
    <m/>
    <n v="1.9634954084936209E-3"/>
    <n v="7.3344795804612326E-3"/>
    <x v="0"/>
  </r>
  <r>
    <x v="0"/>
    <n v="18"/>
    <n v="1"/>
    <n v="22"/>
    <x v="2"/>
    <n v="5"/>
    <n v="3"/>
    <m/>
    <m/>
    <n v="1.9634954084936209E-3"/>
    <n v="3.6378364277704512E-3"/>
    <x v="0"/>
  </r>
  <r>
    <x v="0"/>
    <n v="18"/>
    <n v="1"/>
    <n v="10"/>
    <x v="0"/>
    <n v="5"/>
    <n v="3"/>
    <m/>
    <m/>
    <n v="1.9634954084936209E-3"/>
    <n v="3.6378364277704512E-3"/>
    <x v="0"/>
  </r>
  <r>
    <x v="0"/>
    <n v="18"/>
    <n v="1"/>
    <n v="10"/>
    <x v="0"/>
    <n v="5"/>
    <n v="3"/>
    <m/>
    <m/>
    <n v="1.9634954084936209E-3"/>
    <n v="3.6378364277704512E-3"/>
    <x v="0"/>
  </r>
  <r>
    <x v="0"/>
    <n v="18"/>
    <n v="1"/>
    <n v="10"/>
    <x v="0"/>
    <n v="10"/>
    <n v="3"/>
    <m/>
    <m/>
    <n v="7.8539816339744835E-3"/>
    <n v="1.2942556175112916E-2"/>
    <x v="0"/>
  </r>
  <r>
    <x v="0"/>
    <n v="18"/>
    <n v="1"/>
    <n v="10"/>
    <x v="0"/>
    <n v="5"/>
    <n v="3"/>
    <m/>
    <m/>
    <n v="1.9634954084936209E-3"/>
    <n v="3.6378364277704512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10"/>
    <x v="0"/>
    <n v="25"/>
    <n v="6"/>
    <m/>
    <m/>
    <n v="4.9087385212340517E-2"/>
    <n v="0.14801210491524977"/>
    <x v="1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"/>
    <x v="3"/>
    <n v="25"/>
    <n v="15"/>
    <n v="68"/>
    <n v="12"/>
    <n v="4.9087385212340517E-2"/>
    <n v="0.38880580831452366"/>
    <x v="0"/>
  </r>
  <r>
    <x v="0"/>
    <n v="18"/>
    <n v="1"/>
    <n v="24"/>
    <x v="4"/>
    <n v="5"/>
    <n v="3"/>
    <m/>
    <m/>
    <n v="1.9634954084936209E-3"/>
    <n v="3.5268851656513989E-3"/>
    <x v="0"/>
  </r>
  <r>
    <x v="0"/>
    <n v="18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"/>
    <x v="3"/>
    <n v="10"/>
    <n v="10"/>
    <m/>
    <m/>
    <n v="7.8539816339744835E-3"/>
    <n v="4.5847824058857317E-2"/>
    <x v="0"/>
  </r>
  <r>
    <x v="8"/>
    <n v="4"/>
    <n v="1"/>
    <n v="10"/>
    <x v="0"/>
    <n v="10"/>
    <n v="5"/>
    <m/>
    <m/>
    <n v="7.8539816339744835E-3"/>
    <n v="2.2644818432641822E-2"/>
    <x v="0"/>
  </r>
  <r>
    <x v="8"/>
    <n v="4"/>
    <n v="1"/>
    <n v="24"/>
    <x v="4"/>
    <n v="20"/>
    <n v="6"/>
    <m/>
    <m/>
    <n v="3.1415926535897934E-2"/>
    <n v="9.7407071222956207E-2"/>
    <x v="1"/>
  </r>
  <r>
    <x v="8"/>
    <n v="4"/>
    <n v="1"/>
    <n v="2"/>
    <x v="3"/>
    <n v="10"/>
    <n v="10"/>
    <m/>
    <m/>
    <n v="7.8539816339744835E-3"/>
    <n v="4.5847824058857317E-2"/>
    <x v="0"/>
  </r>
  <r>
    <x v="8"/>
    <n v="4"/>
    <n v="1"/>
    <n v="2"/>
    <x v="3"/>
    <n v="35"/>
    <n v="15"/>
    <n v="75"/>
    <n v="16"/>
    <n v="9.6211275016187411E-2"/>
    <n v="0.72837258536778993"/>
    <x v="2"/>
  </r>
  <r>
    <x v="8"/>
    <n v="4"/>
    <n v="1"/>
    <n v="2"/>
    <x v="3"/>
    <n v="15"/>
    <n v="10"/>
    <m/>
    <m/>
    <n v="1.7671458676442587E-2"/>
    <n v="9.7687695493628809E-2"/>
    <x v="0"/>
  </r>
  <r>
    <x v="8"/>
    <n v="4"/>
    <n v="1"/>
    <n v="24"/>
    <x v="4"/>
    <n v="5"/>
    <n v="6"/>
    <m/>
    <m/>
    <n v="1.9634954084936209E-3"/>
    <n v="7.3344795804612326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6"/>
    <m/>
    <m/>
    <n v="1.9634954084936209E-3"/>
    <n v="7.3344795804612326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"/>
    <x v="3"/>
    <n v="15"/>
    <n v="10"/>
    <m/>
    <m/>
    <n v="1.7671458676442587E-2"/>
    <n v="9.7687695493628809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5"/>
    <n v="6"/>
    <m/>
    <m/>
    <n v="1.7671458676442587E-2"/>
    <n v="5.6950957515054322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4"/>
    <x v="4"/>
    <n v="20"/>
    <n v="6"/>
    <m/>
    <m/>
    <n v="3.1415926535897934E-2"/>
    <n v="9.7407071222956207E-2"/>
    <x v="1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5"/>
    <n v="6"/>
    <m/>
    <m/>
    <n v="1.7671458676442587E-2"/>
    <n v="5.6950957515054322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2"/>
    <x v="2"/>
    <n v="5"/>
    <n v="3"/>
    <m/>
    <m/>
    <n v="1.9634954084936209E-3"/>
    <n v="3.6378364277704512E-3"/>
    <x v="0"/>
  </r>
  <r>
    <x v="8"/>
    <n v="4"/>
    <n v="1"/>
    <n v="24"/>
    <x v="4"/>
    <n v="20"/>
    <n v="6"/>
    <m/>
    <m/>
    <n v="3.1415926535897934E-2"/>
    <n v="9.7407071222956207E-2"/>
    <x v="1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5"/>
    <m/>
    <m/>
    <n v="7.8539816339744835E-3"/>
    <n v="2.204655542042022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10"/>
    <n v="6"/>
    <m/>
    <m/>
    <n v="7.8539816339744835E-3"/>
    <n v="2.6728826664807165E-2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4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15"/>
    <n v="6"/>
    <m/>
    <m/>
    <n v="1.7671458676442587E-2"/>
    <n v="5.6950957515054322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"/>
    <x v="3"/>
    <n v="20"/>
    <n v="15"/>
    <m/>
    <m/>
    <n v="3.1415926535897934E-2"/>
    <n v="0.25640973899293129"/>
    <x v="1"/>
  </r>
  <r>
    <x v="8"/>
    <n v="11"/>
    <n v="1"/>
    <n v="2"/>
    <x v="3"/>
    <n v="15"/>
    <n v="10"/>
    <m/>
    <m/>
    <n v="1.7671458676442587E-2"/>
    <n v="9.7687695493628809E-2"/>
    <x v="0"/>
  </r>
  <r>
    <x v="8"/>
    <n v="11"/>
    <n v="1"/>
    <n v="2"/>
    <x v="3"/>
    <n v="10"/>
    <n v="10"/>
    <m/>
    <m/>
    <n v="7.8539816339744835E-3"/>
    <n v="4.5847824058857317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4"/>
    <x v="4"/>
    <n v="15"/>
    <n v="6"/>
    <m/>
    <m/>
    <n v="1.7671458676442587E-2"/>
    <n v="5.6950957515054322E-2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1"/>
    <n v="1"/>
    <n v="2"/>
    <x v="3"/>
    <n v="10"/>
    <n v="10"/>
    <m/>
    <m/>
    <n v="7.8539816339744835E-3"/>
    <n v="4.5847824058857317E-2"/>
    <x v="0"/>
  </r>
  <r>
    <x v="8"/>
    <n v="11"/>
    <n v="1"/>
    <n v="2"/>
    <x v="3"/>
    <n v="15"/>
    <n v="10"/>
    <m/>
    <m/>
    <n v="1.7671458676442587E-2"/>
    <n v="9.7687695493628809E-2"/>
    <x v="0"/>
  </r>
  <r>
    <x v="8"/>
    <n v="11"/>
    <n v="1"/>
    <n v="24"/>
    <x v="4"/>
    <n v="15"/>
    <n v="6"/>
    <m/>
    <m/>
    <n v="1.7671458676442587E-2"/>
    <n v="5.6950957515054322E-2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10"/>
    <n v="5"/>
    <m/>
    <m/>
    <n v="7.8539816339744835E-3"/>
    <n v="2.2046555420420225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2"/>
    <x v="2"/>
    <n v="10"/>
    <n v="3"/>
    <m/>
    <m/>
    <n v="7.8539816339744835E-3"/>
    <n v="1.2942556175112916E-2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4"/>
    <x v="4"/>
    <n v="5"/>
    <n v="3"/>
    <m/>
    <m/>
    <n v="1.9634954084936209E-3"/>
    <n v="3.5268851656513989E-3"/>
    <x v="0"/>
  </r>
  <r>
    <x v="8"/>
    <n v="11"/>
    <n v="1"/>
    <n v="22"/>
    <x v="2"/>
    <n v="5"/>
    <n v="3"/>
    <m/>
    <m/>
    <n v="1.9634954084936209E-3"/>
    <n v="3.6378364277704512E-3"/>
    <x v="0"/>
  </r>
  <r>
    <x v="8"/>
    <n v="11"/>
    <n v="1"/>
    <n v="24"/>
    <x v="4"/>
    <n v="15"/>
    <n v="6"/>
    <m/>
    <m/>
    <n v="1.7671458676442587E-2"/>
    <n v="5.6950957515054322E-2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1"/>
    <n v="1"/>
    <n v="24"/>
    <x v="4"/>
    <n v="10"/>
    <n v="6"/>
    <m/>
    <m/>
    <n v="7.8539816339744835E-3"/>
    <n v="2.6728826664807165E-2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2"/>
    <x v="2"/>
    <n v="5"/>
    <n v="3"/>
    <m/>
    <m/>
    <n v="1.9634954084936209E-3"/>
    <n v="3.6378364277704512E-3"/>
    <x v="0"/>
  </r>
  <r>
    <x v="8"/>
    <n v="19"/>
    <n v="1"/>
    <n v="22"/>
    <x v="2"/>
    <n v="5"/>
    <n v="3"/>
    <m/>
    <m/>
    <n v="1.9634954084936209E-3"/>
    <n v="3.6378364277704512E-3"/>
    <x v="0"/>
  </r>
  <r>
    <x v="8"/>
    <n v="19"/>
    <n v="1"/>
    <n v="22"/>
    <x v="2"/>
    <n v="10"/>
    <n v="3"/>
    <m/>
    <m/>
    <n v="7.8539816339744835E-3"/>
    <n v="1.2942556175112916E-2"/>
    <x v="0"/>
  </r>
  <r>
    <x v="8"/>
    <n v="19"/>
    <n v="1"/>
    <n v="22"/>
    <x v="2"/>
    <n v="10"/>
    <n v="3"/>
    <m/>
    <m/>
    <n v="7.8539816339744835E-3"/>
    <n v="1.2942556175112916E-2"/>
    <x v="0"/>
  </r>
  <r>
    <x v="8"/>
    <n v="19"/>
    <n v="1"/>
    <n v="22"/>
    <x v="2"/>
    <n v="10"/>
    <n v="3"/>
    <m/>
    <m/>
    <n v="7.8539816339744835E-3"/>
    <n v="1.2942556175112916E-2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2"/>
    <x v="2"/>
    <n v="5"/>
    <n v="3"/>
    <m/>
    <m/>
    <n v="1.9634954084936209E-3"/>
    <n v="3.6378364277704512E-3"/>
    <x v="0"/>
  </r>
  <r>
    <x v="8"/>
    <n v="19"/>
    <n v="1"/>
    <n v="24"/>
    <x v="4"/>
    <n v="15"/>
    <n v="6"/>
    <m/>
    <m/>
    <n v="1.7671458676442587E-2"/>
    <n v="5.6950957515054322E-2"/>
    <x v="0"/>
  </r>
  <r>
    <x v="8"/>
    <n v="19"/>
    <n v="1"/>
    <n v="24"/>
    <x v="4"/>
    <n v="10"/>
    <n v="6"/>
    <m/>
    <m/>
    <n v="7.8539816339744835E-3"/>
    <n v="2.6728826664807165E-2"/>
    <x v="0"/>
  </r>
  <r>
    <x v="8"/>
    <n v="19"/>
    <n v="1"/>
    <n v="24"/>
    <x v="4"/>
    <n v="10"/>
    <n v="6"/>
    <m/>
    <m/>
    <n v="7.8539816339744835E-3"/>
    <n v="2.6728826664807165E-2"/>
    <x v="0"/>
  </r>
  <r>
    <x v="8"/>
    <n v="19"/>
    <n v="1"/>
    <n v="24"/>
    <x v="4"/>
    <n v="15"/>
    <n v="6"/>
    <m/>
    <m/>
    <n v="1.7671458676442587E-2"/>
    <n v="5.6950957515054322E-2"/>
    <x v="0"/>
  </r>
  <r>
    <x v="8"/>
    <n v="19"/>
    <n v="1"/>
    <n v="24"/>
    <x v="4"/>
    <n v="15"/>
    <n v="6"/>
    <m/>
    <m/>
    <n v="1.7671458676442587E-2"/>
    <n v="5.6950957515054322E-2"/>
    <x v="0"/>
  </r>
  <r>
    <x v="8"/>
    <n v="19"/>
    <n v="1"/>
    <n v="24"/>
    <x v="4"/>
    <n v="10"/>
    <n v="6"/>
    <m/>
    <m/>
    <n v="7.8539816339744835E-3"/>
    <n v="2.6728826664807165E-2"/>
    <x v="0"/>
  </r>
  <r>
    <x v="8"/>
    <n v="19"/>
    <n v="1"/>
    <n v="24"/>
    <x v="4"/>
    <n v="5"/>
    <n v="6"/>
    <m/>
    <m/>
    <n v="1.9634954084936209E-3"/>
    <n v="7.3344795804612326E-3"/>
    <x v="0"/>
  </r>
  <r>
    <x v="8"/>
    <n v="19"/>
    <n v="1"/>
    <n v="22"/>
    <x v="2"/>
    <n v="5"/>
    <n v="3"/>
    <m/>
    <m/>
    <n v="1.9634954084936209E-3"/>
    <n v="3.6378364277704512E-3"/>
    <x v="0"/>
  </r>
  <r>
    <x v="8"/>
    <n v="19"/>
    <n v="1"/>
    <n v="10"/>
    <x v="6"/>
    <n v="5"/>
    <n v="3"/>
    <m/>
    <m/>
    <n v="1.9634954084936209E-3"/>
    <n v="3.6378364277704512E-3"/>
    <x v="0"/>
  </r>
  <r>
    <x v="8"/>
    <n v="19"/>
    <n v="1"/>
    <n v="10"/>
    <x v="0"/>
    <n v="5"/>
    <n v="3"/>
    <m/>
    <m/>
    <n v="1.9634954084936209E-3"/>
    <n v="3.6378364277704512E-3"/>
    <x v="0"/>
  </r>
  <r>
    <x v="8"/>
    <n v="19"/>
    <n v="1"/>
    <n v="10"/>
    <x v="0"/>
    <n v="10"/>
    <n v="3"/>
    <m/>
    <m/>
    <n v="7.8539816339744835E-3"/>
    <n v="1.2942556175112916E-2"/>
    <x v="0"/>
  </r>
  <r>
    <x v="8"/>
    <n v="19"/>
    <n v="1"/>
    <n v="2"/>
    <x v="3"/>
    <n v="15"/>
    <n v="10"/>
    <m/>
    <m/>
    <n v="1.7671458676442587E-2"/>
    <n v="0.10163601156518333"/>
    <x v="0"/>
  </r>
  <r>
    <x v="8"/>
    <n v="19"/>
    <n v="1"/>
    <n v="2"/>
    <x v="3"/>
    <n v="10"/>
    <n v="10"/>
    <m/>
    <m/>
    <n v="7.8539816339744835E-3"/>
    <n v="4.5847824058857317E-2"/>
    <x v="0"/>
  </r>
  <r>
    <x v="8"/>
    <n v="19"/>
    <n v="1"/>
    <n v="10"/>
    <x v="0"/>
    <n v="25"/>
    <n v="6"/>
    <m/>
    <m/>
    <n v="4.9087385212340517E-2"/>
    <n v="0.14801210491524977"/>
    <x v="1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10"/>
    <x v="0"/>
    <n v="5"/>
    <n v="3"/>
    <m/>
    <m/>
    <n v="1.9634954084936209E-3"/>
    <n v="3.6378364277704512E-3"/>
    <x v="0"/>
  </r>
  <r>
    <x v="8"/>
    <n v="19"/>
    <n v="1"/>
    <n v="10"/>
    <x v="0"/>
    <n v="5"/>
    <n v="3"/>
    <m/>
    <m/>
    <n v="1.9634954084936209E-3"/>
    <n v="3.6378364277704512E-3"/>
    <x v="0"/>
  </r>
  <r>
    <x v="8"/>
    <n v="19"/>
    <n v="1"/>
    <n v="10"/>
    <x v="0"/>
    <n v="10"/>
    <n v="3"/>
    <m/>
    <m/>
    <n v="7.8539816339744835E-3"/>
    <n v="1.2942556175112916E-2"/>
    <x v="0"/>
  </r>
  <r>
    <x v="8"/>
    <n v="19"/>
    <n v="1"/>
    <n v="10"/>
    <x v="0"/>
    <n v="5"/>
    <n v="3"/>
    <m/>
    <m/>
    <n v="1.9634954084936209E-3"/>
    <n v="3.6378364277704512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10"/>
    <x v="0"/>
    <n v="25"/>
    <n v="6"/>
    <m/>
    <m/>
    <n v="4.9087385212340517E-2"/>
    <n v="0.14801210491524977"/>
    <x v="1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4"/>
    <x v="4"/>
    <n v="5"/>
    <n v="3"/>
    <m/>
    <m/>
    <n v="1.9634954084936209E-3"/>
    <n v="3.5268851656513989E-3"/>
    <x v="0"/>
  </r>
  <r>
    <x v="8"/>
    <n v="19"/>
    <n v="1"/>
    <n v="2"/>
    <x v="3"/>
    <n v="10"/>
    <n v="10"/>
    <m/>
    <m/>
    <n v="7.8539816339744835E-3"/>
    <n v="4.5847824058857317E-2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4"/>
    <x v="4"/>
    <n v="15"/>
    <n v="6"/>
    <m/>
    <m/>
    <n v="1.7671458676442587E-2"/>
    <n v="5.6950957515054322E-2"/>
    <x v="0"/>
  </r>
  <r>
    <x v="8"/>
    <n v="20"/>
    <n v="1"/>
    <n v="24"/>
    <x v="4"/>
    <n v="10"/>
    <n v="6"/>
    <m/>
    <m/>
    <n v="7.8539816339744835E-3"/>
    <n v="2.6728826664807165E-2"/>
    <x v="0"/>
  </r>
  <r>
    <x v="8"/>
    <n v="20"/>
    <n v="1"/>
    <n v="24"/>
    <x v="4"/>
    <n v="10"/>
    <n v="6"/>
    <m/>
    <m/>
    <n v="7.8539816339744835E-3"/>
    <n v="2.6728826664807165E-2"/>
    <x v="0"/>
  </r>
  <r>
    <x v="8"/>
    <n v="20"/>
    <n v="1"/>
    <n v="24"/>
    <x v="4"/>
    <n v="15"/>
    <n v="6"/>
    <m/>
    <m/>
    <n v="1.7671458676442587E-2"/>
    <n v="5.6950957515054322E-2"/>
    <x v="0"/>
  </r>
  <r>
    <x v="8"/>
    <n v="20"/>
    <n v="1"/>
    <n v="24"/>
    <x v="4"/>
    <n v="15"/>
    <n v="6"/>
    <m/>
    <m/>
    <n v="1.7671458676442587E-2"/>
    <n v="5.6950957515054322E-2"/>
    <x v="0"/>
  </r>
  <r>
    <x v="8"/>
    <n v="20"/>
    <n v="1"/>
    <n v="24"/>
    <x v="4"/>
    <n v="10"/>
    <n v="6"/>
    <m/>
    <m/>
    <n v="7.8539816339744835E-3"/>
    <n v="2.6728826664807165E-2"/>
    <x v="0"/>
  </r>
  <r>
    <x v="8"/>
    <n v="20"/>
    <n v="1"/>
    <n v="24"/>
    <x v="4"/>
    <n v="5"/>
    <n v="6"/>
    <m/>
    <m/>
    <n v="1.9634954084936209E-3"/>
    <n v="7.3344795804612326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"/>
    <x v="3"/>
    <n v="10"/>
    <n v="10"/>
    <m/>
    <m/>
    <n v="7.8539816339744835E-3"/>
    <n v="4.8375982822616376E-2"/>
    <x v="0"/>
  </r>
  <r>
    <x v="8"/>
    <n v="20"/>
    <n v="1"/>
    <n v="10"/>
    <x v="0"/>
    <n v="5"/>
    <n v="3"/>
    <m/>
    <m/>
    <n v="1.9634954084936209E-3"/>
    <n v="3.6378364277704512E-3"/>
    <x v="0"/>
  </r>
  <r>
    <x v="8"/>
    <n v="20"/>
    <n v="1"/>
    <n v="10"/>
    <x v="0"/>
    <n v="10"/>
    <n v="3"/>
    <m/>
    <m/>
    <n v="7.8539816339744835E-3"/>
    <n v="1.2942556175112916E-2"/>
    <x v="0"/>
  </r>
  <r>
    <x v="8"/>
    <n v="20"/>
    <n v="1"/>
    <n v="2"/>
    <x v="3"/>
    <n v="10"/>
    <n v="10"/>
    <m/>
    <m/>
    <n v="7.8539816339744835E-3"/>
    <n v="4.8375982822616376E-2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10"/>
    <x v="0"/>
    <n v="25"/>
    <n v="6"/>
    <m/>
    <m/>
    <n v="4.9087385212340517E-2"/>
    <n v="0.14801210491524977"/>
    <x v="1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"/>
    <x v="3"/>
    <n v="10"/>
    <n v="10"/>
    <m/>
    <m/>
    <n v="7.8539816339744835E-3"/>
    <n v="4.5847824058857317E-2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10"/>
    <x v="0"/>
    <n v="5"/>
    <n v="3"/>
    <m/>
    <m/>
    <n v="1.9634954084936209E-3"/>
    <n v="3.6378364277704512E-3"/>
    <x v="0"/>
  </r>
  <r>
    <x v="8"/>
    <n v="20"/>
    <n v="1"/>
    <n v="10"/>
    <x v="0"/>
    <n v="5"/>
    <n v="3"/>
    <m/>
    <m/>
    <n v="1.9634954084936209E-3"/>
    <n v="3.6378364277704512E-3"/>
    <x v="0"/>
  </r>
  <r>
    <x v="8"/>
    <n v="20"/>
    <n v="1"/>
    <n v="10"/>
    <x v="0"/>
    <n v="10"/>
    <n v="3"/>
    <m/>
    <m/>
    <n v="7.8539816339744835E-3"/>
    <n v="1.2942556175112916E-2"/>
    <x v="0"/>
  </r>
  <r>
    <x v="8"/>
    <n v="20"/>
    <n v="1"/>
    <n v="10"/>
    <x v="0"/>
    <n v="5"/>
    <n v="3"/>
    <m/>
    <m/>
    <n v="1.9634954084936209E-3"/>
    <n v="3.6378364277704512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10"/>
    <x v="0"/>
    <n v="25"/>
    <n v="6"/>
    <m/>
    <m/>
    <n v="4.9087385212340517E-2"/>
    <n v="0.14801210491524977"/>
    <x v="1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2"/>
    <x v="2"/>
    <n v="10"/>
    <n v="3"/>
    <m/>
    <m/>
    <n v="7.8539816339744835E-3"/>
    <n v="1.2942556175112916E-2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4"/>
    <x v="4"/>
    <n v="5"/>
    <n v="3"/>
    <m/>
    <m/>
    <n v="1.9634954084936209E-3"/>
    <n v="3.5268851656513989E-3"/>
    <x v="0"/>
  </r>
  <r>
    <x v="8"/>
    <n v="20"/>
    <n v="1"/>
    <n v="22"/>
    <x v="2"/>
    <n v="5"/>
    <n v="3"/>
    <m/>
    <m/>
    <n v="1.9634954084936209E-3"/>
    <n v="3.6378364277704512E-3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10"/>
    <n v="6"/>
    <m/>
    <m/>
    <n v="7.8539816339744835E-3"/>
    <n v="2.6728826664807165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4"/>
    <x v="4"/>
    <n v="20"/>
    <n v="6"/>
    <m/>
    <m/>
    <n v="3.1415926535897934E-2"/>
    <n v="9.7407071222956207E-2"/>
    <x v="1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10"/>
    <n v="5"/>
    <m/>
    <m/>
    <n v="7.8539816339744835E-3"/>
    <n v="2.2046555420420225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"/>
    <x v="3"/>
    <n v="10"/>
    <n v="10"/>
    <m/>
    <m/>
    <n v="7.8539816339744835E-3"/>
    <n v="4.5847824058857317E-2"/>
    <x v="0"/>
  </r>
  <r>
    <x v="8"/>
    <n v="12"/>
    <n v="1"/>
    <n v="2"/>
    <x v="3"/>
    <n v="10"/>
    <n v="10"/>
    <m/>
    <m/>
    <n v="7.8539816339744835E-3"/>
    <n v="4.5847824058857317E-2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10"/>
    <n v="6"/>
    <m/>
    <m/>
    <n v="7.8539816339744835E-3"/>
    <n v="2.6728826664807165E-2"/>
    <x v="0"/>
  </r>
  <r>
    <x v="8"/>
    <n v="12"/>
    <n v="1"/>
    <n v="24"/>
    <x v="4"/>
    <n v="10"/>
    <n v="6"/>
    <m/>
    <m/>
    <n v="7.8539816339744835E-3"/>
    <n v="2.6728826664807165E-2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10"/>
    <n v="6"/>
    <m/>
    <m/>
    <n v="7.8539816339744835E-3"/>
    <n v="2.6728826664807165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10"/>
    <n v="5"/>
    <m/>
    <m/>
    <n v="7.8539816339744835E-3"/>
    <n v="2.2046555420420225E-2"/>
    <x v="0"/>
  </r>
  <r>
    <x v="8"/>
    <n v="12"/>
    <n v="1"/>
    <n v="10"/>
    <x v="0"/>
    <n v="10"/>
    <n v="3"/>
    <m/>
    <m/>
    <n v="7.8539816339744835E-3"/>
    <n v="1.2942556175112916E-2"/>
    <x v="0"/>
  </r>
  <r>
    <x v="8"/>
    <n v="12"/>
    <n v="1"/>
    <n v="10"/>
    <x v="0"/>
    <n v="5"/>
    <n v="3"/>
    <m/>
    <m/>
    <n v="1.9634954084936209E-3"/>
    <n v="3.6378364277704512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10"/>
    <x v="0"/>
    <n v="25"/>
    <n v="6"/>
    <m/>
    <m/>
    <n v="4.9087385212340517E-2"/>
    <n v="0.14801210491524977"/>
    <x v="1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2"/>
    <x v="2"/>
    <n v="10"/>
    <n v="3"/>
    <m/>
    <m/>
    <n v="7.8539816339744835E-3"/>
    <n v="1.2942556175112916E-2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4"/>
    <x v="4"/>
    <n v="5"/>
    <n v="3"/>
    <m/>
    <m/>
    <n v="1.9634954084936209E-3"/>
    <n v="3.5268851656513989E-3"/>
    <x v="0"/>
  </r>
  <r>
    <x v="8"/>
    <n v="12"/>
    <n v="1"/>
    <n v="22"/>
    <x v="2"/>
    <n v="5"/>
    <n v="3"/>
    <m/>
    <m/>
    <n v="1.9634954084936209E-3"/>
    <n v="3.6378364277704512E-3"/>
    <x v="0"/>
  </r>
  <r>
    <x v="8"/>
    <n v="12"/>
    <n v="1"/>
    <n v="24"/>
    <x v="4"/>
    <n v="15"/>
    <n v="6"/>
    <m/>
    <m/>
    <n v="1.7671458676442587E-2"/>
    <n v="5.6950957515054322E-2"/>
    <x v="0"/>
  </r>
  <r>
    <x v="8"/>
    <n v="12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10"/>
    <x v="0"/>
    <n v="10"/>
    <n v="5"/>
    <m/>
    <m/>
    <n v="7.8539816339744835E-3"/>
    <n v="2.2644818432641822E-2"/>
    <x v="0"/>
  </r>
  <r>
    <x v="9"/>
    <n v="3"/>
    <n v="1"/>
    <n v="24"/>
    <x v="4"/>
    <n v="20"/>
    <n v="6"/>
    <m/>
    <m/>
    <n v="3.1415926535897934E-2"/>
    <n v="9.7407071222956207E-2"/>
    <x v="1"/>
  </r>
  <r>
    <x v="9"/>
    <n v="3"/>
    <n v="1"/>
    <n v="24"/>
    <x v="4"/>
    <n v="10"/>
    <n v="5"/>
    <m/>
    <m/>
    <n v="7.8539816339744835E-3"/>
    <n v="2.2046555420420225E-2"/>
    <x v="0"/>
  </r>
  <r>
    <x v="9"/>
    <n v="3"/>
    <n v="1"/>
    <n v="24"/>
    <x v="4"/>
    <n v="35"/>
    <n v="6"/>
    <m/>
    <m/>
    <n v="9.6211275016187411E-2"/>
    <n v="0.27670025553017308"/>
    <x v="2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6"/>
    <m/>
    <m/>
    <n v="1.9634954084936209E-3"/>
    <n v="7.3344795804612326E-3"/>
    <x v="0"/>
  </r>
  <r>
    <x v="9"/>
    <n v="3"/>
    <n v="1"/>
    <n v="24"/>
    <x v="4"/>
    <n v="10"/>
    <n v="6"/>
    <m/>
    <m/>
    <n v="7.8539816339744835E-3"/>
    <n v="2.6728826664807165E-2"/>
    <x v="0"/>
  </r>
  <r>
    <x v="9"/>
    <n v="3"/>
    <n v="1"/>
    <n v="24"/>
    <x v="4"/>
    <n v="5"/>
    <n v="6"/>
    <m/>
    <m/>
    <n v="1.9634954084936209E-3"/>
    <n v="7.3344795804612326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2"/>
    <x v="2"/>
    <n v="5"/>
    <n v="3"/>
    <m/>
    <m/>
    <n v="1.9634954084936209E-3"/>
    <n v="3.6378364277704512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15"/>
    <n v="6"/>
    <m/>
    <m/>
    <n v="1.7671458676442587E-2"/>
    <n v="5.6950957515054322E-2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10"/>
    <n v="6"/>
    <m/>
    <m/>
    <n v="7.8539816339744835E-3"/>
    <n v="2.6728826664807165E-2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2"/>
    <x v="2"/>
    <n v="5"/>
    <n v="3"/>
    <m/>
    <m/>
    <n v="1.9634954084936209E-3"/>
    <n v="3.6378364277704512E-3"/>
    <x v="0"/>
  </r>
  <r>
    <x v="9"/>
    <n v="3"/>
    <n v="1"/>
    <n v="22"/>
    <x v="2"/>
    <n v="5"/>
    <n v="3"/>
    <m/>
    <m/>
    <n v="1.9634954084936209E-3"/>
    <n v="3.6378364277704512E-3"/>
    <x v="0"/>
  </r>
  <r>
    <x v="9"/>
    <n v="3"/>
    <n v="1"/>
    <n v="24"/>
    <x v="4"/>
    <n v="20"/>
    <n v="6"/>
    <m/>
    <m/>
    <n v="3.1415926535897934E-2"/>
    <n v="9.7407071222956207E-2"/>
    <x v="1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15"/>
    <n v="6"/>
    <m/>
    <m/>
    <n v="1.7671458676442587E-2"/>
    <n v="5.6950957515054322E-2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10"/>
    <n v="6"/>
    <m/>
    <m/>
    <n v="7.8539816339744835E-3"/>
    <n v="2.6728826664807165E-2"/>
    <x v="0"/>
  </r>
  <r>
    <x v="9"/>
    <n v="3"/>
    <n v="1"/>
    <n v="24"/>
    <x v="4"/>
    <n v="5"/>
    <n v="3"/>
    <m/>
    <m/>
    <n v="1.9634954084936209E-3"/>
    <n v="3.5268851656513989E-3"/>
    <x v="0"/>
  </r>
  <r>
    <x v="9"/>
    <n v="3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10"/>
    <n v="6"/>
    <m/>
    <m/>
    <n v="7.8539816339744835E-3"/>
    <n v="2.6728826664807165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0"/>
    <n v="5"/>
    <m/>
    <m/>
    <n v="7.8539816339744835E-3"/>
    <n v="2.2046555420420225E-2"/>
    <x v="0"/>
  </r>
  <r>
    <x v="9"/>
    <n v="10"/>
    <n v="1"/>
    <n v="10"/>
    <x v="0"/>
    <n v="10"/>
    <n v="3"/>
    <m/>
    <m/>
    <n v="7.8539816339744835E-3"/>
    <n v="1.2942556175112916E-2"/>
    <x v="0"/>
  </r>
  <r>
    <x v="9"/>
    <n v="10"/>
    <n v="1"/>
    <n v="10"/>
    <x v="0"/>
    <n v="5"/>
    <n v="3"/>
    <m/>
    <m/>
    <n v="1.9634954084936209E-3"/>
    <n v="3.6378364277704512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10"/>
    <x v="0"/>
    <n v="25"/>
    <n v="6"/>
    <m/>
    <m/>
    <n v="4.9087385212340517E-2"/>
    <n v="0.14801210491524977"/>
    <x v="1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2"/>
    <x v="2"/>
    <n v="10"/>
    <n v="3"/>
    <m/>
    <m/>
    <n v="7.8539816339744835E-3"/>
    <n v="1.2942556175112916E-2"/>
    <x v="0"/>
  </r>
  <r>
    <x v="9"/>
    <n v="10"/>
    <n v="1"/>
    <n v="22"/>
    <x v="2"/>
    <n v="10"/>
    <n v="3"/>
    <m/>
    <m/>
    <n v="7.8539816339744835E-3"/>
    <n v="1.2942556175112916E-2"/>
    <x v="0"/>
  </r>
  <r>
    <x v="9"/>
    <n v="10"/>
    <n v="1"/>
    <n v="22"/>
    <x v="2"/>
    <n v="10"/>
    <n v="3"/>
    <m/>
    <m/>
    <n v="7.8539816339744835E-3"/>
    <n v="1.2942556175112916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"/>
    <x v="3"/>
    <n v="15"/>
    <n v="10"/>
    <m/>
    <m/>
    <n v="1.7671458676442587E-2"/>
    <n v="9.7687695493628809E-2"/>
    <x v="0"/>
  </r>
  <r>
    <x v="9"/>
    <n v="10"/>
    <n v="1"/>
    <n v="2"/>
    <x v="3"/>
    <n v="25"/>
    <n v="15"/>
    <n v="54"/>
    <n v="12"/>
    <n v="4.9087385212340517E-2"/>
    <n v="0.38880580831452366"/>
    <x v="0"/>
  </r>
  <r>
    <x v="9"/>
    <n v="10"/>
    <n v="1"/>
    <n v="2"/>
    <x v="3"/>
    <n v="15"/>
    <n v="10"/>
    <m/>
    <m/>
    <n v="1.7671458676442587E-2"/>
    <n v="9.7687695493628809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"/>
    <x v="3"/>
    <n v="15"/>
    <n v="10"/>
    <m/>
    <m/>
    <n v="1.7671458676442587E-2"/>
    <n v="9.7687695493628809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0"/>
    <n v="6"/>
    <m/>
    <m/>
    <n v="7.8539816339744835E-3"/>
    <n v="2.6728826664807165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2"/>
    <x v="2"/>
    <n v="5"/>
    <n v="3"/>
    <m/>
    <m/>
    <n v="1.9634954084936209E-3"/>
    <n v="3.6378364277704512E-3"/>
    <x v="0"/>
  </r>
  <r>
    <x v="9"/>
    <n v="10"/>
    <n v="1"/>
    <n v="24"/>
    <x v="4"/>
    <n v="20"/>
    <n v="6"/>
    <m/>
    <m/>
    <n v="3.1415926535897934E-2"/>
    <n v="9.7407071222956207E-2"/>
    <x v="1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5"/>
    <n v="6"/>
    <m/>
    <m/>
    <n v="1.7671458676442587E-2"/>
    <n v="5.6950957515054322E-2"/>
    <x v="0"/>
  </r>
  <r>
    <x v="9"/>
    <n v="10"/>
    <n v="1"/>
    <n v="24"/>
    <x v="4"/>
    <n v="5"/>
    <n v="3"/>
    <m/>
    <m/>
    <n v="1.9634954084936209E-3"/>
    <n v="3.5268851656513989E-3"/>
    <x v="0"/>
  </r>
  <r>
    <x v="9"/>
    <n v="10"/>
    <n v="1"/>
    <n v="24"/>
    <x v="4"/>
    <n v="10"/>
    <n v="6"/>
    <m/>
    <m/>
    <n v="7.8539816339744835E-3"/>
    <n v="2.6728826664807165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10"/>
    <n v="6"/>
    <m/>
    <m/>
    <n v="7.8539816339744835E-3"/>
    <n v="2.6728826664807165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10"/>
    <n v="5"/>
    <m/>
    <m/>
    <n v="7.8539816339744835E-3"/>
    <n v="2.2046555420420225E-2"/>
    <x v="0"/>
  </r>
  <r>
    <x v="10"/>
    <n v="59"/>
    <n v="1"/>
    <n v="10"/>
    <x v="0"/>
    <n v="10"/>
    <n v="3"/>
    <m/>
    <m/>
    <n v="7.8539816339744835E-3"/>
    <n v="1.2942556175112916E-2"/>
    <x v="0"/>
  </r>
  <r>
    <x v="10"/>
    <n v="59"/>
    <n v="1"/>
    <n v="10"/>
    <x v="0"/>
    <n v="5"/>
    <n v="3"/>
    <m/>
    <m/>
    <n v="1.9634954084936209E-3"/>
    <n v="3.6378364277704512E-3"/>
    <x v="0"/>
  </r>
  <r>
    <x v="10"/>
    <n v="59"/>
    <n v="1"/>
    <n v="2"/>
    <x v="3"/>
    <n v="10"/>
    <n v="10"/>
    <m/>
    <m/>
    <n v="7.8539816339744835E-3"/>
    <n v="4.5847824058857317E-2"/>
    <x v="0"/>
  </r>
  <r>
    <x v="10"/>
    <n v="59"/>
    <n v="1"/>
    <n v="2"/>
    <x v="3"/>
    <n v="15"/>
    <n v="10"/>
    <m/>
    <m/>
    <n v="1.7671458676442587E-2"/>
    <n v="9.7687695493628809E-2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10"/>
    <n v="6"/>
    <m/>
    <m/>
    <n v="7.8539816339744835E-3"/>
    <n v="2.6728826664807165E-2"/>
    <x v="0"/>
  </r>
  <r>
    <x v="10"/>
    <n v="59"/>
    <n v="1"/>
    <n v="2"/>
    <x v="3"/>
    <n v="10"/>
    <n v="10"/>
    <m/>
    <m/>
    <n v="7.8539816339744835E-3"/>
    <n v="4.5847824058857317E-2"/>
    <x v="0"/>
  </r>
  <r>
    <x v="10"/>
    <n v="59"/>
    <n v="1"/>
    <n v="2"/>
    <x v="3"/>
    <n v="10"/>
    <n v="10"/>
    <m/>
    <m/>
    <n v="7.8539816339744835E-3"/>
    <n v="4.5847824058857317E-2"/>
    <x v="0"/>
  </r>
  <r>
    <x v="10"/>
    <n v="59"/>
    <n v="1"/>
    <n v="10"/>
    <x v="0"/>
    <n v="10"/>
    <n v="3"/>
    <m/>
    <m/>
    <n v="7.8539816339744835E-3"/>
    <n v="1.2942556175112916E-2"/>
    <x v="0"/>
  </r>
  <r>
    <x v="10"/>
    <n v="59"/>
    <n v="1"/>
    <n v="10"/>
    <x v="0"/>
    <n v="5"/>
    <n v="3"/>
    <m/>
    <m/>
    <n v="1.9634954084936209E-3"/>
    <n v="3.6378364277704512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10"/>
    <x v="0"/>
    <n v="25"/>
    <n v="6"/>
    <m/>
    <m/>
    <n v="4.9087385212340517E-2"/>
    <n v="0.14801210491524977"/>
    <x v="1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"/>
    <x v="3"/>
    <n v="15"/>
    <n v="10"/>
    <n v="50"/>
    <n v="9"/>
    <n v="1.7671458676442587E-2"/>
    <n v="9.7687695493628809E-2"/>
    <x v="0"/>
  </r>
  <r>
    <x v="10"/>
    <n v="59"/>
    <n v="1"/>
    <n v="2"/>
    <x v="3"/>
    <n v="15"/>
    <n v="10"/>
    <m/>
    <m/>
    <n v="1.7671458676442587E-2"/>
    <n v="9.7687695493628809E-2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2"/>
    <x v="2"/>
    <n v="10"/>
    <n v="3"/>
    <m/>
    <m/>
    <n v="7.8539816339744835E-3"/>
    <n v="1.2942556175112916E-2"/>
    <x v="0"/>
  </r>
  <r>
    <x v="10"/>
    <n v="59"/>
    <n v="1"/>
    <n v="22"/>
    <x v="2"/>
    <n v="10"/>
    <n v="3"/>
    <m/>
    <m/>
    <n v="7.8539816339744835E-3"/>
    <n v="1.2942556175112916E-2"/>
    <x v="0"/>
  </r>
  <r>
    <x v="10"/>
    <n v="59"/>
    <n v="1"/>
    <n v="22"/>
    <x v="2"/>
    <n v="10"/>
    <n v="3"/>
    <m/>
    <m/>
    <n v="7.8539816339744835E-3"/>
    <n v="1.2942556175112916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4"/>
    <x v="4"/>
    <n v="15"/>
    <n v="6"/>
    <m/>
    <m/>
    <n v="1.7671458676442587E-2"/>
    <n v="5.6950957515054322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"/>
    <x v="3"/>
    <n v="15"/>
    <n v="10"/>
    <m/>
    <m/>
    <n v="1.7671458676442587E-2"/>
    <n v="9.7687695493628809E-2"/>
    <x v="0"/>
  </r>
  <r>
    <x v="10"/>
    <n v="59"/>
    <n v="1"/>
    <n v="2"/>
    <x v="3"/>
    <n v="15"/>
    <n v="10"/>
    <m/>
    <m/>
    <n v="1.7671458676442587E-2"/>
    <n v="9.7687695493628809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10"/>
    <n v="6"/>
    <m/>
    <m/>
    <n v="7.8539816339744835E-3"/>
    <n v="2.6728826664807165E-2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4"/>
    <x v="4"/>
    <n v="5"/>
    <n v="3"/>
    <m/>
    <m/>
    <n v="1.9634954084936209E-3"/>
    <n v="3.5268851656513989E-3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2"/>
    <x v="2"/>
    <n v="5"/>
    <n v="3"/>
    <m/>
    <m/>
    <n v="1.9634954084936209E-3"/>
    <n v="3.6378364277704512E-3"/>
    <x v="0"/>
  </r>
  <r>
    <x v="10"/>
    <n v="59"/>
    <n v="1"/>
    <n v="24"/>
    <x v="4"/>
    <n v="20"/>
    <n v="6"/>
    <m/>
    <m/>
    <n v="3.1415926535897934E-2"/>
    <n v="9.7407071222956207E-2"/>
    <x v="1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10"/>
    <n v="6"/>
    <m/>
    <m/>
    <n v="7.8539816339744835E-3"/>
    <n v="2.6728826664807165E-2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10"/>
    <n v="6"/>
    <m/>
    <m/>
    <n v="7.8539816339744835E-3"/>
    <n v="2.6728826664807165E-2"/>
    <x v="0"/>
  </r>
  <r>
    <x v="10"/>
    <n v="61"/>
    <n v="1"/>
    <n v="2"/>
    <x v="3"/>
    <n v="15"/>
    <n v="10"/>
    <m/>
    <m/>
    <n v="1.7671458676442587E-2"/>
    <n v="9.7687695493628809E-2"/>
    <x v="0"/>
  </r>
  <r>
    <x v="10"/>
    <n v="61"/>
    <n v="1"/>
    <n v="24"/>
    <x v="4"/>
    <n v="10"/>
    <n v="5"/>
    <m/>
    <m/>
    <n v="7.8539816339744835E-3"/>
    <n v="2.2046555420420225E-2"/>
    <x v="0"/>
  </r>
  <r>
    <x v="10"/>
    <n v="61"/>
    <n v="1"/>
    <n v="10"/>
    <x v="0"/>
    <n v="10"/>
    <n v="3"/>
    <m/>
    <m/>
    <n v="7.8539816339744835E-3"/>
    <n v="1.2942556175112916E-2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10"/>
    <x v="0"/>
    <n v="25"/>
    <n v="6"/>
    <m/>
    <m/>
    <n v="4.9087385212340517E-2"/>
    <n v="0.14801210491524977"/>
    <x v="1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10"/>
    <n v="6"/>
    <m/>
    <m/>
    <n v="7.8539816339744835E-3"/>
    <n v="2.6728826664807165E-2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15"/>
    <n v="6"/>
    <m/>
    <m/>
    <n v="1.7671458676442587E-2"/>
    <n v="5.6950957515054322E-2"/>
    <x v="0"/>
  </r>
  <r>
    <x v="10"/>
    <n v="61"/>
    <n v="1"/>
    <n v="24"/>
    <x v="4"/>
    <n v="10"/>
    <n v="6"/>
    <m/>
    <m/>
    <n v="7.8539816339744835E-3"/>
    <n v="2.6728826664807165E-2"/>
    <x v="0"/>
  </r>
  <r>
    <x v="10"/>
    <n v="61"/>
    <n v="1"/>
    <n v="24"/>
    <x v="4"/>
    <n v="5"/>
    <n v="6"/>
    <m/>
    <m/>
    <n v="1.9634954084936209E-3"/>
    <n v="7.3344795804612326E-3"/>
    <x v="0"/>
  </r>
  <r>
    <x v="10"/>
    <n v="61"/>
    <n v="1"/>
    <n v="22"/>
    <x v="2"/>
    <n v="5"/>
    <n v="3"/>
    <m/>
    <m/>
    <n v="1.9634954084936209E-3"/>
    <n v="3.6378364277704512E-3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10"/>
    <x v="0"/>
    <n v="10"/>
    <n v="3"/>
    <m/>
    <m/>
    <n v="7.8539816339744835E-3"/>
    <n v="1.2942556175112916E-2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10"/>
    <x v="0"/>
    <n v="25"/>
    <n v="6"/>
    <m/>
    <m/>
    <n v="4.9087385212340517E-2"/>
    <n v="0.14801210491524977"/>
    <x v="1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24"/>
    <x v="4"/>
    <n v="5"/>
    <n v="3"/>
    <m/>
    <m/>
    <n v="1.9634954084936209E-3"/>
    <n v="3.5268851656513989E-3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10"/>
    <x v="0"/>
    <n v="5"/>
    <n v="3"/>
    <m/>
    <m/>
    <n v="1.9634954084936209E-3"/>
    <n v="3.6378364277704512E-3"/>
    <x v="0"/>
  </r>
  <r>
    <x v="10"/>
    <n v="61"/>
    <n v="1"/>
    <n v="10"/>
    <x v="0"/>
    <n v="10"/>
    <n v="3"/>
    <m/>
    <m/>
    <n v="7.8539816339744835E-3"/>
    <n v="1.2942556175112916E-2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0"/>
    <n v="6"/>
    <m/>
    <m/>
    <n v="7.8539816339744835E-3"/>
    <n v="2.6728826664807165E-2"/>
    <x v="0"/>
  </r>
  <r>
    <x v="10"/>
    <n v="63"/>
    <n v="1"/>
    <n v="24"/>
    <x v="4"/>
    <n v="10"/>
    <n v="6"/>
    <m/>
    <m/>
    <n v="7.8539816339744835E-3"/>
    <n v="2.6728826664807165E-2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0"/>
    <n v="6"/>
    <m/>
    <m/>
    <n v="7.8539816339744835E-3"/>
    <n v="2.6728826664807165E-2"/>
    <x v="0"/>
  </r>
  <r>
    <x v="10"/>
    <n v="63"/>
    <n v="1"/>
    <n v="24"/>
    <x v="4"/>
    <n v="5"/>
    <n v="6"/>
    <m/>
    <m/>
    <n v="1.9634954084936209E-3"/>
    <n v="7.3344795804612326E-3"/>
    <x v="0"/>
  </r>
  <r>
    <x v="10"/>
    <n v="63"/>
    <n v="1"/>
    <n v="22"/>
    <x v="2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10"/>
    <n v="3"/>
    <m/>
    <m/>
    <n v="7.8539816339744835E-3"/>
    <n v="1.2942556175112916E-2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10"/>
    <x v="0"/>
    <n v="25"/>
    <n v="6"/>
    <m/>
    <m/>
    <n v="4.9087385212340517E-2"/>
    <n v="0.14801210491524977"/>
    <x v="1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10"/>
    <n v="3"/>
    <m/>
    <m/>
    <n v="7.8539816339744835E-3"/>
    <n v="1.2942556175112916E-2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10"/>
    <x v="0"/>
    <n v="25"/>
    <n v="6"/>
    <m/>
    <m/>
    <n v="4.9087385212340517E-2"/>
    <n v="0.14801210491524977"/>
    <x v="1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22"/>
    <x v="2"/>
    <n v="5"/>
    <n v="3"/>
    <m/>
    <m/>
    <n v="1.9634954084936209E-3"/>
    <n v="3.6378364277704512E-3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5"/>
    <n v="6"/>
    <m/>
    <m/>
    <n v="1.7671458676442587E-2"/>
    <n v="5.6950957515054322E-2"/>
    <x v="0"/>
  </r>
  <r>
    <x v="10"/>
    <n v="63"/>
    <n v="1"/>
    <n v="24"/>
    <x v="4"/>
    <n v="10"/>
    <n v="6"/>
    <m/>
    <m/>
    <n v="7.8539816339744835E-3"/>
    <n v="2.6728826664807165E-2"/>
    <x v="0"/>
  </r>
  <r>
    <x v="10"/>
    <n v="63"/>
    <n v="1"/>
    <n v="24"/>
    <x v="4"/>
    <n v="5"/>
    <n v="6"/>
    <m/>
    <m/>
    <n v="1.9634954084936209E-3"/>
    <n v="7.3344795804612326E-3"/>
    <x v="0"/>
  </r>
  <r>
    <x v="10"/>
    <n v="63"/>
    <n v="1"/>
    <n v="22"/>
    <x v="2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10"/>
    <x v="0"/>
    <n v="10"/>
    <n v="3"/>
    <m/>
    <m/>
    <n v="7.8539816339744835E-3"/>
    <n v="1.2942556175112916E-2"/>
    <x v="0"/>
  </r>
  <r>
    <x v="10"/>
    <n v="63"/>
    <n v="1"/>
    <n v="10"/>
    <x v="0"/>
    <n v="5"/>
    <n v="3"/>
    <m/>
    <m/>
    <n v="1.9634954084936209E-3"/>
    <n v="3.6378364277704512E-3"/>
    <x v="0"/>
  </r>
  <r>
    <x v="10"/>
    <n v="63"/>
    <n v="1"/>
    <n v="24"/>
    <x v="4"/>
    <n v="5"/>
    <n v="3"/>
    <m/>
    <m/>
    <n v="1.9634954084936209E-3"/>
    <n v="3.5268851656513989E-3"/>
    <x v="0"/>
  </r>
  <r>
    <x v="10"/>
    <n v="63"/>
    <n v="1"/>
    <n v="10"/>
    <x v="0"/>
    <n v="25"/>
    <n v="6"/>
    <m/>
    <m/>
    <n v="4.9087385212340517E-2"/>
    <n v="0.14801210491524977"/>
    <x v="1"/>
  </r>
  <r>
    <x v="10"/>
    <n v="63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0"/>
    <n v="5"/>
    <m/>
    <m/>
    <n v="7.8539816339744835E-3"/>
    <n v="2.2046555420420225E-2"/>
    <x v="0"/>
  </r>
  <r>
    <x v="10"/>
    <n v="64"/>
    <n v="1"/>
    <n v="10"/>
    <x v="0"/>
    <n v="10"/>
    <n v="3"/>
    <m/>
    <m/>
    <n v="7.8539816339744835E-3"/>
    <n v="1.2942556175112916E-2"/>
    <x v="0"/>
  </r>
  <r>
    <x v="10"/>
    <n v="64"/>
    <n v="1"/>
    <n v="10"/>
    <x v="0"/>
    <n v="5"/>
    <n v="3"/>
    <m/>
    <m/>
    <n v="1.9634954084936209E-3"/>
    <n v="3.6378364277704512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10"/>
    <x v="0"/>
    <n v="25"/>
    <n v="6"/>
    <m/>
    <m/>
    <n v="4.9087385212340517E-2"/>
    <n v="0.14801210491524977"/>
    <x v="1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2"/>
    <x v="2"/>
    <n v="10"/>
    <n v="3"/>
    <m/>
    <m/>
    <n v="7.8539816339744835E-3"/>
    <n v="1.2942556175112916E-2"/>
    <x v="0"/>
  </r>
  <r>
    <x v="10"/>
    <n v="64"/>
    <n v="1"/>
    <n v="22"/>
    <x v="2"/>
    <n v="10"/>
    <n v="3"/>
    <m/>
    <m/>
    <n v="7.8539816339744835E-3"/>
    <n v="1.2942556175112916E-2"/>
    <x v="0"/>
  </r>
  <r>
    <x v="10"/>
    <n v="64"/>
    <n v="1"/>
    <n v="22"/>
    <x v="2"/>
    <n v="10"/>
    <n v="3"/>
    <m/>
    <m/>
    <n v="7.8539816339744835E-3"/>
    <n v="1.2942556175112916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4"/>
    <x v="4"/>
    <n v="15"/>
    <n v="6"/>
    <m/>
    <m/>
    <n v="1.7671458676442587E-2"/>
    <n v="5.6950957515054322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0"/>
    <n v="6"/>
    <m/>
    <m/>
    <n v="7.8539816339744835E-3"/>
    <n v="2.6728826664807165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2"/>
    <x v="2"/>
    <n v="5"/>
    <n v="3"/>
    <m/>
    <m/>
    <n v="1.9634954084936209E-3"/>
    <n v="3.6378364277704512E-3"/>
    <x v="0"/>
  </r>
  <r>
    <x v="10"/>
    <n v="64"/>
    <n v="1"/>
    <n v="24"/>
    <x v="4"/>
    <n v="20"/>
    <n v="6"/>
    <m/>
    <m/>
    <n v="3.1415926535897934E-2"/>
    <n v="9.7407071222956207E-2"/>
    <x v="1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5"/>
    <n v="6"/>
    <m/>
    <m/>
    <n v="1.7671458676442587E-2"/>
    <n v="5.6950957515054322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0"/>
    <n v="6"/>
    <m/>
    <m/>
    <n v="7.8539816339744835E-3"/>
    <n v="2.6728826664807165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5"/>
    <n v="6"/>
    <m/>
    <m/>
    <n v="1.7671458676442587E-2"/>
    <n v="5.6950957515054322E-2"/>
    <x v="0"/>
  </r>
  <r>
    <x v="10"/>
    <n v="64"/>
    <n v="1"/>
    <n v="24"/>
    <x v="4"/>
    <n v="15"/>
    <n v="6"/>
    <m/>
    <m/>
    <n v="1.7671458676442587E-2"/>
    <n v="5.6950957515054322E-2"/>
    <x v="0"/>
  </r>
  <r>
    <x v="10"/>
    <n v="64"/>
    <n v="1"/>
    <n v="24"/>
    <x v="4"/>
    <n v="10"/>
    <n v="6"/>
    <m/>
    <m/>
    <n v="7.8539816339744835E-3"/>
    <n v="2.6728826664807165E-2"/>
    <x v="0"/>
  </r>
  <r>
    <x v="10"/>
    <n v="64"/>
    <n v="1"/>
    <n v="24"/>
    <x v="4"/>
    <n v="5"/>
    <n v="3"/>
    <m/>
    <m/>
    <n v="1.9634954084936209E-3"/>
    <n v="3.5268851656513989E-3"/>
    <x v="0"/>
  </r>
  <r>
    <x v="10"/>
    <n v="64"/>
    <n v="1"/>
    <n v="24"/>
    <x v="4"/>
    <n v="10"/>
    <n v="5"/>
    <m/>
    <m/>
    <n v="7.8539816339744835E-3"/>
    <n v="2.2046555420420225E-2"/>
    <x v="0"/>
  </r>
  <r>
    <x v="10"/>
    <n v="64"/>
    <n v="1"/>
    <n v="10"/>
    <x v="0"/>
    <n v="10"/>
    <n v="3"/>
    <m/>
    <m/>
    <n v="7.8539816339744835E-3"/>
    <n v="1.2942556175112916E-2"/>
    <x v="0"/>
  </r>
  <r>
    <x v="11"/>
    <n v="37"/>
    <n v="1"/>
    <n v="24"/>
    <x v="4"/>
    <n v="15"/>
    <n v="6"/>
    <m/>
    <m/>
    <n v="1.7671458676442587E-2"/>
    <n v="5.6950957515054322E-2"/>
    <x v="0"/>
  </r>
  <r>
    <x v="11"/>
    <n v="37"/>
    <n v="1"/>
    <n v="24"/>
    <x v="4"/>
    <n v="10"/>
    <n v="6"/>
    <m/>
    <m/>
    <n v="7.8539816339744835E-3"/>
    <n v="2.6728826664807165E-2"/>
    <x v="0"/>
  </r>
  <r>
    <x v="11"/>
    <n v="37"/>
    <n v="1"/>
    <n v="24"/>
    <x v="4"/>
    <n v="5"/>
    <n v="6"/>
    <m/>
    <m/>
    <n v="1.9634954084936209E-3"/>
    <n v="7.3344795804612326E-3"/>
    <x v="0"/>
  </r>
  <r>
    <x v="11"/>
    <n v="37"/>
    <n v="1"/>
    <n v="22"/>
    <x v="2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10"/>
    <n v="3"/>
    <m/>
    <m/>
    <n v="7.8539816339744835E-3"/>
    <n v="1.2942556175112916E-2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10"/>
    <x v="0"/>
    <n v="25"/>
    <n v="6"/>
    <m/>
    <m/>
    <n v="4.9087385212340517E-2"/>
    <n v="0.14801210491524977"/>
    <x v="1"/>
  </r>
  <r>
    <x v="11"/>
    <n v="37"/>
    <n v="1"/>
    <n v="2"/>
    <x v="3"/>
    <n v="15"/>
    <n v="10"/>
    <m/>
    <m/>
    <n v="1.7671458676442587E-2"/>
    <n v="9.7687695493628809E-2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"/>
    <x v="3"/>
    <n v="10"/>
    <n v="10"/>
    <m/>
    <m/>
    <n v="7.8539816339744835E-3"/>
    <n v="4.5847824058857317E-2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10"/>
    <n v="3"/>
    <m/>
    <m/>
    <n v="7.8539816339744835E-3"/>
    <n v="1.2942556175112916E-2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2"/>
    <x v="3"/>
    <n v="10"/>
    <n v="10"/>
    <m/>
    <m/>
    <n v="7.8539816339744835E-3"/>
    <n v="4.5847824058857317E-2"/>
    <x v="0"/>
  </r>
  <r>
    <x v="11"/>
    <n v="37"/>
    <n v="1"/>
    <n v="10"/>
    <x v="0"/>
    <n v="25"/>
    <n v="6"/>
    <m/>
    <m/>
    <n v="4.9087385212340517E-2"/>
    <n v="0.14801210491524977"/>
    <x v="1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2"/>
    <x v="2"/>
    <n v="5"/>
    <n v="3"/>
    <m/>
    <m/>
    <n v="1.9634954084936209E-3"/>
    <n v="3.6378364277704512E-3"/>
    <x v="0"/>
  </r>
  <r>
    <x v="11"/>
    <n v="37"/>
    <n v="1"/>
    <n v="24"/>
    <x v="4"/>
    <n v="15"/>
    <n v="6"/>
    <m/>
    <m/>
    <n v="1.7671458676442587E-2"/>
    <n v="5.6950957515054322E-2"/>
    <x v="0"/>
  </r>
  <r>
    <x v="11"/>
    <n v="37"/>
    <n v="1"/>
    <n v="2"/>
    <x v="3"/>
    <n v="15"/>
    <n v="10"/>
    <n v="36"/>
    <n v="8"/>
    <n v="1.7671458676442587E-2"/>
    <n v="9.7687695493628809E-2"/>
    <x v="0"/>
  </r>
  <r>
    <x v="11"/>
    <n v="37"/>
    <n v="1"/>
    <n v="24"/>
    <x v="4"/>
    <n v="10"/>
    <n v="6"/>
    <m/>
    <m/>
    <n v="7.8539816339744835E-3"/>
    <n v="2.6728826664807165E-2"/>
    <x v="0"/>
  </r>
  <r>
    <x v="11"/>
    <n v="37"/>
    <n v="1"/>
    <n v="24"/>
    <x v="4"/>
    <n v="5"/>
    <n v="6"/>
    <m/>
    <m/>
    <n v="1.9634954084936209E-3"/>
    <n v="7.3344795804612326E-3"/>
    <x v="0"/>
  </r>
  <r>
    <x v="11"/>
    <n v="37"/>
    <n v="1"/>
    <n v="22"/>
    <x v="2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10"/>
    <x v="0"/>
    <n v="10"/>
    <n v="3"/>
    <m/>
    <m/>
    <n v="7.8539816339744835E-3"/>
    <n v="1.2942556175112916E-2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10"/>
    <x v="0"/>
    <n v="25"/>
    <n v="6"/>
    <m/>
    <m/>
    <n v="4.9087385212340517E-2"/>
    <n v="0.14801210491524977"/>
    <x v="1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24"/>
    <x v="4"/>
    <n v="10"/>
    <n v="5"/>
    <m/>
    <m/>
    <n v="7.8539816339744835E-3"/>
    <n v="2.2046555420420225E-2"/>
    <x v="0"/>
  </r>
  <r>
    <x v="11"/>
    <n v="37"/>
    <n v="1"/>
    <n v="10"/>
    <x v="0"/>
    <n v="10"/>
    <n v="3"/>
    <m/>
    <m/>
    <n v="7.8539816339744835E-3"/>
    <n v="1.2942556175112916E-2"/>
    <x v="0"/>
  </r>
  <r>
    <x v="11"/>
    <n v="37"/>
    <n v="1"/>
    <n v="10"/>
    <x v="0"/>
    <n v="5"/>
    <n v="3"/>
    <m/>
    <m/>
    <n v="1.9634954084936209E-3"/>
    <n v="3.6378364277704512E-3"/>
    <x v="0"/>
  </r>
  <r>
    <x v="11"/>
    <n v="37"/>
    <n v="1"/>
    <n v="24"/>
    <x v="4"/>
    <n v="5"/>
    <n v="3"/>
    <m/>
    <m/>
    <n v="1.9634954084936209E-3"/>
    <n v="3.5268851656513989E-3"/>
    <x v="0"/>
  </r>
  <r>
    <x v="11"/>
    <n v="37"/>
    <n v="1"/>
    <n v="10"/>
    <x v="0"/>
    <n v="25"/>
    <n v="6"/>
    <m/>
    <m/>
    <n v="4.9087385212340517E-2"/>
    <n v="0.14801210491524977"/>
    <x v="1"/>
  </r>
  <r>
    <x v="11"/>
    <n v="37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15"/>
    <n v="6"/>
    <m/>
    <m/>
    <n v="1.7671458676442587E-2"/>
    <n v="5.6950957515054322E-2"/>
    <x v="0"/>
  </r>
  <r>
    <x v="11"/>
    <n v="38"/>
    <n v="1"/>
    <n v="24"/>
    <x v="4"/>
    <n v="10"/>
    <n v="6"/>
    <m/>
    <m/>
    <n v="7.8539816339744835E-3"/>
    <n v="2.6728826664807165E-2"/>
    <x v="0"/>
  </r>
  <r>
    <x v="11"/>
    <n v="38"/>
    <n v="1"/>
    <n v="24"/>
    <x v="4"/>
    <n v="5"/>
    <n v="6"/>
    <m/>
    <m/>
    <n v="1.9634954084936209E-3"/>
    <n v="7.3344795804612326E-3"/>
    <x v="0"/>
  </r>
  <r>
    <x v="11"/>
    <n v="38"/>
    <n v="1"/>
    <n v="22"/>
    <x v="2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10"/>
    <n v="3"/>
    <m/>
    <m/>
    <n v="7.8539816339744835E-3"/>
    <n v="1.2942556175112916E-2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10"/>
    <x v="0"/>
    <n v="25"/>
    <n v="6"/>
    <m/>
    <m/>
    <n v="4.9087385212340517E-2"/>
    <n v="0.14801210491524977"/>
    <x v="1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10"/>
    <n v="3"/>
    <m/>
    <m/>
    <n v="7.8539816339744835E-3"/>
    <n v="1.2942556175112916E-2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2"/>
    <x v="3"/>
    <n v="10"/>
    <n v="10"/>
    <m/>
    <m/>
    <n v="7.8539816339744835E-3"/>
    <n v="4.5847824058857317E-2"/>
    <x v="0"/>
  </r>
  <r>
    <x v="11"/>
    <n v="38"/>
    <n v="1"/>
    <n v="10"/>
    <x v="0"/>
    <n v="25"/>
    <n v="6"/>
    <m/>
    <m/>
    <n v="4.9087385212340517E-2"/>
    <n v="0.14801210491524977"/>
    <x v="1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"/>
    <x v="3"/>
    <n v="15"/>
    <n v="10"/>
    <m/>
    <m/>
    <n v="1.7671458676442587E-2"/>
    <n v="9.7687695493628809E-2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2"/>
    <x v="2"/>
    <n v="5"/>
    <n v="3"/>
    <m/>
    <m/>
    <n v="1.9634954084936209E-3"/>
    <n v="3.6378364277704512E-3"/>
    <x v="0"/>
  </r>
  <r>
    <x v="11"/>
    <n v="38"/>
    <n v="1"/>
    <n v="24"/>
    <x v="4"/>
    <n v="15"/>
    <n v="6"/>
    <m/>
    <m/>
    <n v="1.7671458676442587E-2"/>
    <n v="5.6950957515054322E-2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10"/>
    <n v="3"/>
    <m/>
    <m/>
    <n v="7.8539816339744835E-3"/>
    <n v="1.2942556175112916E-2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2"/>
    <x v="3"/>
    <n v="10"/>
    <n v="10"/>
    <m/>
    <m/>
    <n v="7.8539816339744835E-3"/>
    <n v="4.5847824058857317E-2"/>
    <x v="0"/>
  </r>
  <r>
    <x v="11"/>
    <n v="38"/>
    <n v="1"/>
    <n v="10"/>
    <x v="0"/>
    <n v="25"/>
    <n v="6"/>
    <m/>
    <m/>
    <n v="4.9087385212340517E-2"/>
    <n v="0.14801210491524977"/>
    <x v="1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4"/>
    <x v="4"/>
    <n v="5"/>
    <n v="3"/>
    <m/>
    <m/>
    <n v="1.9634954084936209E-3"/>
    <n v="3.5268851656513989E-3"/>
    <x v="0"/>
  </r>
  <r>
    <x v="11"/>
    <n v="38"/>
    <n v="1"/>
    <n v="22"/>
    <x v="2"/>
    <n v="5"/>
    <n v="3"/>
    <m/>
    <m/>
    <n v="1.9634954084936209E-3"/>
    <n v="3.6378364277704512E-3"/>
    <x v="0"/>
  </r>
  <r>
    <x v="11"/>
    <n v="38"/>
    <n v="1"/>
    <n v="24"/>
    <x v="4"/>
    <n v="15"/>
    <n v="6"/>
    <m/>
    <m/>
    <n v="1.7671458676442587E-2"/>
    <n v="5.6950957515054322E-2"/>
    <x v="0"/>
  </r>
  <r>
    <x v="11"/>
    <n v="38"/>
    <n v="1"/>
    <n v="24"/>
    <x v="4"/>
    <n v="15"/>
    <n v="6"/>
    <m/>
    <m/>
    <n v="1.7671458676442587E-2"/>
    <n v="5.6950957515054322E-2"/>
    <x v="0"/>
  </r>
  <r>
    <x v="11"/>
    <n v="38"/>
    <n v="1"/>
    <n v="24"/>
    <x v="4"/>
    <n v="10"/>
    <n v="6"/>
    <m/>
    <m/>
    <n v="7.8539816339744835E-3"/>
    <n v="2.6728826664807165E-2"/>
    <x v="0"/>
  </r>
  <r>
    <x v="11"/>
    <n v="38"/>
    <n v="1"/>
    <n v="24"/>
    <x v="4"/>
    <n v="5"/>
    <n v="6"/>
    <m/>
    <m/>
    <n v="1.9634954084936209E-3"/>
    <n v="7.3344795804612326E-3"/>
    <x v="0"/>
  </r>
  <r>
    <x v="11"/>
    <n v="38"/>
    <n v="1"/>
    <n v="22"/>
    <x v="2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8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10"/>
    <n v="3"/>
    <m/>
    <m/>
    <n v="7.8539816339744835E-3"/>
    <n v="1.2942556175112916E-2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10"/>
    <n v="5"/>
    <m/>
    <m/>
    <n v="7.8539816339744835E-3"/>
    <n v="2.2046555420420225E-2"/>
    <x v="0"/>
  </r>
  <r>
    <x v="11"/>
    <n v="39"/>
    <n v="1"/>
    <n v="10"/>
    <x v="0"/>
    <n v="10"/>
    <n v="3"/>
    <m/>
    <m/>
    <n v="7.8539816339744835E-3"/>
    <n v="1.2942556175112916E-2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15"/>
    <n v="6"/>
    <m/>
    <m/>
    <n v="1.7671458676442587E-2"/>
    <n v="5.6950957515054322E-2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10"/>
    <n v="3"/>
    <m/>
    <m/>
    <n v="7.8539816339744835E-3"/>
    <n v="1.2942556175112916E-2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2"/>
    <x v="2"/>
    <n v="5"/>
    <n v="3"/>
    <m/>
    <m/>
    <n v="1.9634954084936209E-3"/>
    <n v="3.6378364277704512E-3"/>
    <x v="0"/>
  </r>
  <r>
    <x v="11"/>
    <n v="39"/>
    <n v="1"/>
    <n v="24"/>
    <x v="4"/>
    <n v="15"/>
    <n v="6"/>
    <m/>
    <m/>
    <n v="1.7671458676442587E-2"/>
    <n v="5.6950957515054322E-2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10"/>
    <x v="0"/>
    <n v="10"/>
    <n v="3"/>
    <m/>
    <m/>
    <n v="7.8539816339744835E-3"/>
    <n v="1.2942556175112916E-2"/>
    <x v="0"/>
  </r>
  <r>
    <x v="11"/>
    <n v="39"/>
    <n v="1"/>
    <n v="10"/>
    <x v="0"/>
    <n v="5"/>
    <n v="3"/>
    <m/>
    <m/>
    <n v="1.9634954084936209E-3"/>
    <n v="3.6378364277704512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10"/>
    <x v="0"/>
    <n v="25"/>
    <n v="6"/>
    <m/>
    <m/>
    <n v="4.9087385212340517E-2"/>
    <n v="0.14801210491524977"/>
    <x v="1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39"/>
    <n v="1"/>
    <n v="24"/>
    <x v="4"/>
    <n v="5"/>
    <n v="3"/>
    <m/>
    <m/>
    <n v="1.9634954084936209E-3"/>
    <n v="3.5268851656513989E-3"/>
    <x v="0"/>
  </r>
  <r>
    <x v="11"/>
    <n v="45"/>
    <n v="1"/>
    <n v="10"/>
    <x v="0"/>
    <n v="40"/>
    <n v="6"/>
    <m/>
    <m/>
    <n v="0.12566370614359174"/>
    <n v="0.34997320885583422"/>
    <x v="2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22"/>
    <x v="2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"/>
    <n v="27"/>
    <n v="1"/>
    <n v="14"/>
    <x v="1"/>
    <n v="5"/>
    <n v="3"/>
    <m/>
    <m/>
    <n v="1.9634954084936209E-3"/>
    <n v="3.6378364277704512E-3"/>
    <x v="0"/>
  </r>
  <r>
    <x v="11"/>
    <n v="48"/>
    <n v="1"/>
    <n v="24"/>
    <x v="4"/>
    <n v="5"/>
    <n v="3"/>
    <m/>
    <m/>
    <n v="1.9634954084936209E-3"/>
    <n v="3.5268851656513989E-3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10"/>
    <n v="5"/>
    <m/>
    <m/>
    <n v="7.8539816339744835E-3"/>
    <n v="2.2046555420420225E-2"/>
    <x v="0"/>
  </r>
  <r>
    <x v="12"/>
    <n v="48"/>
    <n v="1"/>
    <n v="10"/>
    <x v="0"/>
    <n v="10"/>
    <n v="3"/>
    <m/>
    <m/>
    <n v="7.8539816339744835E-3"/>
    <n v="1.2942556175112916E-2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2"/>
    <x v="3"/>
    <n v="10"/>
    <n v="10"/>
    <m/>
    <m/>
    <n v="7.8539816339744835E-3"/>
    <n v="4.5847824058857317E-2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15"/>
    <n v="6"/>
    <m/>
    <m/>
    <n v="1.7671458676442587E-2"/>
    <n v="5.6950957515054322E-2"/>
    <x v="0"/>
  </r>
  <r>
    <x v="12"/>
    <n v="48"/>
    <n v="1"/>
    <n v="2"/>
    <x v="3"/>
    <n v="10"/>
    <n v="10"/>
    <m/>
    <m/>
    <n v="7.8539816339744835E-3"/>
    <n v="4.5847824058857317E-2"/>
    <x v="0"/>
  </r>
  <r>
    <x v="12"/>
    <n v="48"/>
    <n v="1"/>
    <n v="24"/>
    <x v="4"/>
    <n v="5"/>
    <n v="6"/>
    <m/>
    <m/>
    <n v="1.9634954084936209E-3"/>
    <n v="7.3344795804612326E-3"/>
    <x v="0"/>
  </r>
  <r>
    <x v="12"/>
    <n v="48"/>
    <n v="1"/>
    <n v="22"/>
    <x v="2"/>
    <n v="5"/>
    <n v="3"/>
    <m/>
    <m/>
    <n v="1.9634954084936209E-3"/>
    <n v="3.6378364277704512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10"/>
    <n v="3"/>
    <m/>
    <m/>
    <n v="7.8539816339744835E-3"/>
    <n v="1.2942556175112916E-2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2"/>
    <x v="3"/>
    <n v="15"/>
    <n v="10"/>
    <m/>
    <m/>
    <n v="1.7671458676442587E-2"/>
    <n v="9.7687695493628809E-2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"/>
    <x v="3"/>
    <n v="15"/>
    <n v="10"/>
    <m/>
    <m/>
    <n v="1.7671458676442587E-2"/>
    <n v="9.7687695493628809E-2"/>
    <x v="0"/>
  </r>
  <r>
    <x v="12"/>
    <n v="48"/>
    <n v="1"/>
    <n v="2"/>
    <x v="3"/>
    <n v="15"/>
    <n v="10"/>
    <m/>
    <m/>
    <n v="1.7671458676442587E-2"/>
    <n v="9.7687695493628809E-2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10"/>
    <n v="3"/>
    <m/>
    <m/>
    <n v="7.8539816339744835E-3"/>
    <n v="1.2942556175112916E-2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2"/>
    <x v="3"/>
    <n v="15"/>
    <n v="10"/>
    <n v="38"/>
    <n v="6"/>
    <n v="1.7671458676442587E-2"/>
    <n v="9.7687695493628809E-2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2"/>
    <x v="2"/>
    <n v="5"/>
    <n v="3"/>
    <m/>
    <m/>
    <n v="1.9634954084936209E-3"/>
    <n v="3.6378364277704512E-3"/>
    <x v="0"/>
  </r>
  <r>
    <x v="12"/>
    <n v="48"/>
    <n v="1"/>
    <n v="24"/>
    <x v="4"/>
    <n v="15"/>
    <n v="6"/>
    <m/>
    <m/>
    <n v="1.7671458676442587E-2"/>
    <n v="5.6950957515054322E-2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10"/>
    <x v="0"/>
    <n v="10"/>
    <n v="3"/>
    <m/>
    <m/>
    <n v="7.8539816339744835E-3"/>
    <n v="1.2942556175112916E-2"/>
    <x v="0"/>
  </r>
  <r>
    <x v="12"/>
    <n v="48"/>
    <n v="1"/>
    <n v="10"/>
    <x v="0"/>
    <n v="5"/>
    <n v="3"/>
    <m/>
    <m/>
    <n v="1.9634954084936209E-3"/>
    <n v="3.6378364277704512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10"/>
    <x v="0"/>
    <n v="25"/>
    <n v="6"/>
    <m/>
    <m/>
    <n v="4.9087385212340517E-2"/>
    <n v="0.14801210491524977"/>
    <x v="1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4"/>
    <x v="4"/>
    <n v="5"/>
    <n v="3"/>
    <m/>
    <m/>
    <n v="1.9634954084936209E-3"/>
    <n v="3.5268851656513989E-3"/>
    <x v="0"/>
  </r>
  <r>
    <x v="12"/>
    <n v="48"/>
    <n v="1"/>
    <n v="22"/>
    <x v="2"/>
    <n v="5"/>
    <n v="3"/>
    <m/>
    <m/>
    <n v="1.9634954084936209E-3"/>
    <n v="3.6378364277704512E-3"/>
    <x v="0"/>
  </r>
  <r>
    <x v="12"/>
    <n v="48"/>
    <n v="1"/>
    <n v="24"/>
    <x v="4"/>
    <n v="15"/>
    <n v="6"/>
    <m/>
    <m/>
    <n v="1.7671458676442587E-2"/>
    <n v="5.6950957515054322E-2"/>
    <x v="0"/>
  </r>
  <r>
    <x v="12"/>
    <n v="48"/>
    <n v="1"/>
    <n v="24"/>
    <x v="4"/>
    <n v="15"/>
    <n v="6"/>
    <m/>
    <m/>
    <n v="1.7671458676442587E-2"/>
    <n v="5.6950957515054322E-2"/>
    <x v="0"/>
  </r>
  <r>
    <x v="12"/>
    <n v="48"/>
    <n v="1"/>
    <n v="24"/>
    <x v="4"/>
    <n v="10"/>
    <n v="6"/>
    <m/>
    <m/>
    <n v="7.8539816339744835E-3"/>
    <n v="2.6728826664807165E-2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10"/>
    <n v="6"/>
    <m/>
    <m/>
    <n v="7.8539816339744835E-3"/>
    <n v="2.6728826664807165E-2"/>
    <x v="0"/>
  </r>
  <r>
    <x v="12"/>
    <n v="49"/>
    <n v="1"/>
    <n v="24"/>
    <x v="4"/>
    <n v="5"/>
    <n v="6"/>
    <m/>
    <m/>
    <n v="1.9634954084936209E-3"/>
    <n v="7.3344795804612326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10"/>
    <n v="3"/>
    <m/>
    <m/>
    <n v="7.8539816339744835E-3"/>
    <n v="1.2942556175112916E-2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25"/>
    <n v="6"/>
    <m/>
    <m/>
    <n v="4.9087385212340517E-2"/>
    <n v="0.14801210491524977"/>
    <x v="1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10"/>
    <n v="3"/>
    <m/>
    <m/>
    <n v="7.8539816339744835E-3"/>
    <n v="1.2942556175112916E-2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25"/>
    <n v="6"/>
    <m/>
    <m/>
    <n v="4.9087385212340517E-2"/>
    <n v="0.14801210491524977"/>
    <x v="1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25"/>
    <n v="6"/>
    <m/>
    <m/>
    <n v="4.9087385212340517E-2"/>
    <n v="0.14801210491524977"/>
    <x v="1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10"/>
    <x v="0"/>
    <n v="10"/>
    <n v="3"/>
    <m/>
    <m/>
    <n v="7.8539816339744835E-3"/>
    <n v="1.2942556175112916E-2"/>
    <x v="0"/>
  </r>
  <r>
    <x v="12"/>
    <n v="49"/>
    <n v="1"/>
    <n v="10"/>
    <x v="0"/>
    <n v="5"/>
    <n v="3"/>
    <m/>
    <m/>
    <n v="1.9634954084936209E-3"/>
    <n v="3.6378364277704512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10"/>
    <x v="0"/>
    <n v="25"/>
    <n v="6"/>
    <m/>
    <m/>
    <n v="4.9087385212340517E-2"/>
    <n v="0.14801210491524977"/>
    <x v="1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4"/>
    <x v="4"/>
    <n v="5"/>
    <n v="3"/>
    <m/>
    <m/>
    <n v="1.9634954084936209E-3"/>
    <n v="3.5268851656513989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10"/>
    <n v="6"/>
    <m/>
    <m/>
    <n v="7.8539816339744835E-3"/>
    <n v="2.6728826664807165E-2"/>
    <x v="0"/>
  </r>
  <r>
    <x v="12"/>
    <n v="49"/>
    <n v="1"/>
    <n v="24"/>
    <x v="4"/>
    <n v="15"/>
    <n v="6"/>
    <m/>
    <m/>
    <n v="1.7671458676442587E-2"/>
    <n v="5.6950957515054322E-2"/>
    <x v="0"/>
  </r>
  <r>
    <x v="12"/>
    <n v="49"/>
    <n v="1"/>
    <n v="24"/>
    <x v="4"/>
    <n v="10"/>
    <n v="6"/>
    <m/>
    <m/>
    <n v="7.8539816339744835E-3"/>
    <n v="2.6728826664807165E-2"/>
    <x v="0"/>
  </r>
  <r>
    <x v="12"/>
    <n v="49"/>
    <n v="1"/>
    <n v="24"/>
    <x v="4"/>
    <n v="5"/>
    <n v="6"/>
    <m/>
    <m/>
    <n v="1.9634954084936209E-3"/>
    <n v="7.3344795804612326E-3"/>
    <x v="0"/>
  </r>
  <r>
    <x v="12"/>
    <n v="49"/>
    <n v="1"/>
    <n v="22"/>
    <x v="2"/>
    <n v="5"/>
    <n v="3"/>
    <m/>
    <m/>
    <n v="1.9634954084936209E-3"/>
    <n v="3.6378364277704512E-3"/>
    <x v="0"/>
  </r>
  <r>
    <x v="12"/>
    <n v="49"/>
    <n v="1"/>
    <n v="10"/>
    <x v="0"/>
    <n v="5"/>
    <n v="3"/>
    <m/>
    <m/>
    <n v="1.9634954084936209E-3"/>
    <n v="3.6378364277704512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2"/>
    <x v="2"/>
    <n v="5"/>
    <n v="3"/>
    <m/>
    <m/>
    <n v="1.9634954084936209E-3"/>
    <n v="3.6378364277704512E-3"/>
    <x v="0"/>
  </r>
  <r>
    <x v="13"/>
    <n v="56"/>
    <n v="1"/>
    <n v="24"/>
    <x v="4"/>
    <n v="15"/>
    <n v="6"/>
    <m/>
    <m/>
    <n v="1.7671458676442587E-2"/>
    <n v="5.6950957515054322E-2"/>
    <x v="0"/>
  </r>
  <r>
    <x v="13"/>
    <n v="56"/>
    <n v="1"/>
    <n v="2"/>
    <x v="3"/>
    <n v="15"/>
    <n v="10"/>
    <m/>
    <m/>
    <n v="1.7671458676442587E-2"/>
    <n v="9.7687695493628809E-2"/>
    <x v="0"/>
  </r>
  <r>
    <x v="13"/>
    <n v="56"/>
    <n v="1"/>
    <n v="24"/>
    <x v="4"/>
    <n v="10"/>
    <n v="6"/>
    <m/>
    <m/>
    <n v="7.8539816339744835E-3"/>
    <n v="2.6728826664807165E-2"/>
    <x v="0"/>
  </r>
  <r>
    <x v="13"/>
    <n v="56"/>
    <n v="1"/>
    <n v="2"/>
    <x v="3"/>
    <n v="15"/>
    <n v="10"/>
    <m/>
    <m/>
    <n v="1.7671458676442587E-2"/>
    <n v="9.7687695493628809E-2"/>
    <x v="0"/>
  </r>
  <r>
    <x v="13"/>
    <n v="56"/>
    <n v="1"/>
    <n v="24"/>
    <x v="4"/>
    <n v="10"/>
    <n v="6"/>
    <m/>
    <m/>
    <n v="7.8539816339744835E-3"/>
    <n v="2.6728826664807165E-2"/>
    <x v="0"/>
  </r>
  <r>
    <x v="13"/>
    <n v="56"/>
    <n v="1"/>
    <n v="24"/>
    <x v="4"/>
    <n v="5"/>
    <n v="6"/>
    <m/>
    <m/>
    <n v="1.9634954084936209E-3"/>
    <n v="7.3344795804612326E-3"/>
    <x v="0"/>
  </r>
  <r>
    <x v="13"/>
    <n v="56"/>
    <n v="1"/>
    <n v="22"/>
    <x v="2"/>
    <n v="5"/>
    <n v="3"/>
    <m/>
    <m/>
    <n v="1.9634954084936209E-3"/>
    <n v="3.6378364277704512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10"/>
    <x v="0"/>
    <n v="10"/>
    <n v="3"/>
    <m/>
    <m/>
    <n v="7.8539816339744835E-3"/>
    <n v="1.2942556175112916E-2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25"/>
    <n v="6"/>
    <m/>
    <m/>
    <n v="4.9087385212340517E-2"/>
    <n v="0.14801210491524977"/>
    <x v="1"/>
  </r>
  <r>
    <x v="13"/>
    <n v="56"/>
    <n v="1"/>
    <n v="2"/>
    <x v="3"/>
    <n v="10"/>
    <n v="10"/>
    <m/>
    <m/>
    <n v="7.8539816339744835E-3"/>
    <n v="4.5847824058857317E-2"/>
    <x v="0"/>
  </r>
  <r>
    <x v="13"/>
    <n v="56"/>
    <n v="1"/>
    <n v="2"/>
    <x v="3"/>
    <n v="15"/>
    <n v="10"/>
    <m/>
    <m/>
    <n v="1.7671458676442587E-2"/>
    <n v="9.7687695493628809E-2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10"/>
    <x v="0"/>
    <n v="10"/>
    <n v="3"/>
    <m/>
    <m/>
    <n v="7.8539816339744835E-3"/>
    <n v="1.2942556175112916E-2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25"/>
    <n v="6"/>
    <m/>
    <m/>
    <n v="4.9087385212340517E-2"/>
    <n v="0.14801210491524977"/>
    <x v="1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22"/>
    <x v="2"/>
    <n v="5"/>
    <n v="3"/>
    <m/>
    <m/>
    <n v="1.9634954084936209E-3"/>
    <n v="3.6378364277704512E-3"/>
    <x v="0"/>
  </r>
  <r>
    <x v="13"/>
    <n v="56"/>
    <n v="1"/>
    <n v="24"/>
    <x v="4"/>
    <n v="15"/>
    <n v="6"/>
    <m/>
    <m/>
    <n v="1.7671458676442587E-2"/>
    <n v="5.6950957515054322E-2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5"/>
    <n v="3"/>
    <m/>
    <m/>
    <n v="1.9634954084936209E-3"/>
    <n v="3.6378364277704512E-3"/>
    <x v="0"/>
  </r>
  <r>
    <x v="13"/>
    <n v="56"/>
    <n v="1"/>
    <n v="24"/>
    <x v="4"/>
    <n v="5"/>
    <n v="3"/>
    <m/>
    <m/>
    <n v="1.9634954084936209E-3"/>
    <n v="3.5268851656513989E-3"/>
    <x v="0"/>
  </r>
  <r>
    <x v="13"/>
    <n v="56"/>
    <n v="1"/>
    <n v="10"/>
    <x v="0"/>
    <n v="25"/>
    <n v="6"/>
    <m/>
    <m/>
    <n v="4.9087385212340517E-2"/>
    <n v="0.14801210491524977"/>
    <x v="1"/>
  </r>
  <r>
    <x v="13"/>
    <n v="56"/>
    <n v="1"/>
    <n v="2"/>
    <x v="3"/>
    <n v="15"/>
    <n v="10"/>
    <m/>
    <m/>
    <n v="1.7671458676442587E-2"/>
    <n v="9.7687695493628809E-2"/>
    <x v="0"/>
  </r>
  <r>
    <x v="13"/>
    <n v="56"/>
    <n v="1"/>
    <n v="2"/>
    <x v="3"/>
    <n v="25"/>
    <n v="15"/>
    <n v="62"/>
    <n v="11"/>
    <n v="4.9087385212340517E-2"/>
    <n v="0.38880580831452366"/>
    <x v="0"/>
  </r>
  <r>
    <x v="13"/>
    <n v="56"/>
    <n v="1"/>
    <n v="2"/>
    <x v="3"/>
    <n v="15"/>
    <n v="10"/>
    <m/>
    <m/>
    <n v="1.7671458676442587E-2"/>
    <n v="9.7687695493628809E-2"/>
    <x v="0"/>
  </r>
  <r>
    <x v="14"/>
    <n v="65"/>
    <n v="1"/>
    <n v="10"/>
    <x v="0"/>
    <n v="10"/>
    <n v="3"/>
    <m/>
    <m/>
    <n v="7.8539816339744835E-3"/>
    <n v="1.2942556175112916E-2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10"/>
    <x v="0"/>
    <n v="25"/>
    <n v="6"/>
    <m/>
    <m/>
    <n v="4.9087385212340517E-2"/>
    <n v="0.14801210491524977"/>
    <x v="1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2"/>
    <x v="2"/>
    <n v="5"/>
    <n v="3"/>
    <m/>
    <m/>
    <n v="1.9634954084936209E-3"/>
    <n v="3.6378364277704512E-3"/>
    <x v="0"/>
  </r>
  <r>
    <x v="14"/>
    <n v="65"/>
    <n v="1"/>
    <n v="24"/>
    <x v="4"/>
    <n v="15"/>
    <n v="6"/>
    <m/>
    <m/>
    <n v="1.7671458676442587E-2"/>
    <n v="5.6950957515054322E-2"/>
    <x v="0"/>
  </r>
  <r>
    <x v="14"/>
    <n v="65"/>
    <n v="1"/>
    <n v="24"/>
    <x v="4"/>
    <n v="15"/>
    <n v="6"/>
    <m/>
    <m/>
    <n v="1.7671458676442587E-2"/>
    <n v="5.6950957515054322E-2"/>
    <x v="0"/>
  </r>
  <r>
    <x v="14"/>
    <n v="65"/>
    <n v="1"/>
    <n v="24"/>
    <x v="4"/>
    <n v="10"/>
    <n v="6"/>
    <m/>
    <m/>
    <n v="7.8539816339744835E-3"/>
    <n v="2.6728826664807165E-2"/>
    <x v="0"/>
  </r>
  <r>
    <x v="14"/>
    <n v="65"/>
    <n v="1"/>
    <n v="24"/>
    <x v="4"/>
    <n v="15"/>
    <n v="6"/>
    <m/>
    <m/>
    <n v="1.7671458676442587E-2"/>
    <n v="5.6950957515054322E-2"/>
    <x v="0"/>
  </r>
  <r>
    <x v="14"/>
    <n v="65"/>
    <n v="1"/>
    <n v="24"/>
    <x v="4"/>
    <n v="10"/>
    <n v="6"/>
    <m/>
    <m/>
    <n v="7.8539816339744835E-3"/>
    <n v="2.6728826664807165E-2"/>
    <x v="0"/>
  </r>
  <r>
    <x v="14"/>
    <n v="65"/>
    <n v="1"/>
    <n v="24"/>
    <x v="4"/>
    <n v="5"/>
    <n v="6"/>
    <m/>
    <m/>
    <n v="1.9634954084936209E-3"/>
    <n v="7.3344795804612326E-3"/>
    <x v="0"/>
  </r>
  <r>
    <x v="14"/>
    <n v="65"/>
    <n v="1"/>
    <n v="22"/>
    <x v="2"/>
    <n v="5"/>
    <n v="3"/>
    <m/>
    <m/>
    <n v="1.9634954084936209E-3"/>
    <n v="3.6378364277704512E-3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10"/>
    <x v="0"/>
    <n v="10"/>
    <n v="3"/>
    <m/>
    <m/>
    <n v="7.8539816339744835E-3"/>
    <n v="1.2942556175112916E-2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10"/>
    <x v="0"/>
    <n v="25"/>
    <n v="6"/>
    <m/>
    <m/>
    <n v="4.9087385212340517E-2"/>
    <n v="0.14801210491524977"/>
    <x v="1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10"/>
    <x v="0"/>
    <n v="10"/>
    <n v="3"/>
    <m/>
    <m/>
    <n v="7.8539816339744835E-3"/>
    <n v="1.2942556175112916E-2"/>
    <x v="0"/>
  </r>
  <r>
    <x v="14"/>
    <n v="65"/>
    <n v="1"/>
    <n v="10"/>
    <x v="0"/>
    <n v="5"/>
    <n v="3"/>
    <m/>
    <m/>
    <n v="1.9634954084936209E-3"/>
    <n v="3.6378364277704512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10"/>
    <x v="0"/>
    <n v="25"/>
    <n v="6"/>
    <m/>
    <m/>
    <n v="4.9087385212340517E-2"/>
    <n v="0.14801210491524977"/>
    <x v="1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5"/>
    <n v="1"/>
    <n v="24"/>
    <x v="4"/>
    <n v="5"/>
    <n v="3"/>
    <m/>
    <m/>
    <n v="1.9634954084936209E-3"/>
    <n v="3.5268851656513989E-3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24"/>
    <x v="4"/>
    <n v="15"/>
    <n v="6"/>
    <m/>
    <m/>
    <n v="1.7671458676442587E-2"/>
    <n v="5.6950957515054322E-2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10"/>
    <x v="0"/>
    <n v="5"/>
    <n v="3"/>
    <m/>
    <m/>
    <n v="1.9634954084936209E-3"/>
    <n v="3.6378364277704512E-3"/>
    <x v="0"/>
  </r>
  <r>
    <x v="14"/>
    <n v="67"/>
    <n v="1"/>
    <n v="10"/>
    <x v="0"/>
    <n v="5"/>
    <n v="3"/>
    <m/>
    <m/>
    <n v="1.9634954084936209E-3"/>
    <n v="3.6378364277704512E-3"/>
    <x v="0"/>
  </r>
  <r>
    <x v="14"/>
    <n v="67"/>
    <n v="1"/>
    <n v="10"/>
    <x v="0"/>
    <n v="10"/>
    <n v="3"/>
    <m/>
    <m/>
    <n v="7.8539816339744835E-3"/>
    <n v="1.2942556175112916E-2"/>
    <x v="0"/>
  </r>
  <r>
    <x v="14"/>
    <n v="67"/>
    <n v="1"/>
    <n v="10"/>
    <x v="0"/>
    <n v="5"/>
    <n v="3"/>
    <m/>
    <m/>
    <n v="1.9634954084936209E-3"/>
    <n v="3.6378364277704512E-3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10"/>
    <x v="0"/>
    <n v="25"/>
    <n v="6"/>
    <m/>
    <m/>
    <n v="4.9087385212340517E-2"/>
    <n v="0.14801210491524977"/>
    <x v="1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24"/>
    <x v="4"/>
    <n v="5"/>
    <n v="3"/>
    <m/>
    <m/>
    <n v="1.9634954084936209E-3"/>
    <n v="3.5268851656513989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22"/>
    <x v="2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14"/>
    <x v="1"/>
    <n v="5"/>
    <n v="3"/>
    <m/>
    <m/>
    <n v="1.9634954084936209E-3"/>
    <n v="3.6378364277704512E-3"/>
    <x v="0"/>
  </r>
  <r>
    <x v="14"/>
    <n v="67"/>
    <n v="1"/>
    <n v="2"/>
    <x v="3"/>
    <n v="15"/>
    <n v="10"/>
    <n v="46"/>
    <n v="8"/>
    <n v="1.7671458676442587E-2"/>
    <n v="9.7687695493628809E-2"/>
    <x v="0"/>
  </r>
  <r>
    <x v="14"/>
    <n v="67"/>
    <n v="1"/>
    <n v="10"/>
    <x v="0"/>
    <n v="25"/>
    <n v="6"/>
    <m/>
    <m/>
    <n v="4.9087385212340517E-2"/>
    <n v="0.14801210491524977"/>
    <x v="1"/>
  </r>
  <r>
    <x v="14"/>
    <n v="67"/>
    <n v="1"/>
    <n v="2"/>
    <x v="3"/>
    <n v="15"/>
    <n v="10"/>
    <m/>
    <m/>
    <n v="1.7671458676442587E-2"/>
    <n v="9.7687695493628809E-2"/>
    <x v="0"/>
  </r>
  <r>
    <x v="14"/>
    <n v="67"/>
    <n v="1"/>
    <n v="2"/>
    <x v="3"/>
    <n v="10"/>
    <n v="10"/>
    <m/>
    <m/>
    <n v="7.8539816339744835E-3"/>
    <n v="4.5847824058857317E-2"/>
    <x v="0"/>
  </r>
  <r>
    <x v="14"/>
    <n v="67"/>
    <n v="1"/>
    <n v="10"/>
    <x v="0"/>
    <n v="10"/>
    <n v="3"/>
    <m/>
    <m/>
    <n v="7.8539816339744835E-3"/>
    <n v="1.2942556175112916E-2"/>
    <x v="0"/>
  </r>
  <r>
    <x v="14"/>
    <n v="67"/>
    <n v="1"/>
    <n v="10"/>
    <x v="0"/>
    <n v="5"/>
    <n v="3"/>
    <m/>
    <m/>
    <n v="1.9634954084936209E-3"/>
    <n v="3.6378364277704512E-3"/>
    <x v="0"/>
  </r>
  <r>
    <x v="14"/>
    <n v="67"/>
    <n v="1"/>
    <n v="24"/>
    <x v="4"/>
    <n v="5"/>
    <n v="3"/>
    <m/>
    <m/>
    <n v="1.9634954084936209E-3"/>
    <n v="3.5268851656513989E-3"/>
    <x v="0"/>
  </r>
  <r>
    <x v="15"/>
    <n v="51"/>
    <n v="1"/>
    <n v="24"/>
    <x v="4"/>
    <n v="10"/>
    <n v="6"/>
    <m/>
    <m/>
    <n v="7.8539816339744835E-3"/>
    <n v="2.6728826664807165E-2"/>
    <x v="0"/>
  </r>
  <r>
    <x v="15"/>
    <n v="51"/>
    <n v="1"/>
    <n v="24"/>
    <x v="4"/>
    <n v="5"/>
    <n v="6"/>
    <m/>
    <m/>
    <n v="1.9634954084936209E-3"/>
    <n v="7.3344795804612326E-3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10"/>
    <x v="6"/>
    <n v="5"/>
    <n v="3"/>
    <m/>
    <m/>
    <n v="1.9634954084936209E-3"/>
    <n v="3.6378364277704512E-3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10"/>
    <n v="3"/>
    <m/>
    <m/>
    <n v="7.8539816339744835E-3"/>
    <n v="1.2942556175112916E-2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10"/>
    <x v="0"/>
    <n v="25"/>
    <n v="6"/>
    <m/>
    <m/>
    <n v="4.9087385212340517E-2"/>
    <n v="0.14801210491524977"/>
    <x v="1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"/>
    <x v="3"/>
    <n v="25"/>
    <n v="15"/>
    <n v="46"/>
    <n v="9"/>
    <n v="4.9087385212340517E-2"/>
    <n v="0.38880580831452366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"/>
    <x v="3"/>
    <n v="15"/>
    <n v="10"/>
    <m/>
    <m/>
    <n v="1.7671458676442587E-2"/>
    <n v="9.7687695493628809E-2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10"/>
    <n v="3"/>
    <m/>
    <m/>
    <n v="7.8539816339744835E-3"/>
    <n v="1.2942556175112916E-2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10"/>
    <x v="0"/>
    <n v="25"/>
    <n v="6"/>
    <m/>
    <m/>
    <n v="4.9087385212340517E-2"/>
    <n v="0.14801210491524977"/>
    <x v="1"/>
  </r>
  <r>
    <x v="15"/>
    <n v="51"/>
    <n v="1"/>
    <n v="24"/>
    <x v="4"/>
    <n v="5"/>
    <n v="3"/>
    <m/>
    <m/>
    <n v="1.9634954084936209E-3"/>
    <n v="3.5268851656513989E-3"/>
    <x v="0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22"/>
    <x v="2"/>
    <n v="10"/>
    <n v="3"/>
    <m/>
    <m/>
    <n v="7.8539816339744835E-3"/>
    <n v="1.2942556175112916E-2"/>
    <x v="0"/>
  </r>
  <r>
    <x v="15"/>
    <n v="51"/>
    <n v="1"/>
    <n v="22"/>
    <x v="2"/>
    <n v="10"/>
    <n v="3"/>
    <m/>
    <m/>
    <n v="7.8539816339744835E-3"/>
    <n v="1.2942556175112916E-2"/>
    <x v="0"/>
  </r>
  <r>
    <x v="15"/>
    <n v="51"/>
    <n v="1"/>
    <n v="22"/>
    <x v="2"/>
    <n v="10"/>
    <n v="3"/>
    <m/>
    <m/>
    <n v="7.8539816339744835E-3"/>
    <n v="1.2942556175112916E-2"/>
    <x v="0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"/>
    <x v="3"/>
    <n v="10"/>
    <n v="10"/>
    <m/>
    <m/>
    <n v="7.8539816339744835E-3"/>
    <n v="4.5847824058857317E-2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24"/>
    <x v="4"/>
    <n v="15"/>
    <n v="6"/>
    <m/>
    <m/>
    <n v="1.7671458676442587E-2"/>
    <n v="5.6950957515054322E-2"/>
    <x v="0"/>
  </r>
  <r>
    <x v="15"/>
    <n v="51"/>
    <n v="1"/>
    <n v="24"/>
    <x v="4"/>
    <n v="10"/>
    <n v="6"/>
    <m/>
    <m/>
    <n v="7.8539816339744835E-3"/>
    <n v="2.6728826664807165E-2"/>
    <x v="0"/>
  </r>
  <r>
    <x v="15"/>
    <n v="51"/>
    <n v="1"/>
    <n v="24"/>
    <x v="4"/>
    <n v="10"/>
    <n v="6"/>
    <m/>
    <m/>
    <n v="7.8539816339744835E-3"/>
    <n v="2.6728826664807165E-2"/>
    <x v="0"/>
  </r>
  <r>
    <x v="15"/>
    <n v="51"/>
    <n v="1"/>
    <n v="24"/>
    <x v="4"/>
    <n v="15"/>
    <n v="6"/>
    <m/>
    <m/>
    <n v="1.7671458676442587E-2"/>
    <n v="5.6950957515054322E-2"/>
    <x v="0"/>
  </r>
  <r>
    <x v="15"/>
    <n v="51"/>
    <n v="1"/>
    <n v="24"/>
    <x v="4"/>
    <n v="15"/>
    <n v="6"/>
    <m/>
    <m/>
    <n v="1.7671458676442587E-2"/>
    <n v="5.6950957515054322E-2"/>
    <x v="0"/>
  </r>
  <r>
    <x v="15"/>
    <n v="51"/>
    <n v="1"/>
    <n v="24"/>
    <x v="4"/>
    <n v="10"/>
    <n v="6"/>
    <m/>
    <m/>
    <n v="7.8539816339744835E-3"/>
    <n v="2.6728826664807165E-2"/>
    <x v="0"/>
  </r>
  <r>
    <x v="15"/>
    <n v="51"/>
    <n v="1"/>
    <n v="24"/>
    <x v="4"/>
    <n v="5"/>
    <n v="6"/>
    <m/>
    <m/>
    <n v="1.9634954084936209E-3"/>
    <n v="7.3344795804612326E-3"/>
    <x v="0"/>
  </r>
  <r>
    <x v="15"/>
    <n v="51"/>
    <n v="1"/>
    <n v="22"/>
    <x v="2"/>
    <n v="5"/>
    <n v="3"/>
    <m/>
    <m/>
    <n v="1.9634954084936209E-3"/>
    <n v="3.6378364277704512E-3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5"/>
    <n v="3"/>
    <m/>
    <m/>
    <n v="1.9634954084936209E-3"/>
    <n v="3.6378364277704512E-3"/>
    <x v="0"/>
  </r>
  <r>
    <x v="15"/>
    <n v="51"/>
    <n v="1"/>
    <n v="10"/>
    <x v="0"/>
    <n v="10"/>
    <n v="3"/>
    <m/>
    <m/>
    <n v="7.8539816339744835E-3"/>
    <n v="1.2942556175112916E-2"/>
    <x v="0"/>
  </r>
  <r>
    <x v="15"/>
    <n v="54"/>
    <n v="1"/>
    <n v="10"/>
    <x v="0"/>
    <n v="5"/>
    <n v="3"/>
    <m/>
    <m/>
    <n v="1.9634954084936209E-3"/>
    <n v="3.6378364277704512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0"/>
    <x v="0"/>
    <n v="25"/>
    <n v="6"/>
    <m/>
    <m/>
    <n v="4.9087385212340517E-2"/>
    <n v="0.14801210491524977"/>
    <x v="1"/>
  </r>
  <r>
    <x v="15"/>
    <n v="54"/>
    <n v="1"/>
    <n v="2"/>
    <x v="3"/>
    <n v="15"/>
    <n v="10"/>
    <m/>
    <m/>
    <n v="1.7671458676442587E-2"/>
    <n v="9.7687695493628809E-2"/>
    <x v="0"/>
  </r>
  <r>
    <x v="15"/>
    <n v="54"/>
    <n v="1"/>
    <n v="2"/>
    <x v="3"/>
    <n v="15"/>
    <n v="10"/>
    <m/>
    <m/>
    <n v="1.7671458676442587E-2"/>
    <n v="9.7687695493628809E-2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24"/>
    <x v="4"/>
    <n v="15"/>
    <n v="6"/>
    <m/>
    <m/>
    <n v="1.7671458676442587E-2"/>
    <n v="5.6950957515054322E-2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0"/>
    <x v="0"/>
    <n v="5"/>
    <n v="3"/>
    <m/>
    <m/>
    <n v="1.9634954084936209E-3"/>
    <n v="3.6378364277704512E-3"/>
    <x v="0"/>
  </r>
  <r>
    <x v="15"/>
    <n v="54"/>
    <n v="1"/>
    <n v="10"/>
    <x v="0"/>
    <n v="5"/>
    <n v="3"/>
    <m/>
    <m/>
    <n v="1.9634954084936209E-3"/>
    <n v="3.6378364277704512E-3"/>
    <x v="0"/>
  </r>
  <r>
    <x v="15"/>
    <n v="54"/>
    <n v="1"/>
    <n v="10"/>
    <x v="0"/>
    <n v="10"/>
    <n v="3"/>
    <m/>
    <m/>
    <n v="7.8539816339744835E-3"/>
    <n v="1.2942556175112916E-2"/>
    <x v="0"/>
  </r>
  <r>
    <x v="15"/>
    <n v="54"/>
    <n v="1"/>
    <n v="10"/>
    <x v="0"/>
    <n v="5"/>
    <n v="3"/>
    <m/>
    <m/>
    <n v="1.9634954084936209E-3"/>
    <n v="3.6378364277704512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0"/>
    <x v="0"/>
    <n v="25"/>
    <n v="6"/>
    <m/>
    <m/>
    <n v="4.9087385212340517E-2"/>
    <n v="0.14801210491524977"/>
    <x v="1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22"/>
    <x v="2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14"/>
    <x v="1"/>
    <n v="5"/>
    <n v="3"/>
    <m/>
    <m/>
    <n v="1.9634954084936209E-3"/>
    <n v="3.6378364277704512E-3"/>
    <x v="0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10"/>
    <x v="0"/>
    <n v="25"/>
    <n v="6"/>
    <m/>
    <m/>
    <n v="4.9087385212340517E-2"/>
    <n v="0.14801210491524977"/>
    <x v="1"/>
  </r>
  <r>
    <x v="15"/>
    <n v="54"/>
    <n v="1"/>
    <n v="24"/>
    <x v="4"/>
    <n v="5"/>
    <n v="3"/>
    <m/>
    <m/>
    <n v="1.9634954084936209E-3"/>
    <n v="3.5268851656513989E-3"/>
    <x v="0"/>
  </r>
  <r>
    <x v="15"/>
    <n v="54"/>
    <n v="1"/>
    <n v="24"/>
    <x v="4"/>
    <n v="10"/>
    <n v="5"/>
    <m/>
    <m/>
    <n v="7.8539816339744835E-3"/>
    <n v="2.2046555420420225E-2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10"/>
    <n v="5"/>
    <m/>
    <m/>
    <n v="7.8539816339744835E-3"/>
    <n v="2.2046555420420225E-2"/>
    <x v="0"/>
  </r>
  <r>
    <x v="15"/>
    <n v="55"/>
    <n v="1"/>
    <n v="10"/>
    <x v="0"/>
    <n v="10"/>
    <n v="3"/>
    <m/>
    <m/>
    <n v="7.8539816339744835E-3"/>
    <n v="1.2942556175112916E-2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10"/>
    <n v="6"/>
    <m/>
    <m/>
    <n v="7.8539816339744835E-3"/>
    <n v="2.6728826664807165E-2"/>
    <x v="0"/>
  </r>
  <r>
    <x v="15"/>
    <n v="55"/>
    <n v="1"/>
    <n v="24"/>
    <x v="4"/>
    <n v="5"/>
    <n v="6"/>
    <m/>
    <m/>
    <n v="1.9634954084936209E-3"/>
    <n v="7.3344795804612326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10"/>
    <x v="6"/>
    <n v="5"/>
    <n v="3"/>
    <m/>
    <m/>
    <n v="1.9634954084936209E-3"/>
    <n v="3.6378364277704512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10"/>
    <n v="3"/>
    <m/>
    <m/>
    <n v="7.8539816339744835E-3"/>
    <n v="1.2942556175112916E-2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10"/>
    <x v="0"/>
    <n v="25"/>
    <n v="6"/>
    <m/>
    <m/>
    <n v="4.9087385212340517E-2"/>
    <n v="0.14801210491524977"/>
    <x v="1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10"/>
    <n v="3"/>
    <m/>
    <m/>
    <n v="7.8539816339744835E-3"/>
    <n v="1.2942556175112916E-2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10"/>
    <x v="0"/>
    <n v="25"/>
    <n v="6"/>
    <m/>
    <m/>
    <n v="4.9087385212340517E-2"/>
    <n v="0.14801210491524977"/>
    <x v="1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22"/>
    <x v="2"/>
    <n v="10"/>
    <n v="3"/>
    <m/>
    <m/>
    <n v="7.8539816339744835E-3"/>
    <n v="1.2942556175112916E-2"/>
    <x v="0"/>
  </r>
  <r>
    <x v="15"/>
    <n v="55"/>
    <n v="1"/>
    <n v="22"/>
    <x v="2"/>
    <n v="10"/>
    <n v="3"/>
    <m/>
    <m/>
    <n v="7.8539816339744835E-3"/>
    <n v="1.2942556175112916E-2"/>
    <x v="0"/>
  </r>
  <r>
    <x v="15"/>
    <n v="55"/>
    <n v="1"/>
    <n v="22"/>
    <x v="2"/>
    <n v="10"/>
    <n v="3"/>
    <m/>
    <m/>
    <n v="7.8539816339744835E-3"/>
    <n v="1.2942556175112916E-2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24"/>
    <x v="4"/>
    <n v="15"/>
    <n v="6"/>
    <m/>
    <m/>
    <n v="1.7671458676442587E-2"/>
    <n v="5.6950957515054322E-2"/>
    <x v="0"/>
  </r>
  <r>
    <x v="15"/>
    <n v="55"/>
    <n v="1"/>
    <n v="24"/>
    <x v="4"/>
    <n v="10"/>
    <n v="6"/>
    <m/>
    <m/>
    <n v="7.8539816339744835E-3"/>
    <n v="2.6728826664807165E-2"/>
    <x v="0"/>
  </r>
  <r>
    <x v="15"/>
    <n v="55"/>
    <n v="1"/>
    <n v="24"/>
    <x v="4"/>
    <n v="10"/>
    <n v="6"/>
    <m/>
    <m/>
    <n v="7.8539816339744835E-3"/>
    <n v="2.6728826664807165E-2"/>
    <x v="0"/>
  </r>
  <r>
    <x v="15"/>
    <n v="55"/>
    <n v="1"/>
    <n v="24"/>
    <x v="4"/>
    <n v="15"/>
    <n v="6"/>
    <m/>
    <m/>
    <n v="1.7671458676442587E-2"/>
    <n v="5.6950957515054322E-2"/>
    <x v="0"/>
  </r>
  <r>
    <x v="15"/>
    <n v="55"/>
    <n v="1"/>
    <n v="24"/>
    <x v="4"/>
    <n v="15"/>
    <n v="6"/>
    <m/>
    <m/>
    <n v="1.7671458676442587E-2"/>
    <n v="5.6950957515054322E-2"/>
    <x v="0"/>
  </r>
  <r>
    <x v="15"/>
    <n v="55"/>
    <n v="1"/>
    <n v="24"/>
    <x v="4"/>
    <n v="10"/>
    <n v="6"/>
    <m/>
    <m/>
    <n v="7.8539816339744835E-3"/>
    <n v="2.6728826664807165E-2"/>
    <x v="0"/>
  </r>
  <r>
    <x v="15"/>
    <n v="55"/>
    <n v="1"/>
    <n v="24"/>
    <x v="4"/>
    <n v="5"/>
    <n v="6"/>
    <m/>
    <m/>
    <n v="1.9634954084936209E-3"/>
    <n v="7.3344795804612326E-3"/>
    <x v="0"/>
  </r>
  <r>
    <x v="15"/>
    <n v="55"/>
    <n v="1"/>
    <n v="22"/>
    <x v="2"/>
    <n v="5"/>
    <n v="3"/>
    <m/>
    <m/>
    <n v="1.9634954084936209E-3"/>
    <n v="3.6378364277704512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10"/>
    <x v="0"/>
    <n v="10"/>
    <n v="3"/>
    <m/>
    <m/>
    <n v="7.8539816339744835E-3"/>
    <n v="1.2942556175112916E-2"/>
    <x v="0"/>
  </r>
  <r>
    <x v="15"/>
    <n v="55"/>
    <n v="1"/>
    <n v="10"/>
    <x v="0"/>
    <n v="5"/>
    <n v="3"/>
    <m/>
    <m/>
    <n v="1.9634954084936209E-3"/>
    <n v="3.6378364277704512E-3"/>
    <x v="0"/>
  </r>
  <r>
    <x v="15"/>
    <n v="55"/>
    <n v="1"/>
    <n v="24"/>
    <x v="4"/>
    <n v="5"/>
    <n v="3"/>
    <m/>
    <m/>
    <n v="1.9634954084936209E-3"/>
    <n v="3.5268851656513989E-3"/>
    <x v="0"/>
  </r>
  <r>
    <x v="15"/>
    <n v="55"/>
    <n v="1"/>
    <n v="10"/>
    <x v="0"/>
    <n v="25"/>
    <n v="6"/>
    <m/>
    <m/>
    <n v="4.9087385212340517E-2"/>
    <n v="0.14801210491524977"/>
    <x v="1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14"/>
    <x v="1"/>
    <n v="5"/>
    <n v="3"/>
    <m/>
    <m/>
    <n v="1.9634954084936209E-3"/>
    <n v="3.6378364277704512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10"/>
    <x v="0"/>
    <n v="25"/>
    <n v="6"/>
    <m/>
    <m/>
    <n v="4.9087385212340517E-2"/>
    <n v="0.14801210491524977"/>
    <x v="1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10"/>
    <n v="5"/>
    <m/>
    <m/>
    <n v="7.8539816339744835E-3"/>
    <n v="2.2046555420420225E-2"/>
    <x v="0"/>
  </r>
  <r>
    <x v="15"/>
    <n v="58"/>
    <n v="1"/>
    <n v="10"/>
    <x v="0"/>
    <n v="10"/>
    <n v="3"/>
    <m/>
    <m/>
    <n v="7.8539816339744835E-3"/>
    <n v="1.2942556175112916E-2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10"/>
    <n v="6"/>
    <m/>
    <m/>
    <n v="7.8539816339744835E-3"/>
    <n v="2.6728826664807165E-2"/>
    <x v="0"/>
  </r>
  <r>
    <x v="15"/>
    <n v="58"/>
    <n v="1"/>
    <n v="24"/>
    <x v="4"/>
    <n v="5"/>
    <n v="6"/>
    <m/>
    <m/>
    <n v="1.9634954084936209E-3"/>
    <n v="7.3344795804612326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10"/>
    <x v="6"/>
    <n v="5"/>
    <n v="3"/>
    <m/>
    <m/>
    <n v="1.9634954084936209E-3"/>
    <n v="3.6378364277704512E-3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10"/>
    <x v="0"/>
    <n v="10"/>
    <n v="3"/>
    <m/>
    <m/>
    <n v="7.8539816339744835E-3"/>
    <n v="1.2942556175112916E-2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10"/>
    <x v="0"/>
    <n v="25"/>
    <n v="6"/>
    <m/>
    <m/>
    <n v="4.9087385212340517E-2"/>
    <n v="0.14801210491524977"/>
    <x v="1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10"/>
    <x v="0"/>
    <n v="10"/>
    <n v="3"/>
    <m/>
    <m/>
    <n v="7.8539816339744835E-3"/>
    <n v="1.2942556175112916E-2"/>
    <x v="0"/>
  </r>
  <r>
    <x v="15"/>
    <n v="58"/>
    <n v="1"/>
    <n v="10"/>
    <x v="0"/>
    <n v="5"/>
    <n v="3"/>
    <m/>
    <m/>
    <n v="1.9634954084936209E-3"/>
    <n v="3.6378364277704512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10"/>
    <x v="0"/>
    <n v="25"/>
    <n v="6"/>
    <m/>
    <m/>
    <n v="4.9087385212340517E-2"/>
    <n v="0.14801210491524977"/>
    <x v="1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4"/>
    <x v="4"/>
    <n v="5"/>
    <n v="3"/>
    <m/>
    <m/>
    <n v="1.9634954084936209E-3"/>
    <n v="3.5268851656513989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22"/>
    <x v="2"/>
    <n v="5"/>
    <n v="3"/>
    <m/>
    <m/>
    <n v="1.9634954084936209E-3"/>
    <n v="3.6378364277704512E-3"/>
    <x v="0"/>
  </r>
  <r>
    <x v="15"/>
    <n v="58"/>
    <n v="1"/>
    <n v="22"/>
    <x v="2"/>
    <n v="10"/>
    <n v="3"/>
    <m/>
    <m/>
    <n v="7.8539816339744835E-3"/>
    <n v="1.2942556175112916E-2"/>
    <x v="0"/>
  </r>
  <r>
    <x v="15"/>
    <n v="58"/>
    <n v="1"/>
    <n v="22"/>
    <x v="2"/>
    <n v="10"/>
    <n v="3"/>
    <m/>
    <m/>
    <n v="7.8539816339744835E-3"/>
    <n v="1.2942556175112916E-2"/>
    <x v="0"/>
  </r>
  <r>
    <x v="15"/>
    <n v="58"/>
    <n v="1"/>
    <n v="22"/>
    <x v="2"/>
    <n v="10"/>
    <n v="3"/>
    <m/>
    <m/>
    <n v="7.8539816339744835E-3"/>
    <n v="1.2942556175112916E-2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2"/>
    <x v="2"/>
    <n v="10"/>
    <n v="3"/>
    <m/>
    <m/>
    <n v="7.8539816339744835E-3"/>
    <n v="1.2942556175112916E-2"/>
    <x v="0"/>
  </r>
  <r>
    <x v="16"/>
    <n v="70"/>
    <n v="1"/>
    <n v="22"/>
    <x v="2"/>
    <n v="10"/>
    <n v="3"/>
    <m/>
    <m/>
    <n v="7.8539816339744835E-3"/>
    <n v="1.2942556175112916E-2"/>
    <x v="0"/>
  </r>
  <r>
    <x v="16"/>
    <n v="70"/>
    <n v="1"/>
    <n v="22"/>
    <x v="2"/>
    <n v="10"/>
    <n v="3"/>
    <m/>
    <m/>
    <n v="7.8539816339744835E-3"/>
    <n v="1.2942556175112916E-2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4"/>
    <x v="4"/>
    <n v="15"/>
    <n v="6"/>
    <m/>
    <m/>
    <n v="1.7671458676442587E-2"/>
    <n v="5.6950957515054322E-2"/>
    <x v="0"/>
  </r>
  <r>
    <x v="16"/>
    <n v="70"/>
    <n v="1"/>
    <n v="2"/>
    <x v="3"/>
    <n v="10"/>
    <n v="10"/>
    <m/>
    <m/>
    <n v="7.8539816339744835E-3"/>
    <n v="4.5847824058857317E-2"/>
    <x v="0"/>
  </r>
  <r>
    <x v="16"/>
    <n v="70"/>
    <n v="1"/>
    <n v="2"/>
    <x v="3"/>
    <n v="10"/>
    <n v="10"/>
    <m/>
    <m/>
    <n v="7.8539816339744835E-3"/>
    <n v="4.5847824058857317E-2"/>
    <x v="0"/>
  </r>
  <r>
    <x v="16"/>
    <n v="70"/>
    <n v="1"/>
    <n v="24"/>
    <x v="4"/>
    <n v="15"/>
    <n v="6"/>
    <m/>
    <m/>
    <n v="1.7671458676442587E-2"/>
    <n v="5.6950957515054322E-2"/>
    <x v="0"/>
  </r>
  <r>
    <x v="16"/>
    <n v="70"/>
    <n v="1"/>
    <n v="24"/>
    <x v="4"/>
    <n v="15"/>
    <n v="6"/>
    <m/>
    <m/>
    <n v="1.7671458676442587E-2"/>
    <n v="5.6950957515054322E-2"/>
    <x v="0"/>
  </r>
  <r>
    <x v="16"/>
    <n v="70"/>
    <n v="1"/>
    <n v="24"/>
    <x v="4"/>
    <n v="10"/>
    <n v="6"/>
    <m/>
    <m/>
    <n v="7.8539816339744835E-3"/>
    <n v="2.6728826664807165E-2"/>
    <x v="0"/>
  </r>
  <r>
    <x v="16"/>
    <n v="70"/>
    <n v="1"/>
    <n v="24"/>
    <x v="4"/>
    <n v="5"/>
    <n v="6"/>
    <m/>
    <m/>
    <n v="1.9634954084936209E-3"/>
    <n v="7.3344795804612326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10"/>
    <x v="0"/>
    <n v="10"/>
    <n v="3"/>
    <m/>
    <m/>
    <n v="7.8539816339744835E-3"/>
    <n v="1.2942556175112916E-2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10"/>
    <x v="0"/>
    <n v="25"/>
    <n v="6"/>
    <m/>
    <m/>
    <n v="4.9087385212340517E-2"/>
    <n v="0.14801210491524977"/>
    <x v="1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4"/>
    <x v="4"/>
    <n v="15"/>
    <n v="6"/>
    <m/>
    <m/>
    <n v="1.7671458676442587E-2"/>
    <n v="5.6950957515054322E-2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10"/>
    <x v="0"/>
    <n v="10"/>
    <n v="3"/>
    <m/>
    <m/>
    <n v="7.8539816339744835E-3"/>
    <n v="1.2942556175112916E-2"/>
    <x v="0"/>
  </r>
  <r>
    <x v="16"/>
    <n v="70"/>
    <n v="1"/>
    <n v="10"/>
    <x v="0"/>
    <n v="5"/>
    <n v="3"/>
    <m/>
    <m/>
    <n v="1.9634954084936209E-3"/>
    <n v="3.6378364277704512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10"/>
    <x v="0"/>
    <n v="25"/>
    <n v="6"/>
    <m/>
    <m/>
    <n v="4.9087385212340517E-2"/>
    <n v="0.14801210491524977"/>
    <x v="1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24"/>
    <x v="4"/>
    <n v="5"/>
    <n v="3"/>
    <m/>
    <m/>
    <n v="1.9634954084936209E-3"/>
    <n v="3.5268851656513989E-3"/>
    <x v="0"/>
  </r>
  <r>
    <x v="16"/>
    <n v="70"/>
    <n v="1"/>
    <n v="14"/>
    <x v="1"/>
    <n v="5"/>
    <n v="3"/>
    <m/>
    <m/>
    <n v="1.9634954084936209E-3"/>
    <n v="3.6378364277704512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22"/>
    <x v="2"/>
    <n v="5"/>
    <n v="3"/>
    <m/>
    <m/>
    <n v="1.9634954084936209E-3"/>
    <n v="3.6378364277704512E-3"/>
    <x v="0"/>
  </r>
  <r>
    <x v="16"/>
    <n v="70"/>
    <n v="1"/>
    <n v="14"/>
    <x v="1"/>
    <n v="5"/>
    <n v="3"/>
    <m/>
    <m/>
    <n v="1.9634954084936209E-3"/>
    <n v="3.6378364277704512E-3"/>
    <x v="0"/>
  </r>
  <r>
    <x v="16"/>
    <n v="70"/>
    <n v="1"/>
    <n v="14"/>
    <x v="1"/>
    <n v="5"/>
    <n v="3"/>
    <m/>
    <m/>
    <n v="1.9634954084936209E-3"/>
    <n v="3.6378364277704512E-3"/>
    <x v="0"/>
  </r>
  <r>
    <x v="16"/>
    <n v="71"/>
    <n v="1"/>
    <n v="22"/>
    <x v="2"/>
    <n v="10"/>
    <n v="3"/>
    <m/>
    <m/>
    <n v="7.8539816339744835E-3"/>
    <n v="1.2942556175112916E-2"/>
    <x v="0"/>
  </r>
  <r>
    <x v="16"/>
    <n v="71"/>
    <n v="1"/>
    <n v="22"/>
    <x v="2"/>
    <n v="10"/>
    <n v="3"/>
    <m/>
    <m/>
    <n v="7.8539816339744835E-3"/>
    <n v="1.2942556175112916E-2"/>
    <x v="0"/>
  </r>
  <r>
    <x v="16"/>
    <n v="71"/>
    <n v="1"/>
    <n v="22"/>
    <x v="2"/>
    <n v="10"/>
    <n v="3"/>
    <m/>
    <m/>
    <n v="7.8539816339744835E-3"/>
    <n v="1.2942556175112916E-2"/>
    <x v="0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24"/>
    <x v="4"/>
    <n v="15"/>
    <n v="6"/>
    <m/>
    <m/>
    <n v="1.7671458676442587E-2"/>
    <n v="5.6950957515054322E-2"/>
    <x v="0"/>
  </r>
  <r>
    <x v="16"/>
    <n v="71"/>
    <n v="1"/>
    <n v="24"/>
    <x v="4"/>
    <n v="10"/>
    <n v="6"/>
    <m/>
    <m/>
    <n v="7.8539816339744835E-3"/>
    <n v="2.6728826664807165E-2"/>
    <x v="0"/>
  </r>
  <r>
    <x v="16"/>
    <n v="71"/>
    <n v="1"/>
    <n v="24"/>
    <x v="4"/>
    <n v="10"/>
    <n v="6"/>
    <m/>
    <m/>
    <n v="7.8539816339744835E-3"/>
    <n v="2.6728826664807165E-2"/>
    <x v="0"/>
  </r>
  <r>
    <x v="16"/>
    <n v="71"/>
    <n v="1"/>
    <n v="24"/>
    <x v="4"/>
    <n v="15"/>
    <n v="6"/>
    <m/>
    <m/>
    <n v="1.7671458676442587E-2"/>
    <n v="5.6950957515054322E-2"/>
    <x v="0"/>
  </r>
  <r>
    <x v="16"/>
    <n v="71"/>
    <n v="1"/>
    <n v="24"/>
    <x v="4"/>
    <n v="15"/>
    <n v="6"/>
    <m/>
    <m/>
    <n v="1.7671458676442587E-2"/>
    <n v="5.6950957515054322E-2"/>
    <x v="0"/>
  </r>
  <r>
    <x v="16"/>
    <n v="71"/>
    <n v="1"/>
    <n v="24"/>
    <x v="4"/>
    <n v="10"/>
    <n v="6"/>
    <m/>
    <m/>
    <n v="7.8539816339744835E-3"/>
    <n v="2.6728826664807165E-2"/>
    <x v="0"/>
  </r>
  <r>
    <x v="16"/>
    <n v="71"/>
    <n v="1"/>
    <n v="24"/>
    <x v="4"/>
    <n v="5"/>
    <n v="6"/>
    <m/>
    <m/>
    <n v="1.9634954084936209E-3"/>
    <n v="7.3344795804612326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10"/>
    <x v="0"/>
    <n v="10"/>
    <n v="3"/>
    <m/>
    <m/>
    <n v="7.8539816339744835E-3"/>
    <n v="1.2942556175112916E-2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2"/>
    <x v="3"/>
    <n v="20"/>
    <n v="15"/>
    <n v="56"/>
    <n v="7"/>
    <n v="3.1415926535897934E-2"/>
    <n v="0.25640973899293129"/>
    <x v="0"/>
  </r>
  <r>
    <x v="16"/>
    <n v="71"/>
    <n v="1"/>
    <n v="10"/>
    <x v="0"/>
    <n v="25"/>
    <n v="6"/>
    <m/>
    <m/>
    <n v="4.9087385212340517E-2"/>
    <n v="0.14801210491524977"/>
    <x v="1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14"/>
    <x v="1"/>
    <n v="5"/>
    <n v="3"/>
    <m/>
    <m/>
    <n v="1.9634954084936209E-3"/>
    <n v="3.6378364277704512E-3"/>
    <x v="0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10"/>
    <x v="0"/>
    <n v="25"/>
    <n v="6"/>
    <m/>
    <m/>
    <n v="4.9087385212340517E-2"/>
    <n v="0.14801210491524977"/>
    <x v="1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24"/>
    <x v="4"/>
    <n v="10"/>
    <n v="5"/>
    <m/>
    <m/>
    <n v="7.8539816339744835E-3"/>
    <n v="2.2046555420420225E-2"/>
    <x v="0"/>
  </r>
  <r>
    <x v="16"/>
    <n v="71"/>
    <n v="1"/>
    <n v="10"/>
    <x v="0"/>
    <n v="10"/>
    <n v="3"/>
    <m/>
    <m/>
    <n v="7.8539816339744835E-3"/>
    <n v="1.2942556175112916E-2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2"/>
    <x v="3"/>
    <n v="20"/>
    <n v="15"/>
    <m/>
    <m/>
    <n v="3.1415926535897934E-2"/>
    <n v="0.25640973899293129"/>
    <x v="0"/>
  </r>
  <r>
    <x v="16"/>
    <n v="71"/>
    <n v="1"/>
    <n v="2"/>
    <x v="3"/>
    <n v="10"/>
    <n v="10"/>
    <m/>
    <m/>
    <n v="7.8539816339744835E-3"/>
    <n v="4.5847824058857317E-2"/>
    <x v="0"/>
  </r>
  <r>
    <x v="16"/>
    <n v="71"/>
    <n v="1"/>
    <n v="24"/>
    <x v="4"/>
    <n v="5"/>
    <n v="6"/>
    <m/>
    <m/>
    <n v="1.9634954084936209E-3"/>
    <n v="7.3344795804612326E-3"/>
    <x v="0"/>
  </r>
  <r>
    <x v="16"/>
    <n v="71"/>
    <n v="1"/>
    <n v="22"/>
    <x v="2"/>
    <n v="5"/>
    <n v="3"/>
    <m/>
    <m/>
    <n v="1.9634954084936209E-3"/>
    <n v="3.6378364277704512E-3"/>
    <x v="0"/>
  </r>
  <r>
    <x v="16"/>
    <n v="71"/>
    <n v="1"/>
    <n v="10"/>
    <x v="6"/>
    <n v="5"/>
    <n v="3"/>
    <m/>
    <m/>
    <n v="1.9634954084936209E-3"/>
    <n v="3.6378364277704512E-3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10"/>
    <x v="0"/>
    <n v="10"/>
    <n v="3"/>
    <m/>
    <m/>
    <n v="7.8539816339744835E-3"/>
    <n v="1.2942556175112916E-2"/>
    <x v="0"/>
  </r>
  <r>
    <x v="16"/>
    <n v="71"/>
    <n v="1"/>
    <n v="10"/>
    <x v="0"/>
    <n v="5"/>
    <n v="3"/>
    <m/>
    <m/>
    <n v="1.9634954084936209E-3"/>
    <n v="3.6378364277704512E-3"/>
    <x v="0"/>
  </r>
  <r>
    <x v="16"/>
    <n v="71"/>
    <n v="1"/>
    <n v="24"/>
    <x v="4"/>
    <n v="5"/>
    <n v="3"/>
    <m/>
    <m/>
    <n v="1.9634954084936209E-3"/>
    <n v="3.5268851656513989E-3"/>
    <x v="0"/>
  </r>
  <r>
    <x v="16"/>
    <n v="71"/>
    <n v="1"/>
    <n v="10"/>
    <x v="0"/>
    <n v="25"/>
    <n v="6"/>
    <m/>
    <m/>
    <n v="4.9087385212340517E-2"/>
    <n v="0.14801210491524977"/>
    <x v="1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10"/>
    <x v="0"/>
    <n v="25"/>
    <n v="6"/>
    <m/>
    <m/>
    <n v="4.9087385212340517E-2"/>
    <n v="0.14801210491524977"/>
    <x v="1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10"/>
    <n v="5"/>
    <m/>
    <m/>
    <n v="7.8539816339744835E-3"/>
    <n v="2.2046555420420225E-2"/>
    <x v="0"/>
  </r>
  <r>
    <x v="16"/>
    <n v="72"/>
    <n v="1"/>
    <n v="10"/>
    <x v="0"/>
    <n v="10"/>
    <n v="3"/>
    <m/>
    <m/>
    <n v="7.8539816339744835E-3"/>
    <n v="1.2942556175112916E-2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10"/>
    <n v="6"/>
    <m/>
    <m/>
    <n v="7.8539816339744835E-3"/>
    <n v="2.6728826664807165E-2"/>
    <x v="0"/>
  </r>
  <r>
    <x v="16"/>
    <n v="72"/>
    <n v="1"/>
    <n v="24"/>
    <x v="4"/>
    <n v="5"/>
    <n v="6"/>
    <m/>
    <m/>
    <n v="1.9634954084936209E-3"/>
    <n v="7.3344795804612326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10"/>
    <x v="6"/>
    <n v="5"/>
    <n v="3"/>
    <m/>
    <m/>
    <n v="1.9634954084936209E-3"/>
    <n v="3.6378364277704512E-3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10"/>
    <x v="0"/>
    <n v="10"/>
    <n v="3"/>
    <m/>
    <m/>
    <n v="7.8539816339744835E-3"/>
    <n v="1.2942556175112916E-2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10"/>
    <x v="0"/>
    <n v="25"/>
    <n v="6"/>
    <m/>
    <m/>
    <n v="4.9087385212340517E-2"/>
    <n v="0.14801210491524977"/>
    <x v="1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"/>
    <x v="3"/>
    <n v="20"/>
    <n v="10"/>
    <m/>
    <m/>
    <n v="3.1415926535897934E-2"/>
    <n v="0.16708186706148101"/>
    <x v="0"/>
  </r>
  <r>
    <x v="16"/>
    <n v="72"/>
    <n v="1"/>
    <n v="2"/>
    <x v="3"/>
    <n v="20"/>
    <n v="10"/>
    <m/>
    <m/>
    <n v="3.1415926535897934E-2"/>
    <n v="0.16708186706148101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10"/>
    <x v="0"/>
    <n v="10"/>
    <n v="3"/>
    <m/>
    <m/>
    <n v="7.8539816339744835E-3"/>
    <n v="1.2942556175112916E-2"/>
    <x v="0"/>
  </r>
  <r>
    <x v="16"/>
    <n v="72"/>
    <n v="1"/>
    <n v="10"/>
    <x v="0"/>
    <n v="5"/>
    <n v="3"/>
    <m/>
    <m/>
    <n v="1.9634954084936209E-3"/>
    <n v="3.6378364277704512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10"/>
    <x v="0"/>
    <n v="25"/>
    <n v="6"/>
    <m/>
    <m/>
    <n v="4.9087385212340517E-2"/>
    <n v="0.14801210491524977"/>
    <x v="1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4"/>
    <x v="4"/>
    <n v="5"/>
    <n v="3"/>
    <m/>
    <m/>
    <n v="1.9634954084936209E-3"/>
    <n v="3.5268851656513989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22"/>
    <x v="2"/>
    <n v="5"/>
    <n v="3"/>
    <m/>
    <m/>
    <n v="1.9634954084936209E-3"/>
    <n v="3.6378364277704512E-3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2"/>
    <n v="1"/>
    <n v="22"/>
    <x v="2"/>
    <n v="10"/>
    <n v="3"/>
    <m/>
    <m/>
    <n v="7.8539816339744835E-3"/>
    <n v="1.2942556175112916E-2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24"/>
    <x v="4"/>
    <n v="15"/>
    <n v="6"/>
    <m/>
    <m/>
    <n v="1.7671458676442587E-2"/>
    <n v="5.6950957515054322E-2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10"/>
    <x v="0"/>
    <n v="10"/>
    <n v="3"/>
    <m/>
    <m/>
    <n v="7.8539816339744835E-3"/>
    <n v="1.2942556175112916E-2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10"/>
    <x v="0"/>
    <n v="25"/>
    <n v="6"/>
    <m/>
    <m/>
    <n v="4.9087385212340517E-2"/>
    <n v="0.14801210491524977"/>
    <x v="1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22"/>
    <x v="2"/>
    <n v="10"/>
    <n v="3"/>
    <m/>
    <m/>
    <n v="7.8539816339744835E-3"/>
    <n v="1.2942556175112916E-2"/>
    <x v="0"/>
  </r>
  <r>
    <x v="16"/>
    <n v="73"/>
    <n v="1"/>
    <n v="22"/>
    <x v="2"/>
    <n v="10"/>
    <n v="3"/>
    <m/>
    <m/>
    <n v="7.8539816339744835E-3"/>
    <n v="1.2942556175112916E-2"/>
    <x v="0"/>
  </r>
  <r>
    <x v="16"/>
    <n v="73"/>
    <n v="1"/>
    <n v="22"/>
    <x v="2"/>
    <n v="10"/>
    <n v="3"/>
    <m/>
    <m/>
    <n v="7.8539816339744835E-3"/>
    <n v="1.2942556175112916E-2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24"/>
    <x v="4"/>
    <n v="15"/>
    <n v="6"/>
    <m/>
    <m/>
    <n v="1.7671458676442587E-2"/>
    <n v="5.6950957515054322E-2"/>
    <x v="0"/>
  </r>
  <r>
    <x v="16"/>
    <n v="73"/>
    <n v="1"/>
    <n v="24"/>
    <x v="4"/>
    <n v="10"/>
    <n v="6"/>
    <m/>
    <m/>
    <n v="7.8539816339744835E-3"/>
    <n v="2.6728826664807165E-2"/>
    <x v="0"/>
  </r>
  <r>
    <x v="16"/>
    <n v="73"/>
    <n v="1"/>
    <n v="24"/>
    <x v="4"/>
    <n v="10"/>
    <n v="6"/>
    <m/>
    <m/>
    <n v="7.8539816339744835E-3"/>
    <n v="2.6728826664807165E-2"/>
    <x v="0"/>
  </r>
  <r>
    <x v="16"/>
    <n v="73"/>
    <n v="1"/>
    <n v="24"/>
    <x v="4"/>
    <n v="15"/>
    <n v="6"/>
    <m/>
    <m/>
    <n v="1.7671458676442587E-2"/>
    <n v="5.6950957515054322E-2"/>
    <x v="0"/>
  </r>
  <r>
    <x v="16"/>
    <n v="73"/>
    <n v="1"/>
    <n v="24"/>
    <x v="4"/>
    <n v="15"/>
    <n v="6"/>
    <m/>
    <m/>
    <n v="1.7671458676442587E-2"/>
    <n v="5.6950957515054322E-2"/>
    <x v="0"/>
  </r>
  <r>
    <x v="16"/>
    <n v="73"/>
    <n v="1"/>
    <n v="24"/>
    <x v="4"/>
    <n v="10"/>
    <n v="6"/>
    <m/>
    <m/>
    <n v="7.8539816339744835E-3"/>
    <n v="2.6728826664807165E-2"/>
    <x v="0"/>
  </r>
  <r>
    <x v="16"/>
    <n v="73"/>
    <n v="1"/>
    <n v="24"/>
    <x v="4"/>
    <n v="5"/>
    <n v="6"/>
    <m/>
    <m/>
    <n v="1.9634954084936209E-3"/>
    <n v="7.3344795804612326E-3"/>
    <x v="0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10"/>
    <x v="0"/>
    <n v="10"/>
    <n v="3"/>
    <m/>
    <m/>
    <n v="7.8539816339744835E-3"/>
    <n v="1.2942556175112916E-2"/>
    <x v="0"/>
  </r>
  <r>
    <x v="16"/>
    <n v="73"/>
    <n v="1"/>
    <n v="10"/>
    <x v="0"/>
    <n v="5"/>
    <n v="3"/>
    <m/>
    <m/>
    <n v="1.9634954084936209E-3"/>
    <n v="3.6378364277704512E-3"/>
    <x v="0"/>
  </r>
  <r>
    <x v="16"/>
    <n v="73"/>
    <n v="1"/>
    <n v="24"/>
    <x v="4"/>
    <n v="5"/>
    <n v="3"/>
    <m/>
    <m/>
    <n v="1.9634954084936209E-3"/>
    <n v="3.5268851656513989E-3"/>
    <x v="0"/>
  </r>
  <r>
    <x v="16"/>
    <n v="73"/>
    <n v="1"/>
    <n v="10"/>
    <x v="0"/>
    <n v="25"/>
    <n v="6"/>
    <m/>
    <m/>
    <n v="4.9087385212340517E-2"/>
    <n v="0.14801210491524977"/>
    <x v="1"/>
  </r>
  <r>
    <x v="16"/>
    <n v="73"/>
    <n v="1"/>
    <n v="22"/>
    <x v="2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3"/>
    <n v="1"/>
    <n v="14"/>
    <x v="1"/>
    <n v="5"/>
    <n v="3"/>
    <m/>
    <m/>
    <n v="1.9634954084936209E-3"/>
    <n v="3.6378364277704512E-3"/>
    <x v="0"/>
  </r>
  <r>
    <x v="16"/>
    <n v="74"/>
    <n v="1"/>
    <n v="24"/>
    <x v="4"/>
    <n v="10"/>
    <n v="5"/>
    <m/>
    <m/>
    <n v="7.8539816339744835E-3"/>
    <n v="2.2046555420420225E-2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10"/>
    <n v="6"/>
    <m/>
    <m/>
    <n v="7.8539816339744835E-3"/>
    <n v="2.6728826664807165E-2"/>
    <x v="0"/>
  </r>
  <r>
    <x v="16"/>
    <n v="74"/>
    <n v="1"/>
    <n v="24"/>
    <x v="4"/>
    <n v="5"/>
    <n v="6"/>
    <m/>
    <m/>
    <n v="1.9634954084936209E-3"/>
    <n v="7.3344795804612326E-3"/>
    <x v="0"/>
  </r>
  <r>
    <x v="16"/>
    <n v="74"/>
    <n v="1"/>
    <n v="22"/>
    <x v="2"/>
    <n v="5"/>
    <n v="3"/>
    <m/>
    <m/>
    <n v="1.9634954084936209E-3"/>
    <n v="3.6378364277704512E-3"/>
    <x v="0"/>
  </r>
  <r>
    <x v="16"/>
    <n v="74"/>
    <n v="1"/>
    <n v="10"/>
    <x v="6"/>
    <n v="5"/>
    <n v="3"/>
    <m/>
    <m/>
    <n v="1.9634954084936209E-3"/>
    <n v="3.6378364277704512E-3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25"/>
    <n v="6"/>
    <m/>
    <m/>
    <n v="4.9087385212340517E-2"/>
    <n v="0.14801210491524977"/>
    <x v="1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25"/>
    <n v="6"/>
    <m/>
    <m/>
    <n v="4.9087385212340517E-2"/>
    <n v="0.14801210491524977"/>
    <x v="1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10"/>
    <n v="5"/>
    <m/>
    <m/>
    <n v="7.8539816339744835E-3"/>
    <n v="2.2046555420420225E-2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10"/>
    <n v="6"/>
    <m/>
    <m/>
    <n v="7.8539816339744835E-3"/>
    <n v="2.6728826664807165E-2"/>
    <x v="0"/>
  </r>
  <r>
    <x v="16"/>
    <n v="74"/>
    <n v="1"/>
    <n v="24"/>
    <x v="4"/>
    <n v="5"/>
    <n v="6"/>
    <m/>
    <m/>
    <n v="1.9634954084936209E-3"/>
    <n v="7.3344795804612326E-3"/>
    <x v="0"/>
  </r>
  <r>
    <x v="16"/>
    <n v="74"/>
    <n v="1"/>
    <n v="22"/>
    <x v="2"/>
    <n v="5"/>
    <n v="3"/>
    <m/>
    <m/>
    <n v="1.9634954084936209E-3"/>
    <n v="3.6378364277704512E-3"/>
    <x v="0"/>
  </r>
  <r>
    <x v="16"/>
    <n v="74"/>
    <n v="1"/>
    <n v="10"/>
    <x v="6"/>
    <n v="5"/>
    <n v="3"/>
    <m/>
    <m/>
    <n v="1.9634954084936209E-3"/>
    <n v="3.6378364277704512E-3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25"/>
    <n v="6"/>
    <m/>
    <m/>
    <n v="4.9087385212340517E-2"/>
    <n v="0.14801210491524977"/>
    <x v="1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10"/>
    <x v="0"/>
    <n v="10"/>
    <n v="3"/>
    <m/>
    <m/>
    <n v="7.8539816339744835E-3"/>
    <n v="1.2942556175112916E-2"/>
    <x v="0"/>
  </r>
  <r>
    <x v="16"/>
    <n v="74"/>
    <n v="1"/>
    <n v="10"/>
    <x v="0"/>
    <n v="5"/>
    <n v="3"/>
    <m/>
    <m/>
    <n v="1.9634954084936209E-3"/>
    <n v="3.6378364277704512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10"/>
    <x v="0"/>
    <n v="25"/>
    <n v="6"/>
    <m/>
    <m/>
    <n v="4.9087385212340517E-2"/>
    <n v="0.14801210491524977"/>
    <x v="1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4"/>
    <x v="4"/>
    <n v="5"/>
    <n v="3"/>
    <m/>
    <m/>
    <n v="1.9634954084936209E-3"/>
    <n v="3.5268851656513989E-3"/>
    <x v="0"/>
  </r>
  <r>
    <x v="16"/>
    <n v="74"/>
    <n v="1"/>
    <n v="22"/>
    <x v="2"/>
    <n v="5"/>
    <n v="3"/>
    <m/>
    <m/>
    <n v="1.9634954084936209E-3"/>
    <n v="3.6378364277704512E-3"/>
    <x v="0"/>
  </r>
  <r>
    <x v="16"/>
    <n v="74"/>
    <n v="1"/>
    <n v="22"/>
    <x v="2"/>
    <n v="5"/>
    <n v="3"/>
    <m/>
    <m/>
    <n v="1.9634954084936209E-3"/>
    <n v="3.6378364277704512E-3"/>
    <x v="0"/>
  </r>
  <r>
    <x v="17"/>
    <n v="77"/>
    <n v="1"/>
    <n v="24"/>
    <x v="4"/>
    <n v="15"/>
    <n v="6"/>
    <m/>
    <m/>
    <n v="1.7671458676442587E-2"/>
    <n v="5.6950957515054322E-2"/>
    <x v="0"/>
  </r>
  <r>
    <x v="17"/>
    <n v="77"/>
    <n v="1"/>
    <n v="24"/>
    <x v="4"/>
    <n v="10"/>
    <n v="6"/>
    <m/>
    <m/>
    <n v="7.8539816339744835E-3"/>
    <n v="2.6728826664807165E-2"/>
    <x v="0"/>
  </r>
  <r>
    <x v="17"/>
    <n v="77"/>
    <n v="1"/>
    <n v="2"/>
    <x v="3"/>
    <n v="10"/>
    <n v="10"/>
    <m/>
    <m/>
    <n v="7.8539816339744835E-3"/>
    <n v="4.5847824058857317E-2"/>
    <x v="0"/>
  </r>
  <r>
    <x v="17"/>
    <n v="77"/>
    <n v="1"/>
    <n v="2"/>
    <x v="3"/>
    <n v="15"/>
    <n v="15"/>
    <n v="52"/>
    <n v="9"/>
    <n v="1.7671458676442587E-2"/>
    <n v="0.14991499044672146"/>
    <x v="0"/>
  </r>
  <r>
    <x v="17"/>
    <n v="77"/>
    <n v="1"/>
    <n v="24"/>
    <x v="4"/>
    <n v="15"/>
    <n v="6"/>
    <m/>
    <m/>
    <n v="1.7671458676442587E-2"/>
    <n v="5.6950957515054322E-2"/>
    <x v="0"/>
  </r>
  <r>
    <x v="17"/>
    <n v="77"/>
    <n v="1"/>
    <n v="2"/>
    <x v="3"/>
    <n v="10"/>
    <n v="10"/>
    <m/>
    <m/>
    <n v="7.8539816339744835E-3"/>
    <n v="4.5847824058857317E-2"/>
    <x v="0"/>
  </r>
  <r>
    <x v="17"/>
    <n v="77"/>
    <n v="1"/>
    <n v="24"/>
    <x v="4"/>
    <n v="5"/>
    <n v="6"/>
    <m/>
    <m/>
    <n v="1.9634954084936209E-3"/>
    <n v="7.3344795804612326E-3"/>
    <x v="0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10"/>
    <x v="0"/>
    <n v="10"/>
    <n v="3"/>
    <m/>
    <m/>
    <n v="7.8539816339744835E-3"/>
    <n v="1.2942556175112916E-2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2"/>
    <x v="3"/>
    <n v="10"/>
    <n v="10"/>
    <m/>
    <m/>
    <n v="7.8539816339744835E-3"/>
    <n v="4.5847824058857317E-2"/>
    <x v="0"/>
  </r>
  <r>
    <x v="17"/>
    <n v="77"/>
    <n v="1"/>
    <n v="10"/>
    <x v="0"/>
    <n v="25"/>
    <n v="6"/>
    <m/>
    <m/>
    <n v="4.9087385212340517E-2"/>
    <n v="0.14801210491524977"/>
    <x v="1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14"/>
    <x v="1"/>
    <n v="5"/>
    <n v="3"/>
    <m/>
    <m/>
    <n v="1.9634954084936209E-3"/>
    <n v="3.6378364277704512E-3"/>
    <x v="0"/>
  </r>
  <r>
    <x v="17"/>
    <n v="77"/>
    <n v="1"/>
    <n v="24"/>
    <x v="4"/>
    <n v="5"/>
    <n v="3"/>
    <m/>
    <m/>
    <n v="1.9634954084936209E-3"/>
    <n v="3.5268851656513989E-3"/>
    <x v="0"/>
  </r>
  <r>
    <x v="17"/>
    <n v="77"/>
    <n v="1"/>
    <n v="10"/>
    <x v="0"/>
    <n v="25"/>
    <n v="6"/>
    <m/>
    <m/>
    <n v="4.9087385212340517E-2"/>
    <n v="0.14801210491524977"/>
    <x v="1"/>
  </r>
  <r>
    <x v="17"/>
    <n v="77"/>
    <n v="1"/>
    <n v="24"/>
    <x v="4"/>
    <n v="5"/>
    <n v="3"/>
    <m/>
    <m/>
    <n v="1.9634954084936209E-3"/>
    <n v="3.5268851656513989E-3"/>
    <x v="0"/>
  </r>
  <r>
    <x v="17"/>
    <n v="77"/>
    <n v="1"/>
    <n v="24"/>
    <x v="4"/>
    <n v="10"/>
    <n v="5"/>
    <m/>
    <m/>
    <n v="7.8539816339744835E-3"/>
    <n v="2.2046555420420225E-2"/>
    <x v="0"/>
  </r>
  <r>
    <x v="17"/>
    <n v="77"/>
    <n v="1"/>
    <n v="10"/>
    <x v="0"/>
    <n v="10"/>
    <n v="3"/>
    <m/>
    <m/>
    <n v="7.8539816339744835E-3"/>
    <n v="1.2942556175112916E-2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24"/>
    <x v="4"/>
    <n v="5"/>
    <n v="3"/>
    <m/>
    <m/>
    <n v="1.9634954084936209E-3"/>
    <n v="3.5268851656513989E-3"/>
    <x v="0"/>
  </r>
  <r>
    <x v="17"/>
    <n v="77"/>
    <n v="1"/>
    <n v="24"/>
    <x v="4"/>
    <n v="10"/>
    <n v="6"/>
    <m/>
    <m/>
    <n v="7.8539816339744835E-3"/>
    <n v="2.6728826664807165E-2"/>
    <x v="0"/>
  </r>
  <r>
    <x v="17"/>
    <n v="77"/>
    <n v="1"/>
    <n v="24"/>
    <x v="4"/>
    <n v="5"/>
    <n v="6"/>
    <m/>
    <m/>
    <n v="1.9634954084936209E-3"/>
    <n v="7.3344795804612326E-3"/>
    <x v="0"/>
  </r>
  <r>
    <x v="17"/>
    <n v="77"/>
    <n v="1"/>
    <n v="22"/>
    <x v="2"/>
    <n v="5"/>
    <n v="3"/>
    <m/>
    <m/>
    <n v="1.9634954084936209E-3"/>
    <n v="3.6378364277704512E-3"/>
    <x v="0"/>
  </r>
  <r>
    <x v="17"/>
    <n v="77"/>
    <n v="1"/>
    <n v="10"/>
    <x v="6"/>
    <n v="5"/>
    <n v="3"/>
    <m/>
    <m/>
    <n v="1.9634954084936209E-3"/>
    <n v="3.6378364277704512E-3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10"/>
    <x v="0"/>
    <n v="10"/>
    <n v="3"/>
    <m/>
    <m/>
    <n v="7.8539816339744835E-3"/>
    <n v="1.2942556175112916E-2"/>
    <x v="0"/>
  </r>
  <r>
    <x v="17"/>
    <n v="77"/>
    <n v="1"/>
    <n v="10"/>
    <x v="0"/>
    <n v="5"/>
    <n v="3"/>
    <m/>
    <m/>
    <n v="1.9634954084936209E-3"/>
    <n v="3.6378364277704512E-3"/>
    <x v="0"/>
  </r>
  <r>
    <x v="17"/>
    <n v="77"/>
    <n v="1"/>
    <n v="24"/>
    <x v="4"/>
    <n v="5"/>
    <n v="3"/>
    <m/>
    <m/>
    <n v="1.9634954084936209E-3"/>
    <n v="3.5268851656513989E-3"/>
    <x v="0"/>
  </r>
  <r>
    <x v="17"/>
    <n v="77"/>
    <n v="1"/>
    <n v="10"/>
    <x v="0"/>
    <n v="25"/>
    <n v="6"/>
    <m/>
    <m/>
    <n v="4.9087385212340517E-2"/>
    <n v="0.14801210491524977"/>
    <x v="1"/>
  </r>
  <r>
    <x v="17"/>
    <n v="78"/>
    <n v="1"/>
    <n v="24"/>
    <x v="4"/>
    <n v="5"/>
    <n v="6"/>
    <m/>
    <m/>
    <n v="1.9634954084936209E-3"/>
    <n v="7.3344795804612326E-3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10"/>
    <x v="6"/>
    <n v="5"/>
    <n v="3"/>
    <m/>
    <m/>
    <n v="1.9634954084936209E-3"/>
    <n v="3.6378364277704512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10"/>
    <n v="3"/>
    <m/>
    <m/>
    <n v="7.8539816339744835E-3"/>
    <n v="1.2942556175112916E-2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25"/>
    <n v="6"/>
    <m/>
    <m/>
    <n v="4.9087385212340517E-2"/>
    <n v="0.14801210491524977"/>
    <x v="1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10"/>
    <n v="3"/>
    <m/>
    <m/>
    <n v="7.8539816339744835E-3"/>
    <n v="1.2942556175112916E-2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25"/>
    <n v="6"/>
    <m/>
    <m/>
    <n v="4.9087385212340517E-2"/>
    <n v="0.14801210491524977"/>
    <x v="1"/>
  </r>
  <r>
    <x v="17"/>
    <n v="78"/>
    <n v="1"/>
    <n v="2"/>
    <x v="3"/>
    <n v="15"/>
    <n v="10"/>
    <m/>
    <m/>
    <n v="1.7671458676442587E-2"/>
    <n v="9.7687695493628809E-2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"/>
    <x v="3"/>
    <n v="10"/>
    <n v="10"/>
    <m/>
    <m/>
    <n v="7.8539816339744835E-3"/>
    <n v="4.5847824058857317E-2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2"/>
    <x v="2"/>
    <n v="10"/>
    <n v="3"/>
    <m/>
    <m/>
    <n v="7.8539816339744835E-3"/>
    <n v="1.2942556175112916E-2"/>
    <x v="0"/>
  </r>
  <r>
    <x v="17"/>
    <n v="78"/>
    <n v="1"/>
    <n v="22"/>
    <x v="2"/>
    <n v="5"/>
    <n v="3"/>
    <m/>
    <m/>
    <n v="1.9634954084936209E-3"/>
    <n v="3.6378364277704512E-3"/>
    <x v="0"/>
  </r>
  <r>
    <x v="17"/>
    <n v="78"/>
    <n v="1"/>
    <n v="24"/>
    <x v="4"/>
    <n v="15"/>
    <n v="6"/>
    <m/>
    <m/>
    <n v="1.7671458676442587E-2"/>
    <n v="5.6950957515054322E-2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10"/>
    <x v="0"/>
    <n v="10"/>
    <n v="3"/>
    <m/>
    <m/>
    <n v="7.8539816339744835E-3"/>
    <n v="1.2942556175112916E-2"/>
    <x v="0"/>
  </r>
  <r>
    <x v="17"/>
    <n v="78"/>
    <n v="1"/>
    <n v="10"/>
    <x v="0"/>
    <n v="5"/>
    <n v="3"/>
    <m/>
    <m/>
    <n v="1.9634954084936209E-3"/>
    <n v="3.6378364277704512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10"/>
    <x v="0"/>
    <n v="25"/>
    <n v="6"/>
    <m/>
    <m/>
    <n v="4.9087385212340517E-2"/>
    <n v="0.14801210491524977"/>
    <x v="1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7"/>
    <n v="78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10"/>
    <x v="0"/>
    <n v="10"/>
    <n v="3"/>
    <m/>
    <m/>
    <n v="7.8539816339744835E-3"/>
    <n v="1.2942556175112916E-2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10"/>
    <x v="0"/>
    <n v="25"/>
    <n v="6"/>
    <m/>
    <m/>
    <n v="4.9087385212340517E-2"/>
    <n v="0.14801210491524977"/>
    <x v="1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"/>
    <x v="3"/>
    <n v="10"/>
    <n v="10"/>
    <m/>
    <m/>
    <n v="7.8539816339744835E-3"/>
    <n v="4.5847824058857317E-2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2"/>
    <x v="2"/>
    <n v="10"/>
    <n v="3"/>
    <m/>
    <m/>
    <n v="7.8539816339744835E-3"/>
    <n v="1.2942556175112916E-2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"/>
    <x v="3"/>
    <n v="15"/>
    <n v="10"/>
    <n v="25"/>
    <n v="8"/>
    <n v="1.7671458676442587E-2"/>
    <n v="9.7687695493628809E-2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10"/>
    <x v="0"/>
    <n v="10"/>
    <n v="3"/>
    <m/>
    <m/>
    <n v="7.8539816339744835E-3"/>
    <n v="1.2942556175112916E-2"/>
    <x v="0"/>
  </r>
  <r>
    <x v="18"/>
    <n v="80"/>
    <n v="1"/>
    <n v="10"/>
    <x v="0"/>
    <n v="5"/>
    <n v="3"/>
    <m/>
    <m/>
    <n v="1.9634954084936209E-3"/>
    <n v="3.6378364277704512E-3"/>
    <x v="0"/>
  </r>
  <r>
    <x v="18"/>
    <n v="80"/>
    <n v="1"/>
    <n v="2"/>
    <x v="3"/>
    <n v="15"/>
    <n v="10"/>
    <m/>
    <m/>
    <n v="1.7671458676442587E-2"/>
    <n v="9.7687695493628809E-2"/>
    <x v="0"/>
  </r>
  <r>
    <x v="18"/>
    <n v="80"/>
    <n v="1"/>
    <n v="10"/>
    <x v="0"/>
    <n v="25"/>
    <n v="6"/>
    <m/>
    <m/>
    <n v="4.9087385212340517E-2"/>
    <n v="0.14801210491524977"/>
    <x v="1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24"/>
    <x v="4"/>
    <n v="5"/>
    <n v="3"/>
    <m/>
    <m/>
    <n v="1.9634954084936209E-3"/>
    <n v="3.5268851656513989E-3"/>
    <x v="0"/>
  </r>
  <r>
    <x v="18"/>
    <n v="80"/>
    <n v="1"/>
    <n v="14"/>
    <x v="1"/>
    <n v="5"/>
    <n v="3"/>
    <m/>
    <m/>
    <n v="1.9634954084936209E-3"/>
    <n v="3.6378364277704512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22"/>
    <x v="2"/>
    <n v="5"/>
    <n v="3"/>
    <m/>
    <m/>
    <n v="1.9634954084936209E-3"/>
    <n v="3.6378364277704512E-3"/>
    <x v="0"/>
  </r>
  <r>
    <x v="18"/>
    <n v="80"/>
    <n v="1"/>
    <n v="14"/>
    <x v="1"/>
    <n v="5"/>
    <n v="3"/>
    <m/>
    <m/>
    <n v="1.9634954084936209E-3"/>
    <n v="3.6378364277704512E-3"/>
    <x v="0"/>
  </r>
  <r>
    <x v="18"/>
    <n v="80"/>
    <n v="1"/>
    <n v="14"/>
    <x v="1"/>
    <n v="5"/>
    <n v="3"/>
    <m/>
    <m/>
    <n v="1.9634954084936209E-3"/>
    <n v="3.6378364277704512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10"/>
    <n v="6"/>
    <m/>
    <m/>
    <n v="7.8539816339744835E-3"/>
    <n v="2.6728826664807165E-2"/>
    <x v="0"/>
  </r>
  <r>
    <x v="19"/>
    <n v="85"/>
    <n v="1"/>
    <n v="24"/>
    <x v="4"/>
    <n v="5"/>
    <n v="6"/>
    <m/>
    <m/>
    <n v="1.9634954084936209E-3"/>
    <n v="7.3344795804612326E-3"/>
    <x v="0"/>
  </r>
  <r>
    <x v="19"/>
    <n v="85"/>
    <n v="1"/>
    <n v="22"/>
    <x v="2"/>
    <n v="5"/>
    <n v="3"/>
    <m/>
    <m/>
    <n v="1.9634954084936209E-3"/>
    <n v="3.6378364277704512E-3"/>
    <x v="0"/>
  </r>
  <r>
    <x v="19"/>
    <n v="85"/>
    <n v="1"/>
    <n v="10"/>
    <x v="6"/>
    <n v="5"/>
    <n v="3"/>
    <m/>
    <m/>
    <n v="1.9634954084936209E-3"/>
    <n v="3.6378364277704512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10"/>
    <x v="0"/>
    <n v="10"/>
    <n v="3"/>
    <m/>
    <m/>
    <n v="7.8539816339744835E-3"/>
    <n v="1.2942556175112916E-2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10"/>
    <x v="0"/>
    <n v="25"/>
    <n v="6"/>
    <m/>
    <m/>
    <n v="4.9087385212340517E-2"/>
    <n v="0.14801210491524977"/>
    <x v="1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10"/>
    <x v="0"/>
    <n v="25"/>
    <n v="6"/>
    <m/>
    <m/>
    <n v="4.9087385212340517E-2"/>
    <n v="0.14801210491524977"/>
    <x v="1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10"/>
    <n v="5"/>
    <m/>
    <m/>
    <n v="7.8539816339744835E-3"/>
    <n v="2.2046555420420225E-2"/>
    <x v="0"/>
  </r>
  <r>
    <x v="19"/>
    <n v="85"/>
    <n v="1"/>
    <n v="10"/>
    <x v="0"/>
    <n v="10"/>
    <n v="3"/>
    <m/>
    <m/>
    <n v="7.8539816339744835E-3"/>
    <n v="1.2942556175112916E-2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10"/>
    <n v="6"/>
    <m/>
    <m/>
    <n v="7.8539816339744835E-3"/>
    <n v="2.6728826664807165E-2"/>
    <x v="0"/>
  </r>
  <r>
    <x v="19"/>
    <n v="85"/>
    <n v="1"/>
    <n v="24"/>
    <x v="4"/>
    <n v="5"/>
    <n v="6"/>
    <m/>
    <m/>
    <n v="1.9634954084936209E-3"/>
    <n v="7.3344795804612326E-3"/>
    <x v="0"/>
  </r>
  <r>
    <x v="19"/>
    <n v="85"/>
    <n v="1"/>
    <n v="22"/>
    <x v="2"/>
    <n v="5"/>
    <n v="3"/>
    <m/>
    <m/>
    <n v="1.9634954084936209E-3"/>
    <n v="3.6378364277704512E-3"/>
    <x v="0"/>
  </r>
  <r>
    <x v="19"/>
    <n v="85"/>
    <n v="1"/>
    <n v="10"/>
    <x v="6"/>
    <n v="5"/>
    <n v="3"/>
    <m/>
    <m/>
    <n v="1.9634954084936209E-3"/>
    <n v="3.6378364277704512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10"/>
    <x v="0"/>
    <n v="10"/>
    <n v="3"/>
    <m/>
    <m/>
    <n v="7.8539816339744835E-3"/>
    <n v="1.2942556175112916E-2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10"/>
    <x v="0"/>
    <n v="25"/>
    <n v="6"/>
    <m/>
    <m/>
    <n v="4.9087385212340517E-2"/>
    <n v="0.14801210491524977"/>
    <x v="1"/>
  </r>
  <r>
    <x v="19"/>
    <n v="85"/>
    <n v="1"/>
    <n v="2"/>
    <x v="3"/>
    <n v="10"/>
    <n v="10"/>
    <m/>
    <m/>
    <n v="7.8539816339744835E-3"/>
    <n v="4.5847824058857317E-2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"/>
    <x v="3"/>
    <n v="15"/>
    <n v="10"/>
    <n v="28"/>
    <n v="7"/>
    <n v="1.7671458676442587E-2"/>
    <n v="9.7687695493628809E-2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10"/>
    <x v="0"/>
    <n v="10"/>
    <n v="3"/>
    <m/>
    <m/>
    <n v="7.8539816339744835E-3"/>
    <n v="1.2942556175112916E-2"/>
    <x v="0"/>
  </r>
  <r>
    <x v="19"/>
    <n v="85"/>
    <n v="1"/>
    <n v="10"/>
    <x v="0"/>
    <n v="5"/>
    <n v="3"/>
    <m/>
    <m/>
    <n v="1.9634954084936209E-3"/>
    <n v="3.6378364277704512E-3"/>
    <x v="0"/>
  </r>
  <r>
    <x v="19"/>
    <n v="85"/>
    <n v="1"/>
    <n v="2"/>
    <x v="3"/>
    <n v="15"/>
    <n v="10"/>
    <m/>
    <m/>
    <n v="1.7671458676442587E-2"/>
    <n v="9.7687695493628809E-2"/>
    <x v="0"/>
  </r>
  <r>
    <x v="19"/>
    <n v="85"/>
    <n v="1"/>
    <n v="10"/>
    <x v="0"/>
    <n v="25"/>
    <n v="6"/>
    <m/>
    <m/>
    <n v="4.9087385212340517E-2"/>
    <n v="0.14801210491524977"/>
    <x v="1"/>
  </r>
  <r>
    <x v="19"/>
    <n v="85"/>
    <n v="1"/>
    <n v="2"/>
    <x v="3"/>
    <n v="10"/>
    <n v="10"/>
    <m/>
    <m/>
    <n v="7.8539816339744835E-3"/>
    <n v="4.5847824058857317E-2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5"/>
    <n v="1"/>
    <n v="24"/>
    <x v="4"/>
    <n v="5"/>
    <n v="3"/>
    <m/>
    <m/>
    <n v="1.9634954084936209E-3"/>
    <n v="3.5268851656513989E-3"/>
    <x v="0"/>
  </r>
  <r>
    <x v="19"/>
    <n v="88"/>
    <n v="1"/>
    <n v="14"/>
    <x v="1"/>
    <n v="5"/>
    <n v="3"/>
    <m/>
    <m/>
    <n v="1.9634954084936209E-3"/>
    <n v="3.6378364277704512E-3"/>
    <x v="0"/>
  </r>
  <r>
    <x v="19"/>
    <n v="88"/>
    <n v="1"/>
    <n v="14"/>
    <x v="1"/>
    <n v="5"/>
    <n v="3"/>
    <m/>
    <m/>
    <n v="1.9634954084936209E-3"/>
    <n v="3.6378364277704512E-3"/>
    <x v="0"/>
  </r>
  <r>
    <x v="19"/>
    <n v="88"/>
    <n v="1"/>
    <n v="22"/>
    <x v="2"/>
    <n v="5"/>
    <n v="3"/>
    <m/>
    <m/>
    <n v="1.9634954084936209E-3"/>
    <n v="3.6378364277704512E-3"/>
    <x v="0"/>
  </r>
  <r>
    <x v="19"/>
    <n v="88"/>
    <n v="1"/>
    <n v="22"/>
    <x v="2"/>
    <n v="5"/>
    <n v="3"/>
    <m/>
    <m/>
    <n v="1.9634954084936209E-3"/>
    <n v="3.6378364277704512E-3"/>
    <x v="0"/>
  </r>
  <r>
    <x v="19"/>
    <n v="88"/>
    <n v="1"/>
    <n v="14"/>
    <x v="1"/>
    <n v="5"/>
    <n v="3"/>
    <m/>
    <m/>
    <n v="1.9634954084936209E-3"/>
    <n v="3.6378364277704512E-3"/>
    <x v="0"/>
  </r>
  <r>
    <x v="19"/>
    <n v="88"/>
    <n v="1"/>
    <n v="14"/>
    <x v="1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25"/>
    <n v="6"/>
    <m/>
    <m/>
    <n v="4.9087385212340517E-2"/>
    <n v="0.14801210491524977"/>
    <x v="1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10"/>
    <n v="5"/>
    <m/>
    <m/>
    <n v="7.8539816339744835E-3"/>
    <n v="2.2046555420420225E-2"/>
    <x v="0"/>
  </r>
  <r>
    <x v="19"/>
    <n v="88"/>
    <n v="1"/>
    <n v="10"/>
    <x v="0"/>
    <n v="10"/>
    <n v="3"/>
    <m/>
    <m/>
    <n v="7.8539816339744835E-3"/>
    <n v="1.2942556175112916E-2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10"/>
    <n v="6"/>
    <m/>
    <m/>
    <n v="7.8539816339744835E-3"/>
    <n v="2.6728826664807165E-2"/>
    <x v="0"/>
  </r>
  <r>
    <x v="19"/>
    <n v="88"/>
    <n v="1"/>
    <n v="24"/>
    <x v="4"/>
    <n v="5"/>
    <n v="6"/>
    <m/>
    <m/>
    <n v="1.9634954084936209E-3"/>
    <n v="7.3344795804612326E-3"/>
    <x v="0"/>
  </r>
  <r>
    <x v="19"/>
    <n v="88"/>
    <n v="1"/>
    <n v="22"/>
    <x v="2"/>
    <n v="5"/>
    <n v="3"/>
    <m/>
    <m/>
    <n v="1.9634954084936209E-3"/>
    <n v="3.6378364277704512E-3"/>
    <x v="0"/>
  </r>
  <r>
    <x v="19"/>
    <n v="88"/>
    <n v="1"/>
    <n v="10"/>
    <x v="6"/>
    <n v="5"/>
    <n v="3"/>
    <m/>
    <m/>
    <n v="1.9634954084936209E-3"/>
    <n v="3.6378364277704512E-3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10"/>
    <x v="0"/>
    <n v="10"/>
    <n v="3"/>
    <m/>
    <m/>
    <n v="7.8539816339744835E-3"/>
    <n v="1.2942556175112916E-2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25"/>
    <n v="6"/>
    <m/>
    <m/>
    <n v="4.9087385212340517E-2"/>
    <n v="0.14801210491524977"/>
    <x v="1"/>
  </r>
  <r>
    <x v="19"/>
    <n v="88"/>
    <n v="1"/>
    <n v="24"/>
    <x v="4"/>
    <n v="5"/>
    <n v="6"/>
    <m/>
    <m/>
    <n v="1.9634954084936209E-3"/>
    <n v="7.3344795804612326E-3"/>
    <x v="0"/>
  </r>
  <r>
    <x v="19"/>
    <n v="88"/>
    <n v="1"/>
    <n v="22"/>
    <x v="2"/>
    <n v="5"/>
    <n v="3"/>
    <m/>
    <m/>
    <n v="1.9634954084936209E-3"/>
    <n v="3.6378364277704512E-3"/>
    <x v="0"/>
  </r>
  <r>
    <x v="19"/>
    <n v="88"/>
    <n v="1"/>
    <n v="10"/>
    <x v="6"/>
    <n v="5"/>
    <n v="3"/>
    <m/>
    <m/>
    <n v="1.9634954084936209E-3"/>
    <n v="3.6378364277704512E-3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10"/>
    <x v="0"/>
    <n v="10"/>
    <n v="3"/>
    <m/>
    <m/>
    <n v="7.8539816339744835E-3"/>
    <n v="1.2942556175112916E-2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25"/>
    <n v="6"/>
    <m/>
    <m/>
    <n v="4.9087385212340517E-2"/>
    <n v="0.14801210491524977"/>
    <x v="1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10"/>
    <x v="0"/>
    <n v="10"/>
    <n v="3"/>
    <m/>
    <m/>
    <n v="7.8539816339744835E-3"/>
    <n v="1.2942556175112916E-2"/>
    <x v="0"/>
  </r>
  <r>
    <x v="19"/>
    <n v="88"/>
    <n v="1"/>
    <n v="10"/>
    <x v="0"/>
    <n v="5"/>
    <n v="3"/>
    <m/>
    <m/>
    <n v="1.9634954084936209E-3"/>
    <n v="3.6378364277704512E-3"/>
    <x v="0"/>
  </r>
  <r>
    <x v="19"/>
    <n v="88"/>
    <n v="1"/>
    <n v="24"/>
    <x v="4"/>
    <n v="5"/>
    <n v="3"/>
    <m/>
    <m/>
    <n v="1.9634954084936209E-3"/>
    <n v="3.5268851656513989E-3"/>
    <x v="0"/>
  </r>
  <r>
    <x v="19"/>
    <n v="88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10"/>
    <n v="5"/>
    <m/>
    <m/>
    <n v="7.8539816339744835E-3"/>
    <n v="2.2046555420420225E-2"/>
    <x v="0"/>
  </r>
  <r>
    <x v="19"/>
    <n v="89"/>
    <n v="1"/>
    <n v="10"/>
    <x v="0"/>
    <n v="10"/>
    <n v="3"/>
    <m/>
    <m/>
    <n v="7.8539816339744835E-3"/>
    <n v="1.2942556175112916E-2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10"/>
    <n v="6"/>
    <m/>
    <m/>
    <n v="7.8539816339744835E-3"/>
    <n v="2.6728826664807165E-2"/>
    <x v="0"/>
  </r>
  <r>
    <x v="19"/>
    <n v="89"/>
    <n v="1"/>
    <n v="24"/>
    <x v="4"/>
    <n v="5"/>
    <n v="6"/>
    <m/>
    <m/>
    <n v="1.9634954084936209E-3"/>
    <n v="7.3344795804612326E-3"/>
    <x v="0"/>
  </r>
  <r>
    <x v="19"/>
    <n v="89"/>
    <n v="1"/>
    <n v="22"/>
    <x v="2"/>
    <n v="5"/>
    <n v="3"/>
    <m/>
    <m/>
    <n v="1.9634954084936209E-3"/>
    <n v="3.6378364277704512E-3"/>
    <x v="0"/>
  </r>
  <r>
    <x v="19"/>
    <n v="89"/>
    <n v="1"/>
    <n v="10"/>
    <x v="6"/>
    <n v="5"/>
    <n v="3"/>
    <m/>
    <m/>
    <n v="1.9634954084936209E-3"/>
    <n v="3.6378364277704512E-3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10"/>
    <x v="0"/>
    <n v="10"/>
    <n v="3"/>
    <m/>
    <m/>
    <n v="7.8539816339744835E-3"/>
    <n v="1.2942556175112916E-2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10"/>
    <x v="0"/>
    <n v="10"/>
    <n v="3"/>
    <m/>
    <m/>
    <n v="7.8539816339744835E-3"/>
    <n v="1.2942556175112916E-2"/>
    <x v="0"/>
  </r>
  <r>
    <x v="19"/>
    <n v="89"/>
    <n v="1"/>
    <n v="10"/>
    <x v="0"/>
    <n v="5"/>
    <n v="3"/>
    <m/>
    <m/>
    <n v="1.9634954084936209E-3"/>
    <n v="3.6378364277704512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10"/>
    <x v="0"/>
    <n v="25"/>
    <n v="6"/>
    <m/>
    <m/>
    <n v="4.9087385212340517E-2"/>
    <n v="0.14801210491524977"/>
    <x v="1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4"/>
    <x v="4"/>
    <n v="5"/>
    <n v="3"/>
    <m/>
    <m/>
    <n v="1.9634954084936209E-3"/>
    <n v="3.5268851656513989E-3"/>
    <x v="0"/>
  </r>
  <r>
    <x v="19"/>
    <n v="89"/>
    <n v="1"/>
    <n v="22"/>
    <x v="2"/>
    <n v="5"/>
    <n v="3"/>
    <m/>
    <m/>
    <n v="1.9634954084936209E-3"/>
    <n v="3.6378364277704512E-3"/>
    <x v="0"/>
  </r>
  <r>
    <x v="19"/>
    <n v="89"/>
    <n v="1"/>
    <n v="22"/>
    <x v="2"/>
    <n v="5"/>
    <n v="3"/>
    <m/>
    <m/>
    <n v="1.9634954084936209E-3"/>
    <n v="3.6378364277704512E-3"/>
    <x v="0"/>
  </r>
  <r>
    <x v="19"/>
    <n v="89"/>
    <n v="1"/>
    <n v="24"/>
    <x v="4"/>
    <n v="15"/>
    <n v="6"/>
    <m/>
    <m/>
    <n v="1.7671458676442587E-2"/>
    <n v="5.6950957515054322E-2"/>
    <x v="0"/>
  </r>
  <r>
    <x v="19"/>
    <n v="89"/>
    <n v="1"/>
    <n v="24"/>
    <x v="4"/>
    <n v="10"/>
    <n v="6"/>
    <m/>
    <m/>
    <n v="7.8539816339744835E-3"/>
    <n v="2.6728826664807165E-2"/>
    <x v="0"/>
  </r>
  <r>
    <x v="19"/>
    <n v="89"/>
    <n v="1"/>
    <n v="24"/>
    <x v="4"/>
    <n v="10"/>
    <n v="6"/>
    <m/>
    <m/>
    <n v="7.8539816339744835E-3"/>
    <n v="2.6728826664807165E-2"/>
    <x v="0"/>
  </r>
  <r>
    <x v="19"/>
    <n v="89"/>
    <n v="1"/>
    <n v="24"/>
    <x v="4"/>
    <n v="15"/>
    <n v="6"/>
    <m/>
    <m/>
    <n v="1.7671458676442587E-2"/>
    <n v="5.6950957515054322E-2"/>
    <x v="0"/>
  </r>
  <r>
    <x v="19"/>
    <n v="89"/>
    <n v="1"/>
    <n v="24"/>
    <x v="4"/>
    <n v="15"/>
    <n v="6"/>
    <m/>
    <m/>
    <n v="1.7671458676442587E-2"/>
    <n v="5.6950957515054322E-2"/>
    <x v="0"/>
  </r>
  <r>
    <x v="19"/>
    <n v="89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5"/>
    <n v="6"/>
    <m/>
    <m/>
    <n v="1.9634954084936209E-3"/>
    <n v="7.3344795804612326E-3"/>
    <x v="0"/>
  </r>
  <r>
    <x v="19"/>
    <n v="90"/>
    <n v="1"/>
    <n v="22"/>
    <x v="2"/>
    <n v="5"/>
    <n v="3"/>
    <m/>
    <m/>
    <n v="1.9634954084936209E-3"/>
    <n v="3.6378364277704512E-3"/>
    <x v="0"/>
  </r>
  <r>
    <x v="19"/>
    <n v="90"/>
    <n v="1"/>
    <n v="10"/>
    <x v="6"/>
    <n v="5"/>
    <n v="3"/>
    <m/>
    <m/>
    <n v="1.9634954084936209E-3"/>
    <n v="3.6378364277704512E-3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10"/>
    <x v="0"/>
    <n v="10"/>
    <n v="3"/>
    <m/>
    <m/>
    <n v="7.8539816339744835E-3"/>
    <n v="1.2942556175112916E-2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10"/>
    <x v="0"/>
    <n v="25"/>
    <n v="6"/>
    <m/>
    <m/>
    <n v="4.9087385212340517E-2"/>
    <n v="0.14801210491524977"/>
    <x v="1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10"/>
    <x v="0"/>
    <n v="10"/>
    <n v="3"/>
    <m/>
    <m/>
    <n v="7.8539816339744835E-3"/>
    <n v="1.2942556175112916E-2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10"/>
    <x v="0"/>
    <n v="25"/>
    <n v="6"/>
    <m/>
    <m/>
    <n v="4.9087385212340517E-2"/>
    <n v="0.14801210491524977"/>
    <x v="1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4"/>
    <x v="4"/>
    <n v="5"/>
    <n v="3"/>
    <m/>
    <m/>
    <n v="1.9634954084936209E-3"/>
    <n v="3.5268851656513989E-3"/>
    <x v="0"/>
  </r>
  <r>
    <x v="19"/>
    <n v="90"/>
    <n v="1"/>
    <n v="22"/>
    <x v="2"/>
    <n v="5"/>
    <n v="3"/>
    <m/>
    <m/>
    <n v="1.9634954084936209E-3"/>
    <n v="3.6378364277704512E-3"/>
    <x v="0"/>
  </r>
  <r>
    <x v="19"/>
    <n v="90"/>
    <n v="1"/>
    <n v="22"/>
    <x v="2"/>
    <n v="5"/>
    <n v="3"/>
    <m/>
    <m/>
    <n v="1.9634954084936209E-3"/>
    <n v="3.6378364277704512E-3"/>
    <x v="0"/>
  </r>
  <r>
    <x v="19"/>
    <n v="90"/>
    <n v="1"/>
    <n v="24"/>
    <x v="4"/>
    <n v="15"/>
    <n v="6"/>
    <m/>
    <m/>
    <n v="1.7671458676442587E-2"/>
    <n v="5.6950957515054322E-2"/>
    <x v="0"/>
  </r>
  <r>
    <x v="19"/>
    <n v="90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15"/>
    <n v="6"/>
    <m/>
    <m/>
    <n v="1.7671458676442587E-2"/>
    <n v="5.6950957515054322E-2"/>
    <x v="0"/>
  </r>
  <r>
    <x v="19"/>
    <n v="90"/>
    <n v="1"/>
    <n v="24"/>
    <x v="4"/>
    <n v="15"/>
    <n v="6"/>
    <m/>
    <m/>
    <n v="1.7671458676442587E-2"/>
    <n v="5.6950957515054322E-2"/>
    <x v="0"/>
  </r>
  <r>
    <x v="19"/>
    <n v="90"/>
    <n v="1"/>
    <n v="24"/>
    <x v="4"/>
    <n v="10"/>
    <n v="6"/>
    <m/>
    <m/>
    <n v="7.8539816339744835E-3"/>
    <n v="2.6728826664807165E-2"/>
    <x v="0"/>
  </r>
  <r>
    <x v="19"/>
    <n v="90"/>
    <n v="1"/>
    <n v="24"/>
    <x v="4"/>
    <n v="5"/>
    <n v="6"/>
    <m/>
    <m/>
    <n v="1.9634954084936209E-3"/>
    <n v="7.3344795804612326E-3"/>
    <x v="0"/>
  </r>
  <r>
    <x v="19"/>
    <n v="90"/>
    <n v="1"/>
    <n v="22"/>
    <x v="2"/>
    <n v="5"/>
    <n v="3"/>
    <m/>
    <m/>
    <n v="1.9634954084936209E-3"/>
    <n v="3.6378364277704512E-3"/>
    <x v="0"/>
  </r>
  <r>
    <x v="19"/>
    <n v="90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10"/>
    <x v="0"/>
    <n v="10"/>
    <n v="3"/>
    <m/>
    <m/>
    <n v="7.8539816339744835E-3"/>
    <n v="1.2942556175112916E-2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25"/>
    <n v="6"/>
    <m/>
    <m/>
    <n v="4.9087385212340517E-2"/>
    <n v="0.14801210491524977"/>
    <x v="1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4"/>
    <x v="1"/>
    <n v="5"/>
    <n v="3"/>
    <m/>
    <m/>
    <n v="1.9634954084936209E-3"/>
    <n v="3.6378364277704512E-3"/>
    <x v="0"/>
  </r>
  <r>
    <x v="19"/>
    <n v="91"/>
    <n v="1"/>
    <n v="14"/>
    <x v="1"/>
    <n v="5"/>
    <n v="3"/>
    <m/>
    <m/>
    <n v="1.9634954084936209E-3"/>
    <n v="3.6378364277704512E-3"/>
    <x v="0"/>
  </r>
  <r>
    <x v="19"/>
    <n v="91"/>
    <n v="1"/>
    <n v="22"/>
    <x v="2"/>
    <n v="5"/>
    <n v="3"/>
    <m/>
    <m/>
    <n v="1.9634954084936209E-3"/>
    <n v="3.6378364277704512E-3"/>
    <x v="0"/>
  </r>
  <r>
    <x v="19"/>
    <n v="91"/>
    <n v="1"/>
    <n v="22"/>
    <x v="2"/>
    <n v="5"/>
    <n v="3"/>
    <m/>
    <m/>
    <n v="1.9634954084936209E-3"/>
    <n v="3.6378364277704512E-3"/>
    <x v="0"/>
  </r>
  <r>
    <x v="19"/>
    <n v="91"/>
    <n v="1"/>
    <n v="14"/>
    <x v="1"/>
    <n v="5"/>
    <n v="3"/>
    <m/>
    <m/>
    <n v="1.9634954084936209E-3"/>
    <n v="3.6378364277704512E-3"/>
    <x v="0"/>
  </r>
  <r>
    <x v="19"/>
    <n v="91"/>
    <n v="1"/>
    <n v="14"/>
    <x v="1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25"/>
    <n v="6"/>
    <m/>
    <m/>
    <n v="4.9087385212340517E-2"/>
    <n v="0.14801210491524977"/>
    <x v="1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10"/>
    <n v="5"/>
    <m/>
    <m/>
    <n v="7.8539816339744835E-3"/>
    <n v="2.2046555420420225E-2"/>
    <x v="0"/>
  </r>
  <r>
    <x v="19"/>
    <n v="91"/>
    <n v="1"/>
    <n v="10"/>
    <x v="0"/>
    <n v="10"/>
    <n v="3"/>
    <m/>
    <m/>
    <n v="7.8539816339744835E-3"/>
    <n v="1.2942556175112916E-2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24"/>
    <x v="4"/>
    <n v="10"/>
    <n v="6"/>
    <m/>
    <m/>
    <n v="7.8539816339744835E-3"/>
    <n v="2.6728826664807165E-2"/>
    <x v="0"/>
  </r>
  <r>
    <x v="19"/>
    <n v="91"/>
    <n v="1"/>
    <n v="24"/>
    <x v="4"/>
    <n v="5"/>
    <n v="6"/>
    <m/>
    <m/>
    <n v="1.9634954084936209E-3"/>
    <n v="7.3344795804612326E-3"/>
    <x v="0"/>
  </r>
  <r>
    <x v="19"/>
    <n v="91"/>
    <n v="1"/>
    <n v="22"/>
    <x v="2"/>
    <n v="5"/>
    <n v="3"/>
    <m/>
    <m/>
    <n v="1.9634954084936209E-3"/>
    <n v="3.6378364277704512E-3"/>
    <x v="0"/>
  </r>
  <r>
    <x v="19"/>
    <n v="91"/>
    <n v="1"/>
    <n v="10"/>
    <x v="6"/>
    <n v="5"/>
    <n v="3"/>
    <m/>
    <m/>
    <n v="1.9634954084936209E-3"/>
    <n v="3.6378364277704512E-3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10"/>
    <x v="0"/>
    <n v="10"/>
    <n v="3"/>
    <m/>
    <m/>
    <n v="7.8539816339744835E-3"/>
    <n v="1.2942556175112916E-2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25"/>
    <n v="6"/>
    <m/>
    <m/>
    <n v="4.9087385212340517E-2"/>
    <n v="0.14801210491524977"/>
    <x v="1"/>
  </r>
  <r>
    <x v="19"/>
    <n v="91"/>
    <n v="1"/>
    <n v="24"/>
    <x v="4"/>
    <n v="5"/>
    <n v="6"/>
    <m/>
    <m/>
    <n v="1.9634954084936209E-3"/>
    <n v="7.3344795804612326E-3"/>
    <x v="0"/>
  </r>
  <r>
    <x v="19"/>
    <n v="91"/>
    <n v="1"/>
    <n v="22"/>
    <x v="2"/>
    <n v="5"/>
    <n v="3"/>
    <m/>
    <m/>
    <n v="1.9634954084936209E-3"/>
    <n v="3.6378364277704512E-3"/>
    <x v="0"/>
  </r>
  <r>
    <x v="19"/>
    <n v="91"/>
    <n v="1"/>
    <n v="10"/>
    <x v="6"/>
    <n v="5"/>
    <n v="3"/>
    <m/>
    <m/>
    <n v="1.9634954084936209E-3"/>
    <n v="3.6378364277704512E-3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10"/>
    <x v="0"/>
    <n v="10"/>
    <n v="3"/>
    <m/>
    <m/>
    <n v="7.8539816339744835E-3"/>
    <n v="1.2942556175112916E-2"/>
    <x v="0"/>
  </r>
  <r>
    <x v="19"/>
    <n v="91"/>
    <n v="1"/>
    <n v="10"/>
    <x v="0"/>
    <n v="5"/>
    <n v="3"/>
    <m/>
    <m/>
    <n v="1.9634954084936209E-3"/>
    <n v="3.6378364277704512E-3"/>
    <x v="0"/>
  </r>
  <r>
    <x v="19"/>
    <n v="91"/>
    <n v="1"/>
    <n v="24"/>
    <x v="4"/>
    <n v="5"/>
    <n v="3"/>
    <m/>
    <m/>
    <n v="1.9634954084936209E-3"/>
    <n v="3.5268851656513989E-3"/>
    <x v="0"/>
  </r>
  <r>
    <x v="19"/>
    <n v="91"/>
    <n v="1"/>
    <n v="10"/>
    <x v="0"/>
    <n v="25"/>
    <n v="6"/>
    <m/>
    <m/>
    <n v="4.9087385212340517E-2"/>
    <n v="0.14801210491524977"/>
    <x v="1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10"/>
    <x v="0"/>
    <n v="25"/>
    <n v="6"/>
    <m/>
    <m/>
    <n v="4.9087385212340517E-2"/>
    <n v="0.14801210491524977"/>
    <x v="1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10"/>
    <x v="0"/>
    <n v="10"/>
    <n v="3"/>
    <m/>
    <m/>
    <n v="7.8539816339744835E-3"/>
    <n v="1.2942556175112916E-2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10"/>
    <x v="0"/>
    <n v="25"/>
    <n v="6"/>
    <m/>
    <m/>
    <n v="4.9087385212340517E-2"/>
    <n v="0.14801210491524977"/>
    <x v="1"/>
  </r>
  <r>
    <x v="20"/>
    <n v="81"/>
    <n v="1"/>
    <n v="2"/>
    <x v="3"/>
    <n v="15"/>
    <n v="10"/>
    <m/>
    <m/>
    <n v="1.7671458676442587E-2"/>
    <n v="9.7687695493628809E-2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"/>
    <x v="3"/>
    <n v="15"/>
    <n v="10"/>
    <m/>
    <m/>
    <n v="1.7671458676442587E-2"/>
    <n v="9.7687695493628809E-2"/>
    <x v="0"/>
  </r>
  <r>
    <x v="20"/>
    <n v="81"/>
    <n v="1"/>
    <n v="14"/>
    <x v="1"/>
    <n v="5"/>
    <n v="3"/>
    <m/>
    <m/>
    <n v="1.9634954084936209E-3"/>
    <n v="3.6378364277704512E-3"/>
    <x v="0"/>
  </r>
  <r>
    <x v="20"/>
    <n v="81"/>
    <n v="1"/>
    <n v="14"/>
    <x v="1"/>
    <n v="5"/>
    <n v="3"/>
    <m/>
    <m/>
    <n v="1.9634954084936209E-3"/>
    <n v="3.6378364277704512E-3"/>
    <x v="0"/>
  </r>
  <r>
    <x v="20"/>
    <n v="81"/>
    <n v="1"/>
    <n v="22"/>
    <x v="2"/>
    <n v="5"/>
    <n v="3"/>
    <m/>
    <m/>
    <n v="1.9634954084936209E-3"/>
    <n v="3.6378364277704512E-3"/>
    <x v="0"/>
  </r>
  <r>
    <x v="20"/>
    <n v="81"/>
    <n v="1"/>
    <n v="22"/>
    <x v="2"/>
    <n v="5"/>
    <n v="3"/>
    <m/>
    <m/>
    <n v="1.9634954084936209E-3"/>
    <n v="3.6378364277704512E-3"/>
    <x v="0"/>
  </r>
  <r>
    <x v="20"/>
    <n v="81"/>
    <n v="1"/>
    <n v="14"/>
    <x v="1"/>
    <n v="5"/>
    <n v="3"/>
    <m/>
    <m/>
    <n v="1.9634954084936209E-3"/>
    <n v="3.6378364277704512E-3"/>
    <x v="0"/>
  </r>
  <r>
    <x v="20"/>
    <n v="81"/>
    <n v="1"/>
    <n v="14"/>
    <x v="1"/>
    <n v="5"/>
    <n v="3"/>
    <m/>
    <m/>
    <n v="1.9634954084936209E-3"/>
    <n v="3.6378364277704512E-3"/>
    <x v="0"/>
  </r>
  <r>
    <x v="20"/>
    <n v="81"/>
    <n v="1"/>
    <n v="2"/>
    <x v="3"/>
    <n v="15"/>
    <n v="10"/>
    <n v="45"/>
    <n v="9"/>
    <n v="1.7671458676442587E-2"/>
    <n v="9.7687695493628809E-2"/>
    <x v="0"/>
  </r>
  <r>
    <x v="20"/>
    <n v="81"/>
    <n v="1"/>
    <n v="10"/>
    <x v="0"/>
    <n v="25"/>
    <n v="6"/>
    <m/>
    <m/>
    <n v="4.9087385212340517E-2"/>
    <n v="0.14801210491524977"/>
    <x v="1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4"/>
    <x v="4"/>
    <n v="10"/>
    <n v="5"/>
    <m/>
    <m/>
    <n v="7.8539816339744835E-3"/>
    <n v="2.2046555420420225E-2"/>
    <x v="0"/>
  </r>
  <r>
    <x v="20"/>
    <n v="81"/>
    <n v="1"/>
    <n v="10"/>
    <x v="0"/>
    <n v="10"/>
    <n v="3"/>
    <m/>
    <m/>
    <n v="7.8539816339744835E-3"/>
    <n v="1.2942556175112916E-2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2"/>
    <x v="3"/>
    <n v="10"/>
    <n v="10"/>
    <m/>
    <m/>
    <n v="7.8539816339744835E-3"/>
    <n v="4.5847824058857317E-2"/>
    <x v="0"/>
  </r>
  <r>
    <x v="20"/>
    <n v="81"/>
    <n v="1"/>
    <n v="2"/>
    <x v="3"/>
    <n v="15"/>
    <n v="10"/>
    <m/>
    <m/>
    <n v="1.7671458676442587E-2"/>
    <n v="9.7687695493628809E-2"/>
    <x v="0"/>
  </r>
  <r>
    <x v="20"/>
    <n v="81"/>
    <n v="1"/>
    <n v="22"/>
    <x v="2"/>
    <n v="5"/>
    <n v="3"/>
    <m/>
    <m/>
    <n v="1.9634954084936209E-3"/>
    <n v="3.6378364277704512E-3"/>
    <x v="0"/>
  </r>
  <r>
    <x v="20"/>
    <n v="81"/>
    <n v="1"/>
    <n v="10"/>
    <x v="6"/>
    <n v="5"/>
    <n v="3"/>
    <m/>
    <m/>
    <n v="1.9634954084936209E-3"/>
    <n v="3.6378364277704512E-3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10"/>
    <x v="0"/>
    <n v="10"/>
    <n v="3"/>
    <m/>
    <m/>
    <n v="7.8539816339744835E-3"/>
    <n v="1.2942556175112916E-2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24"/>
    <x v="4"/>
    <n v="5"/>
    <n v="3"/>
    <m/>
    <m/>
    <n v="1.9634954084936209E-3"/>
    <n v="3.5268851656513989E-3"/>
    <x v="0"/>
  </r>
  <r>
    <x v="20"/>
    <n v="81"/>
    <n v="1"/>
    <n v="10"/>
    <x v="0"/>
    <n v="25"/>
    <n v="6"/>
    <m/>
    <m/>
    <n v="4.9087385212340517E-2"/>
    <n v="0.14801210491524977"/>
    <x v="1"/>
  </r>
  <r>
    <x v="20"/>
    <n v="81"/>
    <n v="1"/>
    <n v="24"/>
    <x v="4"/>
    <n v="5"/>
    <n v="6"/>
    <m/>
    <m/>
    <n v="1.9634954084936209E-3"/>
    <n v="7.3344795804612326E-3"/>
    <x v="0"/>
  </r>
  <r>
    <x v="20"/>
    <n v="81"/>
    <n v="1"/>
    <n v="22"/>
    <x v="2"/>
    <n v="5"/>
    <n v="3"/>
    <m/>
    <m/>
    <n v="1.9634954084936209E-3"/>
    <n v="3.6378364277704512E-3"/>
    <x v="0"/>
  </r>
  <r>
    <x v="20"/>
    <n v="81"/>
    <n v="1"/>
    <n v="10"/>
    <x v="6"/>
    <n v="5"/>
    <n v="3"/>
    <m/>
    <m/>
    <n v="1.9634954084936209E-3"/>
    <n v="3.6378364277704512E-3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1"/>
    <n v="1"/>
    <n v="10"/>
    <x v="0"/>
    <n v="10"/>
    <n v="3"/>
    <m/>
    <m/>
    <n v="7.8539816339744835E-3"/>
    <n v="1.2942556175112916E-2"/>
    <x v="0"/>
  </r>
  <r>
    <x v="20"/>
    <n v="81"/>
    <n v="1"/>
    <n v="10"/>
    <x v="0"/>
    <n v="5"/>
    <n v="3"/>
    <m/>
    <m/>
    <n v="1.9634954084936209E-3"/>
    <n v="3.6378364277704512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25"/>
    <n v="6"/>
    <m/>
    <m/>
    <n v="4.9087385212340517E-2"/>
    <n v="0.14801210491524977"/>
    <x v="1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25"/>
    <n v="6"/>
    <m/>
    <m/>
    <n v="4.9087385212340517E-2"/>
    <n v="0.14801210491524977"/>
    <x v="1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10"/>
    <n v="5"/>
    <m/>
    <m/>
    <n v="7.8539816339744835E-3"/>
    <n v="2.2046555420420225E-2"/>
    <x v="0"/>
  </r>
  <r>
    <x v="20"/>
    <n v="83"/>
    <n v="1"/>
    <n v="10"/>
    <x v="0"/>
    <n v="10"/>
    <n v="3"/>
    <m/>
    <m/>
    <n v="7.8539816339744835E-3"/>
    <n v="1.2942556175112916E-2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5"/>
    <n v="6"/>
    <m/>
    <m/>
    <n v="1.9634954084936209E-3"/>
    <n v="7.3344795804612326E-3"/>
    <x v="0"/>
  </r>
  <r>
    <x v="20"/>
    <n v="83"/>
    <n v="1"/>
    <n v="22"/>
    <x v="2"/>
    <n v="5"/>
    <n v="3"/>
    <m/>
    <m/>
    <n v="1.9634954084936209E-3"/>
    <n v="3.6378364277704512E-3"/>
    <x v="0"/>
  </r>
  <r>
    <x v="20"/>
    <n v="83"/>
    <n v="1"/>
    <n v="10"/>
    <x v="6"/>
    <n v="5"/>
    <n v="3"/>
    <m/>
    <m/>
    <n v="1.9634954084936209E-3"/>
    <n v="3.6378364277704512E-3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10"/>
    <x v="0"/>
    <n v="10"/>
    <n v="3"/>
    <m/>
    <m/>
    <n v="7.8539816339744835E-3"/>
    <n v="1.2942556175112916E-2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25"/>
    <n v="6"/>
    <m/>
    <m/>
    <n v="4.9087385212340517E-2"/>
    <n v="0.14801210491524977"/>
    <x v="1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10"/>
    <x v="0"/>
    <n v="10"/>
    <n v="3"/>
    <m/>
    <m/>
    <n v="7.8539816339744835E-3"/>
    <n v="1.2942556175112916E-2"/>
    <x v="0"/>
  </r>
  <r>
    <x v="20"/>
    <n v="83"/>
    <n v="1"/>
    <n v="10"/>
    <x v="0"/>
    <n v="5"/>
    <n v="3"/>
    <m/>
    <m/>
    <n v="1.9634954084936209E-3"/>
    <n v="3.6378364277704512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10"/>
    <x v="0"/>
    <n v="25"/>
    <n v="6"/>
    <m/>
    <m/>
    <n v="4.9087385212340517E-2"/>
    <n v="0.14801210491524977"/>
    <x v="1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4"/>
    <x v="4"/>
    <n v="5"/>
    <n v="3"/>
    <m/>
    <m/>
    <n v="1.9634954084936209E-3"/>
    <n v="3.5268851656513989E-3"/>
    <x v="0"/>
  </r>
  <r>
    <x v="20"/>
    <n v="83"/>
    <n v="1"/>
    <n v="22"/>
    <x v="2"/>
    <n v="5"/>
    <n v="3"/>
    <m/>
    <m/>
    <n v="1.9634954084936209E-3"/>
    <n v="3.6378364277704512E-3"/>
    <x v="0"/>
  </r>
  <r>
    <x v="20"/>
    <n v="83"/>
    <n v="1"/>
    <n v="22"/>
    <x v="2"/>
    <n v="5"/>
    <n v="3"/>
    <m/>
    <m/>
    <n v="1.9634954084936209E-3"/>
    <n v="3.6378364277704512E-3"/>
    <x v="0"/>
  </r>
  <r>
    <x v="20"/>
    <n v="83"/>
    <n v="1"/>
    <n v="24"/>
    <x v="4"/>
    <n v="15"/>
    <n v="6"/>
    <m/>
    <m/>
    <n v="1.7671458676442587E-2"/>
    <n v="5.6950957515054322E-2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15"/>
    <n v="6"/>
    <m/>
    <m/>
    <n v="1.7671458676442587E-2"/>
    <n v="5.6950957515054322E-2"/>
    <x v="0"/>
  </r>
  <r>
    <x v="20"/>
    <n v="83"/>
    <n v="1"/>
    <n v="24"/>
    <x v="4"/>
    <n v="15"/>
    <n v="6"/>
    <m/>
    <m/>
    <n v="1.7671458676442587E-2"/>
    <n v="5.6950957515054322E-2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10"/>
    <n v="6"/>
    <m/>
    <m/>
    <n v="7.8539816339744835E-3"/>
    <n v="2.6728826664807165E-2"/>
    <x v="0"/>
  </r>
  <r>
    <x v="20"/>
    <n v="83"/>
    <n v="1"/>
    <n v="24"/>
    <x v="4"/>
    <n v="5"/>
    <n v="6"/>
    <m/>
    <m/>
    <n v="1.9634954084936209E-3"/>
    <n v="7.3344795804612326E-3"/>
    <x v="0"/>
  </r>
  <r>
    <x v="20"/>
    <n v="83"/>
    <n v="1"/>
    <n v="22"/>
    <x v="2"/>
    <n v="5"/>
    <n v="3"/>
    <m/>
    <m/>
    <n v="1.9634954084936209E-3"/>
    <n v="3.6378364277704512E-3"/>
    <x v="0"/>
  </r>
  <r>
    <x v="20"/>
    <n v="83"/>
    <n v="1"/>
    <n v="10"/>
    <x v="6"/>
    <n v="5"/>
    <n v="3"/>
    <m/>
    <m/>
    <n v="1.9634954084936209E-3"/>
    <n v="3.6378364277704512E-3"/>
    <x v="0"/>
  </r>
  <r>
    <x v="20"/>
    <n v="84"/>
    <n v="1"/>
    <n v="14"/>
    <x v="1"/>
    <n v="5"/>
    <n v="3"/>
    <m/>
    <m/>
    <n v="1.9634954084936209E-3"/>
    <n v="3.6378364277704512E-3"/>
    <x v="0"/>
  </r>
  <r>
    <x v="20"/>
    <n v="84"/>
    <n v="1"/>
    <n v="14"/>
    <x v="1"/>
    <n v="5"/>
    <n v="3"/>
    <m/>
    <m/>
    <n v="1.9634954084936209E-3"/>
    <n v="3.6378364277704512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25"/>
    <n v="6"/>
    <m/>
    <m/>
    <n v="4.9087385212340517E-2"/>
    <n v="0.14801210491524977"/>
    <x v="1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10"/>
    <n v="5"/>
    <m/>
    <m/>
    <n v="7.8539816339744835E-3"/>
    <n v="2.2046555420420225E-2"/>
    <x v="0"/>
  </r>
  <r>
    <x v="20"/>
    <n v="84"/>
    <n v="1"/>
    <n v="10"/>
    <x v="0"/>
    <n v="10"/>
    <n v="3"/>
    <m/>
    <m/>
    <n v="7.8539816339744835E-3"/>
    <n v="1.2942556175112916E-2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10"/>
    <n v="6"/>
    <m/>
    <m/>
    <n v="7.8539816339744835E-3"/>
    <n v="2.6728826664807165E-2"/>
    <x v="0"/>
  </r>
  <r>
    <x v="20"/>
    <n v="84"/>
    <n v="1"/>
    <n v="24"/>
    <x v="4"/>
    <n v="5"/>
    <n v="6"/>
    <m/>
    <m/>
    <n v="1.9634954084936209E-3"/>
    <n v="7.3344795804612326E-3"/>
    <x v="0"/>
  </r>
  <r>
    <x v="20"/>
    <n v="84"/>
    <n v="1"/>
    <n v="22"/>
    <x v="2"/>
    <n v="5"/>
    <n v="3"/>
    <m/>
    <m/>
    <n v="1.9634954084936209E-3"/>
    <n v="3.6378364277704512E-3"/>
    <x v="0"/>
  </r>
  <r>
    <x v="20"/>
    <n v="84"/>
    <n v="1"/>
    <n v="10"/>
    <x v="6"/>
    <n v="5"/>
    <n v="3"/>
    <m/>
    <m/>
    <n v="1.9634954084936209E-3"/>
    <n v="3.6378364277704512E-3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10"/>
    <x v="0"/>
    <n v="10"/>
    <n v="3"/>
    <m/>
    <m/>
    <n v="7.8539816339744835E-3"/>
    <n v="1.2942556175112916E-2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25"/>
    <n v="6"/>
    <m/>
    <m/>
    <n v="4.9087385212340517E-2"/>
    <n v="0.14801210491524977"/>
    <x v="1"/>
  </r>
  <r>
    <x v="20"/>
    <n v="84"/>
    <n v="1"/>
    <n v="24"/>
    <x v="4"/>
    <n v="5"/>
    <n v="6"/>
    <m/>
    <m/>
    <n v="1.9634954084936209E-3"/>
    <n v="7.3344795804612326E-3"/>
    <x v="0"/>
  </r>
  <r>
    <x v="20"/>
    <n v="84"/>
    <n v="1"/>
    <n v="22"/>
    <x v="2"/>
    <n v="5"/>
    <n v="3"/>
    <m/>
    <m/>
    <n v="1.9634954084936209E-3"/>
    <n v="3.6378364277704512E-3"/>
    <x v="0"/>
  </r>
  <r>
    <x v="20"/>
    <n v="84"/>
    <n v="1"/>
    <n v="10"/>
    <x v="6"/>
    <n v="5"/>
    <n v="3"/>
    <m/>
    <m/>
    <n v="1.9634954084936209E-3"/>
    <n v="3.6378364277704512E-3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10"/>
    <x v="0"/>
    <n v="10"/>
    <n v="3"/>
    <m/>
    <m/>
    <n v="7.8539816339744835E-3"/>
    <n v="1.2942556175112916E-2"/>
    <x v="0"/>
  </r>
  <r>
    <x v="20"/>
    <n v="84"/>
    <n v="1"/>
    <n v="10"/>
    <x v="0"/>
    <n v="5"/>
    <n v="3"/>
    <m/>
    <m/>
    <n v="1.9634954084936209E-3"/>
    <n v="3.6378364277704512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25"/>
    <n v="6"/>
    <m/>
    <m/>
    <n v="4.9087385212340517E-2"/>
    <n v="0.14801210491524977"/>
    <x v="1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25"/>
    <n v="6"/>
    <m/>
    <m/>
    <n v="4.9087385212340517E-2"/>
    <n v="0.14801210491524977"/>
    <x v="1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24"/>
    <x v="4"/>
    <n v="5"/>
    <n v="3"/>
    <m/>
    <m/>
    <n v="1.9634954084936209E-3"/>
    <n v="3.5268851656513989E-3"/>
    <x v="0"/>
  </r>
  <r>
    <x v="20"/>
    <n v="84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10"/>
    <n v="3"/>
    <m/>
    <m/>
    <n v="7.8539816339744835E-3"/>
    <n v="1.2942556175112916E-2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10"/>
    <x v="0"/>
    <n v="25"/>
    <n v="6"/>
    <m/>
    <m/>
    <n v="4.9087385212340517E-2"/>
    <n v="0.14801210491524977"/>
    <x v="1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"/>
    <x v="3"/>
    <n v="15"/>
    <n v="15"/>
    <n v="53"/>
    <n v="11"/>
    <n v="1.7671458676442587E-2"/>
    <n v="0.14991499044672146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2"/>
    <x v="2"/>
    <n v="5"/>
    <n v="3"/>
    <m/>
    <m/>
    <n v="1.9634954084936209E-3"/>
    <n v="3.6378364277704512E-3"/>
    <x v="0"/>
  </r>
  <r>
    <x v="21"/>
    <n v="87"/>
    <n v="1"/>
    <n v="24"/>
    <x v="4"/>
    <n v="15"/>
    <n v="6"/>
    <m/>
    <m/>
    <n v="1.7671458676442587E-2"/>
    <n v="5.6950957515054322E-2"/>
    <x v="0"/>
  </r>
  <r>
    <x v="21"/>
    <n v="87"/>
    <n v="1"/>
    <n v="24"/>
    <x v="4"/>
    <n v="15"/>
    <n v="6"/>
    <m/>
    <m/>
    <n v="1.7671458676442587E-2"/>
    <n v="5.6950957515054322E-2"/>
    <x v="0"/>
  </r>
  <r>
    <x v="21"/>
    <n v="87"/>
    <n v="1"/>
    <n v="2"/>
    <x v="3"/>
    <n v="10"/>
    <n v="10"/>
    <m/>
    <m/>
    <n v="7.8539816339744835E-3"/>
    <n v="4.5847824058857317E-2"/>
    <x v="0"/>
  </r>
  <r>
    <x v="21"/>
    <n v="87"/>
    <n v="1"/>
    <n v="2"/>
    <x v="3"/>
    <n v="15"/>
    <n v="10"/>
    <m/>
    <m/>
    <n v="1.7671458676442587E-2"/>
    <n v="9.7687695493628809E-2"/>
    <x v="0"/>
  </r>
  <r>
    <x v="21"/>
    <n v="87"/>
    <n v="1"/>
    <n v="22"/>
    <x v="2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10"/>
    <n v="3"/>
    <m/>
    <m/>
    <n v="7.8539816339744835E-3"/>
    <n v="1.2942556175112916E-2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10"/>
    <x v="0"/>
    <n v="25"/>
    <n v="6"/>
    <m/>
    <m/>
    <n v="4.9087385212340517E-2"/>
    <n v="0.14801210491524977"/>
    <x v="1"/>
  </r>
  <r>
    <x v="21"/>
    <n v="87"/>
    <n v="1"/>
    <n v="2"/>
    <x v="3"/>
    <n v="15"/>
    <n v="10"/>
    <m/>
    <m/>
    <n v="1.7671458676442587E-2"/>
    <n v="9.7687695493628809E-2"/>
    <x v="0"/>
  </r>
  <r>
    <x v="21"/>
    <n v="87"/>
    <n v="1"/>
    <n v="2"/>
    <x v="3"/>
    <n v="10"/>
    <n v="10"/>
    <m/>
    <m/>
    <n v="7.8539816339744835E-3"/>
    <n v="4.5847824058857317E-2"/>
    <x v="0"/>
  </r>
  <r>
    <x v="21"/>
    <n v="87"/>
    <n v="1"/>
    <n v="10"/>
    <x v="0"/>
    <n v="10"/>
    <n v="3"/>
    <m/>
    <m/>
    <n v="7.8539816339744835E-3"/>
    <n v="1.2942556175112916E-2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10"/>
    <x v="0"/>
    <n v="25"/>
    <n v="6"/>
    <m/>
    <m/>
    <n v="4.9087385212340517E-2"/>
    <n v="0.14801210491524977"/>
    <x v="1"/>
  </r>
  <r>
    <x v="21"/>
    <n v="87"/>
    <n v="1"/>
    <n v="2"/>
    <x v="3"/>
    <n v="15"/>
    <n v="10"/>
    <m/>
    <m/>
    <n v="1.7671458676442587E-2"/>
    <n v="9.7687695493628809E-2"/>
    <x v="0"/>
  </r>
  <r>
    <x v="21"/>
    <n v="87"/>
    <n v="1"/>
    <n v="24"/>
    <x v="4"/>
    <n v="15"/>
    <n v="6"/>
    <m/>
    <m/>
    <n v="1.7671458676442587E-2"/>
    <n v="5.6950957515054322E-2"/>
    <x v="0"/>
  </r>
  <r>
    <x v="21"/>
    <n v="87"/>
    <n v="1"/>
    <n v="10"/>
    <x v="0"/>
    <n v="25"/>
    <n v="6"/>
    <m/>
    <m/>
    <n v="4.9087385212340517E-2"/>
    <n v="0.14801210491524977"/>
    <x v="1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24"/>
    <x v="4"/>
    <n v="5"/>
    <n v="3"/>
    <m/>
    <m/>
    <n v="1.9634954084936209E-3"/>
    <n v="3.5268851656513989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10"/>
    <x v="0"/>
    <n v="10"/>
    <n v="3"/>
    <m/>
    <m/>
    <n v="7.8539816339744835E-3"/>
    <n v="1.2942556175112916E-2"/>
    <x v="0"/>
  </r>
  <r>
    <x v="21"/>
    <n v="87"/>
    <n v="1"/>
    <n v="10"/>
    <x v="0"/>
    <n v="5"/>
    <n v="3"/>
    <m/>
    <m/>
    <n v="1.9634954084936209E-3"/>
    <n v="3.6378364277704512E-3"/>
    <x v="0"/>
  </r>
  <r>
    <x v="21"/>
    <n v="87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"/>
    <x v="3"/>
    <n v="20"/>
    <n v="15"/>
    <m/>
    <m/>
    <n v="3.1415926535897934E-2"/>
    <n v="0.25640973899293129"/>
    <x v="0"/>
  </r>
  <r>
    <x v="22"/>
    <n v="82"/>
    <n v="1"/>
    <n v="2"/>
    <x v="3"/>
    <n v="15"/>
    <n v="10"/>
    <m/>
    <m/>
    <n v="1.7671458676442587E-2"/>
    <n v="9.7687695493628809E-2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"/>
    <x v="3"/>
    <n v="15"/>
    <n v="10"/>
    <m/>
    <m/>
    <n v="1.7671458676442587E-2"/>
    <n v="9.7687695493628809E-2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10"/>
    <x v="0"/>
    <n v="10"/>
    <n v="3"/>
    <m/>
    <m/>
    <n v="7.8539816339744835E-3"/>
    <n v="1.2942556175112916E-2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"/>
    <x v="3"/>
    <n v="10"/>
    <n v="10"/>
    <m/>
    <m/>
    <n v="7.8539816339744835E-3"/>
    <n v="4.5847824058857317E-2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4"/>
    <x v="1"/>
    <n v="5"/>
    <n v="3"/>
    <m/>
    <m/>
    <n v="1.9634954084936209E-3"/>
    <n v="3.6378364277704512E-3"/>
    <x v="0"/>
  </r>
  <r>
    <x v="22"/>
    <n v="82"/>
    <n v="1"/>
    <n v="14"/>
    <x v="1"/>
    <n v="5"/>
    <n v="3"/>
    <m/>
    <m/>
    <n v="1.9634954084936209E-3"/>
    <n v="3.6378364277704512E-3"/>
    <x v="0"/>
  </r>
  <r>
    <x v="22"/>
    <n v="82"/>
    <n v="1"/>
    <n v="22"/>
    <x v="2"/>
    <n v="5"/>
    <n v="3"/>
    <m/>
    <m/>
    <n v="1.9634954084936209E-3"/>
    <n v="3.6378364277704512E-3"/>
    <x v="0"/>
  </r>
  <r>
    <x v="22"/>
    <n v="82"/>
    <n v="1"/>
    <n v="22"/>
    <x v="2"/>
    <n v="5"/>
    <n v="3"/>
    <m/>
    <m/>
    <n v="1.9634954084936209E-3"/>
    <n v="3.6378364277704512E-3"/>
    <x v="0"/>
  </r>
  <r>
    <x v="22"/>
    <n v="82"/>
    <n v="1"/>
    <n v="14"/>
    <x v="1"/>
    <n v="5"/>
    <n v="3"/>
    <m/>
    <m/>
    <n v="1.9634954084936209E-3"/>
    <n v="3.6378364277704512E-3"/>
    <x v="0"/>
  </r>
  <r>
    <x v="22"/>
    <n v="82"/>
    <n v="1"/>
    <n v="14"/>
    <x v="1"/>
    <n v="5"/>
    <n v="3"/>
    <m/>
    <m/>
    <n v="1.9634954084936209E-3"/>
    <n v="3.6378364277704512E-3"/>
    <x v="0"/>
  </r>
  <r>
    <x v="22"/>
    <n v="82"/>
    <n v="1"/>
    <n v="2"/>
    <x v="3"/>
    <n v="20"/>
    <n v="15"/>
    <n v="63"/>
    <n v="13"/>
    <n v="3.1415926535897934E-2"/>
    <n v="0.25640973899293129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4"/>
    <x v="4"/>
    <n v="10"/>
    <n v="5"/>
    <m/>
    <m/>
    <n v="7.8539816339744835E-3"/>
    <n v="2.2046555420420225E-2"/>
    <x v="0"/>
  </r>
  <r>
    <x v="22"/>
    <n v="82"/>
    <n v="1"/>
    <n v="10"/>
    <x v="0"/>
    <n v="10"/>
    <n v="3"/>
    <m/>
    <m/>
    <n v="7.8539816339744835E-3"/>
    <n v="1.2942556175112916E-2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24"/>
    <x v="4"/>
    <n v="10"/>
    <n v="6"/>
    <m/>
    <m/>
    <n v="7.8539816339744835E-3"/>
    <n v="2.6728826664807165E-2"/>
    <x v="0"/>
  </r>
  <r>
    <x v="22"/>
    <n v="82"/>
    <n v="1"/>
    <n v="24"/>
    <x v="4"/>
    <n v="5"/>
    <n v="6"/>
    <m/>
    <m/>
    <n v="1.9634954084936209E-3"/>
    <n v="7.3344795804612326E-3"/>
    <x v="0"/>
  </r>
  <r>
    <x v="22"/>
    <n v="82"/>
    <n v="1"/>
    <n v="22"/>
    <x v="2"/>
    <n v="5"/>
    <n v="3"/>
    <m/>
    <m/>
    <n v="1.9634954084936209E-3"/>
    <n v="3.6378364277704512E-3"/>
    <x v="0"/>
  </r>
  <r>
    <x v="22"/>
    <n v="82"/>
    <n v="1"/>
    <n v="10"/>
    <x v="6"/>
    <n v="5"/>
    <n v="3"/>
    <m/>
    <m/>
    <n v="1.9634954084936209E-3"/>
    <n v="3.6378364277704512E-3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10"/>
    <x v="0"/>
    <n v="10"/>
    <n v="3"/>
    <m/>
    <m/>
    <n v="7.8539816339744835E-3"/>
    <n v="1.2942556175112916E-2"/>
    <x v="0"/>
  </r>
  <r>
    <x v="22"/>
    <n v="82"/>
    <n v="1"/>
    <n v="10"/>
    <x v="0"/>
    <n v="5"/>
    <n v="3"/>
    <m/>
    <m/>
    <n v="1.9634954084936209E-3"/>
    <n v="3.6378364277704512E-3"/>
    <x v="0"/>
  </r>
  <r>
    <x v="22"/>
    <n v="82"/>
    <n v="1"/>
    <n v="24"/>
    <x v="4"/>
    <n v="5"/>
    <n v="3"/>
    <m/>
    <m/>
    <n v="1.9634954084936209E-3"/>
    <n v="3.5268851656513989E-3"/>
    <x v="0"/>
  </r>
  <r>
    <x v="22"/>
    <n v="82"/>
    <n v="1"/>
    <n v="10"/>
    <x v="0"/>
    <n v="25"/>
    <n v="6"/>
    <m/>
    <m/>
    <n v="4.9087385212340517E-2"/>
    <n v="0.14801210491524977"/>
    <x v="1"/>
  </r>
  <r>
    <x v="22"/>
    <n v="82"/>
    <n v="1"/>
    <n v="24"/>
    <x v="4"/>
    <n v="5"/>
    <n v="6"/>
    <m/>
    <m/>
    <n v="1.9634954084936209E-3"/>
    <n v="7.3344795804612326E-3"/>
    <x v="0"/>
  </r>
  <r>
    <x v="22"/>
    <n v="86"/>
    <n v="1"/>
    <n v="24"/>
    <x v="4"/>
    <n v="15"/>
    <n v="6"/>
    <m/>
    <m/>
    <n v="1.7671458676442587E-2"/>
    <n v="5.6950957515054322E-2"/>
    <x v="0"/>
  </r>
  <r>
    <x v="22"/>
    <n v="86"/>
    <n v="1"/>
    <n v="24"/>
    <x v="4"/>
    <n v="10"/>
    <n v="6"/>
    <m/>
    <m/>
    <n v="7.8539816339744835E-3"/>
    <n v="2.6728826664807165E-2"/>
    <x v="0"/>
  </r>
  <r>
    <x v="22"/>
    <n v="86"/>
    <n v="1"/>
    <n v="24"/>
    <x v="4"/>
    <n v="10"/>
    <n v="6"/>
    <m/>
    <m/>
    <n v="7.8539816339744835E-3"/>
    <n v="2.6728826664807165E-2"/>
    <x v="0"/>
  </r>
  <r>
    <x v="22"/>
    <n v="86"/>
    <n v="1"/>
    <n v="24"/>
    <x v="4"/>
    <n v="5"/>
    <n v="6"/>
    <m/>
    <m/>
    <n v="1.9634954084936209E-3"/>
    <n v="7.3344795804612326E-3"/>
    <x v="0"/>
  </r>
  <r>
    <x v="22"/>
    <n v="86"/>
    <n v="1"/>
    <n v="22"/>
    <x v="2"/>
    <n v="5"/>
    <n v="3"/>
    <m/>
    <m/>
    <n v="1.9634954084936209E-3"/>
    <n v="3.6378364277704512E-3"/>
    <x v="0"/>
  </r>
  <r>
    <x v="22"/>
    <n v="86"/>
    <n v="1"/>
    <n v="10"/>
    <x v="6"/>
    <n v="5"/>
    <n v="3"/>
    <m/>
    <m/>
    <n v="1.9634954084936209E-3"/>
    <n v="3.6378364277704512E-3"/>
    <x v="0"/>
  </r>
  <r>
    <x v="22"/>
    <n v="86"/>
    <n v="1"/>
    <n v="14"/>
    <x v="1"/>
    <n v="5"/>
    <n v="3"/>
    <m/>
    <m/>
    <n v="1.9634954084936209E-3"/>
    <n v="3.6378364277704512E-3"/>
    <x v="0"/>
  </r>
  <r>
    <x v="22"/>
    <n v="86"/>
    <n v="1"/>
    <n v="14"/>
    <x v="1"/>
    <n v="5"/>
    <n v="3"/>
    <m/>
    <m/>
    <n v="1.9634954084936209E-3"/>
    <n v="3.6378364277704512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25"/>
    <n v="6"/>
    <m/>
    <m/>
    <n v="4.9087385212340517E-2"/>
    <n v="0.14801210491524977"/>
    <x v="1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10"/>
    <n v="5"/>
    <m/>
    <m/>
    <n v="7.8539816339744835E-3"/>
    <n v="2.2046555420420225E-2"/>
    <x v="0"/>
  </r>
  <r>
    <x v="22"/>
    <n v="86"/>
    <n v="1"/>
    <n v="10"/>
    <x v="0"/>
    <n v="10"/>
    <n v="3"/>
    <m/>
    <m/>
    <n v="7.8539816339744835E-3"/>
    <n v="1.2942556175112916E-2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10"/>
    <n v="6"/>
    <m/>
    <m/>
    <n v="7.8539816339744835E-3"/>
    <n v="2.6728826664807165E-2"/>
    <x v="0"/>
  </r>
  <r>
    <x v="22"/>
    <n v="86"/>
    <n v="1"/>
    <n v="24"/>
    <x v="4"/>
    <n v="5"/>
    <n v="6"/>
    <m/>
    <m/>
    <n v="1.9634954084936209E-3"/>
    <n v="7.3344795804612326E-3"/>
    <x v="0"/>
  </r>
  <r>
    <x v="22"/>
    <n v="86"/>
    <n v="1"/>
    <n v="22"/>
    <x v="2"/>
    <n v="5"/>
    <n v="3"/>
    <m/>
    <m/>
    <n v="1.9634954084936209E-3"/>
    <n v="3.6378364277704512E-3"/>
    <x v="0"/>
  </r>
  <r>
    <x v="22"/>
    <n v="86"/>
    <n v="1"/>
    <n v="10"/>
    <x v="6"/>
    <n v="5"/>
    <n v="3"/>
    <m/>
    <m/>
    <n v="1.9634954084936209E-3"/>
    <n v="3.6378364277704512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10"/>
    <n v="3"/>
    <m/>
    <m/>
    <n v="7.8539816339744835E-3"/>
    <n v="1.2942556175112916E-2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25"/>
    <n v="6"/>
    <m/>
    <m/>
    <n v="4.9087385212340517E-2"/>
    <n v="0.14801210491524977"/>
    <x v="1"/>
  </r>
  <r>
    <x v="22"/>
    <n v="86"/>
    <n v="1"/>
    <n v="24"/>
    <x v="4"/>
    <n v="5"/>
    <n v="6"/>
    <m/>
    <m/>
    <n v="1.9634954084936209E-3"/>
    <n v="7.3344795804612326E-3"/>
    <x v="0"/>
  </r>
  <r>
    <x v="22"/>
    <n v="86"/>
    <n v="1"/>
    <n v="22"/>
    <x v="2"/>
    <n v="5"/>
    <n v="3"/>
    <m/>
    <m/>
    <n v="1.9634954084936209E-3"/>
    <n v="3.6378364277704512E-3"/>
    <x v="0"/>
  </r>
  <r>
    <x v="22"/>
    <n v="86"/>
    <n v="1"/>
    <n v="10"/>
    <x v="6"/>
    <n v="5"/>
    <n v="3"/>
    <m/>
    <m/>
    <n v="1.9634954084936209E-3"/>
    <n v="3.6378364277704512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10"/>
    <n v="3"/>
    <m/>
    <m/>
    <n v="7.8539816339744835E-3"/>
    <n v="1.2942556175112916E-2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25"/>
    <n v="6"/>
    <m/>
    <m/>
    <n v="4.9087385212340517E-2"/>
    <n v="0.14801210491524977"/>
    <x v="1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25"/>
    <n v="6"/>
    <m/>
    <m/>
    <n v="4.9087385212340517E-2"/>
    <n v="0.14801210491524977"/>
    <x v="1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24"/>
    <x v="4"/>
    <n v="5"/>
    <n v="3"/>
    <m/>
    <m/>
    <n v="1.9634954084936209E-3"/>
    <n v="3.5268851656513989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5"/>
    <n v="3"/>
    <m/>
    <m/>
    <n v="1.9634954084936209E-3"/>
    <n v="3.6378364277704512E-3"/>
    <x v="0"/>
  </r>
  <r>
    <x v="22"/>
    <n v="86"/>
    <n v="1"/>
    <n v="10"/>
    <x v="0"/>
    <n v="10"/>
    <n v="3"/>
    <m/>
    <m/>
    <n v="7.8539816339744835E-3"/>
    <n v="1.2942556175112916E-2"/>
    <x v="0"/>
  </r>
  <r>
    <x v="22"/>
    <n v="86"/>
    <n v="1"/>
    <n v="10"/>
    <x v="0"/>
    <n v="5"/>
    <n v="3"/>
    <m/>
    <m/>
    <n v="1.9634954084936209E-3"/>
    <n v="3.6378364277704512E-3"/>
    <x v="0"/>
  </r>
  <r>
    <x v="23"/>
    <n v="75"/>
    <n v="1"/>
    <n v="24"/>
    <x v="4"/>
    <n v="5"/>
    <n v="3"/>
    <m/>
    <m/>
    <n v="1.9634954084936209E-3"/>
    <n v="3.5268851656513989E-3"/>
    <x v="0"/>
  </r>
  <r>
    <x v="23"/>
    <n v="75"/>
    <n v="1"/>
    <n v="10"/>
    <x v="0"/>
    <n v="25"/>
    <n v="6"/>
    <m/>
    <m/>
    <n v="4.9087385212340517E-2"/>
    <n v="0.14801210491524977"/>
    <x v="1"/>
  </r>
  <r>
    <x v="23"/>
    <n v="75"/>
    <n v="1"/>
    <n v="2"/>
    <x v="3"/>
    <n v="15"/>
    <n v="10"/>
    <n v="56"/>
    <n v="13"/>
    <n v="1.7671458676442587E-2"/>
    <n v="9.7687695493628809E-2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24"/>
    <x v="4"/>
    <n v="5"/>
    <n v="3"/>
    <m/>
    <m/>
    <n v="1.9634954084936209E-3"/>
    <n v="3.5268851656513989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22"/>
    <x v="2"/>
    <n v="10"/>
    <n v="3"/>
    <m/>
    <m/>
    <n v="7.8539816339744835E-3"/>
    <n v="1.2942556175112916E-2"/>
    <x v="0"/>
  </r>
  <r>
    <x v="23"/>
    <n v="75"/>
    <n v="1"/>
    <n v="22"/>
    <x v="2"/>
    <n v="10"/>
    <n v="3"/>
    <m/>
    <m/>
    <n v="7.8539816339744835E-3"/>
    <n v="1.2942556175112916E-2"/>
    <x v="0"/>
  </r>
  <r>
    <x v="23"/>
    <n v="75"/>
    <n v="1"/>
    <n v="22"/>
    <x v="2"/>
    <n v="10"/>
    <n v="3"/>
    <m/>
    <m/>
    <n v="7.8539816339744835E-3"/>
    <n v="1.2942556175112916E-2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2"/>
    <x v="3"/>
    <n v="15"/>
    <n v="10"/>
    <m/>
    <m/>
    <n v="1.7671458676442587E-2"/>
    <n v="9.7687695493628809E-2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24"/>
    <x v="4"/>
    <n v="15"/>
    <n v="6"/>
    <m/>
    <m/>
    <n v="1.7671458676442587E-2"/>
    <n v="5.6950957515054322E-2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2"/>
    <x v="3"/>
    <n v="15"/>
    <n v="10"/>
    <m/>
    <m/>
    <n v="1.7671458676442587E-2"/>
    <n v="9.7687695493628809E-2"/>
    <x v="0"/>
  </r>
  <r>
    <x v="23"/>
    <n v="75"/>
    <n v="1"/>
    <n v="24"/>
    <x v="4"/>
    <n v="15"/>
    <n v="6"/>
    <m/>
    <m/>
    <n v="1.7671458676442587E-2"/>
    <n v="5.6950957515054322E-2"/>
    <x v="0"/>
  </r>
  <r>
    <x v="23"/>
    <n v="75"/>
    <n v="1"/>
    <n v="24"/>
    <x v="4"/>
    <n v="10"/>
    <n v="6"/>
    <m/>
    <m/>
    <n v="7.8539816339744835E-3"/>
    <n v="2.6728826664807165E-2"/>
    <x v="0"/>
  </r>
  <r>
    <x v="23"/>
    <n v="75"/>
    <n v="1"/>
    <n v="24"/>
    <x v="4"/>
    <n v="5"/>
    <n v="6"/>
    <m/>
    <m/>
    <n v="1.9634954084936209E-3"/>
    <n v="7.3344795804612326E-3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10"/>
    <x v="0"/>
    <n v="10"/>
    <n v="3"/>
    <m/>
    <m/>
    <n v="7.8539816339744835E-3"/>
    <n v="1.2942556175112916E-2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2"/>
    <x v="3"/>
    <n v="10"/>
    <n v="10"/>
    <m/>
    <m/>
    <n v="7.8539816339744835E-3"/>
    <n v="4.5847824058857317E-2"/>
    <x v="0"/>
  </r>
  <r>
    <x v="23"/>
    <n v="75"/>
    <n v="1"/>
    <n v="10"/>
    <x v="0"/>
    <n v="25"/>
    <n v="6"/>
    <m/>
    <m/>
    <n v="4.9087385212340517E-2"/>
    <n v="0.14801210491524977"/>
    <x v="1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14"/>
    <x v="1"/>
    <n v="5"/>
    <n v="3"/>
    <m/>
    <m/>
    <n v="1.9634954084936209E-3"/>
    <n v="3.6378364277704512E-3"/>
    <x v="0"/>
  </r>
  <r>
    <x v="23"/>
    <n v="75"/>
    <n v="1"/>
    <n v="24"/>
    <x v="4"/>
    <n v="10"/>
    <n v="5"/>
    <m/>
    <m/>
    <n v="7.8539816339744835E-3"/>
    <n v="2.2046555420420225E-2"/>
    <x v="0"/>
  </r>
  <r>
    <x v="23"/>
    <n v="75"/>
    <n v="1"/>
    <n v="10"/>
    <x v="0"/>
    <n v="10"/>
    <n v="3"/>
    <m/>
    <m/>
    <n v="7.8539816339744835E-3"/>
    <n v="1.2942556175112916E-2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24"/>
    <x v="4"/>
    <n v="5"/>
    <n v="3"/>
    <m/>
    <m/>
    <n v="1.9634954084936209E-3"/>
    <n v="3.5268851656513989E-3"/>
    <x v="0"/>
  </r>
  <r>
    <x v="23"/>
    <n v="75"/>
    <n v="1"/>
    <n v="24"/>
    <x v="4"/>
    <n v="10"/>
    <n v="6"/>
    <m/>
    <m/>
    <n v="7.8539816339744835E-3"/>
    <n v="2.6728826664807165E-2"/>
    <x v="0"/>
  </r>
  <r>
    <x v="23"/>
    <n v="75"/>
    <n v="1"/>
    <n v="24"/>
    <x v="4"/>
    <n v="5"/>
    <n v="6"/>
    <m/>
    <m/>
    <n v="1.9634954084936209E-3"/>
    <n v="7.3344795804612326E-3"/>
    <x v="0"/>
  </r>
  <r>
    <x v="23"/>
    <n v="75"/>
    <n v="1"/>
    <n v="22"/>
    <x v="2"/>
    <n v="5"/>
    <n v="3"/>
    <m/>
    <m/>
    <n v="1.9634954084936209E-3"/>
    <n v="3.6378364277704512E-3"/>
    <x v="0"/>
  </r>
  <r>
    <x v="23"/>
    <n v="75"/>
    <n v="1"/>
    <n v="10"/>
    <x v="6"/>
    <n v="5"/>
    <n v="3"/>
    <m/>
    <m/>
    <n v="1.9634954084936209E-3"/>
    <n v="3.6378364277704512E-3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10"/>
    <x v="0"/>
    <n v="10"/>
    <n v="3"/>
    <m/>
    <m/>
    <n v="7.8539816339744835E-3"/>
    <n v="1.2942556175112916E-2"/>
    <x v="0"/>
  </r>
  <r>
    <x v="23"/>
    <n v="75"/>
    <n v="1"/>
    <n v="10"/>
    <x v="0"/>
    <n v="5"/>
    <n v="3"/>
    <m/>
    <m/>
    <n v="1.9634954084936209E-3"/>
    <n v="3.6378364277704512E-3"/>
    <x v="0"/>
  </r>
  <r>
    <x v="23"/>
    <n v="75"/>
    <n v="1"/>
    <n v="24"/>
    <x v="4"/>
    <n v="5"/>
    <n v="3"/>
    <m/>
    <m/>
    <n v="1.9634954084936209E-3"/>
    <n v="3.5268851656513989E-3"/>
    <x v="0"/>
  </r>
  <r>
    <x v="23"/>
    <n v="75"/>
    <n v="1"/>
    <n v="10"/>
    <x v="0"/>
    <n v="25"/>
    <n v="6"/>
    <m/>
    <m/>
    <n v="4.9087385212340517E-2"/>
    <n v="0.14801210491524977"/>
    <x v="1"/>
  </r>
  <r>
    <x v="23"/>
    <n v="75"/>
    <n v="1"/>
    <n v="24"/>
    <x v="4"/>
    <n v="5"/>
    <n v="3"/>
    <m/>
    <m/>
    <n v="1.9634954084936209E-3"/>
    <n v="3.5268851656513989E-3"/>
    <x v="0"/>
  </r>
  <r>
    <x v="24"/>
    <n v="92"/>
    <n v="1"/>
    <n v="22"/>
    <x v="2"/>
    <n v="5"/>
    <n v="3"/>
    <m/>
    <m/>
    <n v="1.9634954084936209E-3"/>
    <n v="3.6378364277704512E-3"/>
    <x v="0"/>
  </r>
  <r>
    <x v="24"/>
    <n v="92"/>
    <n v="1"/>
    <n v="22"/>
    <x v="2"/>
    <n v="5"/>
    <n v="3"/>
    <m/>
    <m/>
    <n v="1.9634954084936209E-3"/>
    <n v="3.6378364277704512E-3"/>
    <x v="0"/>
  </r>
  <r>
    <x v="24"/>
    <n v="92"/>
    <n v="1"/>
    <n v="24"/>
    <x v="4"/>
    <n v="15"/>
    <n v="6"/>
    <m/>
    <m/>
    <n v="1.7671458676442587E-2"/>
    <n v="5.6950957515054322E-2"/>
    <x v="0"/>
  </r>
  <r>
    <x v="24"/>
    <n v="92"/>
    <n v="1"/>
    <n v="24"/>
    <x v="4"/>
    <n v="10"/>
    <n v="6"/>
    <m/>
    <m/>
    <n v="7.8539816339744835E-3"/>
    <n v="2.6728826664807165E-2"/>
    <x v="0"/>
  </r>
  <r>
    <x v="24"/>
    <n v="92"/>
    <n v="1"/>
    <n v="24"/>
    <x v="4"/>
    <n v="10"/>
    <n v="6"/>
    <m/>
    <m/>
    <n v="7.8539816339744835E-3"/>
    <n v="2.6728826664807165E-2"/>
    <x v="0"/>
  </r>
  <r>
    <x v="24"/>
    <n v="92"/>
    <n v="1"/>
    <n v="24"/>
    <x v="4"/>
    <n v="15"/>
    <n v="6"/>
    <m/>
    <m/>
    <n v="1.7671458676442587E-2"/>
    <n v="5.6950957515054322E-2"/>
    <x v="0"/>
  </r>
  <r>
    <x v="24"/>
    <n v="92"/>
    <n v="1"/>
    <n v="24"/>
    <x v="4"/>
    <n v="15"/>
    <n v="6"/>
    <m/>
    <m/>
    <n v="1.7671458676442587E-2"/>
    <n v="5.6950957515054322E-2"/>
    <x v="0"/>
  </r>
  <r>
    <x v="24"/>
    <n v="92"/>
    <n v="1"/>
    <n v="24"/>
    <x v="4"/>
    <n v="10"/>
    <n v="6"/>
    <m/>
    <m/>
    <n v="7.8539816339744835E-3"/>
    <n v="2.6728826664807165E-2"/>
    <x v="0"/>
  </r>
  <r>
    <x v="24"/>
    <n v="92"/>
    <n v="1"/>
    <n v="24"/>
    <x v="4"/>
    <n v="5"/>
    <n v="6"/>
    <m/>
    <m/>
    <n v="1.9634954084936209E-3"/>
    <n v="7.3344795804612326E-3"/>
    <x v="0"/>
  </r>
  <r>
    <x v="24"/>
    <n v="92"/>
    <n v="1"/>
    <n v="22"/>
    <x v="2"/>
    <n v="5"/>
    <n v="3"/>
    <m/>
    <m/>
    <n v="1.9634954084936209E-3"/>
    <n v="3.6378364277704512E-3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20"/>
    <n v="3"/>
    <m/>
    <m/>
    <n v="3.1415926535897934E-2"/>
    <n v="4.6839527025336621E-2"/>
    <x v="1"/>
  </r>
  <r>
    <x v="24"/>
    <n v="92"/>
    <n v="1"/>
    <n v="24"/>
    <x v="4"/>
    <n v="10"/>
    <n v="3"/>
    <m/>
    <m/>
    <n v="7.8539816339744835E-3"/>
    <n v="1.285292313179332E-2"/>
    <x v="0"/>
  </r>
  <r>
    <x v="24"/>
    <n v="92"/>
    <n v="1"/>
    <n v="24"/>
    <x v="4"/>
    <n v="15"/>
    <n v="3"/>
    <m/>
    <m/>
    <n v="1.7671458676442587E-2"/>
    <n v="2.7385649523733079E-2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10"/>
    <x v="0"/>
    <n v="10"/>
    <n v="3"/>
    <m/>
    <m/>
    <n v="7.8539816339744835E-3"/>
    <n v="1.2942556175112916E-2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10"/>
    <x v="0"/>
    <n v="25"/>
    <n v="6"/>
    <m/>
    <m/>
    <n v="4.9087385212340517E-2"/>
    <n v="0.14801210491524977"/>
    <x v="1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14"/>
    <x v="1"/>
    <n v="5"/>
    <n v="3"/>
    <m/>
    <m/>
    <n v="1.9634954084936209E-3"/>
    <n v="3.6378364277704512E-3"/>
    <x v="0"/>
  </r>
  <r>
    <x v="24"/>
    <n v="92"/>
    <n v="1"/>
    <n v="14"/>
    <x v="1"/>
    <n v="15"/>
    <n v="3"/>
    <m/>
    <m/>
    <n v="1.7671458676442587E-2"/>
    <n v="2.719179461263227E-2"/>
    <x v="0"/>
  </r>
  <r>
    <x v="24"/>
    <n v="92"/>
    <n v="1"/>
    <n v="22"/>
    <x v="2"/>
    <n v="15"/>
    <n v="3"/>
    <m/>
    <m/>
    <n v="1.7671458676442587E-2"/>
    <n v="2.719179461263227E-2"/>
    <x v="0"/>
  </r>
  <r>
    <x v="24"/>
    <n v="92"/>
    <n v="1"/>
    <n v="22"/>
    <x v="2"/>
    <n v="5"/>
    <n v="3"/>
    <m/>
    <m/>
    <n v="1.9634954084936209E-3"/>
    <n v="3.6378364277704512E-3"/>
    <x v="0"/>
  </r>
  <r>
    <x v="24"/>
    <n v="92"/>
    <n v="1"/>
    <n v="14"/>
    <x v="1"/>
    <n v="10"/>
    <n v="3"/>
    <m/>
    <m/>
    <n v="7.8539816339744835E-3"/>
    <n v="1.2942556175112916E-2"/>
    <x v="0"/>
  </r>
  <r>
    <x v="24"/>
    <n v="92"/>
    <n v="1"/>
    <n v="14"/>
    <x v="1"/>
    <n v="5"/>
    <n v="3"/>
    <m/>
    <m/>
    <n v="1.9634954084936209E-3"/>
    <n v="3.6378364277704512E-3"/>
    <x v="0"/>
  </r>
  <r>
    <x v="24"/>
    <n v="92"/>
    <n v="1"/>
    <n v="24"/>
    <x v="4"/>
    <n v="10"/>
    <n v="3"/>
    <m/>
    <m/>
    <n v="7.8539816339744835E-3"/>
    <n v="1.285292313179332E-2"/>
    <x v="0"/>
  </r>
  <r>
    <x v="24"/>
    <n v="92"/>
    <n v="1"/>
    <n v="10"/>
    <x v="0"/>
    <n v="25"/>
    <n v="6"/>
    <m/>
    <m/>
    <n v="4.9087385212340517E-2"/>
    <n v="0.14801210491524977"/>
    <x v="1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10"/>
    <n v="5"/>
    <m/>
    <m/>
    <n v="7.8539816339744835E-3"/>
    <n v="2.2046555420420225E-2"/>
    <x v="0"/>
  </r>
  <r>
    <x v="24"/>
    <n v="92"/>
    <n v="1"/>
    <n v="10"/>
    <x v="0"/>
    <n v="10"/>
    <n v="3"/>
    <m/>
    <m/>
    <n v="7.8539816339744835E-3"/>
    <n v="1.2942556175112916E-2"/>
    <x v="0"/>
  </r>
  <r>
    <x v="24"/>
    <n v="92"/>
    <n v="1"/>
    <n v="10"/>
    <x v="0"/>
    <n v="5"/>
    <n v="3"/>
    <m/>
    <m/>
    <n v="1.9634954084936209E-3"/>
    <n v="3.6378364277704512E-3"/>
    <x v="0"/>
  </r>
  <r>
    <x v="24"/>
    <n v="92"/>
    <n v="1"/>
    <n v="24"/>
    <x v="4"/>
    <n v="5"/>
    <n v="3"/>
    <m/>
    <m/>
    <n v="1.9634954084936209E-3"/>
    <n v="3.5268851656513989E-3"/>
    <x v="0"/>
  </r>
  <r>
    <x v="24"/>
    <n v="92"/>
    <n v="1"/>
    <n v="24"/>
    <x v="4"/>
    <n v="10"/>
    <n v="6"/>
    <m/>
    <m/>
    <n v="7.8539816339744835E-3"/>
    <n v="2.6728826664807165E-2"/>
    <x v="0"/>
  </r>
  <r>
    <x v="24"/>
    <n v="93"/>
    <n v="1"/>
    <n v="22"/>
    <x v="2"/>
    <n v="5"/>
    <n v="3"/>
    <m/>
    <m/>
    <n v="1.9634954084936209E-3"/>
    <n v="3.6378364277704512E-3"/>
    <x v="0"/>
  </r>
  <r>
    <x v="24"/>
    <n v="93"/>
    <n v="1"/>
    <n v="24"/>
    <x v="4"/>
    <n v="15"/>
    <n v="6"/>
    <m/>
    <m/>
    <n v="1.7671458676442587E-2"/>
    <n v="5.6950957515054322E-2"/>
    <x v="0"/>
  </r>
  <r>
    <x v="24"/>
    <n v="93"/>
    <n v="1"/>
    <n v="24"/>
    <x v="4"/>
    <n v="10"/>
    <n v="6"/>
    <m/>
    <m/>
    <n v="7.8539816339744835E-3"/>
    <n v="2.6728826664807165E-2"/>
    <x v="0"/>
  </r>
  <r>
    <x v="24"/>
    <n v="93"/>
    <n v="1"/>
    <n v="24"/>
    <x v="4"/>
    <n v="10"/>
    <n v="6"/>
    <m/>
    <m/>
    <n v="7.8539816339744835E-3"/>
    <n v="2.6728826664807165E-2"/>
    <x v="0"/>
  </r>
  <r>
    <x v="24"/>
    <n v="93"/>
    <n v="1"/>
    <n v="24"/>
    <x v="4"/>
    <n v="15"/>
    <n v="6"/>
    <m/>
    <m/>
    <n v="1.7671458676442587E-2"/>
    <n v="5.6950957515054322E-2"/>
    <x v="0"/>
  </r>
  <r>
    <x v="24"/>
    <n v="93"/>
    <n v="1"/>
    <n v="24"/>
    <x v="4"/>
    <n v="15"/>
    <n v="6"/>
    <m/>
    <m/>
    <n v="1.7671458676442587E-2"/>
    <n v="5.6950957515054322E-2"/>
    <x v="0"/>
  </r>
  <r>
    <x v="24"/>
    <n v="93"/>
    <n v="1"/>
    <n v="24"/>
    <x v="4"/>
    <n v="10"/>
    <n v="6"/>
    <m/>
    <m/>
    <n v="7.8539816339744835E-3"/>
    <n v="2.6728826664807165E-2"/>
    <x v="0"/>
  </r>
  <r>
    <x v="24"/>
    <n v="93"/>
    <n v="1"/>
    <n v="24"/>
    <x v="4"/>
    <n v="5"/>
    <n v="6"/>
    <m/>
    <m/>
    <n v="1.9634954084936209E-3"/>
    <n v="7.3344795804612326E-3"/>
    <x v="0"/>
  </r>
  <r>
    <x v="24"/>
    <n v="93"/>
    <n v="1"/>
    <n v="22"/>
    <x v="2"/>
    <n v="5"/>
    <n v="3"/>
    <m/>
    <m/>
    <n v="1.9634954084936209E-3"/>
    <n v="3.6378364277704512E-3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20"/>
    <n v="3"/>
    <m/>
    <m/>
    <n v="3.1415926535897934E-2"/>
    <n v="4.6839527025336621E-2"/>
    <x v="1"/>
  </r>
  <r>
    <x v="24"/>
    <n v="93"/>
    <n v="1"/>
    <n v="24"/>
    <x v="4"/>
    <n v="10"/>
    <n v="3"/>
    <m/>
    <m/>
    <n v="7.8539816339744835E-3"/>
    <n v="1.285292313179332E-2"/>
    <x v="0"/>
  </r>
  <r>
    <x v="24"/>
    <n v="93"/>
    <n v="1"/>
    <n v="24"/>
    <x v="4"/>
    <n v="15"/>
    <n v="3"/>
    <m/>
    <m/>
    <n v="1.7671458676442587E-2"/>
    <n v="2.7385649523733079E-2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10"/>
    <x v="0"/>
    <n v="10"/>
    <n v="3"/>
    <m/>
    <m/>
    <n v="7.8539816339744835E-3"/>
    <n v="1.2942556175112916E-2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10"/>
    <x v="0"/>
    <n v="25"/>
    <n v="6"/>
    <m/>
    <m/>
    <n v="4.9087385212340517E-2"/>
    <n v="0.14801210491524977"/>
    <x v="1"/>
  </r>
  <r>
    <x v="24"/>
    <n v="93"/>
    <n v="1"/>
    <n v="24"/>
    <x v="4"/>
    <n v="5"/>
    <n v="6"/>
    <m/>
    <m/>
    <n v="1.9634954084936209E-3"/>
    <n v="7.3344795804612326E-3"/>
    <x v="0"/>
  </r>
  <r>
    <x v="24"/>
    <n v="93"/>
    <n v="1"/>
    <n v="22"/>
    <x v="2"/>
    <n v="5"/>
    <n v="3"/>
    <m/>
    <m/>
    <n v="1.9634954084936209E-3"/>
    <n v="3.6378364277704512E-3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20"/>
    <n v="3"/>
    <m/>
    <m/>
    <n v="3.1415926535897934E-2"/>
    <n v="4.6839527025336621E-2"/>
    <x v="1"/>
  </r>
  <r>
    <x v="24"/>
    <n v="93"/>
    <n v="1"/>
    <n v="24"/>
    <x v="4"/>
    <n v="10"/>
    <n v="3"/>
    <m/>
    <m/>
    <n v="7.8539816339744835E-3"/>
    <n v="1.285292313179332E-2"/>
    <x v="0"/>
  </r>
  <r>
    <x v="24"/>
    <n v="93"/>
    <n v="1"/>
    <n v="24"/>
    <x v="4"/>
    <n v="15"/>
    <n v="3"/>
    <m/>
    <m/>
    <n v="1.7671458676442587E-2"/>
    <n v="2.7385649523733079E-2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10"/>
    <x v="0"/>
    <n v="10"/>
    <n v="3"/>
    <m/>
    <m/>
    <n v="7.8539816339744835E-3"/>
    <n v="1.2942556175112916E-2"/>
    <x v="0"/>
  </r>
  <r>
    <x v="24"/>
    <n v="93"/>
    <n v="1"/>
    <n v="10"/>
    <x v="0"/>
    <n v="5"/>
    <n v="3"/>
    <m/>
    <m/>
    <n v="1.9634954084936209E-3"/>
    <n v="3.6378364277704512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10"/>
    <x v="0"/>
    <n v="25"/>
    <n v="6"/>
    <m/>
    <m/>
    <n v="4.9087385212340517E-2"/>
    <n v="0.14801210491524977"/>
    <x v="1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14"/>
    <x v="1"/>
    <n v="5"/>
    <n v="3"/>
    <m/>
    <m/>
    <n v="1.9634954084936209E-3"/>
    <n v="3.6378364277704512E-3"/>
    <x v="0"/>
  </r>
  <r>
    <x v="24"/>
    <n v="93"/>
    <n v="1"/>
    <n v="14"/>
    <x v="1"/>
    <n v="15"/>
    <n v="3"/>
    <m/>
    <m/>
    <n v="1.7671458676442587E-2"/>
    <n v="2.719179461263227E-2"/>
    <x v="0"/>
  </r>
  <r>
    <x v="24"/>
    <n v="93"/>
    <n v="1"/>
    <n v="22"/>
    <x v="2"/>
    <n v="15"/>
    <n v="3"/>
    <m/>
    <m/>
    <n v="1.7671458676442587E-2"/>
    <n v="2.719179461263227E-2"/>
    <x v="0"/>
  </r>
  <r>
    <x v="24"/>
    <n v="93"/>
    <n v="1"/>
    <n v="22"/>
    <x v="2"/>
    <n v="5"/>
    <n v="3"/>
    <m/>
    <m/>
    <n v="1.9634954084936209E-3"/>
    <n v="3.6378364277704512E-3"/>
    <x v="0"/>
  </r>
  <r>
    <x v="24"/>
    <n v="93"/>
    <n v="1"/>
    <n v="14"/>
    <x v="1"/>
    <n v="10"/>
    <n v="3"/>
    <m/>
    <m/>
    <n v="7.8539816339744835E-3"/>
    <n v="1.2942556175112916E-2"/>
    <x v="0"/>
  </r>
  <r>
    <x v="24"/>
    <n v="93"/>
    <n v="1"/>
    <n v="14"/>
    <x v="1"/>
    <n v="5"/>
    <n v="3"/>
    <m/>
    <m/>
    <n v="1.9634954084936209E-3"/>
    <n v="3.6378364277704512E-3"/>
    <x v="0"/>
  </r>
  <r>
    <x v="24"/>
    <n v="93"/>
    <n v="1"/>
    <n v="24"/>
    <x v="4"/>
    <n v="10"/>
    <n v="3"/>
    <m/>
    <m/>
    <n v="7.8539816339744835E-3"/>
    <n v="1.285292313179332E-2"/>
    <x v="0"/>
  </r>
  <r>
    <x v="24"/>
    <n v="93"/>
    <n v="1"/>
    <n v="10"/>
    <x v="0"/>
    <n v="25"/>
    <n v="6"/>
    <m/>
    <m/>
    <n v="4.9087385212340517E-2"/>
    <n v="0.14801210491524977"/>
    <x v="1"/>
  </r>
  <r>
    <x v="24"/>
    <n v="93"/>
    <n v="1"/>
    <n v="24"/>
    <x v="4"/>
    <n v="5"/>
    <n v="3"/>
    <m/>
    <m/>
    <n v="1.9634954084936209E-3"/>
    <n v="3.5268851656513989E-3"/>
    <x v="0"/>
  </r>
  <r>
    <x v="24"/>
    <n v="93"/>
    <n v="1"/>
    <n v="24"/>
    <x v="4"/>
    <n v="10"/>
    <n v="5"/>
    <m/>
    <m/>
    <n v="7.8539816339744835E-3"/>
    <n v="2.2046555420420225E-2"/>
    <x v="0"/>
  </r>
  <r>
    <x v="24"/>
    <n v="93"/>
    <n v="1"/>
    <n v="10"/>
    <x v="0"/>
    <n v="10"/>
    <n v="3"/>
    <m/>
    <m/>
    <n v="7.8539816339744835E-3"/>
    <n v="1.2942556175112916E-2"/>
    <x v="0"/>
  </r>
  <r>
    <x v="24"/>
    <n v="95"/>
    <n v="1"/>
    <n v="14"/>
    <x v="1"/>
    <n v="5"/>
    <n v="3"/>
    <m/>
    <m/>
    <n v="1.9634954084936209E-3"/>
    <n v="3.6378364277704512E-3"/>
    <x v="0"/>
  </r>
  <r>
    <x v="24"/>
    <n v="95"/>
    <n v="1"/>
    <n v="24"/>
    <x v="4"/>
    <n v="10"/>
    <n v="3"/>
    <m/>
    <m/>
    <n v="7.8539816339744835E-3"/>
    <n v="1.285292313179332E-2"/>
    <x v="0"/>
  </r>
  <r>
    <x v="24"/>
    <n v="95"/>
    <n v="1"/>
    <n v="10"/>
    <x v="0"/>
    <n v="25"/>
    <n v="6"/>
    <m/>
    <m/>
    <n v="4.9087385212340517E-2"/>
    <n v="0.14801210491524977"/>
    <x v="1"/>
  </r>
  <r>
    <x v="24"/>
    <n v="95"/>
    <n v="1"/>
    <n v="24"/>
    <x v="4"/>
    <n v="5"/>
    <n v="3"/>
    <m/>
    <m/>
    <n v="1.9634954084936209E-3"/>
    <n v="3.5268851656513989E-3"/>
    <x v="0"/>
  </r>
  <r>
    <x v="24"/>
    <n v="95"/>
    <n v="1"/>
    <n v="24"/>
    <x v="4"/>
    <n v="10"/>
    <n v="5"/>
    <m/>
    <m/>
    <n v="7.8539816339744835E-3"/>
    <n v="2.2046555420420225E-2"/>
    <x v="0"/>
  </r>
  <r>
    <x v="24"/>
    <n v="95"/>
    <n v="1"/>
    <n v="10"/>
    <x v="0"/>
    <n v="10"/>
    <n v="3"/>
    <m/>
    <m/>
    <n v="7.8539816339744835E-3"/>
    <n v="1.2942556175112916E-2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4"/>
    <x v="4"/>
    <n v="5"/>
    <n v="3"/>
    <m/>
    <m/>
    <n v="1.9634954084936209E-3"/>
    <n v="3.5268851656513989E-3"/>
    <x v="0"/>
  </r>
  <r>
    <x v="24"/>
    <n v="95"/>
    <n v="1"/>
    <n v="24"/>
    <x v="4"/>
    <n v="10"/>
    <n v="6"/>
    <m/>
    <m/>
    <n v="7.8539816339744835E-3"/>
    <n v="2.6728826664807165E-2"/>
    <x v="0"/>
  </r>
  <r>
    <x v="24"/>
    <n v="95"/>
    <n v="1"/>
    <n v="22"/>
    <x v="2"/>
    <n v="5"/>
    <n v="3"/>
    <m/>
    <m/>
    <n v="1.9634954084936209E-3"/>
    <n v="3.6378364277704512E-3"/>
    <x v="0"/>
  </r>
  <r>
    <x v="24"/>
    <n v="95"/>
    <n v="1"/>
    <n v="24"/>
    <x v="4"/>
    <n v="15"/>
    <n v="6"/>
    <m/>
    <m/>
    <n v="1.7671458676442587E-2"/>
    <n v="5.6950957515054322E-2"/>
    <x v="0"/>
  </r>
  <r>
    <x v="24"/>
    <n v="95"/>
    <n v="1"/>
    <n v="24"/>
    <x v="4"/>
    <n v="10"/>
    <n v="6"/>
    <m/>
    <m/>
    <n v="7.8539816339744835E-3"/>
    <n v="2.6728826664807165E-2"/>
    <x v="0"/>
  </r>
  <r>
    <x v="24"/>
    <n v="95"/>
    <n v="1"/>
    <n v="2"/>
    <x v="3"/>
    <n v="10"/>
    <n v="6"/>
    <m/>
    <m/>
    <n v="7.8539816339744835E-3"/>
    <n v="2.6728826664807165E-2"/>
    <x v="0"/>
  </r>
  <r>
    <x v="24"/>
    <n v="95"/>
    <n v="1"/>
    <n v="2"/>
    <x v="3"/>
    <n v="15"/>
    <n v="6"/>
    <m/>
    <m/>
    <n v="1.7671458676442587E-2"/>
    <n v="5.6950957515054322E-2"/>
    <x v="0"/>
  </r>
  <r>
    <x v="24"/>
    <n v="95"/>
    <n v="1"/>
    <n v="2"/>
    <x v="3"/>
    <n v="15"/>
    <n v="6"/>
    <m/>
    <m/>
    <n v="1.7671458676442587E-2"/>
    <n v="5.6950957515054322E-2"/>
    <x v="0"/>
  </r>
  <r>
    <x v="24"/>
    <n v="95"/>
    <n v="1"/>
    <n v="2"/>
    <x v="3"/>
    <n v="10"/>
    <n v="6"/>
    <m/>
    <m/>
    <n v="7.8539816339744835E-3"/>
    <n v="2.6728826664807165E-2"/>
    <x v="0"/>
  </r>
  <r>
    <x v="24"/>
    <n v="95"/>
    <n v="1"/>
    <n v="2"/>
    <x v="3"/>
    <n v="5"/>
    <n v="6"/>
    <m/>
    <m/>
    <n v="1.9634954084936209E-3"/>
    <n v="7.3344795804612326E-3"/>
    <x v="0"/>
  </r>
  <r>
    <x v="24"/>
    <n v="95"/>
    <n v="1"/>
    <n v="22"/>
    <x v="2"/>
    <n v="5"/>
    <n v="3"/>
    <m/>
    <m/>
    <n v="1.9634954084936209E-3"/>
    <n v="3.6378364277704512E-3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"/>
    <x v="3"/>
    <n v="5"/>
    <n v="3"/>
    <m/>
    <m/>
    <n v="1.9634954084936209E-3"/>
    <n v="3.5268851656513989E-3"/>
    <x v="0"/>
  </r>
  <r>
    <x v="24"/>
    <n v="95"/>
    <n v="1"/>
    <n v="2"/>
    <x v="3"/>
    <n v="20"/>
    <n v="3"/>
    <m/>
    <m/>
    <n v="3.1415926535897934E-2"/>
    <n v="4.6839527025336621E-2"/>
    <x v="1"/>
  </r>
  <r>
    <x v="24"/>
    <n v="95"/>
    <n v="1"/>
    <n v="2"/>
    <x v="3"/>
    <n v="10"/>
    <n v="3"/>
    <m/>
    <m/>
    <n v="7.8539816339744835E-3"/>
    <n v="1.285292313179332E-2"/>
    <x v="0"/>
  </r>
  <r>
    <x v="24"/>
    <n v="95"/>
    <n v="1"/>
    <n v="2"/>
    <x v="3"/>
    <n v="15"/>
    <n v="6"/>
    <m/>
    <m/>
    <n v="1.7671458676442587E-2"/>
    <n v="5.6950957515054322E-2"/>
    <x v="0"/>
  </r>
  <r>
    <x v="24"/>
    <n v="95"/>
    <n v="1"/>
    <n v="2"/>
    <x v="3"/>
    <n v="10"/>
    <n v="6"/>
    <m/>
    <m/>
    <n v="7.8539816339744835E-3"/>
    <n v="2.6728826664807165E-2"/>
    <x v="0"/>
  </r>
  <r>
    <x v="24"/>
    <n v="95"/>
    <n v="1"/>
    <n v="2"/>
    <x v="3"/>
    <n v="10"/>
    <n v="6"/>
    <m/>
    <m/>
    <n v="7.8539816339744835E-3"/>
    <n v="2.6728826664807165E-2"/>
    <x v="0"/>
  </r>
  <r>
    <x v="24"/>
    <n v="95"/>
    <n v="1"/>
    <n v="24"/>
    <x v="4"/>
    <n v="15"/>
    <n v="6"/>
    <m/>
    <m/>
    <n v="1.7671458676442587E-2"/>
    <n v="5.6950957515054322E-2"/>
    <x v="0"/>
  </r>
  <r>
    <x v="24"/>
    <n v="95"/>
    <n v="1"/>
    <n v="24"/>
    <x v="4"/>
    <n v="15"/>
    <n v="6"/>
    <m/>
    <m/>
    <n v="1.7671458676442587E-2"/>
    <n v="5.6950957515054322E-2"/>
    <x v="0"/>
  </r>
  <r>
    <x v="24"/>
    <n v="95"/>
    <n v="1"/>
    <n v="24"/>
    <x v="4"/>
    <n v="10"/>
    <n v="6"/>
    <m/>
    <m/>
    <n v="7.8539816339744835E-3"/>
    <n v="2.6728826664807165E-2"/>
    <x v="0"/>
  </r>
  <r>
    <x v="24"/>
    <n v="95"/>
    <n v="1"/>
    <n v="24"/>
    <x v="4"/>
    <n v="5"/>
    <n v="6"/>
    <m/>
    <m/>
    <n v="1.9634954084936209E-3"/>
    <n v="7.3344795804612326E-3"/>
    <x v="0"/>
  </r>
  <r>
    <x v="24"/>
    <n v="95"/>
    <n v="1"/>
    <n v="22"/>
    <x v="2"/>
    <n v="5"/>
    <n v="3"/>
    <m/>
    <m/>
    <n v="1.9634954084936209E-3"/>
    <n v="3.6378364277704512E-3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4"/>
    <x v="4"/>
    <n v="5"/>
    <n v="3"/>
    <m/>
    <m/>
    <n v="1.9634954084936209E-3"/>
    <n v="3.5268851656513989E-3"/>
    <x v="0"/>
  </r>
  <r>
    <x v="24"/>
    <n v="95"/>
    <n v="1"/>
    <n v="24"/>
    <x v="4"/>
    <n v="20"/>
    <n v="3"/>
    <m/>
    <m/>
    <n v="3.1415926535897934E-2"/>
    <n v="4.6839527025336621E-2"/>
    <x v="1"/>
  </r>
  <r>
    <x v="24"/>
    <n v="95"/>
    <n v="1"/>
    <n v="24"/>
    <x v="4"/>
    <n v="10"/>
    <n v="3"/>
    <m/>
    <m/>
    <n v="7.8539816339744835E-3"/>
    <n v="1.285292313179332E-2"/>
    <x v="0"/>
  </r>
  <r>
    <x v="24"/>
    <n v="95"/>
    <n v="1"/>
    <n v="24"/>
    <x v="4"/>
    <n v="15"/>
    <n v="3"/>
    <m/>
    <m/>
    <n v="1.7671458676442587E-2"/>
    <n v="2.7385649523733079E-2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10"/>
    <x v="0"/>
    <n v="10"/>
    <n v="3"/>
    <m/>
    <m/>
    <n v="7.8539816339744835E-3"/>
    <n v="1.2942556175112916E-2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"/>
    <x v="3"/>
    <n v="15"/>
    <n v="10"/>
    <m/>
    <m/>
    <n v="1.7671458676442587E-2"/>
    <n v="9.7687695493628809E-2"/>
    <x v="0"/>
  </r>
  <r>
    <x v="24"/>
    <n v="95"/>
    <n v="1"/>
    <n v="10"/>
    <x v="0"/>
    <n v="25"/>
    <n v="6"/>
    <m/>
    <m/>
    <n v="4.9087385212340517E-2"/>
    <n v="0.14801210491524977"/>
    <x v="1"/>
  </r>
  <r>
    <x v="24"/>
    <n v="95"/>
    <n v="1"/>
    <n v="2"/>
    <x v="3"/>
    <n v="15"/>
    <n v="10"/>
    <m/>
    <m/>
    <n v="1.7671458676442587E-2"/>
    <n v="9.7687695493628809E-2"/>
    <x v="0"/>
  </r>
  <r>
    <x v="24"/>
    <n v="95"/>
    <n v="1"/>
    <n v="22"/>
    <x v="2"/>
    <n v="5"/>
    <n v="3"/>
    <m/>
    <m/>
    <n v="1.9634954084936209E-3"/>
    <n v="3.6378364277704512E-3"/>
    <x v="0"/>
  </r>
  <r>
    <x v="24"/>
    <n v="95"/>
    <n v="1"/>
    <n v="10"/>
    <x v="0"/>
    <n v="5"/>
    <n v="3"/>
    <m/>
    <m/>
    <n v="1.9634954084936209E-3"/>
    <n v="3.6378364277704512E-3"/>
    <x v="0"/>
  </r>
  <r>
    <x v="24"/>
    <n v="95"/>
    <n v="1"/>
    <n v="2"/>
    <x v="3"/>
    <n v="15"/>
    <n v="10"/>
    <m/>
    <m/>
    <n v="1.7671458676442587E-2"/>
    <n v="9.7687695493628809E-2"/>
    <x v="0"/>
  </r>
  <r>
    <x v="24"/>
    <n v="95"/>
    <n v="1"/>
    <n v="2"/>
    <x v="3"/>
    <n v="20"/>
    <n v="15"/>
    <n v="51"/>
    <n v="9"/>
    <n v="3.1415926535897934E-2"/>
    <n v="0.25640973899293129"/>
    <x v="1"/>
  </r>
  <r>
    <x v="24"/>
    <n v="95"/>
    <n v="1"/>
    <n v="2"/>
    <x v="3"/>
    <n v="10"/>
    <n v="10"/>
    <m/>
    <m/>
    <n v="7.8539816339744835E-3"/>
    <n v="4.5847824058857317E-2"/>
    <x v="0"/>
  </r>
  <r>
    <x v="24"/>
    <n v="95"/>
    <n v="1"/>
    <n v="2"/>
    <x v="3"/>
    <n v="15"/>
    <n v="10"/>
    <m/>
    <m/>
    <n v="1.7671458676442587E-2"/>
    <n v="9.7687695493628809E-2"/>
    <x v="0"/>
  </r>
  <r>
    <x v="24"/>
    <n v="96"/>
    <n v="1"/>
    <n v="2"/>
    <x v="3"/>
    <n v="10"/>
    <n v="10"/>
    <m/>
    <m/>
    <n v="7.8539816339744835E-3"/>
    <n v="4.5847824058857317E-2"/>
    <x v="0"/>
  </r>
  <r>
    <x v="24"/>
    <n v="96"/>
    <n v="1"/>
    <n v="10"/>
    <x v="0"/>
    <n v="25"/>
    <n v="6"/>
    <m/>
    <m/>
    <n v="4.9087385212340517E-2"/>
    <n v="0.14801210491524977"/>
    <x v="1"/>
  </r>
  <r>
    <x v="24"/>
    <n v="96"/>
    <n v="1"/>
    <n v="2"/>
    <x v="3"/>
    <n v="15"/>
    <n v="10"/>
    <m/>
    <m/>
    <n v="1.7671458676442587E-2"/>
    <n v="9.7687695493628809E-2"/>
    <x v="0"/>
  </r>
  <r>
    <x v="24"/>
    <n v="96"/>
    <n v="1"/>
    <n v="2"/>
    <x v="3"/>
    <n v="10"/>
    <n v="10"/>
    <m/>
    <m/>
    <n v="7.8539816339744835E-3"/>
    <n v="4.5847824058857317E-2"/>
    <x v="0"/>
  </r>
  <r>
    <x v="24"/>
    <n v="96"/>
    <n v="1"/>
    <n v="10"/>
    <x v="0"/>
    <n v="10"/>
    <n v="3"/>
    <m/>
    <m/>
    <n v="7.8539816339744835E-3"/>
    <n v="1.2942556175112916E-2"/>
    <x v="0"/>
  </r>
  <r>
    <x v="24"/>
    <n v="96"/>
    <n v="1"/>
    <n v="14"/>
    <x v="1"/>
    <n v="5"/>
    <n v="3"/>
    <m/>
    <m/>
    <n v="1.9634954084936209E-3"/>
    <n v="3.6378364277704512E-3"/>
    <x v="0"/>
  </r>
  <r>
    <x v="24"/>
    <n v="96"/>
    <n v="1"/>
    <n v="2"/>
    <x v="3"/>
    <n v="10"/>
    <n v="10"/>
    <m/>
    <m/>
    <n v="7.8539816339744835E-3"/>
    <n v="4.5847824058857317E-2"/>
    <x v="0"/>
  </r>
  <r>
    <x v="24"/>
    <n v="96"/>
    <n v="1"/>
    <n v="10"/>
    <x v="0"/>
    <n v="25"/>
    <n v="6"/>
    <m/>
    <m/>
    <n v="4.9087385212340517E-2"/>
    <n v="0.14801210491524977"/>
    <x v="1"/>
  </r>
  <r>
    <x v="24"/>
    <n v="96"/>
    <n v="1"/>
    <n v="2"/>
    <x v="3"/>
    <n v="15"/>
    <n v="10"/>
    <m/>
    <m/>
    <n v="1.7671458676442587E-2"/>
    <n v="9.7687695493628809E-2"/>
    <x v="0"/>
  </r>
  <r>
    <x v="24"/>
    <n v="96"/>
    <n v="1"/>
    <n v="24"/>
    <x v="4"/>
    <n v="10"/>
    <n v="5"/>
    <m/>
    <m/>
    <n v="7.8539816339744835E-3"/>
    <n v="2.2046555420420225E-2"/>
    <x v="0"/>
  </r>
  <r>
    <x v="24"/>
    <n v="96"/>
    <n v="1"/>
    <n v="10"/>
    <x v="0"/>
    <n v="10"/>
    <n v="3"/>
    <m/>
    <m/>
    <n v="7.8539816339744835E-3"/>
    <n v="1.2942556175112916E-2"/>
    <x v="0"/>
  </r>
  <r>
    <x v="24"/>
    <n v="96"/>
    <n v="1"/>
    <n v="10"/>
    <x v="0"/>
    <n v="5"/>
    <n v="3"/>
    <m/>
    <m/>
    <n v="1.9634954084936209E-3"/>
    <n v="3.6378364277704512E-3"/>
    <x v="0"/>
  </r>
  <r>
    <x v="24"/>
    <n v="96"/>
    <n v="1"/>
    <n v="24"/>
    <x v="4"/>
    <n v="5"/>
    <n v="3"/>
    <m/>
    <m/>
    <n v="1.9634954084936209E-3"/>
    <n v="3.5268851656513989E-3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2"/>
    <x v="2"/>
    <n v="5"/>
    <n v="3"/>
    <m/>
    <m/>
    <n v="1.9634954084936209E-3"/>
    <n v="3.6378364277704512E-3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"/>
    <x v="3"/>
    <n v="10"/>
    <n v="10"/>
    <m/>
    <m/>
    <n v="7.8539816339744835E-3"/>
    <n v="4.5847824058857317E-2"/>
    <x v="0"/>
  </r>
  <r>
    <x v="24"/>
    <n v="96"/>
    <n v="1"/>
    <n v="2"/>
    <x v="3"/>
    <n v="15"/>
    <n v="10"/>
    <m/>
    <m/>
    <n v="1.7671458676442587E-2"/>
    <n v="9.7687695493628809E-2"/>
    <x v="0"/>
  </r>
  <r>
    <x v="24"/>
    <n v="96"/>
    <n v="1"/>
    <n v="22"/>
    <x v="2"/>
    <n v="5"/>
    <n v="3"/>
    <m/>
    <m/>
    <n v="1.9634954084936209E-3"/>
    <n v="3.6378364277704512E-3"/>
    <x v="0"/>
  </r>
  <r>
    <x v="24"/>
    <n v="96"/>
    <n v="1"/>
    <n v="10"/>
    <x v="0"/>
    <n v="5"/>
    <n v="3"/>
    <m/>
    <m/>
    <n v="1.9634954084936209E-3"/>
    <n v="3.6378364277704512E-3"/>
    <x v="0"/>
  </r>
  <r>
    <x v="24"/>
    <n v="96"/>
    <n v="1"/>
    <n v="2"/>
    <x v="3"/>
    <n v="15"/>
    <n v="10"/>
    <m/>
    <m/>
    <n v="1.7671458676442587E-2"/>
    <n v="9.7687695493628809E-2"/>
    <x v="0"/>
  </r>
  <r>
    <x v="24"/>
    <n v="96"/>
    <n v="1"/>
    <n v="2"/>
    <x v="3"/>
    <n v="20"/>
    <n v="15"/>
    <n v="67"/>
    <n v="12"/>
    <n v="3.1415926535897934E-2"/>
    <n v="0.25640973899293129"/>
    <x v="1"/>
  </r>
  <r>
    <x v="24"/>
    <n v="96"/>
    <n v="1"/>
    <n v="24"/>
    <x v="4"/>
    <n v="10"/>
    <n v="3"/>
    <m/>
    <m/>
    <n v="7.8539816339744835E-3"/>
    <n v="1.285292313179332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0"/>
    <n v="3"/>
    <m/>
    <m/>
    <n v="7.8539816339744835E-3"/>
    <n v="1.285292313179332E-2"/>
    <x v="0"/>
  </r>
  <r>
    <x v="24"/>
    <n v="96"/>
    <n v="1"/>
    <n v="10"/>
    <x v="0"/>
    <n v="25"/>
    <n v="6"/>
    <m/>
    <m/>
    <n v="4.9087385212340517E-2"/>
    <n v="0.14801210491524977"/>
    <x v="1"/>
  </r>
  <r>
    <x v="24"/>
    <n v="96"/>
    <n v="1"/>
    <n v="24"/>
    <x v="4"/>
    <n v="5"/>
    <n v="3"/>
    <m/>
    <m/>
    <n v="1.9634954084936209E-3"/>
    <n v="3.5268851656513989E-3"/>
    <x v="0"/>
  </r>
  <r>
    <x v="24"/>
    <n v="96"/>
    <n v="1"/>
    <n v="24"/>
    <x v="4"/>
    <n v="10"/>
    <n v="5"/>
    <m/>
    <m/>
    <n v="7.8539816339744835E-3"/>
    <n v="2.2046555420420225E-2"/>
    <x v="0"/>
  </r>
  <r>
    <x v="24"/>
    <n v="96"/>
    <n v="1"/>
    <n v="10"/>
    <x v="0"/>
    <n v="10"/>
    <n v="3"/>
    <m/>
    <m/>
    <n v="7.8539816339744835E-3"/>
    <n v="1.2942556175112916E-2"/>
    <x v="0"/>
  </r>
  <r>
    <x v="24"/>
    <n v="96"/>
    <n v="1"/>
    <n v="10"/>
    <x v="0"/>
    <n v="5"/>
    <n v="3"/>
    <m/>
    <m/>
    <n v="1.9634954084936209E-3"/>
    <n v="3.6378364277704512E-3"/>
    <x v="0"/>
  </r>
  <r>
    <x v="24"/>
    <n v="96"/>
    <n v="1"/>
    <n v="24"/>
    <x v="4"/>
    <n v="5"/>
    <n v="3"/>
    <m/>
    <m/>
    <n v="1.9634954084936209E-3"/>
    <n v="3.5268851656513989E-3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2"/>
    <x v="2"/>
    <n v="5"/>
    <n v="3"/>
    <m/>
    <m/>
    <n v="1.9634954084936209E-3"/>
    <n v="3.6378364277704512E-3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5"/>
    <n v="6"/>
    <m/>
    <m/>
    <n v="1.7671458676442587E-2"/>
    <n v="5.6950957515054322E-2"/>
    <x v="0"/>
  </r>
  <r>
    <x v="24"/>
    <n v="96"/>
    <n v="1"/>
    <n v="24"/>
    <x v="4"/>
    <n v="10"/>
    <n v="6"/>
    <m/>
    <m/>
    <n v="7.8539816339744835E-3"/>
    <n v="2.6728826664807165E-2"/>
    <x v="0"/>
  </r>
  <r>
    <x v="24"/>
    <n v="96"/>
    <n v="1"/>
    <n v="24"/>
    <x v="4"/>
    <n v="5"/>
    <n v="6"/>
    <m/>
    <m/>
    <n v="1.9634954084936209E-3"/>
    <n v="7.3344795804612326E-3"/>
    <x v="0"/>
  </r>
  <r>
    <x v="24"/>
    <n v="96"/>
    <n v="1"/>
    <n v="22"/>
    <x v="2"/>
    <n v="5"/>
    <n v="3"/>
    <m/>
    <m/>
    <n v="1.9634954084936209E-3"/>
    <n v="3.6378364277704512E-3"/>
    <x v="0"/>
  </r>
  <r>
    <x v="24"/>
    <n v="96"/>
    <n v="1"/>
    <n v="10"/>
    <x v="0"/>
    <n v="5"/>
    <n v="3"/>
    <m/>
    <m/>
    <n v="1.9634954084936209E-3"/>
    <n v="3.6378364277704512E-3"/>
    <x v="0"/>
  </r>
  <r>
    <x v="24"/>
    <n v="96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10"/>
    <x v="0"/>
    <n v="25"/>
    <n v="6"/>
    <m/>
    <m/>
    <n v="4.9087385212340517E-2"/>
    <n v="0.14801210491524977"/>
    <x v="1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14"/>
    <x v="1"/>
    <n v="5"/>
    <n v="3"/>
    <m/>
    <m/>
    <n v="1.9634954084936209E-3"/>
    <n v="3.6378364277704512E-3"/>
    <x v="0"/>
  </r>
  <r>
    <x v="24"/>
    <n v="97"/>
    <n v="1"/>
    <n v="14"/>
    <x v="1"/>
    <n v="15"/>
    <n v="3"/>
    <m/>
    <m/>
    <n v="1.7671458676442587E-2"/>
    <n v="2.719179461263227E-2"/>
    <x v="0"/>
  </r>
  <r>
    <x v="24"/>
    <n v="97"/>
    <n v="1"/>
    <n v="22"/>
    <x v="2"/>
    <n v="15"/>
    <n v="3"/>
    <m/>
    <m/>
    <n v="1.7671458676442587E-2"/>
    <n v="2.719179461263227E-2"/>
    <x v="0"/>
  </r>
  <r>
    <x v="24"/>
    <n v="97"/>
    <n v="1"/>
    <n v="22"/>
    <x v="2"/>
    <n v="5"/>
    <n v="3"/>
    <m/>
    <m/>
    <n v="1.9634954084936209E-3"/>
    <n v="3.6378364277704512E-3"/>
    <x v="0"/>
  </r>
  <r>
    <x v="24"/>
    <n v="97"/>
    <n v="1"/>
    <n v="14"/>
    <x v="1"/>
    <n v="10"/>
    <n v="3"/>
    <m/>
    <m/>
    <n v="7.8539816339744835E-3"/>
    <n v="1.2942556175112916E-2"/>
    <x v="0"/>
  </r>
  <r>
    <x v="24"/>
    <n v="97"/>
    <n v="1"/>
    <n v="14"/>
    <x v="1"/>
    <n v="5"/>
    <n v="3"/>
    <m/>
    <m/>
    <n v="1.9634954084936209E-3"/>
    <n v="3.6378364277704512E-3"/>
    <x v="0"/>
  </r>
  <r>
    <x v="24"/>
    <n v="97"/>
    <n v="1"/>
    <n v="24"/>
    <x v="4"/>
    <n v="10"/>
    <n v="3"/>
    <m/>
    <m/>
    <n v="7.8539816339744835E-3"/>
    <n v="1.285292313179332E-2"/>
    <x v="0"/>
  </r>
  <r>
    <x v="24"/>
    <n v="97"/>
    <n v="1"/>
    <n v="10"/>
    <x v="0"/>
    <n v="25"/>
    <n v="6"/>
    <m/>
    <m/>
    <n v="4.9087385212340517E-2"/>
    <n v="0.14801210491524977"/>
    <x v="1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10"/>
    <n v="5"/>
    <m/>
    <m/>
    <n v="7.8539816339744835E-3"/>
    <n v="2.2046555420420225E-2"/>
    <x v="0"/>
  </r>
  <r>
    <x v="24"/>
    <n v="97"/>
    <n v="1"/>
    <n v="10"/>
    <x v="0"/>
    <n v="10"/>
    <n v="3"/>
    <m/>
    <m/>
    <n v="7.8539816339744835E-3"/>
    <n v="1.2942556175112916E-2"/>
    <x v="0"/>
  </r>
  <r>
    <x v="24"/>
    <n v="97"/>
    <n v="1"/>
    <n v="14"/>
    <x v="1"/>
    <n v="5"/>
    <n v="3"/>
    <m/>
    <m/>
    <n v="1.9634954084936209E-3"/>
    <n v="3.6378364277704512E-3"/>
    <x v="0"/>
  </r>
  <r>
    <x v="24"/>
    <n v="97"/>
    <n v="1"/>
    <n v="24"/>
    <x v="4"/>
    <n v="10"/>
    <n v="3"/>
    <m/>
    <m/>
    <n v="7.8539816339744835E-3"/>
    <n v="1.285292313179332E-2"/>
    <x v="0"/>
  </r>
  <r>
    <x v="24"/>
    <n v="97"/>
    <n v="1"/>
    <n v="10"/>
    <x v="0"/>
    <n v="25"/>
    <n v="6"/>
    <m/>
    <m/>
    <n v="4.9087385212340517E-2"/>
    <n v="0.14801210491524977"/>
    <x v="1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10"/>
    <n v="5"/>
    <m/>
    <m/>
    <n v="7.8539816339744835E-3"/>
    <n v="2.2046555420420225E-2"/>
    <x v="0"/>
  </r>
  <r>
    <x v="24"/>
    <n v="97"/>
    <n v="1"/>
    <n v="10"/>
    <x v="0"/>
    <n v="10"/>
    <n v="3"/>
    <m/>
    <m/>
    <n v="7.8539816339744835E-3"/>
    <n v="1.2942556175112916E-2"/>
    <x v="0"/>
  </r>
  <r>
    <x v="24"/>
    <n v="97"/>
    <n v="1"/>
    <n v="10"/>
    <x v="0"/>
    <n v="5"/>
    <n v="3"/>
    <m/>
    <m/>
    <n v="1.9634954084936209E-3"/>
    <n v="3.6378364277704512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2"/>
    <x v="2"/>
    <n v="5"/>
    <n v="3"/>
    <m/>
    <m/>
    <n v="1.9634954084936209E-3"/>
    <n v="3.6378364277704512E-3"/>
    <x v="0"/>
  </r>
  <r>
    <x v="24"/>
    <n v="97"/>
    <n v="1"/>
    <n v="24"/>
    <x v="4"/>
    <n v="15"/>
    <n v="6"/>
    <m/>
    <m/>
    <n v="1.7671458676442587E-2"/>
    <n v="5.6950957515054322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4"/>
    <x v="4"/>
    <n v="15"/>
    <n v="6"/>
    <m/>
    <m/>
    <n v="1.7671458676442587E-2"/>
    <n v="5.6950957515054322E-2"/>
    <x v="0"/>
  </r>
  <r>
    <x v="24"/>
    <n v="97"/>
    <n v="1"/>
    <n v="24"/>
    <x v="4"/>
    <n v="15"/>
    <n v="6"/>
    <m/>
    <m/>
    <n v="1.7671458676442587E-2"/>
    <n v="5.6950957515054322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4"/>
    <x v="4"/>
    <n v="5"/>
    <n v="6"/>
    <m/>
    <m/>
    <n v="1.9634954084936209E-3"/>
    <n v="7.3344795804612326E-3"/>
    <x v="0"/>
  </r>
  <r>
    <x v="24"/>
    <n v="97"/>
    <n v="1"/>
    <n v="22"/>
    <x v="2"/>
    <n v="5"/>
    <n v="3"/>
    <m/>
    <m/>
    <n v="1.9634954084936209E-3"/>
    <n v="3.6378364277704512E-3"/>
    <x v="0"/>
  </r>
  <r>
    <x v="24"/>
    <n v="97"/>
    <n v="1"/>
    <n v="10"/>
    <x v="0"/>
    <n v="5"/>
    <n v="3"/>
    <m/>
    <m/>
    <n v="1.9634954084936209E-3"/>
    <n v="3.6378364277704512E-3"/>
    <x v="0"/>
  </r>
  <r>
    <x v="24"/>
    <n v="97"/>
    <n v="1"/>
    <n v="24"/>
    <x v="4"/>
    <n v="5"/>
    <n v="3"/>
    <m/>
    <m/>
    <n v="1.9634954084936209E-3"/>
    <n v="3.5268851656513989E-3"/>
    <x v="0"/>
  </r>
  <r>
    <x v="24"/>
    <n v="97"/>
    <n v="1"/>
    <n v="24"/>
    <x v="4"/>
    <n v="20"/>
    <n v="3"/>
    <m/>
    <m/>
    <n v="3.1415926535897934E-2"/>
    <n v="4.6839527025336621E-2"/>
    <x v="1"/>
  </r>
  <r>
    <x v="24"/>
    <n v="97"/>
    <n v="1"/>
    <n v="24"/>
    <x v="4"/>
    <n v="10"/>
    <n v="3"/>
    <m/>
    <m/>
    <n v="7.8539816339744835E-3"/>
    <n v="1.285292313179332E-2"/>
    <x v="0"/>
  </r>
  <r>
    <x v="24"/>
    <n v="97"/>
    <n v="1"/>
    <n v="24"/>
    <x v="4"/>
    <n v="15"/>
    <n v="6"/>
    <m/>
    <m/>
    <n v="1.7671458676442587E-2"/>
    <n v="5.6950957515054322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7"/>
    <n v="1"/>
    <n v="24"/>
    <x v="4"/>
    <n v="10"/>
    <n v="6"/>
    <m/>
    <m/>
    <n v="7.8539816339744835E-3"/>
    <n v="2.6728826664807165E-2"/>
    <x v="0"/>
  </r>
  <r>
    <x v="24"/>
    <n v="99"/>
    <n v="1"/>
    <n v="14"/>
    <x v="1"/>
    <n v="5"/>
    <n v="3"/>
    <m/>
    <m/>
    <n v="1.9634954084936209E-3"/>
    <n v="3.6378364277704512E-3"/>
    <x v="0"/>
  </r>
  <r>
    <x v="24"/>
    <n v="99"/>
    <n v="1"/>
    <n v="14"/>
    <x v="1"/>
    <n v="5"/>
    <n v="3"/>
    <m/>
    <m/>
    <n v="1.9634954084936209E-3"/>
    <n v="3.6378364277704512E-3"/>
    <x v="0"/>
  </r>
  <r>
    <x v="24"/>
    <n v="99"/>
    <n v="1"/>
    <n v="14"/>
    <x v="1"/>
    <n v="5"/>
    <n v="3"/>
    <m/>
    <m/>
    <n v="1.9634954084936209E-3"/>
    <n v="3.6378364277704512E-3"/>
    <x v="0"/>
  </r>
  <r>
    <x v="24"/>
    <n v="99"/>
    <n v="1"/>
    <n v="24"/>
    <x v="4"/>
    <n v="10"/>
    <n v="5"/>
    <m/>
    <m/>
    <n v="7.8539816339744835E-3"/>
    <n v="2.2046555420420225E-2"/>
    <x v="0"/>
  </r>
  <r>
    <x v="24"/>
    <n v="99"/>
    <n v="1"/>
    <n v="10"/>
    <x v="0"/>
    <n v="10"/>
    <n v="3"/>
    <m/>
    <m/>
    <n v="7.8539816339744835E-3"/>
    <n v="1.2942556175112916E-2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4"/>
    <x v="4"/>
    <n v="10"/>
    <n v="6"/>
    <m/>
    <m/>
    <n v="7.8539816339744835E-3"/>
    <n v="2.6728826664807165E-2"/>
    <x v="0"/>
  </r>
  <r>
    <x v="24"/>
    <n v="99"/>
    <n v="1"/>
    <n v="24"/>
    <x v="4"/>
    <n v="5"/>
    <n v="6"/>
    <m/>
    <m/>
    <n v="1.9634954084936209E-3"/>
    <n v="7.3344795804612326E-3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10"/>
    <x v="6"/>
    <n v="5"/>
    <n v="3"/>
    <m/>
    <m/>
    <n v="1.9634954084936209E-3"/>
    <n v="3.6378364277704512E-3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10"/>
    <x v="0"/>
    <n v="10"/>
    <n v="3"/>
    <m/>
    <m/>
    <n v="7.8539816339744835E-3"/>
    <n v="1.2942556175112916E-2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10"/>
    <x v="0"/>
    <n v="25"/>
    <n v="6"/>
    <m/>
    <m/>
    <n v="4.9087385212340517E-2"/>
    <n v="0.14801210491524977"/>
    <x v="1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24"/>
    <x v="4"/>
    <n v="15"/>
    <n v="6"/>
    <m/>
    <m/>
    <n v="1.7671458676442587E-2"/>
    <n v="5.6950957515054322E-2"/>
    <x v="0"/>
  </r>
  <r>
    <x v="24"/>
    <n v="99"/>
    <n v="1"/>
    <n v="24"/>
    <x v="4"/>
    <n v="10"/>
    <n v="6"/>
    <m/>
    <m/>
    <n v="7.8539816339744835E-3"/>
    <n v="2.6728826664807165E-2"/>
    <x v="0"/>
  </r>
  <r>
    <x v="24"/>
    <n v="99"/>
    <n v="1"/>
    <n v="24"/>
    <x v="4"/>
    <n v="10"/>
    <n v="6"/>
    <m/>
    <m/>
    <n v="7.8539816339744835E-3"/>
    <n v="2.6728826664807165E-2"/>
    <x v="0"/>
  </r>
  <r>
    <x v="24"/>
    <n v="99"/>
    <n v="1"/>
    <n v="24"/>
    <x v="4"/>
    <n v="15"/>
    <n v="6"/>
    <m/>
    <m/>
    <n v="1.7671458676442587E-2"/>
    <n v="5.6950957515054322E-2"/>
    <x v="0"/>
  </r>
  <r>
    <x v="24"/>
    <n v="99"/>
    <n v="1"/>
    <n v="24"/>
    <x v="4"/>
    <n v="15"/>
    <n v="6"/>
    <m/>
    <m/>
    <n v="1.7671458676442587E-2"/>
    <n v="5.6950957515054322E-2"/>
    <x v="0"/>
  </r>
  <r>
    <x v="24"/>
    <n v="99"/>
    <n v="1"/>
    <n v="24"/>
    <x v="4"/>
    <n v="10"/>
    <n v="6"/>
    <m/>
    <m/>
    <n v="7.8539816339744835E-3"/>
    <n v="2.6728826664807165E-2"/>
    <x v="0"/>
  </r>
  <r>
    <x v="24"/>
    <n v="99"/>
    <n v="1"/>
    <n v="24"/>
    <x v="4"/>
    <n v="5"/>
    <n v="6"/>
    <m/>
    <m/>
    <n v="1.9634954084936209E-3"/>
    <n v="7.3344795804612326E-3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4"/>
    <x v="4"/>
    <n v="20"/>
    <n v="3"/>
    <m/>
    <m/>
    <n v="3.1415926535897934E-2"/>
    <n v="4.6839527025336621E-2"/>
    <x v="1"/>
  </r>
  <r>
    <x v="24"/>
    <n v="99"/>
    <n v="1"/>
    <n v="24"/>
    <x v="4"/>
    <n v="10"/>
    <n v="3"/>
    <m/>
    <m/>
    <n v="7.8539816339744835E-3"/>
    <n v="1.285292313179332E-2"/>
    <x v="0"/>
  </r>
  <r>
    <x v="24"/>
    <n v="99"/>
    <n v="1"/>
    <n v="24"/>
    <x v="4"/>
    <n v="15"/>
    <n v="3"/>
    <m/>
    <m/>
    <n v="1.7671458676442587E-2"/>
    <n v="2.7385649523733079E-2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10"/>
    <x v="0"/>
    <n v="10"/>
    <n v="3"/>
    <m/>
    <m/>
    <n v="7.8539816339744835E-3"/>
    <n v="1.2942556175112916E-2"/>
    <x v="0"/>
  </r>
  <r>
    <x v="24"/>
    <n v="99"/>
    <n v="1"/>
    <n v="10"/>
    <x v="0"/>
    <n v="5"/>
    <n v="3"/>
    <m/>
    <m/>
    <n v="1.9634954084936209E-3"/>
    <n v="3.6378364277704512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10"/>
    <x v="0"/>
    <n v="25"/>
    <n v="6"/>
    <m/>
    <m/>
    <n v="4.9087385212340517E-2"/>
    <n v="0.14801210491524977"/>
    <x v="1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24"/>
    <x v="4"/>
    <n v="5"/>
    <n v="3"/>
    <m/>
    <m/>
    <n v="1.9634954084936209E-3"/>
    <n v="3.5268851656513989E-3"/>
    <x v="0"/>
  </r>
  <r>
    <x v="24"/>
    <n v="99"/>
    <n v="1"/>
    <n v="14"/>
    <x v="1"/>
    <n v="5"/>
    <n v="3"/>
    <m/>
    <m/>
    <n v="1.9634954084936209E-3"/>
    <n v="3.6378364277704512E-3"/>
    <x v="0"/>
  </r>
  <r>
    <x v="24"/>
    <n v="99"/>
    <n v="1"/>
    <n v="14"/>
    <x v="1"/>
    <n v="15"/>
    <n v="3"/>
    <m/>
    <m/>
    <n v="1.7671458676442587E-2"/>
    <n v="2.719179461263227E-2"/>
    <x v="0"/>
  </r>
  <r>
    <x v="24"/>
    <n v="99"/>
    <n v="1"/>
    <n v="22"/>
    <x v="2"/>
    <n v="15"/>
    <n v="3"/>
    <m/>
    <m/>
    <n v="1.7671458676442587E-2"/>
    <n v="2.719179461263227E-2"/>
    <x v="0"/>
  </r>
  <r>
    <x v="24"/>
    <n v="99"/>
    <n v="1"/>
    <n v="22"/>
    <x v="2"/>
    <n v="5"/>
    <n v="3"/>
    <m/>
    <m/>
    <n v="1.9634954084936209E-3"/>
    <n v="3.6378364277704512E-3"/>
    <x v="0"/>
  </r>
  <r>
    <x v="24"/>
    <n v="99"/>
    <n v="1"/>
    <n v="14"/>
    <x v="1"/>
    <n v="10"/>
    <n v="3"/>
    <m/>
    <m/>
    <n v="7.8539816339744835E-3"/>
    <n v="1.2942556175112916E-2"/>
    <x v="0"/>
  </r>
  <r>
    <x v="24"/>
    <n v="100"/>
    <n v="1"/>
    <n v="22"/>
    <x v="2"/>
    <n v="5"/>
    <n v="3"/>
    <m/>
    <m/>
    <n v="1.9634954084936209E-3"/>
    <n v="3.6378364277704512E-3"/>
    <x v="0"/>
  </r>
  <r>
    <x v="24"/>
    <n v="100"/>
    <n v="1"/>
    <n v="10"/>
    <x v="0"/>
    <n v="5"/>
    <n v="3"/>
    <m/>
    <m/>
    <n v="1.9634954084936209E-3"/>
    <n v="3.6378364277704512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20"/>
    <n v="3"/>
    <m/>
    <m/>
    <n v="3.1415926535897934E-2"/>
    <n v="4.6839527025336621E-2"/>
    <x v="1"/>
  </r>
  <r>
    <x v="24"/>
    <n v="100"/>
    <n v="1"/>
    <n v="24"/>
    <x v="4"/>
    <n v="10"/>
    <n v="3"/>
    <m/>
    <m/>
    <n v="7.8539816339744835E-3"/>
    <n v="1.285292313179332E-2"/>
    <x v="0"/>
  </r>
  <r>
    <x v="24"/>
    <n v="100"/>
    <n v="1"/>
    <n v="24"/>
    <x v="4"/>
    <n v="15"/>
    <n v="6"/>
    <m/>
    <m/>
    <n v="1.7671458676442587E-2"/>
    <n v="5.6950957515054322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10"/>
    <n v="3"/>
    <m/>
    <m/>
    <n v="7.8539816339744835E-3"/>
    <n v="1.285292313179332E-2"/>
    <x v="0"/>
  </r>
  <r>
    <x v="24"/>
    <n v="100"/>
    <n v="1"/>
    <n v="10"/>
    <x v="0"/>
    <n v="25"/>
    <n v="6"/>
    <m/>
    <m/>
    <n v="4.9087385212340517E-2"/>
    <n v="0.14801210491524977"/>
    <x v="1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10"/>
    <n v="5"/>
    <m/>
    <m/>
    <n v="7.8539816339744835E-3"/>
    <n v="2.2046555420420225E-2"/>
    <x v="0"/>
  </r>
  <r>
    <x v="24"/>
    <n v="100"/>
    <n v="1"/>
    <n v="10"/>
    <x v="0"/>
    <n v="10"/>
    <n v="3"/>
    <m/>
    <m/>
    <n v="7.8539816339744835E-3"/>
    <n v="1.2942556175112916E-2"/>
    <x v="0"/>
  </r>
  <r>
    <x v="24"/>
    <n v="100"/>
    <n v="1"/>
    <n v="10"/>
    <x v="0"/>
    <n v="5"/>
    <n v="3"/>
    <m/>
    <m/>
    <n v="1.9634954084936209E-3"/>
    <n v="3.6378364277704512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2"/>
    <x v="2"/>
    <n v="5"/>
    <n v="3"/>
    <m/>
    <m/>
    <n v="1.9634954084936209E-3"/>
    <n v="3.6378364277704512E-3"/>
    <x v="0"/>
  </r>
  <r>
    <x v="24"/>
    <n v="100"/>
    <n v="1"/>
    <n v="24"/>
    <x v="4"/>
    <n v="15"/>
    <n v="6"/>
    <m/>
    <m/>
    <n v="1.7671458676442587E-2"/>
    <n v="5.6950957515054322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15"/>
    <n v="6"/>
    <m/>
    <m/>
    <n v="1.7671458676442587E-2"/>
    <n v="5.6950957515054322E-2"/>
    <x v="0"/>
  </r>
  <r>
    <x v="24"/>
    <n v="100"/>
    <n v="1"/>
    <n v="24"/>
    <x v="4"/>
    <n v="15"/>
    <n v="6"/>
    <m/>
    <m/>
    <n v="1.7671458676442587E-2"/>
    <n v="5.6950957515054322E-2"/>
    <x v="0"/>
  </r>
  <r>
    <x v="24"/>
    <n v="100"/>
    <n v="1"/>
    <n v="24"/>
    <x v="4"/>
    <n v="10"/>
    <n v="6"/>
    <m/>
    <m/>
    <n v="7.8539816339744835E-3"/>
    <n v="2.6728826664807165E-2"/>
    <x v="0"/>
  </r>
  <r>
    <x v="24"/>
    <n v="100"/>
    <n v="1"/>
    <n v="24"/>
    <x v="4"/>
    <n v="5"/>
    <n v="6"/>
    <m/>
    <m/>
    <n v="1.9634954084936209E-3"/>
    <n v="7.3344795804612326E-3"/>
    <x v="0"/>
  </r>
  <r>
    <x v="24"/>
    <n v="100"/>
    <n v="1"/>
    <n v="22"/>
    <x v="2"/>
    <n v="5"/>
    <n v="3"/>
    <m/>
    <m/>
    <n v="1.9634954084936209E-3"/>
    <n v="3.6378364277704512E-3"/>
    <x v="0"/>
  </r>
  <r>
    <x v="24"/>
    <n v="100"/>
    <n v="1"/>
    <n v="10"/>
    <x v="0"/>
    <n v="5"/>
    <n v="3"/>
    <m/>
    <m/>
    <n v="1.9634954084936209E-3"/>
    <n v="3.6378364277704512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10"/>
    <x v="0"/>
    <n v="25"/>
    <n v="6"/>
    <m/>
    <m/>
    <n v="4.9087385212340517E-2"/>
    <n v="0.14801210491524977"/>
    <x v="1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14"/>
    <x v="1"/>
    <n v="5"/>
    <n v="3"/>
    <m/>
    <m/>
    <n v="1.9634954084936209E-3"/>
    <n v="3.6378364277704512E-3"/>
    <x v="0"/>
  </r>
  <r>
    <x v="24"/>
    <n v="100"/>
    <n v="1"/>
    <n v="14"/>
    <x v="1"/>
    <n v="15"/>
    <n v="3"/>
    <m/>
    <m/>
    <n v="1.7671458676442587E-2"/>
    <n v="2.719179461263227E-2"/>
    <x v="0"/>
  </r>
  <r>
    <x v="24"/>
    <n v="100"/>
    <n v="1"/>
    <n v="22"/>
    <x v="2"/>
    <n v="15"/>
    <n v="3"/>
    <m/>
    <m/>
    <n v="1.7671458676442587E-2"/>
    <n v="2.719179461263227E-2"/>
    <x v="0"/>
  </r>
  <r>
    <x v="24"/>
    <n v="100"/>
    <n v="1"/>
    <n v="22"/>
    <x v="2"/>
    <n v="5"/>
    <n v="3"/>
    <m/>
    <m/>
    <n v="1.9634954084936209E-3"/>
    <n v="3.6378364277704512E-3"/>
    <x v="0"/>
  </r>
  <r>
    <x v="24"/>
    <n v="100"/>
    <n v="1"/>
    <n v="14"/>
    <x v="1"/>
    <n v="10"/>
    <n v="3"/>
    <m/>
    <m/>
    <n v="7.8539816339744835E-3"/>
    <n v="1.2942556175112916E-2"/>
    <x v="0"/>
  </r>
  <r>
    <x v="24"/>
    <n v="100"/>
    <n v="1"/>
    <n v="14"/>
    <x v="1"/>
    <n v="5"/>
    <n v="3"/>
    <m/>
    <m/>
    <n v="1.9634954084936209E-3"/>
    <n v="3.6378364277704512E-3"/>
    <x v="0"/>
  </r>
  <r>
    <x v="24"/>
    <n v="100"/>
    <n v="1"/>
    <n v="24"/>
    <x v="4"/>
    <n v="10"/>
    <n v="3"/>
    <m/>
    <m/>
    <n v="7.8539816339744835E-3"/>
    <n v="1.285292313179332E-2"/>
    <x v="0"/>
  </r>
  <r>
    <x v="24"/>
    <n v="100"/>
    <n v="1"/>
    <n v="10"/>
    <x v="0"/>
    <n v="25"/>
    <n v="6"/>
    <m/>
    <m/>
    <n v="4.9087385212340517E-2"/>
    <n v="0.14801210491524977"/>
    <x v="1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10"/>
    <n v="5"/>
    <m/>
    <m/>
    <n v="7.8539816339744835E-3"/>
    <n v="2.2046555420420225E-2"/>
    <x v="0"/>
  </r>
  <r>
    <x v="24"/>
    <n v="100"/>
    <n v="1"/>
    <n v="10"/>
    <x v="0"/>
    <n v="10"/>
    <n v="3"/>
    <m/>
    <m/>
    <n v="7.8539816339744835E-3"/>
    <n v="1.2942556175112916E-2"/>
    <x v="0"/>
  </r>
  <r>
    <x v="24"/>
    <n v="100"/>
    <n v="1"/>
    <n v="14"/>
    <x v="1"/>
    <n v="5"/>
    <n v="3"/>
    <m/>
    <m/>
    <n v="1.9634954084936209E-3"/>
    <n v="3.6378364277704512E-3"/>
    <x v="0"/>
  </r>
  <r>
    <x v="24"/>
    <n v="100"/>
    <n v="1"/>
    <n v="24"/>
    <x v="4"/>
    <n v="10"/>
    <n v="3"/>
    <m/>
    <m/>
    <n v="7.8539816339744835E-3"/>
    <n v="1.285292313179332E-2"/>
    <x v="0"/>
  </r>
  <r>
    <x v="24"/>
    <n v="100"/>
    <n v="1"/>
    <n v="10"/>
    <x v="0"/>
    <n v="25"/>
    <n v="6"/>
    <m/>
    <m/>
    <n v="4.9087385212340517E-2"/>
    <n v="0.14801210491524977"/>
    <x v="1"/>
  </r>
  <r>
    <x v="24"/>
    <n v="100"/>
    <n v="1"/>
    <n v="24"/>
    <x v="4"/>
    <n v="5"/>
    <n v="3"/>
    <m/>
    <m/>
    <n v="1.9634954084936209E-3"/>
    <n v="3.5268851656513989E-3"/>
    <x v="0"/>
  </r>
  <r>
    <x v="24"/>
    <n v="100"/>
    <n v="1"/>
    <n v="24"/>
    <x v="4"/>
    <n v="10"/>
    <n v="5"/>
    <m/>
    <m/>
    <n v="7.8539816339744835E-3"/>
    <n v="2.2046555420420225E-2"/>
    <x v="0"/>
  </r>
  <r>
    <x v="25"/>
    <n v="98"/>
    <n v="1"/>
    <n v="24"/>
    <x v="4"/>
    <n v="15"/>
    <n v="6"/>
    <m/>
    <m/>
    <n v="1.7671458676442587E-2"/>
    <n v="5.6950957515054322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98"/>
    <n v="1"/>
    <n v="10"/>
    <x v="0"/>
    <n v="5"/>
    <n v="3"/>
    <m/>
    <m/>
    <n v="1.9634954084936209E-3"/>
    <n v="3.6378364277704512E-3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20"/>
    <n v="3"/>
    <m/>
    <m/>
    <n v="3.1415926535897934E-2"/>
    <n v="4.6839527025336621E-2"/>
    <x v="1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15"/>
    <n v="6"/>
    <m/>
    <m/>
    <n v="1.7671458676442587E-2"/>
    <n v="5.6950957515054322E-2"/>
    <x v="0"/>
  </r>
  <r>
    <x v="25"/>
    <n v="98"/>
    <n v="1"/>
    <n v="2"/>
    <x v="3"/>
    <n v="20"/>
    <n v="10"/>
    <m/>
    <m/>
    <n v="3.1415926535897934E-2"/>
    <n v="0.16708186706148101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14"/>
    <x v="1"/>
    <n v="5"/>
    <n v="3"/>
    <m/>
    <m/>
    <n v="1.9634954084936209E-3"/>
    <n v="3.6378364277704512E-3"/>
    <x v="0"/>
  </r>
  <r>
    <x v="25"/>
    <n v="98"/>
    <n v="1"/>
    <n v="14"/>
    <x v="1"/>
    <n v="5"/>
    <n v="3"/>
    <m/>
    <m/>
    <n v="1.9634954084936209E-3"/>
    <n v="3.6378364277704512E-3"/>
    <x v="0"/>
  </r>
  <r>
    <x v="25"/>
    <n v="98"/>
    <n v="1"/>
    <n v="14"/>
    <x v="1"/>
    <n v="5"/>
    <n v="3"/>
    <m/>
    <m/>
    <n v="1.9634954084936209E-3"/>
    <n v="3.6378364277704512E-3"/>
    <x v="0"/>
  </r>
  <r>
    <x v="25"/>
    <n v="98"/>
    <n v="1"/>
    <n v="2"/>
    <x v="3"/>
    <n v="15"/>
    <n v="10"/>
    <n v="61"/>
    <n v="11"/>
    <n v="1.7671458676442587E-2"/>
    <n v="9.7687695493628809E-2"/>
    <x v="0"/>
  </r>
  <r>
    <x v="25"/>
    <n v="98"/>
    <n v="1"/>
    <n v="10"/>
    <x v="0"/>
    <n v="10"/>
    <n v="3"/>
    <m/>
    <m/>
    <n v="7.8539816339744835E-3"/>
    <n v="1.2942556175112916E-2"/>
    <x v="0"/>
  </r>
  <r>
    <x v="25"/>
    <n v="98"/>
    <n v="1"/>
    <n v="10"/>
    <x v="0"/>
    <n v="5"/>
    <n v="3"/>
    <m/>
    <m/>
    <n v="1.9634954084936209E-3"/>
    <n v="3.6378364277704512E-3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15"/>
    <n v="10"/>
    <m/>
    <m/>
    <n v="1.7671458676442587E-2"/>
    <n v="9.7687695493628809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98"/>
    <n v="1"/>
    <n v="10"/>
    <x v="6"/>
    <n v="5"/>
    <n v="3"/>
    <m/>
    <m/>
    <n v="1.9634954084936209E-3"/>
    <n v="3.6378364277704512E-3"/>
    <x v="0"/>
  </r>
  <r>
    <x v="25"/>
    <n v="98"/>
    <n v="1"/>
    <n v="10"/>
    <x v="0"/>
    <n v="5"/>
    <n v="3"/>
    <m/>
    <m/>
    <n v="1.9634954084936209E-3"/>
    <n v="3.6378364277704512E-3"/>
    <x v="0"/>
  </r>
  <r>
    <x v="25"/>
    <n v="98"/>
    <n v="1"/>
    <n v="10"/>
    <x v="0"/>
    <n v="10"/>
    <n v="3"/>
    <m/>
    <m/>
    <n v="7.8539816339744835E-3"/>
    <n v="1.2942556175112916E-2"/>
    <x v="0"/>
  </r>
  <r>
    <x v="25"/>
    <n v="98"/>
    <n v="1"/>
    <n v="10"/>
    <x v="0"/>
    <n v="5"/>
    <n v="3"/>
    <m/>
    <m/>
    <n v="1.9634954084936209E-3"/>
    <n v="3.6378364277704512E-3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10"/>
    <x v="0"/>
    <n v="25"/>
    <n v="6"/>
    <m/>
    <m/>
    <n v="4.9087385212340517E-2"/>
    <n v="0.14801210491524977"/>
    <x v="1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98"/>
    <n v="1"/>
    <n v="2"/>
    <x v="3"/>
    <n v="15"/>
    <n v="6"/>
    <m/>
    <m/>
    <n v="1.7671458676442587E-2"/>
    <n v="5.6950957515054322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"/>
    <x v="3"/>
    <n v="10"/>
    <n v="10"/>
    <m/>
    <m/>
    <n v="7.8539816339744835E-3"/>
    <n v="4.5847824058857317E-2"/>
    <x v="0"/>
  </r>
  <r>
    <x v="25"/>
    <n v="98"/>
    <n v="1"/>
    <n v="24"/>
    <x v="4"/>
    <n v="15"/>
    <n v="6"/>
    <m/>
    <m/>
    <n v="1.7671458676442587E-2"/>
    <n v="5.6950957515054322E-2"/>
    <x v="0"/>
  </r>
  <r>
    <x v="25"/>
    <n v="98"/>
    <n v="1"/>
    <n v="24"/>
    <x v="4"/>
    <n v="15"/>
    <n v="6"/>
    <m/>
    <m/>
    <n v="1.7671458676442587E-2"/>
    <n v="5.6950957515054322E-2"/>
    <x v="0"/>
  </r>
  <r>
    <x v="25"/>
    <n v="98"/>
    <n v="1"/>
    <n v="24"/>
    <x v="4"/>
    <n v="10"/>
    <n v="6"/>
    <m/>
    <m/>
    <n v="7.8539816339744835E-3"/>
    <n v="2.6728826664807165E-2"/>
    <x v="0"/>
  </r>
  <r>
    <x v="25"/>
    <n v="98"/>
    <n v="1"/>
    <n v="24"/>
    <x v="4"/>
    <n v="5"/>
    <n v="6"/>
    <m/>
    <m/>
    <n v="1.9634954084936209E-3"/>
    <n v="7.3344795804612326E-3"/>
    <x v="0"/>
  </r>
  <r>
    <x v="25"/>
    <n v="98"/>
    <n v="1"/>
    <n v="22"/>
    <x v="2"/>
    <n v="5"/>
    <n v="3"/>
    <m/>
    <m/>
    <n v="1.9634954084936209E-3"/>
    <n v="3.6378364277704512E-3"/>
    <x v="0"/>
  </r>
  <r>
    <x v="25"/>
    <n v="101"/>
    <n v="1"/>
    <n v="14"/>
    <x v="1"/>
    <n v="5"/>
    <n v="3"/>
    <m/>
    <m/>
    <n v="1.9634954084936209E-3"/>
    <n v="3.6378364277704512E-3"/>
    <x v="0"/>
  </r>
  <r>
    <x v="25"/>
    <n v="101"/>
    <n v="1"/>
    <n v="24"/>
    <x v="4"/>
    <n v="10"/>
    <n v="3"/>
    <m/>
    <m/>
    <n v="7.8539816339744835E-3"/>
    <n v="1.285292313179332E-2"/>
    <x v="0"/>
  </r>
  <r>
    <x v="25"/>
    <n v="101"/>
    <n v="1"/>
    <n v="10"/>
    <x v="0"/>
    <n v="25"/>
    <n v="6"/>
    <m/>
    <m/>
    <n v="4.9087385212340517E-2"/>
    <n v="0.14801210491524977"/>
    <x v="1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10"/>
    <n v="5"/>
    <m/>
    <m/>
    <n v="7.8539816339744835E-3"/>
    <n v="2.2046555420420225E-2"/>
    <x v="0"/>
  </r>
  <r>
    <x v="25"/>
    <n v="101"/>
    <n v="1"/>
    <n v="10"/>
    <x v="0"/>
    <n v="10"/>
    <n v="3"/>
    <m/>
    <m/>
    <n v="7.8539816339744835E-3"/>
    <n v="1.2942556175112916E-2"/>
    <x v="0"/>
  </r>
  <r>
    <x v="25"/>
    <n v="101"/>
    <n v="1"/>
    <n v="10"/>
    <x v="0"/>
    <n v="5"/>
    <n v="3"/>
    <m/>
    <m/>
    <n v="1.9634954084936209E-3"/>
    <n v="3.6378364277704512E-3"/>
    <x v="0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2"/>
    <x v="2"/>
    <n v="5"/>
    <n v="3"/>
    <m/>
    <m/>
    <n v="1.9634954084936209E-3"/>
    <n v="3.6378364277704512E-3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"/>
    <x v="3"/>
    <n v="10"/>
    <n v="10"/>
    <m/>
    <m/>
    <n v="7.8539816339744835E-3"/>
    <n v="4.5847824058857317E-2"/>
    <x v="0"/>
  </r>
  <r>
    <x v="25"/>
    <n v="101"/>
    <n v="1"/>
    <n v="22"/>
    <x v="2"/>
    <n v="5"/>
    <n v="3"/>
    <m/>
    <m/>
    <n v="1.9634954084936209E-3"/>
    <n v="3.6378364277704512E-3"/>
    <x v="0"/>
  </r>
  <r>
    <x v="25"/>
    <n v="101"/>
    <n v="1"/>
    <n v="10"/>
    <x v="0"/>
    <n v="5"/>
    <n v="3"/>
    <m/>
    <m/>
    <n v="1.9634954084936209E-3"/>
    <n v="3.6378364277704512E-3"/>
    <x v="0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20"/>
    <n v="3"/>
    <m/>
    <m/>
    <n v="3.1415926535897934E-2"/>
    <n v="4.6839527025336621E-2"/>
    <x v="1"/>
  </r>
  <r>
    <x v="25"/>
    <n v="101"/>
    <n v="1"/>
    <n v="24"/>
    <x v="4"/>
    <n v="10"/>
    <n v="3"/>
    <m/>
    <m/>
    <n v="7.8539816339744835E-3"/>
    <n v="1.285292313179332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0"/>
    <n v="3"/>
    <m/>
    <m/>
    <n v="7.8539816339744835E-3"/>
    <n v="1.285292313179332E-2"/>
    <x v="0"/>
  </r>
  <r>
    <x v="25"/>
    <n v="101"/>
    <n v="1"/>
    <n v="10"/>
    <x v="0"/>
    <n v="25"/>
    <n v="6"/>
    <m/>
    <m/>
    <n v="4.9087385212340517E-2"/>
    <n v="0.14801210491524977"/>
    <x v="1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10"/>
    <n v="5"/>
    <m/>
    <m/>
    <n v="7.8539816339744835E-3"/>
    <n v="2.2046555420420225E-2"/>
    <x v="0"/>
  </r>
  <r>
    <x v="25"/>
    <n v="101"/>
    <n v="1"/>
    <n v="10"/>
    <x v="0"/>
    <n v="10"/>
    <n v="3"/>
    <m/>
    <m/>
    <n v="7.8539816339744835E-3"/>
    <n v="1.2942556175112916E-2"/>
    <x v="0"/>
  </r>
  <r>
    <x v="25"/>
    <n v="101"/>
    <n v="1"/>
    <n v="10"/>
    <x v="0"/>
    <n v="5"/>
    <n v="3"/>
    <m/>
    <m/>
    <n v="1.9634954084936209E-3"/>
    <n v="3.6378364277704512E-3"/>
    <x v="0"/>
  </r>
  <r>
    <x v="25"/>
    <n v="101"/>
    <n v="1"/>
    <n v="24"/>
    <x v="4"/>
    <n v="5"/>
    <n v="3"/>
    <m/>
    <m/>
    <n v="1.9634954084936209E-3"/>
    <n v="3.5268851656513989E-3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2"/>
    <x v="2"/>
    <n v="5"/>
    <n v="3"/>
    <m/>
    <m/>
    <n v="1.9634954084936209E-3"/>
    <n v="3.6378364277704512E-3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5"/>
    <n v="6"/>
    <m/>
    <m/>
    <n v="1.7671458676442587E-2"/>
    <n v="5.6950957515054322E-2"/>
    <x v="0"/>
  </r>
  <r>
    <x v="25"/>
    <n v="101"/>
    <n v="1"/>
    <n v="24"/>
    <x v="4"/>
    <n v="10"/>
    <n v="6"/>
    <m/>
    <m/>
    <n v="7.8539816339744835E-3"/>
    <n v="2.6728826664807165E-2"/>
    <x v="0"/>
  </r>
  <r>
    <x v="25"/>
    <n v="101"/>
    <n v="1"/>
    <n v="24"/>
    <x v="4"/>
    <n v="5"/>
    <n v="6"/>
    <m/>
    <m/>
    <n v="1.9634954084936209E-3"/>
    <n v="7.3344795804612326E-3"/>
    <x v="0"/>
  </r>
  <r>
    <x v="25"/>
    <n v="101"/>
    <n v="1"/>
    <n v="22"/>
    <x v="2"/>
    <n v="5"/>
    <n v="3"/>
    <m/>
    <m/>
    <n v="1.9634954084936209E-3"/>
    <n v="3.6378364277704512E-3"/>
    <x v="0"/>
  </r>
  <r>
    <x v="25"/>
    <n v="101"/>
    <n v="1"/>
    <n v="10"/>
    <x v="0"/>
    <n v="5"/>
    <n v="3"/>
    <m/>
    <m/>
    <n v="1.9634954084936209E-3"/>
    <n v="3.6378364277704512E-3"/>
    <x v="0"/>
  </r>
  <r>
    <x v="25"/>
    <n v="101"/>
    <n v="1"/>
    <n v="24"/>
    <x v="4"/>
    <n v="5"/>
    <n v="3"/>
    <m/>
    <m/>
    <n v="1.9634954084936209E-3"/>
    <n v="3.5268851656513989E-3"/>
    <x v="0"/>
  </r>
  <r>
    <x v="26"/>
    <n v="102"/>
    <n v="1"/>
    <n v="24"/>
    <x v="4"/>
    <n v="15"/>
    <n v="6"/>
    <m/>
    <m/>
    <n v="1.7671458676442587E-2"/>
    <n v="5.6950957515054322E-2"/>
    <x v="0"/>
  </r>
  <r>
    <x v="26"/>
    <n v="102"/>
    <n v="1"/>
    <n v="24"/>
    <x v="4"/>
    <n v="10"/>
    <n v="6"/>
    <m/>
    <m/>
    <n v="7.8539816339744835E-3"/>
    <n v="2.6728826664807165E-2"/>
    <x v="0"/>
  </r>
  <r>
    <x v="26"/>
    <n v="102"/>
    <n v="1"/>
    <n v="24"/>
    <x v="4"/>
    <n v="5"/>
    <n v="6"/>
    <m/>
    <m/>
    <n v="1.9634954084936209E-3"/>
    <n v="7.3344795804612326E-3"/>
    <x v="0"/>
  </r>
  <r>
    <x v="26"/>
    <n v="102"/>
    <n v="1"/>
    <n v="22"/>
    <x v="2"/>
    <n v="5"/>
    <n v="3"/>
    <m/>
    <m/>
    <n v="1.9634954084936209E-3"/>
    <n v="3.6378364277704512E-3"/>
    <x v="0"/>
  </r>
  <r>
    <x v="26"/>
    <n v="102"/>
    <n v="1"/>
    <n v="10"/>
    <x v="0"/>
    <n v="5"/>
    <n v="3"/>
    <m/>
    <m/>
    <n v="1.9634954084936209E-3"/>
    <n v="3.6378364277704512E-3"/>
    <x v="0"/>
  </r>
  <r>
    <x v="26"/>
    <n v="102"/>
    <n v="1"/>
    <n v="24"/>
    <x v="4"/>
    <n v="5"/>
    <n v="3"/>
    <m/>
    <m/>
    <n v="1.9634954084936209E-3"/>
    <n v="3.5268851656513989E-3"/>
    <x v="0"/>
  </r>
  <r>
    <x v="26"/>
    <n v="102"/>
    <n v="1"/>
    <n v="24"/>
    <x v="4"/>
    <n v="20"/>
    <n v="3"/>
    <m/>
    <m/>
    <n v="3.1415926535897934E-2"/>
    <n v="4.6839527025336621E-2"/>
    <x v="1"/>
  </r>
  <r>
    <x v="26"/>
    <n v="102"/>
    <n v="1"/>
    <n v="24"/>
    <x v="4"/>
    <n v="10"/>
    <n v="3"/>
    <m/>
    <m/>
    <n v="7.8539816339744835E-3"/>
    <n v="1.285292313179332E-2"/>
    <x v="0"/>
  </r>
  <r>
    <x v="26"/>
    <n v="102"/>
    <n v="1"/>
    <n v="2"/>
    <x v="3"/>
    <n v="15"/>
    <n v="6"/>
    <m/>
    <m/>
    <n v="1.7671458676442587E-2"/>
    <n v="5.6950957515054322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10"/>
    <x v="0"/>
    <n v="10"/>
    <n v="3"/>
    <m/>
    <m/>
    <n v="7.8539816339744835E-3"/>
    <n v="1.2942556175112916E-2"/>
    <x v="0"/>
  </r>
  <r>
    <x v="26"/>
    <n v="102"/>
    <n v="1"/>
    <n v="10"/>
    <x v="0"/>
    <n v="5"/>
    <n v="3"/>
    <m/>
    <m/>
    <n v="1.9634954084936209E-3"/>
    <n v="3.6378364277704512E-3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5"/>
    <n v="10"/>
    <n v="42"/>
    <n v="11"/>
    <n v="1.7671458676442587E-2"/>
    <n v="9.7687695493628809E-2"/>
    <x v="0"/>
  </r>
  <r>
    <x v="26"/>
    <n v="102"/>
    <n v="1"/>
    <n v="22"/>
    <x v="2"/>
    <n v="5"/>
    <n v="3"/>
    <m/>
    <m/>
    <n v="1.9634954084936209E-3"/>
    <n v="3.6378364277704512E-3"/>
    <x v="0"/>
  </r>
  <r>
    <x v="26"/>
    <n v="102"/>
    <n v="1"/>
    <n v="10"/>
    <x v="6"/>
    <n v="5"/>
    <n v="3"/>
    <m/>
    <m/>
    <n v="1.9634954084936209E-3"/>
    <n v="3.6378364277704512E-3"/>
    <x v="0"/>
  </r>
  <r>
    <x v="26"/>
    <n v="102"/>
    <n v="1"/>
    <n v="10"/>
    <x v="0"/>
    <n v="5"/>
    <n v="3"/>
    <m/>
    <m/>
    <n v="1.9634954084936209E-3"/>
    <n v="3.6378364277704512E-3"/>
    <x v="0"/>
  </r>
  <r>
    <x v="26"/>
    <n v="102"/>
    <n v="1"/>
    <n v="10"/>
    <x v="0"/>
    <n v="10"/>
    <n v="3"/>
    <m/>
    <m/>
    <n v="7.8539816339744835E-3"/>
    <n v="1.2942556175112916E-2"/>
    <x v="0"/>
  </r>
  <r>
    <x v="26"/>
    <n v="102"/>
    <n v="1"/>
    <n v="22"/>
    <x v="2"/>
    <n v="15"/>
    <n v="3"/>
    <m/>
    <m/>
    <n v="1.7671458676442587E-2"/>
    <n v="2.719179461263227E-2"/>
    <x v="0"/>
  </r>
  <r>
    <x v="26"/>
    <n v="102"/>
    <n v="1"/>
    <n v="22"/>
    <x v="2"/>
    <n v="5"/>
    <n v="3"/>
    <m/>
    <m/>
    <n v="1.9634954084936209E-3"/>
    <n v="3.6378364277704512E-3"/>
    <x v="0"/>
  </r>
  <r>
    <x v="26"/>
    <n v="102"/>
    <n v="1"/>
    <n v="14"/>
    <x v="1"/>
    <n v="10"/>
    <n v="3"/>
    <m/>
    <m/>
    <n v="7.8539816339744835E-3"/>
    <n v="1.2942556175112916E-2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10"/>
    <x v="0"/>
    <n v="25"/>
    <n v="6"/>
    <m/>
    <m/>
    <n v="4.9087385212340517E-2"/>
    <n v="0.14801210491524977"/>
    <x v="1"/>
  </r>
  <r>
    <x v="26"/>
    <n v="102"/>
    <n v="1"/>
    <n v="2"/>
    <x v="3"/>
    <n v="15"/>
    <n v="10"/>
    <m/>
    <m/>
    <n v="1.7671458676442587E-2"/>
    <n v="9.7687695493628809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10"/>
    <x v="0"/>
    <n v="10"/>
    <n v="3"/>
    <m/>
    <m/>
    <n v="7.8539816339744835E-3"/>
    <n v="1.2942556175112916E-2"/>
    <x v="0"/>
  </r>
  <r>
    <x v="26"/>
    <n v="102"/>
    <n v="1"/>
    <n v="14"/>
    <x v="1"/>
    <n v="5"/>
    <n v="3"/>
    <m/>
    <m/>
    <n v="1.9634954084936209E-3"/>
    <n v="3.6378364277704512E-3"/>
    <x v="0"/>
  </r>
  <r>
    <x v="26"/>
    <n v="102"/>
    <n v="1"/>
    <n v="2"/>
    <x v="3"/>
    <n v="15"/>
    <n v="10"/>
    <m/>
    <m/>
    <n v="1.7671458676442587E-2"/>
    <n v="9.7687695493628809E-2"/>
    <x v="0"/>
  </r>
  <r>
    <x v="26"/>
    <n v="102"/>
    <n v="1"/>
    <n v="10"/>
    <x v="0"/>
    <n v="25"/>
    <n v="6"/>
    <m/>
    <m/>
    <n v="4.9087385212340517E-2"/>
    <n v="0.14801210491524977"/>
    <x v="1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5"/>
    <n v="6"/>
    <m/>
    <m/>
    <n v="1.7671458676442587E-2"/>
    <n v="5.6950957515054322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2"/>
    <x v="2"/>
    <n v="5"/>
    <n v="3"/>
    <m/>
    <m/>
    <n v="1.9634954084936209E-3"/>
    <n v="3.6378364277704512E-3"/>
    <x v="0"/>
  </r>
  <r>
    <x v="26"/>
    <n v="102"/>
    <n v="1"/>
    <n v="10"/>
    <x v="0"/>
    <n v="5"/>
    <n v="3"/>
    <m/>
    <m/>
    <n v="1.9634954084936209E-3"/>
    <n v="3.6378364277704512E-3"/>
    <x v="0"/>
  </r>
  <r>
    <x v="26"/>
    <n v="102"/>
    <n v="1"/>
    <n v="2"/>
    <x v="3"/>
    <n v="10"/>
    <n v="10"/>
    <m/>
    <m/>
    <n v="7.8539816339744835E-3"/>
    <n v="4.5847824058857317E-2"/>
    <x v="0"/>
  </r>
  <r>
    <x v="26"/>
    <n v="102"/>
    <n v="1"/>
    <n v="2"/>
    <x v="3"/>
    <n v="20"/>
    <n v="3"/>
    <m/>
    <m/>
    <n v="3.1415926535897934E-2"/>
    <n v="4.6839527025336621E-2"/>
    <x v="1"/>
  </r>
  <r>
    <x v="26"/>
    <n v="102"/>
    <n v="1"/>
    <n v="2"/>
    <x v="3"/>
    <n v="10"/>
    <n v="10"/>
    <m/>
    <m/>
    <n v="7.8539816339744835E-3"/>
    <n v="4.5847824058857317E-2"/>
    <x v="0"/>
  </r>
  <r>
    <x v="26"/>
    <n v="103"/>
    <n v="1"/>
    <n v="24"/>
    <x v="4"/>
    <n v="10"/>
    <n v="5"/>
    <m/>
    <m/>
    <n v="7.8539816339744835E-3"/>
    <n v="2.2046555420420225E-2"/>
    <x v="0"/>
  </r>
  <r>
    <x v="26"/>
    <n v="103"/>
    <n v="1"/>
    <n v="10"/>
    <x v="0"/>
    <n v="10"/>
    <n v="3"/>
    <m/>
    <m/>
    <n v="7.8539816339744835E-3"/>
    <n v="1.2942556175112916E-2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24"/>
    <x v="4"/>
    <n v="5"/>
    <n v="3"/>
    <m/>
    <m/>
    <n v="1.9634954084936209E-3"/>
    <n v="3.5268851656513989E-3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4"/>
    <x v="4"/>
    <n v="5"/>
    <n v="6"/>
    <m/>
    <m/>
    <n v="1.9634954084936209E-3"/>
    <n v="7.3344795804612326E-3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24"/>
    <x v="4"/>
    <n v="5"/>
    <n v="3"/>
    <m/>
    <m/>
    <n v="1.9634954084936209E-3"/>
    <n v="3.5268851656513989E-3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4"/>
    <x v="4"/>
    <n v="10"/>
    <n v="6"/>
    <m/>
    <m/>
    <n v="7.8539816339744835E-3"/>
    <n v="2.6728826664807165E-2"/>
    <x v="0"/>
  </r>
  <r>
    <x v="26"/>
    <n v="103"/>
    <n v="1"/>
    <n v="24"/>
    <x v="4"/>
    <n v="5"/>
    <n v="6"/>
    <m/>
    <m/>
    <n v="1.9634954084936209E-3"/>
    <n v="7.3344795804612326E-3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24"/>
    <x v="4"/>
    <n v="5"/>
    <n v="3"/>
    <m/>
    <m/>
    <n v="1.9634954084936209E-3"/>
    <n v="3.5268851656513989E-3"/>
    <x v="0"/>
  </r>
  <r>
    <x v="26"/>
    <n v="103"/>
    <n v="1"/>
    <n v="24"/>
    <x v="4"/>
    <n v="20"/>
    <n v="3"/>
    <m/>
    <m/>
    <n v="3.1415926535897934E-2"/>
    <n v="4.6839527025336621E-2"/>
    <x v="1"/>
  </r>
  <r>
    <x v="26"/>
    <n v="103"/>
    <n v="1"/>
    <n v="24"/>
    <x v="4"/>
    <n v="10"/>
    <n v="3"/>
    <m/>
    <m/>
    <n v="7.8539816339744835E-3"/>
    <n v="1.285292313179332E-2"/>
    <x v="0"/>
  </r>
  <r>
    <x v="26"/>
    <n v="103"/>
    <n v="1"/>
    <n v="24"/>
    <x v="4"/>
    <n v="15"/>
    <n v="6"/>
    <m/>
    <m/>
    <n v="1.7671458676442587E-2"/>
    <n v="5.6950957515054322E-2"/>
    <x v="0"/>
  </r>
  <r>
    <x v="26"/>
    <n v="103"/>
    <n v="1"/>
    <n v="2"/>
    <x v="3"/>
    <n v="10"/>
    <n v="10"/>
    <m/>
    <m/>
    <n v="7.8539816339744835E-3"/>
    <n v="4.5847824058857317E-2"/>
    <x v="0"/>
  </r>
  <r>
    <x v="26"/>
    <n v="103"/>
    <n v="1"/>
    <n v="2"/>
    <x v="3"/>
    <n v="10"/>
    <n v="10"/>
    <m/>
    <m/>
    <n v="7.8539816339744835E-3"/>
    <n v="4.5847824058857317E-2"/>
    <x v="0"/>
  </r>
  <r>
    <x v="26"/>
    <n v="103"/>
    <n v="1"/>
    <n v="14"/>
    <x v="1"/>
    <n v="5"/>
    <n v="3"/>
    <m/>
    <m/>
    <n v="1.9634954084936209E-3"/>
    <n v="3.6378364277704512E-3"/>
    <x v="0"/>
  </r>
  <r>
    <x v="26"/>
    <n v="103"/>
    <n v="1"/>
    <n v="14"/>
    <x v="1"/>
    <n v="5"/>
    <n v="3"/>
    <m/>
    <m/>
    <n v="1.9634954084936209E-3"/>
    <n v="3.6378364277704512E-3"/>
    <x v="0"/>
  </r>
  <r>
    <x v="26"/>
    <n v="103"/>
    <n v="1"/>
    <n v="14"/>
    <x v="1"/>
    <n v="5"/>
    <n v="3"/>
    <m/>
    <m/>
    <n v="1.9634954084936209E-3"/>
    <n v="3.6378364277704512E-3"/>
    <x v="0"/>
  </r>
  <r>
    <x v="26"/>
    <n v="103"/>
    <n v="1"/>
    <n v="2"/>
    <x v="3"/>
    <n v="10"/>
    <n v="10"/>
    <m/>
    <m/>
    <n v="7.8539816339744835E-3"/>
    <n v="4.5847824058857317E-2"/>
    <x v="0"/>
  </r>
  <r>
    <x v="26"/>
    <n v="103"/>
    <n v="1"/>
    <n v="10"/>
    <x v="0"/>
    <n v="10"/>
    <n v="3"/>
    <m/>
    <m/>
    <n v="7.8539816339744835E-3"/>
    <n v="1.2942556175112916E-2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2"/>
    <x v="3"/>
    <n v="10"/>
    <n v="10"/>
    <m/>
    <m/>
    <n v="7.8539816339744835E-3"/>
    <n v="4.5847824058857317E-2"/>
    <x v="0"/>
  </r>
  <r>
    <x v="26"/>
    <n v="103"/>
    <n v="1"/>
    <n v="2"/>
    <x v="3"/>
    <n v="15"/>
    <n v="10"/>
    <m/>
    <m/>
    <n v="1.7671458676442587E-2"/>
    <n v="9.7687695493628809E-2"/>
    <x v="0"/>
  </r>
  <r>
    <x v="26"/>
    <n v="103"/>
    <n v="1"/>
    <n v="2"/>
    <x v="3"/>
    <n v="15"/>
    <n v="10"/>
    <m/>
    <m/>
    <n v="1.7671458676442587E-2"/>
    <n v="9.7687695493628809E-2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10"/>
    <x v="6"/>
    <n v="5"/>
    <n v="3"/>
    <m/>
    <m/>
    <n v="1.9634954084936209E-3"/>
    <n v="3.6378364277704512E-3"/>
    <x v="0"/>
  </r>
  <r>
    <x v="26"/>
    <n v="103"/>
    <n v="1"/>
    <n v="10"/>
    <x v="0"/>
    <n v="5"/>
    <n v="3"/>
    <m/>
    <m/>
    <n v="1.9634954084936209E-3"/>
    <n v="3.6378364277704512E-3"/>
    <x v="0"/>
  </r>
  <r>
    <x v="26"/>
    <n v="103"/>
    <n v="1"/>
    <n v="10"/>
    <x v="0"/>
    <n v="10"/>
    <n v="3"/>
    <m/>
    <m/>
    <n v="7.8539816339744835E-3"/>
    <n v="1.2942556175112916E-2"/>
    <x v="0"/>
  </r>
  <r>
    <x v="26"/>
    <n v="103"/>
    <n v="1"/>
    <n v="22"/>
    <x v="2"/>
    <n v="15"/>
    <n v="3"/>
    <m/>
    <m/>
    <n v="1.7671458676442587E-2"/>
    <n v="2.719179461263227E-2"/>
    <x v="0"/>
  </r>
  <r>
    <x v="26"/>
    <n v="103"/>
    <n v="1"/>
    <n v="22"/>
    <x v="2"/>
    <n v="5"/>
    <n v="3"/>
    <m/>
    <m/>
    <n v="1.9634954084936209E-3"/>
    <n v="3.6378364277704512E-3"/>
    <x v="0"/>
  </r>
  <r>
    <x v="26"/>
    <n v="103"/>
    <n v="1"/>
    <n v="14"/>
    <x v="1"/>
    <n v="10"/>
    <n v="3"/>
    <m/>
    <m/>
    <n v="7.8539816339744835E-3"/>
    <n v="1.2942556175112916E-2"/>
    <x v="0"/>
  </r>
  <r>
    <x v="26"/>
    <n v="105"/>
    <n v="1"/>
    <n v="2"/>
    <x v="3"/>
    <n v="10"/>
    <n v="10"/>
    <m/>
    <m/>
    <n v="7.8539816339744835E-3"/>
    <n v="4.5847824058857317E-2"/>
    <x v="0"/>
  </r>
  <r>
    <x v="26"/>
    <n v="105"/>
    <n v="1"/>
    <n v="2"/>
    <x v="3"/>
    <n v="15"/>
    <n v="10"/>
    <m/>
    <m/>
    <n v="1.7671458676442587E-2"/>
    <n v="9.7687695493628809E-2"/>
    <x v="0"/>
  </r>
  <r>
    <x v="26"/>
    <n v="105"/>
    <n v="1"/>
    <n v="10"/>
    <x v="0"/>
    <n v="25"/>
    <n v="6"/>
    <m/>
    <m/>
    <n v="4.9087385212340517E-2"/>
    <n v="0.14801210491524977"/>
    <x v="1"/>
  </r>
  <r>
    <x v="26"/>
    <n v="105"/>
    <n v="1"/>
    <n v="2"/>
    <x v="3"/>
    <n v="10"/>
    <n v="10"/>
    <m/>
    <m/>
    <n v="7.8539816339744835E-3"/>
    <n v="4.5847824058857317E-2"/>
    <x v="0"/>
  </r>
  <r>
    <x v="26"/>
    <n v="105"/>
    <n v="1"/>
    <n v="2"/>
    <x v="3"/>
    <n v="10"/>
    <n v="10"/>
    <m/>
    <m/>
    <n v="7.8539816339744835E-3"/>
    <n v="4.5847824058857317E-2"/>
    <x v="0"/>
  </r>
  <r>
    <x v="26"/>
    <n v="105"/>
    <n v="1"/>
    <n v="2"/>
    <x v="3"/>
    <n v="10"/>
    <n v="10"/>
    <m/>
    <m/>
    <n v="7.8539816339744835E-3"/>
    <n v="4.5847824058857317E-2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14"/>
    <x v="1"/>
    <n v="15"/>
    <n v="3"/>
    <m/>
    <m/>
    <n v="1.7671458676442587E-2"/>
    <n v="2.719179461263227E-2"/>
    <x v="0"/>
  </r>
  <r>
    <x v="26"/>
    <n v="105"/>
    <n v="1"/>
    <n v="22"/>
    <x v="2"/>
    <n v="15"/>
    <n v="3"/>
    <m/>
    <m/>
    <n v="1.7671458676442587E-2"/>
    <n v="2.719179461263227E-2"/>
    <x v="0"/>
  </r>
  <r>
    <x v="26"/>
    <n v="105"/>
    <n v="1"/>
    <n v="22"/>
    <x v="2"/>
    <n v="5"/>
    <n v="3"/>
    <m/>
    <m/>
    <n v="1.9634954084936209E-3"/>
    <n v="3.6378364277704512E-3"/>
    <x v="0"/>
  </r>
  <r>
    <x v="26"/>
    <n v="105"/>
    <n v="1"/>
    <n v="14"/>
    <x v="1"/>
    <n v="10"/>
    <n v="3"/>
    <m/>
    <m/>
    <n v="7.8539816339744835E-3"/>
    <n v="1.2942556175112916E-2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24"/>
    <x v="4"/>
    <n v="10"/>
    <n v="3"/>
    <m/>
    <m/>
    <n v="7.8539816339744835E-3"/>
    <n v="1.285292313179332E-2"/>
    <x v="0"/>
  </r>
  <r>
    <x v="26"/>
    <n v="105"/>
    <n v="1"/>
    <n v="10"/>
    <x v="0"/>
    <n v="25"/>
    <n v="6"/>
    <m/>
    <m/>
    <n v="4.9087385212340517E-2"/>
    <n v="0.14801210491524977"/>
    <x v="1"/>
  </r>
  <r>
    <x v="26"/>
    <n v="105"/>
    <n v="1"/>
    <n v="24"/>
    <x v="4"/>
    <n v="5"/>
    <n v="3"/>
    <m/>
    <m/>
    <n v="1.9634954084936209E-3"/>
    <n v="3.5268851656513989E-3"/>
    <x v="0"/>
  </r>
  <r>
    <x v="26"/>
    <n v="105"/>
    <n v="1"/>
    <n v="24"/>
    <x v="4"/>
    <n v="10"/>
    <n v="5"/>
    <m/>
    <m/>
    <n v="7.8539816339744835E-3"/>
    <n v="2.2046555420420225E-2"/>
    <x v="0"/>
  </r>
  <r>
    <x v="26"/>
    <n v="105"/>
    <n v="1"/>
    <n v="10"/>
    <x v="0"/>
    <n v="10"/>
    <n v="3"/>
    <m/>
    <m/>
    <n v="7.8539816339744835E-3"/>
    <n v="1.2942556175112916E-2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24"/>
    <x v="4"/>
    <n v="10"/>
    <n v="3"/>
    <m/>
    <m/>
    <n v="7.8539816339744835E-3"/>
    <n v="1.285292313179332E-2"/>
    <x v="0"/>
  </r>
  <r>
    <x v="26"/>
    <n v="105"/>
    <n v="1"/>
    <n v="10"/>
    <x v="0"/>
    <n v="25"/>
    <n v="6"/>
    <m/>
    <m/>
    <n v="4.9087385212340517E-2"/>
    <n v="0.14801210491524977"/>
    <x v="1"/>
  </r>
  <r>
    <x v="26"/>
    <n v="105"/>
    <n v="1"/>
    <n v="24"/>
    <x v="4"/>
    <n v="5"/>
    <n v="3"/>
    <m/>
    <m/>
    <n v="1.9634954084936209E-3"/>
    <n v="3.5268851656513989E-3"/>
    <x v="0"/>
  </r>
  <r>
    <x v="26"/>
    <n v="105"/>
    <n v="1"/>
    <n v="24"/>
    <x v="4"/>
    <n v="10"/>
    <n v="5"/>
    <m/>
    <m/>
    <n v="7.8539816339744835E-3"/>
    <n v="2.2046555420420225E-2"/>
    <x v="0"/>
  </r>
  <r>
    <x v="26"/>
    <n v="105"/>
    <n v="1"/>
    <n v="24"/>
    <x v="4"/>
    <n v="15"/>
    <n v="6"/>
    <m/>
    <m/>
    <n v="1.7671458676442587E-2"/>
    <n v="5.6950957515054322E-2"/>
    <x v="0"/>
  </r>
  <r>
    <x v="26"/>
    <n v="105"/>
    <n v="1"/>
    <n v="24"/>
    <x v="4"/>
    <n v="10"/>
    <n v="6"/>
    <m/>
    <m/>
    <n v="7.8539816339744835E-3"/>
    <n v="2.6728826664807165E-2"/>
    <x v="0"/>
  </r>
  <r>
    <x v="26"/>
    <n v="105"/>
    <n v="1"/>
    <n v="24"/>
    <x v="4"/>
    <n v="5"/>
    <n v="6"/>
    <m/>
    <m/>
    <n v="1.9634954084936209E-3"/>
    <n v="7.3344795804612326E-3"/>
    <x v="0"/>
  </r>
  <r>
    <x v="26"/>
    <n v="105"/>
    <n v="1"/>
    <n v="22"/>
    <x v="2"/>
    <n v="5"/>
    <n v="3"/>
    <m/>
    <m/>
    <n v="1.9634954084936209E-3"/>
    <n v="3.6378364277704512E-3"/>
    <x v="0"/>
  </r>
  <r>
    <x v="26"/>
    <n v="105"/>
    <n v="1"/>
    <n v="10"/>
    <x v="0"/>
    <n v="5"/>
    <n v="3"/>
    <m/>
    <m/>
    <n v="1.9634954084936209E-3"/>
    <n v="3.6378364277704512E-3"/>
    <x v="0"/>
  </r>
  <r>
    <x v="26"/>
    <n v="105"/>
    <n v="1"/>
    <n v="24"/>
    <x v="4"/>
    <n v="5"/>
    <n v="3"/>
    <m/>
    <m/>
    <n v="1.9634954084936209E-3"/>
    <n v="3.5268851656513989E-3"/>
    <x v="0"/>
  </r>
  <r>
    <x v="26"/>
    <n v="105"/>
    <n v="1"/>
    <n v="24"/>
    <x v="4"/>
    <n v="20"/>
    <n v="3"/>
    <m/>
    <m/>
    <n v="3.1415926535897934E-2"/>
    <n v="4.6839527025336621E-2"/>
    <x v="1"/>
  </r>
  <r>
    <x v="26"/>
    <n v="105"/>
    <n v="1"/>
    <n v="24"/>
    <x v="4"/>
    <n v="10"/>
    <n v="3"/>
    <m/>
    <m/>
    <n v="7.8539816339744835E-3"/>
    <n v="1.285292313179332E-2"/>
    <x v="0"/>
  </r>
  <r>
    <x v="26"/>
    <n v="105"/>
    <n v="1"/>
    <n v="24"/>
    <x v="4"/>
    <n v="15"/>
    <n v="6"/>
    <m/>
    <m/>
    <n v="1.7671458676442587E-2"/>
    <n v="5.6950957515054322E-2"/>
    <x v="0"/>
  </r>
  <r>
    <x v="26"/>
    <n v="105"/>
    <n v="1"/>
    <n v="24"/>
    <x v="4"/>
    <n v="10"/>
    <n v="6"/>
    <m/>
    <m/>
    <n v="7.8539816339744835E-3"/>
    <n v="2.6728826664807165E-2"/>
    <x v="0"/>
  </r>
  <r>
    <x v="26"/>
    <n v="105"/>
    <n v="1"/>
    <n v="24"/>
    <x v="4"/>
    <n v="10"/>
    <n v="6"/>
    <m/>
    <m/>
    <n v="7.8539816339744835E-3"/>
    <n v="2.6728826664807165E-2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14"/>
    <x v="1"/>
    <n v="5"/>
    <n v="3"/>
    <m/>
    <m/>
    <n v="1.9634954084936209E-3"/>
    <n v="3.6378364277704512E-3"/>
    <x v="0"/>
  </r>
  <r>
    <x v="26"/>
    <n v="105"/>
    <n v="1"/>
    <n v="24"/>
    <x v="4"/>
    <n v="10"/>
    <n v="5"/>
    <m/>
    <m/>
    <n v="7.8539816339744835E-3"/>
    <n v="2.2046555420420225E-2"/>
    <x v="0"/>
  </r>
  <r>
    <x v="26"/>
    <n v="105"/>
    <n v="1"/>
    <n v="10"/>
    <x v="0"/>
    <n v="10"/>
    <n v="3"/>
    <m/>
    <m/>
    <n v="7.8539816339744835E-3"/>
    <n v="1.2942556175112916E-2"/>
    <x v="0"/>
  </r>
  <r>
    <x v="26"/>
    <n v="105"/>
    <n v="1"/>
    <n v="10"/>
    <x v="0"/>
    <n v="5"/>
    <n v="3"/>
    <m/>
    <m/>
    <n v="1.9634954084936209E-3"/>
    <n v="3.6378364277704512E-3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5"/>
    <n v="6"/>
    <m/>
    <m/>
    <n v="1.9634954084936209E-3"/>
    <n v="7.3344795804612326E-3"/>
    <x v="0"/>
  </r>
  <r>
    <x v="26"/>
    <n v="106"/>
    <n v="1"/>
    <n v="22"/>
    <x v="2"/>
    <n v="5"/>
    <n v="3"/>
    <m/>
    <m/>
    <n v="1.9634954084936209E-3"/>
    <n v="3.6378364277704512E-3"/>
    <x v="0"/>
  </r>
  <r>
    <x v="26"/>
    <n v="106"/>
    <n v="1"/>
    <n v="14"/>
    <x v="1"/>
    <n v="5"/>
    <n v="3"/>
    <m/>
    <m/>
    <n v="1.9634954084936209E-3"/>
    <n v="3.6378364277704512E-3"/>
    <x v="0"/>
  </r>
  <r>
    <x v="26"/>
    <n v="106"/>
    <n v="1"/>
    <n v="24"/>
    <x v="4"/>
    <n v="10"/>
    <n v="3"/>
    <m/>
    <m/>
    <n v="7.8539816339744835E-3"/>
    <n v="1.285292313179332E-2"/>
    <x v="0"/>
  </r>
  <r>
    <x v="26"/>
    <n v="106"/>
    <n v="1"/>
    <n v="10"/>
    <x v="0"/>
    <n v="25"/>
    <n v="6"/>
    <m/>
    <m/>
    <n v="4.9087385212340517E-2"/>
    <n v="0.14801210491524977"/>
    <x v="1"/>
  </r>
  <r>
    <x v="26"/>
    <n v="106"/>
    <n v="1"/>
    <n v="24"/>
    <x v="4"/>
    <n v="5"/>
    <n v="3"/>
    <m/>
    <m/>
    <n v="1.9634954084936209E-3"/>
    <n v="3.5268851656513989E-3"/>
    <x v="0"/>
  </r>
  <r>
    <x v="26"/>
    <n v="106"/>
    <n v="1"/>
    <n v="24"/>
    <x v="4"/>
    <n v="10"/>
    <n v="5"/>
    <m/>
    <m/>
    <n v="7.8539816339744835E-3"/>
    <n v="2.2046555420420225E-2"/>
    <x v="0"/>
  </r>
  <r>
    <x v="26"/>
    <n v="106"/>
    <n v="1"/>
    <n v="10"/>
    <x v="0"/>
    <n v="10"/>
    <n v="3"/>
    <m/>
    <m/>
    <n v="7.8539816339744835E-3"/>
    <n v="1.2942556175112916E-2"/>
    <x v="0"/>
  </r>
  <r>
    <x v="26"/>
    <n v="106"/>
    <n v="1"/>
    <n v="10"/>
    <x v="0"/>
    <n v="5"/>
    <n v="3"/>
    <m/>
    <m/>
    <n v="1.9634954084936209E-3"/>
    <n v="3.6378364277704512E-3"/>
    <x v="0"/>
  </r>
  <r>
    <x v="26"/>
    <n v="106"/>
    <n v="1"/>
    <n v="24"/>
    <x v="4"/>
    <n v="5"/>
    <n v="3"/>
    <m/>
    <m/>
    <n v="1.9634954084936209E-3"/>
    <n v="3.5268851656513989E-3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2"/>
    <x v="2"/>
    <n v="5"/>
    <n v="3"/>
    <m/>
    <m/>
    <n v="1.9634954084936209E-3"/>
    <n v="3.6378364277704512E-3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5"/>
    <n v="6"/>
    <m/>
    <m/>
    <n v="1.9634954084936209E-3"/>
    <n v="7.3344795804612326E-3"/>
    <x v="0"/>
  </r>
  <r>
    <x v="26"/>
    <n v="106"/>
    <n v="1"/>
    <n v="22"/>
    <x v="2"/>
    <n v="5"/>
    <n v="3"/>
    <m/>
    <m/>
    <n v="1.9634954084936209E-3"/>
    <n v="3.6378364277704512E-3"/>
    <x v="0"/>
  </r>
  <r>
    <x v="26"/>
    <n v="106"/>
    <n v="1"/>
    <n v="10"/>
    <x v="0"/>
    <n v="5"/>
    <n v="3"/>
    <m/>
    <m/>
    <n v="1.9634954084936209E-3"/>
    <n v="3.6378364277704512E-3"/>
    <x v="0"/>
  </r>
  <r>
    <x v="26"/>
    <n v="106"/>
    <n v="1"/>
    <n v="24"/>
    <x v="4"/>
    <n v="5"/>
    <n v="3"/>
    <m/>
    <m/>
    <n v="1.9634954084936209E-3"/>
    <n v="3.5268851656513989E-3"/>
    <x v="0"/>
  </r>
  <r>
    <x v="26"/>
    <n v="106"/>
    <n v="1"/>
    <n v="24"/>
    <x v="4"/>
    <n v="20"/>
    <n v="3"/>
    <m/>
    <m/>
    <n v="3.1415926535897934E-2"/>
    <n v="4.6839527025336621E-2"/>
    <x v="1"/>
  </r>
  <r>
    <x v="26"/>
    <n v="106"/>
    <n v="1"/>
    <n v="24"/>
    <x v="4"/>
    <n v="10"/>
    <n v="3"/>
    <m/>
    <m/>
    <n v="7.8539816339744835E-3"/>
    <n v="1.285292313179332E-2"/>
    <x v="0"/>
  </r>
  <r>
    <x v="26"/>
    <n v="106"/>
    <n v="1"/>
    <n v="24"/>
    <x v="4"/>
    <n v="15"/>
    <n v="6"/>
    <m/>
    <m/>
    <n v="1.7671458676442587E-2"/>
    <n v="5.6950957515054322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0"/>
    <n v="6"/>
    <m/>
    <m/>
    <n v="7.8539816339744835E-3"/>
    <n v="2.6728826664807165E-2"/>
    <x v="0"/>
  </r>
  <r>
    <x v="26"/>
    <n v="106"/>
    <n v="1"/>
    <n v="24"/>
    <x v="4"/>
    <n v="10"/>
    <n v="3"/>
    <m/>
    <m/>
    <n v="7.8539816339744835E-3"/>
    <n v="1.285292313179332E-2"/>
    <x v="0"/>
  </r>
  <r>
    <x v="26"/>
    <n v="106"/>
    <n v="1"/>
    <n v="10"/>
    <x v="0"/>
    <n v="25"/>
    <n v="6"/>
    <m/>
    <m/>
    <n v="4.9087385212340517E-2"/>
    <n v="0.14801210491524977"/>
    <x v="1"/>
  </r>
  <r>
    <x v="26"/>
    <n v="106"/>
    <n v="1"/>
    <n v="24"/>
    <x v="4"/>
    <n v="5"/>
    <n v="3"/>
    <m/>
    <m/>
    <n v="1.9634954084936209E-3"/>
    <n v="3.5268851656513989E-3"/>
    <x v="0"/>
  </r>
  <r>
    <x v="26"/>
    <n v="106"/>
    <n v="1"/>
    <n v="24"/>
    <x v="4"/>
    <n v="10"/>
    <n v="5"/>
    <m/>
    <m/>
    <n v="7.8539816339744835E-3"/>
    <n v="2.2046555420420225E-2"/>
    <x v="0"/>
  </r>
  <r>
    <x v="27"/>
    <n v="104"/>
    <n v="1"/>
    <n v="24"/>
    <x v="4"/>
    <n v="5"/>
    <n v="3"/>
    <m/>
    <m/>
    <n v="1.9634954084936209E-3"/>
    <n v="3.5268851656513989E-3"/>
    <x v="0"/>
  </r>
  <r>
    <x v="27"/>
    <n v="104"/>
    <n v="1"/>
    <n v="24"/>
    <x v="4"/>
    <n v="10"/>
    <n v="5"/>
    <m/>
    <m/>
    <n v="7.8539816339744835E-3"/>
    <n v="2.2046555420420225E-2"/>
    <x v="0"/>
  </r>
  <r>
    <x v="27"/>
    <n v="104"/>
    <n v="1"/>
    <n v="10"/>
    <x v="0"/>
    <n v="10"/>
    <n v="3"/>
    <m/>
    <m/>
    <n v="7.8539816339744835E-3"/>
    <n v="1.2942556175112916E-2"/>
    <x v="0"/>
  </r>
  <r>
    <x v="27"/>
    <n v="104"/>
    <n v="1"/>
    <n v="14"/>
    <x v="1"/>
    <n v="5"/>
    <n v="3"/>
    <m/>
    <m/>
    <n v="1.9634954084936209E-3"/>
    <n v="3.6378364277704512E-3"/>
    <x v="0"/>
  </r>
  <r>
    <x v="27"/>
    <n v="104"/>
    <n v="1"/>
    <n v="24"/>
    <x v="4"/>
    <n v="10"/>
    <n v="3"/>
    <m/>
    <m/>
    <n v="7.8539816339744835E-3"/>
    <n v="1.285292313179332E-2"/>
    <x v="0"/>
  </r>
  <r>
    <x v="27"/>
    <n v="104"/>
    <n v="1"/>
    <n v="10"/>
    <x v="0"/>
    <n v="25"/>
    <n v="6"/>
    <m/>
    <m/>
    <n v="4.9087385212340517E-2"/>
    <n v="0.14801210491524977"/>
    <x v="1"/>
  </r>
  <r>
    <x v="27"/>
    <n v="104"/>
    <n v="1"/>
    <n v="24"/>
    <x v="4"/>
    <n v="5"/>
    <n v="3"/>
    <m/>
    <m/>
    <n v="1.9634954084936209E-3"/>
    <n v="3.5268851656513989E-3"/>
    <x v="0"/>
  </r>
  <r>
    <x v="27"/>
    <n v="104"/>
    <n v="1"/>
    <n v="24"/>
    <x v="4"/>
    <n v="10"/>
    <n v="5"/>
    <m/>
    <m/>
    <n v="7.8539816339744835E-3"/>
    <n v="2.2046555420420225E-2"/>
    <x v="0"/>
  </r>
  <r>
    <x v="27"/>
    <n v="104"/>
    <n v="1"/>
    <n v="2"/>
    <x v="3"/>
    <n v="15"/>
    <n v="6"/>
    <m/>
    <m/>
    <n v="1.7671458676442587E-2"/>
    <n v="5.6950957515054322E-2"/>
    <x v="0"/>
  </r>
  <r>
    <x v="27"/>
    <n v="104"/>
    <n v="1"/>
    <n v="2"/>
    <x v="3"/>
    <n v="15"/>
    <n v="10"/>
    <m/>
    <m/>
    <n v="1.7671458676442587E-2"/>
    <n v="9.7687695493628809E-2"/>
    <x v="0"/>
  </r>
  <r>
    <x v="27"/>
    <n v="104"/>
    <n v="1"/>
    <n v="2"/>
    <x v="3"/>
    <n v="15"/>
    <n v="10"/>
    <m/>
    <m/>
    <n v="1.7671458676442587E-2"/>
    <n v="9.7687695493628809E-2"/>
    <x v="0"/>
  </r>
  <r>
    <x v="27"/>
    <n v="104"/>
    <n v="1"/>
    <n v="22"/>
    <x v="2"/>
    <n v="5"/>
    <n v="3"/>
    <m/>
    <m/>
    <n v="1.9634954084936209E-3"/>
    <n v="3.6378364277704512E-3"/>
    <x v="0"/>
  </r>
  <r>
    <x v="27"/>
    <n v="104"/>
    <n v="1"/>
    <n v="10"/>
    <x v="0"/>
    <n v="5"/>
    <n v="3"/>
    <m/>
    <m/>
    <n v="1.9634954084936209E-3"/>
    <n v="3.6378364277704512E-3"/>
    <x v="0"/>
  </r>
  <r>
    <x v="27"/>
    <n v="104"/>
    <n v="1"/>
    <n v="2"/>
    <x v="3"/>
    <n v="15"/>
    <n v="10"/>
    <m/>
    <m/>
    <n v="1.7671458676442587E-2"/>
    <n v="9.7687695493628809E-2"/>
    <x v="0"/>
  </r>
  <r>
    <x v="27"/>
    <n v="104"/>
    <n v="1"/>
    <n v="2"/>
    <x v="3"/>
    <n v="20"/>
    <n v="3"/>
    <m/>
    <m/>
    <n v="3.1415926535897934E-2"/>
    <n v="4.6839527025336621E-2"/>
    <x v="1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10"/>
    <x v="0"/>
    <n v="10"/>
    <n v="3"/>
    <m/>
    <m/>
    <n v="7.8539816339744835E-3"/>
    <n v="1.2942556175112916E-2"/>
    <x v="0"/>
  </r>
  <r>
    <x v="27"/>
    <n v="104"/>
    <n v="1"/>
    <n v="10"/>
    <x v="0"/>
    <n v="5"/>
    <n v="3"/>
    <m/>
    <m/>
    <n v="1.9634954084936209E-3"/>
    <n v="3.6378364277704512E-3"/>
    <x v="0"/>
  </r>
  <r>
    <x v="27"/>
    <n v="104"/>
    <n v="1"/>
    <n v="2"/>
    <x v="3"/>
    <n v="15"/>
    <n v="10"/>
    <m/>
    <m/>
    <n v="1.7671458676442587E-2"/>
    <n v="9.7687695493628809E-2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2"/>
    <x v="2"/>
    <n v="5"/>
    <n v="3"/>
    <m/>
    <m/>
    <n v="1.9634954084936209E-3"/>
    <n v="3.6378364277704512E-3"/>
    <x v="0"/>
  </r>
  <r>
    <x v="27"/>
    <n v="104"/>
    <n v="1"/>
    <n v="2"/>
    <x v="3"/>
    <n v="15"/>
    <n v="6"/>
    <m/>
    <m/>
    <n v="1.7671458676442587E-2"/>
    <n v="5.6950957515054322E-2"/>
    <x v="0"/>
  </r>
  <r>
    <x v="27"/>
    <n v="104"/>
    <n v="1"/>
    <n v="2"/>
    <x v="3"/>
    <n v="20"/>
    <n v="15"/>
    <n v="45"/>
    <n v="11"/>
    <n v="3.1415926535897934E-2"/>
    <n v="0.25640973899293129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"/>
    <x v="3"/>
    <n v="15"/>
    <n v="6"/>
    <m/>
    <m/>
    <n v="1.7671458676442587E-2"/>
    <n v="5.6950957515054322E-2"/>
    <x v="0"/>
  </r>
  <r>
    <x v="27"/>
    <n v="104"/>
    <n v="1"/>
    <n v="2"/>
    <x v="3"/>
    <n v="15"/>
    <n v="6"/>
    <m/>
    <m/>
    <n v="1.7671458676442587E-2"/>
    <n v="5.6950957515054322E-2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2"/>
    <x v="2"/>
    <n v="5"/>
    <n v="3"/>
    <m/>
    <m/>
    <n v="1.9634954084936209E-3"/>
    <n v="3.6378364277704512E-3"/>
    <x v="0"/>
  </r>
  <r>
    <x v="27"/>
    <n v="104"/>
    <n v="1"/>
    <n v="10"/>
    <x v="0"/>
    <n v="5"/>
    <n v="3"/>
    <m/>
    <m/>
    <n v="1.9634954084936209E-3"/>
    <n v="3.6378364277704512E-3"/>
    <x v="0"/>
  </r>
  <r>
    <x v="27"/>
    <n v="104"/>
    <n v="1"/>
    <n v="2"/>
    <x v="3"/>
    <n v="10"/>
    <n v="10"/>
    <m/>
    <m/>
    <n v="7.8539816339744835E-3"/>
    <n v="4.5847824058857317E-2"/>
    <x v="0"/>
  </r>
  <r>
    <x v="27"/>
    <n v="104"/>
    <n v="1"/>
    <n v="24"/>
    <x v="4"/>
    <n v="15"/>
    <n v="6"/>
    <m/>
    <m/>
    <n v="1.7671458676442587E-2"/>
    <n v="5.6950957515054322E-2"/>
    <x v="0"/>
  </r>
  <r>
    <x v="27"/>
    <n v="104"/>
    <n v="1"/>
    <n v="24"/>
    <x v="4"/>
    <n v="10"/>
    <n v="6"/>
    <m/>
    <m/>
    <n v="7.8539816339744835E-3"/>
    <n v="2.6728826664807165E-2"/>
    <x v="0"/>
  </r>
  <r>
    <x v="27"/>
    <n v="104"/>
    <n v="1"/>
    <n v="24"/>
    <x v="4"/>
    <n v="5"/>
    <n v="6"/>
    <m/>
    <m/>
    <n v="1.9634954084936209E-3"/>
    <n v="7.3344795804612326E-3"/>
    <x v="0"/>
  </r>
  <r>
    <x v="27"/>
    <n v="104"/>
    <n v="1"/>
    <n v="22"/>
    <x v="2"/>
    <n v="5"/>
    <n v="3"/>
    <m/>
    <m/>
    <n v="1.9634954084936209E-3"/>
    <n v="3.6378364277704512E-3"/>
    <x v="0"/>
  </r>
  <r>
    <x v="27"/>
    <n v="104"/>
    <n v="1"/>
    <n v="10"/>
    <x v="0"/>
    <n v="5"/>
    <n v="3"/>
    <m/>
    <m/>
    <n v="1.9634954084936209E-3"/>
    <n v="3.6378364277704512E-3"/>
    <x v="0"/>
  </r>
  <r>
    <x v="27"/>
    <n v="104"/>
    <n v="1"/>
    <n v="24"/>
    <x v="4"/>
    <n v="5"/>
    <n v="3"/>
    <m/>
    <m/>
    <n v="1.9634954084936209E-3"/>
    <n v="3.5268851656513989E-3"/>
    <x v="0"/>
  </r>
  <r>
    <x v="27"/>
    <n v="104"/>
    <n v="1"/>
    <n v="24"/>
    <x v="4"/>
    <n v="20"/>
    <n v="3"/>
    <m/>
    <m/>
    <n v="3.1415926535897934E-2"/>
    <n v="4.6839527025336621E-2"/>
    <x v="1"/>
  </r>
  <r>
    <x v="27"/>
    <n v="104"/>
    <n v="1"/>
    <n v="24"/>
    <x v="4"/>
    <n v="10"/>
    <n v="3"/>
    <m/>
    <m/>
    <n v="7.8539816339744835E-3"/>
    <n v="1.285292313179332E-2"/>
    <x v="0"/>
  </r>
  <r>
    <x v="27"/>
    <n v="104"/>
    <n v="1"/>
    <n v="24"/>
    <x v="4"/>
    <n v="15"/>
    <n v="6"/>
    <m/>
    <m/>
    <n v="1.7671458676442587E-2"/>
    <n v="5.6950957515054322E-2"/>
    <x v="0"/>
  </r>
  <r>
    <x v="27"/>
    <n v="104"/>
    <n v="1"/>
    <n v="24"/>
    <x v="4"/>
    <n v="10"/>
    <n v="6"/>
    <m/>
    <m/>
    <n v="7.8539816339744835E-3"/>
    <n v="2.6728826664807165E-2"/>
    <x v="0"/>
  </r>
  <r>
    <x v="27"/>
    <n v="104"/>
    <n v="1"/>
    <n v="24"/>
    <x v="4"/>
    <n v="10"/>
    <n v="6"/>
    <m/>
    <m/>
    <n v="7.8539816339744835E-3"/>
    <n v="2.6728826664807165E-2"/>
    <x v="0"/>
  </r>
  <r>
    <x v="27"/>
    <n v="104"/>
    <n v="1"/>
    <n v="14"/>
    <x v="1"/>
    <n v="5"/>
    <n v="3"/>
    <m/>
    <m/>
    <n v="1.9634954084936209E-3"/>
    <n v="3.6378364277704512E-3"/>
    <x v="0"/>
  </r>
  <r>
    <x v="27"/>
    <n v="104"/>
    <n v="1"/>
    <n v="14"/>
    <x v="1"/>
    <n v="5"/>
    <n v="3"/>
    <m/>
    <m/>
    <n v="1.9634954084936209E-3"/>
    <n v="3.6378364277704512E-3"/>
    <x v="0"/>
  </r>
  <r>
    <x v="27"/>
    <n v="104"/>
    <n v="1"/>
    <n v="14"/>
    <x v="1"/>
    <n v="5"/>
    <n v="3"/>
    <m/>
    <m/>
    <n v="1.9634954084936209E-3"/>
    <n v="3.6378364277704512E-3"/>
    <x v="0"/>
  </r>
  <r>
    <x v="27"/>
    <n v="107"/>
    <n v="1"/>
    <n v="22"/>
    <x v="2"/>
    <n v="5"/>
    <n v="3"/>
    <m/>
    <m/>
    <n v="1.9634954084936209E-3"/>
    <n v="3.6378364277704512E-3"/>
    <x v="0"/>
  </r>
  <r>
    <x v="27"/>
    <n v="107"/>
    <n v="1"/>
    <n v="14"/>
    <x v="1"/>
    <n v="10"/>
    <n v="3"/>
    <m/>
    <m/>
    <n v="7.8539816339744835E-3"/>
    <n v="1.2942556175112916E-2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2"/>
    <x v="3"/>
    <n v="10"/>
    <n v="10"/>
    <m/>
    <m/>
    <n v="7.8539816339744835E-3"/>
    <n v="4.5847824058857317E-2"/>
    <x v="0"/>
  </r>
  <r>
    <x v="27"/>
    <n v="107"/>
    <n v="1"/>
    <n v="10"/>
    <x v="0"/>
    <n v="25"/>
    <n v="6"/>
    <m/>
    <m/>
    <n v="4.9087385212340517E-2"/>
    <n v="0.14801210491524977"/>
    <x v="1"/>
  </r>
  <r>
    <x v="27"/>
    <n v="107"/>
    <n v="1"/>
    <n v="2"/>
    <x v="3"/>
    <n v="10"/>
    <n v="10"/>
    <m/>
    <m/>
    <n v="7.8539816339744835E-3"/>
    <n v="4.5847824058857317E-2"/>
    <x v="0"/>
  </r>
  <r>
    <x v="27"/>
    <n v="107"/>
    <n v="1"/>
    <n v="2"/>
    <x v="3"/>
    <n v="10"/>
    <n v="10"/>
    <m/>
    <m/>
    <n v="7.8539816339744835E-3"/>
    <n v="4.5847824058857317E-2"/>
    <x v="0"/>
  </r>
  <r>
    <x v="27"/>
    <n v="107"/>
    <n v="1"/>
    <n v="10"/>
    <x v="0"/>
    <n v="10"/>
    <n v="3"/>
    <m/>
    <m/>
    <n v="7.8539816339744835E-3"/>
    <n v="1.2942556175112916E-2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24"/>
    <x v="4"/>
    <n v="10"/>
    <n v="3"/>
    <m/>
    <m/>
    <n v="7.8539816339744835E-3"/>
    <n v="1.285292313179332E-2"/>
    <x v="0"/>
  </r>
  <r>
    <x v="27"/>
    <n v="107"/>
    <n v="1"/>
    <n v="10"/>
    <x v="0"/>
    <n v="25"/>
    <n v="6"/>
    <m/>
    <m/>
    <n v="4.9087385212340517E-2"/>
    <n v="0.14801210491524977"/>
    <x v="1"/>
  </r>
  <r>
    <x v="27"/>
    <n v="107"/>
    <n v="1"/>
    <n v="24"/>
    <x v="4"/>
    <n v="5"/>
    <n v="3"/>
    <m/>
    <m/>
    <n v="1.9634954084936209E-3"/>
    <n v="3.5268851656513989E-3"/>
    <x v="0"/>
  </r>
  <r>
    <x v="27"/>
    <n v="107"/>
    <n v="1"/>
    <n v="24"/>
    <x v="4"/>
    <n v="10"/>
    <n v="5"/>
    <m/>
    <m/>
    <n v="7.8539816339744835E-3"/>
    <n v="2.2046555420420225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0"/>
    <n v="6"/>
    <m/>
    <m/>
    <n v="7.8539816339744835E-3"/>
    <n v="2.6728826664807165E-2"/>
    <x v="0"/>
  </r>
  <r>
    <x v="27"/>
    <n v="107"/>
    <n v="1"/>
    <n v="24"/>
    <x v="4"/>
    <n v="5"/>
    <n v="6"/>
    <m/>
    <m/>
    <n v="1.9634954084936209E-3"/>
    <n v="7.3344795804612326E-3"/>
    <x v="0"/>
  </r>
  <r>
    <x v="27"/>
    <n v="107"/>
    <n v="1"/>
    <n v="22"/>
    <x v="2"/>
    <n v="15"/>
    <n v="3"/>
    <m/>
    <m/>
    <n v="1.7671458676442587E-2"/>
    <n v="2.719179461263227E-2"/>
    <x v="0"/>
  </r>
  <r>
    <x v="27"/>
    <n v="107"/>
    <n v="1"/>
    <n v="10"/>
    <x v="0"/>
    <n v="15"/>
    <n v="3"/>
    <m/>
    <m/>
    <n v="1.7671458676442587E-2"/>
    <n v="2.719179461263227E-2"/>
    <x v="0"/>
  </r>
  <r>
    <x v="27"/>
    <n v="107"/>
    <n v="1"/>
    <n v="24"/>
    <x v="4"/>
    <n v="5"/>
    <n v="3"/>
    <m/>
    <m/>
    <n v="1.9634954084936209E-3"/>
    <n v="3.5268851656513989E-3"/>
    <x v="0"/>
  </r>
  <r>
    <x v="27"/>
    <n v="107"/>
    <n v="1"/>
    <n v="24"/>
    <x v="4"/>
    <n v="20"/>
    <n v="3"/>
    <m/>
    <m/>
    <n v="3.1415926535897934E-2"/>
    <n v="4.6839527025336621E-2"/>
    <x v="1"/>
  </r>
  <r>
    <x v="27"/>
    <n v="107"/>
    <n v="1"/>
    <n v="24"/>
    <x v="4"/>
    <n v="10"/>
    <n v="3"/>
    <m/>
    <m/>
    <n v="7.8539816339744835E-3"/>
    <n v="1.285292313179332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14"/>
    <x v="1"/>
    <n v="5"/>
    <n v="3"/>
    <m/>
    <m/>
    <n v="1.9634954084936209E-3"/>
    <n v="3.6378364277704512E-3"/>
    <x v="0"/>
  </r>
  <r>
    <x v="27"/>
    <n v="107"/>
    <n v="1"/>
    <n v="24"/>
    <x v="4"/>
    <n v="10"/>
    <n v="5"/>
    <m/>
    <m/>
    <n v="7.8539816339744835E-3"/>
    <n v="2.2046555420420225E-2"/>
    <x v="0"/>
  </r>
  <r>
    <x v="27"/>
    <n v="107"/>
    <n v="1"/>
    <n v="10"/>
    <x v="0"/>
    <n v="10"/>
    <n v="3"/>
    <m/>
    <m/>
    <n v="7.8539816339744835E-3"/>
    <n v="1.2942556175112916E-2"/>
    <x v="0"/>
  </r>
  <r>
    <x v="27"/>
    <n v="107"/>
    <n v="1"/>
    <n v="10"/>
    <x v="0"/>
    <n v="5"/>
    <n v="3"/>
    <m/>
    <m/>
    <n v="1.9634954084936209E-3"/>
    <n v="3.6378364277704512E-3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0"/>
    <n v="6"/>
    <m/>
    <m/>
    <n v="7.8539816339744835E-3"/>
    <n v="2.6728826664807165E-2"/>
    <x v="0"/>
  </r>
  <r>
    <x v="27"/>
    <n v="107"/>
    <n v="1"/>
    <n v="24"/>
    <x v="4"/>
    <n v="10"/>
    <n v="6"/>
    <m/>
    <m/>
    <n v="7.8539816339744835E-3"/>
    <n v="2.6728826664807165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5"/>
    <n v="6"/>
    <m/>
    <m/>
    <n v="1.7671458676442587E-2"/>
    <n v="5.6950957515054322E-2"/>
    <x v="0"/>
  </r>
  <r>
    <x v="27"/>
    <n v="107"/>
    <n v="1"/>
    <n v="24"/>
    <x v="4"/>
    <n v="10"/>
    <n v="6"/>
    <m/>
    <m/>
    <n v="7.8539816339744835E-3"/>
    <n v="2.6728826664807165E-2"/>
    <x v="0"/>
  </r>
  <r>
    <x v="27"/>
    <n v="107"/>
    <n v="1"/>
    <n v="24"/>
    <x v="4"/>
    <n v="5"/>
    <n v="6"/>
    <m/>
    <m/>
    <n v="1.9634954084936209E-3"/>
    <n v="7.3344795804612326E-3"/>
    <x v="0"/>
  </r>
  <r>
    <x v="27"/>
    <n v="107"/>
    <n v="1"/>
    <n v="22"/>
    <x v="2"/>
    <n v="15"/>
    <n v="3"/>
    <m/>
    <m/>
    <n v="1.7671458676442587E-2"/>
    <n v="2.719179461263227E-2"/>
    <x v="0"/>
  </r>
  <r>
    <x v="27"/>
    <n v="107"/>
    <n v="1"/>
    <n v="14"/>
    <x v="1"/>
    <n v="10"/>
    <n v="3"/>
    <m/>
    <m/>
    <n v="7.8539816339744835E-3"/>
    <n v="1.2942556175112916E-2"/>
    <x v="0"/>
  </r>
  <r>
    <x v="27"/>
    <n v="108"/>
    <n v="1"/>
    <n v="10"/>
    <x v="0"/>
    <n v="10"/>
    <n v="3"/>
    <m/>
    <m/>
    <n v="7.8539816339744835E-3"/>
    <n v="1.2942556175112916E-2"/>
    <x v="0"/>
  </r>
  <r>
    <x v="27"/>
    <n v="108"/>
    <n v="1"/>
    <n v="14"/>
    <x v="1"/>
    <n v="5"/>
    <n v="3"/>
    <m/>
    <m/>
    <n v="1.9634954084936209E-3"/>
    <n v="3.6378364277704512E-3"/>
    <x v="0"/>
  </r>
  <r>
    <x v="27"/>
    <n v="108"/>
    <n v="1"/>
    <n v="24"/>
    <x v="4"/>
    <n v="10"/>
    <n v="3"/>
    <m/>
    <m/>
    <n v="7.8539816339744835E-3"/>
    <n v="1.285292313179332E-2"/>
    <x v="0"/>
  </r>
  <r>
    <x v="27"/>
    <n v="108"/>
    <n v="1"/>
    <n v="10"/>
    <x v="0"/>
    <n v="25"/>
    <n v="6"/>
    <m/>
    <m/>
    <n v="4.9087385212340517E-2"/>
    <n v="0.14801210491524977"/>
    <x v="1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10"/>
    <n v="5"/>
    <m/>
    <m/>
    <n v="7.8539816339744835E-3"/>
    <n v="2.2046555420420225E-2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5"/>
    <n v="6"/>
    <m/>
    <m/>
    <n v="1.9634954084936209E-3"/>
    <n v="7.3344795804612326E-3"/>
    <x v="0"/>
  </r>
  <r>
    <x v="27"/>
    <n v="108"/>
    <n v="1"/>
    <n v="22"/>
    <x v="2"/>
    <n v="5"/>
    <n v="3"/>
    <m/>
    <m/>
    <n v="1.9634954084936209E-3"/>
    <n v="3.6378364277704512E-3"/>
    <x v="0"/>
  </r>
  <r>
    <x v="27"/>
    <n v="108"/>
    <n v="1"/>
    <n v="10"/>
    <x v="0"/>
    <n v="5"/>
    <n v="3"/>
    <m/>
    <m/>
    <n v="1.9634954084936209E-3"/>
    <n v="3.6378364277704512E-3"/>
    <x v="0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20"/>
    <n v="3"/>
    <m/>
    <m/>
    <n v="3.1415926535897934E-2"/>
    <n v="4.6839527025336621E-2"/>
    <x v="1"/>
  </r>
  <r>
    <x v="27"/>
    <n v="108"/>
    <n v="1"/>
    <n v="24"/>
    <x v="4"/>
    <n v="10"/>
    <n v="3"/>
    <m/>
    <m/>
    <n v="7.8539816339744835E-3"/>
    <n v="1.285292313179332E-2"/>
    <x v="0"/>
  </r>
  <r>
    <x v="27"/>
    <n v="108"/>
    <n v="1"/>
    <n v="24"/>
    <x v="4"/>
    <n v="10"/>
    <n v="5"/>
    <m/>
    <m/>
    <n v="7.8539816339744835E-3"/>
    <n v="2.2046555420420225E-2"/>
    <x v="0"/>
  </r>
  <r>
    <x v="27"/>
    <n v="108"/>
    <n v="1"/>
    <n v="10"/>
    <x v="0"/>
    <n v="10"/>
    <n v="3"/>
    <m/>
    <m/>
    <n v="7.8539816339744835E-3"/>
    <n v="1.2942556175112916E-2"/>
    <x v="0"/>
  </r>
  <r>
    <x v="27"/>
    <n v="108"/>
    <n v="1"/>
    <n v="10"/>
    <x v="0"/>
    <n v="5"/>
    <n v="3"/>
    <m/>
    <m/>
    <n v="1.9634954084936209E-3"/>
    <n v="3.6378364277704512E-3"/>
    <x v="0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2"/>
    <x v="2"/>
    <n v="5"/>
    <n v="3"/>
    <m/>
    <m/>
    <n v="1.9634954084936209E-3"/>
    <n v="3.6378364277704512E-3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5"/>
    <n v="6"/>
    <m/>
    <m/>
    <n v="1.9634954084936209E-3"/>
    <n v="7.3344795804612326E-3"/>
    <x v="0"/>
  </r>
  <r>
    <x v="27"/>
    <n v="108"/>
    <n v="1"/>
    <n v="22"/>
    <x v="2"/>
    <n v="5"/>
    <n v="3"/>
    <m/>
    <m/>
    <n v="1.9634954084936209E-3"/>
    <n v="3.6378364277704512E-3"/>
    <x v="0"/>
  </r>
  <r>
    <x v="27"/>
    <n v="108"/>
    <n v="1"/>
    <n v="10"/>
    <x v="0"/>
    <n v="5"/>
    <n v="3"/>
    <m/>
    <m/>
    <n v="1.9634954084936209E-3"/>
    <n v="3.6378364277704512E-3"/>
    <x v="0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5"/>
    <n v="6"/>
    <m/>
    <m/>
    <n v="1.9634954084936209E-3"/>
    <n v="7.3344795804612326E-3"/>
    <x v="0"/>
  </r>
  <r>
    <x v="27"/>
    <n v="108"/>
    <n v="1"/>
    <n v="22"/>
    <x v="2"/>
    <n v="5"/>
    <n v="3"/>
    <m/>
    <m/>
    <n v="1.9634954084936209E-3"/>
    <n v="3.6378364277704512E-3"/>
    <x v="0"/>
  </r>
  <r>
    <x v="27"/>
    <n v="108"/>
    <n v="1"/>
    <n v="10"/>
    <x v="0"/>
    <n v="5"/>
    <n v="3"/>
    <m/>
    <m/>
    <n v="1.9634954084936209E-3"/>
    <n v="3.6378364277704512E-3"/>
    <x v="0"/>
  </r>
  <r>
    <x v="27"/>
    <n v="108"/>
    <n v="1"/>
    <n v="24"/>
    <x v="4"/>
    <n v="5"/>
    <n v="3"/>
    <m/>
    <m/>
    <n v="1.9634954084936209E-3"/>
    <n v="3.5268851656513989E-3"/>
    <x v="0"/>
  </r>
  <r>
    <x v="27"/>
    <n v="108"/>
    <n v="1"/>
    <n v="24"/>
    <x v="4"/>
    <n v="20"/>
    <n v="3"/>
    <m/>
    <m/>
    <n v="3.1415926535897934E-2"/>
    <n v="4.6839527025336621E-2"/>
    <x v="1"/>
  </r>
  <r>
    <x v="27"/>
    <n v="108"/>
    <n v="1"/>
    <n v="24"/>
    <x v="4"/>
    <n v="10"/>
    <n v="3"/>
    <m/>
    <m/>
    <n v="7.8539816339744835E-3"/>
    <n v="1.285292313179332E-2"/>
    <x v="0"/>
  </r>
  <r>
    <x v="27"/>
    <n v="108"/>
    <n v="1"/>
    <n v="24"/>
    <x v="4"/>
    <n v="15"/>
    <n v="6"/>
    <m/>
    <m/>
    <n v="1.7671458676442587E-2"/>
    <n v="5.6950957515054322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24"/>
    <x v="4"/>
    <n v="10"/>
    <n v="6"/>
    <m/>
    <m/>
    <n v="7.8539816339744835E-3"/>
    <n v="2.6728826664807165E-2"/>
    <x v="0"/>
  </r>
  <r>
    <x v="27"/>
    <n v="108"/>
    <n v="1"/>
    <n v="14"/>
    <x v="1"/>
    <n v="5"/>
    <n v="3"/>
    <m/>
    <m/>
    <n v="1.9634954084936209E-3"/>
    <n v="3.6378364277704512E-3"/>
    <x v="0"/>
  </r>
  <r>
    <x v="27"/>
    <n v="108"/>
    <n v="1"/>
    <n v="14"/>
    <x v="1"/>
    <n v="5"/>
    <n v="3"/>
    <m/>
    <m/>
    <n v="1.9634954084936209E-3"/>
    <n v="3.6378364277704512E-3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5"/>
    <n v="6"/>
    <m/>
    <m/>
    <n v="1.9634954084936209E-3"/>
    <n v="7.3344795804612326E-3"/>
    <x v="0"/>
  </r>
  <r>
    <x v="27"/>
    <n v="109"/>
    <n v="1"/>
    <n v="22"/>
    <x v="2"/>
    <n v="5"/>
    <n v="3"/>
    <m/>
    <m/>
    <n v="1.9634954084936209E-3"/>
    <n v="3.6378364277704512E-3"/>
    <x v="0"/>
  </r>
  <r>
    <x v="27"/>
    <n v="109"/>
    <n v="1"/>
    <n v="14"/>
    <x v="1"/>
    <n v="5"/>
    <n v="3"/>
    <m/>
    <m/>
    <n v="1.9634954084936209E-3"/>
    <n v="3.6378364277704512E-3"/>
    <x v="0"/>
  </r>
  <r>
    <x v="27"/>
    <n v="109"/>
    <n v="1"/>
    <n v="24"/>
    <x v="4"/>
    <n v="10"/>
    <n v="3"/>
    <m/>
    <m/>
    <n v="7.8539816339744835E-3"/>
    <n v="1.285292313179332E-2"/>
    <x v="0"/>
  </r>
  <r>
    <x v="27"/>
    <n v="109"/>
    <n v="1"/>
    <n v="10"/>
    <x v="0"/>
    <n v="25"/>
    <n v="6"/>
    <m/>
    <m/>
    <n v="4.9087385212340517E-2"/>
    <n v="0.14801210491524977"/>
    <x v="1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10"/>
    <n v="5"/>
    <m/>
    <m/>
    <n v="7.8539816339744835E-3"/>
    <n v="2.2046555420420225E-2"/>
    <x v="0"/>
  </r>
  <r>
    <x v="27"/>
    <n v="109"/>
    <n v="1"/>
    <n v="10"/>
    <x v="0"/>
    <n v="10"/>
    <n v="3"/>
    <m/>
    <m/>
    <n v="7.8539816339744835E-3"/>
    <n v="1.2942556175112916E-2"/>
    <x v="0"/>
  </r>
  <r>
    <x v="27"/>
    <n v="109"/>
    <n v="1"/>
    <n v="10"/>
    <x v="0"/>
    <n v="5"/>
    <n v="3"/>
    <m/>
    <m/>
    <n v="1.9634954084936209E-3"/>
    <n v="3.6378364277704512E-3"/>
    <x v="0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2"/>
    <x v="2"/>
    <n v="5"/>
    <n v="3"/>
    <m/>
    <m/>
    <n v="1.9634954084936209E-3"/>
    <n v="3.6378364277704512E-3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5"/>
    <n v="6"/>
    <m/>
    <m/>
    <n v="1.9634954084936209E-3"/>
    <n v="7.3344795804612326E-3"/>
    <x v="0"/>
  </r>
  <r>
    <x v="27"/>
    <n v="109"/>
    <n v="1"/>
    <n v="22"/>
    <x v="2"/>
    <n v="5"/>
    <n v="3"/>
    <m/>
    <m/>
    <n v="1.9634954084936209E-3"/>
    <n v="3.6378364277704512E-3"/>
    <x v="0"/>
  </r>
  <r>
    <x v="27"/>
    <n v="109"/>
    <n v="1"/>
    <n v="10"/>
    <x v="0"/>
    <n v="5"/>
    <n v="3"/>
    <m/>
    <m/>
    <n v="1.9634954084936209E-3"/>
    <n v="3.6378364277704512E-3"/>
    <x v="0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20"/>
    <n v="3"/>
    <m/>
    <m/>
    <n v="3.1415926535897934E-2"/>
    <n v="4.6839527025336621E-2"/>
    <x v="1"/>
  </r>
  <r>
    <x v="27"/>
    <n v="109"/>
    <n v="1"/>
    <n v="24"/>
    <x v="4"/>
    <n v="10"/>
    <n v="3"/>
    <m/>
    <m/>
    <n v="7.8539816339744835E-3"/>
    <n v="1.285292313179332E-2"/>
    <x v="0"/>
  </r>
  <r>
    <x v="27"/>
    <n v="109"/>
    <n v="1"/>
    <n v="24"/>
    <x v="4"/>
    <n v="15"/>
    <n v="6"/>
    <m/>
    <m/>
    <n v="1.7671458676442587E-2"/>
    <n v="5.6950957515054322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0"/>
    <n v="6"/>
    <m/>
    <m/>
    <n v="7.8539816339744835E-3"/>
    <n v="2.6728826664807165E-2"/>
    <x v="0"/>
  </r>
  <r>
    <x v="27"/>
    <n v="109"/>
    <n v="1"/>
    <n v="24"/>
    <x v="4"/>
    <n v="10"/>
    <n v="3"/>
    <m/>
    <m/>
    <n v="7.8539816339744835E-3"/>
    <n v="1.285292313179332E-2"/>
    <x v="0"/>
  </r>
  <r>
    <x v="27"/>
    <n v="109"/>
    <n v="1"/>
    <n v="10"/>
    <x v="0"/>
    <n v="25"/>
    <n v="6"/>
    <m/>
    <m/>
    <n v="4.9087385212340517E-2"/>
    <n v="0.14801210491524977"/>
    <x v="1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10"/>
    <n v="5"/>
    <m/>
    <m/>
    <n v="7.8539816339744835E-3"/>
    <n v="2.2046555420420225E-2"/>
    <x v="0"/>
  </r>
  <r>
    <x v="27"/>
    <n v="109"/>
    <n v="1"/>
    <n v="24"/>
    <x v="4"/>
    <n v="5"/>
    <n v="3"/>
    <m/>
    <m/>
    <n v="1.9634954084936209E-3"/>
    <n v="3.5268851656513989E-3"/>
    <x v="0"/>
  </r>
  <r>
    <x v="27"/>
    <n v="109"/>
    <n v="1"/>
    <n v="24"/>
    <x v="4"/>
    <n v="10"/>
    <n v="5"/>
    <m/>
    <m/>
    <n v="7.8539816339744835E-3"/>
    <n v="2.2046555420420225E-2"/>
    <x v="0"/>
  </r>
  <r>
    <x v="27"/>
    <n v="109"/>
    <n v="1"/>
    <n v="10"/>
    <x v="0"/>
    <n v="10"/>
    <n v="3"/>
    <m/>
    <m/>
    <n v="7.8539816339744835E-3"/>
    <n v="1.2942556175112916E-2"/>
    <x v="0"/>
  </r>
  <r>
    <x v="27"/>
    <n v="109"/>
    <n v="1"/>
    <n v="14"/>
    <x v="1"/>
    <n v="5"/>
    <n v="3"/>
    <m/>
    <m/>
    <n v="1.9634954084936209E-3"/>
    <n v="3.6378364277704512E-3"/>
    <x v="0"/>
  </r>
  <r>
    <x v="27"/>
    <n v="109"/>
    <n v="1"/>
    <n v="24"/>
    <x v="4"/>
    <n v="10"/>
    <n v="3"/>
    <m/>
    <m/>
    <n v="7.8539816339744835E-3"/>
    <n v="1.285292313179332E-2"/>
    <x v="0"/>
  </r>
  <r>
    <x v="27"/>
    <n v="109"/>
    <n v="1"/>
    <n v="10"/>
    <x v="0"/>
    <n v="25"/>
    <n v="6"/>
    <m/>
    <m/>
    <n v="4.9087385212340517E-2"/>
    <n v="0.14801210491524977"/>
    <x v="1"/>
  </r>
  <r>
    <x v="27"/>
    <n v="109"/>
    <n v="1"/>
    <n v="24"/>
    <x v="4"/>
    <n v="5"/>
    <n v="3"/>
    <m/>
    <m/>
    <n v="1.9634954084936209E-3"/>
    <n v="3.5268851656513989E-3"/>
    <x v="0"/>
  </r>
  <r>
    <x v="27"/>
    <n v="110"/>
    <n v="1"/>
    <n v="14"/>
    <x v="1"/>
    <n v="5"/>
    <n v="3"/>
    <m/>
    <m/>
    <n v="1.9634954084936209E-3"/>
    <n v="3.6378364277704512E-3"/>
    <x v="0"/>
  </r>
  <r>
    <x v="27"/>
    <n v="110"/>
    <n v="1"/>
    <n v="24"/>
    <x v="4"/>
    <n v="10"/>
    <n v="3"/>
    <m/>
    <m/>
    <n v="7.8539816339744835E-3"/>
    <n v="1.285292313179332E-2"/>
    <x v="0"/>
  </r>
  <r>
    <x v="27"/>
    <n v="110"/>
    <n v="1"/>
    <n v="10"/>
    <x v="0"/>
    <n v="25"/>
    <n v="6"/>
    <m/>
    <m/>
    <n v="4.9087385212340517E-2"/>
    <n v="0.14801210491524977"/>
    <x v="1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5"/>
    <m/>
    <m/>
    <n v="7.8539816339744835E-3"/>
    <n v="2.2046555420420225E-2"/>
    <x v="0"/>
  </r>
  <r>
    <x v="27"/>
    <n v="110"/>
    <n v="1"/>
    <n v="10"/>
    <x v="0"/>
    <n v="10"/>
    <n v="3"/>
    <m/>
    <m/>
    <n v="7.8539816339744835E-3"/>
    <n v="1.2942556175112916E-2"/>
    <x v="0"/>
  </r>
  <r>
    <x v="27"/>
    <n v="110"/>
    <n v="1"/>
    <n v="10"/>
    <x v="0"/>
    <n v="5"/>
    <n v="3"/>
    <m/>
    <m/>
    <n v="1.9634954084936209E-3"/>
    <n v="3.6378364277704512E-3"/>
    <x v="0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2"/>
    <x v="2"/>
    <n v="5"/>
    <n v="3"/>
    <m/>
    <m/>
    <n v="1.9634954084936209E-3"/>
    <n v="3.6378364277704512E-3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5"/>
    <n v="6"/>
    <m/>
    <m/>
    <n v="1.9634954084936209E-3"/>
    <n v="7.3344795804612326E-3"/>
    <x v="0"/>
  </r>
  <r>
    <x v="27"/>
    <n v="110"/>
    <n v="1"/>
    <n v="22"/>
    <x v="2"/>
    <n v="5"/>
    <n v="3"/>
    <m/>
    <m/>
    <n v="1.9634954084936209E-3"/>
    <n v="3.6378364277704512E-3"/>
    <x v="0"/>
  </r>
  <r>
    <x v="27"/>
    <n v="110"/>
    <n v="1"/>
    <n v="10"/>
    <x v="0"/>
    <n v="5"/>
    <n v="3"/>
    <m/>
    <m/>
    <n v="1.9634954084936209E-3"/>
    <n v="3.6378364277704512E-3"/>
    <x v="0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20"/>
    <n v="3"/>
    <m/>
    <m/>
    <n v="3.1415926535897934E-2"/>
    <n v="4.6839527025336621E-2"/>
    <x v="1"/>
  </r>
  <r>
    <x v="27"/>
    <n v="110"/>
    <n v="1"/>
    <n v="24"/>
    <x v="4"/>
    <n v="10"/>
    <n v="3"/>
    <m/>
    <m/>
    <n v="7.8539816339744835E-3"/>
    <n v="1.285292313179332E-2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10"/>
    <n v="6"/>
    <m/>
    <m/>
    <n v="7.8539816339744835E-3"/>
    <n v="2.6728826664807165E-2"/>
    <x v="0"/>
  </r>
  <r>
    <x v="27"/>
    <n v="110"/>
    <n v="1"/>
    <n v="24"/>
    <x v="4"/>
    <n v="10"/>
    <n v="3"/>
    <m/>
    <m/>
    <n v="7.8539816339744835E-3"/>
    <n v="1.285292313179332E-2"/>
    <x v="0"/>
  </r>
  <r>
    <x v="27"/>
    <n v="110"/>
    <n v="1"/>
    <n v="10"/>
    <x v="0"/>
    <n v="25"/>
    <n v="6"/>
    <m/>
    <m/>
    <n v="4.9087385212340517E-2"/>
    <n v="0.14801210491524977"/>
    <x v="1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5"/>
    <m/>
    <m/>
    <n v="7.8539816339744835E-3"/>
    <n v="2.2046555420420225E-2"/>
    <x v="0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5"/>
    <m/>
    <m/>
    <n v="7.8539816339744835E-3"/>
    <n v="2.2046555420420225E-2"/>
    <x v="0"/>
  </r>
  <r>
    <x v="27"/>
    <n v="110"/>
    <n v="1"/>
    <n v="10"/>
    <x v="0"/>
    <n v="10"/>
    <n v="3"/>
    <m/>
    <m/>
    <n v="7.8539816339744835E-3"/>
    <n v="1.2942556175112916E-2"/>
    <x v="0"/>
  </r>
  <r>
    <x v="27"/>
    <n v="110"/>
    <n v="1"/>
    <n v="14"/>
    <x v="1"/>
    <n v="5"/>
    <n v="3"/>
    <m/>
    <m/>
    <n v="1.9634954084936209E-3"/>
    <n v="3.6378364277704512E-3"/>
    <x v="0"/>
  </r>
  <r>
    <x v="27"/>
    <n v="110"/>
    <n v="1"/>
    <n v="24"/>
    <x v="4"/>
    <n v="10"/>
    <n v="3"/>
    <m/>
    <m/>
    <n v="7.8539816339744835E-3"/>
    <n v="1.285292313179332E-2"/>
    <x v="0"/>
  </r>
  <r>
    <x v="27"/>
    <n v="110"/>
    <n v="1"/>
    <n v="10"/>
    <x v="0"/>
    <n v="25"/>
    <n v="6"/>
    <m/>
    <m/>
    <n v="4.9087385212340517E-2"/>
    <n v="0.14801210491524977"/>
    <x v="1"/>
  </r>
  <r>
    <x v="27"/>
    <n v="110"/>
    <n v="1"/>
    <n v="24"/>
    <x v="4"/>
    <n v="5"/>
    <n v="3"/>
    <m/>
    <m/>
    <n v="1.9634954084936209E-3"/>
    <n v="3.5268851656513989E-3"/>
    <x v="0"/>
  </r>
  <r>
    <x v="27"/>
    <n v="110"/>
    <n v="1"/>
    <n v="24"/>
    <x v="4"/>
    <n v="10"/>
    <n v="5"/>
    <m/>
    <m/>
    <n v="7.8539816339744835E-3"/>
    <n v="2.2046555420420225E-2"/>
    <x v="0"/>
  </r>
  <r>
    <x v="27"/>
    <n v="110"/>
    <n v="1"/>
    <n v="24"/>
    <x v="4"/>
    <n v="15"/>
    <n v="6"/>
    <m/>
    <m/>
    <n v="1.7671458676442587E-2"/>
    <n v="5.6950957515054322E-2"/>
    <x v="0"/>
  </r>
  <r>
    <x v="27"/>
    <n v="112"/>
    <n v="1"/>
    <n v="10"/>
    <x v="0"/>
    <n v="15"/>
    <n v="6"/>
    <m/>
    <m/>
    <n v="1.7671458676442587E-2"/>
    <n v="5.8089659363338444E-2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4"/>
    <x v="4"/>
    <n v="10"/>
    <n v="3"/>
    <m/>
    <m/>
    <n v="7.8539816339744835E-3"/>
    <n v="1.285292313179332E-2"/>
    <x v="0"/>
  </r>
  <r>
    <x v="27"/>
    <n v="112"/>
    <n v="1"/>
    <n v="10"/>
    <x v="0"/>
    <n v="25"/>
    <n v="6"/>
    <m/>
    <m/>
    <n v="4.9087385212340517E-2"/>
    <n v="0.14801210491524977"/>
    <x v="1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2"/>
    <x v="3"/>
    <n v="10"/>
    <n v="10"/>
    <m/>
    <m/>
    <n v="7.8539816339744835E-3"/>
    <n v="4.5847824058857317E-2"/>
    <x v="0"/>
  </r>
  <r>
    <x v="27"/>
    <n v="112"/>
    <n v="1"/>
    <n v="2"/>
    <x v="3"/>
    <n v="10"/>
    <n v="10"/>
    <m/>
    <m/>
    <n v="7.8539816339744835E-3"/>
    <n v="4.5847824058857317E-2"/>
    <x v="0"/>
  </r>
  <r>
    <x v="27"/>
    <n v="112"/>
    <n v="1"/>
    <n v="2"/>
    <x v="3"/>
    <n v="10"/>
    <n v="10"/>
    <m/>
    <m/>
    <n v="7.8539816339744835E-3"/>
    <n v="4.5847824058857317E-2"/>
    <x v="0"/>
  </r>
  <r>
    <x v="27"/>
    <n v="112"/>
    <n v="1"/>
    <n v="10"/>
    <x v="0"/>
    <n v="10"/>
    <n v="3"/>
    <m/>
    <m/>
    <n v="7.8539816339744835E-3"/>
    <n v="1.2942556175112916E-2"/>
    <x v="0"/>
  </r>
  <r>
    <x v="27"/>
    <n v="112"/>
    <n v="1"/>
    <n v="14"/>
    <x v="1"/>
    <n v="5"/>
    <n v="3"/>
    <m/>
    <m/>
    <n v="1.9634954084936209E-3"/>
    <n v="3.6378364277704512E-3"/>
    <x v="0"/>
  </r>
  <r>
    <x v="27"/>
    <n v="112"/>
    <n v="1"/>
    <n v="24"/>
    <x v="4"/>
    <n v="10"/>
    <n v="3"/>
    <m/>
    <m/>
    <n v="7.8539816339744835E-3"/>
    <n v="1.285292313179332E-2"/>
    <x v="0"/>
  </r>
  <r>
    <x v="27"/>
    <n v="112"/>
    <n v="1"/>
    <n v="10"/>
    <x v="0"/>
    <n v="25"/>
    <n v="6"/>
    <m/>
    <m/>
    <n v="4.9087385212340517E-2"/>
    <n v="0.14801210491524977"/>
    <x v="1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14"/>
    <x v="1"/>
    <n v="5"/>
    <n v="3"/>
    <m/>
    <m/>
    <n v="1.9634954084936209E-3"/>
    <n v="3.6378364277704512E-3"/>
    <x v="0"/>
  </r>
  <r>
    <x v="27"/>
    <n v="112"/>
    <n v="1"/>
    <n v="24"/>
    <x v="4"/>
    <n v="10"/>
    <n v="3"/>
    <m/>
    <m/>
    <n v="7.8539816339744835E-3"/>
    <n v="1.285292313179332E-2"/>
    <x v="0"/>
  </r>
  <r>
    <x v="27"/>
    <n v="112"/>
    <n v="1"/>
    <n v="10"/>
    <x v="0"/>
    <n v="25"/>
    <n v="6"/>
    <m/>
    <m/>
    <n v="4.9087385212340517E-2"/>
    <n v="0.14801210491524977"/>
    <x v="1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24"/>
    <x v="4"/>
    <n v="10"/>
    <n v="5"/>
    <m/>
    <m/>
    <n v="7.8539816339744835E-3"/>
    <n v="2.2046555420420225E-2"/>
    <x v="0"/>
  </r>
  <r>
    <x v="27"/>
    <n v="112"/>
    <n v="1"/>
    <n v="10"/>
    <x v="0"/>
    <n v="10"/>
    <n v="3"/>
    <m/>
    <m/>
    <n v="7.8539816339744835E-3"/>
    <n v="1.2942556175112916E-2"/>
    <x v="0"/>
  </r>
  <r>
    <x v="27"/>
    <n v="112"/>
    <n v="1"/>
    <n v="10"/>
    <x v="0"/>
    <n v="5"/>
    <n v="3"/>
    <m/>
    <m/>
    <n v="1.9634954084936209E-3"/>
    <n v="3.6378364277704512E-3"/>
    <x v="0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2"/>
    <x v="2"/>
    <n v="5"/>
    <n v="3"/>
    <m/>
    <m/>
    <n v="1.9634954084936209E-3"/>
    <n v="3.6378364277704512E-3"/>
    <x v="0"/>
  </r>
  <r>
    <x v="27"/>
    <n v="112"/>
    <n v="1"/>
    <n v="24"/>
    <x v="4"/>
    <n v="15"/>
    <n v="6"/>
    <m/>
    <m/>
    <n v="1.7671458676442587E-2"/>
    <n v="5.6950957515054322E-2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4"/>
    <x v="4"/>
    <n v="15"/>
    <n v="6"/>
    <m/>
    <m/>
    <n v="1.7671458676442587E-2"/>
    <n v="5.6950957515054322E-2"/>
    <x v="0"/>
  </r>
  <r>
    <x v="27"/>
    <n v="112"/>
    <n v="1"/>
    <n v="24"/>
    <x v="4"/>
    <n v="15"/>
    <n v="6"/>
    <m/>
    <m/>
    <n v="1.7671458676442587E-2"/>
    <n v="5.6950957515054322E-2"/>
    <x v="0"/>
  </r>
  <r>
    <x v="27"/>
    <n v="112"/>
    <n v="1"/>
    <n v="24"/>
    <x v="4"/>
    <n v="10"/>
    <n v="6"/>
    <m/>
    <m/>
    <n v="7.8539816339744835E-3"/>
    <n v="2.6728826664807165E-2"/>
    <x v="0"/>
  </r>
  <r>
    <x v="27"/>
    <n v="112"/>
    <n v="1"/>
    <n v="24"/>
    <x v="4"/>
    <n v="5"/>
    <n v="6"/>
    <m/>
    <m/>
    <n v="1.9634954084936209E-3"/>
    <n v="7.3344795804612326E-3"/>
    <x v="0"/>
  </r>
  <r>
    <x v="27"/>
    <n v="112"/>
    <n v="1"/>
    <n v="22"/>
    <x v="2"/>
    <n v="5"/>
    <n v="3"/>
    <m/>
    <m/>
    <n v="1.9634954084936209E-3"/>
    <n v="3.6378364277704512E-3"/>
    <x v="0"/>
  </r>
  <r>
    <x v="27"/>
    <n v="112"/>
    <n v="1"/>
    <n v="10"/>
    <x v="0"/>
    <n v="5"/>
    <n v="3"/>
    <m/>
    <m/>
    <n v="1.9634954084936209E-3"/>
    <n v="3.6378364277704512E-3"/>
    <x v="0"/>
  </r>
  <r>
    <x v="27"/>
    <n v="112"/>
    <n v="1"/>
    <n v="24"/>
    <x v="4"/>
    <n v="5"/>
    <n v="3"/>
    <m/>
    <m/>
    <n v="1.9634954084936209E-3"/>
    <n v="3.5268851656513989E-3"/>
    <x v="0"/>
  </r>
  <r>
    <x v="27"/>
    <n v="112"/>
    <n v="1"/>
    <n v="24"/>
    <x v="4"/>
    <n v="20"/>
    <n v="3"/>
    <m/>
    <m/>
    <n v="3.1415926535897934E-2"/>
    <n v="4.6839527025336621E-2"/>
    <x v="1"/>
  </r>
  <r>
    <x v="27"/>
    <n v="112"/>
    <n v="1"/>
    <n v="2"/>
    <x v="3"/>
    <n v="15"/>
    <n v="10"/>
    <m/>
    <m/>
    <n v="1.7671458676442587E-2"/>
    <n v="9.7687695493628809E-2"/>
    <x v="0"/>
  </r>
  <r>
    <x v="27"/>
    <n v="112"/>
    <n v="1"/>
    <n v="2"/>
    <x v="3"/>
    <n v="15"/>
    <n v="6"/>
    <m/>
    <m/>
    <n v="1.7671458676442587E-2"/>
    <n v="5.6950957515054322E-2"/>
    <x v="0"/>
  </r>
  <r>
    <x v="27"/>
    <n v="112"/>
    <n v="1"/>
    <n v="2"/>
    <x v="3"/>
    <n v="15"/>
    <n v="10"/>
    <m/>
    <m/>
    <n v="1.7671458676442587E-2"/>
    <n v="9.7687695493628809E-2"/>
    <x v="0"/>
  </r>
  <r>
    <x v="27"/>
    <n v="112"/>
    <n v="1"/>
    <n v="2"/>
    <x v="3"/>
    <n v="20"/>
    <n v="15"/>
    <m/>
    <m/>
    <n v="3.1415926535897934E-2"/>
    <n v="0.25640973899293129"/>
    <x v="0"/>
  </r>
  <r>
    <x v="27"/>
    <n v="112"/>
    <n v="1"/>
    <n v="2"/>
    <x v="3"/>
    <n v="20"/>
    <n v="15"/>
    <m/>
    <m/>
    <n v="3.1415926535897934E-2"/>
    <n v="0.25640973899293129"/>
    <x v="0"/>
  </r>
  <r>
    <x v="27"/>
    <n v="112"/>
    <n v="1"/>
    <n v="10"/>
    <x v="0"/>
    <n v="25"/>
    <n v="6"/>
    <m/>
    <m/>
    <n v="4.9087385212340517E-2"/>
    <n v="0.14801210491524977"/>
    <x v="1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20"/>
    <n v="3"/>
    <m/>
    <m/>
    <n v="3.1415926535897934E-2"/>
    <n v="4.6839527025336621E-2"/>
    <x v="1"/>
  </r>
  <r>
    <x v="27"/>
    <n v="113"/>
    <n v="1"/>
    <n v="24"/>
    <x v="4"/>
    <n v="10"/>
    <n v="3"/>
    <m/>
    <m/>
    <n v="7.8539816339744835E-3"/>
    <n v="1.285292313179332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14"/>
    <x v="1"/>
    <n v="5"/>
    <n v="3"/>
    <m/>
    <m/>
    <n v="1.9634954084936209E-3"/>
    <n v="3.6378364277704512E-3"/>
    <x v="0"/>
  </r>
  <r>
    <x v="27"/>
    <n v="113"/>
    <n v="1"/>
    <n v="14"/>
    <x v="1"/>
    <n v="5"/>
    <n v="3"/>
    <m/>
    <m/>
    <n v="1.9634954084936209E-3"/>
    <n v="3.6378364277704512E-3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5"/>
    <n v="6"/>
    <m/>
    <m/>
    <n v="1.9634954084936209E-3"/>
    <n v="7.3344795804612326E-3"/>
    <x v="0"/>
  </r>
  <r>
    <x v="27"/>
    <n v="113"/>
    <n v="1"/>
    <n v="22"/>
    <x v="2"/>
    <n v="5"/>
    <n v="3"/>
    <m/>
    <m/>
    <n v="1.9634954084936209E-3"/>
    <n v="3.6378364277704512E-3"/>
    <x v="0"/>
  </r>
  <r>
    <x v="27"/>
    <n v="113"/>
    <n v="1"/>
    <n v="14"/>
    <x v="1"/>
    <n v="5"/>
    <n v="3"/>
    <m/>
    <m/>
    <n v="1.9634954084936209E-3"/>
    <n v="3.6378364277704512E-3"/>
    <x v="0"/>
  </r>
  <r>
    <x v="27"/>
    <n v="113"/>
    <n v="1"/>
    <n v="24"/>
    <x v="4"/>
    <n v="10"/>
    <n v="3"/>
    <m/>
    <m/>
    <n v="7.8539816339744835E-3"/>
    <n v="1.285292313179332E-2"/>
    <x v="0"/>
  </r>
  <r>
    <x v="27"/>
    <n v="113"/>
    <n v="1"/>
    <n v="10"/>
    <x v="0"/>
    <n v="25"/>
    <n v="6"/>
    <m/>
    <m/>
    <n v="4.9087385212340517E-2"/>
    <n v="0.14801210491524977"/>
    <x v="1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10"/>
    <n v="5"/>
    <m/>
    <m/>
    <n v="7.8539816339744835E-3"/>
    <n v="2.2046555420420225E-2"/>
    <x v="0"/>
  </r>
  <r>
    <x v="27"/>
    <n v="113"/>
    <n v="1"/>
    <n v="10"/>
    <x v="0"/>
    <n v="10"/>
    <n v="3"/>
    <m/>
    <m/>
    <n v="7.8539816339744835E-3"/>
    <n v="1.2942556175112916E-2"/>
    <x v="0"/>
  </r>
  <r>
    <x v="27"/>
    <n v="113"/>
    <n v="1"/>
    <n v="10"/>
    <x v="0"/>
    <n v="5"/>
    <n v="3"/>
    <m/>
    <m/>
    <n v="1.9634954084936209E-3"/>
    <n v="3.6378364277704512E-3"/>
    <x v="0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2"/>
    <x v="2"/>
    <n v="5"/>
    <n v="3"/>
    <m/>
    <m/>
    <n v="1.9634954084936209E-3"/>
    <n v="3.6378364277704512E-3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5"/>
    <n v="6"/>
    <m/>
    <m/>
    <n v="1.9634954084936209E-3"/>
    <n v="7.3344795804612326E-3"/>
    <x v="0"/>
  </r>
  <r>
    <x v="27"/>
    <n v="113"/>
    <n v="1"/>
    <n v="22"/>
    <x v="2"/>
    <n v="5"/>
    <n v="3"/>
    <m/>
    <m/>
    <n v="1.9634954084936209E-3"/>
    <n v="3.6378364277704512E-3"/>
    <x v="0"/>
  </r>
  <r>
    <x v="27"/>
    <n v="113"/>
    <n v="1"/>
    <n v="10"/>
    <x v="0"/>
    <n v="5"/>
    <n v="3"/>
    <m/>
    <m/>
    <n v="1.9634954084936209E-3"/>
    <n v="3.6378364277704512E-3"/>
    <x v="0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20"/>
    <n v="3"/>
    <m/>
    <m/>
    <n v="3.1415926535897934E-2"/>
    <n v="4.6839527025336621E-2"/>
    <x v="1"/>
  </r>
  <r>
    <x v="27"/>
    <n v="113"/>
    <n v="1"/>
    <n v="24"/>
    <x v="4"/>
    <n v="10"/>
    <n v="3"/>
    <m/>
    <m/>
    <n v="7.8539816339744835E-3"/>
    <n v="1.285292313179332E-2"/>
    <x v="0"/>
  </r>
  <r>
    <x v="27"/>
    <n v="113"/>
    <n v="1"/>
    <n v="24"/>
    <x v="4"/>
    <n v="15"/>
    <n v="6"/>
    <m/>
    <m/>
    <n v="1.7671458676442587E-2"/>
    <n v="5.6950957515054322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6"/>
    <m/>
    <m/>
    <n v="7.8539816339744835E-3"/>
    <n v="2.6728826664807165E-2"/>
    <x v="0"/>
  </r>
  <r>
    <x v="27"/>
    <n v="113"/>
    <n v="1"/>
    <n v="24"/>
    <x v="4"/>
    <n v="10"/>
    <n v="3"/>
    <m/>
    <m/>
    <n v="7.8539816339744835E-3"/>
    <n v="1.285292313179332E-2"/>
    <x v="0"/>
  </r>
  <r>
    <x v="27"/>
    <n v="113"/>
    <n v="1"/>
    <n v="10"/>
    <x v="0"/>
    <n v="25"/>
    <n v="6"/>
    <m/>
    <m/>
    <n v="4.9087385212340517E-2"/>
    <n v="0.14801210491524977"/>
    <x v="1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10"/>
    <n v="5"/>
    <m/>
    <m/>
    <n v="7.8539816339744835E-3"/>
    <n v="2.2046555420420225E-2"/>
    <x v="0"/>
  </r>
  <r>
    <x v="27"/>
    <n v="113"/>
    <n v="1"/>
    <n v="24"/>
    <x v="4"/>
    <n v="5"/>
    <n v="3"/>
    <m/>
    <m/>
    <n v="1.9634954084936209E-3"/>
    <n v="3.5268851656513989E-3"/>
    <x v="0"/>
  </r>
  <r>
    <x v="27"/>
    <n v="113"/>
    <n v="1"/>
    <n v="24"/>
    <x v="4"/>
    <n v="10"/>
    <n v="5"/>
    <m/>
    <m/>
    <n v="7.8539816339744835E-3"/>
    <n v="2.2046555420420225E-2"/>
    <x v="0"/>
  </r>
  <r>
    <x v="27"/>
    <n v="118"/>
    <n v="1"/>
    <n v="10"/>
    <x v="0"/>
    <n v="10"/>
    <n v="3"/>
    <m/>
    <m/>
    <n v="7.8539816339744835E-3"/>
    <n v="1.2942556175112916E-2"/>
    <x v="0"/>
  </r>
  <r>
    <x v="27"/>
    <n v="118"/>
    <n v="1"/>
    <n v="10"/>
    <x v="0"/>
    <n v="5"/>
    <n v="3"/>
    <m/>
    <m/>
    <n v="1.9634954084936209E-3"/>
    <n v="3.6378364277704512E-3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10"/>
    <n v="6"/>
    <m/>
    <m/>
    <n v="7.8539816339744835E-3"/>
    <n v="2.6728826664807165E-2"/>
    <x v="0"/>
  </r>
  <r>
    <x v="27"/>
    <n v="118"/>
    <n v="1"/>
    <n v="24"/>
    <x v="4"/>
    <n v="5"/>
    <n v="6"/>
    <m/>
    <m/>
    <n v="1.9634954084936209E-3"/>
    <n v="7.3344795804612326E-3"/>
    <x v="0"/>
  </r>
  <r>
    <x v="27"/>
    <n v="118"/>
    <n v="1"/>
    <n v="22"/>
    <x v="2"/>
    <n v="5"/>
    <n v="3"/>
    <m/>
    <m/>
    <n v="1.9634954084936209E-3"/>
    <n v="3.6378364277704512E-3"/>
    <x v="0"/>
  </r>
  <r>
    <x v="27"/>
    <n v="118"/>
    <n v="1"/>
    <n v="10"/>
    <x v="6"/>
    <n v="5"/>
    <n v="3"/>
    <m/>
    <m/>
    <n v="1.9634954084936209E-3"/>
    <n v="3.6378364277704512E-3"/>
    <x v="0"/>
  </r>
  <r>
    <x v="27"/>
    <n v="118"/>
    <n v="1"/>
    <n v="10"/>
    <x v="0"/>
    <n v="5"/>
    <n v="3"/>
    <m/>
    <m/>
    <n v="1.9634954084936209E-3"/>
    <n v="3.6378364277704512E-3"/>
    <x v="0"/>
  </r>
  <r>
    <x v="27"/>
    <n v="118"/>
    <n v="1"/>
    <n v="10"/>
    <x v="0"/>
    <n v="10"/>
    <n v="3"/>
    <m/>
    <m/>
    <n v="7.8539816339744835E-3"/>
    <n v="1.2942556175112916E-2"/>
    <x v="0"/>
  </r>
  <r>
    <x v="27"/>
    <n v="118"/>
    <n v="1"/>
    <n v="22"/>
    <x v="2"/>
    <n v="15"/>
    <n v="3"/>
    <m/>
    <m/>
    <n v="1.7671458676442587E-2"/>
    <n v="2.719179461263227E-2"/>
    <x v="0"/>
  </r>
  <r>
    <x v="27"/>
    <n v="118"/>
    <n v="1"/>
    <n v="22"/>
    <x v="2"/>
    <n v="5"/>
    <n v="3"/>
    <m/>
    <m/>
    <n v="1.9634954084936209E-3"/>
    <n v="3.6378364277704512E-3"/>
    <x v="0"/>
  </r>
  <r>
    <x v="27"/>
    <n v="118"/>
    <n v="1"/>
    <n v="14"/>
    <x v="1"/>
    <n v="10"/>
    <n v="3"/>
    <m/>
    <m/>
    <n v="7.8539816339744835E-3"/>
    <n v="1.2942556175112916E-2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10"/>
    <x v="0"/>
    <n v="25"/>
    <n v="6"/>
    <m/>
    <m/>
    <n v="4.9087385212340517E-2"/>
    <n v="0.14801210491524977"/>
    <x v="1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14"/>
    <x v="1"/>
    <n v="5"/>
    <n v="3"/>
    <m/>
    <m/>
    <n v="1.9634954084936209E-3"/>
    <n v="3.6378364277704512E-3"/>
    <x v="0"/>
  </r>
  <r>
    <x v="27"/>
    <n v="118"/>
    <n v="1"/>
    <n v="14"/>
    <x v="1"/>
    <n v="15"/>
    <n v="3"/>
    <m/>
    <m/>
    <n v="1.7671458676442587E-2"/>
    <n v="2.719179461263227E-2"/>
    <x v="0"/>
  </r>
  <r>
    <x v="27"/>
    <n v="118"/>
    <n v="1"/>
    <n v="22"/>
    <x v="2"/>
    <n v="15"/>
    <n v="3"/>
    <m/>
    <m/>
    <n v="1.7671458676442587E-2"/>
    <n v="2.719179461263227E-2"/>
    <x v="0"/>
  </r>
  <r>
    <x v="27"/>
    <n v="118"/>
    <n v="1"/>
    <n v="22"/>
    <x v="2"/>
    <n v="5"/>
    <n v="3"/>
    <m/>
    <m/>
    <n v="1.9634954084936209E-3"/>
    <n v="3.6378364277704512E-3"/>
    <x v="0"/>
  </r>
  <r>
    <x v="27"/>
    <n v="118"/>
    <n v="1"/>
    <n v="14"/>
    <x v="1"/>
    <n v="10"/>
    <n v="3"/>
    <m/>
    <m/>
    <n v="7.8539816339744835E-3"/>
    <n v="1.2942556175112916E-2"/>
    <x v="0"/>
  </r>
  <r>
    <x v="27"/>
    <n v="118"/>
    <n v="1"/>
    <n v="14"/>
    <x v="1"/>
    <n v="5"/>
    <n v="3"/>
    <m/>
    <m/>
    <n v="1.9634954084936209E-3"/>
    <n v="3.6378364277704512E-3"/>
    <x v="0"/>
  </r>
  <r>
    <x v="27"/>
    <n v="118"/>
    <n v="1"/>
    <n v="24"/>
    <x v="4"/>
    <n v="10"/>
    <n v="3"/>
    <m/>
    <m/>
    <n v="7.8539816339744835E-3"/>
    <n v="1.285292313179332E-2"/>
    <x v="0"/>
  </r>
  <r>
    <x v="27"/>
    <n v="118"/>
    <n v="1"/>
    <n v="10"/>
    <x v="0"/>
    <n v="25"/>
    <n v="6"/>
    <m/>
    <m/>
    <n v="4.9087385212340517E-2"/>
    <n v="0.14801210491524977"/>
    <x v="1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10"/>
    <n v="5"/>
    <m/>
    <m/>
    <n v="7.8539816339744835E-3"/>
    <n v="2.2046555420420225E-2"/>
    <x v="0"/>
  </r>
  <r>
    <x v="27"/>
    <n v="118"/>
    <n v="1"/>
    <n v="10"/>
    <x v="0"/>
    <n v="10"/>
    <n v="3"/>
    <m/>
    <m/>
    <n v="7.8539816339744835E-3"/>
    <n v="1.2942556175112916E-2"/>
    <x v="0"/>
  </r>
  <r>
    <x v="27"/>
    <n v="118"/>
    <n v="1"/>
    <n v="14"/>
    <x v="1"/>
    <n v="5"/>
    <n v="3"/>
    <m/>
    <m/>
    <n v="1.9634954084936209E-3"/>
    <n v="3.6378364277704512E-3"/>
    <x v="0"/>
  </r>
  <r>
    <x v="27"/>
    <n v="118"/>
    <n v="1"/>
    <n v="24"/>
    <x v="4"/>
    <n v="10"/>
    <n v="3"/>
    <m/>
    <m/>
    <n v="7.8539816339744835E-3"/>
    <n v="1.285292313179332E-2"/>
    <x v="0"/>
  </r>
  <r>
    <x v="27"/>
    <n v="118"/>
    <n v="1"/>
    <n v="10"/>
    <x v="0"/>
    <n v="25"/>
    <n v="6"/>
    <m/>
    <m/>
    <n v="4.9087385212340517E-2"/>
    <n v="0.14801210491524977"/>
    <x v="1"/>
  </r>
  <r>
    <x v="27"/>
    <n v="118"/>
    <n v="1"/>
    <n v="24"/>
    <x v="4"/>
    <n v="5"/>
    <n v="3"/>
    <m/>
    <m/>
    <n v="1.9634954084936209E-3"/>
    <n v="3.5268851656513989E-3"/>
    <x v="0"/>
  </r>
  <r>
    <x v="27"/>
    <n v="118"/>
    <n v="1"/>
    <n v="24"/>
    <x v="4"/>
    <n v="10"/>
    <n v="5"/>
    <m/>
    <m/>
    <n v="7.8539816339744835E-3"/>
    <n v="2.2046555420420225E-2"/>
    <x v="0"/>
  </r>
  <r>
    <x v="27"/>
    <n v="118"/>
    <n v="1"/>
    <n v="24"/>
    <x v="4"/>
    <n v="15"/>
    <n v="6"/>
    <m/>
    <m/>
    <n v="1.7671458676442587E-2"/>
    <n v="5.6950957515054322E-2"/>
    <x v="0"/>
  </r>
  <r>
    <x v="27"/>
    <n v="118"/>
    <n v="1"/>
    <n v="24"/>
    <x v="4"/>
    <n v="10"/>
    <n v="6"/>
    <m/>
    <m/>
    <n v="7.8539816339744835E-3"/>
    <n v="2.6728826664807165E-2"/>
    <x v="0"/>
  </r>
  <r>
    <x v="27"/>
    <n v="118"/>
    <n v="1"/>
    <n v="24"/>
    <x v="4"/>
    <n v="5"/>
    <n v="6"/>
    <m/>
    <m/>
    <n v="1.9634954084936209E-3"/>
    <n v="7.3344795804612326E-3"/>
    <x v="0"/>
  </r>
  <r>
    <x v="27"/>
    <n v="118"/>
    <n v="1"/>
    <n v="22"/>
    <x v="2"/>
    <n v="5"/>
    <n v="3"/>
    <m/>
    <m/>
    <n v="1.9634954084936209E-3"/>
    <n v="3.6378364277704512E-3"/>
    <x v="0"/>
  </r>
  <r>
    <x v="27"/>
    <n v="118"/>
    <n v="1"/>
    <n v="10"/>
    <x v="0"/>
    <n v="5"/>
    <n v="3"/>
    <m/>
    <m/>
    <n v="1.9634954084936209E-3"/>
    <n v="3.6378364277704512E-3"/>
    <x v="0"/>
  </r>
  <r>
    <x v="27"/>
    <n v="118"/>
    <n v="1"/>
    <n v="24"/>
    <x v="0"/>
    <n v="5"/>
    <n v="3"/>
    <m/>
    <m/>
    <n v="1.9634954084936209E-3"/>
    <n v="3.6378364277704512E-3"/>
    <x v="0"/>
  </r>
  <r>
    <x v="27"/>
    <n v="118"/>
    <n v="1"/>
    <n v="24"/>
    <x v="0"/>
    <n v="20"/>
    <n v="3"/>
    <m/>
    <m/>
    <n v="3.1415926535897934E-2"/>
    <n v="4.6046534436573458E-2"/>
    <x v="1"/>
  </r>
  <r>
    <x v="27"/>
    <n v="118"/>
    <n v="1"/>
    <n v="24"/>
    <x v="0"/>
    <n v="10"/>
    <n v="3"/>
    <m/>
    <m/>
    <n v="7.8539816339744835E-3"/>
    <n v="1.2942556175112916E-2"/>
    <x v="0"/>
  </r>
  <r>
    <x v="27"/>
    <n v="118"/>
    <n v="1"/>
    <n v="24"/>
    <x v="0"/>
    <n v="15"/>
    <n v="6"/>
    <m/>
    <m/>
    <n v="1.7671458676442587E-2"/>
    <n v="5.8089659363338444E-2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14"/>
    <x v="1"/>
    <n v="15"/>
    <n v="3"/>
    <m/>
    <m/>
    <n v="1.7671458676442587E-2"/>
    <n v="2.719179461263227E-2"/>
    <x v="0"/>
  </r>
  <r>
    <x v="28"/>
    <n v="111"/>
    <n v="1"/>
    <n v="22"/>
    <x v="2"/>
    <n v="15"/>
    <n v="3"/>
    <m/>
    <m/>
    <n v="1.7671458676442587E-2"/>
    <n v="2.719179461263227E-2"/>
    <x v="0"/>
  </r>
  <r>
    <x v="28"/>
    <n v="111"/>
    <n v="1"/>
    <n v="22"/>
    <x v="2"/>
    <n v="5"/>
    <n v="3"/>
    <m/>
    <m/>
    <n v="1.9634954084936209E-3"/>
    <n v="3.6378364277704512E-3"/>
    <x v="0"/>
  </r>
  <r>
    <x v="28"/>
    <n v="111"/>
    <n v="1"/>
    <n v="14"/>
    <x v="1"/>
    <n v="10"/>
    <n v="3"/>
    <m/>
    <m/>
    <n v="7.8539816339744835E-3"/>
    <n v="1.2942556175112916E-2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24"/>
    <x v="2"/>
    <n v="10"/>
    <n v="3"/>
    <m/>
    <m/>
    <n v="7.8539816339744835E-3"/>
    <n v="1.2942556175112916E-2"/>
    <x v="0"/>
  </r>
  <r>
    <x v="28"/>
    <n v="111"/>
    <n v="1"/>
    <n v="10"/>
    <x v="0"/>
    <n v="25"/>
    <n v="6"/>
    <m/>
    <m/>
    <n v="4.9087385212340517E-2"/>
    <n v="0.14801210491524977"/>
    <x v="1"/>
  </r>
  <r>
    <x v="28"/>
    <n v="111"/>
    <n v="1"/>
    <n v="24"/>
    <x v="4"/>
    <n v="5"/>
    <n v="3"/>
    <m/>
    <m/>
    <n v="1.9634954084936209E-3"/>
    <n v="3.5268851656513989E-3"/>
    <x v="0"/>
  </r>
  <r>
    <x v="28"/>
    <n v="111"/>
    <n v="1"/>
    <n v="24"/>
    <x v="4"/>
    <n v="10"/>
    <n v="5"/>
    <m/>
    <m/>
    <n v="7.8539816339744835E-3"/>
    <n v="2.2046555420420225E-2"/>
    <x v="0"/>
  </r>
  <r>
    <x v="28"/>
    <n v="111"/>
    <n v="1"/>
    <n v="10"/>
    <x v="0"/>
    <n v="10"/>
    <n v="3"/>
    <m/>
    <m/>
    <n v="7.8539816339744835E-3"/>
    <n v="1.2942556175112916E-2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24"/>
    <x v="4"/>
    <n v="10"/>
    <n v="3"/>
    <m/>
    <m/>
    <n v="7.8539816339744835E-3"/>
    <n v="1.285292313179332E-2"/>
    <x v="0"/>
  </r>
  <r>
    <x v="28"/>
    <n v="111"/>
    <n v="1"/>
    <n v="10"/>
    <x v="0"/>
    <n v="25"/>
    <n v="6"/>
    <m/>
    <m/>
    <n v="4.9087385212340517E-2"/>
    <n v="0.14801210491524977"/>
    <x v="1"/>
  </r>
  <r>
    <x v="28"/>
    <n v="111"/>
    <n v="1"/>
    <n v="24"/>
    <x v="2"/>
    <n v="5"/>
    <n v="3"/>
    <m/>
    <m/>
    <n v="1.9634954084936209E-3"/>
    <n v="3.6378364277704512E-3"/>
    <x v="0"/>
  </r>
  <r>
    <x v="28"/>
    <n v="111"/>
    <n v="1"/>
    <n v="24"/>
    <x v="2"/>
    <n v="10"/>
    <n v="5"/>
    <m/>
    <m/>
    <n v="7.8539816339744835E-3"/>
    <n v="2.2644818432641822E-2"/>
    <x v="0"/>
  </r>
  <r>
    <x v="28"/>
    <n v="111"/>
    <n v="1"/>
    <n v="24"/>
    <x v="2"/>
    <n v="15"/>
    <n v="6"/>
    <m/>
    <m/>
    <n v="1.7671458676442587E-2"/>
    <n v="5.8089659363338444E-2"/>
    <x v="0"/>
  </r>
  <r>
    <x v="28"/>
    <n v="111"/>
    <n v="1"/>
    <n v="24"/>
    <x v="2"/>
    <n v="10"/>
    <n v="6"/>
    <m/>
    <m/>
    <n v="7.8539816339744835E-3"/>
    <n v="2.7649101142956961E-2"/>
    <x v="0"/>
  </r>
  <r>
    <x v="28"/>
    <n v="111"/>
    <n v="1"/>
    <n v="24"/>
    <x v="2"/>
    <n v="5"/>
    <n v="6"/>
    <m/>
    <m/>
    <n v="1.9634954084936209E-3"/>
    <n v="7.7714870209617563E-3"/>
    <x v="0"/>
  </r>
  <r>
    <x v="28"/>
    <n v="111"/>
    <n v="1"/>
    <n v="22"/>
    <x v="2"/>
    <n v="5"/>
    <n v="3"/>
    <m/>
    <m/>
    <n v="1.9634954084936209E-3"/>
    <n v="3.6378364277704512E-3"/>
    <x v="0"/>
  </r>
  <r>
    <x v="28"/>
    <n v="111"/>
    <n v="1"/>
    <n v="10"/>
    <x v="0"/>
    <n v="5"/>
    <n v="3"/>
    <m/>
    <m/>
    <n v="1.9634954084936209E-3"/>
    <n v="3.6378364277704512E-3"/>
    <x v="0"/>
  </r>
  <r>
    <x v="28"/>
    <n v="111"/>
    <n v="1"/>
    <n v="24"/>
    <x v="0"/>
    <n v="5"/>
    <n v="3"/>
    <m/>
    <m/>
    <n v="1.9634954084936209E-3"/>
    <n v="3.6378364277704512E-3"/>
    <x v="0"/>
  </r>
  <r>
    <x v="28"/>
    <n v="111"/>
    <n v="1"/>
    <n v="24"/>
    <x v="0"/>
    <n v="20"/>
    <n v="3"/>
    <m/>
    <m/>
    <n v="3.1415926535897934E-2"/>
    <n v="4.6046534436573458E-2"/>
    <x v="1"/>
  </r>
  <r>
    <x v="28"/>
    <n v="111"/>
    <n v="1"/>
    <n v="24"/>
    <x v="0"/>
    <n v="10"/>
    <n v="3"/>
    <m/>
    <m/>
    <n v="7.8539816339744835E-3"/>
    <n v="1.2942556175112916E-2"/>
    <x v="0"/>
  </r>
  <r>
    <x v="28"/>
    <n v="111"/>
    <n v="1"/>
    <n v="24"/>
    <x v="0"/>
    <n v="15"/>
    <n v="6"/>
    <m/>
    <m/>
    <n v="1.7671458676442587E-2"/>
    <n v="5.8089659363338444E-2"/>
    <x v="0"/>
  </r>
  <r>
    <x v="28"/>
    <n v="111"/>
    <n v="1"/>
    <n v="24"/>
    <x v="4"/>
    <n v="10"/>
    <n v="3"/>
    <m/>
    <m/>
    <n v="7.8539816339744835E-3"/>
    <n v="1.285292313179332E-2"/>
    <x v="0"/>
  </r>
  <r>
    <x v="28"/>
    <n v="111"/>
    <n v="1"/>
    <n v="10"/>
    <x v="0"/>
    <n v="25"/>
    <n v="6"/>
    <m/>
    <m/>
    <n v="4.9087385212340517E-2"/>
    <n v="0.14801210491524977"/>
    <x v="1"/>
  </r>
  <r>
    <x v="28"/>
    <n v="111"/>
    <n v="1"/>
    <n v="24"/>
    <x v="0"/>
    <n v="5"/>
    <n v="3"/>
    <m/>
    <m/>
    <n v="1.9634954084936209E-3"/>
    <n v="3.6378364277704512E-3"/>
    <x v="0"/>
  </r>
  <r>
    <x v="28"/>
    <n v="111"/>
    <n v="1"/>
    <n v="24"/>
    <x v="0"/>
    <n v="20"/>
    <n v="3"/>
    <m/>
    <m/>
    <n v="3.1415926535897934E-2"/>
    <n v="4.6046534436573458E-2"/>
    <x v="1"/>
  </r>
  <r>
    <x v="28"/>
    <n v="111"/>
    <n v="1"/>
    <n v="24"/>
    <x v="0"/>
    <n v="10"/>
    <n v="3"/>
    <m/>
    <m/>
    <n v="7.8539816339744835E-3"/>
    <n v="1.2942556175112916E-2"/>
    <x v="0"/>
  </r>
  <r>
    <x v="28"/>
    <n v="111"/>
    <n v="1"/>
    <n v="24"/>
    <x v="0"/>
    <n v="15"/>
    <n v="6"/>
    <m/>
    <m/>
    <n v="1.7671458676442587E-2"/>
    <n v="5.8089659363338444E-2"/>
    <x v="0"/>
  </r>
  <r>
    <x v="28"/>
    <n v="111"/>
    <n v="1"/>
    <n v="24"/>
    <x v="4"/>
    <n v="10"/>
    <n v="6"/>
    <m/>
    <m/>
    <n v="7.8539816339744835E-3"/>
    <n v="2.6728826664807165E-2"/>
    <x v="0"/>
  </r>
  <r>
    <x v="28"/>
    <n v="111"/>
    <n v="1"/>
    <n v="24"/>
    <x v="4"/>
    <n v="10"/>
    <n v="6"/>
    <m/>
    <m/>
    <n v="7.8539816339744835E-3"/>
    <n v="2.6728826664807165E-2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24"/>
    <x v="4"/>
    <n v="10"/>
    <n v="6"/>
    <m/>
    <m/>
    <n v="7.8539816339744835E-3"/>
    <n v="2.6728826664807165E-2"/>
    <x v="0"/>
  </r>
  <r>
    <x v="28"/>
    <n v="111"/>
    <n v="1"/>
    <n v="24"/>
    <x v="0"/>
    <n v="10"/>
    <n v="6"/>
    <m/>
    <m/>
    <n v="7.8539816339744835E-3"/>
    <n v="2.7649101142956961E-2"/>
    <x v="0"/>
  </r>
  <r>
    <x v="28"/>
    <n v="111"/>
    <n v="1"/>
    <n v="24"/>
    <x v="0"/>
    <n v="15"/>
    <n v="6"/>
    <m/>
    <m/>
    <n v="1.7671458676442587E-2"/>
    <n v="5.8089659363338444E-2"/>
    <x v="0"/>
  </r>
  <r>
    <x v="28"/>
    <n v="111"/>
    <n v="1"/>
    <n v="24"/>
    <x v="0"/>
    <n v="15"/>
    <n v="6"/>
    <m/>
    <m/>
    <n v="1.7671458676442587E-2"/>
    <n v="5.8089659363338444E-2"/>
    <x v="0"/>
  </r>
  <r>
    <x v="28"/>
    <n v="111"/>
    <n v="1"/>
    <n v="24"/>
    <x v="0"/>
    <n v="10"/>
    <n v="6"/>
    <m/>
    <m/>
    <n v="7.8539816339744835E-3"/>
    <n v="2.7649101142956961E-2"/>
    <x v="0"/>
  </r>
  <r>
    <x v="28"/>
    <n v="111"/>
    <n v="1"/>
    <n v="24"/>
    <x v="4"/>
    <n v="5"/>
    <n v="6"/>
    <m/>
    <m/>
    <n v="1.9634954084936209E-3"/>
    <n v="7.3344795804612326E-3"/>
    <x v="0"/>
  </r>
  <r>
    <x v="28"/>
    <n v="111"/>
    <n v="1"/>
    <n v="22"/>
    <x v="2"/>
    <n v="5"/>
    <n v="3"/>
    <m/>
    <m/>
    <n v="1.9634954084936209E-3"/>
    <n v="3.6378364277704512E-3"/>
    <x v="0"/>
  </r>
  <r>
    <x v="28"/>
    <n v="111"/>
    <n v="1"/>
    <n v="14"/>
    <x v="1"/>
    <n v="5"/>
    <n v="3"/>
    <m/>
    <m/>
    <n v="1.9634954084936209E-3"/>
    <n v="3.6378364277704512E-3"/>
    <x v="0"/>
  </r>
  <r>
    <x v="28"/>
    <n v="111"/>
    <n v="1"/>
    <n v="24"/>
    <x v="4"/>
    <n v="10"/>
    <n v="3"/>
    <m/>
    <m/>
    <n v="7.8539816339744835E-3"/>
    <n v="1.285292313179332E-2"/>
    <x v="0"/>
  </r>
  <r>
    <x v="28"/>
    <n v="111"/>
    <n v="1"/>
    <n v="10"/>
    <x v="0"/>
    <n v="25"/>
    <n v="6"/>
    <m/>
    <m/>
    <n v="4.9087385212340517E-2"/>
    <n v="0.14801210491524977"/>
    <x v="1"/>
  </r>
  <r>
    <x v="28"/>
    <n v="117"/>
    <n v="1"/>
    <n v="24"/>
    <x v="4"/>
    <n v="10"/>
    <n v="3"/>
    <m/>
    <m/>
    <n v="7.8539816339744835E-3"/>
    <n v="1.285292313179332E-2"/>
    <x v="0"/>
  </r>
  <r>
    <x v="28"/>
    <n v="117"/>
    <n v="1"/>
    <n v="10"/>
    <x v="0"/>
    <n v="25"/>
    <n v="6"/>
    <m/>
    <m/>
    <n v="4.9087385212340517E-2"/>
    <n v="0.14801210491524977"/>
    <x v="1"/>
  </r>
  <r>
    <x v="28"/>
    <n v="117"/>
    <n v="1"/>
    <n v="24"/>
    <x v="0"/>
    <n v="5"/>
    <n v="3"/>
    <m/>
    <m/>
    <n v="1.9634954084936209E-3"/>
    <n v="3.6378364277704512E-3"/>
    <x v="0"/>
  </r>
  <r>
    <x v="28"/>
    <n v="117"/>
    <n v="1"/>
    <n v="24"/>
    <x v="0"/>
    <n v="20"/>
    <n v="3"/>
    <m/>
    <m/>
    <n v="3.1415926535897934E-2"/>
    <n v="4.6046534436573458E-2"/>
    <x v="1"/>
  </r>
  <r>
    <x v="28"/>
    <n v="117"/>
    <n v="1"/>
    <n v="24"/>
    <x v="0"/>
    <n v="10"/>
    <n v="3"/>
    <m/>
    <m/>
    <n v="7.8539816339744835E-3"/>
    <n v="1.2942556175112916E-2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"/>
    <x v="3"/>
    <n v="10"/>
    <n v="10"/>
    <m/>
    <m/>
    <n v="7.8539816339744835E-3"/>
    <n v="4.5847824058857317E-2"/>
    <x v="0"/>
  </r>
  <r>
    <x v="28"/>
    <n v="117"/>
    <n v="1"/>
    <n v="2"/>
    <x v="3"/>
    <n v="20"/>
    <n v="15"/>
    <n v="42"/>
    <n v="8"/>
    <n v="3.1415926535897934E-2"/>
    <n v="0.25640973899293129"/>
    <x v="0"/>
  </r>
  <r>
    <x v="28"/>
    <n v="117"/>
    <n v="1"/>
    <n v="14"/>
    <x v="1"/>
    <n v="5"/>
    <n v="3"/>
    <m/>
    <m/>
    <n v="1.9634954084936209E-3"/>
    <n v="3.6378364277704512E-3"/>
    <x v="0"/>
  </r>
  <r>
    <x v="28"/>
    <n v="117"/>
    <n v="1"/>
    <n v="14"/>
    <x v="1"/>
    <n v="5"/>
    <n v="3"/>
    <m/>
    <m/>
    <n v="1.9634954084936209E-3"/>
    <n v="3.6378364277704512E-3"/>
    <x v="0"/>
  </r>
  <r>
    <x v="28"/>
    <n v="117"/>
    <n v="1"/>
    <n v="2"/>
    <x v="3"/>
    <n v="10"/>
    <n v="10"/>
    <m/>
    <m/>
    <n v="7.8539816339744835E-3"/>
    <n v="4.5847824058857317E-2"/>
    <x v="0"/>
  </r>
  <r>
    <x v="28"/>
    <n v="117"/>
    <n v="1"/>
    <n v="24"/>
    <x v="0"/>
    <n v="10"/>
    <n v="6"/>
    <m/>
    <m/>
    <n v="7.8539816339744835E-3"/>
    <n v="2.7649101142956961E-2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4"/>
    <x v="0"/>
    <n v="10"/>
    <n v="6"/>
    <m/>
    <m/>
    <n v="7.8539816339744835E-3"/>
    <n v="2.7649101142956961E-2"/>
    <x v="0"/>
  </r>
  <r>
    <x v="28"/>
    <n v="117"/>
    <n v="1"/>
    <n v="2"/>
    <x v="3"/>
    <n v="10"/>
    <n v="10"/>
    <m/>
    <m/>
    <n v="7.8539816339744835E-3"/>
    <n v="4.5847824058857317E-2"/>
    <x v="0"/>
  </r>
  <r>
    <x v="28"/>
    <n v="117"/>
    <n v="1"/>
    <n v="22"/>
    <x v="2"/>
    <n v="5"/>
    <n v="3"/>
    <m/>
    <m/>
    <n v="1.9634954084936209E-3"/>
    <n v="3.6378364277704512E-3"/>
    <x v="0"/>
  </r>
  <r>
    <x v="28"/>
    <n v="117"/>
    <n v="1"/>
    <n v="14"/>
    <x v="1"/>
    <n v="5"/>
    <n v="3"/>
    <m/>
    <m/>
    <n v="1.9634954084936209E-3"/>
    <n v="3.6378364277704512E-3"/>
    <x v="0"/>
  </r>
  <r>
    <x v="28"/>
    <n v="117"/>
    <n v="1"/>
    <n v="24"/>
    <x v="4"/>
    <n v="10"/>
    <n v="3"/>
    <m/>
    <m/>
    <n v="7.8539816339744835E-3"/>
    <n v="1.285292313179332E-2"/>
    <x v="0"/>
  </r>
  <r>
    <x v="28"/>
    <n v="117"/>
    <n v="1"/>
    <n v="10"/>
    <x v="0"/>
    <n v="25"/>
    <n v="6"/>
    <m/>
    <m/>
    <n v="4.9087385212340517E-2"/>
    <n v="0.14801210491524977"/>
    <x v="1"/>
  </r>
  <r>
    <x v="28"/>
    <n v="117"/>
    <n v="1"/>
    <n v="24"/>
    <x v="0"/>
    <n v="5"/>
    <n v="3"/>
    <m/>
    <m/>
    <n v="1.9634954084936209E-3"/>
    <n v="3.6378364277704512E-3"/>
    <x v="0"/>
  </r>
  <r>
    <x v="28"/>
    <n v="117"/>
    <n v="1"/>
    <n v="24"/>
    <x v="4"/>
    <n v="10"/>
    <n v="5"/>
    <m/>
    <m/>
    <n v="7.8539816339744835E-3"/>
    <n v="2.2046555420420225E-2"/>
    <x v="0"/>
  </r>
  <r>
    <x v="28"/>
    <n v="117"/>
    <n v="1"/>
    <n v="10"/>
    <x v="0"/>
    <n v="10"/>
    <n v="3"/>
    <m/>
    <m/>
    <n v="7.8539816339744835E-3"/>
    <n v="1.2942556175112916E-2"/>
    <x v="0"/>
  </r>
  <r>
    <x v="28"/>
    <n v="117"/>
    <n v="1"/>
    <n v="10"/>
    <x v="0"/>
    <n v="5"/>
    <n v="3"/>
    <m/>
    <m/>
    <n v="1.9634954084936209E-3"/>
    <n v="3.6378364277704512E-3"/>
    <x v="0"/>
  </r>
  <r>
    <x v="28"/>
    <n v="117"/>
    <n v="1"/>
    <n v="2"/>
    <x v="3"/>
    <n v="10"/>
    <n v="10"/>
    <m/>
    <m/>
    <n v="7.8539816339744835E-3"/>
    <n v="4.5847824058857317E-2"/>
    <x v="0"/>
  </r>
  <r>
    <x v="28"/>
    <n v="117"/>
    <n v="1"/>
    <n v="24"/>
    <x v="4"/>
    <n v="10"/>
    <n v="6"/>
    <m/>
    <m/>
    <n v="7.8539816339744835E-3"/>
    <n v="2.6728826664807165E-2"/>
    <x v="0"/>
  </r>
  <r>
    <x v="28"/>
    <n v="117"/>
    <n v="1"/>
    <n v="22"/>
    <x v="2"/>
    <n v="5"/>
    <n v="3"/>
    <m/>
    <m/>
    <n v="1.9634954084936209E-3"/>
    <n v="3.6378364277704512E-3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4"/>
    <x v="0"/>
    <n v="10"/>
    <n v="6"/>
    <m/>
    <m/>
    <n v="7.8539816339744835E-3"/>
    <n v="2.7649101142956961E-2"/>
    <x v="0"/>
  </r>
  <r>
    <x v="28"/>
    <n v="117"/>
    <n v="1"/>
    <n v="24"/>
    <x v="0"/>
    <n v="10"/>
    <n v="6"/>
    <m/>
    <m/>
    <n v="7.8539816339744835E-3"/>
    <n v="2.7649101142956961E-2"/>
    <x v="0"/>
  </r>
  <r>
    <x v="28"/>
    <n v="117"/>
    <n v="1"/>
    <n v="24"/>
    <x v="0"/>
    <n v="15"/>
    <n v="6"/>
    <m/>
    <m/>
    <n v="1.7671458676442587E-2"/>
    <n v="5.8089659363338444E-2"/>
    <x v="0"/>
  </r>
  <r>
    <x v="28"/>
    <n v="117"/>
    <n v="1"/>
    <n v="24"/>
    <x v="4"/>
    <n v="15"/>
    <n v="6"/>
    <m/>
    <m/>
    <n v="1.7671458676442587E-2"/>
    <n v="5.6950957515054322E-2"/>
    <x v="0"/>
  </r>
  <r>
    <x v="28"/>
    <n v="117"/>
    <n v="1"/>
    <n v="24"/>
    <x v="4"/>
    <n v="10"/>
    <n v="6"/>
    <m/>
    <m/>
    <n v="7.8539816339744835E-3"/>
    <n v="2.6728826664807165E-2"/>
    <x v="0"/>
  </r>
  <r>
    <x v="28"/>
    <n v="117"/>
    <n v="1"/>
    <n v="24"/>
    <x v="0"/>
    <n v="5"/>
    <n v="6"/>
    <m/>
    <m/>
    <n v="1.9634954084936209E-3"/>
    <n v="7.7714870209617563E-3"/>
    <x v="0"/>
  </r>
  <r>
    <x v="29"/>
    <n v="114"/>
    <n v="1"/>
    <n v="24"/>
    <x v="4"/>
    <n v="10"/>
    <n v="5"/>
    <m/>
    <m/>
    <n v="7.8539816339744835E-3"/>
    <n v="2.2046555420420225E-2"/>
    <x v="0"/>
  </r>
  <r>
    <x v="29"/>
    <n v="114"/>
    <n v="1"/>
    <n v="10"/>
    <x v="0"/>
    <n v="10"/>
    <n v="3"/>
    <m/>
    <m/>
    <n v="7.8539816339744835E-3"/>
    <n v="1.2942556175112916E-2"/>
    <x v="0"/>
  </r>
  <r>
    <x v="29"/>
    <n v="114"/>
    <n v="1"/>
    <n v="14"/>
    <x v="1"/>
    <n v="5"/>
    <n v="3"/>
    <m/>
    <m/>
    <n v="1.9634954084936209E-3"/>
    <n v="3.6378364277704512E-3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10"/>
    <x v="0"/>
    <n v="25"/>
    <n v="6"/>
    <m/>
    <m/>
    <n v="4.9087385212340517E-2"/>
    <n v="0.14801210491524977"/>
    <x v="1"/>
  </r>
  <r>
    <x v="29"/>
    <n v="114"/>
    <n v="1"/>
    <n v="24"/>
    <x v="2"/>
    <n v="5"/>
    <n v="3"/>
    <m/>
    <m/>
    <n v="1.9634954084936209E-3"/>
    <n v="3.6378364277704512E-3"/>
    <x v="0"/>
  </r>
  <r>
    <x v="29"/>
    <n v="114"/>
    <n v="1"/>
    <n v="24"/>
    <x v="2"/>
    <n v="10"/>
    <n v="5"/>
    <m/>
    <m/>
    <n v="7.8539816339744835E-3"/>
    <n v="2.2644818432641822E-2"/>
    <x v="0"/>
  </r>
  <r>
    <x v="29"/>
    <n v="114"/>
    <n v="1"/>
    <n v="24"/>
    <x v="2"/>
    <n v="15"/>
    <n v="6"/>
    <m/>
    <m/>
    <n v="1.7671458676442587E-2"/>
    <n v="5.8089659363338444E-2"/>
    <x v="0"/>
  </r>
  <r>
    <x v="29"/>
    <n v="114"/>
    <n v="1"/>
    <n v="24"/>
    <x v="2"/>
    <n v="10"/>
    <n v="6"/>
    <m/>
    <m/>
    <n v="7.8539816339744835E-3"/>
    <n v="2.7649101142956961E-2"/>
    <x v="0"/>
  </r>
  <r>
    <x v="29"/>
    <n v="114"/>
    <n v="1"/>
    <n v="24"/>
    <x v="2"/>
    <n v="5"/>
    <n v="6"/>
    <m/>
    <m/>
    <n v="1.9634954084936209E-3"/>
    <n v="7.7714870209617563E-3"/>
    <x v="0"/>
  </r>
  <r>
    <x v="29"/>
    <n v="114"/>
    <n v="1"/>
    <n v="22"/>
    <x v="2"/>
    <n v="5"/>
    <n v="3"/>
    <m/>
    <m/>
    <n v="1.9634954084936209E-3"/>
    <n v="3.6378364277704512E-3"/>
    <x v="0"/>
  </r>
  <r>
    <x v="29"/>
    <n v="114"/>
    <n v="1"/>
    <n v="10"/>
    <x v="0"/>
    <n v="5"/>
    <n v="3"/>
    <m/>
    <m/>
    <n v="1.9634954084936209E-3"/>
    <n v="3.6378364277704512E-3"/>
    <x v="0"/>
  </r>
  <r>
    <x v="29"/>
    <n v="114"/>
    <n v="1"/>
    <n v="24"/>
    <x v="0"/>
    <n v="5"/>
    <n v="3"/>
    <m/>
    <m/>
    <n v="1.9634954084936209E-3"/>
    <n v="3.6378364277704512E-3"/>
    <x v="0"/>
  </r>
  <r>
    <x v="29"/>
    <n v="114"/>
    <n v="1"/>
    <n v="24"/>
    <x v="0"/>
    <n v="20"/>
    <n v="3"/>
    <m/>
    <m/>
    <n v="3.1415926535897934E-2"/>
    <n v="4.6046534436573458E-2"/>
    <x v="1"/>
  </r>
  <r>
    <x v="29"/>
    <n v="114"/>
    <n v="1"/>
    <n v="24"/>
    <x v="0"/>
    <n v="10"/>
    <n v="3"/>
    <m/>
    <m/>
    <n v="7.8539816339744835E-3"/>
    <n v="1.2942556175112916E-2"/>
    <x v="0"/>
  </r>
  <r>
    <x v="29"/>
    <n v="114"/>
    <n v="1"/>
    <n v="24"/>
    <x v="0"/>
    <n v="15"/>
    <n v="6"/>
    <m/>
    <m/>
    <n v="1.7671458676442587E-2"/>
    <n v="5.8089659363338444E-2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10"/>
    <x v="0"/>
    <n v="25"/>
    <n v="6"/>
    <m/>
    <m/>
    <n v="4.9087385212340517E-2"/>
    <n v="0.14801210491524977"/>
    <x v="1"/>
  </r>
  <r>
    <x v="29"/>
    <n v="114"/>
    <n v="1"/>
    <n v="24"/>
    <x v="0"/>
    <n v="5"/>
    <n v="3"/>
    <m/>
    <m/>
    <n v="1.9634954084936209E-3"/>
    <n v="3.6378364277704512E-3"/>
    <x v="0"/>
  </r>
  <r>
    <x v="29"/>
    <n v="114"/>
    <n v="1"/>
    <n v="24"/>
    <x v="0"/>
    <n v="20"/>
    <n v="3"/>
    <m/>
    <m/>
    <n v="3.1415926535897934E-2"/>
    <n v="4.6046534436573458E-2"/>
    <x v="1"/>
  </r>
  <r>
    <x v="29"/>
    <n v="114"/>
    <n v="1"/>
    <n v="24"/>
    <x v="0"/>
    <n v="10"/>
    <n v="3"/>
    <m/>
    <m/>
    <n v="7.8539816339744835E-3"/>
    <n v="1.2942556175112916E-2"/>
    <x v="0"/>
  </r>
  <r>
    <x v="29"/>
    <n v="114"/>
    <n v="1"/>
    <n v="24"/>
    <x v="0"/>
    <n v="15"/>
    <n v="6"/>
    <m/>
    <m/>
    <n v="1.7671458676442587E-2"/>
    <n v="5.8089659363338444E-2"/>
    <x v="0"/>
  </r>
  <r>
    <x v="29"/>
    <n v="114"/>
    <n v="1"/>
    <n v="2"/>
    <x v="3"/>
    <n v="15"/>
    <n v="10"/>
    <n v="42"/>
    <n v="8"/>
    <n v="1.7671458676442587E-2"/>
    <n v="9.7687695493628809E-2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14"/>
    <x v="1"/>
    <n v="5"/>
    <n v="3"/>
    <m/>
    <m/>
    <n v="1.9634954084936209E-3"/>
    <n v="3.6378364277704512E-3"/>
    <x v="0"/>
  </r>
  <r>
    <x v="29"/>
    <n v="114"/>
    <n v="1"/>
    <n v="14"/>
    <x v="1"/>
    <n v="5"/>
    <n v="3"/>
    <m/>
    <m/>
    <n v="1.9634954084936209E-3"/>
    <n v="3.6378364277704512E-3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24"/>
    <x v="0"/>
    <n v="10"/>
    <n v="6"/>
    <m/>
    <m/>
    <n v="7.8539816339744835E-3"/>
    <n v="2.7649101142956961E-2"/>
    <x v="0"/>
  </r>
  <r>
    <x v="29"/>
    <n v="114"/>
    <n v="1"/>
    <n v="24"/>
    <x v="0"/>
    <n v="15"/>
    <n v="6"/>
    <m/>
    <m/>
    <n v="1.7671458676442587E-2"/>
    <n v="5.8089659363338444E-2"/>
    <x v="0"/>
  </r>
  <r>
    <x v="29"/>
    <n v="114"/>
    <n v="1"/>
    <n v="24"/>
    <x v="0"/>
    <n v="15"/>
    <n v="6"/>
    <m/>
    <m/>
    <n v="1.7671458676442587E-2"/>
    <n v="5.8089659363338444E-2"/>
    <x v="0"/>
  </r>
  <r>
    <x v="29"/>
    <n v="114"/>
    <n v="1"/>
    <n v="24"/>
    <x v="0"/>
    <n v="10"/>
    <n v="6"/>
    <m/>
    <m/>
    <n v="7.8539816339744835E-3"/>
    <n v="2.7649101142956961E-2"/>
    <x v="0"/>
  </r>
  <r>
    <x v="29"/>
    <n v="114"/>
    <n v="1"/>
    <n v="2"/>
    <x v="3"/>
    <n v="10"/>
    <n v="10"/>
    <m/>
    <m/>
    <n v="7.8539816339744835E-3"/>
    <n v="4.5847824058857317E-2"/>
    <x v="0"/>
  </r>
  <r>
    <x v="29"/>
    <n v="114"/>
    <n v="1"/>
    <n v="22"/>
    <x v="2"/>
    <n v="5"/>
    <n v="3"/>
    <m/>
    <m/>
    <n v="1.9634954084936209E-3"/>
    <n v="3.6378364277704512E-3"/>
    <x v="0"/>
  </r>
  <r>
    <x v="29"/>
    <n v="114"/>
    <n v="1"/>
    <n v="14"/>
    <x v="1"/>
    <n v="5"/>
    <n v="3"/>
    <m/>
    <m/>
    <n v="1.9634954084936209E-3"/>
    <n v="3.6378364277704512E-3"/>
    <x v="0"/>
  </r>
  <r>
    <x v="29"/>
    <n v="114"/>
    <n v="1"/>
    <n v="24"/>
    <x v="4"/>
    <n v="10"/>
    <n v="3"/>
    <m/>
    <m/>
    <n v="7.8539816339744835E-3"/>
    <n v="1.285292313179332E-2"/>
    <x v="0"/>
  </r>
  <r>
    <x v="29"/>
    <n v="114"/>
    <n v="1"/>
    <n v="10"/>
    <x v="0"/>
    <n v="25"/>
    <n v="6"/>
    <m/>
    <m/>
    <n v="4.9087385212340517E-2"/>
    <n v="0.14801210491524977"/>
    <x v="1"/>
  </r>
  <r>
    <x v="29"/>
    <n v="114"/>
    <n v="1"/>
    <n v="24"/>
    <x v="4"/>
    <n v="10"/>
    <n v="3"/>
    <m/>
    <m/>
    <n v="7.8539816339744835E-3"/>
    <n v="1.285292313179332E-2"/>
    <x v="0"/>
  </r>
  <r>
    <x v="30"/>
    <n v="115"/>
    <n v="1"/>
    <n v="24"/>
    <x v="0"/>
    <n v="10"/>
    <n v="6"/>
    <m/>
    <m/>
    <n v="7.8539816339744835E-3"/>
    <n v="2.7649101142956961E-2"/>
    <x v="0"/>
  </r>
  <r>
    <x v="30"/>
    <n v="115"/>
    <n v="1"/>
    <n v="24"/>
    <x v="4"/>
    <n v="5"/>
    <n v="6"/>
    <m/>
    <m/>
    <n v="1.9634954084936209E-3"/>
    <n v="7.3344795804612326E-3"/>
    <x v="0"/>
  </r>
  <r>
    <x v="30"/>
    <n v="115"/>
    <n v="1"/>
    <n v="22"/>
    <x v="2"/>
    <n v="5"/>
    <n v="3"/>
    <m/>
    <m/>
    <n v="1.9634954084936209E-3"/>
    <n v="3.6378364277704512E-3"/>
    <x v="0"/>
  </r>
  <r>
    <x v="30"/>
    <n v="115"/>
    <n v="1"/>
    <n v="14"/>
    <x v="1"/>
    <n v="5"/>
    <n v="3"/>
    <m/>
    <m/>
    <n v="1.9634954084936209E-3"/>
    <n v="3.6378364277704512E-3"/>
    <x v="0"/>
  </r>
  <r>
    <x v="30"/>
    <n v="115"/>
    <n v="1"/>
    <n v="24"/>
    <x v="4"/>
    <n v="10"/>
    <n v="3"/>
    <m/>
    <m/>
    <n v="7.8539816339744835E-3"/>
    <n v="1.285292313179332E-2"/>
    <x v="0"/>
  </r>
  <r>
    <x v="30"/>
    <n v="115"/>
    <n v="1"/>
    <n v="10"/>
    <x v="0"/>
    <n v="25"/>
    <n v="6"/>
    <m/>
    <m/>
    <n v="4.9087385212340517E-2"/>
    <n v="0.14801210491524977"/>
    <x v="1"/>
  </r>
  <r>
    <x v="30"/>
    <n v="115"/>
    <n v="1"/>
    <n v="24"/>
    <x v="0"/>
    <n v="5"/>
    <n v="3"/>
    <m/>
    <m/>
    <n v="1.9634954084936209E-3"/>
    <n v="3.6378364277704512E-3"/>
    <x v="0"/>
  </r>
  <r>
    <x v="30"/>
    <n v="115"/>
    <n v="1"/>
    <n v="24"/>
    <x v="4"/>
    <n v="10"/>
    <n v="5"/>
    <m/>
    <m/>
    <n v="7.8539816339744835E-3"/>
    <n v="2.2046555420420225E-2"/>
    <x v="0"/>
  </r>
  <r>
    <x v="30"/>
    <n v="115"/>
    <n v="1"/>
    <n v="10"/>
    <x v="0"/>
    <n v="10"/>
    <n v="3"/>
    <m/>
    <m/>
    <n v="7.8539816339744835E-3"/>
    <n v="1.2942556175112916E-2"/>
    <x v="0"/>
  </r>
  <r>
    <x v="30"/>
    <n v="115"/>
    <n v="1"/>
    <n v="10"/>
    <x v="0"/>
    <n v="5"/>
    <n v="3"/>
    <m/>
    <m/>
    <n v="1.9634954084936209E-3"/>
    <n v="3.6378364277704512E-3"/>
    <x v="0"/>
  </r>
  <r>
    <x v="30"/>
    <n v="115"/>
    <n v="1"/>
    <n v="24"/>
    <x v="4"/>
    <n v="5"/>
    <n v="3"/>
    <m/>
    <m/>
    <n v="1.9634954084936209E-3"/>
    <n v="3.5268851656513989E-3"/>
    <x v="0"/>
  </r>
  <r>
    <x v="30"/>
    <n v="115"/>
    <n v="1"/>
    <n v="24"/>
    <x v="4"/>
    <n v="10"/>
    <n v="6"/>
    <m/>
    <m/>
    <n v="7.8539816339744835E-3"/>
    <n v="2.6728826664807165E-2"/>
    <x v="0"/>
  </r>
  <r>
    <x v="30"/>
    <n v="115"/>
    <n v="1"/>
    <n v="22"/>
    <x v="2"/>
    <n v="5"/>
    <n v="3"/>
    <m/>
    <m/>
    <n v="1.9634954084936209E-3"/>
    <n v="3.6378364277704512E-3"/>
    <x v="0"/>
  </r>
  <r>
    <x v="30"/>
    <n v="115"/>
    <n v="1"/>
    <n v="24"/>
    <x v="0"/>
    <n v="15"/>
    <n v="6"/>
    <m/>
    <m/>
    <n v="1.7671458676442587E-2"/>
    <n v="5.8089659363338444E-2"/>
    <x v="0"/>
  </r>
  <r>
    <x v="30"/>
    <n v="115"/>
    <n v="1"/>
    <n v="24"/>
    <x v="0"/>
    <n v="10"/>
    <n v="6"/>
    <m/>
    <m/>
    <n v="7.8539816339744835E-3"/>
    <n v="2.7649101142956961E-2"/>
    <x v="0"/>
  </r>
  <r>
    <x v="30"/>
    <n v="115"/>
    <n v="1"/>
    <n v="24"/>
    <x v="0"/>
    <n v="10"/>
    <n v="6"/>
    <m/>
    <m/>
    <n v="7.8539816339744835E-3"/>
    <n v="2.7649101142956961E-2"/>
    <x v="0"/>
  </r>
  <r>
    <x v="30"/>
    <n v="115"/>
    <n v="1"/>
    <n v="24"/>
    <x v="0"/>
    <n v="15"/>
    <n v="6"/>
    <m/>
    <m/>
    <n v="1.7671458676442587E-2"/>
    <n v="5.8089659363338444E-2"/>
    <x v="0"/>
  </r>
  <r>
    <x v="30"/>
    <n v="115"/>
    <n v="1"/>
    <n v="2"/>
    <x v="3"/>
    <n v="15"/>
    <n v="6"/>
    <m/>
    <m/>
    <n v="1.7671458676442587E-2"/>
    <n v="5.6950957515054322E-2"/>
    <x v="0"/>
  </r>
  <r>
    <x v="30"/>
    <n v="115"/>
    <n v="1"/>
    <n v="2"/>
    <x v="3"/>
    <n v="10"/>
    <n v="10"/>
    <m/>
    <m/>
    <n v="7.8539816339744835E-3"/>
    <n v="4.5847824058857317E-2"/>
    <x v="0"/>
  </r>
  <r>
    <x v="30"/>
    <n v="115"/>
    <n v="1"/>
    <n v="24"/>
    <x v="0"/>
    <n v="5"/>
    <n v="6"/>
    <m/>
    <m/>
    <n v="1.9634954084936209E-3"/>
    <n v="7.7714870209617563E-3"/>
    <x v="0"/>
  </r>
  <r>
    <x v="30"/>
    <n v="115"/>
    <n v="1"/>
    <n v="2"/>
    <x v="3"/>
    <n v="10"/>
    <n v="10"/>
    <m/>
    <m/>
    <n v="7.8539816339744835E-3"/>
    <n v="4.5847824058857317E-2"/>
    <x v="0"/>
  </r>
  <r>
    <x v="30"/>
    <n v="115"/>
    <n v="1"/>
    <n v="10"/>
    <x v="0"/>
    <n v="10"/>
    <n v="3"/>
    <m/>
    <m/>
    <n v="7.8539816339744835E-3"/>
    <n v="1.2942556175112916E-2"/>
    <x v="0"/>
  </r>
  <r>
    <x v="30"/>
    <n v="115"/>
    <n v="1"/>
    <n v="14"/>
    <x v="1"/>
    <n v="5"/>
    <n v="3"/>
    <m/>
    <m/>
    <n v="1.9634954084936209E-3"/>
    <n v="3.6378364277704512E-3"/>
    <x v="0"/>
  </r>
  <r>
    <x v="30"/>
    <n v="115"/>
    <n v="1"/>
    <n v="2"/>
    <x v="3"/>
    <n v="15"/>
    <n v="10"/>
    <m/>
    <m/>
    <n v="1.7671458676442587E-2"/>
    <n v="9.7687695493628809E-2"/>
    <x v="0"/>
  </r>
  <r>
    <x v="30"/>
    <n v="115"/>
    <n v="1"/>
    <n v="10"/>
    <x v="0"/>
    <n v="25"/>
    <n v="6"/>
    <m/>
    <m/>
    <n v="4.9087385212340517E-2"/>
    <n v="0.14801210491524977"/>
    <x v="1"/>
  </r>
  <r>
    <x v="30"/>
    <n v="115"/>
    <n v="1"/>
    <n v="24"/>
    <x v="2"/>
    <n v="5"/>
    <n v="3"/>
    <m/>
    <m/>
    <n v="1.9634954084936209E-3"/>
    <n v="3.6378364277704512E-3"/>
    <x v="0"/>
  </r>
  <r>
    <x v="30"/>
    <n v="115"/>
    <n v="1"/>
    <n v="24"/>
    <x v="2"/>
    <n v="10"/>
    <n v="5"/>
    <m/>
    <m/>
    <n v="7.8539816339744835E-3"/>
    <n v="2.2644818432641822E-2"/>
    <x v="0"/>
  </r>
  <r>
    <x v="30"/>
    <n v="115"/>
    <n v="1"/>
    <n v="24"/>
    <x v="2"/>
    <n v="15"/>
    <n v="6"/>
    <m/>
    <m/>
    <n v="1.7671458676442587E-2"/>
    <n v="5.8089659363338444E-2"/>
    <x v="0"/>
  </r>
  <r>
    <x v="30"/>
    <n v="115"/>
    <n v="1"/>
    <n v="24"/>
    <x v="2"/>
    <n v="10"/>
    <n v="6"/>
    <m/>
    <m/>
    <n v="7.8539816339744835E-3"/>
    <n v="2.7649101142956961E-2"/>
    <x v="0"/>
  </r>
  <r>
    <x v="30"/>
    <n v="115"/>
    <n v="1"/>
    <n v="24"/>
    <x v="2"/>
    <n v="5"/>
    <n v="6"/>
    <m/>
    <m/>
    <n v="1.9634954084936209E-3"/>
    <n v="7.7714870209617563E-3"/>
    <x v="0"/>
  </r>
  <r>
    <x v="30"/>
    <n v="115"/>
    <n v="1"/>
    <n v="22"/>
    <x v="2"/>
    <n v="5"/>
    <n v="3"/>
    <m/>
    <m/>
    <n v="1.9634954084936209E-3"/>
    <n v="3.6378364277704512E-3"/>
    <x v="0"/>
  </r>
  <r>
    <x v="30"/>
    <n v="115"/>
    <n v="1"/>
    <n v="10"/>
    <x v="0"/>
    <n v="5"/>
    <n v="3"/>
    <m/>
    <m/>
    <n v="1.9634954084936209E-3"/>
    <n v="3.6378364277704512E-3"/>
    <x v="0"/>
  </r>
  <r>
    <x v="30"/>
    <n v="115"/>
    <n v="1"/>
    <n v="24"/>
    <x v="0"/>
    <n v="5"/>
    <n v="3"/>
    <m/>
    <m/>
    <n v="1.9634954084936209E-3"/>
    <n v="3.6378364277704512E-3"/>
    <x v="0"/>
  </r>
  <r>
    <x v="30"/>
    <n v="115"/>
    <n v="1"/>
    <n v="24"/>
    <x v="0"/>
    <n v="20"/>
    <n v="3"/>
    <m/>
    <m/>
    <n v="3.1415926535897934E-2"/>
    <n v="4.6046534436573458E-2"/>
    <x v="1"/>
  </r>
  <r>
    <x v="30"/>
    <n v="115"/>
    <n v="1"/>
    <n v="24"/>
    <x v="0"/>
    <n v="10"/>
    <n v="3"/>
    <m/>
    <m/>
    <n v="7.8539816339744835E-3"/>
    <n v="1.2942556175112916E-2"/>
    <x v="0"/>
  </r>
  <r>
    <x v="30"/>
    <n v="115"/>
    <n v="1"/>
    <n v="24"/>
    <x v="0"/>
    <n v="15"/>
    <n v="6"/>
    <m/>
    <m/>
    <n v="1.7671458676442587E-2"/>
    <n v="5.8089659363338444E-2"/>
    <x v="0"/>
  </r>
  <r>
    <x v="30"/>
    <n v="115"/>
    <n v="1"/>
    <n v="2"/>
    <x v="3"/>
    <n v="15"/>
    <n v="10"/>
    <m/>
    <m/>
    <n v="1.7671458676442587E-2"/>
    <n v="9.7687695493628809E-2"/>
    <x v="0"/>
  </r>
  <r>
    <x v="30"/>
    <n v="115"/>
    <n v="1"/>
    <n v="10"/>
    <x v="0"/>
    <n v="25"/>
    <n v="6"/>
    <m/>
    <m/>
    <n v="4.9087385212340517E-2"/>
    <n v="0.14801210491524977"/>
    <x v="1"/>
  </r>
  <r>
    <x v="30"/>
    <n v="115"/>
    <n v="1"/>
    <n v="24"/>
    <x v="0"/>
    <n v="5"/>
    <n v="3"/>
    <m/>
    <m/>
    <n v="1.9634954084936209E-3"/>
    <n v="3.6378364277704512E-3"/>
    <x v="0"/>
  </r>
  <r>
    <x v="30"/>
    <n v="115"/>
    <n v="1"/>
    <n v="24"/>
    <x v="0"/>
    <n v="20"/>
    <n v="3"/>
    <m/>
    <m/>
    <n v="3.1415926535897934E-2"/>
    <n v="4.6046534436573458E-2"/>
    <x v="1"/>
  </r>
  <r>
    <x v="30"/>
    <n v="115"/>
    <n v="1"/>
    <n v="24"/>
    <x v="0"/>
    <n v="10"/>
    <n v="3"/>
    <m/>
    <m/>
    <n v="7.8539816339744835E-3"/>
    <n v="1.2942556175112916E-2"/>
    <x v="0"/>
  </r>
  <r>
    <x v="30"/>
    <n v="115"/>
    <n v="1"/>
    <n v="24"/>
    <x v="0"/>
    <n v="15"/>
    <n v="6"/>
    <m/>
    <m/>
    <n v="1.7671458676442587E-2"/>
    <n v="5.8089659363338444E-2"/>
    <x v="0"/>
  </r>
  <r>
    <x v="30"/>
    <n v="115"/>
    <n v="1"/>
    <n v="2"/>
    <x v="3"/>
    <n v="10"/>
    <n v="10"/>
    <m/>
    <m/>
    <n v="7.8539816339744835E-3"/>
    <n v="4.5847824058857317E-2"/>
    <x v="0"/>
  </r>
  <r>
    <x v="30"/>
    <n v="121"/>
    <n v="1"/>
    <n v="2"/>
    <x v="3"/>
    <n v="15"/>
    <n v="10"/>
    <m/>
    <m/>
    <n v="1.7671458676442587E-2"/>
    <n v="9.7687695493628809E-2"/>
    <x v="0"/>
  </r>
  <r>
    <x v="30"/>
    <n v="121"/>
    <n v="1"/>
    <n v="22"/>
    <x v="2"/>
    <n v="5"/>
    <n v="3"/>
    <m/>
    <m/>
    <n v="1.9634954084936209E-3"/>
    <n v="3.6378364277704512E-3"/>
    <x v="0"/>
  </r>
  <r>
    <x v="30"/>
    <n v="121"/>
    <n v="1"/>
    <n v="14"/>
    <x v="1"/>
    <n v="5"/>
    <n v="3"/>
    <m/>
    <m/>
    <n v="1.9634954084936209E-3"/>
    <n v="3.6378364277704512E-3"/>
    <x v="0"/>
  </r>
  <r>
    <x v="30"/>
    <n v="121"/>
    <n v="1"/>
    <n v="24"/>
    <x v="4"/>
    <n v="10"/>
    <n v="3"/>
    <m/>
    <m/>
    <n v="7.8539816339744835E-3"/>
    <n v="1.285292313179332E-2"/>
    <x v="0"/>
  </r>
  <r>
    <x v="30"/>
    <n v="121"/>
    <n v="1"/>
    <n v="10"/>
    <x v="0"/>
    <n v="25"/>
    <n v="6"/>
    <m/>
    <m/>
    <n v="4.9087385212340517E-2"/>
    <n v="0.14801210491524977"/>
    <x v="1"/>
  </r>
  <r>
    <x v="30"/>
    <n v="121"/>
    <n v="1"/>
    <n v="24"/>
    <x v="0"/>
    <n v="5"/>
    <n v="3"/>
    <m/>
    <m/>
    <n v="1.9634954084936209E-3"/>
    <n v="3.6378364277704512E-3"/>
    <x v="0"/>
  </r>
  <r>
    <x v="30"/>
    <n v="121"/>
    <n v="1"/>
    <n v="24"/>
    <x v="4"/>
    <n v="10"/>
    <n v="5"/>
    <m/>
    <m/>
    <n v="7.8539816339744835E-3"/>
    <n v="2.2046555420420225E-2"/>
    <x v="0"/>
  </r>
  <r>
    <x v="30"/>
    <n v="121"/>
    <n v="1"/>
    <n v="10"/>
    <x v="0"/>
    <n v="10"/>
    <n v="3"/>
    <m/>
    <m/>
    <n v="7.8539816339744835E-3"/>
    <n v="1.2942556175112916E-2"/>
    <x v="0"/>
  </r>
  <r>
    <x v="30"/>
    <n v="121"/>
    <n v="1"/>
    <n v="10"/>
    <x v="0"/>
    <n v="5"/>
    <n v="3"/>
    <m/>
    <m/>
    <n v="1.9634954084936209E-3"/>
    <n v="3.6378364277704512E-3"/>
    <x v="0"/>
  </r>
  <r>
    <x v="30"/>
    <n v="121"/>
    <n v="1"/>
    <n v="24"/>
    <x v="4"/>
    <n v="5"/>
    <n v="3"/>
    <m/>
    <m/>
    <n v="1.9634954084936209E-3"/>
    <n v="3.5268851656513989E-3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22"/>
    <x v="2"/>
    <n v="5"/>
    <n v="3"/>
    <m/>
    <m/>
    <n v="1.9634954084936209E-3"/>
    <n v="3.6378364277704512E-3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1"/>
    <n v="1"/>
    <n v="24"/>
    <x v="0"/>
    <n v="10"/>
    <n v="6"/>
    <m/>
    <m/>
    <n v="7.8539816339744835E-3"/>
    <n v="2.7649101142956961E-2"/>
    <x v="0"/>
  </r>
  <r>
    <x v="30"/>
    <n v="121"/>
    <n v="1"/>
    <n v="24"/>
    <x v="0"/>
    <n v="10"/>
    <n v="6"/>
    <m/>
    <m/>
    <n v="7.8539816339744835E-3"/>
    <n v="2.7649101142956961E-2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1"/>
    <n v="1"/>
    <n v="24"/>
    <x v="4"/>
    <n v="15"/>
    <n v="6"/>
    <m/>
    <m/>
    <n v="1.7671458676442587E-2"/>
    <n v="5.6950957515054322E-2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24"/>
    <x v="0"/>
    <n v="5"/>
    <n v="6"/>
    <m/>
    <m/>
    <n v="1.9634954084936209E-3"/>
    <n v="7.7714870209617563E-3"/>
    <x v="0"/>
  </r>
  <r>
    <x v="30"/>
    <n v="121"/>
    <n v="1"/>
    <n v="24"/>
    <x v="4"/>
    <n v="10"/>
    <n v="5"/>
    <m/>
    <m/>
    <n v="7.8539816339744835E-3"/>
    <n v="2.2046555420420225E-2"/>
    <x v="0"/>
  </r>
  <r>
    <x v="30"/>
    <n v="121"/>
    <n v="1"/>
    <n v="10"/>
    <x v="0"/>
    <n v="10"/>
    <n v="3"/>
    <m/>
    <m/>
    <n v="7.8539816339744835E-3"/>
    <n v="1.2942556175112916E-2"/>
    <x v="0"/>
  </r>
  <r>
    <x v="30"/>
    <n v="121"/>
    <n v="1"/>
    <n v="14"/>
    <x v="1"/>
    <n v="5"/>
    <n v="3"/>
    <m/>
    <m/>
    <n v="1.9634954084936209E-3"/>
    <n v="3.6378364277704512E-3"/>
    <x v="0"/>
  </r>
  <r>
    <x v="30"/>
    <n v="121"/>
    <n v="1"/>
    <n v="24"/>
    <x v="4"/>
    <n v="10"/>
    <n v="3"/>
    <m/>
    <m/>
    <n v="7.8539816339744835E-3"/>
    <n v="1.285292313179332E-2"/>
    <x v="0"/>
  </r>
  <r>
    <x v="30"/>
    <n v="121"/>
    <n v="1"/>
    <n v="10"/>
    <x v="0"/>
    <n v="25"/>
    <n v="6"/>
    <m/>
    <m/>
    <n v="4.9087385212340517E-2"/>
    <n v="0.14801210491524977"/>
    <x v="1"/>
  </r>
  <r>
    <x v="30"/>
    <n v="121"/>
    <n v="1"/>
    <n v="24"/>
    <x v="2"/>
    <n v="5"/>
    <n v="3"/>
    <m/>
    <m/>
    <n v="1.9634954084936209E-3"/>
    <n v="3.6378364277704512E-3"/>
    <x v="0"/>
  </r>
  <r>
    <x v="30"/>
    <n v="121"/>
    <n v="1"/>
    <n v="24"/>
    <x v="2"/>
    <n v="10"/>
    <n v="5"/>
    <m/>
    <m/>
    <n v="7.8539816339744835E-3"/>
    <n v="2.2644818432641822E-2"/>
    <x v="0"/>
  </r>
  <r>
    <x v="30"/>
    <n v="121"/>
    <n v="1"/>
    <n v="24"/>
    <x v="2"/>
    <n v="15"/>
    <n v="6"/>
    <m/>
    <m/>
    <n v="1.7671458676442587E-2"/>
    <n v="5.8089659363338444E-2"/>
    <x v="0"/>
  </r>
  <r>
    <x v="30"/>
    <n v="121"/>
    <n v="1"/>
    <n v="24"/>
    <x v="2"/>
    <n v="10"/>
    <n v="6"/>
    <m/>
    <m/>
    <n v="7.8539816339744835E-3"/>
    <n v="2.7649101142956961E-2"/>
    <x v="0"/>
  </r>
  <r>
    <x v="30"/>
    <n v="121"/>
    <n v="1"/>
    <n v="24"/>
    <x v="2"/>
    <n v="5"/>
    <n v="6"/>
    <m/>
    <m/>
    <n v="1.9634954084936209E-3"/>
    <n v="7.7714870209617563E-3"/>
    <x v="0"/>
  </r>
  <r>
    <x v="30"/>
    <n v="121"/>
    <n v="1"/>
    <n v="22"/>
    <x v="2"/>
    <n v="5"/>
    <n v="3"/>
    <m/>
    <m/>
    <n v="1.9634954084936209E-3"/>
    <n v="3.6378364277704512E-3"/>
    <x v="0"/>
  </r>
  <r>
    <x v="30"/>
    <n v="121"/>
    <n v="1"/>
    <n v="10"/>
    <x v="0"/>
    <n v="5"/>
    <n v="3"/>
    <m/>
    <m/>
    <n v="1.9634954084936209E-3"/>
    <n v="3.6378364277704512E-3"/>
    <x v="0"/>
  </r>
  <r>
    <x v="30"/>
    <n v="121"/>
    <n v="1"/>
    <n v="24"/>
    <x v="0"/>
    <n v="5"/>
    <n v="3"/>
    <m/>
    <m/>
    <n v="1.9634954084936209E-3"/>
    <n v="3.6378364277704512E-3"/>
    <x v="0"/>
  </r>
  <r>
    <x v="30"/>
    <n v="121"/>
    <n v="1"/>
    <n v="24"/>
    <x v="0"/>
    <n v="20"/>
    <n v="3"/>
    <m/>
    <m/>
    <n v="3.1415926535897934E-2"/>
    <n v="4.6046534436573458E-2"/>
    <x v="1"/>
  </r>
  <r>
    <x v="30"/>
    <n v="121"/>
    <n v="1"/>
    <n v="24"/>
    <x v="0"/>
    <n v="10"/>
    <n v="3"/>
    <m/>
    <m/>
    <n v="7.8539816339744835E-3"/>
    <n v="1.2942556175112916E-2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1"/>
    <n v="1"/>
    <n v="24"/>
    <x v="4"/>
    <n v="10"/>
    <n v="3"/>
    <m/>
    <m/>
    <n v="7.8539816339744835E-3"/>
    <n v="1.285292313179332E-2"/>
    <x v="0"/>
  </r>
  <r>
    <x v="30"/>
    <n v="121"/>
    <n v="1"/>
    <n v="10"/>
    <x v="0"/>
    <n v="25"/>
    <n v="6"/>
    <m/>
    <m/>
    <n v="4.9087385212340517E-2"/>
    <n v="0.14801210491524977"/>
    <x v="1"/>
  </r>
  <r>
    <x v="30"/>
    <n v="121"/>
    <n v="1"/>
    <n v="24"/>
    <x v="0"/>
    <n v="5"/>
    <n v="3"/>
    <m/>
    <m/>
    <n v="1.9634954084936209E-3"/>
    <n v="3.6378364277704512E-3"/>
    <x v="0"/>
  </r>
  <r>
    <x v="30"/>
    <n v="121"/>
    <n v="1"/>
    <n v="24"/>
    <x v="0"/>
    <n v="20"/>
    <n v="3"/>
    <m/>
    <m/>
    <n v="3.1415926535897934E-2"/>
    <n v="4.6046534436573458E-2"/>
    <x v="1"/>
  </r>
  <r>
    <x v="30"/>
    <n v="121"/>
    <n v="1"/>
    <n v="24"/>
    <x v="0"/>
    <n v="10"/>
    <n v="3"/>
    <m/>
    <m/>
    <n v="7.8539816339744835E-3"/>
    <n v="1.2942556175112916E-2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14"/>
    <x v="1"/>
    <n v="5"/>
    <n v="3"/>
    <m/>
    <m/>
    <n v="1.9634954084936209E-3"/>
    <n v="3.6378364277704512E-3"/>
    <x v="0"/>
  </r>
  <r>
    <x v="30"/>
    <n v="121"/>
    <n v="1"/>
    <n v="14"/>
    <x v="1"/>
    <n v="5"/>
    <n v="3"/>
    <m/>
    <m/>
    <n v="1.9634954084936209E-3"/>
    <n v="3.6378364277704512E-3"/>
    <x v="0"/>
  </r>
  <r>
    <x v="30"/>
    <n v="121"/>
    <n v="1"/>
    <n v="24"/>
    <x v="4"/>
    <n v="10"/>
    <n v="6"/>
    <m/>
    <m/>
    <n v="7.8539816339744835E-3"/>
    <n v="2.6728826664807165E-2"/>
    <x v="0"/>
  </r>
  <r>
    <x v="30"/>
    <n v="121"/>
    <n v="1"/>
    <n v="24"/>
    <x v="0"/>
    <n v="10"/>
    <n v="6"/>
    <m/>
    <m/>
    <n v="7.8539816339744835E-3"/>
    <n v="2.7649101142956961E-2"/>
    <x v="0"/>
  </r>
  <r>
    <x v="30"/>
    <n v="121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0"/>
    <n v="3"/>
    <m/>
    <m/>
    <n v="7.8539816339744835E-3"/>
    <n v="1.2942556175112916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4"/>
    <n v="10"/>
    <n v="3"/>
    <m/>
    <m/>
    <n v="7.8539816339744835E-3"/>
    <n v="1.285292313179332E-2"/>
    <x v="0"/>
  </r>
  <r>
    <x v="30"/>
    <n v="122"/>
    <n v="1"/>
    <n v="10"/>
    <x v="0"/>
    <n v="25"/>
    <n v="6"/>
    <m/>
    <m/>
    <n v="4.9087385212340517E-2"/>
    <n v="0.14801210491524977"/>
    <x v="1"/>
  </r>
  <r>
    <x v="30"/>
    <n v="122"/>
    <n v="1"/>
    <n v="24"/>
    <x v="0"/>
    <n v="5"/>
    <n v="3"/>
    <m/>
    <m/>
    <n v="1.9634954084936209E-3"/>
    <n v="3.6378364277704512E-3"/>
    <x v="0"/>
  </r>
  <r>
    <x v="30"/>
    <n v="122"/>
    <n v="1"/>
    <n v="24"/>
    <x v="0"/>
    <n v="20"/>
    <n v="3"/>
    <m/>
    <m/>
    <n v="3.1415926535897934E-2"/>
    <n v="4.6046534436573458E-2"/>
    <x v="1"/>
  </r>
  <r>
    <x v="30"/>
    <n v="122"/>
    <n v="1"/>
    <n v="24"/>
    <x v="0"/>
    <n v="10"/>
    <n v="3"/>
    <m/>
    <m/>
    <n v="7.8539816339744835E-3"/>
    <n v="1.2942556175112916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24"/>
    <x v="0"/>
    <n v="10"/>
    <n v="6"/>
    <m/>
    <m/>
    <n v="7.8539816339744835E-3"/>
    <n v="2.7649101142956961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0"/>
    <n v="6"/>
    <m/>
    <m/>
    <n v="7.8539816339744835E-3"/>
    <n v="2.7649101142956961E-2"/>
    <x v="0"/>
  </r>
  <r>
    <x v="30"/>
    <n v="122"/>
    <n v="1"/>
    <n v="24"/>
    <x v="4"/>
    <n v="5"/>
    <n v="6"/>
    <m/>
    <m/>
    <n v="1.9634954084936209E-3"/>
    <n v="7.3344795804612326E-3"/>
    <x v="0"/>
  </r>
  <r>
    <x v="30"/>
    <n v="122"/>
    <n v="1"/>
    <n v="22"/>
    <x v="2"/>
    <n v="5"/>
    <n v="3"/>
    <m/>
    <m/>
    <n v="1.9634954084936209E-3"/>
    <n v="3.6378364277704512E-3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24"/>
    <x v="4"/>
    <n v="10"/>
    <n v="3"/>
    <m/>
    <m/>
    <n v="7.8539816339744835E-3"/>
    <n v="1.285292313179332E-2"/>
    <x v="0"/>
  </r>
  <r>
    <x v="30"/>
    <n v="122"/>
    <n v="1"/>
    <n v="10"/>
    <x v="0"/>
    <n v="25"/>
    <n v="6"/>
    <m/>
    <m/>
    <n v="4.9087385212340517E-2"/>
    <n v="0.14801210491524977"/>
    <x v="1"/>
  </r>
  <r>
    <x v="30"/>
    <n v="122"/>
    <n v="1"/>
    <n v="24"/>
    <x v="4"/>
    <n v="10"/>
    <n v="3"/>
    <m/>
    <m/>
    <n v="7.8539816339744835E-3"/>
    <n v="1.285292313179332E-2"/>
    <x v="0"/>
  </r>
  <r>
    <x v="30"/>
    <n v="122"/>
    <n v="1"/>
    <n v="10"/>
    <x v="0"/>
    <n v="25"/>
    <n v="6"/>
    <m/>
    <m/>
    <n v="4.9087385212340517E-2"/>
    <n v="0.14801210491524977"/>
    <x v="1"/>
  </r>
  <r>
    <x v="30"/>
    <n v="122"/>
    <n v="1"/>
    <n v="24"/>
    <x v="0"/>
    <n v="5"/>
    <n v="3"/>
    <m/>
    <m/>
    <n v="1.9634954084936209E-3"/>
    <n v="3.6378364277704512E-3"/>
    <x v="0"/>
  </r>
  <r>
    <x v="30"/>
    <n v="122"/>
    <n v="1"/>
    <n v="24"/>
    <x v="0"/>
    <n v="20"/>
    <n v="3"/>
    <m/>
    <m/>
    <n v="3.1415926535897934E-2"/>
    <n v="4.6046534436573458E-2"/>
    <x v="1"/>
  </r>
  <r>
    <x v="30"/>
    <n v="122"/>
    <n v="1"/>
    <n v="24"/>
    <x v="0"/>
    <n v="10"/>
    <n v="3"/>
    <m/>
    <m/>
    <n v="7.8539816339744835E-3"/>
    <n v="1.2942556175112916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14"/>
    <x v="1"/>
    <n v="5"/>
    <n v="3"/>
    <m/>
    <m/>
    <n v="1.9634954084936209E-3"/>
    <n v="3.6378364277704512E-3"/>
    <x v="0"/>
  </r>
  <r>
    <x v="30"/>
    <n v="122"/>
    <n v="1"/>
    <n v="24"/>
    <x v="4"/>
    <n v="10"/>
    <n v="6"/>
    <m/>
    <m/>
    <n v="7.8539816339744835E-3"/>
    <n v="2.6728826664807165E-2"/>
    <x v="0"/>
  </r>
  <r>
    <x v="30"/>
    <n v="122"/>
    <n v="1"/>
    <n v="24"/>
    <x v="0"/>
    <n v="10"/>
    <n v="6"/>
    <m/>
    <m/>
    <n v="7.8539816339744835E-3"/>
    <n v="2.7649101142956961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5"/>
    <n v="6"/>
    <m/>
    <m/>
    <n v="1.7671458676442587E-2"/>
    <n v="5.8089659363338444E-2"/>
    <x v="0"/>
  </r>
  <r>
    <x v="30"/>
    <n v="122"/>
    <n v="1"/>
    <n v="24"/>
    <x v="0"/>
    <n v="10"/>
    <n v="6"/>
    <m/>
    <m/>
    <n v="7.8539816339744835E-3"/>
    <n v="2.7649101142956961E-2"/>
    <x v="0"/>
  </r>
  <r>
    <x v="30"/>
    <n v="122"/>
    <n v="1"/>
    <n v="24"/>
    <x v="4"/>
    <n v="5"/>
    <n v="6"/>
    <m/>
    <m/>
    <n v="1.9634954084936209E-3"/>
    <n v="7.3344795804612326E-3"/>
    <x v="0"/>
  </r>
  <r>
    <x v="30"/>
    <n v="119"/>
    <n v="1"/>
    <n v="10"/>
    <x v="0"/>
    <n v="5"/>
    <n v="3"/>
    <m/>
    <m/>
    <n v="1.9634954084936209E-3"/>
    <n v="3.6378364277704512E-3"/>
    <x v="0"/>
  </r>
  <r>
    <x v="30"/>
    <n v="119"/>
    <n v="1"/>
    <n v="24"/>
    <x v="4"/>
    <n v="5"/>
    <n v="3"/>
    <m/>
    <m/>
    <n v="1.9634954084936209E-3"/>
    <n v="3.5268851656513989E-3"/>
    <x v="0"/>
  </r>
  <r>
    <x v="30"/>
    <n v="119"/>
    <n v="1"/>
    <n v="24"/>
    <x v="4"/>
    <n v="10"/>
    <n v="6"/>
    <m/>
    <m/>
    <n v="7.8539816339744835E-3"/>
    <n v="2.6728826664807165E-2"/>
    <x v="0"/>
  </r>
  <r>
    <x v="30"/>
    <n v="119"/>
    <n v="1"/>
    <n v="22"/>
    <x v="2"/>
    <n v="5"/>
    <n v="3"/>
    <m/>
    <m/>
    <n v="1.9634954084936209E-3"/>
    <n v="3.6378364277704512E-3"/>
    <x v="0"/>
  </r>
  <r>
    <x v="30"/>
    <n v="119"/>
    <n v="1"/>
    <n v="24"/>
    <x v="0"/>
    <n v="15"/>
    <n v="6"/>
    <m/>
    <m/>
    <n v="1.7671458676442587E-2"/>
    <n v="5.8089659363338444E-2"/>
    <x v="0"/>
  </r>
  <r>
    <x v="30"/>
    <n v="119"/>
    <n v="1"/>
    <n v="24"/>
    <x v="0"/>
    <n v="10"/>
    <n v="6"/>
    <m/>
    <m/>
    <n v="7.8539816339744835E-3"/>
    <n v="2.7649101142956961E-2"/>
    <x v="0"/>
  </r>
  <r>
    <x v="30"/>
    <n v="119"/>
    <n v="1"/>
    <n v="24"/>
    <x v="0"/>
    <n v="10"/>
    <n v="6"/>
    <m/>
    <m/>
    <n v="7.8539816339744835E-3"/>
    <n v="2.7649101142956961E-2"/>
    <x v="0"/>
  </r>
  <r>
    <x v="30"/>
    <n v="119"/>
    <n v="1"/>
    <n v="24"/>
    <x v="0"/>
    <n v="15"/>
    <n v="6"/>
    <m/>
    <m/>
    <n v="1.7671458676442587E-2"/>
    <n v="5.8089659363338444E-2"/>
    <x v="0"/>
  </r>
  <r>
    <x v="30"/>
    <n v="119"/>
    <n v="1"/>
    <n v="24"/>
    <x v="4"/>
    <n v="15"/>
    <n v="6"/>
    <m/>
    <m/>
    <n v="1.7671458676442587E-2"/>
    <n v="5.6950957515054322E-2"/>
    <x v="0"/>
  </r>
  <r>
    <x v="30"/>
    <n v="119"/>
    <n v="1"/>
    <n v="24"/>
    <x v="4"/>
    <n v="10"/>
    <n v="6"/>
    <m/>
    <m/>
    <n v="7.8539816339744835E-3"/>
    <n v="2.6728826664807165E-2"/>
    <x v="0"/>
  </r>
  <r>
    <x v="30"/>
    <n v="119"/>
    <n v="1"/>
    <n v="24"/>
    <x v="0"/>
    <n v="5"/>
    <n v="6"/>
    <m/>
    <m/>
    <n v="1.9634954084936209E-3"/>
    <n v="7.7714870209617563E-3"/>
    <x v="0"/>
  </r>
  <r>
    <x v="30"/>
    <n v="119"/>
    <n v="1"/>
    <n v="24"/>
    <x v="4"/>
    <n v="10"/>
    <n v="5"/>
    <m/>
    <m/>
    <n v="7.8539816339744835E-3"/>
    <n v="2.2046555420420225E-2"/>
    <x v="0"/>
  </r>
  <r>
    <x v="30"/>
    <n v="119"/>
    <n v="1"/>
    <n v="10"/>
    <x v="0"/>
    <n v="10"/>
    <n v="3"/>
    <m/>
    <m/>
    <n v="7.8539816339744835E-3"/>
    <n v="1.2942556175112916E-2"/>
    <x v="0"/>
  </r>
  <r>
    <x v="30"/>
    <n v="119"/>
    <n v="1"/>
    <n v="14"/>
    <x v="1"/>
    <n v="5"/>
    <n v="3"/>
    <m/>
    <m/>
    <n v="1.9634954084936209E-3"/>
    <n v="3.6378364277704512E-3"/>
    <x v="0"/>
  </r>
  <r>
    <x v="30"/>
    <n v="119"/>
    <n v="1"/>
    <n v="24"/>
    <x v="4"/>
    <n v="10"/>
    <n v="3"/>
    <m/>
    <m/>
    <n v="7.8539816339744835E-3"/>
    <n v="1.285292313179332E-2"/>
    <x v="0"/>
  </r>
  <r>
    <x v="30"/>
    <n v="119"/>
    <n v="1"/>
    <n v="10"/>
    <x v="0"/>
    <n v="25"/>
    <n v="6"/>
    <m/>
    <m/>
    <n v="4.9087385212340517E-2"/>
    <n v="0.14801210491524977"/>
    <x v="1"/>
  </r>
  <r>
    <x v="30"/>
    <n v="119"/>
    <n v="1"/>
    <n v="24"/>
    <x v="2"/>
    <n v="5"/>
    <n v="3"/>
    <m/>
    <m/>
    <n v="1.9634954084936209E-3"/>
    <n v="3.6378364277704512E-3"/>
    <x v="0"/>
  </r>
  <r>
    <x v="30"/>
    <n v="119"/>
    <n v="1"/>
    <n v="24"/>
    <x v="2"/>
    <n v="10"/>
    <n v="5"/>
    <m/>
    <m/>
    <n v="7.8539816339744835E-3"/>
    <n v="2.2644818432641822E-2"/>
    <x v="0"/>
  </r>
  <r>
    <x v="30"/>
    <n v="119"/>
    <n v="1"/>
    <n v="24"/>
    <x v="2"/>
    <n v="15"/>
    <n v="6"/>
    <m/>
    <m/>
    <n v="1.7671458676442587E-2"/>
    <n v="5.8089659363338444E-2"/>
    <x v="0"/>
  </r>
  <r>
    <x v="30"/>
    <n v="119"/>
    <n v="1"/>
    <n v="24"/>
    <x v="2"/>
    <n v="10"/>
    <n v="6"/>
    <m/>
    <m/>
    <n v="7.8539816339744835E-3"/>
    <n v="2.7649101142956961E-2"/>
    <x v="0"/>
  </r>
  <r>
    <x v="30"/>
    <n v="119"/>
    <n v="1"/>
    <n v="24"/>
    <x v="2"/>
    <n v="5"/>
    <n v="6"/>
    <m/>
    <m/>
    <n v="1.9634954084936209E-3"/>
    <n v="7.7714870209617563E-3"/>
    <x v="0"/>
  </r>
  <r>
    <x v="30"/>
    <n v="119"/>
    <n v="1"/>
    <n v="22"/>
    <x v="2"/>
    <n v="5"/>
    <n v="3"/>
    <m/>
    <m/>
    <n v="1.9634954084936209E-3"/>
    <n v="3.6378364277704512E-3"/>
    <x v="0"/>
  </r>
  <r>
    <x v="30"/>
    <n v="119"/>
    <n v="1"/>
    <n v="10"/>
    <x v="0"/>
    <n v="5"/>
    <n v="3"/>
    <m/>
    <m/>
    <n v="1.9634954084936209E-3"/>
    <n v="3.6378364277704512E-3"/>
    <x v="0"/>
  </r>
  <r>
    <x v="30"/>
    <n v="119"/>
    <n v="1"/>
    <n v="24"/>
    <x v="0"/>
    <n v="5"/>
    <n v="3"/>
    <m/>
    <m/>
    <n v="1.9634954084936209E-3"/>
    <n v="3.6378364277704512E-3"/>
    <x v="0"/>
  </r>
  <r>
    <x v="30"/>
    <n v="119"/>
    <n v="1"/>
    <n v="24"/>
    <x v="0"/>
    <n v="20"/>
    <n v="3"/>
    <m/>
    <m/>
    <n v="3.1415926535897934E-2"/>
    <n v="4.6046534436573458E-2"/>
    <x v="1"/>
  </r>
  <r>
    <x v="30"/>
    <n v="119"/>
    <n v="1"/>
    <n v="24"/>
    <x v="0"/>
    <n v="10"/>
    <n v="3"/>
    <m/>
    <m/>
    <n v="7.8539816339744835E-3"/>
    <n v="1.2942556175112916E-2"/>
    <x v="0"/>
  </r>
  <r>
    <x v="30"/>
    <n v="119"/>
    <n v="1"/>
    <n v="24"/>
    <x v="0"/>
    <n v="15"/>
    <n v="6"/>
    <m/>
    <m/>
    <n v="1.7671458676442587E-2"/>
    <n v="5.8089659363338444E-2"/>
    <x v="0"/>
  </r>
  <r>
    <x v="30"/>
    <n v="119"/>
    <n v="1"/>
    <n v="2"/>
    <x v="3"/>
    <n v="15"/>
    <n v="10"/>
    <m/>
    <m/>
    <n v="1.7671458676442587E-2"/>
    <n v="9.7687695493628809E-2"/>
    <x v="0"/>
  </r>
  <r>
    <x v="30"/>
    <n v="119"/>
    <n v="1"/>
    <n v="10"/>
    <x v="0"/>
    <n v="25"/>
    <n v="6"/>
    <m/>
    <m/>
    <n v="4.9087385212340517E-2"/>
    <n v="0.14801210491524977"/>
    <x v="1"/>
  </r>
  <r>
    <x v="30"/>
    <n v="119"/>
    <n v="1"/>
    <n v="24"/>
    <x v="0"/>
    <n v="5"/>
    <n v="3"/>
    <m/>
    <m/>
    <n v="1.9634954084936209E-3"/>
    <n v="3.6378364277704512E-3"/>
    <x v="0"/>
  </r>
  <r>
    <x v="30"/>
    <n v="119"/>
    <n v="1"/>
    <n v="24"/>
    <x v="0"/>
    <n v="20"/>
    <n v="3"/>
    <m/>
    <m/>
    <n v="3.1415926535897934E-2"/>
    <n v="4.6046534436573458E-2"/>
    <x v="1"/>
  </r>
  <r>
    <x v="30"/>
    <n v="119"/>
    <n v="1"/>
    <n v="24"/>
    <x v="0"/>
    <n v="10"/>
    <n v="3"/>
    <m/>
    <m/>
    <n v="7.8539816339744835E-3"/>
    <n v="1.2942556175112916E-2"/>
    <x v="0"/>
  </r>
  <r>
    <x v="30"/>
    <n v="119"/>
    <n v="1"/>
    <n v="24"/>
    <x v="0"/>
    <n v="15"/>
    <n v="6"/>
    <m/>
    <m/>
    <n v="1.7671458676442587E-2"/>
    <n v="5.8089659363338444E-2"/>
    <x v="0"/>
  </r>
  <r>
    <x v="30"/>
    <n v="119"/>
    <n v="1"/>
    <n v="2"/>
    <x v="3"/>
    <n v="10"/>
    <n v="10"/>
    <m/>
    <m/>
    <n v="7.8539816339744835E-3"/>
    <n v="4.5847824058857317E-2"/>
    <x v="0"/>
  </r>
  <r>
    <x v="30"/>
    <n v="119"/>
    <n v="1"/>
    <n v="2"/>
    <x v="3"/>
    <n v="20"/>
    <n v="10"/>
    <n v="36"/>
    <n v="8"/>
    <n v="3.1415926535897934E-2"/>
    <n v="0.16708186706148101"/>
    <x v="0"/>
  </r>
  <r>
    <x v="30"/>
    <n v="119"/>
    <n v="1"/>
    <n v="22"/>
    <x v="2"/>
    <n v="5"/>
    <n v="3"/>
    <m/>
    <m/>
    <n v="1.9634954084936209E-3"/>
    <n v="3.6378364277704512E-3"/>
    <x v="0"/>
  </r>
  <r>
    <x v="30"/>
    <n v="119"/>
    <n v="1"/>
    <n v="14"/>
    <x v="1"/>
    <n v="5"/>
    <n v="3"/>
    <m/>
    <m/>
    <n v="1.9634954084936209E-3"/>
    <n v="3.6378364277704512E-3"/>
    <x v="0"/>
  </r>
  <r>
    <x v="30"/>
    <n v="119"/>
    <n v="1"/>
    <n v="24"/>
    <x v="4"/>
    <n v="10"/>
    <n v="3"/>
    <m/>
    <m/>
    <n v="7.8539816339744835E-3"/>
    <n v="1.285292313179332E-2"/>
    <x v="0"/>
  </r>
  <r>
    <x v="30"/>
    <n v="119"/>
    <n v="1"/>
    <n v="10"/>
    <x v="0"/>
    <n v="25"/>
    <n v="6"/>
    <m/>
    <m/>
    <n v="4.9087385212340517E-2"/>
    <n v="0.14801210491524977"/>
    <x v="1"/>
  </r>
  <r>
    <x v="30"/>
    <n v="119"/>
    <n v="1"/>
    <n v="24"/>
    <x v="0"/>
    <n v="5"/>
    <n v="3"/>
    <m/>
    <m/>
    <n v="1.9634954084936209E-3"/>
    <n v="3.6378364277704512E-3"/>
    <x v="0"/>
  </r>
  <r>
    <x v="30"/>
    <n v="119"/>
    <n v="1"/>
    <n v="24"/>
    <x v="4"/>
    <n v="10"/>
    <n v="5"/>
    <m/>
    <m/>
    <n v="7.8539816339744835E-3"/>
    <n v="2.2046555420420225E-2"/>
    <x v="0"/>
  </r>
  <r>
    <x v="30"/>
    <n v="119"/>
    <n v="1"/>
    <n v="10"/>
    <x v="0"/>
    <n v="10"/>
    <n v="3"/>
    <m/>
    <m/>
    <n v="7.8539816339744835E-3"/>
    <n v="1.2942556175112916E-2"/>
    <x v="0"/>
  </r>
  <r>
    <x v="30"/>
    <n v="120"/>
    <n v="1"/>
    <n v="14"/>
    <x v="1"/>
    <n v="5"/>
    <n v="3"/>
    <m/>
    <m/>
    <n v="1.9634954084936209E-3"/>
    <n v="3.6378364277704512E-3"/>
    <x v="0"/>
  </r>
  <r>
    <x v="30"/>
    <n v="120"/>
    <n v="1"/>
    <n v="24"/>
    <x v="4"/>
    <n v="10"/>
    <n v="3"/>
    <m/>
    <m/>
    <n v="7.8539816339744835E-3"/>
    <n v="1.285292313179332E-2"/>
    <x v="0"/>
  </r>
  <r>
    <x v="30"/>
    <n v="120"/>
    <n v="1"/>
    <n v="10"/>
    <x v="0"/>
    <n v="25"/>
    <n v="6"/>
    <m/>
    <m/>
    <n v="4.9087385212340517E-2"/>
    <n v="0.14801210491524977"/>
    <x v="1"/>
  </r>
  <r>
    <x v="30"/>
    <n v="120"/>
    <n v="1"/>
    <n v="24"/>
    <x v="0"/>
    <n v="5"/>
    <n v="3"/>
    <m/>
    <m/>
    <n v="1.9634954084936209E-3"/>
    <n v="3.6378364277704512E-3"/>
    <x v="0"/>
  </r>
  <r>
    <x v="30"/>
    <n v="120"/>
    <n v="1"/>
    <n v="24"/>
    <x v="4"/>
    <n v="10"/>
    <n v="5"/>
    <m/>
    <m/>
    <n v="7.8539816339744835E-3"/>
    <n v="2.2046555420420225E-2"/>
    <x v="0"/>
  </r>
  <r>
    <x v="30"/>
    <n v="120"/>
    <n v="1"/>
    <n v="10"/>
    <x v="0"/>
    <n v="10"/>
    <n v="3"/>
    <m/>
    <m/>
    <n v="7.8539816339744835E-3"/>
    <n v="1.2942556175112916E-2"/>
    <x v="0"/>
  </r>
  <r>
    <x v="30"/>
    <n v="120"/>
    <n v="1"/>
    <n v="10"/>
    <x v="0"/>
    <n v="5"/>
    <n v="3"/>
    <m/>
    <m/>
    <n v="1.9634954084936209E-3"/>
    <n v="3.6378364277704512E-3"/>
    <x v="0"/>
  </r>
  <r>
    <x v="30"/>
    <n v="120"/>
    <n v="1"/>
    <n v="24"/>
    <x v="4"/>
    <n v="5"/>
    <n v="3"/>
    <m/>
    <m/>
    <n v="1.9634954084936209E-3"/>
    <n v="3.5268851656513989E-3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22"/>
    <x v="2"/>
    <n v="5"/>
    <n v="3"/>
    <m/>
    <m/>
    <n v="1.9634954084936209E-3"/>
    <n v="3.6378364277704512E-3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0"/>
    <n v="1"/>
    <n v="24"/>
    <x v="0"/>
    <n v="10"/>
    <n v="6"/>
    <m/>
    <m/>
    <n v="7.8539816339744835E-3"/>
    <n v="2.7649101142956961E-2"/>
    <x v="0"/>
  </r>
  <r>
    <x v="30"/>
    <n v="120"/>
    <n v="1"/>
    <n v="24"/>
    <x v="0"/>
    <n v="10"/>
    <n v="6"/>
    <m/>
    <m/>
    <n v="7.8539816339744835E-3"/>
    <n v="2.7649101142956961E-2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0"/>
    <n v="1"/>
    <n v="24"/>
    <x v="4"/>
    <n v="15"/>
    <n v="6"/>
    <m/>
    <m/>
    <n v="1.7671458676442587E-2"/>
    <n v="5.6950957515054322E-2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24"/>
    <x v="0"/>
    <n v="5"/>
    <n v="6"/>
    <m/>
    <m/>
    <n v="1.9634954084936209E-3"/>
    <n v="7.7714870209617563E-3"/>
    <x v="0"/>
  </r>
  <r>
    <x v="30"/>
    <n v="120"/>
    <n v="1"/>
    <n v="24"/>
    <x v="4"/>
    <n v="10"/>
    <n v="5"/>
    <m/>
    <m/>
    <n v="7.8539816339744835E-3"/>
    <n v="2.2046555420420225E-2"/>
    <x v="0"/>
  </r>
  <r>
    <x v="30"/>
    <n v="120"/>
    <n v="1"/>
    <n v="10"/>
    <x v="0"/>
    <n v="10"/>
    <n v="3"/>
    <m/>
    <m/>
    <n v="7.8539816339744835E-3"/>
    <n v="1.2942556175112916E-2"/>
    <x v="0"/>
  </r>
  <r>
    <x v="30"/>
    <n v="120"/>
    <n v="1"/>
    <n v="14"/>
    <x v="1"/>
    <n v="5"/>
    <n v="3"/>
    <m/>
    <m/>
    <n v="1.9634954084936209E-3"/>
    <n v="3.6378364277704512E-3"/>
    <x v="0"/>
  </r>
  <r>
    <x v="30"/>
    <n v="120"/>
    <n v="1"/>
    <n v="24"/>
    <x v="4"/>
    <n v="10"/>
    <n v="3"/>
    <m/>
    <m/>
    <n v="7.8539816339744835E-3"/>
    <n v="1.285292313179332E-2"/>
    <x v="0"/>
  </r>
  <r>
    <x v="30"/>
    <n v="120"/>
    <n v="1"/>
    <n v="10"/>
    <x v="0"/>
    <n v="25"/>
    <n v="6"/>
    <m/>
    <m/>
    <n v="4.9087385212340517E-2"/>
    <n v="0.14801210491524977"/>
    <x v="1"/>
  </r>
  <r>
    <x v="30"/>
    <n v="120"/>
    <n v="1"/>
    <n v="24"/>
    <x v="2"/>
    <n v="5"/>
    <n v="3"/>
    <m/>
    <m/>
    <n v="1.9634954084936209E-3"/>
    <n v="3.6378364277704512E-3"/>
    <x v="0"/>
  </r>
  <r>
    <x v="30"/>
    <n v="120"/>
    <n v="1"/>
    <n v="24"/>
    <x v="2"/>
    <n v="10"/>
    <n v="5"/>
    <m/>
    <m/>
    <n v="7.8539816339744835E-3"/>
    <n v="2.2644818432641822E-2"/>
    <x v="0"/>
  </r>
  <r>
    <x v="30"/>
    <n v="120"/>
    <n v="1"/>
    <n v="24"/>
    <x v="2"/>
    <n v="15"/>
    <n v="6"/>
    <m/>
    <m/>
    <n v="1.7671458676442587E-2"/>
    <n v="5.8089659363338444E-2"/>
    <x v="0"/>
  </r>
  <r>
    <x v="30"/>
    <n v="120"/>
    <n v="1"/>
    <n v="24"/>
    <x v="2"/>
    <n v="10"/>
    <n v="6"/>
    <m/>
    <m/>
    <n v="7.8539816339744835E-3"/>
    <n v="2.7649101142956961E-2"/>
    <x v="0"/>
  </r>
  <r>
    <x v="30"/>
    <n v="120"/>
    <n v="1"/>
    <n v="24"/>
    <x v="2"/>
    <n v="5"/>
    <n v="6"/>
    <m/>
    <m/>
    <n v="1.9634954084936209E-3"/>
    <n v="7.7714870209617563E-3"/>
    <x v="0"/>
  </r>
  <r>
    <x v="30"/>
    <n v="120"/>
    <n v="1"/>
    <n v="22"/>
    <x v="2"/>
    <n v="5"/>
    <n v="3"/>
    <m/>
    <m/>
    <n v="1.9634954084936209E-3"/>
    <n v="3.6378364277704512E-3"/>
    <x v="0"/>
  </r>
  <r>
    <x v="30"/>
    <n v="120"/>
    <n v="1"/>
    <n v="10"/>
    <x v="0"/>
    <n v="5"/>
    <n v="3"/>
    <m/>
    <m/>
    <n v="1.9634954084936209E-3"/>
    <n v="3.6378364277704512E-3"/>
    <x v="0"/>
  </r>
  <r>
    <x v="30"/>
    <n v="120"/>
    <n v="1"/>
    <n v="24"/>
    <x v="0"/>
    <n v="5"/>
    <n v="3"/>
    <m/>
    <m/>
    <n v="1.9634954084936209E-3"/>
    <n v="3.6378364277704512E-3"/>
    <x v="0"/>
  </r>
  <r>
    <x v="30"/>
    <n v="120"/>
    <n v="1"/>
    <n v="24"/>
    <x v="0"/>
    <n v="20"/>
    <n v="3"/>
    <m/>
    <m/>
    <n v="3.1415926535897934E-2"/>
    <n v="4.6046534436573458E-2"/>
    <x v="1"/>
  </r>
  <r>
    <x v="30"/>
    <n v="120"/>
    <n v="1"/>
    <n v="24"/>
    <x v="0"/>
    <n v="10"/>
    <n v="3"/>
    <m/>
    <m/>
    <n v="7.8539816339744835E-3"/>
    <n v="1.2942556175112916E-2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0"/>
    <n v="1"/>
    <n v="24"/>
    <x v="4"/>
    <n v="10"/>
    <n v="3"/>
    <m/>
    <m/>
    <n v="7.8539816339744835E-3"/>
    <n v="1.285292313179332E-2"/>
    <x v="0"/>
  </r>
  <r>
    <x v="30"/>
    <n v="120"/>
    <n v="1"/>
    <n v="10"/>
    <x v="0"/>
    <n v="25"/>
    <n v="6"/>
    <m/>
    <m/>
    <n v="4.9087385212340517E-2"/>
    <n v="0.14801210491524977"/>
    <x v="1"/>
  </r>
  <r>
    <x v="30"/>
    <n v="120"/>
    <n v="1"/>
    <n v="24"/>
    <x v="0"/>
    <n v="5"/>
    <n v="3"/>
    <m/>
    <m/>
    <n v="1.9634954084936209E-3"/>
    <n v="3.6378364277704512E-3"/>
    <x v="0"/>
  </r>
  <r>
    <x v="30"/>
    <n v="120"/>
    <n v="1"/>
    <n v="24"/>
    <x v="0"/>
    <n v="20"/>
    <n v="3"/>
    <m/>
    <m/>
    <n v="3.1415926535897934E-2"/>
    <n v="4.6046534436573458E-2"/>
    <x v="1"/>
  </r>
  <r>
    <x v="30"/>
    <n v="120"/>
    <n v="1"/>
    <n v="24"/>
    <x v="0"/>
    <n v="10"/>
    <n v="3"/>
    <m/>
    <m/>
    <n v="7.8539816339744835E-3"/>
    <n v="1.2942556175112916E-2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14"/>
    <x v="1"/>
    <n v="5"/>
    <n v="3"/>
    <m/>
    <m/>
    <n v="1.9634954084936209E-3"/>
    <n v="3.6378364277704512E-3"/>
    <x v="0"/>
  </r>
  <r>
    <x v="30"/>
    <n v="120"/>
    <n v="1"/>
    <n v="14"/>
    <x v="1"/>
    <n v="5"/>
    <n v="3"/>
    <m/>
    <m/>
    <n v="1.9634954084936209E-3"/>
    <n v="3.6378364277704512E-3"/>
    <x v="0"/>
  </r>
  <r>
    <x v="30"/>
    <n v="120"/>
    <n v="1"/>
    <n v="24"/>
    <x v="4"/>
    <n v="10"/>
    <n v="6"/>
    <m/>
    <m/>
    <n v="7.8539816339744835E-3"/>
    <n v="2.6728826664807165E-2"/>
    <x v="0"/>
  </r>
  <r>
    <x v="30"/>
    <n v="120"/>
    <n v="1"/>
    <n v="24"/>
    <x v="0"/>
    <n v="10"/>
    <n v="6"/>
    <m/>
    <m/>
    <n v="7.8539816339744835E-3"/>
    <n v="2.7649101142956961E-2"/>
    <x v="0"/>
  </r>
  <r>
    <x v="30"/>
    <n v="120"/>
    <n v="1"/>
    <n v="24"/>
    <x v="0"/>
    <n v="15"/>
    <n v="6"/>
    <m/>
    <m/>
    <n v="1.7671458676442587E-2"/>
    <n v="5.8089659363338444E-2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4"/>
    <n v="5"/>
    <n v="6"/>
    <m/>
    <m/>
    <n v="1.9634954084936209E-3"/>
    <n v="7.3344795804612326E-3"/>
    <x v="0"/>
  </r>
  <r>
    <x v="30"/>
    <n v="125"/>
    <n v="1"/>
    <n v="22"/>
    <x v="2"/>
    <n v="5"/>
    <n v="3"/>
    <m/>
    <m/>
    <n v="1.9634954084936209E-3"/>
    <n v="3.6378364277704512E-3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24"/>
    <x v="4"/>
    <n v="10"/>
    <n v="3"/>
    <m/>
    <m/>
    <n v="7.8539816339744835E-3"/>
    <n v="1.285292313179332E-2"/>
    <x v="0"/>
  </r>
  <r>
    <x v="30"/>
    <n v="125"/>
    <n v="1"/>
    <n v="10"/>
    <x v="0"/>
    <n v="25"/>
    <n v="6"/>
    <m/>
    <m/>
    <n v="4.9087385212340517E-2"/>
    <n v="0.14801210491524977"/>
    <x v="1"/>
  </r>
  <r>
    <x v="30"/>
    <n v="125"/>
    <n v="1"/>
    <n v="24"/>
    <x v="4"/>
    <n v="10"/>
    <n v="3"/>
    <m/>
    <m/>
    <n v="7.8539816339744835E-3"/>
    <n v="1.285292313179332E-2"/>
    <x v="0"/>
  </r>
  <r>
    <x v="30"/>
    <n v="125"/>
    <n v="1"/>
    <n v="10"/>
    <x v="0"/>
    <n v="25"/>
    <n v="6"/>
    <m/>
    <m/>
    <n v="4.9087385212340517E-2"/>
    <n v="0.14801210491524977"/>
    <x v="1"/>
  </r>
  <r>
    <x v="30"/>
    <n v="125"/>
    <n v="1"/>
    <n v="24"/>
    <x v="0"/>
    <n v="5"/>
    <n v="3"/>
    <m/>
    <m/>
    <n v="1.9634954084936209E-3"/>
    <n v="3.6378364277704512E-3"/>
    <x v="0"/>
  </r>
  <r>
    <x v="30"/>
    <n v="125"/>
    <n v="1"/>
    <n v="24"/>
    <x v="0"/>
    <n v="20"/>
    <n v="3"/>
    <m/>
    <m/>
    <n v="3.1415926535897934E-2"/>
    <n v="4.6046534436573458E-2"/>
    <x v="1"/>
  </r>
  <r>
    <x v="30"/>
    <n v="125"/>
    <n v="1"/>
    <n v="24"/>
    <x v="0"/>
    <n v="10"/>
    <n v="3"/>
    <m/>
    <m/>
    <n v="7.8539816339744835E-3"/>
    <n v="1.2942556175112916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4"/>
    <n v="5"/>
    <n v="6"/>
    <m/>
    <m/>
    <n v="1.9634954084936209E-3"/>
    <n v="7.3344795804612326E-3"/>
    <x v="0"/>
  </r>
  <r>
    <x v="30"/>
    <n v="125"/>
    <n v="1"/>
    <n v="10"/>
    <x v="0"/>
    <n v="5"/>
    <n v="3"/>
    <m/>
    <m/>
    <n v="1.9634954084936209E-3"/>
    <n v="3.6378364277704512E-3"/>
    <x v="0"/>
  </r>
  <r>
    <x v="30"/>
    <n v="125"/>
    <n v="1"/>
    <n v="24"/>
    <x v="4"/>
    <n v="5"/>
    <n v="3"/>
    <m/>
    <m/>
    <n v="1.9634954084936209E-3"/>
    <n v="3.5268851656513989E-3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2"/>
    <x v="2"/>
    <n v="5"/>
    <n v="3"/>
    <m/>
    <m/>
    <n v="1.9634954084936209E-3"/>
    <n v="3.6378364277704512E-3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0"/>
    <n v="10"/>
    <n v="6"/>
    <m/>
    <m/>
    <n v="7.8539816339744835E-3"/>
    <n v="2.7649101142956961E-2"/>
    <x v="0"/>
  </r>
  <r>
    <x v="30"/>
    <n v="125"/>
    <n v="1"/>
    <n v="24"/>
    <x v="0"/>
    <n v="15"/>
    <n v="6"/>
    <m/>
    <m/>
    <n v="1.7671458676442587E-2"/>
    <n v="5.8089659363338444E-2"/>
    <x v="0"/>
  </r>
  <r>
    <x v="30"/>
    <n v="125"/>
    <n v="1"/>
    <n v="24"/>
    <x v="4"/>
    <n v="15"/>
    <n v="6"/>
    <m/>
    <m/>
    <n v="1.7671458676442587E-2"/>
    <n v="5.6950957515054322E-2"/>
    <x v="0"/>
  </r>
  <r>
    <x v="30"/>
    <n v="125"/>
    <n v="1"/>
    <n v="24"/>
    <x v="4"/>
    <n v="10"/>
    <n v="6"/>
    <m/>
    <m/>
    <n v="7.8539816339744835E-3"/>
    <n v="2.6728826664807165E-2"/>
    <x v="0"/>
  </r>
  <r>
    <x v="30"/>
    <n v="125"/>
    <n v="1"/>
    <n v="24"/>
    <x v="0"/>
    <n v="5"/>
    <n v="6"/>
    <m/>
    <m/>
    <n v="1.9634954084936209E-3"/>
    <n v="7.7714870209617563E-3"/>
    <x v="0"/>
  </r>
  <r>
    <x v="30"/>
    <n v="125"/>
    <n v="1"/>
    <n v="24"/>
    <x v="4"/>
    <n v="10"/>
    <n v="5"/>
    <m/>
    <m/>
    <n v="7.8539816339744835E-3"/>
    <n v="2.2046555420420225E-2"/>
    <x v="0"/>
  </r>
  <r>
    <x v="30"/>
    <n v="125"/>
    <n v="1"/>
    <n v="10"/>
    <x v="0"/>
    <n v="10"/>
    <n v="3"/>
    <m/>
    <m/>
    <n v="7.8539816339744835E-3"/>
    <n v="1.2942556175112916E-2"/>
    <x v="0"/>
  </r>
  <r>
    <x v="30"/>
    <n v="125"/>
    <n v="1"/>
    <n v="14"/>
    <x v="1"/>
    <n v="5"/>
    <n v="3"/>
    <m/>
    <m/>
    <n v="1.9634954084936209E-3"/>
    <n v="3.6378364277704512E-3"/>
    <x v="0"/>
  </r>
  <r>
    <x v="30"/>
    <n v="125"/>
    <n v="1"/>
    <n v="24"/>
    <x v="4"/>
    <n v="10"/>
    <n v="3"/>
    <m/>
    <m/>
    <n v="7.8539816339744835E-3"/>
    <n v="1.285292313179332E-2"/>
    <x v="0"/>
  </r>
  <r>
    <x v="30"/>
    <n v="125"/>
    <n v="1"/>
    <n v="10"/>
    <x v="0"/>
    <n v="25"/>
    <n v="6"/>
    <m/>
    <m/>
    <n v="4.9087385212340517E-2"/>
    <n v="0.14801210491524977"/>
    <x v="1"/>
  </r>
  <r>
    <x v="30"/>
    <n v="126"/>
    <n v="1"/>
    <n v="24"/>
    <x v="4"/>
    <n v="10"/>
    <n v="5"/>
    <m/>
    <m/>
    <n v="7.8539816339744835E-3"/>
    <n v="2.2046555420420225E-2"/>
    <x v="0"/>
  </r>
  <r>
    <x v="30"/>
    <n v="126"/>
    <n v="1"/>
    <n v="10"/>
    <x v="0"/>
    <n v="10"/>
    <n v="3"/>
    <m/>
    <m/>
    <n v="7.8539816339744835E-3"/>
    <n v="1.2942556175112916E-2"/>
    <x v="0"/>
  </r>
  <r>
    <x v="30"/>
    <n v="126"/>
    <n v="1"/>
    <n v="10"/>
    <x v="0"/>
    <n v="5"/>
    <n v="3"/>
    <m/>
    <m/>
    <n v="1.9634954084936209E-3"/>
    <n v="3.6378364277704512E-3"/>
    <x v="0"/>
  </r>
  <r>
    <x v="30"/>
    <n v="126"/>
    <n v="1"/>
    <n v="24"/>
    <x v="4"/>
    <n v="5"/>
    <n v="3"/>
    <m/>
    <m/>
    <n v="1.9634954084936209E-3"/>
    <n v="3.5268851656513989E-3"/>
    <x v="0"/>
  </r>
  <r>
    <x v="30"/>
    <n v="126"/>
    <n v="1"/>
    <n v="24"/>
    <x v="4"/>
    <n v="10"/>
    <n v="6"/>
    <m/>
    <m/>
    <n v="7.8539816339744835E-3"/>
    <n v="2.6728826664807165E-2"/>
    <x v="0"/>
  </r>
  <r>
    <x v="30"/>
    <n v="126"/>
    <n v="1"/>
    <n v="22"/>
    <x v="2"/>
    <n v="5"/>
    <n v="3"/>
    <m/>
    <m/>
    <n v="1.9634954084936209E-3"/>
    <n v="3.6378364277704512E-3"/>
    <x v="0"/>
  </r>
  <r>
    <x v="30"/>
    <n v="126"/>
    <n v="1"/>
    <n v="24"/>
    <x v="0"/>
    <n v="15"/>
    <n v="6"/>
    <m/>
    <m/>
    <n v="1.7671458676442587E-2"/>
    <n v="5.8089659363338444E-2"/>
    <x v="0"/>
  </r>
  <r>
    <x v="30"/>
    <n v="126"/>
    <n v="1"/>
    <n v="24"/>
    <x v="0"/>
    <n v="10"/>
    <n v="6"/>
    <m/>
    <m/>
    <n v="7.8539816339744835E-3"/>
    <n v="2.7649101142956961E-2"/>
    <x v="0"/>
  </r>
  <r>
    <x v="30"/>
    <n v="126"/>
    <n v="1"/>
    <n v="24"/>
    <x v="0"/>
    <n v="10"/>
    <n v="6"/>
    <m/>
    <m/>
    <n v="7.8539816339744835E-3"/>
    <n v="2.7649101142956961E-2"/>
    <x v="0"/>
  </r>
  <r>
    <x v="30"/>
    <n v="126"/>
    <n v="1"/>
    <n v="24"/>
    <x v="0"/>
    <n v="15"/>
    <n v="6"/>
    <m/>
    <m/>
    <n v="1.7671458676442587E-2"/>
    <n v="5.8089659363338444E-2"/>
    <x v="0"/>
  </r>
  <r>
    <x v="30"/>
    <n v="126"/>
    <n v="1"/>
    <n v="24"/>
    <x v="4"/>
    <n v="15"/>
    <n v="6"/>
    <m/>
    <m/>
    <n v="1.7671458676442587E-2"/>
    <n v="5.6950957515054322E-2"/>
    <x v="0"/>
  </r>
  <r>
    <x v="30"/>
    <n v="126"/>
    <n v="1"/>
    <n v="24"/>
    <x v="4"/>
    <n v="10"/>
    <n v="6"/>
    <m/>
    <m/>
    <n v="7.8539816339744835E-3"/>
    <n v="2.6728826664807165E-2"/>
    <x v="0"/>
  </r>
  <r>
    <x v="30"/>
    <n v="126"/>
    <n v="1"/>
    <n v="24"/>
    <x v="0"/>
    <n v="5"/>
    <n v="6"/>
    <m/>
    <m/>
    <n v="1.9634954084936209E-3"/>
    <n v="7.7714870209617563E-3"/>
    <x v="0"/>
  </r>
  <r>
    <x v="30"/>
    <n v="126"/>
    <n v="1"/>
    <n v="24"/>
    <x v="4"/>
    <n v="10"/>
    <n v="5"/>
    <m/>
    <m/>
    <n v="7.8539816339744835E-3"/>
    <n v="2.2046555420420225E-2"/>
    <x v="0"/>
  </r>
  <r>
    <x v="30"/>
    <n v="126"/>
    <n v="1"/>
    <n v="10"/>
    <x v="0"/>
    <n v="10"/>
    <n v="3"/>
    <m/>
    <m/>
    <n v="7.8539816339744835E-3"/>
    <n v="1.2942556175112916E-2"/>
    <x v="0"/>
  </r>
  <r>
    <x v="30"/>
    <n v="126"/>
    <n v="1"/>
    <n v="14"/>
    <x v="1"/>
    <n v="5"/>
    <n v="3"/>
    <m/>
    <m/>
    <n v="1.9634954084936209E-3"/>
    <n v="3.6378364277704512E-3"/>
    <x v="0"/>
  </r>
  <r>
    <x v="30"/>
    <n v="126"/>
    <n v="1"/>
    <n v="24"/>
    <x v="4"/>
    <n v="10"/>
    <n v="3"/>
    <m/>
    <m/>
    <n v="7.8539816339744835E-3"/>
    <n v="1.285292313179332E-2"/>
    <x v="0"/>
  </r>
  <r>
    <x v="30"/>
    <n v="126"/>
    <n v="1"/>
    <n v="10"/>
    <x v="0"/>
    <n v="25"/>
    <n v="6"/>
    <m/>
    <m/>
    <n v="4.9087385212340517E-2"/>
    <n v="0.14801210491524977"/>
    <x v="1"/>
  </r>
  <r>
    <x v="30"/>
    <n v="126"/>
    <n v="1"/>
    <n v="24"/>
    <x v="2"/>
    <n v="5"/>
    <n v="3"/>
    <m/>
    <m/>
    <n v="1.9634954084936209E-3"/>
    <n v="3.6378364277704512E-3"/>
    <x v="0"/>
  </r>
  <r>
    <x v="30"/>
    <n v="126"/>
    <n v="1"/>
    <n v="24"/>
    <x v="2"/>
    <n v="10"/>
    <n v="5"/>
    <m/>
    <m/>
    <n v="7.8539816339744835E-3"/>
    <n v="2.2644818432641822E-2"/>
    <x v="0"/>
  </r>
  <r>
    <x v="30"/>
    <n v="126"/>
    <n v="1"/>
    <n v="24"/>
    <x v="2"/>
    <n v="15"/>
    <n v="6"/>
    <m/>
    <m/>
    <n v="1.7671458676442587E-2"/>
    <n v="5.8089659363338444E-2"/>
    <x v="0"/>
  </r>
  <r>
    <x v="30"/>
    <n v="126"/>
    <n v="1"/>
    <n v="24"/>
    <x v="2"/>
    <n v="10"/>
    <n v="6"/>
    <m/>
    <m/>
    <n v="7.8539816339744835E-3"/>
    <n v="2.7649101142956961E-2"/>
    <x v="0"/>
  </r>
  <r>
    <x v="30"/>
    <n v="126"/>
    <n v="1"/>
    <n v="24"/>
    <x v="2"/>
    <n v="5"/>
    <n v="6"/>
    <m/>
    <m/>
    <n v="1.9634954084936209E-3"/>
    <n v="7.7714870209617563E-3"/>
    <x v="0"/>
  </r>
  <r>
    <x v="30"/>
    <n v="126"/>
    <n v="1"/>
    <n v="22"/>
    <x v="2"/>
    <n v="5"/>
    <n v="3"/>
    <m/>
    <m/>
    <n v="1.9634954084936209E-3"/>
    <n v="3.6378364277704512E-3"/>
    <x v="0"/>
  </r>
  <r>
    <x v="30"/>
    <n v="126"/>
    <n v="1"/>
    <n v="10"/>
    <x v="0"/>
    <n v="5"/>
    <n v="3"/>
    <m/>
    <m/>
    <n v="1.9634954084936209E-3"/>
    <n v="3.6378364277704512E-3"/>
    <x v="0"/>
  </r>
  <r>
    <x v="30"/>
    <n v="126"/>
    <n v="1"/>
    <n v="24"/>
    <x v="0"/>
    <n v="5"/>
    <n v="3"/>
    <m/>
    <m/>
    <n v="1.9634954084936209E-3"/>
    <n v="3.6378364277704512E-3"/>
    <x v="0"/>
  </r>
  <r>
    <x v="30"/>
    <n v="126"/>
    <n v="1"/>
    <n v="24"/>
    <x v="0"/>
    <n v="20"/>
    <n v="3"/>
    <m/>
    <m/>
    <n v="3.1415926535897934E-2"/>
    <n v="4.6046534436573458E-2"/>
    <x v="1"/>
  </r>
  <r>
    <x v="30"/>
    <n v="126"/>
    <n v="1"/>
    <n v="24"/>
    <x v="0"/>
    <n v="10"/>
    <n v="3"/>
    <m/>
    <m/>
    <n v="7.8539816339744835E-3"/>
    <n v="1.2942556175112916E-2"/>
    <x v="0"/>
  </r>
  <r>
    <x v="30"/>
    <n v="126"/>
    <n v="1"/>
    <n v="24"/>
    <x v="0"/>
    <n v="15"/>
    <n v="6"/>
    <m/>
    <m/>
    <n v="1.7671458676442587E-2"/>
    <n v="5.8089659363338444E-2"/>
    <x v="0"/>
  </r>
  <r>
    <x v="30"/>
    <n v="126"/>
    <n v="1"/>
    <n v="24"/>
    <x v="4"/>
    <n v="10"/>
    <n v="3"/>
    <m/>
    <m/>
    <n v="7.8539816339744835E-3"/>
    <n v="1.285292313179332E-2"/>
    <x v="0"/>
  </r>
  <r>
    <x v="30"/>
    <n v="126"/>
    <n v="1"/>
    <n v="10"/>
    <x v="0"/>
    <n v="25"/>
    <n v="6"/>
    <m/>
    <m/>
    <n v="4.9087385212340517E-2"/>
    <n v="0.14801210491524977"/>
    <x v="1"/>
  </r>
  <r>
    <x v="30"/>
    <n v="126"/>
    <n v="1"/>
    <n v="24"/>
    <x v="0"/>
    <n v="5"/>
    <n v="3"/>
    <m/>
    <m/>
    <n v="1.9634954084936209E-3"/>
    <n v="3.6378364277704512E-3"/>
    <x v="0"/>
  </r>
  <r>
    <x v="30"/>
    <n v="126"/>
    <n v="1"/>
    <n v="24"/>
    <x v="0"/>
    <n v="20"/>
    <n v="3"/>
    <m/>
    <m/>
    <n v="3.1415926535897934E-2"/>
    <n v="4.6046534436573458E-2"/>
    <x v="1"/>
  </r>
  <r>
    <x v="30"/>
    <n v="126"/>
    <n v="1"/>
    <n v="24"/>
    <x v="0"/>
    <n v="10"/>
    <n v="3"/>
    <m/>
    <m/>
    <n v="7.8539816339744835E-3"/>
    <n v="1.2942556175112916E-2"/>
    <x v="0"/>
  </r>
  <r>
    <x v="30"/>
    <n v="126"/>
    <n v="1"/>
    <n v="24"/>
    <x v="0"/>
    <n v="15"/>
    <n v="6"/>
    <m/>
    <m/>
    <n v="1.7671458676442587E-2"/>
    <n v="5.8089659363338444E-2"/>
    <x v="0"/>
  </r>
  <r>
    <x v="30"/>
    <n v="126"/>
    <n v="1"/>
    <n v="24"/>
    <x v="4"/>
    <n v="10"/>
    <n v="6"/>
    <m/>
    <m/>
    <n v="7.8539816339744835E-3"/>
    <n v="2.6728826664807165E-2"/>
    <x v="0"/>
  </r>
  <r>
    <x v="30"/>
    <n v="126"/>
    <n v="1"/>
    <n v="24"/>
    <x v="4"/>
    <n v="10"/>
    <n v="6"/>
    <m/>
    <m/>
    <n v="7.8539816339744835E-3"/>
    <n v="2.6728826664807165E-2"/>
    <x v="0"/>
  </r>
  <r>
    <x v="30"/>
    <n v="126"/>
    <n v="1"/>
    <n v="14"/>
    <x v="1"/>
    <n v="5"/>
    <n v="3"/>
    <m/>
    <m/>
    <n v="1.9634954084936209E-3"/>
    <n v="3.6378364277704512E-3"/>
    <x v="0"/>
  </r>
  <r>
    <x v="30"/>
    <n v="126"/>
    <n v="1"/>
    <n v="14"/>
    <x v="1"/>
    <n v="5"/>
    <n v="3"/>
    <m/>
    <m/>
    <n v="1.9634954084936209E-3"/>
    <n v="3.6378364277704512E-3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4"/>
    <n v="5"/>
    <n v="6"/>
    <m/>
    <m/>
    <n v="1.9634954084936209E-3"/>
    <n v="7.3344795804612326E-3"/>
    <x v="0"/>
  </r>
  <r>
    <x v="30"/>
    <n v="127"/>
    <n v="1"/>
    <n v="22"/>
    <x v="2"/>
    <n v="5"/>
    <n v="3"/>
    <m/>
    <m/>
    <n v="1.9634954084936209E-3"/>
    <n v="3.6378364277704512E-3"/>
    <x v="0"/>
  </r>
  <r>
    <x v="30"/>
    <n v="127"/>
    <n v="1"/>
    <n v="14"/>
    <x v="1"/>
    <n v="5"/>
    <n v="3"/>
    <m/>
    <m/>
    <n v="1.9634954084936209E-3"/>
    <n v="3.6378364277704512E-3"/>
    <x v="0"/>
  </r>
  <r>
    <x v="30"/>
    <n v="127"/>
    <n v="1"/>
    <n v="24"/>
    <x v="4"/>
    <n v="10"/>
    <n v="3"/>
    <m/>
    <m/>
    <n v="7.8539816339744835E-3"/>
    <n v="1.285292313179332E-2"/>
    <x v="0"/>
  </r>
  <r>
    <x v="30"/>
    <n v="127"/>
    <n v="1"/>
    <n v="10"/>
    <x v="0"/>
    <n v="25"/>
    <n v="6"/>
    <m/>
    <m/>
    <n v="4.9087385212340517E-2"/>
    <n v="0.14801210491524977"/>
    <x v="1"/>
  </r>
  <r>
    <x v="30"/>
    <n v="127"/>
    <n v="1"/>
    <n v="2"/>
    <x v="3"/>
    <n v="20"/>
    <n v="10"/>
    <m/>
    <m/>
    <n v="3.1415926535897934E-2"/>
    <n v="0.16708186706148101"/>
    <x v="0"/>
  </r>
  <r>
    <x v="30"/>
    <n v="127"/>
    <n v="1"/>
    <n v="10"/>
    <x v="0"/>
    <n v="25"/>
    <n v="6"/>
    <m/>
    <m/>
    <n v="4.9087385212340517E-2"/>
    <n v="0.14801210491524977"/>
    <x v="1"/>
  </r>
  <r>
    <x v="30"/>
    <n v="127"/>
    <n v="1"/>
    <n v="24"/>
    <x v="0"/>
    <n v="5"/>
    <n v="3"/>
    <m/>
    <m/>
    <n v="1.9634954084936209E-3"/>
    <n v="3.6378364277704512E-3"/>
    <x v="0"/>
  </r>
  <r>
    <x v="30"/>
    <n v="127"/>
    <n v="1"/>
    <n v="24"/>
    <x v="0"/>
    <n v="20"/>
    <n v="3"/>
    <m/>
    <m/>
    <n v="3.1415926535897934E-2"/>
    <n v="4.6046534436573458E-2"/>
    <x v="1"/>
  </r>
  <r>
    <x v="30"/>
    <n v="127"/>
    <n v="1"/>
    <n v="24"/>
    <x v="0"/>
    <n v="10"/>
    <n v="3"/>
    <m/>
    <m/>
    <n v="7.8539816339744835E-3"/>
    <n v="1.2942556175112916E-2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"/>
    <x v="3"/>
    <n v="10"/>
    <n v="10"/>
    <m/>
    <m/>
    <n v="7.8539816339744835E-3"/>
    <n v="4.5847824058857317E-2"/>
    <x v="0"/>
  </r>
  <r>
    <x v="30"/>
    <n v="127"/>
    <n v="1"/>
    <n v="2"/>
    <x v="3"/>
    <n v="10"/>
    <n v="10"/>
    <m/>
    <m/>
    <n v="7.8539816339744835E-3"/>
    <n v="4.5847824058857317E-2"/>
    <x v="0"/>
  </r>
  <r>
    <x v="30"/>
    <n v="127"/>
    <n v="1"/>
    <n v="14"/>
    <x v="1"/>
    <n v="5"/>
    <n v="3"/>
    <m/>
    <m/>
    <n v="1.9634954084936209E-3"/>
    <n v="3.6378364277704512E-3"/>
    <x v="0"/>
  </r>
  <r>
    <x v="30"/>
    <n v="127"/>
    <n v="1"/>
    <n v="14"/>
    <x v="1"/>
    <n v="5"/>
    <n v="3"/>
    <m/>
    <m/>
    <n v="1.9634954084936209E-3"/>
    <n v="3.6378364277704512E-3"/>
    <x v="0"/>
  </r>
  <r>
    <x v="30"/>
    <n v="127"/>
    <n v="1"/>
    <n v="24"/>
    <x v="4"/>
    <n v="10"/>
    <n v="6"/>
    <m/>
    <m/>
    <n v="7.8539816339744835E-3"/>
    <n v="2.6728826664807165E-2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4"/>
    <n v="5"/>
    <n v="6"/>
    <m/>
    <m/>
    <n v="1.9634954084936209E-3"/>
    <n v="7.3344795804612326E-3"/>
    <x v="0"/>
  </r>
  <r>
    <x v="30"/>
    <n v="127"/>
    <n v="1"/>
    <n v="10"/>
    <x v="0"/>
    <n v="5"/>
    <n v="3"/>
    <m/>
    <m/>
    <n v="1.9634954084936209E-3"/>
    <n v="3.6378364277704512E-3"/>
    <x v="0"/>
  </r>
  <r>
    <x v="30"/>
    <n v="127"/>
    <n v="1"/>
    <n v="24"/>
    <x v="4"/>
    <n v="5"/>
    <n v="3"/>
    <m/>
    <m/>
    <n v="1.9634954084936209E-3"/>
    <n v="3.5268851656513989E-3"/>
    <x v="0"/>
  </r>
  <r>
    <x v="30"/>
    <n v="127"/>
    <n v="1"/>
    <n v="24"/>
    <x v="4"/>
    <n v="10"/>
    <n v="6"/>
    <m/>
    <m/>
    <n v="7.8539816339744835E-3"/>
    <n v="2.6728826664807165E-2"/>
    <x v="0"/>
  </r>
  <r>
    <x v="30"/>
    <n v="127"/>
    <n v="1"/>
    <n v="22"/>
    <x v="2"/>
    <n v="5"/>
    <n v="3"/>
    <m/>
    <m/>
    <n v="1.9634954084936209E-3"/>
    <n v="3.6378364277704512E-3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0"/>
    <n v="10"/>
    <n v="6"/>
    <m/>
    <m/>
    <n v="7.8539816339744835E-3"/>
    <n v="2.7649101142956961E-2"/>
    <x v="0"/>
  </r>
  <r>
    <x v="30"/>
    <n v="127"/>
    <n v="1"/>
    <n v="24"/>
    <x v="0"/>
    <n v="15"/>
    <n v="6"/>
    <m/>
    <m/>
    <n v="1.7671458676442587E-2"/>
    <n v="5.8089659363338444E-2"/>
    <x v="0"/>
  </r>
  <r>
    <x v="30"/>
    <n v="127"/>
    <n v="1"/>
    <n v="24"/>
    <x v="4"/>
    <n v="15"/>
    <n v="6"/>
    <m/>
    <m/>
    <n v="1.7671458676442587E-2"/>
    <n v="5.6950957515054322E-2"/>
    <x v="0"/>
  </r>
  <r>
    <x v="30"/>
    <n v="127"/>
    <n v="1"/>
    <n v="24"/>
    <x v="4"/>
    <n v="10"/>
    <n v="6"/>
    <m/>
    <m/>
    <n v="7.8539816339744835E-3"/>
    <n v="2.6728826664807165E-2"/>
    <x v="0"/>
  </r>
  <r>
    <x v="30"/>
    <n v="127"/>
    <n v="1"/>
    <n v="24"/>
    <x v="0"/>
    <n v="5"/>
    <n v="6"/>
    <m/>
    <m/>
    <n v="1.9634954084936209E-3"/>
    <n v="7.7714870209617563E-3"/>
    <x v="0"/>
  </r>
  <r>
    <x v="30"/>
    <n v="127"/>
    <n v="1"/>
    <n v="24"/>
    <x v="4"/>
    <n v="10"/>
    <n v="5"/>
    <m/>
    <m/>
    <n v="7.8539816339744835E-3"/>
    <n v="2.2046555420420225E-2"/>
    <x v="0"/>
  </r>
  <r>
    <x v="30"/>
    <n v="127"/>
    <n v="1"/>
    <n v="10"/>
    <x v="0"/>
    <n v="10"/>
    <n v="3"/>
    <m/>
    <m/>
    <n v="7.8539816339744835E-3"/>
    <n v="1.2942556175112916E-2"/>
    <x v="0"/>
  </r>
  <r>
    <x v="30"/>
    <n v="127"/>
    <n v="1"/>
    <n v="14"/>
    <x v="1"/>
    <n v="5"/>
    <n v="3"/>
    <m/>
    <m/>
    <n v="1.9634954084936209E-3"/>
    <n v="3.6378364277704512E-3"/>
    <x v="0"/>
  </r>
  <r>
    <x v="30"/>
    <n v="127"/>
    <n v="1"/>
    <n v="24"/>
    <x v="4"/>
    <n v="10"/>
    <n v="3"/>
    <m/>
    <m/>
    <n v="7.8539816339744835E-3"/>
    <n v="1.285292313179332E-2"/>
    <x v="0"/>
  </r>
  <r>
    <x v="30"/>
    <n v="127"/>
    <n v="1"/>
    <n v="10"/>
    <x v="0"/>
    <n v="25"/>
    <n v="6"/>
    <m/>
    <m/>
    <n v="4.9087385212340517E-2"/>
    <n v="0.14801210491524977"/>
    <x v="1"/>
  </r>
  <r>
    <x v="30"/>
    <n v="127"/>
    <n v="1"/>
    <n v="24"/>
    <x v="2"/>
    <n v="5"/>
    <n v="3"/>
    <m/>
    <m/>
    <n v="1.9634954084936209E-3"/>
    <n v="3.6378364277704512E-3"/>
    <x v="0"/>
  </r>
  <r>
    <x v="30"/>
    <n v="127"/>
    <n v="1"/>
    <n v="24"/>
    <x v="2"/>
    <n v="10"/>
    <n v="5"/>
    <m/>
    <m/>
    <n v="7.8539816339744835E-3"/>
    <n v="2.2644818432641822E-2"/>
    <x v="0"/>
  </r>
  <r>
    <x v="30"/>
    <n v="127"/>
    <n v="1"/>
    <n v="24"/>
    <x v="2"/>
    <n v="15"/>
    <n v="6"/>
    <m/>
    <m/>
    <n v="1.7671458676442587E-2"/>
    <n v="5.8089659363338444E-2"/>
    <x v="0"/>
  </r>
  <r>
    <x v="30"/>
    <n v="127"/>
    <n v="1"/>
    <n v="24"/>
    <x v="2"/>
    <n v="10"/>
    <n v="6"/>
    <m/>
    <m/>
    <n v="7.8539816339744835E-3"/>
    <n v="2.7649101142956961E-2"/>
    <x v="0"/>
  </r>
  <r>
    <x v="30"/>
    <n v="127"/>
    <n v="1"/>
    <n v="24"/>
    <x v="2"/>
    <n v="5"/>
    <n v="6"/>
    <m/>
    <m/>
    <n v="1.9634954084936209E-3"/>
    <n v="7.7714870209617563E-3"/>
    <x v="0"/>
  </r>
  <r>
    <x v="30"/>
    <n v="127"/>
    <n v="1"/>
    <n v="22"/>
    <x v="2"/>
    <n v="5"/>
    <n v="3"/>
    <m/>
    <m/>
    <n v="1.9634954084936209E-3"/>
    <n v="3.6378364277704512E-3"/>
    <x v="0"/>
  </r>
  <r>
    <x v="30"/>
    <n v="127"/>
    <n v="1"/>
    <n v="10"/>
    <x v="0"/>
    <n v="5"/>
    <n v="3"/>
    <m/>
    <m/>
    <n v="1.9634954084936209E-3"/>
    <n v="3.6378364277704512E-3"/>
    <x v="0"/>
  </r>
  <r>
    <x v="30"/>
    <n v="128"/>
    <n v="1"/>
    <n v="14"/>
    <x v="1"/>
    <n v="5"/>
    <n v="3"/>
    <m/>
    <m/>
    <n v="1.9634954084936209E-3"/>
    <n v="3.6378364277704512E-3"/>
    <x v="0"/>
  </r>
  <r>
    <x v="30"/>
    <n v="128"/>
    <n v="1"/>
    <n v="24"/>
    <x v="4"/>
    <n v="10"/>
    <n v="3"/>
    <m/>
    <m/>
    <n v="7.8539816339744835E-3"/>
    <n v="1.285292313179332E-2"/>
    <x v="0"/>
  </r>
  <r>
    <x v="30"/>
    <n v="128"/>
    <n v="1"/>
    <n v="10"/>
    <x v="0"/>
    <n v="25"/>
    <n v="6"/>
    <m/>
    <m/>
    <n v="4.9087385212340517E-2"/>
    <n v="0.14801210491524977"/>
    <x v="1"/>
  </r>
  <r>
    <x v="30"/>
    <n v="128"/>
    <n v="1"/>
    <n v="24"/>
    <x v="0"/>
    <n v="5"/>
    <n v="3"/>
    <m/>
    <m/>
    <n v="1.9634954084936209E-3"/>
    <n v="3.6378364277704512E-3"/>
    <x v="0"/>
  </r>
  <r>
    <x v="30"/>
    <n v="128"/>
    <n v="1"/>
    <n v="24"/>
    <x v="4"/>
    <n v="10"/>
    <n v="5"/>
    <m/>
    <m/>
    <n v="7.8539816339744835E-3"/>
    <n v="2.2046555420420225E-2"/>
    <x v="0"/>
  </r>
  <r>
    <x v="30"/>
    <n v="128"/>
    <n v="1"/>
    <n v="10"/>
    <x v="0"/>
    <n v="10"/>
    <n v="3"/>
    <m/>
    <m/>
    <n v="7.8539816339744835E-3"/>
    <n v="1.2942556175112916E-2"/>
    <x v="0"/>
  </r>
  <r>
    <x v="30"/>
    <n v="128"/>
    <n v="1"/>
    <n v="10"/>
    <x v="0"/>
    <n v="5"/>
    <n v="3"/>
    <m/>
    <m/>
    <n v="1.9634954084936209E-3"/>
    <n v="3.6378364277704512E-3"/>
    <x v="0"/>
  </r>
  <r>
    <x v="30"/>
    <n v="128"/>
    <n v="1"/>
    <n v="24"/>
    <x v="4"/>
    <n v="5"/>
    <n v="3"/>
    <m/>
    <m/>
    <n v="1.9634954084936209E-3"/>
    <n v="3.5268851656513989E-3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22"/>
    <x v="2"/>
    <n v="5"/>
    <n v="3"/>
    <m/>
    <m/>
    <n v="1.9634954084936209E-3"/>
    <n v="3.6378364277704512E-3"/>
    <x v="0"/>
  </r>
  <r>
    <x v="30"/>
    <n v="128"/>
    <n v="1"/>
    <n v="24"/>
    <x v="0"/>
    <n v="15"/>
    <n v="6"/>
    <m/>
    <m/>
    <n v="1.7671458676442587E-2"/>
    <n v="5.8089659363338444E-2"/>
    <x v="0"/>
  </r>
  <r>
    <x v="30"/>
    <n v="128"/>
    <n v="1"/>
    <n v="24"/>
    <x v="0"/>
    <n v="10"/>
    <n v="6"/>
    <m/>
    <m/>
    <n v="7.8539816339744835E-3"/>
    <n v="2.7649101142956961E-2"/>
    <x v="0"/>
  </r>
  <r>
    <x v="30"/>
    <n v="128"/>
    <n v="1"/>
    <n v="24"/>
    <x v="0"/>
    <n v="10"/>
    <n v="6"/>
    <m/>
    <m/>
    <n v="7.8539816339744835E-3"/>
    <n v="2.7649101142956961E-2"/>
    <x v="0"/>
  </r>
  <r>
    <x v="30"/>
    <n v="128"/>
    <n v="1"/>
    <n v="24"/>
    <x v="0"/>
    <n v="15"/>
    <n v="6"/>
    <m/>
    <m/>
    <n v="1.7671458676442587E-2"/>
    <n v="5.8089659363338444E-2"/>
    <x v="0"/>
  </r>
  <r>
    <x v="30"/>
    <n v="128"/>
    <n v="1"/>
    <n v="24"/>
    <x v="4"/>
    <n v="15"/>
    <n v="6"/>
    <m/>
    <m/>
    <n v="1.7671458676442587E-2"/>
    <n v="5.6950957515054322E-2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24"/>
    <x v="0"/>
    <n v="5"/>
    <n v="6"/>
    <m/>
    <m/>
    <n v="1.9634954084936209E-3"/>
    <n v="7.7714870209617563E-3"/>
    <x v="0"/>
  </r>
  <r>
    <x v="30"/>
    <n v="128"/>
    <n v="1"/>
    <n v="24"/>
    <x v="4"/>
    <n v="10"/>
    <n v="5"/>
    <m/>
    <m/>
    <n v="7.8539816339744835E-3"/>
    <n v="2.2046555420420225E-2"/>
    <x v="0"/>
  </r>
  <r>
    <x v="30"/>
    <n v="128"/>
    <n v="1"/>
    <n v="10"/>
    <x v="0"/>
    <n v="10"/>
    <n v="3"/>
    <m/>
    <m/>
    <n v="7.8539816339744835E-3"/>
    <n v="1.2942556175112916E-2"/>
    <x v="0"/>
  </r>
  <r>
    <x v="30"/>
    <n v="128"/>
    <n v="1"/>
    <n v="14"/>
    <x v="1"/>
    <n v="5"/>
    <n v="3"/>
    <m/>
    <m/>
    <n v="1.9634954084936209E-3"/>
    <n v="3.6378364277704512E-3"/>
    <x v="0"/>
  </r>
  <r>
    <x v="30"/>
    <n v="128"/>
    <n v="1"/>
    <n v="24"/>
    <x v="4"/>
    <n v="10"/>
    <n v="3"/>
    <m/>
    <m/>
    <n v="7.8539816339744835E-3"/>
    <n v="1.285292313179332E-2"/>
    <x v="0"/>
  </r>
  <r>
    <x v="30"/>
    <n v="128"/>
    <n v="1"/>
    <n v="10"/>
    <x v="0"/>
    <n v="25"/>
    <n v="6"/>
    <m/>
    <m/>
    <n v="4.9087385212340517E-2"/>
    <n v="0.14801210491524977"/>
    <x v="1"/>
  </r>
  <r>
    <x v="30"/>
    <n v="128"/>
    <n v="1"/>
    <n v="24"/>
    <x v="2"/>
    <n v="5"/>
    <n v="3"/>
    <m/>
    <m/>
    <n v="1.9634954084936209E-3"/>
    <n v="3.6378364277704512E-3"/>
    <x v="0"/>
  </r>
  <r>
    <x v="30"/>
    <n v="128"/>
    <n v="1"/>
    <n v="24"/>
    <x v="2"/>
    <n v="10"/>
    <n v="5"/>
    <m/>
    <m/>
    <n v="7.8539816339744835E-3"/>
    <n v="2.2644818432641822E-2"/>
    <x v="0"/>
  </r>
  <r>
    <x v="30"/>
    <n v="128"/>
    <n v="1"/>
    <n v="24"/>
    <x v="2"/>
    <n v="15"/>
    <n v="6"/>
    <m/>
    <m/>
    <n v="1.7671458676442587E-2"/>
    <n v="5.8089659363338444E-2"/>
    <x v="0"/>
  </r>
  <r>
    <x v="30"/>
    <n v="128"/>
    <n v="1"/>
    <n v="24"/>
    <x v="2"/>
    <n v="10"/>
    <n v="6"/>
    <m/>
    <m/>
    <n v="7.8539816339744835E-3"/>
    <n v="2.7649101142956961E-2"/>
    <x v="0"/>
  </r>
  <r>
    <x v="30"/>
    <n v="128"/>
    <n v="1"/>
    <n v="24"/>
    <x v="2"/>
    <n v="5"/>
    <n v="6"/>
    <m/>
    <m/>
    <n v="1.9634954084936209E-3"/>
    <n v="7.7714870209617563E-3"/>
    <x v="0"/>
  </r>
  <r>
    <x v="30"/>
    <n v="128"/>
    <n v="1"/>
    <n v="22"/>
    <x v="2"/>
    <n v="5"/>
    <n v="3"/>
    <m/>
    <m/>
    <n v="1.9634954084936209E-3"/>
    <n v="3.6378364277704512E-3"/>
    <x v="0"/>
  </r>
  <r>
    <x v="30"/>
    <n v="128"/>
    <n v="1"/>
    <n v="10"/>
    <x v="0"/>
    <n v="5"/>
    <n v="3"/>
    <m/>
    <m/>
    <n v="1.9634954084936209E-3"/>
    <n v="3.6378364277704512E-3"/>
    <x v="0"/>
  </r>
  <r>
    <x v="30"/>
    <n v="128"/>
    <n v="1"/>
    <n v="24"/>
    <x v="0"/>
    <n v="5"/>
    <n v="3"/>
    <m/>
    <m/>
    <n v="1.9634954084936209E-3"/>
    <n v="3.6378364277704512E-3"/>
    <x v="0"/>
  </r>
  <r>
    <x v="30"/>
    <n v="128"/>
    <n v="1"/>
    <n v="24"/>
    <x v="0"/>
    <n v="20"/>
    <n v="3"/>
    <m/>
    <m/>
    <n v="3.1415926535897934E-2"/>
    <n v="4.6046534436573458E-2"/>
    <x v="1"/>
  </r>
  <r>
    <x v="30"/>
    <n v="128"/>
    <n v="1"/>
    <n v="24"/>
    <x v="0"/>
    <n v="10"/>
    <n v="3"/>
    <m/>
    <m/>
    <n v="7.8539816339744835E-3"/>
    <n v="1.2942556175112916E-2"/>
    <x v="0"/>
  </r>
  <r>
    <x v="30"/>
    <n v="128"/>
    <n v="1"/>
    <n v="24"/>
    <x v="0"/>
    <n v="15"/>
    <n v="6"/>
    <m/>
    <m/>
    <n v="1.7671458676442587E-2"/>
    <n v="5.8089659363338444E-2"/>
    <x v="0"/>
  </r>
  <r>
    <x v="30"/>
    <n v="128"/>
    <n v="1"/>
    <n v="24"/>
    <x v="4"/>
    <n v="10"/>
    <n v="3"/>
    <m/>
    <m/>
    <n v="7.8539816339744835E-3"/>
    <n v="1.285292313179332E-2"/>
    <x v="0"/>
  </r>
  <r>
    <x v="30"/>
    <n v="128"/>
    <n v="1"/>
    <n v="10"/>
    <x v="0"/>
    <n v="25"/>
    <n v="6"/>
    <m/>
    <m/>
    <n v="4.9087385212340517E-2"/>
    <n v="0.14801210491524977"/>
    <x v="1"/>
  </r>
  <r>
    <x v="30"/>
    <n v="128"/>
    <n v="1"/>
    <n v="24"/>
    <x v="0"/>
    <n v="5"/>
    <n v="3"/>
    <m/>
    <m/>
    <n v="1.9634954084936209E-3"/>
    <n v="3.6378364277704512E-3"/>
    <x v="0"/>
  </r>
  <r>
    <x v="30"/>
    <n v="128"/>
    <n v="1"/>
    <n v="24"/>
    <x v="0"/>
    <n v="20"/>
    <n v="3"/>
    <m/>
    <m/>
    <n v="3.1415926535897934E-2"/>
    <n v="4.6046534436573458E-2"/>
    <x v="1"/>
  </r>
  <r>
    <x v="30"/>
    <n v="128"/>
    <n v="1"/>
    <n v="24"/>
    <x v="0"/>
    <n v="10"/>
    <n v="3"/>
    <m/>
    <m/>
    <n v="7.8539816339744835E-3"/>
    <n v="1.2942556175112916E-2"/>
    <x v="0"/>
  </r>
  <r>
    <x v="30"/>
    <n v="128"/>
    <n v="1"/>
    <n v="24"/>
    <x v="0"/>
    <n v="15"/>
    <n v="6"/>
    <m/>
    <m/>
    <n v="1.7671458676442587E-2"/>
    <n v="5.8089659363338444E-2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14"/>
    <x v="1"/>
    <n v="5"/>
    <n v="3"/>
    <m/>
    <m/>
    <n v="1.9634954084936209E-3"/>
    <n v="3.6378364277704512E-3"/>
    <x v="0"/>
  </r>
  <r>
    <x v="30"/>
    <n v="128"/>
    <n v="1"/>
    <n v="14"/>
    <x v="1"/>
    <n v="5"/>
    <n v="3"/>
    <m/>
    <m/>
    <n v="1.9634954084936209E-3"/>
    <n v="3.6378364277704512E-3"/>
    <x v="0"/>
  </r>
  <r>
    <x v="30"/>
    <n v="128"/>
    <n v="1"/>
    <n v="24"/>
    <x v="4"/>
    <n v="10"/>
    <n v="6"/>
    <m/>
    <m/>
    <n v="7.8539816339744835E-3"/>
    <n v="2.6728826664807165E-2"/>
    <x v="0"/>
  </r>
  <r>
    <x v="30"/>
    <n v="128"/>
    <n v="1"/>
    <n v="24"/>
    <x v="0"/>
    <n v="10"/>
    <n v="6"/>
    <m/>
    <m/>
    <n v="7.8539816339744835E-3"/>
    <n v="2.7649101142956961E-2"/>
    <x v="0"/>
  </r>
  <r>
    <x v="30"/>
    <n v="128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0"/>
    <n v="3"/>
    <m/>
    <m/>
    <n v="7.8539816339744835E-3"/>
    <n v="1.2942556175112916E-2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14"/>
    <x v="1"/>
    <n v="5"/>
    <n v="3"/>
    <m/>
    <m/>
    <n v="1.9634954084936209E-3"/>
    <n v="3.6378364277704512E-3"/>
    <x v="0"/>
  </r>
  <r>
    <x v="31"/>
    <n v="134"/>
    <n v="1"/>
    <n v="14"/>
    <x v="1"/>
    <n v="5"/>
    <n v="3"/>
    <m/>
    <m/>
    <n v="1.9634954084936209E-3"/>
    <n v="3.6378364277704512E-3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4"/>
    <n v="1"/>
    <n v="24"/>
    <x v="4"/>
    <n v="5"/>
    <n v="6"/>
    <m/>
    <m/>
    <n v="1.9634954084936209E-3"/>
    <n v="7.3344795804612326E-3"/>
    <x v="0"/>
  </r>
  <r>
    <x v="31"/>
    <n v="134"/>
    <n v="1"/>
    <n v="10"/>
    <x v="0"/>
    <n v="5"/>
    <n v="3"/>
    <m/>
    <m/>
    <n v="1.9634954084936209E-3"/>
    <n v="3.6378364277704512E-3"/>
    <x v="0"/>
  </r>
  <r>
    <x v="31"/>
    <n v="134"/>
    <n v="1"/>
    <n v="24"/>
    <x v="4"/>
    <n v="5"/>
    <n v="3"/>
    <m/>
    <m/>
    <n v="1.9634954084936209E-3"/>
    <n v="3.5268851656513989E-3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22"/>
    <x v="2"/>
    <n v="5"/>
    <n v="3"/>
    <m/>
    <m/>
    <n v="1.9634954084936209E-3"/>
    <n v="3.6378364277704512E-3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4"/>
    <n v="15"/>
    <n v="6"/>
    <m/>
    <m/>
    <n v="1.7671458676442587E-2"/>
    <n v="5.6950957515054322E-2"/>
    <x v="0"/>
  </r>
  <r>
    <x v="31"/>
    <n v="134"/>
    <n v="1"/>
    <n v="24"/>
    <x v="4"/>
    <n v="10"/>
    <n v="6"/>
    <m/>
    <m/>
    <n v="7.8539816339744835E-3"/>
    <n v="2.6728826664807165E-2"/>
    <x v="0"/>
  </r>
  <r>
    <x v="31"/>
    <n v="134"/>
    <n v="1"/>
    <n v="24"/>
    <x v="0"/>
    <n v="5"/>
    <n v="6"/>
    <m/>
    <m/>
    <n v="1.9634954084936209E-3"/>
    <n v="7.7714870209617563E-3"/>
    <x v="0"/>
  </r>
  <r>
    <x v="31"/>
    <n v="134"/>
    <n v="1"/>
    <n v="2"/>
    <x v="3"/>
    <n v="25"/>
    <n v="15"/>
    <n v="61"/>
    <n v="13"/>
    <n v="4.9087385212340517E-2"/>
    <n v="0.38880580831452366"/>
    <x v="0"/>
  </r>
  <r>
    <x v="31"/>
    <n v="134"/>
    <n v="1"/>
    <n v="10"/>
    <x v="0"/>
    <n v="10"/>
    <n v="3"/>
    <m/>
    <m/>
    <n v="7.8539816339744835E-3"/>
    <n v="1.2942556175112916E-2"/>
    <x v="0"/>
  </r>
  <r>
    <x v="31"/>
    <n v="134"/>
    <n v="1"/>
    <n v="14"/>
    <x v="1"/>
    <n v="5"/>
    <n v="3"/>
    <m/>
    <m/>
    <n v="1.9634954084936209E-3"/>
    <n v="3.6378364277704512E-3"/>
    <x v="0"/>
  </r>
  <r>
    <x v="31"/>
    <n v="134"/>
    <n v="1"/>
    <n v="2"/>
    <x v="3"/>
    <n v="10"/>
    <n v="10"/>
    <m/>
    <m/>
    <n v="7.8539816339744835E-3"/>
    <n v="4.5847824058857317E-2"/>
    <x v="0"/>
  </r>
  <r>
    <x v="31"/>
    <n v="134"/>
    <n v="1"/>
    <n v="10"/>
    <x v="0"/>
    <n v="25"/>
    <n v="6"/>
    <m/>
    <m/>
    <n v="4.9087385212340517E-2"/>
    <n v="0.14801210491524977"/>
    <x v="1"/>
  </r>
  <r>
    <x v="31"/>
    <n v="134"/>
    <n v="1"/>
    <n v="2"/>
    <x v="3"/>
    <n v="10"/>
    <n v="10"/>
    <m/>
    <m/>
    <n v="7.8539816339744835E-3"/>
    <n v="4.5847824058857317E-2"/>
    <x v="0"/>
  </r>
  <r>
    <x v="31"/>
    <n v="134"/>
    <n v="1"/>
    <n v="10"/>
    <x v="0"/>
    <n v="10"/>
    <n v="3"/>
    <m/>
    <m/>
    <n v="7.8539816339744835E-3"/>
    <n v="1.2942556175112916E-2"/>
    <x v="0"/>
  </r>
  <r>
    <x v="31"/>
    <n v="134"/>
    <n v="1"/>
    <n v="10"/>
    <x v="0"/>
    <n v="5"/>
    <n v="3"/>
    <m/>
    <m/>
    <n v="1.9634954084936209E-3"/>
    <n v="3.6378364277704512E-3"/>
    <x v="0"/>
  </r>
  <r>
    <x v="31"/>
    <n v="134"/>
    <n v="1"/>
    <n v="2"/>
    <x v="3"/>
    <n v="10"/>
    <n v="10"/>
    <m/>
    <m/>
    <n v="7.8539816339744835E-3"/>
    <n v="4.5847824058857317E-2"/>
    <x v="0"/>
  </r>
  <r>
    <x v="31"/>
    <n v="134"/>
    <n v="1"/>
    <n v="2"/>
    <x v="3"/>
    <n v="10"/>
    <n v="10"/>
    <m/>
    <m/>
    <n v="7.8539816339744835E-3"/>
    <n v="4.5847824058857317E-2"/>
    <x v="0"/>
  </r>
  <r>
    <x v="31"/>
    <n v="134"/>
    <n v="1"/>
    <n v="22"/>
    <x v="2"/>
    <n v="5"/>
    <n v="3"/>
    <m/>
    <m/>
    <n v="1.9634954084936209E-3"/>
    <n v="3.6378364277704512E-3"/>
    <x v="0"/>
  </r>
  <r>
    <x v="31"/>
    <n v="134"/>
    <n v="1"/>
    <n v="24"/>
    <x v="0"/>
    <n v="15"/>
    <n v="6"/>
    <m/>
    <m/>
    <n v="1.7671458676442587E-2"/>
    <n v="5.8089659363338444E-2"/>
    <x v="0"/>
  </r>
  <r>
    <x v="31"/>
    <n v="134"/>
    <n v="1"/>
    <n v="24"/>
    <x v="0"/>
    <n v="10"/>
    <n v="6"/>
    <m/>
    <m/>
    <n v="7.8539816339744835E-3"/>
    <n v="2.7649101142956961E-2"/>
    <x v="0"/>
  </r>
  <r>
    <x v="31"/>
    <n v="135"/>
    <n v="1"/>
    <n v="24"/>
    <x v="0"/>
    <n v="20"/>
    <n v="3"/>
    <m/>
    <m/>
    <n v="3.1415926535897934E-2"/>
    <n v="4.6046534436573458E-2"/>
    <x v="1"/>
  </r>
  <r>
    <x v="31"/>
    <n v="135"/>
    <n v="1"/>
    <n v="24"/>
    <x v="0"/>
    <n v="10"/>
    <n v="3"/>
    <m/>
    <m/>
    <n v="7.8539816339744835E-3"/>
    <n v="1.2942556175112916E-2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14"/>
    <x v="1"/>
    <n v="5"/>
    <n v="3"/>
    <m/>
    <m/>
    <n v="1.9634954084936209E-3"/>
    <n v="3.6378364277704512E-3"/>
    <x v="0"/>
  </r>
  <r>
    <x v="31"/>
    <n v="135"/>
    <n v="1"/>
    <n v="14"/>
    <x v="1"/>
    <n v="5"/>
    <n v="3"/>
    <m/>
    <m/>
    <n v="1.9634954084936209E-3"/>
    <n v="3.6378364277704512E-3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24"/>
    <x v="0"/>
    <n v="10"/>
    <n v="6"/>
    <m/>
    <m/>
    <n v="7.8539816339744835E-3"/>
    <n v="2.7649101142956961E-2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0"/>
    <n v="10"/>
    <n v="6"/>
    <m/>
    <m/>
    <n v="7.8539816339744835E-3"/>
    <n v="2.7649101142956961E-2"/>
    <x v="0"/>
  </r>
  <r>
    <x v="31"/>
    <n v="135"/>
    <n v="1"/>
    <n v="24"/>
    <x v="4"/>
    <n v="5"/>
    <n v="6"/>
    <m/>
    <m/>
    <n v="1.9634954084936209E-3"/>
    <n v="7.3344795804612326E-3"/>
    <x v="0"/>
  </r>
  <r>
    <x v="31"/>
    <n v="135"/>
    <n v="1"/>
    <n v="10"/>
    <x v="0"/>
    <n v="5"/>
    <n v="3"/>
    <m/>
    <m/>
    <n v="1.9634954084936209E-3"/>
    <n v="3.6378364277704512E-3"/>
    <x v="0"/>
  </r>
  <r>
    <x v="31"/>
    <n v="135"/>
    <n v="1"/>
    <n v="24"/>
    <x v="4"/>
    <n v="5"/>
    <n v="3"/>
    <m/>
    <m/>
    <n v="1.9634954084936209E-3"/>
    <n v="3.5268851656513989E-3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22"/>
    <x v="2"/>
    <n v="5"/>
    <n v="3"/>
    <m/>
    <m/>
    <n v="1.9634954084936209E-3"/>
    <n v="3.6378364277704512E-3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0"/>
    <n v="10"/>
    <n v="6"/>
    <m/>
    <m/>
    <n v="7.8539816339744835E-3"/>
    <n v="2.7649101142956961E-2"/>
    <x v="0"/>
  </r>
  <r>
    <x v="31"/>
    <n v="135"/>
    <n v="1"/>
    <n v="24"/>
    <x v="0"/>
    <n v="10"/>
    <n v="6"/>
    <m/>
    <m/>
    <n v="7.8539816339744835E-3"/>
    <n v="2.7649101142956961E-2"/>
    <x v="0"/>
  </r>
  <r>
    <x v="31"/>
    <n v="135"/>
    <n v="1"/>
    <n v="24"/>
    <x v="0"/>
    <n v="15"/>
    <n v="6"/>
    <m/>
    <m/>
    <n v="1.7671458676442587E-2"/>
    <n v="5.8089659363338444E-2"/>
    <x v="0"/>
  </r>
  <r>
    <x v="31"/>
    <n v="135"/>
    <n v="1"/>
    <n v="24"/>
    <x v="4"/>
    <n v="15"/>
    <n v="6"/>
    <m/>
    <m/>
    <n v="1.7671458676442587E-2"/>
    <n v="5.6950957515054322E-2"/>
    <x v="0"/>
  </r>
  <r>
    <x v="31"/>
    <n v="135"/>
    <n v="1"/>
    <n v="24"/>
    <x v="4"/>
    <n v="10"/>
    <n v="6"/>
    <m/>
    <m/>
    <n v="7.8539816339744835E-3"/>
    <n v="2.6728826664807165E-2"/>
    <x v="0"/>
  </r>
  <r>
    <x v="31"/>
    <n v="135"/>
    <n v="1"/>
    <n v="24"/>
    <x v="0"/>
    <n v="5"/>
    <n v="6"/>
    <m/>
    <m/>
    <n v="1.9634954084936209E-3"/>
    <n v="7.7714870209617563E-3"/>
    <x v="0"/>
  </r>
  <r>
    <x v="31"/>
    <n v="135"/>
    <n v="1"/>
    <n v="24"/>
    <x v="4"/>
    <n v="10"/>
    <n v="5"/>
    <m/>
    <m/>
    <n v="7.8539816339744835E-3"/>
    <n v="2.2046555420420225E-2"/>
    <x v="0"/>
  </r>
  <r>
    <x v="31"/>
    <n v="135"/>
    <n v="1"/>
    <n v="10"/>
    <x v="0"/>
    <n v="10"/>
    <n v="3"/>
    <m/>
    <m/>
    <n v="7.8539816339744835E-3"/>
    <n v="1.2942556175112916E-2"/>
    <x v="0"/>
  </r>
  <r>
    <x v="31"/>
    <n v="135"/>
    <n v="1"/>
    <n v="14"/>
    <x v="1"/>
    <n v="5"/>
    <n v="3"/>
    <m/>
    <m/>
    <n v="1.9634954084936209E-3"/>
    <n v="3.6378364277704512E-3"/>
    <x v="0"/>
  </r>
  <r>
    <x v="31"/>
    <n v="135"/>
    <n v="1"/>
    <n v="24"/>
    <x v="4"/>
    <n v="10"/>
    <n v="3"/>
    <m/>
    <m/>
    <n v="7.8539816339744835E-3"/>
    <n v="1.285292313179332E-2"/>
    <x v="0"/>
  </r>
  <r>
    <x v="31"/>
    <n v="135"/>
    <n v="1"/>
    <n v="10"/>
    <x v="0"/>
    <n v="25"/>
    <n v="6"/>
    <m/>
    <m/>
    <n v="4.9087385212340517E-2"/>
    <n v="0.14801210491524977"/>
    <x v="1"/>
  </r>
  <r>
    <x v="31"/>
    <n v="135"/>
    <n v="1"/>
    <n v="24"/>
    <x v="2"/>
    <n v="5"/>
    <n v="3"/>
    <m/>
    <m/>
    <n v="1.9634954084936209E-3"/>
    <n v="3.6378364277704512E-3"/>
    <x v="0"/>
  </r>
  <r>
    <x v="31"/>
    <n v="135"/>
    <n v="1"/>
    <n v="24"/>
    <x v="2"/>
    <n v="10"/>
    <n v="5"/>
    <m/>
    <m/>
    <n v="7.8539816339744835E-3"/>
    <n v="2.2644818432641822E-2"/>
    <x v="0"/>
  </r>
  <r>
    <x v="31"/>
    <n v="135"/>
    <n v="1"/>
    <n v="24"/>
    <x v="2"/>
    <n v="15"/>
    <n v="6"/>
    <m/>
    <m/>
    <n v="1.7671458676442587E-2"/>
    <n v="5.8089659363338444E-2"/>
    <x v="0"/>
  </r>
  <r>
    <x v="31"/>
    <n v="135"/>
    <n v="1"/>
    <n v="24"/>
    <x v="2"/>
    <n v="10"/>
    <n v="6"/>
    <m/>
    <m/>
    <n v="7.8539816339744835E-3"/>
    <n v="2.7649101142956961E-2"/>
    <x v="0"/>
  </r>
  <r>
    <x v="31"/>
    <n v="135"/>
    <n v="1"/>
    <n v="24"/>
    <x v="2"/>
    <n v="5"/>
    <n v="6"/>
    <m/>
    <m/>
    <n v="1.9634954084936209E-3"/>
    <n v="7.7714870209617563E-3"/>
    <x v="0"/>
  </r>
  <r>
    <x v="31"/>
    <n v="135"/>
    <n v="1"/>
    <n v="22"/>
    <x v="2"/>
    <n v="5"/>
    <n v="3"/>
    <m/>
    <m/>
    <n v="1.9634954084936209E-3"/>
    <n v="3.6378364277704512E-3"/>
    <x v="0"/>
  </r>
  <r>
    <x v="31"/>
    <n v="135"/>
    <n v="1"/>
    <n v="10"/>
    <x v="0"/>
    <n v="5"/>
    <n v="3"/>
    <m/>
    <m/>
    <n v="1.9634954084936209E-3"/>
    <n v="3.6378364277704512E-3"/>
    <x v="0"/>
  </r>
  <r>
    <x v="31"/>
    <n v="135"/>
    <n v="1"/>
    <n v="14"/>
    <x v="1"/>
    <n v="5"/>
    <n v="3"/>
    <m/>
    <m/>
    <n v="1.9634954084936209E-3"/>
    <n v="3.6378364277704512E-3"/>
    <x v="0"/>
  </r>
  <r>
    <x v="31"/>
    <n v="135"/>
    <n v="1"/>
    <n v="24"/>
    <x v="4"/>
    <n v="10"/>
    <n v="3"/>
    <m/>
    <m/>
    <n v="7.8539816339744835E-3"/>
    <n v="1.285292313179332E-2"/>
    <x v="0"/>
  </r>
  <r>
    <x v="31"/>
    <n v="135"/>
    <n v="1"/>
    <n v="10"/>
    <x v="0"/>
    <n v="25"/>
    <n v="6"/>
    <m/>
    <m/>
    <n v="4.9087385212340517E-2"/>
    <n v="0.14801210491524977"/>
    <x v="1"/>
  </r>
  <r>
    <x v="31"/>
    <n v="135"/>
    <n v="1"/>
    <n v="24"/>
    <x v="0"/>
    <n v="5"/>
    <n v="3"/>
    <m/>
    <m/>
    <n v="1.9634954084936209E-3"/>
    <n v="3.6378364277704512E-3"/>
    <x v="0"/>
  </r>
  <r>
    <x v="31"/>
    <n v="135"/>
    <n v="1"/>
    <n v="24"/>
    <x v="4"/>
    <n v="10"/>
    <n v="5"/>
    <m/>
    <m/>
    <n v="7.8539816339744835E-3"/>
    <n v="2.2046555420420225E-2"/>
    <x v="0"/>
  </r>
  <r>
    <x v="31"/>
    <n v="135"/>
    <n v="1"/>
    <n v="10"/>
    <x v="0"/>
    <n v="10"/>
    <n v="3"/>
    <m/>
    <m/>
    <n v="7.8539816339744835E-3"/>
    <n v="1.2942556175112916E-2"/>
    <x v="0"/>
  </r>
  <r>
    <x v="31"/>
    <n v="135"/>
    <n v="1"/>
    <n v="10"/>
    <x v="0"/>
    <n v="5"/>
    <n v="3"/>
    <m/>
    <m/>
    <n v="1.9634954084936209E-3"/>
    <n v="3.6378364277704512E-3"/>
    <x v="0"/>
  </r>
  <r>
    <x v="31"/>
    <n v="135"/>
    <n v="1"/>
    <n v="24"/>
    <x v="0"/>
    <n v="5"/>
    <n v="3"/>
    <m/>
    <m/>
    <n v="1.9634954084936209E-3"/>
    <n v="3.6378364277704512E-3"/>
    <x v="0"/>
  </r>
  <r>
    <x v="31"/>
    <n v="135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4"/>
    <n v="5"/>
    <n v="6"/>
    <m/>
    <m/>
    <n v="1.9634954084936209E-3"/>
    <n v="7.3344795804612326E-3"/>
    <x v="0"/>
  </r>
  <r>
    <x v="32"/>
    <n v="143"/>
    <n v="1"/>
    <n v="22"/>
    <x v="2"/>
    <n v="5"/>
    <n v="3"/>
    <m/>
    <m/>
    <n v="1.9634954084936209E-3"/>
    <n v="3.6378364277704512E-3"/>
    <x v="0"/>
  </r>
  <r>
    <x v="32"/>
    <n v="143"/>
    <n v="1"/>
    <n v="14"/>
    <x v="1"/>
    <n v="5"/>
    <n v="3"/>
    <m/>
    <m/>
    <n v="1.9634954084936209E-3"/>
    <n v="3.6378364277704512E-3"/>
    <x v="0"/>
  </r>
  <r>
    <x v="32"/>
    <n v="143"/>
    <n v="1"/>
    <n v="2"/>
    <x v="3"/>
    <n v="10"/>
    <n v="10"/>
    <m/>
    <m/>
    <n v="7.8539816339744835E-3"/>
    <n v="4.5847824058857317E-2"/>
    <x v="0"/>
  </r>
  <r>
    <x v="32"/>
    <n v="143"/>
    <n v="1"/>
    <n v="10"/>
    <x v="0"/>
    <n v="25"/>
    <n v="6"/>
    <m/>
    <m/>
    <n v="4.9087385212340517E-2"/>
    <n v="0.14801210491524977"/>
    <x v="1"/>
  </r>
  <r>
    <x v="32"/>
    <n v="143"/>
    <n v="1"/>
    <n v="2"/>
    <x v="3"/>
    <n v="15"/>
    <n v="10"/>
    <m/>
    <m/>
    <n v="1.7671458676442587E-2"/>
    <n v="9.7687695493628809E-2"/>
    <x v="0"/>
  </r>
  <r>
    <x v="32"/>
    <n v="143"/>
    <n v="1"/>
    <n v="10"/>
    <x v="0"/>
    <n v="25"/>
    <n v="6"/>
    <m/>
    <m/>
    <n v="4.9087385212340517E-2"/>
    <n v="0.14801210491524977"/>
    <x v="1"/>
  </r>
  <r>
    <x v="32"/>
    <n v="143"/>
    <n v="1"/>
    <n v="24"/>
    <x v="0"/>
    <n v="5"/>
    <n v="3"/>
    <m/>
    <m/>
    <n v="1.9634954084936209E-3"/>
    <n v="3.6378364277704512E-3"/>
    <x v="0"/>
  </r>
  <r>
    <x v="32"/>
    <n v="143"/>
    <n v="1"/>
    <n v="24"/>
    <x v="0"/>
    <n v="20"/>
    <n v="3"/>
    <m/>
    <m/>
    <n v="3.1415926535897934E-2"/>
    <n v="4.6046534436573458E-2"/>
    <x v="1"/>
  </r>
  <r>
    <x v="32"/>
    <n v="143"/>
    <n v="1"/>
    <n v="24"/>
    <x v="0"/>
    <n v="10"/>
    <n v="3"/>
    <m/>
    <m/>
    <n v="7.8539816339744835E-3"/>
    <n v="1.2942556175112916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14"/>
    <x v="1"/>
    <n v="5"/>
    <n v="3"/>
    <m/>
    <m/>
    <n v="1.9634954084936209E-3"/>
    <n v="3.6378364277704512E-3"/>
    <x v="0"/>
  </r>
  <r>
    <x v="32"/>
    <n v="143"/>
    <n v="1"/>
    <n v="14"/>
    <x v="1"/>
    <n v="5"/>
    <n v="3"/>
    <m/>
    <m/>
    <n v="1.9634954084936209E-3"/>
    <n v="3.6378364277704512E-3"/>
    <x v="0"/>
  </r>
  <r>
    <x v="32"/>
    <n v="143"/>
    <n v="1"/>
    <n v="2"/>
    <x v="3"/>
    <n v="10"/>
    <n v="10"/>
    <m/>
    <m/>
    <n v="7.8539816339744835E-3"/>
    <n v="4.5847824058857317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"/>
    <x v="3"/>
    <n v="15"/>
    <n v="10"/>
    <n v="28"/>
    <n v="8"/>
    <n v="1.7671458676442587E-2"/>
    <n v="9.7687695493628809E-2"/>
    <x v="0"/>
  </r>
  <r>
    <x v="32"/>
    <n v="143"/>
    <n v="1"/>
    <n v="10"/>
    <x v="0"/>
    <n v="5"/>
    <n v="3"/>
    <m/>
    <m/>
    <n v="1.9634954084936209E-3"/>
    <n v="3.6378364277704512E-3"/>
    <x v="0"/>
  </r>
  <r>
    <x v="32"/>
    <n v="143"/>
    <n v="1"/>
    <n v="2"/>
    <x v="3"/>
    <n v="10"/>
    <n v="10"/>
    <m/>
    <m/>
    <n v="7.8539816339744835E-3"/>
    <n v="4.5847824058857317E-2"/>
    <x v="0"/>
  </r>
  <r>
    <x v="32"/>
    <n v="143"/>
    <n v="1"/>
    <n v="2"/>
    <x v="3"/>
    <n v="10"/>
    <n v="10"/>
    <m/>
    <m/>
    <n v="7.8539816339744835E-3"/>
    <n v="4.5847824058857317E-2"/>
    <x v="0"/>
  </r>
  <r>
    <x v="32"/>
    <n v="143"/>
    <n v="1"/>
    <n v="22"/>
    <x v="2"/>
    <n v="5"/>
    <n v="3"/>
    <m/>
    <m/>
    <n v="1.9634954084936209E-3"/>
    <n v="3.6378364277704512E-3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0"/>
    <n v="6"/>
    <m/>
    <m/>
    <n v="7.8539816339744835E-3"/>
    <n v="2.7649101142956961E-2"/>
    <x v="0"/>
  </r>
  <r>
    <x v="32"/>
    <n v="143"/>
    <n v="1"/>
    <n v="24"/>
    <x v="0"/>
    <n v="15"/>
    <n v="6"/>
    <m/>
    <m/>
    <n v="1.7671458676442587E-2"/>
    <n v="5.8089659363338444E-2"/>
    <x v="0"/>
  </r>
  <r>
    <x v="32"/>
    <n v="143"/>
    <n v="1"/>
    <n v="24"/>
    <x v="4"/>
    <n v="15"/>
    <n v="6"/>
    <m/>
    <m/>
    <n v="1.7671458676442587E-2"/>
    <n v="5.6950957515054322E-2"/>
    <x v="0"/>
  </r>
  <r>
    <x v="32"/>
    <n v="143"/>
    <n v="1"/>
    <n v="24"/>
    <x v="4"/>
    <n v="10"/>
    <n v="6"/>
    <m/>
    <m/>
    <n v="7.8539816339744835E-3"/>
    <n v="2.6728826664807165E-2"/>
    <x v="0"/>
  </r>
  <r>
    <x v="32"/>
    <n v="143"/>
    <n v="1"/>
    <n v="24"/>
    <x v="0"/>
    <n v="5"/>
    <n v="6"/>
    <m/>
    <m/>
    <n v="1.9634954084936209E-3"/>
    <n v="7.7714870209617563E-3"/>
    <x v="0"/>
  </r>
  <r>
    <x v="32"/>
    <n v="143"/>
    <n v="1"/>
    <n v="24"/>
    <x v="4"/>
    <n v="10"/>
    <n v="5"/>
    <m/>
    <m/>
    <n v="7.8539816339744835E-3"/>
    <n v="2.2046555420420225E-2"/>
    <x v="0"/>
  </r>
  <r>
    <x v="32"/>
    <n v="143"/>
    <n v="1"/>
    <n v="10"/>
    <x v="0"/>
    <n v="10"/>
    <n v="3"/>
    <m/>
    <m/>
    <n v="7.8539816339744835E-3"/>
    <n v="1.2942556175112916E-2"/>
    <x v="0"/>
  </r>
  <r>
    <x v="32"/>
    <n v="143"/>
    <n v="1"/>
    <n v="14"/>
    <x v="1"/>
    <n v="5"/>
    <n v="3"/>
    <m/>
    <m/>
    <n v="1.9634954084936209E-3"/>
    <n v="3.6378364277704512E-3"/>
    <x v="0"/>
  </r>
  <r>
    <x v="33"/>
    <n v="152"/>
    <n v="1"/>
    <n v="24"/>
    <x v="4"/>
    <n v="10"/>
    <n v="3"/>
    <m/>
    <m/>
    <n v="7.8539816339744835E-3"/>
    <n v="1.285292313179332E-2"/>
    <x v="0"/>
  </r>
  <r>
    <x v="33"/>
    <n v="152"/>
    <n v="1"/>
    <n v="10"/>
    <x v="0"/>
    <n v="25"/>
    <n v="6"/>
    <m/>
    <m/>
    <n v="4.9087385212340517E-2"/>
    <n v="0.14801210491524977"/>
    <x v="1"/>
  </r>
  <r>
    <x v="33"/>
    <n v="152"/>
    <n v="1"/>
    <n v="24"/>
    <x v="4"/>
    <n v="10"/>
    <n v="3"/>
    <m/>
    <m/>
    <n v="7.8539816339744835E-3"/>
    <n v="1.285292313179332E-2"/>
    <x v="0"/>
  </r>
  <r>
    <x v="33"/>
    <n v="152"/>
    <n v="1"/>
    <n v="10"/>
    <x v="0"/>
    <n v="25"/>
    <n v="6"/>
    <m/>
    <m/>
    <n v="4.9087385212340517E-2"/>
    <n v="0.14801210491524977"/>
    <x v="1"/>
  </r>
  <r>
    <x v="33"/>
    <n v="152"/>
    <n v="1"/>
    <n v="24"/>
    <x v="0"/>
    <n v="5"/>
    <n v="3"/>
    <m/>
    <m/>
    <n v="1.9634954084936209E-3"/>
    <n v="3.6378364277704512E-3"/>
    <x v="0"/>
  </r>
  <r>
    <x v="33"/>
    <n v="152"/>
    <n v="1"/>
    <n v="24"/>
    <x v="0"/>
    <n v="20"/>
    <n v="3"/>
    <m/>
    <m/>
    <n v="3.1415926535897934E-2"/>
    <n v="4.6046534436573458E-2"/>
    <x v="1"/>
  </r>
  <r>
    <x v="33"/>
    <n v="152"/>
    <n v="1"/>
    <n v="24"/>
    <x v="0"/>
    <n v="10"/>
    <n v="3"/>
    <m/>
    <m/>
    <n v="7.8539816339744835E-3"/>
    <n v="1.2942556175112916E-2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4"/>
    <n v="10"/>
    <n v="6"/>
    <m/>
    <m/>
    <n v="7.8539816339744835E-3"/>
    <n v="2.6728826664807165E-2"/>
    <x v="0"/>
  </r>
  <r>
    <x v="33"/>
    <n v="152"/>
    <n v="1"/>
    <n v="2"/>
    <x v="3"/>
    <n v="10"/>
    <n v="10"/>
    <m/>
    <m/>
    <n v="7.8539816339744835E-3"/>
    <n v="4.5847824058857317E-2"/>
    <x v="0"/>
  </r>
  <r>
    <x v="33"/>
    <n v="152"/>
    <n v="1"/>
    <n v="14"/>
    <x v="1"/>
    <n v="5"/>
    <n v="3"/>
    <m/>
    <m/>
    <n v="1.9634954084936209E-3"/>
    <n v="3.6378364277704512E-3"/>
    <x v="0"/>
  </r>
  <r>
    <x v="33"/>
    <n v="152"/>
    <n v="1"/>
    <n v="14"/>
    <x v="1"/>
    <n v="5"/>
    <n v="3"/>
    <m/>
    <m/>
    <n v="1.9634954084936209E-3"/>
    <n v="3.6378364277704512E-3"/>
    <x v="0"/>
  </r>
  <r>
    <x v="33"/>
    <n v="152"/>
    <n v="1"/>
    <n v="2"/>
    <x v="3"/>
    <n v="15"/>
    <n v="10"/>
    <n v="31"/>
    <n v="8"/>
    <n v="1.7671458676442587E-2"/>
    <n v="9.7687695493628809E-2"/>
    <x v="0"/>
  </r>
  <r>
    <x v="33"/>
    <n v="152"/>
    <n v="1"/>
    <n v="24"/>
    <x v="0"/>
    <n v="10"/>
    <n v="6"/>
    <m/>
    <m/>
    <n v="7.8539816339744835E-3"/>
    <n v="2.7649101142956961E-2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0"/>
    <n v="10"/>
    <n v="6"/>
    <m/>
    <m/>
    <n v="7.8539816339744835E-3"/>
    <n v="2.7649101142956961E-2"/>
    <x v="0"/>
  </r>
  <r>
    <x v="33"/>
    <n v="152"/>
    <n v="1"/>
    <n v="2"/>
    <x v="3"/>
    <n v="10"/>
    <n v="10"/>
    <m/>
    <m/>
    <n v="7.8539816339744835E-3"/>
    <n v="4.5847824058857317E-2"/>
    <x v="0"/>
  </r>
  <r>
    <x v="33"/>
    <n v="152"/>
    <n v="1"/>
    <n v="10"/>
    <x v="0"/>
    <n v="5"/>
    <n v="3"/>
    <m/>
    <m/>
    <n v="1.9634954084936209E-3"/>
    <n v="3.6378364277704512E-3"/>
    <x v="0"/>
  </r>
  <r>
    <x v="33"/>
    <n v="152"/>
    <n v="1"/>
    <n v="2"/>
    <x v="3"/>
    <n v="10"/>
    <n v="10"/>
    <m/>
    <m/>
    <n v="7.8539816339744835E-3"/>
    <n v="4.5847824058857317E-2"/>
    <x v="0"/>
  </r>
  <r>
    <x v="33"/>
    <n v="152"/>
    <n v="1"/>
    <n v="24"/>
    <x v="4"/>
    <n v="10"/>
    <n v="6"/>
    <m/>
    <m/>
    <n v="7.8539816339744835E-3"/>
    <n v="2.6728826664807165E-2"/>
    <x v="0"/>
  </r>
  <r>
    <x v="33"/>
    <n v="152"/>
    <n v="1"/>
    <n v="22"/>
    <x v="2"/>
    <n v="5"/>
    <n v="3"/>
    <m/>
    <m/>
    <n v="1.9634954084936209E-3"/>
    <n v="3.6378364277704512E-3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0"/>
    <n v="10"/>
    <n v="6"/>
    <m/>
    <m/>
    <n v="7.8539816339744835E-3"/>
    <n v="2.7649101142956961E-2"/>
    <x v="0"/>
  </r>
  <r>
    <x v="33"/>
    <n v="152"/>
    <n v="1"/>
    <n v="24"/>
    <x v="0"/>
    <n v="10"/>
    <n v="6"/>
    <m/>
    <m/>
    <n v="7.8539816339744835E-3"/>
    <n v="2.7649101142956961E-2"/>
    <x v="0"/>
  </r>
  <r>
    <x v="33"/>
    <n v="152"/>
    <n v="1"/>
    <n v="24"/>
    <x v="0"/>
    <n v="15"/>
    <n v="6"/>
    <m/>
    <m/>
    <n v="1.7671458676442587E-2"/>
    <n v="5.8089659363338444E-2"/>
    <x v="0"/>
  </r>
  <r>
    <x v="33"/>
    <n v="152"/>
    <n v="1"/>
    <n v="24"/>
    <x v="4"/>
    <n v="15"/>
    <n v="6"/>
    <m/>
    <m/>
    <n v="1.7671458676442587E-2"/>
    <n v="5.6950957515054322E-2"/>
    <x v="0"/>
  </r>
  <r>
    <x v="33"/>
    <n v="152"/>
    <n v="1"/>
    <n v="24"/>
    <x v="4"/>
    <n v="10"/>
    <n v="6"/>
    <m/>
    <m/>
    <n v="7.8539816339744835E-3"/>
    <n v="2.6728826664807165E-2"/>
    <x v="0"/>
  </r>
  <r>
    <x v="33"/>
    <n v="152"/>
    <n v="1"/>
    <n v="24"/>
    <x v="0"/>
    <n v="5"/>
    <n v="6"/>
    <m/>
    <m/>
    <n v="1.9634954084936209E-3"/>
    <n v="7.7714870209617563E-3"/>
    <x v="0"/>
  </r>
  <r>
    <x v="33"/>
    <n v="152"/>
    <n v="1"/>
    <n v="24"/>
    <x v="4"/>
    <n v="10"/>
    <n v="5"/>
    <m/>
    <m/>
    <n v="7.8539816339744835E-3"/>
    <n v="2.2046555420420225E-2"/>
    <x v="0"/>
  </r>
  <r>
    <x v="33"/>
    <n v="152"/>
    <n v="1"/>
    <n v="10"/>
    <x v="0"/>
    <n v="10"/>
    <n v="3"/>
    <m/>
    <m/>
    <n v="7.8539816339744835E-3"/>
    <n v="1.2942556175112916E-2"/>
    <x v="0"/>
  </r>
  <r>
    <x v="33"/>
    <n v="152"/>
    <n v="1"/>
    <n v="14"/>
    <x v="1"/>
    <n v="5"/>
    <n v="3"/>
    <m/>
    <m/>
    <n v="1.9634954084936209E-3"/>
    <n v="3.6378364277704512E-3"/>
    <x v="0"/>
  </r>
  <r>
    <x v="33"/>
    <n v="152"/>
    <n v="1"/>
    <n v="24"/>
    <x v="4"/>
    <n v="10"/>
    <n v="3"/>
    <m/>
    <m/>
    <n v="7.8539816339744835E-3"/>
    <n v="1.285292313179332E-2"/>
    <x v="0"/>
  </r>
  <r>
    <x v="33"/>
    <n v="152"/>
    <n v="1"/>
    <n v="10"/>
    <x v="0"/>
    <n v="25"/>
    <n v="6"/>
    <m/>
    <m/>
    <n v="4.9087385212340517E-2"/>
    <n v="0.14801210491524977"/>
    <x v="1"/>
  </r>
  <r>
    <x v="33"/>
    <n v="152"/>
    <n v="1"/>
    <n v="24"/>
    <x v="2"/>
    <n v="5"/>
    <n v="3"/>
    <m/>
    <m/>
    <n v="1.9634954084936209E-3"/>
    <n v="3.6378364277704512E-3"/>
    <x v="0"/>
  </r>
  <r>
    <x v="33"/>
    <n v="152"/>
    <n v="1"/>
    <n v="24"/>
    <x v="2"/>
    <n v="10"/>
    <n v="5"/>
    <m/>
    <m/>
    <n v="7.8539816339744835E-3"/>
    <n v="2.2644818432641822E-2"/>
    <x v="0"/>
  </r>
  <r>
    <x v="33"/>
    <n v="152"/>
    <n v="1"/>
    <n v="24"/>
    <x v="2"/>
    <n v="15"/>
    <n v="6"/>
    <m/>
    <m/>
    <n v="1.7671458676442587E-2"/>
    <n v="5.8089659363338444E-2"/>
    <x v="0"/>
  </r>
  <r>
    <x v="33"/>
    <n v="152"/>
    <n v="1"/>
    <n v="24"/>
    <x v="2"/>
    <n v="10"/>
    <n v="6"/>
    <m/>
    <m/>
    <n v="7.8539816339744835E-3"/>
    <n v="2.7649101142956961E-2"/>
    <x v="0"/>
  </r>
  <r>
    <x v="34"/>
    <n v="153"/>
    <n v="1"/>
    <n v="24"/>
    <x v="0"/>
    <n v="5"/>
    <n v="6"/>
    <m/>
    <m/>
    <n v="1.9634954084936209E-3"/>
    <n v="7.7714870209617563E-3"/>
    <x v="0"/>
  </r>
  <r>
    <x v="34"/>
    <n v="153"/>
    <n v="1"/>
    <n v="24"/>
    <x v="4"/>
    <n v="10"/>
    <n v="5"/>
    <m/>
    <m/>
    <n v="7.8539816339744835E-3"/>
    <n v="2.2046555420420225E-2"/>
    <x v="0"/>
  </r>
  <r>
    <x v="34"/>
    <n v="153"/>
    <n v="1"/>
    <n v="10"/>
    <x v="0"/>
    <n v="10"/>
    <n v="3"/>
    <m/>
    <m/>
    <n v="7.8539816339744835E-3"/>
    <n v="1.2942556175112916E-2"/>
    <x v="0"/>
  </r>
  <r>
    <x v="34"/>
    <n v="153"/>
    <n v="1"/>
    <n v="14"/>
    <x v="1"/>
    <n v="5"/>
    <n v="3"/>
    <m/>
    <m/>
    <n v="1.9634954084936209E-3"/>
    <n v="3.6378364277704512E-3"/>
    <x v="0"/>
  </r>
  <r>
    <x v="34"/>
    <n v="153"/>
    <n v="1"/>
    <n v="24"/>
    <x v="4"/>
    <n v="10"/>
    <n v="3"/>
    <m/>
    <m/>
    <n v="7.8539816339744835E-3"/>
    <n v="1.285292313179332E-2"/>
    <x v="0"/>
  </r>
  <r>
    <x v="34"/>
    <n v="153"/>
    <n v="1"/>
    <n v="10"/>
    <x v="0"/>
    <n v="25"/>
    <n v="6"/>
    <m/>
    <m/>
    <n v="4.9087385212340517E-2"/>
    <n v="0.14801210491524977"/>
    <x v="1"/>
  </r>
  <r>
    <x v="34"/>
    <n v="153"/>
    <n v="1"/>
    <n v="24"/>
    <x v="2"/>
    <n v="5"/>
    <n v="3"/>
    <m/>
    <m/>
    <n v="1.9634954084936209E-3"/>
    <n v="3.6378364277704512E-3"/>
    <x v="0"/>
  </r>
  <r>
    <x v="34"/>
    <n v="153"/>
    <n v="1"/>
    <n v="24"/>
    <x v="2"/>
    <n v="10"/>
    <n v="5"/>
    <m/>
    <m/>
    <n v="7.8539816339744835E-3"/>
    <n v="2.2644818432641822E-2"/>
    <x v="0"/>
  </r>
  <r>
    <x v="34"/>
    <n v="153"/>
    <n v="1"/>
    <n v="24"/>
    <x v="2"/>
    <n v="15"/>
    <n v="6"/>
    <m/>
    <m/>
    <n v="1.7671458676442587E-2"/>
    <n v="5.8089659363338444E-2"/>
    <x v="0"/>
  </r>
  <r>
    <x v="34"/>
    <n v="153"/>
    <n v="1"/>
    <n v="24"/>
    <x v="2"/>
    <n v="10"/>
    <n v="6"/>
    <m/>
    <m/>
    <n v="7.8539816339744835E-3"/>
    <n v="2.7649101142956961E-2"/>
    <x v="0"/>
  </r>
  <r>
    <x v="34"/>
    <n v="153"/>
    <n v="1"/>
    <n v="24"/>
    <x v="2"/>
    <n v="5"/>
    <n v="6"/>
    <m/>
    <m/>
    <n v="1.9634954084936209E-3"/>
    <n v="7.7714870209617563E-3"/>
    <x v="0"/>
  </r>
  <r>
    <x v="34"/>
    <n v="153"/>
    <n v="1"/>
    <n v="22"/>
    <x v="2"/>
    <n v="5"/>
    <n v="3"/>
    <m/>
    <m/>
    <n v="1.9634954084936209E-3"/>
    <n v="3.6378364277704512E-3"/>
    <x v="0"/>
  </r>
  <r>
    <x v="34"/>
    <n v="153"/>
    <n v="1"/>
    <n v="10"/>
    <x v="0"/>
    <n v="5"/>
    <n v="3"/>
    <m/>
    <m/>
    <n v="1.9634954084936209E-3"/>
    <n v="3.6378364277704512E-3"/>
    <x v="0"/>
  </r>
  <r>
    <x v="34"/>
    <n v="153"/>
    <n v="1"/>
    <n v="24"/>
    <x v="0"/>
    <n v="5"/>
    <n v="3"/>
    <m/>
    <m/>
    <n v="1.9634954084936209E-3"/>
    <n v="3.6378364277704512E-3"/>
    <x v="0"/>
  </r>
  <r>
    <x v="34"/>
    <n v="153"/>
    <n v="1"/>
    <n v="24"/>
    <x v="0"/>
    <n v="20"/>
    <n v="3"/>
    <m/>
    <m/>
    <n v="3.1415926535897934E-2"/>
    <n v="4.6046534436573458E-2"/>
    <x v="1"/>
  </r>
  <r>
    <x v="34"/>
    <n v="153"/>
    <n v="1"/>
    <n v="24"/>
    <x v="0"/>
    <n v="10"/>
    <n v="3"/>
    <m/>
    <m/>
    <n v="7.8539816339744835E-3"/>
    <n v="1.2942556175112916E-2"/>
    <x v="0"/>
  </r>
  <r>
    <x v="34"/>
    <n v="153"/>
    <n v="1"/>
    <n v="24"/>
    <x v="0"/>
    <n v="15"/>
    <n v="6"/>
    <m/>
    <m/>
    <n v="1.7671458676442587E-2"/>
    <n v="5.8089659363338444E-2"/>
    <x v="0"/>
  </r>
  <r>
    <x v="34"/>
    <n v="153"/>
    <n v="1"/>
    <n v="24"/>
    <x v="4"/>
    <n v="10"/>
    <n v="3"/>
    <m/>
    <m/>
    <n v="7.8539816339744835E-3"/>
    <n v="1.285292313179332E-2"/>
    <x v="0"/>
  </r>
  <r>
    <x v="34"/>
    <n v="153"/>
    <n v="1"/>
    <n v="10"/>
    <x v="0"/>
    <n v="25"/>
    <n v="6"/>
    <m/>
    <m/>
    <n v="4.9087385212340517E-2"/>
    <n v="0.14801210491524977"/>
    <x v="1"/>
  </r>
  <r>
    <x v="34"/>
    <n v="153"/>
    <n v="1"/>
    <n v="24"/>
    <x v="0"/>
    <n v="5"/>
    <n v="3"/>
    <m/>
    <m/>
    <n v="1.9634954084936209E-3"/>
    <n v="3.6378364277704512E-3"/>
    <x v="0"/>
  </r>
  <r>
    <x v="34"/>
    <n v="153"/>
    <n v="1"/>
    <n v="24"/>
    <x v="0"/>
    <n v="20"/>
    <n v="3"/>
    <m/>
    <m/>
    <n v="3.1415926535897934E-2"/>
    <n v="4.6046534436573458E-2"/>
    <x v="1"/>
  </r>
  <r>
    <x v="34"/>
    <n v="153"/>
    <n v="1"/>
    <n v="24"/>
    <x v="0"/>
    <n v="10"/>
    <n v="3"/>
    <m/>
    <m/>
    <n v="7.8539816339744835E-3"/>
    <n v="1.2942556175112916E-2"/>
    <x v="0"/>
  </r>
  <r>
    <x v="34"/>
    <n v="153"/>
    <n v="1"/>
    <n v="24"/>
    <x v="0"/>
    <n v="15"/>
    <n v="6"/>
    <m/>
    <m/>
    <n v="1.7671458676442587E-2"/>
    <n v="5.8089659363338444E-2"/>
    <x v="0"/>
  </r>
  <r>
    <x v="34"/>
    <n v="153"/>
    <n v="1"/>
    <n v="24"/>
    <x v="4"/>
    <n v="10"/>
    <n v="6"/>
    <m/>
    <m/>
    <n v="7.8539816339744835E-3"/>
    <n v="2.6728826664807165E-2"/>
    <x v="0"/>
  </r>
  <r>
    <x v="34"/>
    <n v="153"/>
    <n v="1"/>
    <n v="2"/>
    <x v="3"/>
    <n v="10"/>
    <n v="10"/>
    <m/>
    <m/>
    <n v="7.8539816339744835E-3"/>
    <n v="4.5847824058857317E-2"/>
    <x v="0"/>
  </r>
  <r>
    <x v="34"/>
    <n v="153"/>
    <n v="1"/>
    <n v="14"/>
    <x v="1"/>
    <n v="5"/>
    <n v="3"/>
    <m/>
    <m/>
    <n v="1.9634954084936209E-3"/>
    <n v="3.6378364277704512E-3"/>
    <x v="0"/>
  </r>
  <r>
    <x v="34"/>
    <n v="153"/>
    <n v="1"/>
    <n v="14"/>
    <x v="1"/>
    <n v="5"/>
    <n v="3"/>
    <m/>
    <m/>
    <n v="1.9634954084936209E-3"/>
    <n v="3.6378364277704512E-3"/>
    <x v="0"/>
  </r>
  <r>
    <x v="34"/>
    <n v="153"/>
    <n v="1"/>
    <n v="24"/>
    <x v="0"/>
    <n v="10"/>
    <n v="6"/>
    <m/>
    <m/>
    <n v="7.8539816339744835E-3"/>
    <n v="2.7649101142956961E-2"/>
    <x v="0"/>
  </r>
  <r>
    <x v="34"/>
    <n v="153"/>
    <n v="1"/>
    <n v="2"/>
    <x v="3"/>
    <n v="15"/>
    <n v="10"/>
    <n v="28"/>
    <n v="7"/>
    <n v="1.7671458676442587E-2"/>
    <n v="9.7687695493628809E-2"/>
    <x v="0"/>
  </r>
  <r>
    <x v="34"/>
    <n v="153"/>
    <n v="1"/>
    <n v="22"/>
    <x v="2"/>
    <n v="5"/>
    <n v="3"/>
    <m/>
    <m/>
    <n v="1.9634954084936209E-3"/>
    <n v="3.6378364277704512E-3"/>
    <x v="0"/>
  </r>
  <r>
    <x v="34"/>
    <n v="153"/>
    <n v="1"/>
    <n v="14"/>
    <x v="1"/>
    <n v="5"/>
    <n v="3"/>
    <m/>
    <m/>
    <n v="1.9634954084936209E-3"/>
    <n v="3.6378364277704512E-3"/>
    <x v="0"/>
  </r>
  <r>
    <x v="34"/>
    <n v="153"/>
    <n v="1"/>
    <n v="2"/>
    <x v="3"/>
    <n v="10"/>
    <n v="10"/>
    <m/>
    <m/>
    <n v="7.8539816339744835E-3"/>
    <n v="4.5847824058857317E-2"/>
    <x v="0"/>
  </r>
  <r>
    <x v="34"/>
    <n v="153"/>
    <n v="1"/>
    <n v="10"/>
    <x v="0"/>
    <n v="25"/>
    <n v="6"/>
    <m/>
    <m/>
    <n v="4.9087385212340517E-2"/>
    <n v="0.14801210491524977"/>
    <x v="1"/>
  </r>
  <r>
    <x v="34"/>
    <n v="153"/>
    <n v="1"/>
    <n v="2"/>
    <x v="3"/>
    <n v="10"/>
    <n v="10"/>
    <m/>
    <m/>
    <n v="7.8539816339744835E-3"/>
    <n v="4.5847824058857317E-2"/>
    <x v="0"/>
  </r>
  <r>
    <x v="34"/>
    <n v="153"/>
    <n v="1"/>
    <n v="10"/>
    <x v="0"/>
    <n v="25"/>
    <n v="6"/>
    <m/>
    <m/>
    <n v="4.9087385212340517E-2"/>
    <n v="0.14801210491524977"/>
    <x v="1"/>
  </r>
  <r>
    <x v="34"/>
    <n v="153"/>
    <n v="1"/>
    <n v="24"/>
    <x v="0"/>
    <n v="5"/>
    <n v="3"/>
    <m/>
    <m/>
    <n v="1.9634954084936209E-3"/>
    <n v="3.6378364277704512E-3"/>
    <x v="0"/>
  </r>
  <r>
    <x v="35"/>
    <n v="144"/>
    <n v="1"/>
    <n v="24"/>
    <x v="4"/>
    <n v="15"/>
    <n v="6"/>
    <m/>
    <m/>
    <n v="1.7671458676442587E-2"/>
    <n v="5.6950957515054322E-2"/>
    <x v="0"/>
  </r>
  <r>
    <x v="35"/>
    <n v="144"/>
    <n v="1"/>
    <n v="24"/>
    <x v="4"/>
    <n v="10"/>
    <n v="6"/>
    <m/>
    <m/>
    <n v="7.8539816339744835E-3"/>
    <n v="2.6728826664807165E-2"/>
    <x v="0"/>
  </r>
  <r>
    <x v="35"/>
    <n v="144"/>
    <n v="1"/>
    <n v="24"/>
    <x v="0"/>
    <n v="5"/>
    <n v="6"/>
    <m/>
    <m/>
    <n v="1.9634954084936209E-3"/>
    <n v="7.7714870209617563E-3"/>
    <x v="0"/>
  </r>
  <r>
    <x v="35"/>
    <n v="144"/>
    <n v="1"/>
    <n v="24"/>
    <x v="4"/>
    <n v="10"/>
    <n v="5"/>
    <m/>
    <m/>
    <n v="7.8539816339744835E-3"/>
    <n v="2.2046555420420225E-2"/>
    <x v="0"/>
  </r>
  <r>
    <x v="35"/>
    <n v="144"/>
    <n v="1"/>
    <n v="10"/>
    <x v="0"/>
    <n v="10"/>
    <n v="3"/>
    <m/>
    <m/>
    <n v="7.8539816339744835E-3"/>
    <n v="1.2942556175112916E-2"/>
    <x v="0"/>
  </r>
  <r>
    <x v="35"/>
    <n v="144"/>
    <n v="1"/>
    <n v="14"/>
    <x v="1"/>
    <n v="5"/>
    <n v="3"/>
    <m/>
    <m/>
    <n v="1.9634954084936209E-3"/>
    <n v="3.6378364277704512E-3"/>
    <x v="0"/>
  </r>
  <r>
    <x v="35"/>
    <n v="144"/>
    <n v="1"/>
    <n v="24"/>
    <x v="4"/>
    <n v="10"/>
    <n v="3"/>
    <m/>
    <m/>
    <n v="7.8539816339744835E-3"/>
    <n v="1.285292313179332E-2"/>
    <x v="0"/>
  </r>
  <r>
    <x v="35"/>
    <n v="144"/>
    <n v="1"/>
    <n v="10"/>
    <x v="0"/>
    <n v="25"/>
    <n v="6"/>
    <m/>
    <m/>
    <n v="4.9087385212340517E-2"/>
    <n v="0.14801210491524977"/>
    <x v="1"/>
  </r>
  <r>
    <x v="35"/>
    <n v="144"/>
    <n v="1"/>
    <n v="24"/>
    <x v="2"/>
    <n v="5"/>
    <n v="3"/>
    <m/>
    <m/>
    <n v="1.9634954084936209E-3"/>
    <n v="3.6378364277704512E-3"/>
    <x v="0"/>
  </r>
  <r>
    <x v="35"/>
    <n v="144"/>
    <n v="1"/>
    <n v="24"/>
    <x v="2"/>
    <n v="10"/>
    <n v="5"/>
    <m/>
    <m/>
    <n v="7.8539816339744835E-3"/>
    <n v="2.2644818432641822E-2"/>
    <x v="0"/>
  </r>
  <r>
    <x v="35"/>
    <n v="144"/>
    <n v="1"/>
    <n v="24"/>
    <x v="2"/>
    <n v="15"/>
    <n v="6"/>
    <m/>
    <m/>
    <n v="1.7671458676442587E-2"/>
    <n v="5.8089659363338444E-2"/>
    <x v="0"/>
  </r>
  <r>
    <x v="35"/>
    <n v="144"/>
    <n v="1"/>
    <n v="24"/>
    <x v="2"/>
    <n v="10"/>
    <n v="6"/>
    <m/>
    <m/>
    <n v="7.8539816339744835E-3"/>
    <n v="2.7649101142956961E-2"/>
    <x v="0"/>
  </r>
  <r>
    <x v="35"/>
    <n v="144"/>
    <n v="1"/>
    <n v="24"/>
    <x v="2"/>
    <n v="5"/>
    <n v="6"/>
    <m/>
    <m/>
    <n v="1.9634954084936209E-3"/>
    <n v="7.7714870209617563E-3"/>
    <x v="0"/>
  </r>
  <r>
    <x v="35"/>
    <n v="144"/>
    <n v="1"/>
    <n v="22"/>
    <x v="2"/>
    <n v="5"/>
    <n v="3"/>
    <m/>
    <m/>
    <n v="1.9634954084936209E-3"/>
    <n v="3.6378364277704512E-3"/>
    <x v="0"/>
  </r>
  <r>
    <x v="35"/>
    <n v="144"/>
    <n v="1"/>
    <n v="10"/>
    <x v="0"/>
    <n v="5"/>
    <n v="3"/>
    <m/>
    <m/>
    <n v="1.9634954084936209E-3"/>
    <n v="3.6378364277704512E-3"/>
    <x v="0"/>
  </r>
  <r>
    <x v="35"/>
    <n v="144"/>
    <n v="1"/>
    <n v="14"/>
    <x v="1"/>
    <n v="5"/>
    <n v="3"/>
    <m/>
    <m/>
    <n v="1.9634954084936209E-3"/>
    <n v="3.6378364277704512E-3"/>
    <x v="0"/>
  </r>
  <r>
    <x v="35"/>
    <n v="144"/>
    <n v="1"/>
    <n v="24"/>
    <x v="4"/>
    <n v="10"/>
    <n v="3"/>
    <m/>
    <m/>
    <n v="7.8539816339744835E-3"/>
    <n v="1.285292313179332E-2"/>
    <x v="0"/>
  </r>
  <r>
    <x v="35"/>
    <n v="144"/>
    <n v="1"/>
    <n v="10"/>
    <x v="0"/>
    <n v="25"/>
    <n v="6"/>
    <m/>
    <m/>
    <n v="4.9087385212340517E-2"/>
    <n v="0.14801210491524977"/>
    <x v="1"/>
  </r>
  <r>
    <x v="35"/>
    <n v="144"/>
    <n v="1"/>
    <n v="24"/>
    <x v="0"/>
    <n v="5"/>
    <n v="3"/>
    <m/>
    <m/>
    <n v="1.9634954084936209E-3"/>
    <n v="3.6378364277704512E-3"/>
    <x v="0"/>
  </r>
  <r>
    <x v="35"/>
    <n v="144"/>
    <n v="1"/>
    <n v="24"/>
    <x v="4"/>
    <n v="10"/>
    <n v="5"/>
    <m/>
    <m/>
    <n v="7.8539816339744835E-3"/>
    <n v="2.2046555420420225E-2"/>
    <x v="0"/>
  </r>
  <r>
    <x v="35"/>
    <n v="144"/>
    <n v="1"/>
    <n v="10"/>
    <x v="0"/>
    <n v="10"/>
    <n v="3"/>
    <m/>
    <m/>
    <n v="7.8539816339744835E-3"/>
    <n v="1.2942556175112916E-2"/>
    <x v="0"/>
  </r>
  <r>
    <x v="35"/>
    <n v="144"/>
    <n v="1"/>
    <n v="10"/>
    <x v="0"/>
    <n v="5"/>
    <n v="3"/>
    <m/>
    <m/>
    <n v="1.9634954084936209E-3"/>
    <n v="3.6378364277704512E-3"/>
    <x v="0"/>
  </r>
  <r>
    <x v="35"/>
    <n v="144"/>
    <n v="1"/>
    <n v="24"/>
    <x v="4"/>
    <n v="5"/>
    <n v="3"/>
    <m/>
    <m/>
    <n v="1.9634954084936209E-3"/>
    <n v="3.5268851656513989E-3"/>
    <x v="0"/>
  </r>
  <r>
    <x v="35"/>
    <n v="144"/>
    <n v="1"/>
    <n v="2"/>
    <x v="3"/>
    <n v="10"/>
    <n v="10"/>
    <m/>
    <m/>
    <n v="7.8539816339744835E-3"/>
    <n v="4.5847824058857317E-2"/>
    <x v="0"/>
  </r>
  <r>
    <x v="35"/>
    <n v="144"/>
    <n v="1"/>
    <n v="22"/>
    <x v="2"/>
    <n v="5"/>
    <n v="3"/>
    <m/>
    <m/>
    <n v="1.9634954084936209E-3"/>
    <n v="3.6378364277704512E-3"/>
    <x v="0"/>
  </r>
  <r>
    <x v="35"/>
    <n v="144"/>
    <n v="1"/>
    <n v="24"/>
    <x v="0"/>
    <n v="15"/>
    <n v="6"/>
    <m/>
    <m/>
    <n v="1.7671458676442587E-2"/>
    <n v="5.8089659363338444E-2"/>
    <x v="0"/>
  </r>
  <r>
    <x v="35"/>
    <n v="144"/>
    <n v="1"/>
    <n v="24"/>
    <x v="0"/>
    <n v="10"/>
    <n v="6"/>
    <m/>
    <m/>
    <n v="7.8539816339744835E-3"/>
    <n v="2.7649101142956961E-2"/>
    <x v="0"/>
  </r>
  <r>
    <x v="35"/>
    <n v="144"/>
    <n v="1"/>
    <n v="24"/>
    <x v="0"/>
    <n v="10"/>
    <n v="6"/>
    <m/>
    <m/>
    <n v="7.8539816339744835E-3"/>
    <n v="2.7649101142956961E-2"/>
    <x v="0"/>
  </r>
  <r>
    <x v="35"/>
    <n v="144"/>
    <n v="1"/>
    <n v="24"/>
    <x v="0"/>
    <n v="15"/>
    <n v="6"/>
    <m/>
    <m/>
    <n v="1.7671458676442587E-2"/>
    <n v="5.8089659363338444E-2"/>
    <x v="0"/>
  </r>
  <r>
    <x v="35"/>
    <n v="144"/>
    <n v="1"/>
    <n v="2"/>
    <x v="3"/>
    <n v="15"/>
    <n v="10"/>
    <n v="28"/>
    <n v="7"/>
    <n v="1.7671458676442587E-2"/>
    <n v="9.7687695493628809E-2"/>
    <x v="0"/>
  </r>
  <r>
    <x v="35"/>
    <n v="144"/>
    <n v="1"/>
    <n v="2"/>
    <x v="3"/>
    <n v="10"/>
    <n v="10"/>
    <m/>
    <m/>
    <n v="7.8539816339744835E-3"/>
    <n v="4.5847824058857317E-2"/>
    <x v="0"/>
  </r>
  <r>
    <x v="35"/>
    <n v="144"/>
    <n v="1"/>
    <n v="24"/>
    <x v="0"/>
    <n v="5"/>
    <n v="6"/>
    <m/>
    <m/>
    <n v="1.9634954084936209E-3"/>
    <n v="7.7714870209617563E-3"/>
    <x v="0"/>
  </r>
  <r>
    <x v="35"/>
    <n v="144"/>
    <n v="1"/>
    <n v="2"/>
    <x v="3"/>
    <n v="10"/>
    <n v="10"/>
    <m/>
    <m/>
    <n v="7.8539816339744835E-3"/>
    <n v="4.5847824058857317E-2"/>
    <x v="0"/>
  </r>
  <r>
    <x v="35"/>
    <n v="144"/>
    <n v="1"/>
    <n v="10"/>
    <x v="0"/>
    <n v="10"/>
    <n v="3"/>
    <m/>
    <m/>
    <n v="7.8539816339744835E-3"/>
    <n v="1.2942556175112916E-2"/>
    <x v="0"/>
  </r>
  <r>
    <x v="35"/>
    <n v="144"/>
    <n v="1"/>
    <n v="14"/>
    <x v="1"/>
    <n v="5"/>
    <n v="3"/>
    <m/>
    <m/>
    <n v="1.9634954084936209E-3"/>
    <n v="3.6378364277704512E-3"/>
    <x v="0"/>
  </r>
  <r>
    <x v="35"/>
    <n v="144"/>
    <n v="1"/>
    <n v="24"/>
    <x v="4"/>
    <n v="10"/>
    <n v="3"/>
    <m/>
    <m/>
    <n v="7.8539816339744835E-3"/>
    <n v="1.285292313179332E-2"/>
    <x v="0"/>
  </r>
  <r>
    <x v="35"/>
    <n v="144"/>
    <n v="1"/>
    <n v="10"/>
    <x v="0"/>
    <n v="25"/>
    <n v="6"/>
    <m/>
    <m/>
    <n v="4.9087385212340517E-2"/>
    <n v="0.14801210491524977"/>
    <x v="1"/>
  </r>
  <r>
    <x v="35"/>
    <n v="144"/>
    <n v="1"/>
    <n v="24"/>
    <x v="2"/>
    <n v="5"/>
    <n v="3"/>
    <m/>
    <m/>
    <n v="1.9634954084936209E-3"/>
    <n v="3.6378364277704512E-3"/>
    <x v="0"/>
  </r>
  <r>
    <x v="35"/>
    <n v="144"/>
    <n v="1"/>
    <n v="24"/>
    <x v="2"/>
    <n v="10"/>
    <n v="5"/>
    <m/>
    <m/>
    <n v="7.8539816339744835E-3"/>
    <n v="2.2644818432641822E-2"/>
    <x v="0"/>
  </r>
  <r>
    <x v="35"/>
    <n v="144"/>
    <n v="1"/>
    <n v="24"/>
    <x v="2"/>
    <n v="15"/>
    <n v="6"/>
    <m/>
    <m/>
    <n v="1.7671458676442587E-2"/>
    <n v="5.8089659363338444E-2"/>
    <x v="0"/>
  </r>
  <r>
    <x v="35"/>
    <n v="144"/>
    <n v="1"/>
    <n v="24"/>
    <x v="2"/>
    <n v="10"/>
    <n v="6"/>
    <m/>
    <m/>
    <n v="7.8539816339744835E-3"/>
    <n v="2.7649101142956961E-2"/>
    <x v="0"/>
  </r>
  <r>
    <x v="35"/>
    <n v="144"/>
    <n v="1"/>
    <n v="24"/>
    <x v="2"/>
    <n v="5"/>
    <n v="6"/>
    <m/>
    <m/>
    <n v="1.9634954084936209E-3"/>
    <n v="7.7714870209617563E-3"/>
    <x v="0"/>
  </r>
  <r>
    <x v="36"/>
    <n v="129"/>
    <n v="1"/>
    <n v="10"/>
    <x v="0"/>
    <n v="5"/>
    <n v="3"/>
    <m/>
    <m/>
    <n v="1.9634954084936209E-3"/>
    <n v="3.6378364277704512E-3"/>
    <x v="0"/>
  </r>
  <r>
    <x v="36"/>
    <n v="129"/>
    <n v="1"/>
    <n v="24"/>
    <x v="4"/>
    <n v="5"/>
    <n v="3"/>
    <m/>
    <m/>
    <n v="1.9634954084936209E-3"/>
    <n v="3.5268851656513989E-3"/>
    <x v="0"/>
  </r>
  <r>
    <x v="36"/>
    <n v="129"/>
    <n v="1"/>
    <n v="24"/>
    <x v="4"/>
    <n v="10"/>
    <n v="6"/>
    <m/>
    <m/>
    <n v="7.8539816339744835E-3"/>
    <n v="2.6728826664807165E-2"/>
    <x v="0"/>
  </r>
  <r>
    <x v="36"/>
    <n v="129"/>
    <n v="1"/>
    <n v="22"/>
    <x v="2"/>
    <n v="5"/>
    <n v="3"/>
    <m/>
    <m/>
    <n v="1.9634954084936209E-3"/>
    <n v="3.6378364277704512E-3"/>
    <x v="0"/>
  </r>
  <r>
    <x v="36"/>
    <n v="129"/>
    <n v="1"/>
    <n v="24"/>
    <x v="0"/>
    <n v="15"/>
    <n v="6"/>
    <m/>
    <m/>
    <n v="1.7671458676442587E-2"/>
    <n v="5.8089659363338444E-2"/>
    <x v="0"/>
  </r>
  <r>
    <x v="36"/>
    <n v="129"/>
    <n v="1"/>
    <n v="24"/>
    <x v="0"/>
    <n v="10"/>
    <n v="6"/>
    <m/>
    <m/>
    <n v="7.8539816339744835E-3"/>
    <n v="2.7649101142956961E-2"/>
    <x v="0"/>
  </r>
  <r>
    <x v="36"/>
    <n v="129"/>
    <n v="1"/>
    <n v="24"/>
    <x v="0"/>
    <n v="10"/>
    <n v="6"/>
    <m/>
    <m/>
    <n v="7.8539816339744835E-3"/>
    <n v="2.7649101142956961E-2"/>
    <x v="0"/>
  </r>
  <r>
    <x v="36"/>
    <n v="129"/>
    <n v="1"/>
    <n v="24"/>
    <x v="0"/>
    <n v="15"/>
    <n v="6"/>
    <m/>
    <m/>
    <n v="1.7671458676442587E-2"/>
    <n v="5.8089659363338444E-2"/>
    <x v="0"/>
  </r>
  <r>
    <x v="36"/>
    <n v="129"/>
    <n v="1"/>
    <n v="24"/>
    <x v="4"/>
    <n v="15"/>
    <n v="6"/>
    <m/>
    <m/>
    <n v="1.7671458676442587E-2"/>
    <n v="5.6950957515054322E-2"/>
    <x v="0"/>
  </r>
  <r>
    <x v="36"/>
    <n v="129"/>
    <n v="1"/>
    <n v="24"/>
    <x v="4"/>
    <n v="10"/>
    <n v="6"/>
    <m/>
    <m/>
    <n v="7.8539816339744835E-3"/>
    <n v="2.6728826664807165E-2"/>
    <x v="0"/>
  </r>
  <r>
    <x v="36"/>
    <n v="129"/>
    <n v="1"/>
    <n v="24"/>
    <x v="0"/>
    <n v="5"/>
    <n v="6"/>
    <m/>
    <m/>
    <n v="1.9634954084936209E-3"/>
    <n v="7.7714870209617563E-3"/>
    <x v="0"/>
  </r>
  <r>
    <x v="36"/>
    <n v="129"/>
    <n v="1"/>
    <n v="24"/>
    <x v="4"/>
    <n v="10"/>
    <n v="5"/>
    <m/>
    <m/>
    <n v="7.8539816339744835E-3"/>
    <n v="2.2046555420420225E-2"/>
    <x v="0"/>
  </r>
  <r>
    <x v="36"/>
    <n v="129"/>
    <n v="1"/>
    <n v="10"/>
    <x v="0"/>
    <n v="10"/>
    <n v="3"/>
    <m/>
    <m/>
    <n v="7.8539816339744835E-3"/>
    <n v="1.2942556175112916E-2"/>
    <x v="0"/>
  </r>
  <r>
    <x v="36"/>
    <n v="129"/>
    <n v="1"/>
    <n v="14"/>
    <x v="1"/>
    <n v="5"/>
    <n v="3"/>
    <m/>
    <m/>
    <n v="1.9634954084936209E-3"/>
    <n v="3.6378364277704512E-3"/>
    <x v="0"/>
  </r>
  <r>
    <x v="36"/>
    <n v="129"/>
    <n v="1"/>
    <n v="24"/>
    <x v="4"/>
    <n v="10"/>
    <n v="3"/>
    <m/>
    <m/>
    <n v="7.8539816339744835E-3"/>
    <n v="1.285292313179332E-2"/>
    <x v="0"/>
  </r>
  <r>
    <x v="36"/>
    <n v="129"/>
    <n v="1"/>
    <n v="10"/>
    <x v="0"/>
    <n v="25"/>
    <n v="6"/>
    <m/>
    <m/>
    <n v="4.9087385212340517E-2"/>
    <n v="0.14801210491524977"/>
    <x v="1"/>
  </r>
  <r>
    <x v="36"/>
    <n v="129"/>
    <n v="1"/>
    <n v="24"/>
    <x v="2"/>
    <n v="5"/>
    <n v="3"/>
    <m/>
    <m/>
    <n v="1.9634954084936209E-3"/>
    <n v="3.6378364277704512E-3"/>
    <x v="0"/>
  </r>
  <r>
    <x v="36"/>
    <n v="129"/>
    <n v="1"/>
    <n v="24"/>
    <x v="2"/>
    <n v="10"/>
    <n v="5"/>
    <m/>
    <m/>
    <n v="7.8539816339744835E-3"/>
    <n v="2.2644818432641822E-2"/>
    <x v="0"/>
  </r>
  <r>
    <x v="36"/>
    <n v="129"/>
    <n v="1"/>
    <n v="24"/>
    <x v="2"/>
    <n v="15"/>
    <n v="6"/>
    <m/>
    <m/>
    <n v="1.7671458676442587E-2"/>
    <n v="5.8089659363338444E-2"/>
    <x v="0"/>
  </r>
  <r>
    <x v="36"/>
    <n v="129"/>
    <n v="1"/>
    <n v="24"/>
    <x v="2"/>
    <n v="10"/>
    <n v="6"/>
    <m/>
    <m/>
    <n v="7.8539816339744835E-3"/>
    <n v="2.7649101142956961E-2"/>
    <x v="0"/>
  </r>
  <r>
    <x v="36"/>
    <n v="129"/>
    <n v="1"/>
    <n v="24"/>
    <x v="2"/>
    <n v="5"/>
    <n v="6"/>
    <m/>
    <m/>
    <n v="1.9634954084936209E-3"/>
    <n v="7.7714870209617563E-3"/>
    <x v="0"/>
  </r>
  <r>
    <x v="36"/>
    <n v="129"/>
    <n v="1"/>
    <n v="22"/>
    <x v="2"/>
    <n v="5"/>
    <n v="3"/>
    <m/>
    <m/>
    <n v="1.9634954084936209E-3"/>
    <n v="3.6378364277704512E-3"/>
    <x v="0"/>
  </r>
  <r>
    <x v="36"/>
    <n v="129"/>
    <n v="1"/>
    <n v="10"/>
    <x v="0"/>
    <n v="5"/>
    <n v="3"/>
    <m/>
    <m/>
    <n v="1.9634954084936209E-3"/>
    <n v="3.6378364277704512E-3"/>
    <x v="0"/>
  </r>
  <r>
    <x v="36"/>
    <n v="129"/>
    <n v="1"/>
    <n v="14"/>
    <x v="1"/>
    <n v="5"/>
    <n v="3"/>
    <m/>
    <m/>
    <n v="1.9634954084936209E-3"/>
    <n v="3.6378364277704512E-3"/>
    <x v="0"/>
  </r>
  <r>
    <x v="36"/>
    <n v="129"/>
    <n v="1"/>
    <n v="24"/>
    <x v="4"/>
    <n v="10"/>
    <n v="3"/>
    <m/>
    <m/>
    <n v="7.8539816339744835E-3"/>
    <n v="1.285292313179332E-2"/>
    <x v="0"/>
  </r>
  <r>
    <x v="36"/>
    <n v="129"/>
    <n v="1"/>
    <n v="10"/>
    <x v="0"/>
    <n v="25"/>
    <n v="6"/>
    <m/>
    <m/>
    <n v="4.9087385212340517E-2"/>
    <n v="0.14801210491524977"/>
    <x v="1"/>
  </r>
  <r>
    <x v="36"/>
    <n v="129"/>
    <n v="1"/>
    <n v="24"/>
    <x v="0"/>
    <n v="5"/>
    <n v="3"/>
    <m/>
    <m/>
    <n v="1.9634954084936209E-3"/>
    <n v="3.6378364277704512E-3"/>
    <x v="0"/>
  </r>
  <r>
    <x v="36"/>
    <n v="129"/>
    <n v="1"/>
    <n v="24"/>
    <x v="4"/>
    <n v="10"/>
    <n v="5"/>
    <m/>
    <m/>
    <n v="7.8539816339744835E-3"/>
    <n v="2.2046555420420225E-2"/>
    <x v="0"/>
  </r>
  <r>
    <x v="36"/>
    <n v="129"/>
    <n v="1"/>
    <n v="10"/>
    <x v="0"/>
    <n v="10"/>
    <n v="3"/>
    <m/>
    <m/>
    <n v="7.8539816339744835E-3"/>
    <n v="1.2942556175112916E-2"/>
    <x v="0"/>
  </r>
  <r>
    <x v="36"/>
    <n v="129"/>
    <n v="1"/>
    <n v="10"/>
    <x v="0"/>
    <n v="5"/>
    <n v="3"/>
    <m/>
    <m/>
    <n v="1.9634954084936209E-3"/>
    <n v="3.6378364277704512E-3"/>
    <x v="0"/>
  </r>
  <r>
    <x v="36"/>
    <n v="129"/>
    <n v="1"/>
    <n v="24"/>
    <x v="0"/>
    <n v="5"/>
    <n v="3"/>
    <m/>
    <m/>
    <n v="1.9634954084936209E-3"/>
    <n v="3.6378364277704512E-3"/>
    <x v="0"/>
  </r>
  <r>
    <x v="36"/>
    <n v="129"/>
    <n v="1"/>
    <n v="24"/>
    <x v="0"/>
    <n v="10"/>
    <n v="6"/>
    <m/>
    <m/>
    <n v="7.8539816339744835E-3"/>
    <n v="2.7649101142956961E-2"/>
    <x v="0"/>
  </r>
  <r>
    <x v="36"/>
    <n v="129"/>
    <n v="1"/>
    <n v="24"/>
    <x v="0"/>
    <n v="15"/>
    <n v="6"/>
    <m/>
    <m/>
    <n v="1.7671458676442587E-2"/>
    <n v="5.8089659363338444E-2"/>
    <x v="0"/>
  </r>
  <r>
    <x v="36"/>
    <n v="129"/>
    <n v="1"/>
    <n v="24"/>
    <x v="0"/>
    <n v="10"/>
    <n v="6"/>
    <m/>
    <m/>
    <n v="7.8539816339744835E-3"/>
    <n v="2.7649101142956961E-2"/>
    <x v="0"/>
  </r>
  <r>
    <x v="36"/>
    <n v="129"/>
    <n v="1"/>
    <n v="2"/>
    <x v="3"/>
    <n v="15"/>
    <n v="10"/>
    <m/>
    <m/>
    <n v="1.7671458676442587E-2"/>
    <n v="9.7687695493628809E-2"/>
    <x v="0"/>
  </r>
  <r>
    <x v="36"/>
    <n v="129"/>
    <n v="1"/>
    <n v="22"/>
    <x v="2"/>
    <n v="5"/>
    <n v="3"/>
    <m/>
    <m/>
    <n v="1.9634954084936209E-3"/>
    <n v="3.6378364277704512E-3"/>
    <x v="0"/>
  </r>
  <r>
    <x v="36"/>
    <n v="129"/>
    <n v="1"/>
    <n v="14"/>
    <x v="1"/>
    <n v="5"/>
    <n v="3"/>
    <m/>
    <m/>
    <n v="1.9634954084936209E-3"/>
    <n v="3.6378364277704512E-3"/>
    <x v="0"/>
  </r>
  <r>
    <x v="36"/>
    <n v="129"/>
    <n v="1"/>
    <n v="2"/>
    <x v="3"/>
    <n v="15"/>
    <n v="10"/>
    <n v="31"/>
    <n v="8"/>
    <n v="1.7671458676442587E-2"/>
    <n v="9.7687695493628809E-2"/>
    <x v="0"/>
  </r>
  <r>
    <x v="37"/>
    <n v="123"/>
    <n v="1"/>
    <n v="10"/>
    <x v="0"/>
    <n v="5"/>
    <n v="3"/>
    <m/>
    <m/>
    <n v="1.9634954084936209E-3"/>
    <n v="3.6378364277704512E-3"/>
    <x v="0"/>
  </r>
  <r>
    <x v="37"/>
    <n v="123"/>
    <n v="1"/>
    <n v="2"/>
    <x v="3"/>
    <n v="10"/>
    <n v="10"/>
    <m/>
    <m/>
    <n v="7.8539816339744835E-3"/>
    <n v="4.5847824058857317E-2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2"/>
    <x v="2"/>
    <n v="5"/>
    <n v="3"/>
    <m/>
    <m/>
    <n v="1.9634954084936209E-3"/>
    <n v="3.6378364277704512E-3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4"/>
    <n v="15"/>
    <n v="6"/>
    <m/>
    <m/>
    <n v="1.7671458676442587E-2"/>
    <n v="5.6950957515054322E-2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4"/>
    <x v="0"/>
    <n v="5"/>
    <n v="6"/>
    <m/>
    <m/>
    <n v="1.9634954084936209E-3"/>
    <n v="7.7714870209617563E-3"/>
    <x v="0"/>
  </r>
  <r>
    <x v="37"/>
    <n v="123"/>
    <n v="1"/>
    <n v="24"/>
    <x v="4"/>
    <n v="10"/>
    <n v="5"/>
    <m/>
    <m/>
    <n v="7.8539816339744835E-3"/>
    <n v="2.2046555420420225E-2"/>
    <x v="0"/>
  </r>
  <r>
    <x v="37"/>
    <n v="123"/>
    <n v="1"/>
    <n v="10"/>
    <x v="0"/>
    <n v="10"/>
    <n v="3"/>
    <m/>
    <m/>
    <n v="7.8539816339744835E-3"/>
    <n v="1.2942556175112916E-2"/>
    <x v="0"/>
  </r>
  <r>
    <x v="37"/>
    <n v="123"/>
    <n v="1"/>
    <n v="14"/>
    <x v="1"/>
    <n v="5"/>
    <n v="3"/>
    <m/>
    <m/>
    <n v="1.9634954084936209E-3"/>
    <n v="3.6378364277704512E-3"/>
    <x v="0"/>
  </r>
  <r>
    <x v="37"/>
    <n v="123"/>
    <n v="1"/>
    <n v="24"/>
    <x v="4"/>
    <n v="10"/>
    <n v="3"/>
    <m/>
    <m/>
    <n v="7.8539816339744835E-3"/>
    <n v="1.285292313179332E-2"/>
    <x v="0"/>
  </r>
  <r>
    <x v="37"/>
    <n v="123"/>
    <n v="1"/>
    <n v="10"/>
    <x v="0"/>
    <n v="25"/>
    <n v="6"/>
    <m/>
    <m/>
    <n v="4.9087385212340517E-2"/>
    <n v="0.14801210491524977"/>
    <x v="1"/>
  </r>
  <r>
    <x v="37"/>
    <n v="123"/>
    <n v="1"/>
    <n v="24"/>
    <x v="4"/>
    <n v="10"/>
    <n v="5"/>
    <m/>
    <m/>
    <n v="7.8539816339744835E-3"/>
    <n v="2.2046555420420225E-2"/>
    <x v="0"/>
  </r>
  <r>
    <x v="37"/>
    <n v="123"/>
    <n v="1"/>
    <n v="10"/>
    <x v="0"/>
    <n v="10"/>
    <n v="3"/>
    <m/>
    <m/>
    <n v="7.8539816339744835E-3"/>
    <n v="1.2942556175112916E-2"/>
    <x v="0"/>
  </r>
  <r>
    <x v="37"/>
    <n v="123"/>
    <n v="1"/>
    <n v="10"/>
    <x v="0"/>
    <n v="5"/>
    <n v="3"/>
    <m/>
    <m/>
    <n v="1.9634954084936209E-3"/>
    <n v="3.6378364277704512E-3"/>
    <x v="0"/>
  </r>
  <r>
    <x v="37"/>
    <n v="123"/>
    <n v="1"/>
    <n v="24"/>
    <x v="4"/>
    <n v="5"/>
    <n v="3"/>
    <m/>
    <m/>
    <n v="1.9634954084936209E-3"/>
    <n v="3.5268851656513989E-3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2"/>
    <x v="2"/>
    <n v="5"/>
    <n v="3"/>
    <m/>
    <m/>
    <n v="1.9634954084936209E-3"/>
    <n v="3.6378364277704512E-3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20"/>
    <n v="3"/>
    <m/>
    <m/>
    <n v="3.1415926535897934E-2"/>
    <n v="4.6046534436573458E-2"/>
    <x v="1"/>
  </r>
  <r>
    <x v="37"/>
    <n v="123"/>
    <n v="1"/>
    <n v="24"/>
    <x v="0"/>
    <n v="10"/>
    <n v="3"/>
    <m/>
    <m/>
    <n v="7.8539816339744835E-3"/>
    <n v="1.2942556175112916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14"/>
    <x v="1"/>
    <n v="5"/>
    <n v="3"/>
    <m/>
    <m/>
    <n v="1.9634954084936209E-3"/>
    <n v="3.6378364277704512E-3"/>
    <x v="0"/>
  </r>
  <r>
    <x v="37"/>
    <n v="123"/>
    <n v="1"/>
    <n v="14"/>
    <x v="1"/>
    <n v="5"/>
    <n v="3"/>
    <m/>
    <m/>
    <n v="1.9634954084936209E-3"/>
    <n v="3.6378364277704512E-3"/>
    <x v="0"/>
  </r>
  <r>
    <x v="37"/>
    <n v="123"/>
    <n v="1"/>
    <n v="24"/>
    <x v="4"/>
    <n v="10"/>
    <n v="6"/>
    <m/>
    <m/>
    <n v="7.8539816339744835E-3"/>
    <n v="2.6728826664807165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4"/>
    <n v="5"/>
    <n v="6"/>
    <m/>
    <m/>
    <n v="1.9634954084936209E-3"/>
    <n v="7.3344795804612326E-3"/>
    <x v="0"/>
  </r>
  <r>
    <x v="37"/>
    <n v="123"/>
    <n v="1"/>
    <n v="10"/>
    <x v="0"/>
    <n v="5"/>
    <n v="3"/>
    <m/>
    <m/>
    <n v="1.9634954084936209E-3"/>
    <n v="3.6378364277704512E-3"/>
    <x v="0"/>
  </r>
  <r>
    <x v="37"/>
    <n v="123"/>
    <n v="1"/>
    <n v="2"/>
    <x v="3"/>
    <n v="10"/>
    <n v="10"/>
    <m/>
    <m/>
    <n v="7.8539816339744835E-3"/>
    <n v="4.5847824058857317E-2"/>
    <x v="0"/>
  </r>
  <r>
    <x v="37"/>
    <n v="123"/>
    <n v="1"/>
    <n v="2"/>
    <x v="3"/>
    <n v="15"/>
    <n v="10"/>
    <m/>
    <m/>
    <n v="1.7671458676442587E-2"/>
    <n v="9.7687695493628809E-2"/>
    <x v="0"/>
  </r>
  <r>
    <x v="37"/>
    <n v="123"/>
    <n v="1"/>
    <n v="22"/>
    <x v="2"/>
    <n v="5"/>
    <n v="3"/>
    <m/>
    <m/>
    <n v="1.9634954084936209E-3"/>
    <n v="3.6378364277704512E-3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0"/>
    <n v="6"/>
    <m/>
    <m/>
    <n v="7.8539816339744835E-3"/>
    <n v="2.7649101142956961E-2"/>
    <x v="0"/>
  </r>
  <r>
    <x v="37"/>
    <n v="123"/>
    <n v="1"/>
    <n v="24"/>
    <x v="0"/>
    <n v="15"/>
    <n v="6"/>
    <m/>
    <m/>
    <n v="1.7671458676442587E-2"/>
    <n v="5.8089659363338444E-2"/>
    <x v="0"/>
  </r>
  <r>
    <x v="37"/>
    <n v="124"/>
    <n v="1"/>
    <n v="2"/>
    <x v="3"/>
    <n v="15"/>
    <n v="6"/>
    <m/>
    <m/>
    <n v="1.7671458676442587E-2"/>
    <n v="5.6950957515054322E-2"/>
    <x v="0"/>
  </r>
  <r>
    <x v="37"/>
    <n v="124"/>
    <n v="1"/>
    <n v="2"/>
    <x v="3"/>
    <n v="15"/>
    <n v="10"/>
    <n v="34"/>
    <n v="8"/>
    <n v="1.7671458676442587E-2"/>
    <n v="9.7687695493628809E-2"/>
    <x v="0"/>
  </r>
  <r>
    <x v="37"/>
    <n v="124"/>
    <n v="1"/>
    <n v="24"/>
    <x v="0"/>
    <n v="5"/>
    <n v="6"/>
    <m/>
    <m/>
    <n v="1.9634954084936209E-3"/>
    <n v="7.7714870209617563E-3"/>
    <x v="0"/>
  </r>
  <r>
    <x v="37"/>
    <n v="124"/>
    <n v="1"/>
    <n v="24"/>
    <x v="4"/>
    <n v="10"/>
    <n v="5"/>
    <m/>
    <m/>
    <n v="7.8539816339744835E-3"/>
    <n v="2.2046555420420225E-2"/>
    <x v="0"/>
  </r>
  <r>
    <x v="37"/>
    <n v="124"/>
    <n v="1"/>
    <n v="10"/>
    <x v="0"/>
    <n v="10"/>
    <n v="3"/>
    <m/>
    <m/>
    <n v="7.8539816339744835E-3"/>
    <n v="1.2942556175112916E-2"/>
    <x v="0"/>
  </r>
  <r>
    <x v="37"/>
    <n v="124"/>
    <n v="1"/>
    <n v="14"/>
    <x v="1"/>
    <n v="5"/>
    <n v="3"/>
    <m/>
    <m/>
    <n v="1.9634954084936209E-3"/>
    <n v="3.6378364277704512E-3"/>
    <x v="0"/>
  </r>
  <r>
    <x v="37"/>
    <n v="124"/>
    <n v="1"/>
    <n v="24"/>
    <x v="4"/>
    <n v="10"/>
    <n v="3"/>
    <m/>
    <m/>
    <n v="7.8539816339744835E-3"/>
    <n v="1.285292313179332E-2"/>
    <x v="0"/>
  </r>
  <r>
    <x v="37"/>
    <n v="124"/>
    <n v="1"/>
    <n v="10"/>
    <x v="0"/>
    <n v="25"/>
    <n v="6"/>
    <m/>
    <m/>
    <n v="4.9087385212340517E-2"/>
    <n v="0.14801210491524977"/>
    <x v="1"/>
  </r>
  <r>
    <x v="37"/>
    <n v="124"/>
    <n v="1"/>
    <n v="24"/>
    <x v="2"/>
    <n v="5"/>
    <n v="3"/>
    <m/>
    <m/>
    <n v="1.9634954084936209E-3"/>
    <n v="3.6378364277704512E-3"/>
    <x v="0"/>
  </r>
  <r>
    <x v="37"/>
    <n v="124"/>
    <n v="1"/>
    <n v="24"/>
    <x v="2"/>
    <n v="10"/>
    <n v="5"/>
    <m/>
    <m/>
    <n v="7.8539816339744835E-3"/>
    <n v="2.2644818432641822E-2"/>
    <x v="0"/>
  </r>
  <r>
    <x v="37"/>
    <n v="124"/>
    <n v="1"/>
    <n v="24"/>
    <x v="2"/>
    <n v="15"/>
    <n v="6"/>
    <m/>
    <m/>
    <n v="1.7671458676442587E-2"/>
    <n v="5.8089659363338444E-2"/>
    <x v="0"/>
  </r>
  <r>
    <x v="37"/>
    <n v="124"/>
    <n v="1"/>
    <n v="24"/>
    <x v="2"/>
    <n v="10"/>
    <n v="6"/>
    <m/>
    <m/>
    <n v="7.8539816339744835E-3"/>
    <n v="2.7649101142956961E-2"/>
    <x v="0"/>
  </r>
  <r>
    <x v="37"/>
    <n v="124"/>
    <n v="1"/>
    <n v="24"/>
    <x v="2"/>
    <n v="5"/>
    <n v="6"/>
    <m/>
    <m/>
    <n v="1.9634954084936209E-3"/>
    <n v="7.7714870209617563E-3"/>
    <x v="0"/>
  </r>
  <r>
    <x v="37"/>
    <n v="124"/>
    <n v="1"/>
    <n v="10"/>
    <x v="0"/>
    <n v="5"/>
    <n v="3"/>
    <m/>
    <m/>
    <n v="1.9634954084936209E-3"/>
    <n v="3.6378364277704512E-3"/>
    <x v="0"/>
  </r>
  <r>
    <x v="37"/>
    <n v="124"/>
    <n v="1"/>
    <n v="24"/>
    <x v="4"/>
    <n v="5"/>
    <n v="3"/>
    <m/>
    <m/>
    <n v="1.9634954084936209E-3"/>
    <n v="3.5268851656513989E-3"/>
    <x v="0"/>
  </r>
  <r>
    <x v="37"/>
    <n v="124"/>
    <n v="1"/>
    <n v="24"/>
    <x v="4"/>
    <n v="10"/>
    <n v="6"/>
    <m/>
    <m/>
    <n v="7.8539816339744835E-3"/>
    <n v="2.6728826664807165E-2"/>
    <x v="0"/>
  </r>
  <r>
    <x v="37"/>
    <n v="124"/>
    <n v="1"/>
    <n v="22"/>
    <x v="2"/>
    <n v="5"/>
    <n v="3"/>
    <m/>
    <m/>
    <n v="1.9634954084936209E-3"/>
    <n v="3.6378364277704512E-3"/>
    <x v="0"/>
  </r>
  <r>
    <x v="37"/>
    <n v="124"/>
    <n v="1"/>
    <n v="24"/>
    <x v="0"/>
    <n v="15"/>
    <n v="6"/>
    <m/>
    <m/>
    <n v="1.7671458676442587E-2"/>
    <n v="5.8089659363338444E-2"/>
    <x v="0"/>
  </r>
  <r>
    <x v="37"/>
    <n v="124"/>
    <n v="1"/>
    <n v="24"/>
    <x v="0"/>
    <n v="10"/>
    <n v="6"/>
    <m/>
    <m/>
    <n v="7.8539816339744835E-3"/>
    <n v="2.7649101142956961E-2"/>
    <x v="0"/>
  </r>
  <r>
    <x v="37"/>
    <n v="124"/>
    <n v="1"/>
    <n v="24"/>
    <x v="0"/>
    <n v="10"/>
    <n v="6"/>
    <m/>
    <m/>
    <n v="7.8539816339744835E-3"/>
    <n v="2.7649101142956961E-2"/>
    <x v="0"/>
  </r>
  <r>
    <x v="37"/>
    <n v="124"/>
    <n v="1"/>
    <n v="24"/>
    <x v="0"/>
    <n v="15"/>
    <n v="6"/>
    <m/>
    <m/>
    <n v="1.7671458676442587E-2"/>
    <n v="5.8089659363338444E-2"/>
    <x v="0"/>
  </r>
  <r>
    <x v="37"/>
    <n v="124"/>
    <n v="1"/>
    <n v="24"/>
    <x v="4"/>
    <n v="15"/>
    <n v="6"/>
    <m/>
    <m/>
    <n v="1.7671458676442587E-2"/>
    <n v="5.6950957515054322E-2"/>
    <x v="0"/>
  </r>
  <r>
    <x v="37"/>
    <n v="124"/>
    <n v="1"/>
    <n v="24"/>
    <x v="4"/>
    <n v="10"/>
    <n v="6"/>
    <m/>
    <m/>
    <n v="7.8539816339744835E-3"/>
    <n v="2.6728826664807165E-2"/>
    <x v="0"/>
  </r>
  <r>
    <x v="37"/>
    <n v="124"/>
    <n v="1"/>
    <n v="24"/>
    <x v="0"/>
    <n v="5"/>
    <n v="6"/>
    <m/>
    <m/>
    <n v="1.9634954084936209E-3"/>
    <n v="7.7714870209617563E-3"/>
    <x v="0"/>
  </r>
  <r>
    <x v="37"/>
    <n v="124"/>
    <n v="1"/>
    <n v="24"/>
    <x v="4"/>
    <n v="10"/>
    <n v="5"/>
    <m/>
    <m/>
    <n v="7.8539816339744835E-3"/>
    <n v="2.2046555420420225E-2"/>
    <x v="0"/>
  </r>
  <r>
    <x v="37"/>
    <n v="124"/>
    <n v="1"/>
    <n v="10"/>
    <x v="0"/>
    <n v="10"/>
    <n v="3"/>
    <m/>
    <m/>
    <n v="7.8539816339744835E-3"/>
    <n v="1.2942556175112916E-2"/>
    <x v="0"/>
  </r>
  <r>
    <x v="37"/>
    <n v="124"/>
    <n v="1"/>
    <n v="14"/>
    <x v="1"/>
    <n v="5"/>
    <n v="3"/>
    <m/>
    <m/>
    <n v="1.9634954084936209E-3"/>
    <n v="3.6378364277704512E-3"/>
    <x v="0"/>
  </r>
  <r>
    <x v="37"/>
    <n v="124"/>
    <n v="1"/>
    <n v="24"/>
    <x v="4"/>
    <n v="10"/>
    <n v="3"/>
    <m/>
    <m/>
    <n v="7.8539816339744835E-3"/>
    <n v="1.285292313179332E-2"/>
    <x v="0"/>
  </r>
  <r>
    <x v="37"/>
    <n v="124"/>
    <n v="1"/>
    <n v="10"/>
    <x v="0"/>
    <n v="25"/>
    <n v="6"/>
    <m/>
    <m/>
    <n v="4.9087385212340517E-2"/>
    <n v="0.14801210491524977"/>
    <x v="1"/>
  </r>
  <r>
    <x v="37"/>
    <n v="124"/>
    <n v="1"/>
    <n v="24"/>
    <x v="2"/>
    <n v="5"/>
    <n v="3"/>
    <m/>
    <m/>
    <n v="1.9634954084936209E-3"/>
    <n v="3.6378364277704512E-3"/>
    <x v="0"/>
  </r>
  <r>
    <x v="37"/>
    <n v="124"/>
    <n v="1"/>
    <n v="24"/>
    <x v="2"/>
    <n v="10"/>
    <n v="5"/>
    <m/>
    <m/>
    <n v="7.8539816339744835E-3"/>
    <n v="2.2644818432641822E-2"/>
    <x v="0"/>
  </r>
  <r>
    <x v="37"/>
    <n v="124"/>
    <n v="1"/>
    <n v="24"/>
    <x v="2"/>
    <n v="15"/>
    <n v="6"/>
    <m/>
    <m/>
    <n v="1.7671458676442587E-2"/>
    <n v="5.8089659363338444E-2"/>
    <x v="0"/>
  </r>
  <r>
    <x v="37"/>
    <n v="124"/>
    <n v="1"/>
    <n v="24"/>
    <x v="2"/>
    <n v="10"/>
    <n v="6"/>
    <m/>
    <m/>
    <n v="7.8539816339744835E-3"/>
    <n v="2.7649101142956961E-2"/>
    <x v="0"/>
  </r>
  <r>
    <x v="37"/>
    <n v="124"/>
    <n v="1"/>
    <n v="24"/>
    <x v="2"/>
    <n v="5"/>
    <n v="6"/>
    <m/>
    <m/>
    <n v="1.9634954084936209E-3"/>
    <n v="7.7714870209617563E-3"/>
    <x v="0"/>
  </r>
  <r>
    <x v="37"/>
    <n v="124"/>
    <n v="1"/>
    <n v="22"/>
    <x v="2"/>
    <n v="5"/>
    <n v="3"/>
    <m/>
    <m/>
    <n v="1.9634954084936209E-3"/>
    <n v="3.6378364277704512E-3"/>
    <x v="0"/>
  </r>
  <r>
    <x v="37"/>
    <n v="124"/>
    <n v="1"/>
    <n v="10"/>
    <x v="0"/>
    <n v="5"/>
    <n v="3"/>
    <m/>
    <m/>
    <n v="1.9634954084936209E-3"/>
    <n v="3.6378364277704512E-3"/>
    <x v="0"/>
  </r>
  <r>
    <x v="37"/>
    <n v="124"/>
    <n v="1"/>
    <n v="14"/>
    <x v="1"/>
    <n v="5"/>
    <n v="3"/>
    <m/>
    <m/>
    <n v="1.9634954084936209E-3"/>
    <n v="3.6378364277704512E-3"/>
    <x v="0"/>
  </r>
  <r>
    <x v="37"/>
    <n v="124"/>
    <n v="1"/>
    <n v="24"/>
    <x v="4"/>
    <n v="10"/>
    <n v="3"/>
    <m/>
    <m/>
    <n v="7.8539816339744835E-3"/>
    <n v="1.285292313179332E-2"/>
    <x v="0"/>
  </r>
  <r>
    <x v="37"/>
    <n v="124"/>
    <n v="1"/>
    <n v="10"/>
    <x v="0"/>
    <n v="25"/>
    <n v="6"/>
    <m/>
    <m/>
    <n v="4.9087385212340517E-2"/>
    <n v="0.14801210491524977"/>
    <x v="1"/>
  </r>
  <r>
    <x v="37"/>
    <n v="124"/>
    <n v="1"/>
    <n v="24"/>
    <x v="0"/>
    <n v="5"/>
    <n v="3"/>
    <m/>
    <m/>
    <n v="1.9634954084936209E-3"/>
    <n v="3.6378364277704512E-3"/>
    <x v="0"/>
  </r>
  <r>
    <x v="37"/>
    <n v="124"/>
    <n v="1"/>
    <n v="24"/>
    <x v="4"/>
    <n v="10"/>
    <n v="5"/>
    <m/>
    <m/>
    <n v="7.8539816339744835E-3"/>
    <n v="2.2046555420420225E-2"/>
    <x v="0"/>
  </r>
  <r>
    <x v="37"/>
    <n v="124"/>
    <n v="1"/>
    <n v="10"/>
    <x v="0"/>
    <n v="10"/>
    <n v="3"/>
    <m/>
    <m/>
    <n v="7.8539816339744835E-3"/>
    <n v="1.2942556175112916E-2"/>
    <x v="0"/>
  </r>
  <r>
    <x v="37"/>
    <n v="124"/>
    <n v="1"/>
    <n v="10"/>
    <x v="0"/>
    <n v="5"/>
    <n v="3"/>
    <m/>
    <m/>
    <n v="1.9634954084936209E-3"/>
    <n v="3.6378364277704512E-3"/>
    <x v="0"/>
  </r>
  <r>
    <x v="37"/>
    <n v="124"/>
    <n v="1"/>
    <n v="24"/>
    <x v="0"/>
    <n v="5"/>
    <n v="3"/>
    <m/>
    <m/>
    <n v="1.9634954084936209E-3"/>
    <n v="3.6378364277704512E-3"/>
    <x v="0"/>
  </r>
  <r>
    <x v="37"/>
    <n v="124"/>
    <n v="1"/>
    <n v="24"/>
    <x v="0"/>
    <n v="10"/>
    <n v="6"/>
    <m/>
    <m/>
    <n v="7.8539816339744835E-3"/>
    <n v="2.7649101142956961E-2"/>
    <x v="0"/>
  </r>
  <r>
    <x v="38"/>
    <n v="130"/>
    <n v="1"/>
    <n v="24"/>
    <x v="4"/>
    <n v="5"/>
    <n v="6"/>
    <m/>
    <m/>
    <n v="1.9634954084936209E-3"/>
    <n v="7.3344795804612326E-3"/>
    <x v="0"/>
  </r>
  <r>
    <x v="38"/>
    <n v="130"/>
    <n v="1"/>
    <n v="22"/>
    <x v="2"/>
    <n v="5"/>
    <n v="3"/>
    <m/>
    <m/>
    <n v="1.9634954084936209E-3"/>
    <n v="3.6378364277704512E-3"/>
    <x v="0"/>
  </r>
  <r>
    <x v="38"/>
    <n v="130"/>
    <n v="1"/>
    <n v="14"/>
    <x v="1"/>
    <n v="5"/>
    <n v="3"/>
    <m/>
    <m/>
    <n v="1.9634954084936209E-3"/>
    <n v="3.6378364277704512E-3"/>
    <x v="0"/>
  </r>
  <r>
    <x v="38"/>
    <n v="130"/>
    <n v="1"/>
    <n v="24"/>
    <x v="4"/>
    <n v="10"/>
    <n v="3"/>
    <m/>
    <m/>
    <n v="7.8539816339744835E-3"/>
    <n v="1.285292313179332E-2"/>
    <x v="0"/>
  </r>
  <r>
    <x v="38"/>
    <n v="130"/>
    <n v="1"/>
    <n v="10"/>
    <x v="0"/>
    <n v="25"/>
    <n v="6"/>
    <m/>
    <m/>
    <n v="4.9087385212340517E-2"/>
    <n v="0.14801210491524977"/>
    <x v="1"/>
  </r>
  <r>
    <x v="38"/>
    <n v="130"/>
    <n v="1"/>
    <n v="2"/>
    <x v="3"/>
    <n v="10"/>
    <n v="10"/>
    <m/>
    <m/>
    <n v="7.8539816339744835E-3"/>
    <n v="4.5847824058857317E-2"/>
    <x v="0"/>
  </r>
  <r>
    <x v="38"/>
    <n v="130"/>
    <n v="1"/>
    <n v="10"/>
    <x v="0"/>
    <n v="25"/>
    <n v="6"/>
    <m/>
    <m/>
    <n v="4.9087385212340517E-2"/>
    <n v="0.14801210491524977"/>
    <x v="1"/>
  </r>
  <r>
    <x v="38"/>
    <n v="130"/>
    <n v="1"/>
    <n v="24"/>
    <x v="0"/>
    <n v="5"/>
    <n v="3"/>
    <m/>
    <m/>
    <n v="1.9634954084936209E-3"/>
    <n v="3.6378364277704512E-3"/>
    <x v="0"/>
  </r>
  <r>
    <x v="38"/>
    <n v="130"/>
    <n v="1"/>
    <n v="2"/>
    <x v="3"/>
    <n v="15"/>
    <n v="6"/>
    <m/>
    <m/>
    <n v="1.7671458676442587E-2"/>
    <n v="5.6950957515054322E-2"/>
    <x v="0"/>
  </r>
  <r>
    <x v="38"/>
    <n v="130"/>
    <n v="1"/>
    <n v="2"/>
    <x v="3"/>
    <n v="15"/>
    <n v="10"/>
    <n v="34"/>
    <n v="7"/>
    <n v="1.7671458676442587E-2"/>
    <n v="9.7687695493628809E-2"/>
    <x v="0"/>
  </r>
  <r>
    <x v="38"/>
    <n v="130"/>
    <n v="1"/>
    <n v="24"/>
    <x v="0"/>
    <n v="5"/>
    <n v="6"/>
    <m/>
    <m/>
    <n v="1.9634954084936209E-3"/>
    <n v="7.7714870209617563E-3"/>
    <x v="0"/>
  </r>
  <r>
    <x v="38"/>
    <n v="130"/>
    <n v="1"/>
    <n v="2"/>
    <x v="3"/>
    <n v="10"/>
    <n v="10"/>
    <m/>
    <m/>
    <n v="7.8539816339744835E-3"/>
    <n v="4.5847824058857317E-2"/>
    <x v="0"/>
  </r>
  <r>
    <x v="38"/>
    <n v="130"/>
    <n v="1"/>
    <n v="10"/>
    <x v="0"/>
    <n v="10"/>
    <n v="3"/>
    <m/>
    <m/>
    <n v="7.8539816339744835E-3"/>
    <n v="1.2942556175112916E-2"/>
    <x v="0"/>
  </r>
  <r>
    <x v="38"/>
    <n v="130"/>
    <n v="1"/>
    <n v="14"/>
    <x v="1"/>
    <n v="5"/>
    <n v="3"/>
    <m/>
    <m/>
    <n v="1.9634954084936209E-3"/>
    <n v="3.6378364277704512E-3"/>
    <x v="0"/>
  </r>
  <r>
    <x v="38"/>
    <n v="130"/>
    <n v="1"/>
    <n v="24"/>
    <x v="4"/>
    <n v="10"/>
    <n v="3"/>
    <m/>
    <m/>
    <n v="7.8539816339744835E-3"/>
    <n v="1.285292313179332E-2"/>
    <x v="0"/>
  </r>
  <r>
    <x v="38"/>
    <n v="130"/>
    <n v="1"/>
    <n v="10"/>
    <x v="0"/>
    <n v="25"/>
    <n v="6"/>
    <m/>
    <m/>
    <n v="4.9087385212340517E-2"/>
    <n v="0.14801210491524977"/>
    <x v="1"/>
  </r>
  <r>
    <x v="38"/>
    <n v="130"/>
    <n v="1"/>
    <n v="24"/>
    <x v="2"/>
    <n v="5"/>
    <n v="3"/>
    <m/>
    <m/>
    <n v="1.9634954084936209E-3"/>
    <n v="3.6378364277704512E-3"/>
    <x v="0"/>
  </r>
  <r>
    <x v="38"/>
    <n v="130"/>
    <n v="1"/>
    <n v="24"/>
    <x v="2"/>
    <n v="10"/>
    <n v="5"/>
    <m/>
    <m/>
    <n v="7.8539816339744835E-3"/>
    <n v="2.2644818432641822E-2"/>
    <x v="0"/>
  </r>
  <r>
    <x v="38"/>
    <n v="130"/>
    <n v="1"/>
    <n v="24"/>
    <x v="2"/>
    <n v="15"/>
    <n v="6"/>
    <m/>
    <m/>
    <n v="1.7671458676442587E-2"/>
    <n v="5.8089659363338444E-2"/>
    <x v="0"/>
  </r>
  <r>
    <x v="38"/>
    <n v="130"/>
    <n v="1"/>
    <n v="24"/>
    <x v="2"/>
    <n v="10"/>
    <n v="6"/>
    <m/>
    <m/>
    <n v="7.8539816339744835E-3"/>
    <n v="2.7649101142956961E-2"/>
    <x v="0"/>
  </r>
  <r>
    <x v="38"/>
    <n v="130"/>
    <n v="1"/>
    <n v="24"/>
    <x v="2"/>
    <n v="5"/>
    <n v="6"/>
    <m/>
    <m/>
    <n v="1.9634954084936209E-3"/>
    <n v="7.7714870209617563E-3"/>
    <x v="0"/>
  </r>
  <r>
    <x v="38"/>
    <n v="130"/>
    <n v="1"/>
    <n v="22"/>
    <x v="2"/>
    <n v="5"/>
    <n v="3"/>
    <m/>
    <m/>
    <n v="1.9634954084936209E-3"/>
    <n v="3.6378364277704512E-3"/>
    <x v="0"/>
  </r>
  <r>
    <x v="38"/>
    <n v="130"/>
    <n v="1"/>
    <n v="10"/>
    <x v="0"/>
    <n v="5"/>
    <n v="3"/>
    <m/>
    <m/>
    <n v="1.9634954084936209E-3"/>
    <n v="3.6378364277704512E-3"/>
    <x v="0"/>
  </r>
  <r>
    <x v="38"/>
    <n v="130"/>
    <n v="1"/>
    <n v="14"/>
    <x v="1"/>
    <n v="5"/>
    <n v="3"/>
    <m/>
    <m/>
    <n v="1.9634954084936209E-3"/>
    <n v="3.6378364277704512E-3"/>
    <x v="0"/>
  </r>
  <r>
    <x v="38"/>
    <n v="130"/>
    <n v="1"/>
    <n v="24"/>
    <x v="4"/>
    <n v="10"/>
    <n v="3"/>
    <m/>
    <m/>
    <n v="7.8539816339744835E-3"/>
    <n v="1.285292313179332E-2"/>
    <x v="0"/>
  </r>
  <r>
    <x v="38"/>
    <n v="130"/>
    <n v="1"/>
    <n v="10"/>
    <x v="0"/>
    <n v="25"/>
    <n v="6"/>
    <m/>
    <m/>
    <n v="4.9087385212340517E-2"/>
    <n v="0.14801210491524977"/>
    <x v="1"/>
  </r>
  <r>
    <x v="38"/>
    <n v="130"/>
    <n v="1"/>
    <n v="24"/>
    <x v="0"/>
    <n v="5"/>
    <n v="3"/>
    <m/>
    <m/>
    <n v="1.9634954084936209E-3"/>
    <n v="3.6378364277704512E-3"/>
    <x v="0"/>
  </r>
  <r>
    <x v="38"/>
    <n v="130"/>
    <n v="1"/>
    <n v="24"/>
    <x v="4"/>
    <n v="10"/>
    <n v="5"/>
    <m/>
    <m/>
    <n v="7.8539816339744835E-3"/>
    <n v="2.2046555420420225E-2"/>
    <x v="0"/>
  </r>
  <r>
    <x v="38"/>
    <n v="130"/>
    <n v="1"/>
    <n v="10"/>
    <x v="0"/>
    <n v="10"/>
    <n v="3"/>
    <m/>
    <m/>
    <n v="7.8539816339744835E-3"/>
    <n v="1.2942556175112916E-2"/>
    <x v="0"/>
  </r>
  <r>
    <x v="38"/>
    <n v="130"/>
    <n v="1"/>
    <n v="10"/>
    <x v="0"/>
    <n v="5"/>
    <n v="3"/>
    <m/>
    <m/>
    <n v="1.9634954084936209E-3"/>
    <n v="3.6378364277704512E-3"/>
    <x v="0"/>
  </r>
  <r>
    <x v="38"/>
    <n v="130"/>
    <n v="1"/>
    <n v="24"/>
    <x v="4"/>
    <n v="5"/>
    <n v="3"/>
    <m/>
    <m/>
    <n v="1.9634954084936209E-3"/>
    <n v="3.5268851656513989E-3"/>
    <x v="0"/>
  </r>
  <r>
    <x v="38"/>
    <n v="130"/>
    <n v="1"/>
    <n v="24"/>
    <x v="4"/>
    <n v="10"/>
    <n v="6"/>
    <m/>
    <m/>
    <n v="7.8539816339744835E-3"/>
    <n v="2.6728826664807165E-2"/>
    <x v="0"/>
  </r>
  <r>
    <x v="38"/>
    <n v="130"/>
    <n v="1"/>
    <n v="22"/>
    <x v="2"/>
    <n v="5"/>
    <n v="3"/>
    <m/>
    <m/>
    <n v="1.9634954084936209E-3"/>
    <n v="3.6378364277704512E-3"/>
    <x v="0"/>
  </r>
  <r>
    <x v="38"/>
    <n v="130"/>
    <n v="1"/>
    <n v="24"/>
    <x v="0"/>
    <n v="15"/>
    <n v="6"/>
    <m/>
    <m/>
    <n v="1.7671458676442587E-2"/>
    <n v="5.8089659363338444E-2"/>
    <x v="0"/>
  </r>
  <r>
    <x v="38"/>
    <n v="130"/>
    <n v="1"/>
    <n v="24"/>
    <x v="0"/>
    <n v="10"/>
    <n v="6"/>
    <m/>
    <m/>
    <n v="7.8539816339744835E-3"/>
    <n v="2.7649101142956961E-2"/>
    <x v="0"/>
  </r>
  <r>
    <x v="38"/>
    <n v="130"/>
    <n v="1"/>
    <n v="24"/>
    <x v="0"/>
    <n v="10"/>
    <n v="6"/>
    <m/>
    <m/>
    <n v="7.8539816339744835E-3"/>
    <n v="2.7649101142956961E-2"/>
    <x v="0"/>
  </r>
  <r>
    <x v="38"/>
    <n v="130"/>
    <n v="1"/>
    <n v="24"/>
    <x v="0"/>
    <n v="15"/>
    <n v="6"/>
    <m/>
    <m/>
    <n v="1.7671458676442587E-2"/>
    <n v="5.8089659363338444E-2"/>
    <x v="0"/>
  </r>
  <r>
    <x v="38"/>
    <n v="130"/>
    <n v="1"/>
    <n v="24"/>
    <x v="4"/>
    <n v="15"/>
    <n v="6"/>
    <m/>
    <m/>
    <n v="1.7671458676442587E-2"/>
    <n v="5.6950957515054322E-2"/>
    <x v="0"/>
  </r>
  <r>
    <x v="39"/>
    <n v="131"/>
    <n v="1"/>
    <n v="24"/>
    <x v="0"/>
    <n v="15"/>
    <n v="6"/>
    <m/>
    <m/>
    <n v="1.7671458676442587E-2"/>
    <n v="5.8089659363338444E-2"/>
    <x v="0"/>
  </r>
  <r>
    <x v="39"/>
    <n v="131"/>
    <n v="1"/>
    <n v="24"/>
    <x v="4"/>
    <n v="10"/>
    <n v="6"/>
    <m/>
    <m/>
    <n v="7.8539816339744835E-3"/>
    <n v="2.6728826664807165E-2"/>
    <x v="0"/>
  </r>
  <r>
    <x v="39"/>
    <n v="131"/>
    <n v="1"/>
    <n v="24"/>
    <x v="4"/>
    <n v="10"/>
    <n v="6"/>
    <m/>
    <m/>
    <n v="7.8539816339744835E-3"/>
    <n v="2.6728826664807165E-2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24"/>
    <x v="0"/>
    <n v="10"/>
    <n v="6"/>
    <m/>
    <m/>
    <n v="7.8539816339744835E-3"/>
    <n v="2.7649101142956961E-2"/>
    <x v="0"/>
  </r>
  <r>
    <x v="39"/>
    <n v="131"/>
    <n v="1"/>
    <n v="24"/>
    <x v="4"/>
    <n v="5"/>
    <n v="6"/>
    <m/>
    <m/>
    <n v="1.9634954084936209E-3"/>
    <n v="7.3344795804612326E-3"/>
    <x v="0"/>
  </r>
  <r>
    <x v="39"/>
    <n v="131"/>
    <n v="1"/>
    <n v="22"/>
    <x v="2"/>
    <n v="5"/>
    <n v="3"/>
    <m/>
    <m/>
    <n v="1.9634954084936209E-3"/>
    <n v="3.6378364277704512E-3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2"/>
    <x v="3"/>
    <n v="15"/>
    <n v="10"/>
    <m/>
    <m/>
    <n v="1.7671458676442587E-2"/>
    <n v="9.7687695493628809E-2"/>
    <x v="0"/>
  </r>
  <r>
    <x v="39"/>
    <n v="131"/>
    <n v="1"/>
    <n v="10"/>
    <x v="0"/>
    <n v="25"/>
    <n v="6"/>
    <m/>
    <m/>
    <n v="4.9087385212340517E-2"/>
    <n v="0.14801210491524977"/>
    <x v="1"/>
  </r>
  <r>
    <x v="39"/>
    <n v="131"/>
    <n v="1"/>
    <n v="2"/>
    <x v="3"/>
    <n v="15"/>
    <n v="10"/>
    <n v="37"/>
    <n v="8"/>
    <n v="1.7671458676442587E-2"/>
    <n v="9.7687695493628809E-2"/>
    <x v="0"/>
  </r>
  <r>
    <x v="39"/>
    <n v="131"/>
    <n v="1"/>
    <n v="10"/>
    <x v="0"/>
    <n v="25"/>
    <n v="6"/>
    <m/>
    <m/>
    <n v="4.9087385212340517E-2"/>
    <n v="0.14801210491524977"/>
    <x v="1"/>
  </r>
  <r>
    <x v="39"/>
    <n v="131"/>
    <n v="1"/>
    <n v="24"/>
    <x v="0"/>
    <n v="5"/>
    <n v="3"/>
    <m/>
    <m/>
    <n v="1.9634954084936209E-3"/>
    <n v="3.6378364277704512E-3"/>
    <x v="0"/>
  </r>
  <r>
    <x v="39"/>
    <n v="131"/>
    <n v="1"/>
    <n v="2"/>
    <x v="3"/>
    <n v="15"/>
    <n v="6"/>
    <m/>
    <m/>
    <n v="1.7671458676442587E-2"/>
    <n v="5.6950957515054322E-2"/>
    <x v="0"/>
  </r>
  <r>
    <x v="39"/>
    <n v="131"/>
    <n v="1"/>
    <n v="2"/>
    <x v="3"/>
    <n v="10"/>
    <n v="10"/>
    <m/>
    <m/>
    <n v="7.8539816339744835E-3"/>
    <n v="4.5847824058857317E-2"/>
    <x v="0"/>
  </r>
  <r>
    <x v="39"/>
    <n v="131"/>
    <n v="1"/>
    <n v="24"/>
    <x v="0"/>
    <n v="5"/>
    <n v="6"/>
    <m/>
    <m/>
    <n v="1.9634954084936209E-3"/>
    <n v="7.7714870209617563E-3"/>
    <x v="0"/>
  </r>
  <r>
    <x v="39"/>
    <n v="131"/>
    <n v="1"/>
    <n v="2"/>
    <x v="3"/>
    <n v="10"/>
    <n v="10"/>
    <m/>
    <m/>
    <n v="7.8539816339744835E-3"/>
    <n v="4.5847824058857317E-2"/>
    <x v="0"/>
  </r>
  <r>
    <x v="39"/>
    <n v="131"/>
    <n v="1"/>
    <n v="10"/>
    <x v="0"/>
    <n v="10"/>
    <n v="3"/>
    <m/>
    <m/>
    <n v="7.8539816339744835E-3"/>
    <n v="1.2942556175112916E-2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24"/>
    <x v="4"/>
    <n v="10"/>
    <n v="3"/>
    <m/>
    <m/>
    <n v="7.8539816339744835E-3"/>
    <n v="1.285292313179332E-2"/>
    <x v="0"/>
  </r>
  <r>
    <x v="39"/>
    <n v="131"/>
    <n v="1"/>
    <n v="10"/>
    <x v="0"/>
    <n v="25"/>
    <n v="6"/>
    <m/>
    <m/>
    <n v="4.9087385212340517E-2"/>
    <n v="0.14801210491524977"/>
    <x v="1"/>
  </r>
  <r>
    <x v="39"/>
    <n v="131"/>
    <n v="1"/>
    <n v="24"/>
    <x v="2"/>
    <n v="5"/>
    <n v="3"/>
    <m/>
    <m/>
    <n v="1.9634954084936209E-3"/>
    <n v="3.6378364277704512E-3"/>
    <x v="0"/>
  </r>
  <r>
    <x v="39"/>
    <n v="131"/>
    <n v="1"/>
    <n v="24"/>
    <x v="2"/>
    <n v="10"/>
    <n v="5"/>
    <m/>
    <m/>
    <n v="7.8539816339744835E-3"/>
    <n v="2.2644818432641822E-2"/>
    <x v="0"/>
  </r>
  <r>
    <x v="39"/>
    <n v="131"/>
    <n v="1"/>
    <n v="24"/>
    <x v="2"/>
    <n v="15"/>
    <n v="6"/>
    <m/>
    <m/>
    <n v="1.7671458676442587E-2"/>
    <n v="5.8089659363338444E-2"/>
    <x v="0"/>
  </r>
  <r>
    <x v="39"/>
    <n v="131"/>
    <n v="1"/>
    <n v="24"/>
    <x v="2"/>
    <n v="10"/>
    <n v="6"/>
    <m/>
    <m/>
    <n v="7.8539816339744835E-3"/>
    <n v="2.7649101142956961E-2"/>
    <x v="0"/>
  </r>
  <r>
    <x v="39"/>
    <n v="131"/>
    <n v="1"/>
    <n v="24"/>
    <x v="2"/>
    <n v="5"/>
    <n v="6"/>
    <m/>
    <m/>
    <n v="1.9634954084936209E-3"/>
    <n v="7.7714870209617563E-3"/>
    <x v="0"/>
  </r>
  <r>
    <x v="39"/>
    <n v="131"/>
    <n v="1"/>
    <n v="22"/>
    <x v="2"/>
    <n v="5"/>
    <n v="3"/>
    <m/>
    <m/>
    <n v="1.9634954084936209E-3"/>
    <n v="3.6378364277704512E-3"/>
    <x v="0"/>
  </r>
  <r>
    <x v="39"/>
    <n v="131"/>
    <n v="1"/>
    <n v="10"/>
    <x v="0"/>
    <n v="5"/>
    <n v="3"/>
    <m/>
    <m/>
    <n v="1.9634954084936209E-3"/>
    <n v="3.6378364277704512E-3"/>
    <x v="0"/>
  </r>
  <r>
    <x v="39"/>
    <n v="131"/>
    <n v="1"/>
    <n v="14"/>
    <x v="1"/>
    <n v="5"/>
    <n v="3"/>
    <m/>
    <m/>
    <n v="1.9634954084936209E-3"/>
    <n v="3.6378364277704512E-3"/>
    <x v="0"/>
  </r>
  <r>
    <x v="39"/>
    <n v="131"/>
    <n v="1"/>
    <n v="24"/>
    <x v="4"/>
    <n v="10"/>
    <n v="3"/>
    <m/>
    <m/>
    <n v="7.8539816339744835E-3"/>
    <n v="1.285292313179332E-2"/>
    <x v="0"/>
  </r>
  <r>
    <x v="39"/>
    <n v="131"/>
    <n v="1"/>
    <n v="10"/>
    <x v="0"/>
    <n v="25"/>
    <n v="6"/>
    <m/>
    <m/>
    <n v="4.9087385212340517E-2"/>
    <n v="0.14801210491524977"/>
    <x v="1"/>
  </r>
  <r>
    <x v="39"/>
    <n v="131"/>
    <n v="1"/>
    <n v="24"/>
    <x v="0"/>
    <n v="5"/>
    <n v="3"/>
    <m/>
    <m/>
    <n v="1.9634954084936209E-3"/>
    <n v="3.6378364277704512E-3"/>
    <x v="0"/>
  </r>
  <r>
    <x v="39"/>
    <n v="131"/>
    <n v="1"/>
    <n v="24"/>
    <x v="4"/>
    <n v="10"/>
    <n v="5"/>
    <m/>
    <m/>
    <n v="7.8539816339744835E-3"/>
    <n v="2.2046555420420225E-2"/>
    <x v="0"/>
  </r>
  <r>
    <x v="39"/>
    <n v="131"/>
    <n v="1"/>
    <n v="10"/>
    <x v="0"/>
    <n v="10"/>
    <n v="3"/>
    <m/>
    <m/>
    <n v="7.8539816339744835E-3"/>
    <n v="1.2942556175112916E-2"/>
    <x v="0"/>
  </r>
  <r>
    <x v="39"/>
    <n v="131"/>
    <n v="1"/>
    <n v="10"/>
    <x v="0"/>
    <n v="5"/>
    <n v="3"/>
    <m/>
    <m/>
    <n v="1.9634954084936209E-3"/>
    <n v="3.6378364277704512E-3"/>
    <x v="0"/>
  </r>
  <r>
    <x v="39"/>
    <n v="131"/>
    <n v="1"/>
    <n v="24"/>
    <x v="4"/>
    <n v="5"/>
    <n v="3"/>
    <m/>
    <m/>
    <n v="1.9634954084936209E-3"/>
    <n v="3.5268851656513989E-3"/>
    <x v="0"/>
  </r>
  <r>
    <x v="39"/>
    <n v="131"/>
    <n v="1"/>
    <n v="24"/>
    <x v="4"/>
    <n v="10"/>
    <n v="6"/>
    <m/>
    <m/>
    <n v="7.8539816339744835E-3"/>
    <n v="2.6728826664807165E-2"/>
    <x v="0"/>
  </r>
  <r>
    <x v="40"/>
    <n v="137"/>
    <n v="1"/>
    <n v="10"/>
    <x v="0"/>
    <n v="25"/>
    <n v="6"/>
    <m/>
    <m/>
    <n v="4.9087385212340517E-2"/>
    <n v="0.14801210491524977"/>
    <x v="1"/>
  </r>
  <r>
    <x v="40"/>
    <n v="137"/>
    <n v="1"/>
    <n v="24"/>
    <x v="0"/>
    <n v="5"/>
    <n v="3"/>
    <m/>
    <m/>
    <n v="1.9634954084936209E-3"/>
    <n v="3.6378364277704512E-3"/>
    <x v="0"/>
  </r>
  <r>
    <x v="40"/>
    <n v="137"/>
    <n v="1"/>
    <n v="24"/>
    <x v="4"/>
    <n v="10"/>
    <n v="5"/>
    <m/>
    <m/>
    <n v="7.8539816339744835E-3"/>
    <n v="2.2046555420420225E-2"/>
    <x v="0"/>
  </r>
  <r>
    <x v="40"/>
    <n v="137"/>
    <n v="1"/>
    <n v="10"/>
    <x v="0"/>
    <n v="10"/>
    <n v="3"/>
    <m/>
    <m/>
    <n v="7.8539816339744835E-3"/>
    <n v="1.2942556175112916E-2"/>
    <x v="0"/>
  </r>
  <r>
    <x v="40"/>
    <n v="137"/>
    <n v="1"/>
    <n v="10"/>
    <x v="0"/>
    <n v="5"/>
    <n v="3"/>
    <m/>
    <m/>
    <n v="1.9634954084936209E-3"/>
    <n v="3.6378364277704512E-3"/>
    <x v="0"/>
  </r>
  <r>
    <x v="40"/>
    <n v="137"/>
    <n v="1"/>
    <n v="2"/>
    <x v="3"/>
    <n v="15"/>
    <n v="10"/>
    <n v="34"/>
    <n v="7"/>
    <n v="1.7671458676442587E-2"/>
    <n v="9.7687695493628809E-2"/>
    <x v="0"/>
  </r>
  <r>
    <x v="40"/>
    <n v="137"/>
    <n v="1"/>
    <n v="2"/>
    <x v="3"/>
    <n v="10"/>
    <n v="10"/>
    <m/>
    <m/>
    <n v="7.8539816339744835E-3"/>
    <n v="4.5847824058857317E-2"/>
    <x v="0"/>
  </r>
  <r>
    <x v="40"/>
    <n v="137"/>
    <n v="1"/>
    <n v="22"/>
    <x v="2"/>
    <n v="5"/>
    <n v="3"/>
    <m/>
    <m/>
    <n v="1.9634954084936209E-3"/>
    <n v="3.6378364277704512E-3"/>
    <x v="0"/>
  </r>
  <r>
    <x v="40"/>
    <n v="137"/>
    <n v="1"/>
    <n v="24"/>
    <x v="0"/>
    <n v="15"/>
    <n v="6"/>
    <m/>
    <m/>
    <n v="1.7671458676442587E-2"/>
    <n v="5.8089659363338444E-2"/>
    <x v="0"/>
  </r>
  <r>
    <x v="40"/>
    <n v="137"/>
    <n v="1"/>
    <n v="24"/>
    <x v="0"/>
    <n v="10"/>
    <n v="6"/>
    <m/>
    <m/>
    <n v="7.8539816339744835E-3"/>
    <n v="2.7649101142956961E-2"/>
    <x v="0"/>
  </r>
  <r>
    <x v="40"/>
    <n v="137"/>
    <n v="1"/>
    <n v="24"/>
    <x v="0"/>
    <n v="10"/>
    <n v="6"/>
    <m/>
    <m/>
    <n v="7.8539816339744835E-3"/>
    <n v="2.7649101142956961E-2"/>
    <x v="0"/>
  </r>
  <r>
    <x v="40"/>
    <n v="137"/>
    <n v="1"/>
    <n v="24"/>
    <x v="0"/>
    <n v="15"/>
    <n v="6"/>
    <m/>
    <m/>
    <n v="1.7671458676442587E-2"/>
    <n v="5.8089659363338444E-2"/>
    <x v="0"/>
  </r>
  <r>
    <x v="40"/>
    <n v="137"/>
    <n v="1"/>
    <n v="2"/>
    <x v="3"/>
    <n v="15"/>
    <n v="6"/>
    <m/>
    <m/>
    <n v="1.7671458676442587E-2"/>
    <n v="5.6950957515054322E-2"/>
    <x v="0"/>
  </r>
  <r>
    <x v="40"/>
    <n v="137"/>
    <n v="1"/>
    <n v="2"/>
    <x v="3"/>
    <n v="10"/>
    <n v="10"/>
    <m/>
    <m/>
    <n v="7.8539816339744835E-3"/>
    <n v="4.5847824058857317E-2"/>
    <x v="0"/>
  </r>
  <r>
    <x v="40"/>
    <n v="137"/>
    <n v="1"/>
    <n v="24"/>
    <x v="0"/>
    <n v="5"/>
    <n v="6"/>
    <m/>
    <m/>
    <n v="1.9634954084936209E-3"/>
    <n v="7.7714870209617563E-3"/>
    <x v="0"/>
  </r>
  <r>
    <x v="40"/>
    <n v="137"/>
    <n v="1"/>
    <n v="24"/>
    <x v="4"/>
    <n v="10"/>
    <n v="5"/>
    <m/>
    <m/>
    <n v="7.8539816339744835E-3"/>
    <n v="2.2046555420420225E-2"/>
    <x v="0"/>
  </r>
  <r>
    <x v="40"/>
    <n v="137"/>
    <n v="1"/>
    <n v="10"/>
    <x v="0"/>
    <n v="10"/>
    <n v="3"/>
    <m/>
    <m/>
    <n v="7.8539816339744835E-3"/>
    <n v="1.2942556175112916E-2"/>
    <x v="0"/>
  </r>
  <r>
    <x v="40"/>
    <n v="137"/>
    <n v="1"/>
    <n v="14"/>
    <x v="1"/>
    <n v="5"/>
    <n v="3"/>
    <m/>
    <m/>
    <n v="1.9634954084936209E-3"/>
    <n v="3.6378364277704512E-3"/>
    <x v="0"/>
  </r>
  <r>
    <x v="40"/>
    <n v="137"/>
    <n v="1"/>
    <n v="24"/>
    <x v="4"/>
    <n v="10"/>
    <n v="3"/>
    <m/>
    <m/>
    <n v="7.8539816339744835E-3"/>
    <n v="1.285292313179332E-2"/>
    <x v="0"/>
  </r>
  <r>
    <x v="40"/>
    <n v="137"/>
    <n v="1"/>
    <n v="10"/>
    <x v="0"/>
    <n v="25"/>
    <n v="6"/>
    <m/>
    <m/>
    <n v="4.9087385212340517E-2"/>
    <n v="0.14801210491524977"/>
    <x v="1"/>
  </r>
  <r>
    <x v="40"/>
    <n v="137"/>
    <n v="1"/>
    <n v="24"/>
    <x v="2"/>
    <n v="5"/>
    <n v="3"/>
    <m/>
    <m/>
    <n v="1.9634954084936209E-3"/>
    <n v="3.6378364277704512E-3"/>
    <x v="0"/>
  </r>
  <r>
    <x v="40"/>
    <n v="137"/>
    <n v="1"/>
    <n v="24"/>
    <x v="2"/>
    <n v="10"/>
    <n v="5"/>
    <m/>
    <m/>
    <n v="7.8539816339744835E-3"/>
    <n v="2.2644818432641822E-2"/>
    <x v="0"/>
  </r>
  <r>
    <x v="40"/>
    <n v="137"/>
    <n v="1"/>
    <n v="24"/>
    <x v="2"/>
    <n v="15"/>
    <n v="6"/>
    <m/>
    <m/>
    <n v="1.7671458676442587E-2"/>
    <n v="5.8089659363338444E-2"/>
    <x v="0"/>
  </r>
  <r>
    <x v="40"/>
    <n v="137"/>
    <n v="1"/>
    <n v="24"/>
    <x v="2"/>
    <n v="10"/>
    <n v="6"/>
    <m/>
    <m/>
    <n v="7.8539816339744835E-3"/>
    <n v="2.7649101142956961E-2"/>
    <x v="0"/>
  </r>
  <r>
    <x v="40"/>
    <n v="137"/>
    <n v="1"/>
    <n v="24"/>
    <x v="2"/>
    <n v="5"/>
    <n v="6"/>
    <m/>
    <m/>
    <n v="1.9634954084936209E-3"/>
    <n v="7.7714870209617563E-3"/>
    <x v="0"/>
  </r>
  <r>
    <x v="40"/>
    <n v="137"/>
    <n v="1"/>
    <n v="10"/>
    <x v="0"/>
    <n v="5"/>
    <n v="3"/>
    <m/>
    <m/>
    <n v="1.9634954084936209E-3"/>
    <n v="3.6378364277704512E-3"/>
    <x v="0"/>
  </r>
  <r>
    <x v="40"/>
    <n v="137"/>
    <n v="1"/>
    <n v="24"/>
    <x v="4"/>
    <n v="5"/>
    <n v="3"/>
    <m/>
    <m/>
    <n v="1.9634954084936209E-3"/>
    <n v="3.5268851656513989E-3"/>
    <x v="0"/>
  </r>
  <r>
    <x v="40"/>
    <n v="137"/>
    <n v="1"/>
    <n v="24"/>
    <x v="4"/>
    <n v="10"/>
    <n v="6"/>
    <m/>
    <m/>
    <n v="7.8539816339744835E-3"/>
    <n v="2.6728826664807165E-2"/>
    <x v="0"/>
  </r>
  <r>
    <x v="40"/>
    <n v="137"/>
    <n v="1"/>
    <n v="22"/>
    <x v="2"/>
    <n v="5"/>
    <n v="3"/>
    <m/>
    <m/>
    <n v="1.9634954084936209E-3"/>
    <n v="3.6378364277704512E-3"/>
    <x v="0"/>
  </r>
  <r>
    <x v="40"/>
    <n v="137"/>
    <n v="1"/>
    <n v="24"/>
    <x v="0"/>
    <n v="15"/>
    <n v="6"/>
    <m/>
    <m/>
    <n v="1.7671458676442587E-2"/>
    <n v="5.8089659363338444E-2"/>
    <x v="0"/>
  </r>
  <r>
    <x v="40"/>
    <n v="137"/>
    <n v="1"/>
    <n v="24"/>
    <x v="0"/>
    <n v="10"/>
    <n v="6"/>
    <m/>
    <m/>
    <n v="7.8539816339744835E-3"/>
    <n v="2.7649101142956961E-2"/>
    <x v="0"/>
  </r>
  <r>
    <x v="40"/>
    <n v="137"/>
    <n v="1"/>
    <n v="24"/>
    <x v="0"/>
    <n v="10"/>
    <n v="6"/>
    <m/>
    <m/>
    <n v="7.8539816339744835E-3"/>
    <n v="2.7649101142956961E-2"/>
    <x v="0"/>
  </r>
  <r>
    <x v="40"/>
    <n v="137"/>
    <n v="1"/>
    <n v="24"/>
    <x v="0"/>
    <n v="15"/>
    <n v="6"/>
    <m/>
    <m/>
    <n v="1.7671458676442587E-2"/>
    <n v="5.8089659363338444E-2"/>
    <x v="0"/>
  </r>
  <r>
    <x v="40"/>
    <n v="137"/>
    <n v="1"/>
    <n v="24"/>
    <x v="4"/>
    <n v="15"/>
    <n v="6"/>
    <m/>
    <m/>
    <n v="1.7671458676442587E-2"/>
    <n v="5.6950957515054322E-2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14"/>
    <x v="1"/>
    <n v="5"/>
    <n v="3"/>
    <m/>
    <m/>
    <n v="1.9634954084936209E-3"/>
    <n v="3.6378364277704512E-3"/>
    <x v="0"/>
  </r>
  <r>
    <x v="40"/>
    <n v="138"/>
    <n v="1"/>
    <n v="14"/>
    <x v="1"/>
    <n v="5"/>
    <n v="3"/>
    <m/>
    <m/>
    <n v="1.9634954084936209E-3"/>
    <n v="3.6378364277704512E-3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4"/>
    <n v="5"/>
    <n v="6"/>
    <m/>
    <m/>
    <n v="1.9634954084936209E-3"/>
    <n v="7.3344795804612326E-3"/>
    <x v="0"/>
  </r>
  <r>
    <x v="40"/>
    <n v="138"/>
    <n v="1"/>
    <n v="10"/>
    <x v="0"/>
    <n v="5"/>
    <n v="3"/>
    <m/>
    <m/>
    <n v="1.9634954084936209E-3"/>
    <n v="3.6378364277704512E-3"/>
    <x v="0"/>
  </r>
  <r>
    <x v="40"/>
    <n v="138"/>
    <n v="1"/>
    <n v="24"/>
    <x v="4"/>
    <n v="5"/>
    <n v="3"/>
    <m/>
    <m/>
    <n v="1.9634954084936209E-3"/>
    <n v="3.5268851656513989E-3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2"/>
    <x v="2"/>
    <n v="5"/>
    <n v="3"/>
    <m/>
    <m/>
    <n v="1.9634954084936209E-3"/>
    <n v="3.6378364277704512E-3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4"/>
    <n v="15"/>
    <n v="6"/>
    <m/>
    <m/>
    <n v="1.7671458676442587E-2"/>
    <n v="5.6950957515054322E-2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4"/>
    <x v="0"/>
    <n v="5"/>
    <n v="6"/>
    <m/>
    <m/>
    <n v="1.9634954084936209E-3"/>
    <n v="7.7714870209617563E-3"/>
    <x v="0"/>
  </r>
  <r>
    <x v="40"/>
    <n v="138"/>
    <n v="1"/>
    <n v="24"/>
    <x v="4"/>
    <n v="10"/>
    <n v="5"/>
    <m/>
    <m/>
    <n v="7.8539816339744835E-3"/>
    <n v="2.2046555420420225E-2"/>
    <x v="0"/>
  </r>
  <r>
    <x v="40"/>
    <n v="138"/>
    <n v="1"/>
    <n v="10"/>
    <x v="0"/>
    <n v="10"/>
    <n v="3"/>
    <m/>
    <m/>
    <n v="7.8539816339744835E-3"/>
    <n v="1.2942556175112916E-2"/>
    <x v="0"/>
  </r>
  <r>
    <x v="40"/>
    <n v="138"/>
    <n v="1"/>
    <n v="14"/>
    <x v="1"/>
    <n v="5"/>
    <n v="3"/>
    <m/>
    <m/>
    <n v="1.9634954084936209E-3"/>
    <n v="3.6378364277704512E-3"/>
    <x v="0"/>
  </r>
  <r>
    <x v="40"/>
    <n v="138"/>
    <n v="1"/>
    <n v="24"/>
    <x v="4"/>
    <n v="10"/>
    <n v="3"/>
    <m/>
    <m/>
    <n v="7.8539816339744835E-3"/>
    <n v="1.285292313179332E-2"/>
    <x v="0"/>
  </r>
  <r>
    <x v="40"/>
    <n v="138"/>
    <n v="1"/>
    <n v="10"/>
    <x v="0"/>
    <n v="25"/>
    <n v="6"/>
    <m/>
    <m/>
    <n v="4.9087385212340517E-2"/>
    <n v="0.14801210491524977"/>
    <x v="1"/>
  </r>
  <r>
    <x v="40"/>
    <n v="138"/>
    <n v="1"/>
    <n v="24"/>
    <x v="2"/>
    <n v="5"/>
    <n v="3"/>
    <m/>
    <m/>
    <n v="1.9634954084936209E-3"/>
    <n v="3.6378364277704512E-3"/>
    <x v="0"/>
  </r>
  <r>
    <x v="40"/>
    <n v="138"/>
    <n v="1"/>
    <n v="24"/>
    <x v="2"/>
    <n v="10"/>
    <n v="5"/>
    <m/>
    <m/>
    <n v="7.8539816339744835E-3"/>
    <n v="2.2644818432641822E-2"/>
    <x v="0"/>
  </r>
  <r>
    <x v="40"/>
    <n v="138"/>
    <n v="1"/>
    <n v="24"/>
    <x v="2"/>
    <n v="15"/>
    <n v="6"/>
    <m/>
    <m/>
    <n v="1.7671458676442587E-2"/>
    <n v="5.8089659363338444E-2"/>
    <x v="0"/>
  </r>
  <r>
    <x v="40"/>
    <n v="138"/>
    <n v="1"/>
    <n v="24"/>
    <x v="2"/>
    <n v="10"/>
    <n v="6"/>
    <m/>
    <m/>
    <n v="7.8539816339744835E-3"/>
    <n v="2.7649101142956961E-2"/>
    <x v="0"/>
  </r>
  <r>
    <x v="40"/>
    <n v="138"/>
    <n v="1"/>
    <n v="24"/>
    <x v="2"/>
    <n v="5"/>
    <n v="6"/>
    <m/>
    <m/>
    <n v="1.9634954084936209E-3"/>
    <n v="7.7714870209617563E-3"/>
    <x v="0"/>
  </r>
  <r>
    <x v="40"/>
    <n v="138"/>
    <n v="1"/>
    <n v="10"/>
    <x v="0"/>
    <n v="5"/>
    <n v="3"/>
    <m/>
    <m/>
    <n v="1.9634954084936209E-3"/>
    <n v="3.6378364277704512E-3"/>
    <x v="0"/>
  </r>
  <r>
    <x v="40"/>
    <n v="138"/>
    <n v="1"/>
    <n v="24"/>
    <x v="4"/>
    <n v="5"/>
    <n v="3"/>
    <m/>
    <m/>
    <n v="1.9634954084936209E-3"/>
    <n v="3.5268851656513989E-3"/>
    <x v="0"/>
  </r>
  <r>
    <x v="40"/>
    <n v="138"/>
    <n v="1"/>
    <n v="24"/>
    <x v="4"/>
    <n v="10"/>
    <n v="6"/>
    <m/>
    <m/>
    <n v="7.8539816339744835E-3"/>
    <n v="2.6728826664807165E-2"/>
    <x v="0"/>
  </r>
  <r>
    <x v="40"/>
    <n v="138"/>
    <n v="1"/>
    <n v="22"/>
    <x v="2"/>
    <n v="5"/>
    <n v="3"/>
    <m/>
    <m/>
    <n v="1.9634954084936209E-3"/>
    <n v="3.6378364277704512E-3"/>
    <x v="0"/>
  </r>
  <r>
    <x v="40"/>
    <n v="138"/>
    <n v="1"/>
    <n v="24"/>
    <x v="0"/>
    <n v="15"/>
    <n v="6"/>
    <m/>
    <m/>
    <n v="1.7671458676442587E-2"/>
    <n v="5.8089659363338444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38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5"/>
    <n v="6"/>
    <m/>
    <m/>
    <n v="1.7671458676442587E-2"/>
    <n v="5.8089659363338444E-2"/>
    <x v="0"/>
  </r>
  <r>
    <x v="40"/>
    <n v="145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5"/>
    <n v="6"/>
    <m/>
    <m/>
    <n v="1.7671458676442587E-2"/>
    <n v="5.8089659363338444E-2"/>
    <x v="0"/>
  </r>
  <r>
    <x v="40"/>
    <n v="145"/>
    <n v="1"/>
    <n v="24"/>
    <x v="4"/>
    <n v="15"/>
    <n v="6"/>
    <m/>
    <m/>
    <n v="1.7671458676442587E-2"/>
    <n v="5.6950957515054322E-2"/>
    <x v="0"/>
  </r>
  <r>
    <x v="40"/>
    <n v="145"/>
    <n v="1"/>
    <n v="24"/>
    <x v="4"/>
    <n v="10"/>
    <n v="6"/>
    <m/>
    <m/>
    <n v="7.8539816339744835E-3"/>
    <n v="2.6728826664807165E-2"/>
    <x v="0"/>
  </r>
  <r>
    <x v="40"/>
    <n v="145"/>
    <n v="1"/>
    <n v="24"/>
    <x v="0"/>
    <n v="5"/>
    <n v="6"/>
    <m/>
    <m/>
    <n v="1.9634954084936209E-3"/>
    <n v="7.7714870209617563E-3"/>
    <x v="0"/>
  </r>
  <r>
    <x v="40"/>
    <n v="145"/>
    <n v="1"/>
    <n v="24"/>
    <x v="4"/>
    <n v="10"/>
    <n v="5"/>
    <m/>
    <m/>
    <n v="7.8539816339744835E-3"/>
    <n v="2.2046555420420225E-2"/>
    <x v="0"/>
  </r>
  <r>
    <x v="40"/>
    <n v="145"/>
    <n v="1"/>
    <n v="10"/>
    <x v="0"/>
    <n v="10"/>
    <n v="3"/>
    <m/>
    <m/>
    <n v="7.8539816339744835E-3"/>
    <n v="1.2942556175112916E-2"/>
    <x v="0"/>
  </r>
  <r>
    <x v="40"/>
    <n v="145"/>
    <n v="1"/>
    <n v="14"/>
    <x v="1"/>
    <n v="5"/>
    <n v="3"/>
    <m/>
    <m/>
    <n v="1.9634954084936209E-3"/>
    <n v="3.6378364277704512E-3"/>
    <x v="0"/>
  </r>
  <r>
    <x v="40"/>
    <n v="145"/>
    <n v="1"/>
    <n v="24"/>
    <x v="4"/>
    <n v="10"/>
    <n v="3"/>
    <m/>
    <m/>
    <n v="7.8539816339744835E-3"/>
    <n v="1.285292313179332E-2"/>
    <x v="0"/>
  </r>
  <r>
    <x v="40"/>
    <n v="145"/>
    <n v="1"/>
    <n v="10"/>
    <x v="0"/>
    <n v="25"/>
    <n v="6"/>
    <m/>
    <m/>
    <n v="4.9087385212340517E-2"/>
    <n v="0.14801210491524977"/>
    <x v="1"/>
  </r>
  <r>
    <x v="40"/>
    <n v="145"/>
    <n v="1"/>
    <n v="24"/>
    <x v="2"/>
    <n v="5"/>
    <n v="3"/>
    <m/>
    <m/>
    <n v="1.9634954084936209E-3"/>
    <n v="3.6378364277704512E-3"/>
    <x v="0"/>
  </r>
  <r>
    <x v="40"/>
    <n v="145"/>
    <n v="1"/>
    <n v="24"/>
    <x v="2"/>
    <n v="10"/>
    <n v="5"/>
    <m/>
    <m/>
    <n v="7.8539816339744835E-3"/>
    <n v="2.2644818432641822E-2"/>
    <x v="0"/>
  </r>
  <r>
    <x v="40"/>
    <n v="145"/>
    <n v="1"/>
    <n v="24"/>
    <x v="2"/>
    <n v="15"/>
    <n v="6"/>
    <m/>
    <m/>
    <n v="1.7671458676442587E-2"/>
    <n v="5.8089659363338444E-2"/>
    <x v="0"/>
  </r>
  <r>
    <x v="40"/>
    <n v="145"/>
    <n v="1"/>
    <n v="24"/>
    <x v="2"/>
    <n v="10"/>
    <n v="6"/>
    <m/>
    <m/>
    <n v="7.8539816339744835E-3"/>
    <n v="2.7649101142956961E-2"/>
    <x v="0"/>
  </r>
  <r>
    <x v="40"/>
    <n v="145"/>
    <n v="1"/>
    <n v="24"/>
    <x v="2"/>
    <n v="5"/>
    <n v="6"/>
    <m/>
    <m/>
    <n v="1.9634954084936209E-3"/>
    <n v="7.7714870209617563E-3"/>
    <x v="0"/>
  </r>
  <r>
    <x v="40"/>
    <n v="145"/>
    <n v="1"/>
    <n v="10"/>
    <x v="0"/>
    <n v="5"/>
    <n v="3"/>
    <m/>
    <m/>
    <n v="1.9634954084936209E-3"/>
    <n v="3.6378364277704512E-3"/>
    <x v="0"/>
  </r>
  <r>
    <x v="40"/>
    <n v="145"/>
    <n v="1"/>
    <n v="24"/>
    <x v="4"/>
    <n v="5"/>
    <n v="3"/>
    <m/>
    <m/>
    <n v="1.9634954084936209E-3"/>
    <n v="3.5268851656513989E-3"/>
    <x v="0"/>
  </r>
  <r>
    <x v="40"/>
    <n v="145"/>
    <n v="1"/>
    <n v="24"/>
    <x v="4"/>
    <n v="10"/>
    <n v="6"/>
    <m/>
    <m/>
    <n v="7.8539816339744835E-3"/>
    <n v="2.6728826664807165E-2"/>
    <x v="0"/>
  </r>
  <r>
    <x v="40"/>
    <n v="145"/>
    <n v="1"/>
    <n v="22"/>
    <x v="2"/>
    <n v="5"/>
    <n v="3"/>
    <m/>
    <m/>
    <n v="1.9634954084936209E-3"/>
    <n v="3.6378364277704512E-3"/>
    <x v="0"/>
  </r>
  <r>
    <x v="40"/>
    <n v="145"/>
    <n v="1"/>
    <n v="24"/>
    <x v="0"/>
    <n v="15"/>
    <n v="6"/>
    <m/>
    <m/>
    <n v="1.7671458676442587E-2"/>
    <n v="5.8089659363338444E-2"/>
    <x v="0"/>
  </r>
  <r>
    <x v="40"/>
    <n v="145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0"/>
    <n v="6"/>
    <m/>
    <m/>
    <n v="7.8539816339744835E-3"/>
    <n v="2.7649101142956961E-2"/>
    <x v="0"/>
  </r>
  <r>
    <x v="40"/>
    <n v="145"/>
    <n v="1"/>
    <n v="24"/>
    <x v="0"/>
    <n v="15"/>
    <n v="6"/>
    <m/>
    <m/>
    <n v="1.7671458676442587E-2"/>
    <n v="5.8089659363338444E-2"/>
    <x v="0"/>
  </r>
  <r>
    <x v="40"/>
    <n v="145"/>
    <n v="1"/>
    <n v="2"/>
    <x v="3"/>
    <n v="15"/>
    <n v="6"/>
    <m/>
    <m/>
    <n v="1.7671458676442587E-2"/>
    <n v="5.6950957515054322E-2"/>
    <x v="0"/>
  </r>
  <r>
    <x v="40"/>
    <n v="145"/>
    <n v="1"/>
    <n v="2"/>
    <x v="3"/>
    <n v="10"/>
    <n v="10"/>
    <m/>
    <m/>
    <n v="7.8539816339744835E-3"/>
    <n v="4.5847824058857317E-2"/>
    <x v="0"/>
  </r>
  <r>
    <x v="40"/>
    <n v="145"/>
    <n v="1"/>
    <n v="24"/>
    <x v="0"/>
    <n v="5"/>
    <n v="6"/>
    <m/>
    <m/>
    <n v="1.9634954084936209E-3"/>
    <n v="7.7714870209617563E-3"/>
    <x v="0"/>
  </r>
  <r>
    <x v="40"/>
    <n v="145"/>
    <n v="1"/>
    <n v="2"/>
    <x v="3"/>
    <n v="10"/>
    <n v="10"/>
    <m/>
    <m/>
    <n v="7.8539816339744835E-3"/>
    <n v="4.5847824058857317E-2"/>
    <x v="0"/>
  </r>
  <r>
    <x v="40"/>
    <n v="145"/>
    <n v="1"/>
    <n v="10"/>
    <x v="0"/>
    <n v="10"/>
    <n v="3"/>
    <m/>
    <m/>
    <n v="7.8539816339744835E-3"/>
    <n v="1.2942556175112916E-2"/>
    <x v="0"/>
  </r>
  <r>
    <x v="40"/>
    <n v="145"/>
    <n v="1"/>
    <n v="14"/>
    <x v="1"/>
    <n v="5"/>
    <n v="3"/>
    <m/>
    <m/>
    <n v="1.9634954084936209E-3"/>
    <n v="3.6378364277704512E-3"/>
    <x v="0"/>
  </r>
  <r>
    <x v="40"/>
    <n v="145"/>
    <n v="1"/>
    <n v="24"/>
    <x v="4"/>
    <n v="10"/>
    <n v="3"/>
    <m/>
    <m/>
    <n v="7.8539816339744835E-3"/>
    <n v="1.285292313179332E-2"/>
    <x v="0"/>
  </r>
  <r>
    <x v="40"/>
    <n v="145"/>
    <n v="1"/>
    <n v="10"/>
    <x v="0"/>
    <n v="25"/>
    <n v="6"/>
    <m/>
    <m/>
    <n v="4.9087385212340517E-2"/>
    <n v="0.14801210491524977"/>
    <x v="1"/>
  </r>
  <r>
    <x v="40"/>
    <n v="145"/>
    <n v="1"/>
    <n v="24"/>
    <x v="2"/>
    <n v="5"/>
    <n v="3"/>
    <m/>
    <m/>
    <n v="1.9634954084936209E-3"/>
    <n v="3.6378364277704512E-3"/>
    <x v="0"/>
  </r>
  <r>
    <x v="40"/>
    <n v="145"/>
    <n v="1"/>
    <n v="24"/>
    <x v="2"/>
    <n v="10"/>
    <n v="5"/>
    <m/>
    <m/>
    <n v="7.8539816339744835E-3"/>
    <n v="2.2644818432641822E-2"/>
    <x v="0"/>
  </r>
  <r>
    <x v="40"/>
    <n v="145"/>
    <n v="1"/>
    <n v="24"/>
    <x v="2"/>
    <n v="15"/>
    <n v="6"/>
    <m/>
    <m/>
    <n v="1.7671458676442587E-2"/>
    <n v="5.8089659363338444E-2"/>
    <x v="0"/>
  </r>
  <r>
    <x v="40"/>
    <n v="145"/>
    <n v="1"/>
    <n v="24"/>
    <x v="2"/>
    <n v="10"/>
    <n v="6"/>
    <m/>
    <m/>
    <n v="7.8539816339744835E-3"/>
    <n v="2.7649101142956961E-2"/>
    <x v="0"/>
  </r>
  <r>
    <x v="40"/>
    <n v="145"/>
    <n v="1"/>
    <n v="24"/>
    <x v="2"/>
    <n v="5"/>
    <n v="6"/>
    <m/>
    <m/>
    <n v="1.9634954084936209E-3"/>
    <n v="7.7714870209617563E-3"/>
    <x v="0"/>
  </r>
  <r>
    <x v="40"/>
    <n v="145"/>
    <n v="1"/>
    <n v="22"/>
    <x v="2"/>
    <n v="5"/>
    <n v="3"/>
    <m/>
    <m/>
    <n v="1.9634954084936209E-3"/>
    <n v="3.6378364277704512E-3"/>
    <x v="0"/>
  </r>
  <r>
    <x v="40"/>
    <n v="145"/>
    <n v="1"/>
    <n v="10"/>
    <x v="0"/>
    <n v="5"/>
    <n v="3"/>
    <m/>
    <m/>
    <n v="1.9634954084936209E-3"/>
    <n v="3.6378364277704512E-3"/>
    <x v="0"/>
  </r>
  <r>
    <x v="40"/>
    <n v="145"/>
    <n v="1"/>
    <n v="14"/>
    <x v="1"/>
    <n v="5"/>
    <n v="3"/>
    <m/>
    <m/>
    <n v="1.9634954084936209E-3"/>
    <n v="3.6378364277704512E-3"/>
    <x v="0"/>
  </r>
  <r>
    <x v="40"/>
    <n v="145"/>
    <n v="1"/>
    <n v="24"/>
    <x v="4"/>
    <n v="10"/>
    <n v="3"/>
    <m/>
    <m/>
    <n v="7.8539816339744835E-3"/>
    <n v="1.285292313179332E-2"/>
    <x v="0"/>
  </r>
  <r>
    <x v="40"/>
    <n v="145"/>
    <n v="1"/>
    <n v="10"/>
    <x v="0"/>
    <n v="25"/>
    <n v="6"/>
    <m/>
    <m/>
    <n v="4.9087385212340517E-2"/>
    <n v="0.14801210491524977"/>
    <x v="1"/>
  </r>
  <r>
    <x v="40"/>
    <n v="145"/>
    <n v="1"/>
    <n v="24"/>
    <x v="0"/>
    <n v="5"/>
    <n v="3"/>
    <m/>
    <m/>
    <n v="1.9634954084936209E-3"/>
    <n v="3.6378364277704512E-3"/>
    <x v="0"/>
  </r>
  <r>
    <x v="40"/>
    <n v="154"/>
    <n v="1"/>
    <n v="24"/>
    <x v="2"/>
    <n v="15"/>
    <n v="6"/>
    <m/>
    <m/>
    <n v="1.7671458676442587E-2"/>
    <n v="5.8089659363338444E-2"/>
    <x v="0"/>
  </r>
  <r>
    <x v="40"/>
    <n v="154"/>
    <n v="1"/>
    <n v="24"/>
    <x v="2"/>
    <n v="10"/>
    <n v="6"/>
    <m/>
    <m/>
    <n v="7.8539816339744835E-3"/>
    <n v="2.7649101142956961E-2"/>
    <x v="0"/>
  </r>
  <r>
    <x v="40"/>
    <n v="154"/>
    <n v="1"/>
    <n v="24"/>
    <x v="2"/>
    <n v="5"/>
    <n v="6"/>
    <m/>
    <m/>
    <n v="1.9634954084936209E-3"/>
    <n v="7.7714870209617563E-3"/>
    <x v="0"/>
  </r>
  <r>
    <x v="40"/>
    <n v="154"/>
    <n v="1"/>
    <n v="22"/>
    <x v="2"/>
    <n v="5"/>
    <n v="3"/>
    <m/>
    <m/>
    <n v="1.9634954084936209E-3"/>
    <n v="3.6378364277704512E-3"/>
    <x v="0"/>
  </r>
  <r>
    <x v="40"/>
    <n v="154"/>
    <n v="1"/>
    <n v="10"/>
    <x v="0"/>
    <n v="5"/>
    <n v="3"/>
    <m/>
    <m/>
    <n v="1.9634954084936209E-3"/>
    <n v="3.6378364277704512E-3"/>
    <x v="0"/>
  </r>
  <r>
    <x v="40"/>
    <n v="154"/>
    <n v="1"/>
    <n v="24"/>
    <x v="0"/>
    <n v="5"/>
    <n v="3"/>
    <m/>
    <m/>
    <n v="1.9634954084936209E-3"/>
    <n v="3.6378364277704512E-3"/>
    <x v="0"/>
  </r>
  <r>
    <x v="40"/>
    <n v="154"/>
    <n v="1"/>
    <n v="24"/>
    <x v="0"/>
    <n v="20"/>
    <n v="3"/>
    <m/>
    <m/>
    <n v="3.1415926535897934E-2"/>
    <n v="4.6046534436573458E-2"/>
    <x v="1"/>
  </r>
  <r>
    <x v="40"/>
    <n v="154"/>
    <n v="1"/>
    <n v="24"/>
    <x v="0"/>
    <n v="10"/>
    <n v="3"/>
    <m/>
    <m/>
    <n v="7.8539816339744835E-3"/>
    <n v="1.2942556175112916E-2"/>
    <x v="0"/>
  </r>
  <r>
    <x v="40"/>
    <n v="154"/>
    <n v="1"/>
    <n v="24"/>
    <x v="0"/>
    <n v="15"/>
    <n v="6"/>
    <m/>
    <m/>
    <n v="1.7671458676442587E-2"/>
    <n v="5.8089659363338444E-2"/>
    <x v="0"/>
  </r>
  <r>
    <x v="40"/>
    <n v="154"/>
    <n v="1"/>
    <n v="24"/>
    <x v="4"/>
    <n v="10"/>
    <n v="3"/>
    <m/>
    <m/>
    <n v="7.8539816339744835E-3"/>
    <n v="1.285292313179332E-2"/>
    <x v="0"/>
  </r>
  <r>
    <x v="40"/>
    <n v="154"/>
    <n v="1"/>
    <n v="10"/>
    <x v="0"/>
    <n v="25"/>
    <n v="6"/>
    <m/>
    <m/>
    <n v="4.9087385212340517E-2"/>
    <n v="0.14801210491524977"/>
    <x v="1"/>
  </r>
  <r>
    <x v="40"/>
    <n v="154"/>
    <n v="1"/>
    <n v="24"/>
    <x v="0"/>
    <n v="5"/>
    <n v="3"/>
    <m/>
    <m/>
    <n v="1.9634954084936209E-3"/>
    <n v="3.6378364277704512E-3"/>
    <x v="0"/>
  </r>
  <r>
    <x v="40"/>
    <n v="154"/>
    <n v="1"/>
    <n v="24"/>
    <x v="0"/>
    <n v="20"/>
    <n v="3"/>
    <m/>
    <m/>
    <n v="3.1415926535897934E-2"/>
    <n v="4.6046534436573458E-2"/>
    <x v="1"/>
  </r>
  <r>
    <x v="40"/>
    <n v="154"/>
    <n v="1"/>
    <n v="24"/>
    <x v="0"/>
    <n v="10"/>
    <n v="3"/>
    <m/>
    <m/>
    <n v="7.8539816339744835E-3"/>
    <n v="1.2942556175112916E-2"/>
    <x v="0"/>
  </r>
  <r>
    <x v="40"/>
    <n v="154"/>
    <n v="1"/>
    <n v="24"/>
    <x v="0"/>
    <n v="15"/>
    <n v="6"/>
    <m/>
    <m/>
    <n v="1.7671458676442587E-2"/>
    <n v="5.8089659363338444E-2"/>
    <x v="0"/>
  </r>
  <r>
    <x v="40"/>
    <n v="154"/>
    <n v="1"/>
    <n v="24"/>
    <x v="4"/>
    <n v="10"/>
    <n v="6"/>
    <m/>
    <m/>
    <n v="7.8539816339744835E-3"/>
    <n v="2.6728826664807165E-2"/>
    <x v="0"/>
  </r>
  <r>
    <x v="40"/>
    <n v="154"/>
    <n v="1"/>
    <n v="24"/>
    <x v="4"/>
    <n v="10"/>
    <n v="6"/>
    <m/>
    <m/>
    <n v="7.8539816339744835E-3"/>
    <n v="2.6728826664807165E-2"/>
    <x v="0"/>
  </r>
  <r>
    <x v="40"/>
    <n v="154"/>
    <n v="1"/>
    <n v="14"/>
    <x v="1"/>
    <n v="5"/>
    <n v="3"/>
    <m/>
    <m/>
    <n v="1.9634954084936209E-3"/>
    <n v="3.6378364277704512E-3"/>
    <x v="0"/>
  </r>
  <r>
    <x v="40"/>
    <n v="154"/>
    <n v="1"/>
    <n v="14"/>
    <x v="1"/>
    <n v="5"/>
    <n v="3"/>
    <m/>
    <m/>
    <n v="1.9634954084936209E-3"/>
    <n v="3.6378364277704512E-3"/>
    <x v="0"/>
  </r>
  <r>
    <x v="40"/>
    <n v="154"/>
    <n v="1"/>
    <n v="24"/>
    <x v="0"/>
    <n v="10"/>
    <n v="6"/>
    <m/>
    <m/>
    <n v="7.8539816339744835E-3"/>
    <n v="2.7649101142956961E-2"/>
    <x v="0"/>
  </r>
  <r>
    <x v="40"/>
    <n v="154"/>
    <n v="1"/>
    <n v="24"/>
    <x v="4"/>
    <n v="5"/>
    <n v="6"/>
    <m/>
    <m/>
    <n v="1.9634954084936209E-3"/>
    <n v="7.3344795804612326E-3"/>
    <x v="0"/>
  </r>
  <r>
    <x v="40"/>
    <n v="154"/>
    <n v="1"/>
    <n v="22"/>
    <x v="2"/>
    <n v="5"/>
    <n v="3"/>
    <m/>
    <m/>
    <n v="1.9634954084936209E-3"/>
    <n v="3.6378364277704512E-3"/>
    <x v="0"/>
  </r>
  <r>
    <x v="40"/>
    <n v="154"/>
    <n v="1"/>
    <n v="14"/>
    <x v="1"/>
    <n v="5"/>
    <n v="3"/>
    <m/>
    <m/>
    <n v="1.9634954084936209E-3"/>
    <n v="3.6378364277704512E-3"/>
    <x v="0"/>
  </r>
  <r>
    <x v="40"/>
    <n v="154"/>
    <n v="1"/>
    <n v="24"/>
    <x v="4"/>
    <n v="10"/>
    <n v="3"/>
    <m/>
    <m/>
    <n v="7.8539816339744835E-3"/>
    <n v="1.285292313179332E-2"/>
    <x v="0"/>
  </r>
  <r>
    <x v="40"/>
    <n v="154"/>
    <n v="1"/>
    <n v="10"/>
    <x v="0"/>
    <n v="25"/>
    <n v="6"/>
    <m/>
    <m/>
    <n v="4.9087385212340517E-2"/>
    <n v="0.14801210491524977"/>
    <x v="1"/>
  </r>
  <r>
    <x v="40"/>
    <n v="154"/>
    <n v="1"/>
    <n v="24"/>
    <x v="4"/>
    <n v="10"/>
    <n v="3"/>
    <m/>
    <m/>
    <n v="7.8539816339744835E-3"/>
    <n v="1.285292313179332E-2"/>
    <x v="0"/>
  </r>
  <r>
    <x v="40"/>
    <n v="154"/>
    <n v="1"/>
    <n v="10"/>
    <x v="0"/>
    <n v="25"/>
    <n v="6"/>
    <m/>
    <m/>
    <n v="4.9087385212340517E-2"/>
    <n v="0.14801210491524977"/>
    <x v="1"/>
  </r>
  <r>
    <x v="40"/>
    <n v="154"/>
    <n v="1"/>
    <n v="24"/>
    <x v="0"/>
    <n v="5"/>
    <n v="3"/>
    <m/>
    <m/>
    <n v="1.9634954084936209E-3"/>
    <n v="3.6378364277704512E-3"/>
    <x v="0"/>
  </r>
  <r>
    <x v="40"/>
    <n v="154"/>
    <n v="1"/>
    <n v="24"/>
    <x v="4"/>
    <n v="15"/>
    <n v="6"/>
    <m/>
    <m/>
    <n v="1.7671458676442587E-2"/>
    <n v="5.6950957515054322E-2"/>
    <x v="0"/>
  </r>
  <r>
    <x v="40"/>
    <n v="154"/>
    <n v="1"/>
    <n v="24"/>
    <x v="4"/>
    <n v="10"/>
    <n v="6"/>
    <m/>
    <m/>
    <n v="7.8539816339744835E-3"/>
    <n v="2.6728826664807165E-2"/>
    <x v="0"/>
  </r>
  <r>
    <x v="40"/>
    <n v="154"/>
    <n v="1"/>
    <n v="24"/>
    <x v="0"/>
    <n v="5"/>
    <n v="6"/>
    <m/>
    <m/>
    <n v="1.9634954084936209E-3"/>
    <n v="7.7714870209617563E-3"/>
    <x v="0"/>
  </r>
  <r>
    <x v="40"/>
    <n v="154"/>
    <n v="1"/>
    <n v="24"/>
    <x v="4"/>
    <n v="10"/>
    <n v="5"/>
    <m/>
    <m/>
    <n v="7.8539816339744835E-3"/>
    <n v="2.2046555420420225E-2"/>
    <x v="0"/>
  </r>
  <r>
    <x v="40"/>
    <n v="154"/>
    <n v="1"/>
    <n v="10"/>
    <x v="0"/>
    <n v="10"/>
    <n v="3"/>
    <m/>
    <m/>
    <n v="7.8539816339744835E-3"/>
    <n v="1.2942556175112916E-2"/>
    <x v="0"/>
  </r>
  <r>
    <x v="40"/>
    <n v="154"/>
    <n v="1"/>
    <n v="14"/>
    <x v="1"/>
    <n v="5"/>
    <n v="3"/>
    <m/>
    <m/>
    <n v="1.9634954084936209E-3"/>
    <n v="3.6378364277704512E-3"/>
    <x v="0"/>
  </r>
  <r>
    <x v="40"/>
    <n v="154"/>
    <n v="1"/>
    <n v="24"/>
    <x v="4"/>
    <n v="10"/>
    <n v="3"/>
    <m/>
    <m/>
    <n v="7.8539816339744835E-3"/>
    <n v="1.285292313179332E-2"/>
    <x v="0"/>
  </r>
  <r>
    <x v="40"/>
    <n v="154"/>
    <n v="1"/>
    <n v="10"/>
    <x v="0"/>
    <n v="25"/>
    <n v="6"/>
    <m/>
    <m/>
    <n v="4.9087385212340517E-2"/>
    <n v="0.14801210491524977"/>
    <x v="1"/>
  </r>
  <r>
    <x v="41"/>
    <n v="132"/>
    <n v="1"/>
    <n v="24"/>
    <x v="0"/>
    <n v="20"/>
    <n v="3"/>
    <m/>
    <m/>
    <n v="3.1415926535897934E-2"/>
    <n v="4.6046534436573458E-2"/>
    <x v="1"/>
  </r>
  <r>
    <x v="41"/>
    <n v="132"/>
    <n v="1"/>
    <n v="24"/>
    <x v="0"/>
    <n v="10"/>
    <n v="3"/>
    <m/>
    <m/>
    <n v="7.8539816339744835E-3"/>
    <n v="1.2942556175112916E-2"/>
    <x v="0"/>
  </r>
  <r>
    <x v="41"/>
    <n v="132"/>
    <n v="1"/>
    <n v="24"/>
    <x v="0"/>
    <n v="15"/>
    <n v="6"/>
    <m/>
    <m/>
    <n v="1.7671458676442587E-2"/>
    <n v="5.8089659363338444E-2"/>
    <x v="0"/>
  </r>
  <r>
    <x v="41"/>
    <n v="132"/>
    <n v="1"/>
    <n v="24"/>
    <x v="4"/>
    <n v="10"/>
    <n v="6"/>
    <m/>
    <m/>
    <n v="7.8539816339744835E-3"/>
    <n v="2.6728826664807165E-2"/>
    <x v="0"/>
  </r>
  <r>
    <x v="41"/>
    <n v="132"/>
    <n v="1"/>
    <n v="24"/>
    <x v="4"/>
    <n v="10"/>
    <n v="6"/>
    <m/>
    <m/>
    <n v="7.8539816339744835E-3"/>
    <n v="2.6728826664807165E-2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24"/>
    <x v="0"/>
    <n v="10"/>
    <n v="6"/>
    <m/>
    <m/>
    <n v="7.8539816339744835E-3"/>
    <n v="2.7649101142956961E-2"/>
    <x v="0"/>
  </r>
  <r>
    <x v="41"/>
    <n v="132"/>
    <n v="1"/>
    <n v="24"/>
    <x v="4"/>
    <n v="5"/>
    <n v="6"/>
    <m/>
    <m/>
    <n v="1.9634954084936209E-3"/>
    <n v="7.3344795804612326E-3"/>
    <x v="0"/>
  </r>
  <r>
    <x v="41"/>
    <n v="132"/>
    <n v="1"/>
    <n v="22"/>
    <x v="2"/>
    <n v="5"/>
    <n v="3"/>
    <m/>
    <m/>
    <n v="1.9634954084936209E-3"/>
    <n v="3.6378364277704512E-3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24"/>
    <x v="4"/>
    <n v="10"/>
    <n v="3"/>
    <m/>
    <m/>
    <n v="7.8539816339744835E-3"/>
    <n v="1.285292313179332E-2"/>
    <x v="0"/>
  </r>
  <r>
    <x v="41"/>
    <n v="132"/>
    <n v="1"/>
    <n v="10"/>
    <x v="0"/>
    <n v="25"/>
    <n v="6"/>
    <m/>
    <m/>
    <n v="4.9087385212340517E-2"/>
    <n v="0.14801210491524977"/>
    <x v="1"/>
  </r>
  <r>
    <x v="41"/>
    <n v="132"/>
    <n v="1"/>
    <n v="24"/>
    <x v="4"/>
    <n v="10"/>
    <n v="3"/>
    <m/>
    <m/>
    <n v="7.8539816339744835E-3"/>
    <n v="1.285292313179332E-2"/>
    <x v="0"/>
  </r>
  <r>
    <x v="41"/>
    <n v="132"/>
    <n v="1"/>
    <n v="10"/>
    <x v="0"/>
    <n v="25"/>
    <n v="6"/>
    <m/>
    <m/>
    <n v="4.9087385212340517E-2"/>
    <n v="0.14801210491524977"/>
    <x v="1"/>
  </r>
  <r>
    <x v="41"/>
    <n v="132"/>
    <n v="1"/>
    <n v="24"/>
    <x v="0"/>
    <n v="5"/>
    <n v="3"/>
    <m/>
    <m/>
    <n v="1.9634954084936209E-3"/>
    <n v="3.6378364277704512E-3"/>
    <x v="0"/>
  </r>
  <r>
    <x v="41"/>
    <n v="132"/>
    <n v="1"/>
    <n v="24"/>
    <x v="4"/>
    <n v="15"/>
    <n v="6"/>
    <m/>
    <m/>
    <n v="1.7671458676442587E-2"/>
    <n v="5.6950957515054322E-2"/>
    <x v="0"/>
  </r>
  <r>
    <x v="41"/>
    <n v="132"/>
    <n v="1"/>
    <n v="2"/>
    <x v="3"/>
    <n v="15"/>
    <n v="10"/>
    <m/>
    <m/>
    <n v="1.7671458676442587E-2"/>
    <n v="9.7687695493628809E-2"/>
    <x v="0"/>
  </r>
  <r>
    <x v="41"/>
    <n v="132"/>
    <n v="1"/>
    <n v="24"/>
    <x v="0"/>
    <n v="5"/>
    <n v="6"/>
    <m/>
    <m/>
    <n v="1.9634954084936209E-3"/>
    <n v="7.7714870209617563E-3"/>
    <x v="0"/>
  </r>
  <r>
    <x v="41"/>
    <n v="132"/>
    <n v="1"/>
    <n v="2"/>
    <x v="3"/>
    <n v="15"/>
    <n v="10"/>
    <m/>
    <m/>
    <n v="1.7671458676442587E-2"/>
    <n v="9.7687695493628809E-2"/>
    <x v="0"/>
  </r>
  <r>
    <x v="41"/>
    <n v="132"/>
    <n v="1"/>
    <n v="10"/>
    <x v="0"/>
    <n v="10"/>
    <n v="3"/>
    <m/>
    <m/>
    <n v="7.8539816339744835E-3"/>
    <n v="1.2942556175112916E-2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2"/>
    <x v="3"/>
    <n v="10"/>
    <n v="10"/>
    <m/>
    <m/>
    <n v="7.8539816339744835E-3"/>
    <n v="4.5847824058857317E-2"/>
    <x v="0"/>
  </r>
  <r>
    <x v="41"/>
    <n v="132"/>
    <n v="1"/>
    <n v="10"/>
    <x v="0"/>
    <n v="25"/>
    <n v="6"/>
    <m/>
    <m/>
    <n v="4.9087385212340517E-2"/>
    <n v="0.14801210491524977"/>
    <x v="1"/>
  </r>
  <r>
    <x v="41"/>
    <n v="132"/>
    <n v="1"/>
    <n v="24"/>
    <x v="2"/>
    <n v="5"/>
    <n v="3"/>
    <m/>
    <m/>
    <n v="1.9634954084936209E-3"/>
    <n v="3.6378364277704512E-3"/>
    <x v="0"/>
  </r>
  <r>
    <x v="41"/>
    <n v="132"/>
    <n v="1"/>
    <n v="24"/>
    <x v="2"/>
    <n v="10"/>
    <n v="5"/>
    <m/>
    <m/>
    <n v="7.8539816339744835E-3"/>
    <n v="2.2644818432641822E-2"/>
    <x v="0"/>
  </r>
  <r>
    <x v="41"/>
    <n v="132"/>
    <n v="1"/>
    <n v="24"/>
    <x v="2"/>
    <n v="15"/>
    <n v="6"/>
    <m/>
    <m/>
    <n v="1.7671458676442587E-2"/>
    <n v="5.8089659363338444E-2"/>
    <x v="0"/>
  </r>
  <r>
    <x v="41"/>
    <n v="132"/>
    <n v="1"/>
    <n v="24"/>
    <x v="2"/>
    <n v="10"/>
    <n v="6"/>
    <m/>
    <m/>
    <n v="7.8539816339744835E-3"/>
    <n v="2.7649101142956961E-2"/>
    <x v="0"/>
  </r>
  <r>
    <x v="41"/>
    <n v="132"/>
    <n v="1"/>
    <n v="24"/>
    <x v="2"/>
    <n v="5"/>
    <n v="6"/>
    <m/>
    <m/>
    <n v="1.9634954084936209E-3"/>
    <n v="7.7714870209617563E-3"/>
    <x v="0"/>
  </r>
  <r>
    <x v="41"/>
    <n v="132"/>
    <n v="1"/>
    <n v="22"/>
    <x v="2"/>
    <n v="5"/>
    <n v="3"/>
    <m/>
    <m/>
    <n v="1.9634954084936209E-3"/>
    <n v="3.6378364277704512E-3"/>
    <x v="0"/>
  </r>
  <r>
    <x v="41"/>
    <n v="132"/>
    <n v="1"/>
    <n v="10"/>
    <x v="0"/>
    <n v="5"/>
    <n v="3"/>
    <m/>
    <m/>
    <n v="1.9634954084936209E-3"/>
    <n v="3.6378364277704512E-3"/>
    <x v="0"/>
  </r>
  <r>
    <x v="41"/>
    <n v="132"/>
    <n v="1"/>
    <n v="14"/>
    <x v="1"/>
    <n v="5"/>
    <n v="3"/>
    <m/>
    <m/>
    <n v="1.9634954084936209E-3"/>
    <n v="3.6378364277704512E-3"/>
    <x v="0"/>
  </r>
  <r>
    <x v="41"/>
    <n v="132"/>
    <n v="1"/>
    <n v="2"/>
    <x v="3"/>
    <n v="20"/>
    <n v="15"/>
    <n v="46"/>
    <n v="8"/>
    <n v="3.1415926535897934E-2"/>
    <n v="0.25640973899293129"/>
    <x v="0"/>
  </r>
  <r>
    <x v="41"/>
    <n v="132"/>
    <n v="1"/>
    <n v="10"/>
    <x v="0"/>
    <n v="25"/>
    <n v="6"/>
    <m/>
    <m/>
    <n v="4.9087385212340517E-2"/>
    <n v="0.14801210491524977"/>
    <x v="1"/>
  </r>
  <r>
    <x v="41"/>
    <n v="132"/>
    <n v="1"/>
    <n v="24"/>
    <x v="0"/>
    <n v="5"/>
    <n v="3"/>
    <m/>
    <m/>
    <n v="1.9634954084936209E-3"/>
    <n v="3.6378364277704512E-3"/>
    <x v="0"/>
  </r>
  <r>
    <x v="41"/>
    <n v="132"/>
    <n v="1"/>
    <n v="24"/>
    <x v="4"/>
    <n v="10"/>
    <n v="5"/>
    <m/>
    <m/>
    <n v="7.8539816339744835E-3"/>
    <n v="2.2046555420420225E-2"/>
    <x v="0"/>
  </r>
  <r>
    <x v="41"/>
    <n v="132"/>
    <n v="1"/>
    <n v="10"/>
    <x v="0"/>
    <n v="10"/>
    <n v="3"/>
    <m/>
    <m/>
    <n v="7.8539816339744835E-3"/>
    <n v="1.2942556175112916E-2"/>
    <x v="0"/>
  </r>
  <r>
    <x v="41"/>
    <n v="132"/>
    <n v="1"/>
    <n v="10"/>
    <x v="0"/>
    <n v="5"/>
    <n v="3"/>
    <m/>
    <m/>
    <n v="1.9634954084936209E-3"/>
    <n v="3.6378364277704512E-3"/>
    <x v="0"/>
  </r>
  <r>
    <x v="41"/>
    <n v="132"/>
    <n v="1"/>
    <n v="24"/>
    <x v="4"/>
    <n v="5"/>
    <n v="3"/>
    <m/>
    <m/>
    <n v="1.9634954084936209E-3"/>
    <n v="3.5268851656513989E-3"/>
    <x v="0"/>
  </r>
  <r>
    <x v="42"/>
    <n v="133"/>
    <n v="1"/>
    <n v="14"/>
    <x v="1"/>
    <n v="5"/>
    <n v="3"/>
    <m/>
    <m/>
    <n v="1.9634954084936209E-3"/>
    <n v="3.6378364277704512E-3"/>
    <x v="0"/>
  </r>
  <r>
    <x v="42"/>
    <n v="133"/>
    <n v="1"/>
    <n v="24"/>
    <x v="4"/>
    <n v="10"/>
    <n v="3"/>
    <m/>
    <m/>
    <n v="7.8539816339744835E-3"/>
    <n v="1.285292313179332E-2"/>
    <x v="0"/>
  </r>
  <r>
    <x v="42"/>
    <n v="133"/>
    <n v="1"/>
    <n v="10"/>
    <x v="0"/>
    <n v="25"/>
    <n v="6"/>
    <m/>
    <m/>
    <n v="4.9087385212340517E-2"/>
    <n v="0.14801210491524977"/>
    <x v="1"/>
  </r>
  <r>
    <x v="42"/>
    <n v="133"/>
    <n v="1"/>
    <n v="24"/>
    <x v="2"/>
    <n v="5"/>
    <n v="3"/>
    <m/>
    <m/>
    <n v="1.9634954084936209E-3"/>
    <n v="3.6378364277704512E-3"/>
    <x v="0"/>
  </r>
  <r>
    <x v="42"/>
    <n v="133"/>
    <n v="1"/>
    <n v="24"/>
    <x v="2"/>
    <n v="10"/>
    <n v="5"/>
    <m/>
    <m/>
    <n v="7.8539816339744835E-3"/>
    <n v="2.2644818432641822E-2"/>
    <x v="0"/>
  </r>
  <r>
    <x v="42"/>
    <n v="133"/>
    <n v="1"/>
    <n v="24"/>
    <x v="2"/>
    <n v="15"/>
    <n v="6"/>
    <m/>
    <m/>
    <n v="1.7671458676442587E-2"/>
    <n v="5.8089659363338444E-2"/>
    <x v="0"/>
  </r>
  <r>
    <x v="42"/>
    <n v="133"/>
    <n v="1"/>
    <n v="24"/>
    <x v="2"/>
    <n v="10"/>
    <n v="6"/>
    <m/>
    <m/>
    <n v="7.8539816339744835E-3"/>
    <n v="2.7649101142956961E-2"/>
    <x v="0"/>
  </r>
  <r>
    <x v="42"/>
    <n v="133"/>
    <n v="1"/>
    <n v="24"/>
    <x v="2"/>
    <n v="5"/>
    <n v="6"/>
    <m/>
    <m/>
    <n v="1.9634954084936209E-3"/>
    <n v="7.7714870209617563E-3"/>
    <x v="0"/>
  </r>
  <r>
    <x v="42"/>
    <n v="133"/>
    <n v="1"/>
    <n v="10"/>
    <x v="0"/>
    <n v="5"/>
    <n v="3"/>
    <m/>
    <m/>
    <n v="1.9634954084936209E-3"/>
    <n v="3.6378364277704512E-3"/>
    <x v="0"/>
  </r>
  <r>
    <x v="42"/>
    <n v="133"/>
    <n v="1"/>
    <n v="24"/>
    <x v="4"/>
    <n v="5"/>
    <n v="3"/>
    <m/>
    <m/>
    <n v="1.9634954084936209E-3"/>
    <n v="3.5268851656513989E-3"/>
    <x v="0"/>
  </r>
  <r>
    <x v="42"/>
    <n v="133"/>
    <n v="1"/>
    <n v="2"/>
    <x v="3"/>
    <n v="10"/>
    <n v="10"/>
    <m/>
    <m/>
    <n v="7.8539816339744835E-3"/>
    <n v="4.5847824058857317E-2"/>
    <x v="0"/>
  </r>
  <r>
    <x v="42"/>
    <n v="133"/>
    <n v="1"/>
    <n v="22"/>
    <x v="2"/>
    <n v="5"/>
    <n v="3"/>
    <m/>
    <m/>
    <n v="1.9634954084936209E-3"/>
    <n v="3.6378364277704512E-3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"/>
    <x v="3"/>
    <n v="15"/>
    <n v="10"/>
    <n v="26"/>
    <n v="7"/>
    <n v="1.7671458676442587E-2"/>
    <n v="9.7687695493628809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"/>
    <x v="3"/>
    <n v="15"/>
    <n v="10"/>
    <m/>
    <m/>
    <n v="1.7671458676442587E-2"/>
    <n v="9.7687695493628809E-2"/>
    <x v="0"/>
  </r>
  <r>
    <x v="42"/>
    <n v="133"/>
    <n v="1"/>
    <n v="2"/>
    <x v="3"/>
    <n v="15"/>
    <n v="10"/>
    <m/>
    <m/>
    <n v="1.7671458676442587E-2"/>
    <n v="9.7687695493628809E-2"/>
    <x v="0"/>
  </r>
  <r>
    <x v="42"/>
    <n v="133"/>
    <n v="1"/>
    <n v="14"/>
    <x v="1"/>
    <n v="5"/>
    <n v="3"/>
    <m/>
    <m/>
    <n v="1.9634954084936209E-3"/>
    <n v="3.6378364277704512E-3"/>
    <x v="0"/>
  </r>
  <r>
    <x v="42"/>
    <n v="133"/>
    <n v="1"/>
    <n v="14"/>
    <x v="1"/>
    <n v="5"/>
    <n v="3"/>
    <m/>
    <m/>
    <n v="1.9634954084936209E-3"/>
    <n v="3.6378364277704512E-3"/>
    <x v="0"/>
  </r>
  <r>
    <x v="42"/>
    <n v="133"/>
    <n v="1"/>
    <n v="2"/>
    <x v="3"/>
    <n v="10"/>
    <n v="10"/>
    <m/>
    <m/>
    <n v="7.8539816339744835E-3"/>
    <n v="4.5847824058857317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"/>
    <x v="3"/>
    <n v="10"/>
    <n v="10"/>
    <m/>
    <m/>
    <n v="7.8539816339744835E-3"/>
    <n v="4.5847824058857317E-2"/>
    <x v="0"/>
  </r>
  <r>
    <x v="42"/>
    <n v="133"/>
    <n v="1"/>
    <n v="10"/>
    <x v="0"/>
    <n v="5"/>
    <n v="3"/>
    <m/>
    <m/>
    <n v="1.9634954084936209E-3"/>
    <n v="3.6378364277704512E-3"/>
    <x v="0"/>
  </r>
  <r>
    <x v="42"/>
    <n v="133"/>
    <n v="1"/>
    <n v="24"/>
    <x v="4"/>
    <n v="5"/>
    <n v="3"/>
    <m/>
    <m/>
    <n v="1.9634954084936209E-3"/>
    <n v="3.5268851656513989E-3"/>
    <x v="0"/>
  </r>
  <r>
    <x v="42"/>
    <n v="133"/>
    <n v="1"/>
    <n v="24"/>
    <x v="4"/>
    <n v="10"/>
    <n v="6"/>
    <m/>
    <m/>
    <n v="7.8539816339744835E-3"/>
    <n v="2.6728826664807165E-2"/>
    <x v="0"/>
  </r>
  <r>
    <x v="42"/>
    <n v="133"/>
    <n v="1"/>
    <n v="22"/>
    <x v="2"/>
    <n v="5"/>
    <n v="3"/>
    <m/>
    <m/>
    <n v="1.9634954084936209E-3"/>
    <n v="3.6378364277704512E-3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0"/>
    <n v="6"/>
    <m/>
    <m/>
    <n v="7.8539816339744835E-3"/>
    <n v="2.7649101142956961E-2"/>
    <x v="0"/>
  </r>
  <r>
    <x v="42"/>
    <n v="133"/>
    <n v="1"/>
    <n v="24"/>
    <x v="0"/>
    <n v="15"/>
    <n v="6"/>
    <m/>
    <m/>
    <n v="1.7671458676442587E-2"/>
    <n v="5.8089659363338444E-2"/>
    <x v="0"/>
  </r>
  <r>
    <x v="42"/>
    <n v="133"/>
    <n v="1"/>
    <n v="24"/>
    <x v="4"/>
    <n v="15"/>
    <n v="6"/>
    <m/>
    <m/>
    <n v="1.7671458676442587E-2"/>
    <n v="5.6950957515054322E-2"/>
    <x v="0"/>
  </r>
  <r>
    <x v="42"/>
    <n v="133"/>
    <n v="1"/>
    <n v="24"/>
    <x v="4"/>
    <n v="10"/>
    <n v="6"/>
    <m/>
    <m/>
    <n v="7.8539816339744835E-3"/>
    <n v="2.6728826664807165E-2"/>
    <x v="0"/>
  </r>
  <r>
    <x v="42"/>
    <n v="133"/>
    <n v="1"/>
    <n v="24"/>
    <x v="0"/>
    <n v="5"/>
    <n v="6"/>
    <m/>
    <m/>
    <n v="1.9634954084936209E-3"/>
    <n v="7.7714870209617563E-3"/>
    <x v="0"/>
  </r>
  <r>
    <x v="42"/>
    <n v="133"/>
    <n v="1"/>
    <n v="24"/>
    <x v="4"/>
    <n v="10"/>
    <n v="5"/>
    <m/>
    <m/>
    <n v="7.8539816339744835E-3"/>
    <n v="2.2046555420420225E-2"/>
    <x v="0"/>
  </r>
  <r>
    <x v="42"/>
    <n v="133"/>
    <n v="1"/>
    <n v="10"/>
    <x v="0"/>
    <n v="10"/>
    <n v="3"/>
    <m/>
    <m/>
    <n v="7.8539816339744835E-3"/>
    <n v="1.2942556175112916E-2"/>
    <x v="0"/>
  </r>
  <r>
    <x v="42"/>
    <n v="133"/>
    <n v="1"/>
    <n v="14"/>
    <x v="1"/>
    <n v="5"/>
    <n v="3"/>
    <m/>
    <m/>
    <n v="1.9634954084936209E-3"/>
    <n v="3.6378364277704512E-3"/>
    <x v="0"/>
  </r>
  <r>
    <x v="42"/>
    <n v="133"/>
    <n v="1"/>
    <n v="24"/>
    <x v="4"/>
    <n v="10"/>
    <n v="3"/>
    <m/>
    <m/>
    <n v="7.8539816339744835E-3"/>
    <n v="1.285292313179332E-2"/>
    <x v="0"/>
  </r>
  <r>
    <x v="43"/>
    <n v="140"/>
    <n v="1"/>
    <n v="24"/>
    <x v="0"/>
    <n v="15"/>
    <n v="6"/>
    <m/>
    <m/>
    <n v="1.7671458676442587E-2"/>
    <n v="5.8089659363338444E-2"/>
    <x v="0"/>
  </r>
  <r>
    <x v="43"/>
    <n v="140"/>
    <n v="1"/>
    <n v="24"/>
    <x v="0"/>
    <n v="10"/>
    <n v="6"/>
    <m/>
    <m/>
    <n v="7.8539816339744835E-3"/>
    <n v="2.7649101142956961E-2"/>
    <x v="0"/>
  </r>
  <r>
    <x v="43"/>
    <n v="140"/>
    <n v="1"/>
    <n v="24"/>
    <x v="4"/>
    <n v="5"/>
    <n v="6"/>
    <m/>
    <m/>
    <n v="1.9634954084936209E-3"/>
    <n v="7.3344795804612326E-3"/>
    <x v="0"/>
  </r>
  <r>
    <x v="43"/>
    <n v="140"/>
    <n v="1"/>
    <n v="10"/>
    <x v="0"/>
    <n v="5"/>
    <n v="3"/>
    <m/>
    <m/>
    <n v="1.9634954084936209E-3"/>
    <n v="3.6378364277704512E-3"/>
    <x v="0"/>
  </r>
  <r>
    <x v="43"/>
    <n v="140"/>
    <n v="1"/>
    <n v="2"/>
    <x v="3"/>
    <n v="15"/>
    <n v="10"/>
    <n v="28"/>
    <n v="7"/>
    <n v="1.7671458676442587E-2"/>
    <n v="9.7687695493628809E-2"/>
    <x v="0"/>
  </r>
  <r>
    <x v="43"/>
    <n v="140"/>
    <n v="1"/>
    <n v="2"/>
    <x v="3"/>
    <n v="10"/>
    <n v="10"/>
    <m/>
    <m/>
    <n v="7.8539816339744835E-3"/>
    <n v="4.5847824058857317E-2"/>
    <x v="0"/>
  </r>
  <r>
    <x v="43"/>
    <n v="140"/>
    <n v="1"/>
    <n v="22"/>
    <x v="2"/>
    <n v="5"/>
    <n v="3"/>
    <m/>
    <m/>
    <n v="1.9634954084936209E-3"/>
    <n v="3.6378364277704512E-3"/>
    <x v="0"/>
  </r>
  <r>
    <x v="43"/>
    <n v="140"/>
    <n v="1"/>
    <n v="24"/>
    <x v="0"/>
    <n v="15"/>
    <n v="6"/>
    <m/>
    <m/>
    <n v="1.7671458676442587E-2"/>
    <n v="5.8089659363338444E-2"/>
    <x v="0"/>
  </r>
  <r>
    <x v="43"/>
    <n v="140"/>
    <n v="1"/>
    <n v="24"/>
    <x v="0"/>
    <n v="10"/>
    <n v="6"/>
    <m/>
    <m/>
    <n v="7.8539816339744835E-3"/>
    <n v="2.7649101142956961E-2"/>
    <x v="0"/>
  </r>
  <r>
    <x v="43"/>
    <n v="140"/>
    <n v="1"/>
    <n v="24"/>
    <x v="0"/>
    <n v="10"/>
    <n v="6"/>
    <m/>
    <m/>
    <n v="7.8539816339744835E-3"/>
    <n v="2.7649101142956961E-2"/>
    <x v="0"/>
  </r>
  <r>
    <x v="43"/>
    <n v="140"/>
    <n v="1"/>
    <n v="24"/>
    <x v="0"/>
    <n v="15"/>
    <n v="6"/>
    <m/>
    <m/>
    <n v="1.7671458676442587E-2"/>
    <n v="5.8089659363338444E-2"/>
    <x v="0"/>
  </r>
  <r>
    <x v="43"/>
    <n v="140"/>
    <n v="1"/>
    <n v="2"/>
    <x v="3"/>
    <n v="15"/>
    <n v="6"/>
    <m/>
    <m/>
    <n v="1.7671458676442587E-2"/>
    <n v="5.6950957515054322E-2"/>
    <x v="0"/>
  </r>
  <r>
    <x v="43"/>
    <n v="140"/>
    <n v="1"/>
    <n v="2"/>
    <x v="3"/>
    <n v="10"/>
    <n v="10"/>
    <m/>
    <m/>
    <n v="7.8539816339744835E-3"/>
    <n v="4.5847824058857317E-2"/>
    <x v="0"/>
  </r>
  <r>
    <x v="43"/>
    <n v="140"/>
    <n v="1"/>
    <n v="24"/>
    <x v="0"/>
    <n v="5"/>
    <n v="6"/>
    <m/>
    <m/>
    <n v="1.9634954084936209E-3"/>
    <n v="7.7714870209617563E-3"/>
    <x v="0"/>
  </r>
  <r>
    <x v="43"/>
    <n v="140"/>
    <n v="1"/>
    <n v="24"/>
    <x v="4"/>
    <n v="10"/>
    <n v="5"/>
    <m/>
    <m/>
    <n v="7.8539816339744835E-3"/>
    <n v="2.2046555420420225E-2"/>
    <x v="0"/>
  </r>
  <r>
    <x v="43"/>
    <n v="140"/>
    <n v="1"/>
    <n v="10"/>
    <x v="0"/>
    <n v="10"/>
    <n v="3"/>
    <m/>
    <m/>
    <n v="7.8539816339744835E-3"/>
    <n v="1.2942556175112916E-2"/>
    <x v="0"/>
  </r>
  <r>
    <x v="43"/>
    <n v="140"/>
    <n v="1"/>
    <n v="14"/>
    <x v="1"/>
    <n v="5"/>
    <n v="3"/>
    <m/>
    <m/>
    <n v="1.9634954084936209E-3"/>
    <n v="3.6378364277704512E-3"/>
    <x v="0"/>
  </r>
  <r>
    <x v="43"/>
    <n v="140"/>
    <n v="1"/>
    <n v="24"/>
    <x v="4"/>
    <n v="10"/>
    <n v="3"/>
    <m/>
    <m/>
    <n v="7.8539816339744835E-3"/>
    <n v="1.285292313179332E-2"/>
    <x v="0"/>
  </r>
  <r>
    <x v="43"/>
    <n v="140"/>
    <n v="1"/>
    <n v="10"/>
    <x v="0"/>
    <n v="25"/>
    <n v="6"/>
    <m/>
    <m/>
    <n v="4.9087385212340517E-2"/>
    <n v="0.14801210491524977"/>
    <x v="1"/>
  </r>
  <r>
    <x v="43"/>
    <n v="140"/>
    <n v="1"/>
    <n v="24"/>
    <x v="2"/>
    <n v="5"/>
    <n v="3"/>
    <m/>
    <m/>
    <n v="1.9634954084936209E-3"/>
    <n v="3.6378364277704512E-3"/>
    <x v="0"/>
  </r>
  <r>
    <x v="43"/>
    <n v="140"/>
    <n v="1"/>
    <n v="24"/>
    <x v="2"/>
    <n v="10"/>
    <n v="5"/>
    <m/>
    <m/>
    <n v="7.8539816339744835E-3"/>
    <n v="2.2644818432641822E-2"/>
    <x v="0"/>
  </r>
  <r>
    <x v="43"/>
    <n v="140"/>
    <n v="1"/>
    <n v="24"/>
    <x v="2"/>
    <n v="15"/>
    <n v="6"/>
    <m/>
    <m/>
    <n v="1.7671458676442587E-2"/>
    <n v="5.8089659363338444E-2"/>
    <x v="0"/>
  </r>
  <r>
    <x v="43"/>
    <n v="140"/>
    <n v="1"/>
    <n v="24"/>
    <x v="2"/>
    <n v="10"/>
    <n v="6"/>
    <m/>
    <m/>
    <n v="7.8539816339744835E-3"/>
    <n v="2.7649101142956961E-2"/>
    <x v="0"/>
  </r>
  <r>
    <x v="43"/>
    <n v="140"/>
    <n v="1"/>
    <n v="24"/>
    <x v="0"/>
    <n v="5"/>
    <n v="6"/>
    <m/>
    <m/>
    <n v="1.9634954084936209E-3"/>
    <n v="7.7714870209617563E-3"/>
    <x v="0"/>
  </r>
  <r>
    <x v="43"/>
    <n v="140"/>
    <n v="1"/>
    <n v="24"/>
    <x v="4"/>
    <n v="10"/>
    <n v="5"/>
    <m/>
    <m/>
    <n v="7.8539816339744835E-3"/>
    <n v="2.2046555420420225E-2"/>
    <x v="0"/>
  </r>
  <r>
    <x v="43"/>
    <n v="140"/>
    <n v="1"/>
    <n v="10"/>
    <x v="0"/>
    <n v="10"/>
    <n v="3"/>
    <m/>
    <m/>
    <n v="7.8539816339744835E-3"/>
    <n v="1.2942556175112916E-2"/>
    <x v="0"/>
  </r>
  <r>
    <x v="43"/>
    <n v="140"/>
    <n v="1"/>
    <n v="14"/>
    <x v="1"/>
    <n v="5"/>
    <n v="3"/>
    <m/>
    <m/>
    <n v="1.9634954084936209E-3"/>
    <n v="3.6378364277704512E-3"/>
    <x v="0"/>
  </r>
  <r>
    <x v="43"/>
    <n v="140"/>
    <n v="1"/>
    <n v="24"/>
    <x v="4"/>
    <n v="10"/>
    <n v="3"/>
    <m/>
    <m/>
    <n v="7.8539816339744835E-3"/>
    <n v="1.285292313179332E-2"/>
    <x v="0"/>
  </r>
  <r>
    <x v="43"/>
    <n v="140"/>
    <n v="1"/>
    <n v="10"/>
    <x v="0"/>
    <n v="25"/>
    <n v="6"/>
    <m/>
    <m/>
    <n v="4.9087385212340517E-2"/>
    <n v="0.14801210491524977"/>
    <x v="1"/>
  </r>
  <r>
    <x v="43"/>
    <n v="140"/>
    <n v="1"/>
    <n v="24"/>
    <x v="2"/>
    <n v="5"/>
    <n v="3"/>
    <m/>
    <m/>
    <n v="1.9634954084936209E-3"/>
    <n v="3.6378364277704512E-3"/>
    <x v="0"/>
  </r>
  <r>
    <x v="43"/>
    <n v="140"/>
    <n v="1"/>
    <n v="24"/>
    <x v="2"/>
    <n v="10"/>
    <n v="5"/>
    <m/>
    <m/>
    <n v="7.8539816339744835E-3"/>
    <n v="2.2644818432641822E-2"/>
    <x v="0"/>
  </r>
  <r>
    <x v="43"/>
    <n v="140"/>
    <n v="1"/>
    <n v="24"/>
    <x v="2"/>
    <n v="15"/>
    <n v="6"/>
    <m/>
    <m/>
    <n v="1.7671458676442587E-2"/>
    <n v="5.8089659363338444E-2"/>
    <x v="0"/>
  </r>
  <r>
    <x v="43"/>
    <n v="140"/>
    <n v="1"/>
    <n v="24"/>
    <x v="2"/>
    <n v="10"/>
    <n v="6"/>
    <m/>
    <m/>
    <n v="7.8539816339744835E-3"/>
    <n v="2.7649101142956961E-2"/>
    <x v="0"/>
  </r>
  <r>
    <x v="43"/>
    <n v="140"/>
    <n v="1"/>
    <n v="24"/>
    <x v="2"/>
    <n v="5"/>
    <n v="6"/>
    <m/>
    <m/>
    <n v="1.9634954084936209E-3"/>
    <n v="7.7714870209617563E-3"/>
    <x v="0"/>
  </r>
  <r>
    <x v="43"/>
    <n v="140"/>
    <n v="1"/>
    <n v="22"/>
    <x v="2"/>
    <n v="5"/>
    <n v="3"/>
    <m/>
    <m/>
    <n v="1.9634954084936209E-3"/>
    <n v="3.6378364277704512E-3"/>
    <x v="0"/>
  </r>
  <r>
    <x v="43"/>
    <n v="140"/>
    <n v="1"/>
    <n v="10"/>
    <x v="0"/>
    <n v="5"/>
    <n v="3"/>
    <m/>
    <m/>
    <n v="1.9634954084936209E-3"/>
    <n v="3.6378364277704512E-3"/>
    <x v="0"/>
  </r>
  <r>
    <x v="43"/>
    <n v="140"/>
    <n v="1"/>
    <n v="24"/>
    <x v="0"/>
    <n v="5"/>
    <n v="3"/>
    <m/>
    <m/>
    <n v="1.9634954084936209E-3"/>
    <n v="3.6378364277704512E-3"/>
    <x v="0"/>
  </r>
  <r>
    <x v="43"/>
    <n v="140"/>
    <n v="1"/>
    <n v="24"/>
    <x v="0"/>
    <n v="20"/>
    <n v="3"/>
    <m/>
    <m/>
    <n v="3.1415926535897934E-2"/>
    <n v="4.6046534436573458E-2"/>
    <x v="1"/>
  </r>
  <r>
    <x v="43"/>
    <n v="140"/>
    <n v="1"/>
    <n v="24"/>
    <x v="0"/>
    <n v="10"/>
    <n v="3"/>
    <m/>
    <m/>
    <n v="7.8539816339744835E-3"/>
    <n v="1.2942556175112916E-2"/>
    <x v="0"/>
  </r>
  <r>
    <x v="44"/>
    <n v="155"/>
    <n v="1"/>
    <n v="24"/>
    <x v="0"/>
    <n v="5"/>
    <n v="3"/>
    <m/>
    <m/>
    <n v="1.9634954084936209E-3"/>
    <n v="3.6378364277704512E-3"/>
    <x v="0"/>
  </r>
  <r>
    <x v="44"/>
    <n v="155"/>
    <n v="1"/>
    <n v="24"/>
    <x v="4"/>
    <n v="15"/>
    <n v="6"/>
    <m/>
    <m/>
    <n v="1.7671458676442587E-2"/>
    <n v="5.6950957515054322E-2"/>
    <x v="0"/>
  </r>
  <r>
    <x v="44"/>
    <n v="155"/>
    <n v="1"/>
    <n v="2"/>
    <x v="3"/>
    <n v="10"/>
    <n v="10"/>
    <m/>
    <m/>
    <n v="7.8539816339744835E-3"/>
    <n v="4.5847824058857317E-2"/>
    <x v="0"/>
  </r>
  <r>
    <x v="44"/>
    <n v="155"/>
    <n v="1"/>
    <n v="24"/>
    <x v="0"/>
    <n v="5"/>
    <n v="6"/>
    <m/>
    <m/>
    <n v="1.9634954084936209E-3"/>
    <n v="7.7714870209617563E-3"/>
    <x v="0"/>
  </r>
  <r>
    <x v="44"/>
    <n v="155"/>
    <n v="1"/>
    <n v="2"/>
    <x v="3"/>
    <n v="15"/>
    <n v="10"/>
    <m/>
    <m/>
    <n v="1.7671458676442587E-2"/>
    <n v="9.7687695493628809E-2"/>
    <x v="0"/>
  </r>
  <r>
    <x v="44"/>
    <n v="155"/>
    <n v="1"/>
    <n v="10"/>
    <x v="0"/>
    <n v="10"/>
    <n v="3"/>
    <m/>
    <m/>
    <n v="7.8539816339744835E-3"/>
    <n v="1.2942556175112916E-2"/>
    <x v="0"/>
  </r>
  <r>
    <x v="44"/>
    <n v="155"/>
    <n v="1"/>
    <n v="14"/>
    <x v="1"/>
    <n v="5"/>
    <n v="3"/>
    <m/>
    <m/>
    <n v="1.9634954084936209E-3"/>
    <n v="3.6378364277704512E-3"/>
    <x v="0"/>
  </r>
  <r>
    <x v="44"/>
    <n v="155"/>
    <n v="1"/>
    <n v="2"/>
    <x v="3"/>
    <n v="15"/>
    <n v="10"/>
    <m/>
    <m/>
    <n v="1.7671458676442587E-2"/>
    <n v="9.7687695493628809E-2"/>
    <x v="0"/>
  </r>
  <r>
    <x v="44"/>
    <n v="155"/>
    <n v="1"/>
    <n v="10"/>
    <x v="0"/>
    <n v="25"/>
    <n v="6"/>
    <m/>
    <m/>
    <n v="4.9087385212340517E-2"/>
    <n v="0.14801210491524977"/>
    <x v="1"/>
  </r>
  <r>
    <x v="44"/>
    <n v="155"/>
    <n v="1"/>
    <n v="24"/>
    <x v="2"/>
    <n v="5"/>
    <n v="3"/>
    <m/>
    <m/>
    <n v="1.9634954084936209E-3"/>
    <n v="3.6378364277704512E-3"/>
    <x v="0"/>
  </r>
  <r>
    <x v="44"/>
    <n v="155"/>
    <n v="1"/>
    <n v="24"/>
    <x v="2"/>
    <n v="10"/>
    <n v="5"/>
    <m/>
    <m/>
    <n v="7.8539816339744835E-3"/>
    <n v="2.2644818432641822E-2"/>
    <x v="0"/>
  </r>
  <r>
    <x v="44"/>
    <n v="155"/>
    <n v="1"/>
    <n v="24"/>
    <x v="2"/>
    <n v="15"/>
    <n v="6"/>
    <m/>
    <m/>
    <n v="1.7671458676442587E-2"/>
    <n v="5.8089659363338444E-2"/>
    <x v="0"/>
  </r>
  <r>
    <x v="44"/>
    <n v="155"/>
    <n v="1"/>
    <n v="24"/>
    <x v="2"/>
    <n v="10"/>
    <n v="6"/>
    <m/>
    <m/>
    <n v="7.8539816339744835E-3"/>
    <n v="2.7649101142956961E-2"/>
    <x v="0"/>
  </r>
  <r>
    <x v="44"/>
    <n v="155"/>
    <n v="1"/>
    <n v="24"/>
    <x v="2"/>
    <n v="5"/>
    <n v="6"/>
    <m/>
    <m/>
    <n v="1.9634954084936209E-3"/>
    <n v="7.7714870209617563E-3"/>
    <x v="0"/>
  </r>
  <r>
    <x v="44"/>
    <n v="155"/>
    <n v="1"/>
    <n v="22"/>
    <x v="2"/>
    <n v="5"/>
    <n v="3"/>
    <m/>
    <m/>
    <n v="1.9634954084936209E-3"/>
    <n v="3.6378364277704512E-3"/>
    <x v="0"/>
  </r>
  <r>
    <x v="44"/>
    <n v="155"/>
    <n v="1"/>
    <n v="10"/>
    <x v="0"/>
    <n v="5"/>
    <n v="3"/>
    <m/>
    <m/>
    <n v="1.9634954084936209E-3"/>
    <n v="3.6378364277704512E-3"/>
    <x v="0"/>
  </r>
  <r>
    <x v="44"/>
    <n v="155"/>
    <n v="1"/>
    <n v="14"/>
    <x v="1"/>
    <n v="5"/>
    <n v="3"/>
    <m/>
    <m/>
    <n v="1.9634954084936209E-3"/>
    <n v="3.6378364277704512E-3"/>
    <x v="0"/>
  </r>
  <r>
    <x v="44"/>
    <n v="155"/>
    <n v="1"/>
    <n v="2"/>
    <x v="3"/>
    <n v="10"/>
    <n v="10"/>
    <m/>
    <m/>
    <n v="7.8539816339744835E-3"/>
    <n v="4.5847824058857317E-2"/>
    <x v="0"/>
  </r>
  <r>
    <x v="44"/>
    <n v="155"/>
    <n v="1"/>
    <n v="10"/>
    <x v="0"/>
    <n v="25"/>
    <n v="6"/>
    <m/>
    <m/>
    <n v="4.9087385212340517E-2"/>
    <n v="0.14801210491524977"/>
    <x v="1"/>
  </r>
  <r>
    <x v="44"/>
    <n v="155"/>
    <n v="1"/>
    <n v="24"/>
    <x v="0"/>
    <n v="5"/>
    <n v="3"/>
    <m/>
    <m/>
    <n v="1.9634954084936209E-3"/>
    <n v="3.6378364277704512E-3"/>
    <x v="0"/>
  </r>
  <r>
    <x v="44"/>
    <n v="155"/>
    <n v="1"/>
    <n v="24"/>
    <x v="4"/>
    <n v="10"/>
    <n v="5"/>
    <m/>
    <m/>
    <n v="7.8539816339744835E-3"/>
    <n v="2.2046555420420225E-2"/>
    <x v="0"/>
  </r>
  <r>
    <x v="44"/>
    <n v="155"/>
    <n v="1"/>
    <n v="10"/>
    <x v="0"/>
    <n v="10"/>
    <n v="3"/>
    <m/>
    <m/>
    <n v="7.8539816339744835E-3"/>
    <n v="1.2942556175112916E-2"/>
    <x v="0"/>
  </r>
  <r>
    <x v="44"/>
    <n v="155"/>
    <n v="1"/>
    <n v="10"/>
    <x v="0"/>
    <n v="5"/>
    <n v="3"/>
    <m/>
    <m/>
    <n v="1.9634954084936209E-3"/>
    <n v="3.6378364277704512E-3"/>
    <x v="0"/>
  </r>
  <r>
    <x v="44"/>
    <n v="155"/>
    <n v="1"/>
    <n v="24"/>
    <x v="4"/>
    <n v="5"/>
    <n v="3"/>
    <m/>
    <m/>
    <n v="1.9634954084936209E-3"/>
    <n v="3.5268851656513989E-3"/>
    <x v="0"/>
  </r>
  <r>
    <x v="44"/>
    <n v="155"/>
    <n v="1"/>
    <n v="24"/>
    <x v="4"/>
    <n v="10"/>
    <n v="6"/>
    <m/>
    <m/>
    <n v="7.8539816339744835E-3"/>
    <n v="2.6728826664807165E-2"/>
    <x v="0"/>
  </r>
  <r>
    <x v="44"/>
    <n v="155"/>
    <n v="1"/>
    <n v="10"/>
    <x v="0"/>
    <n v="25"/>
    <n v="6"/>
    <m/>
    <m/>
    <n v="4.9087385212340517E-2"/>
    <n v="0.14801210491524977"/>
    <x v="1"/>
  </r>
  <r>
    <x v="44"/>
    <n v="155"/>
    <n v="1"/>
    <n v="24"/>
    <x v="0"/>
    <n v="5"/>
    <n v="3"/>
    <m/>
    <m/>
    <n v="1.9634954084936209E-3"/>
    <n v="3.6378364277704512E-3"/>
    <x v="0"/>
  </r>
  <r>
    <x v="44"/>
    <n v="155"/>
    <n v="1"/>
    <n v="2"/>
    <x v="3"/>
    <n v="20"/>
    <n v="10"/>
    <n v="32"/>
    <n v="9"/>
    <n v="3.1415926535897934E-2"/>
    <n v="0.16708186706148101"/>
    <x v="0"/>
  </r>
  <r>
    <x v="44"/>
    <n v="155"/>
    <n v="1"/>
    <n v="10"/>
    <x v="0"/>
    <n v="10"/>
    <n v="3"/>
    <m/>
    <m/>
    <n v="7.8539816339744835E-3"/>
    <n v="1.2942556175112916E-2"/>
    <x v="0"/>
  </r>
  <r>
    <x v="44"/>
    <n v="155"/>
    <n v="1"/>
    <n v="10"/>
    <x v="0"/>
    <n v="5"/>
    <n v="3"/>
    <m/>
    <m/>
    <n v="1.9634954084936209E-3"/>
    <n v="3.6378364277704512E-3"/>
    <x v="0"/>
  </r>
  <r>
    <x v="44"/>
    <n v="155"/>
    <n v="1"/>
    <n v="2"/>
    <x v="3"/>
    <n v="10"/>
    <n v="10"/>
    <m/>
    <m/>
    <n v="7.8539816339744835E-3"/>
    <n v="4.5847824058857317E-2"/>
    <x v="0"/>
  </r>
  <r>
    <x v="44"/>
    <n v="155"/>
    <n v="1"/>
    <n v="2"/>
    <x v="3"/>
    <n v="10"/>
    <n v="10"/>
    <m/>
    <m/>
    <n v="7.8539816339744835E-3"/>
    <n v="4.5847824058857317E-2"/>
    <x v="0"/>
  </r>
  <r>
    <x v="44"/>
    <n v="155"/>
    <n v="1"/>
    <n v="22"/>
    <x v="2"/>
    <n v="5"/>
    <n v="3"/>
    <m/>
    <m/>
    <n v="1.9634954084936209E-3"/>
    <n v="3.6378364277704512E-3"/>
    <x v="0"/>
  </r>
  <r>
    <x v="44"/>
    <n v="155"/>
    <n v="1"/>
    <n v="24"/>
    <x v="0"/>
    <n v="15"/>
    <n v="6"/>
    <m/>
    <m/>
    <n v="1.7671458676442587E-2"/>
    <n v="5.8089659363338444E-2"/>
    <x v="0"/>
  </r>
  <r>
    <x v="44"/>
    <n v="155"/>
    <n v="1"/>
    <n v="24"/>
    <x v="0"/>
    <n v="10"/>
    <n v="6"/>
    <m/>
    <m/>
    <n v="7.8539816339744835E-3"/>
    <n v="2.7649101142956961E-2"/>
    <x v="0"/>
  </r>
  <r>
    <x v="44"/>
    <n v="155"/>
    <n v="1"/>
    <n v="24"/>
    <x v="0"/>
    <n v="10"/>
    <n v="6"/>
    <m/>
    <m/>
    <n v="7.8539816339744835E-3"/>
    <n v="2.7649101142956961E-2"/>
    <x v="0"/>
  </r>
  <r>
    <x v="44"/>
    <n v="146"/>
    <n v="1"/>
    <n v="24"/>
    <x v="4"/>
    <n v="15"/>
    <n v="6"/>
    <m/>
    <m/>
    <n v="1.7671458676442587E-2"/>
    <n v="5.6950957515054322E-2"/>
    <x v="0"/>
  </r>
  <r>
    <x v="44"/>
    <n v="146"/>
    <n v="1"/>
    <n v="24"/>
    <x v="4"/>
    <n v="10"/>
    <n v="6"/>
    <m/>
    <m/>
    <n v="7.8539816339744835E-3"/>
    <n v="2.6728826664807165E-2"/>
    <x v="0"/>
  </r>
  <r>
    <x v="44"/>
    <n v="146"/>
    <n v="1"/>
    <n v="24"/>
    <x v="0"/>
    <n v="5"/>
    <n v="6"/>
    <m/>
    <m/>
    <n v="1.9634954084936209E-3"/>
    <n v="7.7714870209617563E-3"/>
    <x v="0"/>
  </r>
  <r>
    <x v="44"/>
    <n v="146"/>
    <n v="1"/>
    <n v="24"/>
    <x v="4"/>
    <n v="10"/>
    <n v="5"/>
    <m/>
    <m/>
    <n v="7.8539816339744835E-3"/>
    <n v="2.2046555420420225E-2"/>
    <x v="0"/>
  </r>
  <r>
    <x v="44"/>
    <n v="146"/>
    <n v="1"/>
    <n v="10"/>
    <x v="0"/>
    <n v="10"/>
    <n v="3"/>
    <m/>
    <m/>
    <n v="7.8539816339744835E-3"/>
    <n v="1.2942556175112916E-2"/>
    <x v="0"/>
  </r>
  <r>
    <x v="44"/>
    <n v="146"/>
    <n v="1"/>
    <n v="14"/>
    <x v="1"/>
    <n v="5"/>
    <n v="3"/>
    <m/>
    <m/>
    <n v="1.9634954084936209E-3"/>
    <n v="3.6378364277704512E-3"/>
    <x v="0"/>
  </r>
  <r>
    <x v="44"/>
    <n v="146"/>
    <n v="1"/>
    <n v="24"/>
    <x v="4"/>
    <n v="10"/>
    <n v="3"/>
    <m/>
    <m/>
    <n v="7.8539816339744835E-3"/>
    <n v="1.285292313179332E-2"/>
    <x v="0"/>
  </r>
  <r>
    <x v="44"/>
    <n v="146"/>
    <n v="1"/>
    <n v="10"/>
    <x v="0"/>
    <n v="25"/>
    <n v="6"/>
    <m/>
    <m/>
    <n v="4.9087385212340517E-2"/>
    <n v="0.14801210491524977"/>
    <x v="1"/>
  </r>
  <r>
    <x v="44"/>
    <n v="146"/>
    <n v="1"/>
    <n v="24"/>
    <x v="2"/>
    <n v="5"/>
    <n v="3"/>
    <m/>
    <m/>
    <n v="1.9634954084936209E-3"/>
    <n v="3.6378364277704512E-3"/>
    <x v="0"/>
  </r>
  <r>
    <x v="44"/>
    <n v="146"/>
    <n v="1"/>
    <n v="24"/>
    <x v="2"/>
    <n v="10"/>
    <n v="5"/>
    <m/>
    <m/>
    <n v="7.8539816339744835E-3"/>
    <n v="2.2644818432641822E-2"/>
    <x v="0"/>
  </r>
  <r>
    <x v="44"/>
    <n v="146"/>
    <n v="1"/>
    <n v="24"/>
    <x v="2"/>
    <n v="15"/>
    <n v="6"/>
    <m/>
    <m/>
    <n v="1.7671458676442587E-2"/>
    <n v="5.8089659363338444E-2"/>
    <x v="0"/>
  </r>
  <r>
    <x v="44"/>
    <n v="146"/>
    <n v="1"/>
    <n v="24"/>
    <x v="2"/>
    <n v="10"/>
    <n v="6"/>
    <m/>
    <m/>
    <n v="7.8539816339744835E-3"/>
    <n v="2.7649101142956961E-2"/>
    <x v="0"/>
  </r>
  <r>
    <x v="44"/>
    <n v="146"/>
    <n v="1"/>
    <n v="24"/>
    <x v="2"/>
    <n v="5"/>
    <n v="6"/>
    <m/>
    <m/>
    <n v="1.9634954084936209E-3"/>
    <n v="7.7714870209617563E-3"/>
    <x v="0"/>
  </r>
  <r>
    <x v="44"/>
    <n v="146"/>
    <n v="1"/>
    <n v="22"/>
    <x v="2"/>
    <n v="5"/>
    <n v="3"/>
    <m/>
    <m/>
    <n v="1.9634954084936209E-3"/>
    <n v="3.6378364277704512E-3"/>
    <x v="0"/>
  </r>
  <r>
    <x v="44"/>
    <n v="146"/>
    <n v="1"/>
    <n v="10"/>
    <x v="0"/>
    <n v="5"/>
    <n v="3"/>
    <m/>
    <m/>
    <n v="1.9634954084936209E-3"/>
    <n v="3.6378364277704512E-3"/>
    <x v="0"/>
  </r>
  <r>
    <x v="44"/>
    <n v="146"/>
    <n v="1"/>
    <n v="14"/>
    <x v="1"/>
    <n v="5"/>
    <n v="3"/>
    <m/>
    <m/>
    <n v="1.9634954084936209E-3"/>
    <n v="3.6378364277704512E-3"/>
    <x v="0"/>
  </r>
  <r>
    <x v="44"/>
    <n v="146"/>
    <n v="1"/>
    <n v="24"/>
    <x v="4"/>
    <n v="10"/>
    <n v="3"/>
    <m/>
    <m/>
    <n v="7.8539816339744835E-3"/>
    <n v="1.285292313179332E-2"/>
    <x v="0"/>
  </r>
  <r>
    <x v="44"/>
    <n v="146"/>
    <n v="1"/>
    <n v="10"/>
    <x v="0"/>
    <n v="25"/>
    <n v="6"/>
    <m/>
    <m/>
    <n v="4.9087385212340517E-2"/>
    <n v="0.14801210491524977"/>
    <x v="1"/>
  </r>
  <r>
    <x v="44"/>
    <n v="146"/>
    <n v="1"/>
    <n v="24"/>
    <x v="0"/>
    <n v="5"/>
    <n v="3"/>
    <m/>
    <m/>
    <n v="1.9634954084936209E-3"/>
    <n v="3.6378364277704512E-3"/>
    <x v="0"/>
  </r>
  <r>
    <x v="44"/>
    <n v="146"/>
    <n v="1"/>
    <n v="24"/>
    <x v="2"/>
    <n v="15"/>
    <n v="6"/>
    <m/>
    <m/>
    <n v="1.7671458676442587E-2"/>
    <n v="5.8089659363338444E-2"/>
    <x v="0"/>
  </r>
  <r>
    <x v="44"/>
    <n v="146"/>
    <n v="1"/>
    <n v="24"/>
    <x v="2"/>
    <n v="10"/>
    <n v="6"/>
    <m/>
    <m/>
    <n v="7.8539816339744835E-3"/>
    <n v="2.7649101142956961E-2"/>
    <x v="0"/>
  </r>
  <r>
    <x v="44"/>
    <n v="146"/>
    <n v="1"/>
    <n v="24"/>
    <x v="2"/>
    <n v="5"/>
    <n v="6"/>
    <m/>
    <m/>
    <n v="1.9634954084936209E-3"/>
    <n v="7.7714870209617563E-3"/>
    <x v="0"/>
  </r>
  <r>
    <x v="44"/>
    <n v="146"/>
    <n v="1"/>
    <n v="22"/>
    <x v="2"/>
    <n v="5"/>
    <n v="3"/>
    <m/>
    <m/>
    <n v="1.9634954084936209E-3"/>
    <n v="3.6378364277704512E-3"/>
    <x v="0"/>
  </r>
  <r>
    <x v="44"/>
    <n v="146"/>
    <n v="1"/>
    <n v="10"/>
    <x v="0"/>
    <n v="5"/>
    <n v="3"/>
    <m/>
    <m/>
    <n v="1.9634954084936209E-3"/>
    <n v="3.6378364277704512E-3"/>
    <x v="0"/>
  </r>
  <r>
    <x v="44"/>
    <n v="146"/>
    <n v="1"/>
    <n v="24"/>
    <x v="0"/>
    <n v="5"/>
    <n v="3"/>
    <m/>
    <m/>
    <n v="1.9634954084936209E-3"/>
    <n v="3.6378364277704512E-3"/>
    <x v="0"/>
  </r>
  <r>
    <x v="44"/>
    <n v="146"/>
    <n v="1"/>
    <n v="24"/>
    <x v="0"/>
    <n v="20"/>
    <n v="3"/>
    <m/>
    <m/>
    <n v="3.1415926535897934E-2"/>
    <n v="4.6046534436573458E-2"/>
    <x v="1"/>
  </r>
  <r>
    <x v="44"/>
    <n v="146"/>
    <n v="1"/>
    <n v="24"/>
    <x v="0"/>
    <n v="10"/>
    <n v="3"/>
    <m/>
    <m/>
    <n v="7.8539816339744835E-3"/>
    <n v="1.2942556175112916E-2"/>
    <x v="0"/>
  </r>
  <r>
    <x v="44"/>
    <n v="146"/>
    <n v="1"/>
    <n v="24"/>
    <x v="0"/>
    <n v="15"/>
    <n v="6"/>
    <m/>
    <m/>
    <n v="1.7671458676442587E-2"/>
    <n v="5.8089659363338444E-2"/>
    <x v="0"/>
  </r>
  <r>
    <x v="44"/>
    <n v="146"/>
    <n v="1"/>
    <n v="24"/>
    <x v="4"/>
    <n v="10"/>
    <n v="3"/>
    <m/>
    <m/>
    <n v="7.8539816339744835E-3"/>
    <n v="1.285292313179332E-2"/>
    <x v="0"/>
  </r>
  <r>
    <x v="44"/>
    <n v="146"/>
    <n v="1"/>
    <n v="10"/>
    <x v="0"/>
    <n v="25"/>
    <n v="6"/>
    <m/>
    <m/>
    <n v="4.9087385212340517E-2"/>
    <n v="0.14801210491524977"/>
    <x v="1"/>
  </r>
  <r>
    <x v="44"/>
    <n v="146"/>
    <n v="1"/>
    <n v="24"/>
    <x v="0"/>
    <n v="5"/>
    <n v="3"/>
    <m/>
    <m/>
    <n v="1.9634954084936209E-3"/>
    <n v="3.6378364277704512E-3"/>
    <x v="0"/>
  </r>
  <r>
    <x v="44"/>
    <n v="146"/>
    <n v="1"/>
    <n v="24"/>
    <x v="0"/>
    <n v="20"/>
    <n v="3"/>
    <m/>
    <m/>
    <n v="3.1415926535897934E-2"/>
    <n v="4.6046534436573458E-2"/>
    <x v="1"/>
  </r>
  <r>
    <x v="44"/>
    <n v="146"/>
    <n v="1"/>
    <n v="24"/>
    <x v="0"/>
    <n v="10"/>
    <n v="3"/>
    <m/>
    <m/>
    <n v="7.8539816339744835E-3"/>
    <n v="1.2942556175112916E-2"/>
    <x v="0"/>
  </r>
  <r>
    <x v="44"/>
    <n v="146"/>
    <n v="1"/>
    <n v="24"/>
    <x v="0"/>
    <n v="15"/>
    <n v="6"/>
    <m/>
    <m/>
    <n v="1.7671458676442587E-2"/>
    <n v="5.8089659363338444E-2"/>
    <x v="0"/>
  </r>
  <r>
    <x v="44"/>
    <n v="146"/>
    <n v="1"/>
    <n v="24"/>
    <x v="4"/>
    <n v="10"/>
    <n v="6"/>
    <m/>
    <m/>
    <n v="7.8539816339744835E-3"/>
    <n v="2.6728826664807165E-2"/>
    <x v="0"/>
  </r>
  <r>
    <x v="44"/>
    <n v="146"/>
    <n v="1"/>
    <n v="24"/>
    <x v="4"/>
    <n v="10"/>
    <n v="6"/>
    <m/>
    <m/>
    <n v="7.8539816339744835E-3"/>
    <n v="2.6728826664807165E-2"/>
    <x v="0"/>
  </r>
  <r>
    <x v="44"/>
    <n v="146"/>
    <n v="1"/>
    <n v="14"/>
    <x v="1"/>
    <n v="5"/>
    <n v="3"/>
    <m/>
    <m/>
    <n v="1.9634954084936209E-3"/>
    <n v="3.6378364277704512E-3"/>
    <x v="0"/>
  </r>
  <r>
    <x v="44"/>
    <n v="146"/>
    <n v="1"/>
    <n v="14"/>
    <x v="1"/>
    <n v="5"/>
    <n v="3"/>
    <m/>
    <m/>
    <n v="1.9634954084936209E-3"/>
    <n v="3.6378364277704512E-3"/>
    <x v="0"/>
  </r>
  <r>
    <x v="44"/>
    <n v="146"/>
    <n v="1"/>
    <n v="24"/>
    <x v="0"/>
    <n v="10"/>
    <n v="6"/>
    <m/>
    <m/>
    <n v="7.8539816339744835E-3"/>
    <n v="2.7649101142956961E-2"/>
    <x v="0"/>
  </r>
  <r>
    <x v="45"/>
    <n v="142"/>
    <n v="1"/>
    <n v="24"/>
    <x v="4"/>
    <n v="15"/>
    <n v="6"/>
    <m/>
    <m/>
    <n v="1.7671458676442587E-2"/>
    <n v="5.6950957515054322E-2"/>
    <x v="0"/>
  </r>
  <r>
    <x v="45"/>
    <n v="142"/>
    <n v="1"/>
    <n v="2"/>
    <x v="3"/>
    <n v="10"/>
    <n v="10"/>
    <m/>
    <m/>
    <n v="7.8539816339744835E-3"/>
    <n v="4.5847824058857317E-2"/>
    <x v="0"/>
  </r>
  <r>
    <x v="45"/>
    <n v="142"/>
    <n v="1"/>
    <n v="24"/>
    <x v="0"/>
    <n v="5"/>
    <n v="6"/>
    <m/>
    <m/>
    <n v="1.9634954084936209E-3"/>
    <n v="7.7714870209617563E-3"/>
    <x v="0"/>
  </r>
  <r>
    <x v="45"/>
    <n v="142"/>
    <n v="1"/>
    <n v="2"/>
    <x v="3"/>
    <n v="15"/>
    <n v="10"/>
    <m/>
    <m/>
    <n v="1.7671458676442587E-2"/>
    <n v="9.7687695493628809E-2"/>
    <x v="0"/>
  </r>
  <r>
    <x v="45"/>
    <n v="142"/>
    <n v="1"/>
    <n v="10"/>
    <x v="0"/>
    <n v="10"/>
    <n v="3"/>
    <m/>
    <m/>
    <n v="7.8539816339744835E-3"/>
    <n v="1.2942556175112916E-2"/>
    <x v="0"/>
  </r>
  <r>
    <x v="45"/>
    <n v="142"/>
    <n v="1"/>
    <n v="14"/>
    <x v="1"/>
    <n v="5"/>
    <n v="3"/>
    <m/>
    <m/>
    <n v="1.9634954084936209E-3"/>
    <n v="3.6378364277704512E-3"/>
    <x v="0"/>
  </r>
  <r>
    <x v="45"/>
    <n v="142"/>
    <n v="1"/>
    <n v="2"/>
    <x v="3"/>
    <n v="15"/>
    <n v="10"/>
    <m/>
    <m/>
    <n v="1.7671458676442587E-2"/>
    <n v="9.7687695493628809E-2"/>
    <x v="0"/>
  </r>
  <r>
    <x v="45"/>
    <n v="142"/>
    <n v="1"/>
    <n v="10"/>
    <x v="0"/>
    <n v="25"/>
    <n v="6"/>
    <m/>
    <m/>
    <n v="4.9087385212340517E-2"/>
    <n v="0.14801210491524977"/>
    <x v="1"/>
  </r>
  <r>
    <x v="45"/>
    <n v="142"/>
    <n v="1"/>
    <n v="24"/>
    <x v="2"/>
    <n v="5"/>
    <n v="3"/>
    <m/>
    <m/>
    <n v="1.9634954084936209E-3"/>
    <n v="3.6378364277704512E-3"/>
    <x v="0"/>
  </r>
  <r>
    <x v="45"/>
    <n v="142"/>
    <n v="1"/>
    <n v="24"/>
    <x v="2"/>
    <n v="10"/>
    <n v="5"/>
    <m/>
    <m/>
    <n v="7.8539816339744835E-3"/>
    <n v="2.2644818432641822E-2"/>
    <x v="0"/>
  </r>
  <r>
    <x v="45"/>
    <n v="142"/>
    <n v="1"/>
    <n v="24"/>
    <x v="2"/>
    <n v="15"/>
    <n v="6"/>
    <m/>
    <m/>
    <n v="1.7671458676442587E-2"/>
    <n v="5.8089659363338444E-2"/>
    <x v="0"/>
  </r>
  <r>
    <x v="45"/>
    <n v="142"/>
    <n v="1"/>
    <n v="24"/>
    <x v="2"/>
    <n v="10"/>
    <n v="6"/>
    <m/>
    <m/>
    <n v="7.8539816339744835E-3"/>
    <n v="2.7649101142956961E-2"/>
    <x v="0"/>
  </r>
  <r>
    <x v="45"/>
    <n v="142"/>
    <n v="1"/>
    <n v="24"/>
    <x v="2"/>
    <n v="5"/>
    <n v="6"/>
    <m/>
    <m/>
    <n v="1.9634954084936209E-3"/>
    <n v="7.7714870209617563E-3"/>
    <x v="0"/>
  </r>
  <r>
    <x v="45"/>
    <n v="142"/>
    <n v="1"/>
    <n v="10"/>
    <x v="0"/>
    <n v="5"/>
    <n v="3"/>
    <m/>
    <m/>
    <n v="1.9634954084936209E-3"/>
    <n v="3.6378364277704512E-3"/>
    <x v="0"/>
  </r>
  <r>
    <x v="45"/>
    <n v="142"/>
    <n v="1"/>
    <n v="24"/>
    <x v="4"/>
    <n v="5"/>
    <n v="3"/>
    <m/>
    <m/>
    <n v="1.9634954084936209E-3"/>
    <n v="3.5268851656513989E-3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22"/>
    <x v="2"/>
    <n v="5"/>
    <n v="3"/>
    <m/>
    <m/>
    <n v="1.9634954084936209E-3"/>
    <n v="3.6378364277704512E-3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4"/>
    <n v="15"/>
    <n v="6"/>
    <m/>
    <m/>
    <n v="1.7671458676442587E-2"/>
    <n v="5.6950957515054322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14"/>
    <x v="1"/>
    <n v="5"/>
    <n v="3"/>
    <m/>
    <m/>
    <n v="1.9634954084936209E-3"/>
    <n v="3.6378364277704512E-3"/>
    <x v="0"/>
  </r>
  <r>
    <x v="45"/>
    <n v="142"/>
    <n v="1"/>
    <n v="14"/>
    <x v="1"/>
    <n v="5"/>
    <n v="3"/>
    <m/>
    <m/>
    <n v="1.9634954084936209E-3"/>
    <n v="3.6378364277704512E-3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4"/>
    <n v="5"/>
    <n v="6"/>
    <m/>
    <m/>
    <n v="1.9634954084936209E-3"/>
    <n v="7.3344795804612326E-3"/>
    <x v="0"/>
  </r>
  <r>
    <x v="45"/>
    <n v="142"/>
    <n v="1"/>
    <n v="10"/>
    <x v="0"/>
    <n v="5"/>
    <n v="3"/>
    <m/>
    <m/>
    <n v="1.9634954084936209E-3"/>
    <n v="3.6378364277704512E-3"/>
    <x v="0"/>
  </r>
  <r>
    <x v="45"/>
    <n v="142"/>
    <n v="1"/>
    <n v="2"/>
    <x v="3"/>
    <n v="10"/>
    <n v="10"/>
    <m/>
    <m/>
    <n v="7.8539816339744835E-3"/>
    <n v="4.5847824058857317E-2"/>
    <x v="0"/>
  </r>
  <r>
    <x v="45"/>
    <n v="142"/>
    <n v="1"/>
    <n v="2"/>
    <x v="3"/>
    <n v="15"/>
    <n v="10"/>
    <n v="34"/>
    <n v="8"/>
    <n v="1.7671458676442587E-2"/>
    <n v="9.7687695493628809E-2"/>
    <x v="0"/>
  </r>
  <r>
    <x v="45"/>
    <n v="142"/>
    <n v="1"/>
    <n v="22"/>
    <x v="2"/>
    <n v="5"/>
    <n v="3"/>
    <m/>
    <m/>
    <n v="1.9634954084936209E-3"/>
    <n v="3.6378364277704512E-3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0"/>
    <n v="6"/>
    <m/>
    <m/>
    <n v="7.8539816339744835E-3"/>
    <n v="2.7649101142956961E-2"/>
    <x v="0"/>
  </r>
  <r>
    <x v="45"/>
    <n v="142"/>
    <n v="1"/>
    <n v="24"/>
    <x v="0"/>
    <n v="15"/>
    <n v="6"/>
    <m/>
    <m/>
    <n v="1.7671458676442587E-2"/>
    <n v="5.8089659363338444E-2"/>
    <x v="0"/>
  </r>
  <r>
    <x v="45"/>
    <n v="142"/>
    <n v="1"/>
    <n v="2"/>
    <x v="3"/>
    <n v="15"/>
    <n v="6"/>
    <m/>
    <m/>
    <n v="1.7671458676442587E-2"/>
    <n v="5.6950957515054322E-2"/>
    <x v="0"/>
  </r>
  <r>
    <x v="45"/>
    <n v="142"/>
    <n v="1"/>
    <n v="24"/>
    <x v="4"/>
    <n v="10"/>
    <n v="6"/>
    <m/>
    <m/>
    <n v="7.8539816339744835E-3"/>
    <n v="2.6728826664807165E-2"/>
    <x v="0"/>
  </r>
  <r>
    <x v="45"/>
    <n v="142"/>
    <n v="1"/>
    <n v="24"/>
    <x v="0"/>
    <n v="5"/>
    <n v="6"/>
    <m/>
    <m/>
    <n v="1.9634954084936209E-3"/>
    <n v="7.7714870209617563E-3"/>
    <x v="0"/>
  </r>
  <r>
    <x v="45"/>
    <n v="142"/>
    <n v="1"/>
    <n v="24"/>
    <x v="4"/>
    <n v="10"/>
    <n v="5"/>
    <m/>
    <m/>
    <n v="7.8539816339744835E-3"/>
    <n v="2.2046555420420225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4"/>
    <n v="15"/>
    <n v="6"/>
    <m/>
    <m/>
    <n v="1.7671458676442587E-2"/>
    <n v="5.6950957515054322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4"/>
    <n v="10"/>
    <n v="6"/>
    <m/>
    <m/>
    <n v="7.8539816339744835E-3"/>
    <n v="2.6728826664807165E-2"/>
    <x v="0"/>
  </r>
  <r>
    <x v="46"/>
    <n v="151"/>
    <n v="1"/>
    <n v="24"/>
    <x v="4"/>
    <n v="10"/>
    <n v="6"/>
    <m/>
    <m/>
    <n v="7.8539816339744835E-3"/>
    <n v="2.6728826664807165E-2"/>
    <x v="0"/>
  </r>
  <r>
    <x v="46"/>
    <n v="151"/>
    <n v="1"/>
    <n v="14"/>
    <x v="1"/>
    <n v="5"/>
    <n v="3"/>
    <m/>
    <m/>
    <n v="1.9634954084936209E-3"/>
    <n v="3.6378364277704512E-3"/>
    <x v="0"/>
  </r>
  <r>
    <x v="46"/>
    <n v="151"/>
    <n v="1"/>
    <n v="14"/>
    <x v="1"/>
    <n v="5"/>
    <n v="3"/>
    <m/>
    <m/>
    <n v="1.9634954084936209E-3"/>
    <n v="3.6378364277704512E-3"/>
    <x v="0"/>
  </r>
  <r>
    <x v="46"/>
    <n v="151"/>
    <n v="1"/>
    <n v="24"/>
    <x v="4"/>
    <n v="10"/>
    <n v="6"/>
    <m/>
    <m/>
    <n v="7.8539816339744835E-3"/>
    <n v="2.6728826664807165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"/>
    <x v="3"/>
    <n v="10"/>
    <n v="10"/>
    <m/>
    <m/>
    <n v="7.8539816339744835E-3"/>
    <n v="4.5847824058857317E-2"/>
    <x v="0"/>
  </r>
  <r>
    <x v="46"/>
    <n v="151"/>
    <n v="1"/>
    <n v="10"/>
    <x v="0"/>
    <n v="5"/>
    <n v="3"/>
    <m/>
    <m/>
    <n v="1.9634954084936209E-3"/>
    <n v="3.6378364277704512E-3"/>
    <x v="0"/>
  </r>
  <r>
    <x v="46"/>
    <n v="151"/>
    <n v="1"/>
    <n v="2"/>
    <x v="3"/>
    <n v="10"/>
    <n v="10"/>
    <m/>
    <m/>
    <n v="7.8539816339744835E-3"/>
    <n v="4.5847824058857317E-2"/>
    <x v="0"/>
  </r>
  <r>
    <x v="46"/>
    <n v="151"/>
    <n v="1"/>
    <n v="2"/>
    <x v="3"/>
    <n v="15"/>
    <n v="10"/>
    <n v="27"/>
    <n v="8"/>
    <n v="1.7671458676442587E-2"/>
    <n v="9.7687695493628809E-2"/>
    <x v="0"/>
  </r>
  <r>
    <x v="46"/>
    <n v="151"/>
    <n v="1"/>
    <n v="22"/>
    <x v="2"/>
    <n v="5"/>
    <n v="3"/>
    <m/>
    <m/>
    <n v="1.9634954084936209E-3"/>
    <n v="3.6378364277704512E-3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"/>
    <x v="3"/>
    <n v="15"/>
    <n v="6"/>
    <m/>
    <m/>
    <n v="1.7671458676442587E-2"/>
    <n v="5.6950957515054322E-2"/>
    <x v="0"/>
  </r>
  <r>
    <x v="46"/>
    <n v="151"/>
    <n v="1"/>
    <n v="2"/>
    <x v="3"/>
    <n v="10"/>
    <n v="10"/>
    <m/>
    <m/>
    <n v="7.8539816339744835E-3"/>
    <n v="4.5847824058857317E-2"/>
    <x v="0"/>
  </r>
  <r>
    <x v="46"/>
    <n v="151"/>
    <n v="1"/>
    <n v="24"/>
    <x v="0"/>
    <n v="5"/>
    <n v="6"/>
    <m/>
    <m/>
    <n v="1.9634954084936209E-3"/>
    <n v="7.7714870209617563E-3"/>
    <x v="0"/>
  </r>
  <r>
    <x v="46"/>
    <n v="151"/>
    <n v="1"/>
    <n v="24"/>
    <x v="4"/>
    <n v="10"/>
    <n v="5"/>
    <m/>
    <m/>
    <n v="7.8539816339744835E-3"/>
    <n v="2.2046555420420225E-2"/>
    <x v="0"/>
  </r>
  <r>
    <x v="46"/>
    <n v="151"/>
    <n v="1"/>
    <n v="10"/>
    <x v="0"/>
    <n v="10"/>
    <n v="3"/>
    <m/>
    <m/>
    <n v="7.8539816339744835E-3"/>
    <n v="1.2942556175112916E-2"/>
    <x v="0"/>
  </r>
  <r>
    <x v="46"/>
    <n v="151"/>
    <n v="1"/>
    <n v="14"/>
    <x v="1"/>
    <n v="5"/>
    <n v="3"/>
    <m/>
    <m/>
    <n v="1.9634954084936209E-3"/>
    <n v="3.6378364277704512E-3"/>
    <x v="0"/>
  </r>
  <r>
    <x v="46"/>
    <n v="151"/>
    <n v="1"/>
    <n v="24"/>
    <x v="4"/>
    <n v="10"/>
    <n v="3"/>
    <m/>
    <m/>
    <n v="7.8539816339744835E-3"/>
    <n v="1.285292313179332E-2"/>
    <x v="0"/>
  </r>
  <r>
    <x v="46"/>
    <n v="151"/>
    <n v="1"/>
    <n v="24"/>
    <x v="0"/>
    <n v="15"/>
    <n v="6"/>
    <m/>
    <m/>
    <n v="1.7671458676442587E-2"/>
    <n v="5.8089659363338444E-2"/>
    <x v="0"/>
  </r>
  <r>
    <x v="46"/>
    <n v="151"/>
    <n v="1"/>
    <n v="24"/>
    <x v="0"/>
    <n v="10"/>
    <n v="6"/>
    <m/>
    <m/>
    <n v="7.8539816339744835E-3"/>
    <n v="2.7649101142956961E-2"/>
    <x v="0"/>
  </r>
  <r>
    <x v="46"/>
    <n v="151"/>
    <n v="1"/>
    <n v="24"/>
    <x v="4"/>
    <n v="5"/>
    <n v="6"/>
    <m/>
    <m/>
    <n v="1.9634954084936209E-3"/>
    <n v="7.3344795804612326E-3"/>
    <x v="0"/>
  </r>
  <r>
    <x v="46"/>
    <n v="151"/>
    <n v="1"/>
    <n v="10"/>
    <x v="0"/>
    <n v="5"/>
    <n v="3"/>
    <m/>
    <m/>
    <n v="1.9634954084936209E-3"/>
    <n v="3.6378364277704512E-3"/>
    <x v="0"/>
  </r>
  <r>
    <x v="46"/>
    <n v="151"/>
    <n v="1"/>
    <n v="24"/>
    <x v="4"/>
    <n v="5"/>
    <n v="3"/>
    <m/>
    <m/>
    <n v="1.9634954084936209E-3"/>
    <n v="3.5268851656513989E-3"/>
    <x v="0"/>
  </r>
  <r>
    <x v="46"/>
    <n v="151"/>
    <n v="1"/>
    <n v="24"/>
    <x v="4"/>
    <n v="10"/>
    <n v="6"/>
    <m/>
    <m/>
    <n v="7.8539816339744835E-3"/>
    <n v="2.6728826664807165E-2"/>
    <x v="0"/>
  </r>
  <r>
    <x v="46"/>
    <n v="151"/>
    <n v="1"/>
    <n v="22"/>
    <x v="2"/>
    <n v="5"/>
    <n v="3"/>
    <m/>
    <m/>
    <n v="1.9634954084936209E-3"/>
    <n v="3.6378364277704512E-3"/>
    <x v="0"/>
  </r>
  <r>
    <x v="46"/>
    <n v="151"/>
    <n v="1"/>
    <n v="24"/>
    <x v="0"/>
    <n v="15"/>
    <n v="6"/>
    <m/>
    <m/>
    <n v="1.7671458676442587E-2"/>
    <n v="5.8089659363338444E-2"/>
    <x v="0"/>
  </r>
  <r>
    <x v="47"/>
    <n v="161"/>
    <n v="1"/>
    <n v="10"/>
    <x v="0"/>
    <n v="25"/>
    <n v="6"/>
    <m/>
    <m/>
    <n v="4.9087385212340517E-2"/>
    <n v="0.14801210491524977"/>
    <x v="1"/>
  </r>
  <r>
    <x v="47"/>
    <n v="161"/>
    <n v="1"/>
    <n v="24"/>
    <x v="2"/>
    <n v="5"/>
    <n v="3"/>
    <m/>
    <m/>
    <n v="1.9634954084936209E-3"/>
    <n v="3.6378364277704512E-3"/>
    <x v="0"/>
  </r>
  <r>
    <x v="47"/>
    <n v="161"/>
    <n v="1"/>
    <n v="24"/>
    <x v="2"/>
    <n v="10"/>
    <n v="5"/>
    <m/>
    <m/>
    <n v="7.8539816339744835E-3"/>
    <n v="2.2644818432641822E-2"/>
    <x v="0"/>
  </r>
  <r>
    <x v="47"/>
    <n v="161"/>
    <n v="1"/>
    <n v="24"/>
    <x v="2"/>
    <n v="15"/>
    <n v="6"/>
    <m/>
    <m/>
    <n v="1.7671458676442587E-2"/>
    <n v="5.8089659363338444E-2"/>
    <x v="0"/>
  </r>
  <r>
    <x v="47"/>
    <n v="161"/>
    <n v="1"/>
    <n v="24"/>
    <x v="2"/>
    <n v="10"/>
    <n v="6"/>
    <m/>
    <m/>
    <n v="7.8539816339744835E-3"/>
    <n v="2.7649101142956961E-2"/>
    <x v="0"/>
  </r>
  <r>
    <x v="47"/>
    <n v="161"/>
    <n v="1"/>
    <n v="24"/>
    <x v="2"/>
    <n v="5"/>
    <n v="6"/>
    <m/>
    <m/>
    <n v="1.9634954084936209E-3"/>
    <n v="7.7714870209617563E-3"/>
    <x v="0"/>
  </r>
  <r>
    <x v="47"/>
    <n v="161"/>
    <n v="1"/>
    <n v="22"/>
    <x v="2"/>
    <n v="5"/>
    <n v="3"/>
    <m/>
    <m/>
    <n v="1.9634954084936209E-3"/>
    <n v="3.6378364277704512E-3"/>
    <x v="0"/>
  </r>
  <r>
    <x v="47"/>
    <n v="161"/>
    <n v="1"/>
    <n v="10"/>
    <x v="0"/>
    <n v="5"/>
    <n v="3"/>
    <m/>
    <m/>
    <n v="1.9634954084936209E-3"/>
    <n v="3.6378364277704512E-3"/>
    <x v="0"/>
  </r>
  <r>
    <x v="47"/>
    <n v="161"/>
    <n v="1"/>
    <n v="14"/>
    <x v="1"/>
    <n v="5"/>
    <n v="3"/>
    <m/>
    <m/>
    <n v="1.9634954084936209E-3"/>
    <n v="3.6378364277704512E-3"/>
    <x v="0"/>
  </r>
  <r>
    <x v="47"/>
    <n v="161"/>
    <n v="1"/>
    <n v="24"/>
    <x v="4"/>
    <n v="10"/>
    <n v="3"/>
    <m/>
    <m/>
    <n v="7.8539816339744835E-3"/>
    <n v="1.285292313179332E-2"/>
    <x v="0"/>
  </r>
  <r>
    <x v="47"/>
    <n v="161"/>
    <n v="1"/>
    <n v="10"/>
    <x v="0"/>
    <n v="25"/>
    <n v="6"/>
    <m/>
    <m/>
    <n v="4.9087385212340517E-2"/>
    <n v="0.14801210491524977"/>
    <x v="1"/>
  </r>
  <r>
    <x v="47"/>
    <n v="161"/>
    <n v="1"/>
    <n v="24"/>
    <x v="0"/>
    <n v="5"/>
    <n v="3"/>
    <m/>
    <m/>
    <n v="1.9634954084936209E-3"/>
    <n v="3.6378364277704512E-3"/>
    <x v="0"/>
  </r>
  <r>
    <x v="47"/>
    <n v="161"/>
    <n v="1"/>
    <n v="2"/>
    <x v="3"/>
    <n v="15"/>
    <n v="10"/>
    <m/>
    <m/>
    <n v="1.7671458676442587E-2"/>
    <n v="9.7687695493628809E-2"/>
    <x v="0"/>
  </r>
  <r>
    <x v="47"/>
    <n v="161"/>
    <n v="1"/>
    <n v="10"/>
    <x v="0"/>
    <n v="10"/>
    <n v="3"/>
    <m/>
    <m/>
    <n v="7.8539816339744835E-3"/>
    <n v="1.2942556175112916E-2"/>
    <x v="0"/>
  </r>
  <r>
    <x v="47"/>
    <n v="161"/>
    <n v="1"/>
    <n v="10"/>
    <x v="0"/>
    <n v="5"/>
    <n v="3"/>
    <m/>
    <m/>
    <n v="1.9634954084936209E-3"/>
    <n v="3.6378364277704512E-3"/>
    <x v="0"/>
  </r>
  <r>
    <x v="47"/>
    <n v="161"/>
    <n v="1"/>
    <n v="2"/>
    <x v="3"/>
    <n v="10"/>
    <n v="10"/>
    <m/>
    <m/>
    <n v="7.8539816339744835E-3"/>
    <n v="4.5847824058857317E-2"/>
    <x v="0"/>
  </r>
  <r>
    <x v="47"/>
    <n v="161"/>
    <n v="1"/>
    <n v="2"/>
    <x v="3"/>
    <n v="20"/>
    <n v="15"/>
    <n v="34"/>
    <n v="9"/>
    <n v="3.1415926535897934E-2"/>
    <n v="0.25640973899293129"/>
    <x v="0"/>
  </r>
  <r>
    <x v="47"/>
    <n v="161"/>
    <n v="1"/>
    <n v="10"/>
    <x v="0"/>
    <n v="25"/>
    <n v="6"/>
    <m/>
    <m/>
    <n v="4.9087385212340517E-2"/>
    <n v="0.14801210491524977"/>
    <x v="1"/>
  </r>
  <r>
    <x v="47"/>
    <n v="161"/>
    <n v="1"/>
    <n v="24"/>
    <x v="0"/>
    <n v="5"/>
    <n v="3"/>
    <m/>
    <m/>
    <n v="1.9634954084936209E-3"/>
    <n v="3.6378364277704512E-3"/>
    <x v="0"/>
  </r>
  <r>
    <x v="47"/>
    <n v="161"/>
    <n v="1"/>
    <n v="24"/>
    <x v="4"/>
    <n v="10"/>
    <n v="5"/>
    <m/>
    <m/>
    <n v="7.8539816339744835E-3"/>
    <n v="2.2046555420420225E-2"/>
    <x v="0"/>
  </r>
  <r>
    <x v="47"/>
    <n v="161"/>
    <n v="1"/>
    <n v="10"/>
    <x v="0"/>
    <n v="10"/>
    <n v="3"/>
    <m/>
    <m/>
    <n v="7.8539816339744835E-3"/>
    <n v="1.2942556175112916E-2"/>
    <x v="0"/>
  </r>
  <r>
    <x v="47"/>
    <n v="161"/>
    <n v="1"/>
    <n v="10"/>
    <x v="0"/>
    <n v="5"/>
    <n v="3"/>
    <m/>
    <m/>
    <n v="1.9634954084936209E-3"/>
    <n v="3.6378364277704512E-3"/>
    <x v="0"/>
  </r>
  <r>
    <x v="47"/>
    <n v="161"/>
    <n v="1"/>
    <n v="24"/>
    <x v="4"/>
    <n v="5"/>
    <n v="3"/>
    <m/>
    <m/>
    <n v="1.9634954084936209E-3"/>
    <n v="3.5268851656513989E-3"/>
    <x v="0"/>
  </r>
  <r>
    <x v="47"/>
    <n v="161"/>
    <n v="1"/>
    <n v="24"/>
    <x v="4"/>
    <n v="10"/>
    <n v="6"/>
    <m/>
    <m/>
    <n v="7.8539816339744835E-3"/>
    <n v="2.6728826664807165E-2"/>
    <x v="0"/>
  </r>
  <r>
    <x v="47"/>
    <n v="161"/>
    <n v="1"/>
    <n v="22"/>
    <x v="2"/>
    <n v="5"/>
    <n v="3"/>
    <m/>
    <m/>
    <n v="1.9634954084936209E-3"/>
    <n v="3.6378364277704512E-3"/>
    <x v="0"/>
  </r>
  <r>
    <x v="47"/>
    <n v="161"/>
    <n v="1"/>
    <n v="24"/>
    <x v="0"/>
    <n v="15"/>
    <n v="6"/>
    <m/>
    <m/>
    <n v="1.7671458676442587E-2"/>
    <n v="5.8089659363338444E-2"/>
    <x v="0"/>
  </r>
  <r>
    <x v="47"/>
    <n v="161"/>
    <n v="1"/>
    <n v="24"/>
    <x v="0"/>
    <n v="10"/>
    <n v="6"/>
    <m/>
    <m/>
    <n v="7.8539816339744835E-3"/>
    <n v="2.7649101142956961E-2"/>
    <x v="0"/>
  </r>
  <r>
    <x v="47"/>
    <n v="161"/>
    <n v="1"/>
    <n v="24"/>
    <x v="0"/>
    <n v="10"/>
    <n v="6"/>
    <m/>
    <m/>
    <n v="7.8539816339744835E-3"/>
    <n v="2.7649101142956961E-2"/>
    <x v="0"/>
  </r>
  <r>
    <x v="47"/>
    <n v="161"/>
    <n v="1"/>
    <n v="24"/>
    <x v="4"/>
    <n v="15"/>
    <n v="6"/>
    <m/>
    <m/>
    <n v="1.7671458676442587E-2"/>
    <n v="5.6950957515054322E-2"/>
    <x v="0"/>
  </r>
  <r>
    <x v="47"/>
    <n v="161"/>
    <n v="1"/>
    <n v="24"/>
    <x v="4"/>
    <n v="10"/>
    <n v="6"/>
    <m/>
    <m/>
    <n v="7.8539816339744835E-3"/>
    <n v="2.6728826664807165E-2"/>
    <x v="0"/>
  </r>
  <r>
    <x v="47"/>
    <n v="161"/>
    <n v="1"/>
    <n v="24"/>
    <x v="0"/>
    <n v="5"/>
    <n v="6"/>
    <m/>
    <m/>
    <n v="1.9634954084936209E-3"/>
    <n v="7.7714870209617563E-3"/>
    <x v="0"/>
  </r>
  <r>
    <x v="47"/>
    <n v="161"/>
    <n v="1"/>
    <n v="24"/>
    <x v="4"/>
    <n v="10"/>
    <n v="5"/>
    <m/>
    <m/>
    <n v="7.8539816339744835E-3"/>
    <n v="2.2046555420420225E-2"/>
    <x v="0"/>
  </r>
  <r>
    <x v="47"/>
    <n v="161"/>
    <n v="1"/>
    <n v="10"/>
    <x v="0"/>
    <n v="10"/>
    <n v="3"/>
    <m/>
    <m/>
    <n v="7.8539816339744835E-3"/>
    <n v="1.2942556175112916E-2"/>
    <x v="0"/>
  </r>
  <r>
    <x v="47"/>
    <n v="161"/>
    <n v="1"/>
    <n v="14"/>
    <x v="1"/>
    <n v="5"/>
    <n v="3"/>
    <m/>
    <m/>
    <n v="1.9634954084936209E-3"/>
    <n v="3.6378364277704512E-3"/>
    <x v="0"/>
  </r>
  <r>
    <x v="47"/>
    <n v="161"/>
    <n v="1"/>
    <n v="24"/>
    <x v="4"/>
    <n v="10"/>
    <n v="3"/>
    <m/>
    <m/>
    <n v="7.8539816339744835E-3"/>
    <n v="1.285292313179332E-2"/>
    <x v="0"/>
  </r>
  <r>
    <x v="47"/>
    <n v="161"/>
    <n v="1"/>
    <n v="10"/>
    <x v="0"/>
    <n v="25"/>
    <n v="6"/>
    <m/>
    <m/>
    <n v="4.9087385212340517E-2"/>
    <n v="0.14801210491524977"/>
    <x v="1"/>
  </r>
  <r>
    <x v="47"/>
    <n v="161"/>
    <n v="1"/>
    <n v="24"/>
    <x v="2"/>
    <n v="5"/>
    <n v="3"/>
    <m/>
    <m/>
    <n v="1.9634954084936209E-3"/>
    <n v="3.6378364277704512E-3"/>
    <x v="0"/>
  </r>
  <r>
    <x v="47"/>
    <n v="161"/>
    <n v="1"/>
    <n v="24"/>
    <x v="2"/>
    <n v="10"/>
    <n v="5"/>
    <m/>
    <m/>
    <n v="7.8539816339744835E-3"/>
    <n v="2.2644818432641822E-2"/>
    <x v="0"/>
  </r>
  <r>
    <x v="47"/>
    <n v="161"/>
    <n v="1"/>
    <n v="24"/>
    <x v="2"/>
    <n v="15"/>
    <n v="6"/>
    <m/>
    <m/>
    <n v="1.7671458676442587E-2"/>
    <n v="5.8089659363338444E-2"/>
    <x v="0"/>
  </r>
  <r>
    <x v="47"/>
    <n v="161"/>
    <n v="1"/>
    <n v="24"/>
    <x v="2"/>
    <n v="10"/>
    <n v="6"/>
    <m/>
    <m/>
    <n v="7.8539816339744835E-3"/>
    <n v="2.7649101142956961E-2"/>
    <x v="0"/>
  </r>
  <r>
    <x v="47"/>
    <n v="161"/>
    <n v="1"/>
    <n v="24"/>
    <x v="2"/>
    <n v="5"/>
    <n v="6"/>
    <m/>
    <m/>
    <n v="1.9634954084936209E-3"/>
    <n v="7.7714870209617563E-3"/>
    <x v="0"/>
  </r>
  <r>
    <x v="47"/>
    <n v="161"/>
    <n v="1"/>
    <n v="22"/>
    <x v="2"/>
    <n v="5"/>
    <n v="3"/>
    <m/>
    <m/>
    <n v="1.9634954084936209E-3"/>
    <n v="3.6378364277704512E-3"/>
    <x v="0"/>
  </r>
  <r>
    <x v="47"/>
    <n v="161"/>
    <n v="1"/>
    <n v="10"/>
    <x v="0"/>
    <n v="5"/>
    <n v="3"/>
    <m/>
    <m/>
    <n v="1.9634954084936209E-3"/>
    <n v="3.6378364277704512E-3"/>
    <x v="0"/>
  </r>
  <r>
    <x v="47"/>
    <n v="161"/>
    <n v="1"/>
    <n v="14"/>
    <x v="1"/>
    <n v="5"/>
    <n v="3"/>
    <m/>
    <m/>
    <n v="1.9634954084936209E-3"/>
    <n v="3.6378364277704512E-3"/>
    <x v="0"/>
  </r>
  <r>
    <x v="48"/>
    <n v="181"/>
    <n v="1"/>
    <n v="24"/>
    <x v="4"/>
    <n v="10"/>
    <n v="5"/>
    <m/>
    <m/>
    <n v="7.8539816339744835E-3"/>
    <n v="2.2046555420420225E-2"/>
    <x v="0"/>
  </r>
  <r>
    <x v="48"/>
    <n v="181"/>
    <n v="1"/>
    <n v="10"/>
    <x v="0"/>
    <n v="10"/>
    <n v="3"/>
    <m/>
    <m/>
    <n v="7.8539816339744835E-3"/>
    <n v="1.2942556175112916E-2"/>
    <x v="0"/>
  </r>
  <r>
    <x v="48"/>
    <n v="181"/>
    <n v="1"/>
    <n v="10"/>
    <x v="0"/>
    <n v="5"/>
    <n v="3"/>
    <m/>
    <m/>
    <n v="1.9634954084936209E-3"/>
    <n v="3.6378364277704512E-3"/>
    <x v="0"/>
  </r>
  <r>
    <x v="48"/>
    <n v="181"/>
    <n v="1"/>
    <n v="24"/>
    <x v="4"/>
    <n v="5"/>
    <n v="3"/>
    <m/>
    <m/>
    <n v="1.9634954084936209E-3"/>
    <n v="3.5268851656513989E-3"/>
    <x v="0"/>
  </r>
  <r>
    <x v="48"/>
    <n v="181"/>
    <n v="1"/>
    <n v="14"/>
    <x v="1"/>
    <n v="5"/>
    <n v="3"/>
    <m/>
    <m/>
    <n v="1.9634954084936209E-3"/>
    <n v="3.6378364277704512E-3"/>
    <x v="0"/>
  </r>
  <r>
    <x v="48"/>
    <n v="181"/>
    <n v="1"/>
    <n v="24"/>
    <x v="4"/>
    <n v="10"/>
    <n v="3"/>
    <m/>
    <m/>
    <n v="7.8539816339744835E-3"/>
    <n v="1.285292313179332E-2"/>
    <x v="0"/>
  </r>
  <r>
    <x v="48"/>
    <n v="181"/>
    <n v="1"/>
    <n v="10"/>
    <x v="0"/>
    <n v="25"/>
    <n v="6"/>
    <m/>
    <m/>
    <n v="4.9087385212340517E-2"/>
    <n v="0.14801210491524977"/>
    <x v="1"/>
  </r>
  <r>
    <x v="48"/>
    <n v="181"/>
    <n v="1"/>
    <n v="24"/>
    <x v="2"/>
    <n v="5"/>
    <n v="3"/>
    <m/>
    <m/>
    <n v="1.9634954084936209E-3"/>
    <n v="3.6378364277704512E-3"/>
    <x v="0"/>
  </r>
  <r>
    <x v="48"/>
    <n v="181"/>
    <n v="1"/>
    <n v="24"/>
    <x v="2"/>
    <n v="10"/>
    <n v="5"/>
    <m/>
    <m/>
    <n v="7.8539816339744835E-3"/>
    <n v="2.2644818432641822E-2"/>
    <x v="0"/>
  </r>
  <r>
    <x v="48"/>
    <n v="181"/>
    <n v="1"/>
    <n v="24"/>
    <x v="2"/>
    <n v="15"/>
    <n v="6"/>
    <m/>
    <m/>
    <n v="1.7671458676442587E-2"/>
    <n v="5.8089659363338444E-2"/>
    <x v="0"/>
  </r>
  <r>
    <x v="48"/>
    <n v="181"/>
    <n v="1"/>
    <n v="24"/>
    <x v="2"/>
    <n v="10"/>
    <n v="6"/>
    <m/>
    <m/>
    <n v="7.8539816339744835E-3"/>
    <n v="2.7649101142956961E-2"/>
    <x v="0"/>
  </r>
  <r>
    <x v="48"/>
    <n v="181"/>
    <n v="1"/>
    <n v="24"/>
    <x v="2"/>
    <n v="5"/>
    <n v="6"/>
    <m/>
    <m/>
    <n v="1.9634954084936209E-3"/>
    <n v="7.7714870209617563E-3"/>
    <x v="0"/>
  </r>
  <r>
    <x v="48"/>
    <n v="181"/>
    <n v="1"/>
    <n v="10"/>
    <x v="0"/>
    <n v="5"/>
    <n v="3"/>
    <m/>
    <m/>
    <n v="1.9634954084936209E-3"/>
    <n v="3.6378364277704512E-3"/>
    <x v="0"/>
  </r>
  <r>
    <x v="48"/>
    <n v="181"/>
    <n v="1"/>
    <n v="24"/>
    <x v="4"/>
    <n v="5"/>
    <n v="3"/>
    <m/>
    <m/>
    <n v="1.9634954084936209E-3"/>
    <n v="3.5268851656513989E-3"/>
    <x v="0"/>
  </r>
  <r>
    <x v="48"/>
    <n v="181"/>
    <n v="1"/>
    <n v="24"/>
    <x v="4"/>
    <n v="10"/>
    <n v="6"/>
    <m/>
    <m/>
    <n v="7.8539816339744835E-3"/>
    <n v="2.6728826664807165E-2"/>
    <x v="0"/>
  </r>
  <r>
    <x v="48"/>
    <n v="181"/>
    <n v="1"/>
    <n v="22"/>
    <x v="2"/>
    <n v="5"/>
    <n v="3"/>
    <m/>
    <m/>
    <n v="1.9634954084936209E-3"/>
    <n v="3.6378364277704512E-3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4"/>
    <n v="15"/>
    <n v="6"/>
    <m/>
    <m/>
    <n v="1.7671458676442587E-2"/>
    <n v="5.6950957515054322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4"/>
    <n v="10"/>
    <n v="6"/>
    <m/>
    <m/>
    <n v="7.8539816339744835E-3"/>
    <n v="2.6728826664807165E-2"/>
    <x v="0"/>
  </r>
  <r>
    <x v="48"/>
    <n v="181"/>
    <n v="1"/>
    <n v="2"/>
    <x v="3"/>
    <n v="10"/>
    <n v="10"/>
    <m/>
    <m/>
    <n v="7.8539816339744835E-3"/>
    <n v="4.5847824058857317E-2"/>
    <x v="0"/>
  </r>
  <r>
    <x v="48"/>
    <n v="181"/>
    <n v="1"/>
    <n v="14"/>
    <x v="1"/>
    <n v="5"/>
    <n v="3"/>
    <m/>
    <m/>
    <n v="1.9634954084936209E-3"/>
    <n v="3.6378364277704512E-3"/>
    <x v="0"/>
  </r>
  <r>
    <x v="48"/>
    <n v="181"/>
    <n v="1"/>
    <n v="14"/>
    <x v="1"/>
    <n v="5"/>
    <n v="3"/>
    <m/>
    <m/>
    <n v="1.9634954084936209E-3"/>
    <n v="3.6378364277704512E-3"/>
    <x v="0"/>
  </r>
  <r>
    <x v="48"/>
    <n v="181"/>
    <n v="1"/>
    <n v="2"/>
    <x v="3"/>
    <n v="10"/>
    <n v="10"/>
    <m/>
    <m/>
    <n v="7.8539816339744835E-3"/>
    <n v="4.5847824058857317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"/>
    <x v="3"/>
    <n v="10"/>
    <n v="10"/>
    <m/>
    <m/>
    <n v="7.8539816339744835E-3"/>
    <n v="4.5847824058857317E-2"/>
    <x v="0"/>
  </r>
  <r>
    <x v="48"/>
    <n v="181"/>
    <n v="1"/>
    <n v="10"/>
    <x v="0"/>
    <n v="5"/>
    <n v="3"/>
    <m/>
    <m/>
    <n v="1.9634954084936209E-3"/>
    <n v="3.6378364277704512E-3"/>
    <x v="0"/>
  </r>
  <r>
    <x v="48"/>
    <n v="181"/>
    <n v="1"/>
    <n v="24"/>
    <x v="4"/>
    <n v="5"/>
    <n v="3"/>
    <m/>
    <m/>
    <n v="1.9634954084936209E-3"/>
    <n v="3.5268851656513989E-3"/>
    <x v="0"/>
  </r>
  <r>
    <x v="48"/>
    <n v="181"/>
    <n v="1"/>
    <n v="24"/>
    <x v="4"/>
    <n v="10"/>
    <n v="6"/>
    <m/>
    <m/>
    <n v="7.8539816339744835E-3"/>
    <n v="2.6728826664807165E-2"/>
    <x v="0"/>
  </r>
  <r>
    <x v="48"/>
    <n v="181"/>
    <n v="1"/>
    <n v="22"/>
    <x v="2"/>
    <n v="5"/>
    <n v="3"/>
    <m/>
    <m/>
    <n v="1.9634954084936209E-3"/>
    <n v="3.6378364277704512E-3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0"/>
    <n v="6"/>
    <m/>
    <m/>
    <n v="7.8539816339744835E-3"/>
    <n v="2.7649101142956961E-2"/>
    <x v="0"/>
  </r>
  <r>
    <x v="48"/>
    <n v="181"/>
    <n v="1"/>
    <n v="24"/>
    <x v="0"/>
    <n v="15"/>
    <n v="6"/>
    <m/>
    <m/>
    <n v="1.7671458676442587E-2"/>
    <n v="5.8089659363338444E-2"/>
    <x v="0"/>
  </r>
  <r>
    <x v="48"/>
    <n v="181"/>
    <n v="1"/>
    <n v="24"/>
    <x v="4"/>
    <n v="15"/>
    <n v="6"/>
    <m/>
    <m/>
    <n v="1.7671458676442587E-2"/>
    <n v="5.6950957515054322E-2"/>
    <x v="0"/>
  </r>
  <r>
    <x v="48"/>
    <n v="181"/>
    <n v="1"/>
    <n v="24"/>
    <x v="4"/>
    <n v="10"/>
    <n v="6"/>
    <m/>
    <m/>
    <n v="7.8539816339744835E-3"/>
    <n v="2.6728826664807165E-2"/>
    <x v="0"/>
  </r>
  <r>
    <x v="48"/>
    <n v="181"/>
    <n v="1"/>
    <n v="24"/>
    <x v="0"/>
    <n v="5"/>
    <n v="6"/>
    <m/>
    <m/>
    <n v="1.9634954084936209E-3"/>
    <n v="7.7714870209617563E-3"/>
    <x v="0"/>
  </r>
  <r>
    <x v="48"/>
    <n v="181"/>
    <n v="1"/>
    <n v="2"/>
    <x v="3"/>
    <n v="15"/>
    <n v="10"/>
    <n v="26"/>
    <n v="7"/>
    <n v="1.7671458676442587E-2"/>
    <n v="9.7687695493628809E-2"/>
    <x v="0"/>
  </r>
  <r>
    <x v="48"/>
    <n v="181"/>
    <n v="1"/>
    <n v="10"/>
    <x v="0"/>
    <n v="10"/>
    <n v="3"/>
    <m/>
    <m/>
    <n v="7.8539816339744835E-3"/>
    <n v="1.2942556175112916E-2"/>
    <x v="0"/>
  </r>
  <r>
    <x v="48"/>
    <n v="181"/>
    <n v="1"/>
    <n v="14"/>
    <x v="1"/>
    <n v="5"/>
    <n v="3"/>
    <m/>
    <m/>
    <n v="1.9634954084936209E-3"/>
    <n v="3.6378364277704512E-3"/>
    <x v="0"/>
  </r>
  <r>
    <x v="48"/>
    <n v="181"/>
    <n v="1"/>
    <n v="2"/>
    <x v="3"/>
    <n v="10"/>
    <n v="10"/>
    <m/>
    <m/>
    <n v="7.8539816339744835E-3"/>
    <n v="4.5847824058857317E-2"/>
    <x v="0"/>
  </r>
  <r>
    <x v="48"/>
    <n v="181"/>
    <n v="1"/>
    <n v="24"/>
    <x v="0"/>
    <n v="15"/>
    <n v="6"/>
    <m/>
    <m/>
    <n v="1.7671458676442587E-2"/>
    <n v="5.8089659363338444E-2"/>
    <x v="0"/>
  </r>
  <r>
    <x v="49"/>
    <n v="180"/>
    <n v="1"/>
    <n v="10"/>
    <x v="0"/>
    <n v="5"/>
    <n v="3"/>
    <m/>
    <m/>
    <n v="1.9634954084936209E-3"/>
    <n v="3.6378364277704512E-3"/>
    <x v="0"/>
  </r>
  <r>
    <x v="49"/>
    <n v="180"/>
    <n v="1"/>
    <n v="24"/>
    <x v="4"/>
    <n v="5"/>
    <n v="3"/>
    <m/>
    <m/>
    <n v="1.9634954084936209E-3"/>
    <n v="3.5268851656513989E-3"/>
    <x v="0"/>
  </r>
  <r>
    <x v="49"/>
    <n v="180"/>
    <n v="1"/>
    <n v="24"/>
    <x v="4"/>
    <n v="10"/>
    <n v="6"/>
    <m/>
    <m/>
    <n v="7.8539816339744835E-3"/>
    <n v="2.6728826664807165E-2"/>
    <x v="0"/>
  </r>
  <r>
    <x v="49"/>
    <n v="180"/>
    <n v="1"/>
    <n v="22"/>
    <x v="2"/>
    <n v="5"/>
    <n v="3"/>
    <m/>
    <m/>
    <n v="1.9634954084936209E-3"/>
    <n v="3.6378364277704512E-3"/>
    <x v="0"/>
  </r>
  <r>
    <x v="49"/>
    <n v="180"/>
    <n v="1"/>
    <n v="24"/>
    <x v="0"/>
    <n v="15"/>
    <n v="6"/>
    <m/>
    <m/>
    <n v="1.7671458676442587E-2"/>
    <n v="5.8089659363338444E-2"/>
    <x v="0"/>
  </r>
  <r>
    <x v="49"/>
    <n v="180"/>
    <n v="1"/>
    <n v="24"/>
    <x v="0"/>
    <n v="10"/>
    <n v="6"/>
    <m/>
    <m/>
    <n v="7.8539816339744835E-3"/>
    <n v="2.7649101142956961E-2"/>
    <x v="0"/>
  </r>
  <r>
    <x v="49"/>
    <n v="180"/>
    <n v="1"/>
    <n v="24"/>
    <x v="0"/>
    <n v="10"/>
    <n v="6"/>
    <m/>
    <m/>
    <n v="7.8539816339744835E-3"/>
    <n v="2.7649101142956961E-2"/>
    <x v="0"/>
  </r>
  <r>
    <x v="49"/>
    <n v="180"/>
    <n v="1"/>
    <n v="24"/>
    <x v="4"/>
    <n v="15"/>
    <n v="6"/>
    <m/>
    <m/>
    <n v="1.7671458676442587E-2"/>
    <n v="5.6950957515054322E-2"/>
    <x v="0"/>
  </r>
  <r>
    <x v="49"/>
    <n v="180"/>
    <n v="1"/>
    <n v="24"/>
    <x v="4"/>
    <n v="10"/>
    <n v="6"/>
    <m/>
    <m/>
    <n v="7.8539816339744835E-3"/>
    <n v="2.6728826664807165E-2"/>
    <x v="0"/>
  </r>
  <r>
    <x v="49"/>
    <n v="180"/>
    <n v="1"/>
    <n v="24"/>
    <x v="0"/>
    <n v="5"/>
    <n v="6"/>
    <m/>
    <m/>
    <n v="1.9634954084936209E-3"/>
    <n v="7.7714870209617563E-3"/>
    <x v="0"/>
  </r>
  <r>
    <x v="49"/>
    <n v="180"/>
    <n v="1"/>
    <n v="24"/>
    <x v="4"/>
    <n v="10"/>
    <n v="5"/>
    <m/>
    <m/>
    <n v="7.8539816339744835E-3"/>
    <n v="2.2046555420420225E-2"/>
    <x v="0"/>
  </r>
  <r>
    <x v="49"/>
    <n v="180"/>
    <n v="1"/>
    <n v="10"/>
    <x v="0"/>
    <n v="10"/>
    <n v="3"/>
    <m/>
    <m/>
    <n v="7.8539816339744835E-3"/>
    <n v="1.2942556175112916E-2"/>
    <x v="0"/>
  </r>
  <r>
    <x v="49"/>
    <n v="180"/>
    <n v="1"/>
    <n v="14"/>
    <x v="1"/>
    <n v="5"/>
    <n v="3"/>
    <m/>
    <m/>
    <n v="1.9634954084936209E-3"/>
    <n v="3.6378364277704512E-3"/>
    <x v="0"/>
  </r>
  <r>
    <x v="49"/>
    <n v="180"/>
    <n v="1"/>
    <n v="24"/>
    <x v="4"/>
    <n v="10"/>
    <n v="3"/>
    <m/>
    <m/>
    <n v="7.8539816339744835E-3"/>
    <n v="1.285292313179332E-2"/>
    <x v="0"/>
  </r>
  <r>
    <x v="49"/>
    <n v="180"/>
    <n v="1"/>
    <n v="10"/>
    <x v="0"/>
    <n v="25"/>
    <n v="6"/>
    <m/>
    <m/>
    <n v="4.9087385212340517E-2"/>
    <n v="0.14801210491524977"/>
    <x v="1"/>
  </r>
  <r>
    <x v="49"/>
    <n v="180"/>
    <n v="1"/>
    <n v="24"/>
    <x v="2"/>
    <n v="5"/>
    <n v="3"/>
    <m/>
    <m/>
    <n v="1.9634954084936209E-3"/>
    <n v="3.6378364277704512E-3"/>
    <x v="0"/>
  </r>
  <r>
    <x v="49"/>
    <n v="180"/>
    <n v="1"/>
    <n v="24"/>
    <x v="2"/>
    <n v="10"/>
    <n v="5"/>
    <m/>
    <m/>
    <n v="7.8539816339744835E-3"/>
    <n v="2.2644818432641822E-2"/>
    <x v="0"/>
  </r>
  <r>
    <x v="49"/>
    <n v="180"/>
    <n v="1"/>
    <n v="24"/>
    <x v="2"/>
    <n v="15"/>
    <n v="6"/>
    <m/>
    <m/>
    <n v="1.7671458676442587E-2"/>
    <n v="5.8089659363338444E-2"/>
    <x v="0"/>
  </r>
  <r>
    <x v="49"/>
    <n v="180"/>
    <n v="1"/>
    <n v="24"/>
    <x v="2"/>
    <n v="10"/>
    <n v="6"/>
    <m/>
    <m/>
    <n v="7.8539816339744835E-3"/>
    <n v="2.7649101142956961E-2"/>
    <x v="0"/>
  </r>
  <r>
    <x v="49"/>
    <n v="180"/>
    <n v="1"/>
    <n v="24"/>
    <x v="2"/>
    <n v="5"/>
    <n v="6"/>
    <m/>
    <m/>
    <n v="1.9634954084936209E-3"/>
    <n v="7.7714870209617563E-3"/>
    <x v="0"/>
  </r>
  <r>
    <x v="49"/>
    <n v="180"/>
    <n v="1"/>
    <n v="22"/>
    <x v="2"/>
    <n v="5"/>
    <n v="3"/>
    <m/>
    <m/>
    <n v="1.9634954084936209E-3"/>
    <n v="3.6378364277704512E-3"/>
    <x v="0"/>
  </r>
  <r>
    <x v="49"/>
    <n v="180"/>
    <n v="1"/>
    <n v="10"/>
    <x v="0"/>
    <n v="5"/>
    <n v="3"/>
    <m/>
    <m/>
    <n v="1.9634954084936209E-3"/>
    <n v="3.6378364277704512E-3"/>
    <x v="0"/>
  </r>
  <r>
    <x v="49"/>
    <n v="180"/>
    <n v="1"/>
    <n v="14"/>
    <x v="1"/>
    <n v="5"/>
    <n v="3"/>
    <m/>
    <m/>
    <n v="1.9634954084936209E-3"/>
    <n v="3.6378364277704512E-3"/>
    <x v="0"/>
  </r>
  <r>
    <x v="49"/>
    <n v="180"/>
    <n v="1"/>
    <n v="24"/>
    <x v="4"/>
    <n v="10"/>
    <n v="3"/>
    <m/>
    <m/>
    <n v="7.8539816339744835E-3"/>
    <n v="1.285292313179332E-2"/>
    <x v="0"/>
  </r>
  <r>
    <x v="49"/>
    <n v="180"/>
    <n v="1"/>
    <n v="10"/>
    <x v="0"/>
    <n v="25"/>
    <n v="6"/>
    <m/>
    <m/>
    <n v="4.9087385212340517E-2"/>
    <n v="0.14801210491524977"/>
    <x v="1"/>
  </r>
  <r>
    <x v="49"/>
    <n v="180"/>
    <n v="1"/>
    <n v="24"/>
    <x v="0"/>
    <n v="5"/>
    <n v="3"/>
    <m/>
    <m/>
    <n v="1.9634954084936209E-3"/>
    <n v="3.6378364277704512E-3"/>
    <x v="0"/>
  </r>
  <r>
    <x v="49"/>
    <n v="180"/>
    <n v="1"/>
    <n v="24"/>
    <x v="2"/>
    <n v="15"/>
    <n v="6"/>
    <m/>
    <m/>
    <n v="1.7671458676442587E-2"/>
    <n v="5.8089659363338444E-2"/>
    <x v="0"/>
  </r>
  <r>
    <x v="49"/>
    <n v="180"/>
    <n v="1"/>
    <n v="24"/>
    <x v="2"/>
    <n v="10"/>
    <n v="6"/>
    <m/>
    <m/>
    <n v="7.8539816339744835E-3"/>
    <n v="2.7649101142956961E-2"/>
    <x v="0"/>
  </r>
  <r>
    <x v="49"/>
    <n v="180"/>
    <n v="1"/>
    <n v="24"/>
    <x v="2"/>
    <n v="5"/>
    <n v="6"/>
    <m/>
    <m/>
    <n v="1.9634954084936209E-3"/>
    <n v="7.7714870209617563E-3"/>
    <x v="0"/>
  </r>
  <r>
    <x v="49"/>
    <n v="180"/>
    <n v="1"/>
    <n v="22"/>
    <x v="2"/>
    <n v="5"/>
    <n v="3"/>
    <m/>
    <m/>
    <n v="1.9634954084936209E-3"/>
    <n v="3.6378364277704512E-3"/>
    <x v="0"/>
  </r>
  <r>
    <x v="49"/>
    <n v="180"/>
    <n v="1"/>
    <n v="10"/>
    <x v="0"/>
    <n v="5"/>
    <n v="3"/>
    <m/>
    <m/>
    <n v="1.9634954084936209E-3"/>
    <n v="3.6378364277704512E-3"/>
    <x v="0"/>
  </r>
  <r>
    <x v="49"/>
    <n v="180"/>
    <n v="1"/>
    <n v="24"/>
    <x v="0"/>
    <n v="5"/>
    <n v="3"/>
    <m/>
    <m/>
    <n v="1.9634954084936209E-3"/>
    <n v="3.6378364277704512E-3"/>
    <x v="0"/>
  </r>
  <r>
    <x v="49"/>
    <n v="180"/>
    <n v="1"/>
    <n v="24"/>
    <x v="0"/>
    <n v="20"/>
    <n v="3"/>
    <m/>
    <m/>
    <n v="3.1415926535897934E-2"/>
    <n v="4.6046534436573458E-2"/>
    <x v="1"/>
  </r>
  <r>
    <x v="49"/>
    <n v="180"/>
    <n v="1"/>
    <n v="24"/>
    <x v="0"/>
    <n v="10"/>
    <n v="3"/>
    <m/>
    <m/>
    <n v="7.8539816339744835E-3"/>
    <n v="1.2942556175112916E-2"/>
    <x v="0"/>
  </r>
  <r>
    <x v="49"/>
    <n v="180"/>
    <n v="1"/>
    <n v="24"/>
    <x v="0"/>
    <n v="15"/>
    <n v="6"/>
    <m/>
    <m/>
    <n v="1.7671458676442587E-2"/>
    <n v="5.8089659363338444E-2"/>
    <x v="0"/>
  </r>
  <r>
    <x v="49"/>
    <n v="180"/>
    <n v="1"/>
    <n v="24"/>
    <x v="4"/>
    <n v="10"/>
    <n v="3"/>
    <m/>
    <m/>
    <n v="7.8539816339744835E-3"/>
    <n v="1.285292313179332E-2"/>
    <x v="0"/>
  </r>
  <r>
    <x v="49"/>
    <n v="180"/>
    <n v="1"/>
    <n v="10"/>
    <x v="0"/>
    <n v="25"/>
    <n v="6"/>
    <m/>
    <m/>
    <n v="4.9087385212340517E-2"/>
    <n v="0.14801210491524977"/>
    <x v="1"/>
  </r>
  <r>
    <x v="49"/>
    <n v="180"/>
    <n v="1"/>
    <n v="24"/>
    <x v="0"/>
    <n v="5"/>
    <n v="3"/>
    <m/>
    <m/>
    <n v="1.9634954084936209E-3"/>
    <n v="3.6378364277704512E-3"/>
    <x v="0"/>
  </r>
  <r>
    <x v="49"/>
    <n v="189"/>
    <n v="1"/>
    <n v="14"/>
    <x v="1"/>
    <n v="5"/>
    <n v="3"/>
    <m/>
    <m/>
    <n v="1.9634954084936209E-3"/>
    <n v="3.6378364277704512E-3"/>
    <x v="0"/>
  </r>
  <r>
    <x v="49"/>
    <n v="189"/>
    <n v="1"/>
    <n v="2"/>
    <x v="3"/>
    <n v="15"/>
    <n v="10"/>
    <n v="28"/>
    <n v="8"/>
    <n v="1.7671458676442587E-2"/>
    <n v="9.7687695493628809E-2"/>
    <x v="0"/>
  </r>
  <r>
    <x v="49"/>
    <n v="189"/>
    <n v="1"/>
    <n v="10"/>
    <x v="0"/>
    <n v="25"/>
    <n v="6"/>
    <m/>
    <m/>
    <n v="4.9087385212340517E-2"/>
    <n v="0.14801210491524977"/>
    <x v="1"/>
  </r>
  <r>
    <x v="49"/>
    <n v="189"/>
    <n v="1"/>
    <n v="24"/>
    <x v="2"/>
    <n v="5"/>
    <n v="3"/>
    <m/>
    <m/>
    <n v="1.9634954084936209E-3"/>
    <n v="3.6378364277704512E-3"/>
    <x v="0"/>
  </r>
  <r>
    <x v="49"/>
    <n v="189"/>
    <n v="1"/>
    <n v="24"/>
    <x v="2"/>
    <n v="10"/>
    <n v="5"/>
    <m/>
    <m/>
    <n v="7.8539816339744835E-3"/>
    <n v="2.2644818432641822E-2"/>
    <x v="0"/>
  </r>
  <r>
    <x v="49"/>
    <n v="189"/>
    <n v="1"/>
    <n v="24"/>
    <x v="2"/>
    <n v="15"/>
    <n v="6"/>
    <m/>
    <m/>
    <n v="1.7671458676442587E-2"/>
    <n v="5.8089659363338444E-2"/>
    <x v="0"/>
  </r>
  <r>
    <x v="49"/>
    <n v="189"/>
    <n v="1"/>
    <n v="24"/>
    <x v="2"/>
    <n v="10"/>
    <n v="6"/>
    <m/>
    <m/>
    <n v="7.8539816339744835E-3"/>
    <n v="2.7649101142956961E-2"/>
    <x v="0"/>
  </r>
  <r>
    <x v="49"/>
    <n v="189"/>
    <n v="1"/>
    <n v="24"/>
    <x v="2"/>
    <n v="5"/>
    <n v="6"/>
    <m/>
    <m/>
    <n v="1.9634954084936209E-3"/>
    <n v="7.7714870209617563E-3"/>
    <x v="0"/>
  </r>
  <r>
    <x v="49"/>
    <n v="189"/>
    <n v="1"/>
    <n v="10"/>
    <x v="0"/>
    <n v="5"/>
    <n v="3"/>
    <m/>
    <m/>
    <n v="1.9634954084936209E-3"/>
    <n v="3.6378364277704512E-3"/>
    <x v="0"/>
  </r>
  <r>
    <x v="49"/>
    <n v="189"/>
    <n v="1"/>
    <n v="2"/>
    <x v="3"/>
    <n v="10"/>
    <n v="10"/>
    <m/>
    <m/>
    <n v="7.8539816339744835E-3"/>
    <n v="4.5847824058857317E-2"/>
    <x v="0"/>
  </r>
  <r>
    <x v="49"/>
    <n v="189"/>
    <n v="1"/>
    <n v="2"/>
    <x v="3"/>
    <n v="10"/>
    <n v="10"/>
    <m/>
    <m/>
    <n v="7.8539816339744835E-3"/>
    <n v="4.5847824058857317E-2"/>
    <x v="0"/>
  </r>
  <r>
    <x v="49"/>
    <n v="189"/>
    <n v="1"/>
    <n v="22"/>
    <x v="2"/>
    <n v="5"/>
    <n v="3"/>
    <m/>
    <m/>
    <n v="1.9634954084936209E-3"/>
    <n v="3.6378364277704512E-3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"/>
    <x v="3"/>
    <n v="15"/>
    <n v="6"/>
    <m/>
    <m/>
    <n v="1.7671458676442587E-2"/>
    <n v="5.6950957515054322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"/>
    <x v="3"/>
    <n v="10"/>
    <n v="10"/>
    <m/>
    <m/>
    <n v="7.8539816339744835E-3"/>
    <n v="4.5847824058857317E-2"/>
    <x v="0"/>
  </r>
  <r>
    <x v="49"/>
    <n v="189"/>
    <n v="1"/>
    <n v="2"/>
    <x v="3"/>
    <n v="10"/>
    <n v="10"/>
    <m/>
    <m/>
    <n v="7.8539816339744835E-3"/>
    <n v="4.5847824058857317E-2"/>
    <x v="0"/>
  </r>
  <r>
    <x v="49"/>
    <n v="189"/>
    <n v="1"/>
    <n v="14"/>
    <x v="1"/>
    <n v="5"/>
    <n v="3"/>
    <m/>
    <m/>
    <n v="1.9634954084936209E-3"/>
    <n v="3.6378364277704512E-3"/>
    <x v="0"/>
  </r>
  <r>
    <x v="49"/>
    <n v="189"/>
    <n v="1"/>
    <n v="14"/>
    <x v="1"/>
    <n v="5"/>
    <n v="3"/>
    <m/>
    <m/>
    <n v="1.9634954084936209E-3"/>
    <n v="3.6378364277704512E-3"/>
    <x v="0"/>
  </r>
  <r>
    <x v="49"/>
    <n v="189"/>
    <n v="1"/>
    <n v="24"/>
    <x v="4"/>
    <n v="10"/>
    <n v="6"/>
    <m/>
    <m/>
    <n v="7.8539816339744835E-3"/>
    <n v="2.6728826664807165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4"/>
    <n v="5"/>
    <n v="6"/>
    <m/>
    <m/>
    <n v="1.9634954084936209E-3"/>
    <n v="7.3344795804612326E-3"/>
    <x v="0"/>
  </r>
  <r>
    <x v="49"/>
    <n v="189"/>
    <n v="1"/>
    <n v="10"/>
    <x v="0"/>
    <n v="5"/>
    <n v="3"/>
    <m/>
    <m/>
    <n v="1.9634954084936209E-3"/>
    <n v="3.6378364277704512E-3"/>
    <x v="0"/>
  </r>
  <r>
    <x v="49"/>
    <n v="189"/>
    <n v="1"/>
    <n v="24"/>
    <x v="4"/>
    <n v="5"/>
    <n v="3"/>
    <m/>
    <m/>
    <n v="1.9634954084936209E-3"/>
    <n v="3.5268851656513989E-3"/>
    <x v="0"/>
  </r>
  <r>
    <x v="49"/>
    <n v="189"/>
    <n v="1"/>
    <n v="24"/>
    <x v="4"/>
    <n v="10"/>
    <n v="6"/>
    <m/>
    <m/>
    <n v="7.8539816339744835E-3"/>
    <n v="2.6728826664807165E-2"/>
    <x v="0"/>
  </r>
  <r>
    <x v="49"/>
    <n v="189"/>
    <n v="1"/>
    <n v="22"/>
    <x v="2"/>
    <n v="5"/>
    <n v="3"/>
    <m/>
    <m/>
    <n v="1.9634954084936209E-3"/>
    <n v="3.6378364277704512E-3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4"/>
    <n v="15"/>
    <n v="6"/>
    <m/>
    <m/>
    <n v="1.7671458676442587E-2"/>
    <n v="5.6950957515054322E-2"/>
    <x v="0"/>
  </r>
  <r>
    <x v="49"/>
    <n v="189"/>
    <n v="1"/>
    <n v="24"/>
    <x v="4"/>
    <n v="10"/>
    <n v="6"/>
    <m/>
    <m/>
    <n v="7.8539816339744835E-3"/>
    <n v="2.6728826664807165E-2"/>
    <x v="0"/>
  </r>
  <r>
    <x v="49"/>
    <n v="189"/>
    <n v="1"/>
    <n v="24"/>
    <x v="0"/>
    <n v="5"/>
    <n v="6"/>
    <m/>
    <m/>
    <n v="1.9634954084936209E-3"/>
    <n v="7.7714870209617563E-3"/>
    <x v="0"/>
  </r>
  <r>
    <x v="49"/>
    <n v="189"/>
    <n v="1"/>
    <n v="24"/>
    <x v="4"/>
    <n v="10"/>
    <n v="5"/>
    <m/>
    <m/>
    <n v="7.8539816339744835E-3"/>
    <n v="2.2046555420420225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0"/>
    <n v="6"/>
    <m/>
    <m/>
    <n v="7.8539816339744835E-3"/>
    <n v="2.7649101142956961E-2"/>
    <x v="0"/>
  </r>
  <r>
    <x v="49"/>
    <n v="189"/>
    <n v="1"/>
    <n v="24"/>
    <x v="0"/>
    <n v="15"/>
    <n v="6"/>
    <m/>
    <m/>
    <n v="1.7671458676442587E-2"/>
    <n v="5.8089659363338444E-2"/>
    <x v="0"/>
  </r>
  <r>
    <x v="49"/>
    <n v="189"/>
    <n v="1"/>
    <n v="24"/>
    <x v="4"/>
    <n v="15"/>
    <n v="6"/>
    <m/>
    <m/>
    <n v="1.7671458676442587E-2"/>
    <n v="5.6950957515054322E-2"/>
    <x v="0"/>
  </r>
  <r>
    <x v="49"/>
    <n v="190"/>
    <n v="1"/>
    <n v="24"/>
    <x v="4"/>
    <n v="15"/>
    <n v="6"/>
    <m/>
    <m/>
    <n v="1.7671458676442587E-2"/>
    <n v="5.6950957515054322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14"/>
    <x v="1"/>
    <n v="5"/>
    <n v="3"/>
    <m/>
    <m/>
    <n v="1.9634954084936209E-3"/>
    <n v="3.6378364277704512E-3"/>
    <x v="0"/>
  </r>
  <r>
    <x v="49"/>
    <n v="190"/>
    <n v="1"/>
    <n v="14"/>
    <x v="1"/>
    <n v="5"/>
    <n v="3"/>
    <m/>
    <m/>
    <n v="1.9634954084936209E-3"/>
    <n v="3.6378364277704512E-3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4"/>
    <n v="5"/>
    <n v="6"/>
    <m/>
    <m/>
    <n v="1.9634954084936209E-3"/>
    <n v="7.3344795804612326E-3"/>
    <x v="0"/>
  </r>
  <r>
    <x v="49"/>
    <n v="190"/>
    <n v="1"/>
    <n v="10"/>
    <x v="0"/>
    <n v="5"/>
    <n v="3"/>
    <m/>
    <m/>
    <n v="1.9634954084936209E-3"/>
    <n v="3.6378364277704512E-3"/>
    <x v="0"/>
  </r>
  <r>
    <x v="49"/>
    <n v="190"/>
    <n v="1"/>
    <n v="24"/>
    <x v="4"/>
    <n v="5"/>
    <n v="3"/>
    <m/>
    <m/>
    <n v="1.9634954084936209E-3"/>
    <n v="3.5268851656513989E-3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2"/>
    <x v="2"/>
    <n v="5"/>
    <n v="3"/>
    <m/>
    <m/>
    <n v="1.9634954084936209E-3"/>
    <n v="3.6378364277704512E-3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4"/>
    <n v="15"/>
    <n v="6"/>
    <m/>
    <m/>
    <n v="1.7671458676442587E-2"/>
    <n v="5.6950957515054322E-2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4"/>
    <x v="0"/>
    <n v="5"/>
    <n v="6"/>
    <m/>
    <m/>
    <n v="1.9634954084936209E-3"/>
    <n v="7.7714870209617563E-3"/>
    <x v="0"/>
  </r>
  <r>
    <x v="49"/>
    <n v="190"/>
    <n v="1"/>
    <n v="24"/>
    <x v="4"/>
    <n v="10"/>
    <n v="5"/>
    <m/>
    <m/>
    <n v="7.8539816339744835E-3"/>
    <n v="2.2046555420420225E-2"/>
    <x v="0"/>
  </r>
  <r>
    <x v="49"/>
    <n v="190"/>
    <n v="1"/>
    <n v="10"/>
    <x v="0"/>
    <n v="10"/>
    <n v="3"/>
    <m/>
    <m/>
    <n v="7.8539816339744835E-3"/>
    <n v="1.2942556175112916E-2"/>
    <x v="0"/>
  </r>
  <r>
    <x v="49"/>
    <n v="190"/>
    <n v="1"/>
    <n v="14"/>
    <x v="1"/>
    <n v="5"/>
    <n v="3"/>
    <m/>
    <m/>
    <n v="1.9634954084936209E-3"/>
    <n v="3.6378364277704512E-3"/>
    <x v="0"/>
  </r>
  <r>
    <x v="49"/>
    <n v="190"/>
    <n v="1"/>
    <n v="24"/>
    <x v="4"/>
    <n v="10"/>
    <n v="3"/>
    <m/>
    <m/>
    <n v="7.8539816339744835E-3"/>
    <n v="1.285292313179332E-2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24"/>
    <x v="0"/>
    <n v="10"/>
    <n v="6"/>
    <m/>
    <m/>
    <n v="7.8539816339744835E-3"/>
    <n v="2.7649101142956961E-2"/>
    <x v="0"/>
  </r>
  <r>
    <x v="49"/>
    <n v="190"/>
    <n v="1"/>
    <n v="24"/>
    <x v="4"/>
    <n v="5"/>
    <n v="6"/>
    <m/>
    <m/>
    <n v="1.9634954084936209E-3"/>
    <n v="7.3344795804612326E-3"/>
    <x v="0"/>
  </r>
  <r>
    <x v="49"/>
    <n v="190"/>
    <n v="1"/>
    <n v="10"/>
    <x v="0"/>
    <n v="5"/>
    <n v="3"/>
    <m/>
    <m/>
    <n v="1.9634954084936209E-3"/>
    <n v="3.6378364277704512E-3"/>
    <x v="0"/>
  </r>
  <r>
    <x v="49"/>
    <n v="190"/>
    <n v="1"/>
    <n v="24"/>
    <x v="4"/>
    <n v="5"/>
    <n v="3"/>
    <m/>
    <m/>
    <n v="1.9634954084936209E-3"/>
    <n v="3.5268851656513989E-3"/>
    <x v="0"/>
  </r>
  <r>
    <x v="49"/>
    <n v="190"/>
    <n v="1"/>
    <n v="24"/>
    <x v="4"/>
    <n v="10"/>
    <n v="6"/>
    <m/>
    <m/>
    <n v="7.8539816339744835E-3"/>
    <n v="2.6728826664807165E-2"/>
    <x v="0"/>
  </r>
  <r>
    <x v="49"/>
    <n v="190"/>
    <n v="1"/>
    <n v="22"/>
    <x v="2"/>
    <n v="5"/>
    <n v="3"/>
    <m/>
    <m/>
    <n v="1.9634954084936209E-3"/>
    <n v="3.6378364277704512E-3"/>
    <x v="0"/>
  </r>
  <r>
    <x v="49"/>
    <n v="190"/>
    <n v="1"/>
    <n v="24"/>
    <x v="0"/>
    <n v="15"/>
    <n v="6"/>
    <m/>
    <m/>
    <n v="1.7671458676442587E-2"/>
    <n v="5.8089659363338444E-2"/>
    <x v="0"/>
  </r>
  <r>
    <x v="49"/>
    <n v="190"/>
    <n v="1"/>
    <n v="10"/>
    <x v="0"/>
    <n v="25"/>
    <n v="6"/>
    <m/>
    <m/>
    <n v="4.9087385212340517E-2"/>
    <n v="0.14801210491524977"/>
    <x v="1"/>
  </r>
  <r>
    <x v="49"/>
    <n v="190"/>
    <n v="1"/>
    <n v="24"/>
    <x v="2"/>
    <n v="5"/>
    <n v="3"/>
    <m/>
    <m/>
    <n v="1.9634954084936209E-3"/>
    <n v="3.6378364277704512E-3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5"/>
    <n v="6"/>
    <m/>
    <m/>
    <n v="1.7671458676442587E-2"/>
    <n v="5.6950957515054322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0"/>
    <n v="6"/>
    <m/>
    <m/>
    <n v="7.8539816339744835E-3"/>
    <n v="2.6728826664807165E-2"/>
    <x v="0"/>
  </r>
  <r>
    <x v="50"/>
    <n v="169"/>
    <n v="1"/>
    <n v="24"/>
    <x v="4"/>
    <n v="10"/>
    <n v="6"/>
    <m/>
    <m/>
    <n v="7.8539816339744835E-3"/>
    <n v="2.6728826664807165E-2"/>
    <x v="0"/>
  </r>
  <r>
    <x v="50"/>
    <n v="169"/>
    <n v="1"/>
    <n v="14"/>
    <x v="1"/>
    <n v="5"/>
    <n v="3"/>
    <m/>
    <m/>
    <n v="1.9634954084936209E-3"/>
    <n v="3.6378364277704512E-3"/>
    <x v="0"/>
  </r>
  <r>
    <x v="50"/>
    <n v="169"/>
    <n v="1"/>
    <n v="14"/>
    <x v="1"/>
    <n v="5"/>
    <n v="3"/>
    <m/>
    <m/>
    <n v="1.9634954084936209E-3"/>
    <n v="3.6378364277704512E-3"/>
    <x v="0"/>
  </r>
  <r>
    <x v="50"/>
    <n v="169"/>
    <n v="1"/>
    <n v="2"/>
    <x v="3"/>
    <n v="15"/>
    <n v="10"/>
    <m/>
    <m/>
    <n v="1.7671458676442587E-2"/>
    <n v="9.7687695493628809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"/>
    <x v="3"/>
    <n v="20"/>
    <n v="10"/>
    <m/>
    <m/>
    <n v="3.1415926535897934E-2"/>
    <n v="0.16708186706148101"/>
    <x v="0"/>
  </r>
  <r>
    <x v="50"/>
    <n v="169"/>
    <n v="1"/>
    <n v="10"/>
    <x v="0"/>
    <n v="5"/>
    <n v="3"/>
    <m/>
    <m/>
    <n v="1.9634954084936209E-3"/>
    <n v="3.6378364277704512E-3"/>
    <x v="0"/>
  </r>
  <r>
    <x v="50"/>
    <n v="169"/>
    <n v="1"/>
    <n v="2"/>
    <x v="3"/>
    <n v="20"/>
    <n v="15"/>
    <n v="42"/>
    <n v="9"/>
    <n v="3.1415926535897934E-2"/>
    <n v="0.25640973899293129"/>
    <x v="0"/>
  </r>
  <r>
    <x v="50"/>
    <n v="169"/>
    <n v="1"/>
    <n v="2"/>
    <x v="3"/>
    <n v="10"/>
    <n v="10"/>
    <m/>
    <m/>
    <n v="7.8539816339744835E-3"/>
    <n v="4.5847824058857317E-2"/>
    <x v="0"/>
  </r>
  <r>
    <x v="50"/>
    <n v="169"/>
    <n v="1"/>
    <n v="22"/>
    <x v="2"/>
    <n v="5"/>
    <n v="3"/>
    <m/>
    <m/>
    <n v="1.9634954084936209E-3"/>
    <n v="3.6378364277704512E-3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5"/>
    <n v="6"/>
    <m/>
    <m/>
    <n v="1.7671458676442587E-2"/>
    <n v="5.6950957515054322E-2"/>
    <x v="0"/>
  </r>
  <r>
    <x v="50"/>
    <n v="169"/>
    <n v="1"/>
    <n v="24"/>
    <x v="4"/>
    <n v="10"/>
    <n v="6"/>
    <m/>
    <m/>
    <n v="7.8539816339744835E-3"/>
    <n v="2.6728826664807165E-2"/>
    <x v="0"/>
  </r>
  <r>
    <x v="50"/>
    <n v="169"/>
    <n v="1"/>
    <n v="24"/>
    <x v="0"/>
    <n v="5"/>
    <n v="6"/>
    <m/>
    <m/>
    <n v="1.9634954084936209E-3"/>
    <n v="7.7714870209617563E-3"/>
    <x v="0"/>
  </r>
  <r>
    <x v="50"/>
    <n v="169"/>
    <n v="1"/>
    <n v="24"/>
    <x v="4"/>
    <n v="10"/>
    <n v="5"/>
    <m/>
    <m/>
    <n v="7.8539816339744835E-3"/>
    <n v="2.2046555420420225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0"/>
    <n v="6"/>
    <m/>
    <m/>
    <n v="7.8539816339744835E-3"/>
    <n v="2.7649101142956961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5"/>
    <n v="6"/>
    <m/>
    <m/>
    <n v="1.7671458676442587E-2"/>
    <n v="5.6950957515054322E-2"/>
    <x v="0"/>
  </r>
  <r>
    <x v="50"/>
    <n v="169"/>
    <n v="1"/>
    <n v="24"/>
    <x v="4"/>
    <n v="15"/>
    <n v="6"/>
    <m/>
    <m/>
    <n v="1.7671458676442587E-2"/>
    <n v="5.6950957515054322E-2"/>
    <x v="0"/>
  </r>
  <r>
    <x v="50"/>
    <n v="169"/>
    <n v="1"/>
    <n v="24"/>
    <x v="0"/>
    <n v="15"/>
    <n v="6"/>
    <m/>
    <m/>
    <n v="1.7671458676442587E-2"/>
    <n v="5.8089659363338444E-2"/>
    <x v="0"/>
  </r>
  <r>
    <x v="50"/>
    <n v="169"/>
    <n v="1"/>
    <n v="24"/>
    <x v="4"/>
    <n v="10"/>
    <n v="6"/>
    <m/>
    <m/>
    <n v="7.8539816339744835E-3"/>
    <n v="2.6728826664807165E-2"/>
    <x v="0"/>
  </r>
  <r>
    <x v="50"/>
    <n v="169"/>
    <n v="1"/>
    <n v="2"/>
    <x v="3"/>
    <n v="15"/>
    <n v="10"/>
    <m/>
    <m/>
    <n v="1.7671458676442587E-2"/>
    <n v="9.7687695493628809E-2"/>
    <x v="0"/>
  </r>
  <r>
    <x v="50"/>
    <n v="169"/>
    <n v="1"/>
    <n v="14"/>
    <x v="1"/>
    <n v="5"/>
    <n v="3"/>
    <m/>
    <m/>
    <n v="1.9634954084936209E-3"/>
    <n v="3.6378364277704512E-3"/>
    <x v="0"/>
  </r>
  <r>
    <x v="50"/>
    <n v="169"/>
    <n v="1"/>
    <n v="14"/>
    <x v="1"/>
    <n v="5"/>
    <n v="3"/>
    <m/>
    <m/>
    <n v="1.9634954084936209E-3"/>
    <n v="3.6378364277704512E-3"/>
    <x v="0"/>
  </r>
  <r>
    <x v="50"/>
    <n v="170"/>
    <n v="1"/>
    <n v="2"/>
    <x v="3"/>
    <n v="15"/>
    <n v="6"/>
    <m/>
    <m/>
    <n v="1.7671458676442587E-2"/>
    <n v="5.6950957515054322E-2"/>
    <x v="0"/>
  </r>
  <r>
    <x v="50"/>
    <n v="170"/>
    <n v="1"/>
    <n v="24"/>
    <x v="4"/>
    <n v="10"/>
    <n v="6"/>
    <m/>
    <m/>
    <n v="7.8539816339744835E-3"/>
    <n v="2.6728826664807165E-2"/>
    <x v="0"/>
  </r>
  <r>
    <x v="50"/>
    <n v="170"/>
    <n v="1"/>
    <n v="24"/>
    <x v="0"/>
    <n v="5"/>
    <n v="6"/>
    <m/>
    <m/>
    <n v="1.9634954084936209E-3"/>
    <n v="7.7714870209617563E-3"/>
    <x v="0"/>
  </r>
  <r>
    <x v="50"/>
    <n v="170"/>
    <n v="1"/>
    <n v="24"/>
    <x v="4"/>
    <n v="10"/>
    <n v="5"/>
    <m/>
    <m/>
    <n v="7.8539816339744835E-3"/>
    <n v="2.2046555420420225E-2"/>
    <x v="0"/>
  </r>
  <r>
    <x v="50"/>
    <n v="170"/>
    <n v="1"/>
    <n v="10"/>
    <x v="0"/>
    <n v="10"/>
    <n v="3"/>
    <m/>
    <m/>
    <n v="7.8539816339744835E-3"/>
    <n v="1.2942556175112916E-2"/>
    <x v="0"/>
  </r>
  <r>
    <x v="50"/>
    <n v="170"/>
    <n v="1"/>
    <n v="14"/>
    <x v="1"/>
    <n v="5"/>
    <n v="3"/>
    <m/>
    <m/>
    <n v="1.9634954084936209E-3"/>
    <n v="3.6378364277704512E-3"/>
    <x v="0"/>
  </r>
  <r>
    <x v="50"/>
    <n v="170"/>
    <n v="1"/>
    <n v="24"/>
    <x v="4"/>
    <n v="10"/>
    <n v="3"/>
    <m/>
    <m/>
    <n v="7.8539816339744835E-3"/>
    <n v="1.285292313179332E-2"/>
    <x v="0"/>
  </r>
  <r>
    <x v="50"/>
    <n v="170"/>
    <n v="1"/>
    <n v="24"/>
    <x v="0"/>
    <n v="15"/>
    <n v="6"/>
    <m/>
    <m/>
    <n v="1.7671458676442587E-2"/>
    <n v="5.8089659363338444E-2"/>
    <x v="0"/>
  </r>
  <r>
    <x v="50"/>
    <n v="170"/>
    <n v="1"/>
    <n v="24"/>
    <x v="0"/>
    <n v="10"/>
    <n v="6"/>
    <m/>
    <m/>
    <n v="7.8539816339744835E-3"/>
    <n v="2.7649101142956961E-2"/>
    <x v="0"/>
  </r>
  <r>
    <x v="50"/>
    <n v="170"/>
    <n v="1"/>
    <n v="24"/>
    <x v="4"/>
    <n v="5"/>
    <n v="6"/>
    <m/>
    <m/>
    <n v="1.9634954084936209E-3"/>
    <n v="7.3344795804612326E-3"/>
    <x v="0"/>
  </r>
  <r>
    <x v="50"/>
    <n v="170"/>
    <n v="1"/>
    <n v="10"/>
    <x v="0"/>
    <n v="5"/>
    <n v="3"/>
    <m/>
    <m/>
    <n v="1.9634954084936209E-3"/>
    <n v="3.6378364277704512E-3"/>
    <x v="0"/>
  </r>
  <r>
    <x v="50"/>
    <n v="170"/>
    <n v="1"/>
    <n v="24"/>
    <x v="4"/>
    <n v="5"/>
    <n v="3"/>
    <m/>
    <m/>
    <n v="1.9634954084936209E-3"/>
    <n v="3.5268851656513989E-3"/>
    <x v="0"/>
  </r>
  <r>
    <x v="50"/>
    <n v="170"/>
    <n v="1"/>
    <n v="24"/>
    <x v="4"/>
    <n v="10"/>
    <n v="6"/>
    <m/>
    <m/>
    <n v="7.8539816339744835E-3"/>
    <n v="2.6728826664807165E-2"/>
    <x v="0"/>
  </r>
  <r>
    <x v="50"/>
    <n v="170"/>
    <n v="1"/>
    <n v="22"/>
    <x v="2"/>
    <n v="5"/>
    <n v="3"/>
    <m/>
    <m/>
    <n v="1.9634954084936209E-3"/>
    <n v="3.6378364277704512E-3"/>
    <x v="0"/>
  </r>
  <r>
    <x v="50"/>
    <n v="170"/>
    <n v="1"/>
    <n v="24"/>
    <x v="0"/>
    <n v="15"/>
    <n v="6"/>
    <m/>
    <m/>
    <n v="1.7671458676442587E-2"/>
    <n v="5.8089659363338444E-2"/>
    <x v="0"/>
  </r>
  <r>
    <x v="50"/>
    <n v="170"/>
    <n v="1"/>
    <n v="10"/>
    <x v="0"/>
    <n v="25"/>
    <n v="6"/>
    <m/>
    <m/>
    <n v="4.9087385212340517E-2"/>
    <n v="0.14801210491524977"/>
    <x v="1"/>
  </r>
  <r>
    <x v="50"/>
    <n v="170"/>
    <n v="1"/>
    <n v="24"/>
    <x v="2"/>
    <n v="5"/>
    <n v="3"/>
    <m/>
    <m/>
    <n v="1.9634954084936209E-3"/>
    <n v="3.6378364277704512E-3"/>
    <x v="0"/>
  </r>
  <r>
    <x v="50"/>
    <n v="170"/>
    <n v="1"/>
    <n v="24"/>
    <x v="2"/>
    <n v="10"/>
    <n v="5"/>
    <m/>
    <m/>
    <n v="7.8539816339744835E-3"/>
    <n v="2.2644818432641822E-2"/>
    <x v="0"/>
  </r>
  <r>
    <x v="50"/>
    <n v="170"/>
    <n v="1"/>
    <n v="24"/>
    <x v="2"/>
    <n v="15"/>
    <n v="6"/>
    <m/>
    <m/>
    <n v="1.7671458676442587E-2"/>
    <n v="5.8089659363338444E-2"/>
    <x v="0"/>
  </r>
  <r>
    <x v="50"/>
    <n v="170"/>
    <n v="1"/>
    <n v="24"/>
    <x v="2"/>
    <n v="10"/>
    <n v="6"/>
    <m/>
    <m/>
    <n v="7.8539816339744835E-3"/>
    <n v="2.7649101142956961E-2"/>
    <x v="0"/>
  </r>
  <r>
    <x v="50"/>
    <n v="170"/>
    <n v="1"/>
    <n v="24"/>
    <x v="2"/>
    <n v="5"/>
    <n v="6"/>
    <m/>
    <m/>
    <n v="1.9634954084936209E-3"/>
    <n v="7.7714870209617563E-3"/>
    <x v="0"/>
  </r>
  <r>
    <x v="50"/>
    <n v="170"/>
    <n v="1"/>
    <n v="22"/>
    <x v="2"/>
    <n v="5"/>
    <n v="3"/>
    <m/>
    <m/>
    <n v="1.9634954084936209E-3"/>
    <n v="3.6378364277704512E-3"/>
    <x v="0"/>
  </r>
  <r>
    <x v="50"/>
    <n v="170"/>
    <n v="1"/>
    <n v="10"/>
    <x v="0"/>
    <n v="5"/>
    <n v="3"/>
    <m/>
    <m/>
    <n v="1.9634954084936209E-3"/>
    <n v="3.6378364277704512E-3"/>
    <x v="0"/>
  </r>
  <r>
    <x v="50"/>
    <n v="170"/>
    <n v="1"/>
    <n v="14"/>
    <x v="1"/>
    <n v="5"/>
    <n v="3"/>
    <m/>
    <m/>
    <n v="1.9634954084936209E-3"/>
    <n v="3.6378364277704512E-3"/>
    <x v="0"/>
  </r>
  <r>
    <x v="50"/>
    <n v="170"/>
    <n v="1"/>
    <n v="24"/>
    <x v="4"/>
    <n v="10"/>
    <n v="3"/>
    <m/>
    <m/>
    <n v="7.8539816339744835E-3"/>
    <n v="1.285292313179332E-2"/>
    <x v="0"/>
  </r>
  <r>
    <x v="50"/>
    <n v="170"/>
    <n v="1"/>
    <n v="10"/>
    <x v="0"/>
    <n v="25"/>
    <n v="6"/>
    <m/>
    <m/>
    <n v="4.9087385212340517E-2"/>
    <n v="0.14801210491524977"/>
    <x v="1"/>
  </r>
  <r>
    <x v="50"/>
    <n v="170"/>
    <n v="1"/>
    <n v="24"/>
    <x v="0"/>
    <n v="5"/>
    <n v="3"/>
    <m/>
    <m/>
    <n v="1.9634954084936209E-3"/>
    <n v="3.6378364277704512E-3"/>
    <x v="0"/>
  </r>
  <r>
    <x v="50"/>
    <n v="170"/>
    <n v="1"/>
    <n v="24"/>
    <x v="4"/>
    <n v="10"/>
    <n v="5"/>
    <m/>
    <m/>
    <n v="7.8539816339744835E-3"/>
    <n v="2.2046555420420225E-2"/>
    <x v="0"/>
  </r>
  <r>
    <x v="50"/>
    <n v="170"/>
    <n v="1"/>
    <n v="10"/>
    <x v="0"/>
    <n v="10"/>
    <n v="3"/>
    <m/>
    <m/>
    <n v="7.8539816339744835E-3"/>
    <n v="1.2942556175112916E-2"/>
    <x v="0"/>
  </r>
  <r>
    <x v="50"/>
    <n v="170"/>
    <n v="1"/>
    <n v="10"/>
    <x v="0"/>
    <n v="5"/>
    <n v="3"/>
    <m/>
    <m/>
    <n v="1.9634954084936209E-3"/>
    <n v="3.6378364277704512E-3"/>
    <x v="0"/>
  </r>
  <r>
    <x v="50"/>
    <n v="170"/>
    <n v="1"/>
    <n v="24"/>
    <x v="4"/>
    <n v="5"/>
    <n v="3"/>
    <m/>
    <m/>
    <n v="1.9634954084936209E-3"/>
    <n v="3.5268851656513989E-3"/>
    <x v="0"/>
  </r>
  <r>
    <x v="50"/>
    <n v="170"/>
    <n v="1"/>
    <n v="24"/>
    <x v="4"/>
    <n v="10"/>
    <n v="6"/>
    <m/>
    <m/>
    <n v="7.8539816339744835E-3"/>
    <n v="2.6728826664807165E-2"/>
    <x v="0"/>
  </r>
  <r>
    <x v="50"/>
    <n v="170"/>
    <n v="1"/>
    <n v="10"/>
    <x v="0"/>
    <n v="25"/>
    <n v="6"/>
    <m/>
    <m/>
    <n v="4.9087385212340517E-2"/>
    <n v="0.14801210491524977"/>
    <x v="1"/>
  </r>
  <r>
    <x v="50"/>
    <n v="170"/>
    <n v="1"/>
    <n v="24"/>
    <x v="0"/>
    <n v="5"/>
    <n v="3"/>
    <m/>
    <m/>
    <n v="1.9634954084936209E-3"/>
    <n v="3.6378364277704512E-3"/>
    <x v="0"/>
  </r>
  <r>
    <x v="50"/>
    <n v="170"/>
    <n v="1"/>
    <n v="24"/>
    <x v="4"/>
    <n v="10"/>
    <n v="5"/>
    <m/>
    <m/>
    <n v="7.8539816339744835E-3"/>
    <n v="2.2046555420420225E-2"/>
    <x v="0"/>
  </r>
  <r>
    <x v="50"/>
    <n v="170"/>
    <n v="1"/>
    <n v="10"/>
    <x v="0"/>
    <n v="10"/>
    <n v="3"/>
    <m/>
    <m/>
    <n v="7.8539816339744835E-3"/>
    <n v="1.2942556175112916E-2"/>
    <x v="0"/>
  </r>
  <r>
    <x v="50"/>
    <n v="170"/>
    <n v="1"/>
    <n v="10"/>
    <x v="0"/>
    <n v="5"/>
    <n v="3"/>
    <m/>
    <m/>
    <n v="1.9634954084936209E-3"/>
    <n v="3.6378364277704512E-3"/>
    <x v="0"/>
  </r>
  <r>
    <x v="51"/>
    <n v="158"/>
    <n v="1"/>
    <n v="24"/>
    <x v="4"/>
    <n v="10"/>
    <n v="6"/>
    <m/>
    <m/>
    <n v="7.8539816339744835E-3"/>
    <n v="2.6728826664807165E-2"/>
    <x v="0"/>
  </r>
  <r>
    <x v="51"/>
    <n v="158"/>
    <n v="1"/>
    <n v="22"/>
    <x v="2"/>
    <n v="5"/>
    <n v="3"/>
    <m/>
    <m/>
    <n v="1.9634954084936209E-3"/>
    <n v="3.6378364277704512E-3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4"/>
    <n v="15"/>
    <n v="6"/>
    <m/>
    <m/>
    <n v="1.7671458676442587E-2"/>
    <n v="5.6950957515054322E-2"/>
    <x v="0"/>
  </r>
  <r>
    <x v="51"/>
    <n v="158"/>
    <n v="1"/>
    <n v="24"/>
    <x v="4"/>
    <n v="10"/>
    <n v="6"/>
    <m/>
    <m/>
    <n v="7.8539816339744835E-3"/>
    <n v="2.6728826664807165E-2"/>
    <x v="0"/>
  </r>
  <r>
    <x v="51"/>
    <n v="158"/>
    <n v="1"/>
    <n v="24"/>
    <x v="0"/>
    <n v="5"/>
    <n v="6"/>
    <m/>
    <m/>
    <n v="1.9634954084936209E-3"/>
    <n v="7.7714870209617563E-3"/>
    <x v="0"/>
  </r>
  <r>
    <x v="51"/>
    <n v="158"/>
    <n v="1"/>
    <n v="24"/>
    <x v="4"/>
    <n v="10"/>
    <n v="5"/>
    <m/>
    <m/>
    <n v="7.8539816339744835E-3"/>
    <n v="2.2046555420420225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4"/>
    <n v="15"/>
    <n v="6"/>
    <m/>
    <m/>
    <n v="1.7671458676442587E-2"/>
    <n v="5.6950957515054322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4"/>
    <n v="10"/>
    <n v="6"/>
    <m/>
    <m/>
    <n v="7.8539816339744835E-3"/>
    <n v="2.6728826664807165E-2"/>
    <x v="0"/>
  </r>
  <r>
    <x v="51"/>
    <n v="158"/>
    <n v="1"/>
    <n v="2"/>
    <x v="3"/>
    <n v="15"/>
    <n v="10"/>
    <m/>
    <m/>
    <n v="1.7671458676442587E-2"/>
    <n v="9.7687695493628809E-2"/>
    <x v="0"/>
  </r>
  <r>
    <x v="51"/>
    <n v="158"/>
    <n v="1"/>
    <n v="14"/>
    <x v="1"/>
    <n v="5"/>
    <n v="3"/>
    <m/>
    <m/>
    <n v="1.9634954084936209E-3"/>
    <n v="3.6378364277704512E-3"/>
    <x v="0"/>
  </r>
  <r>
    <x v="51"/>
    <n v="158"/>
    <n v="1"/>
    <n v="14"/>
    <x v="1"/>
    <n v="5"/>
    <n v="3"/>
    <m/>
    <m/>
    <n v="1.9634954084936209E-3"/>
    <n v="3.6378364277704512E-3"/>
    <x v="0"/>
  </r>
  <r>
    <x v="51"/>
    <n v="158"/>
    <n v="1"/>
    <n v="2"/>
    <x v="3"/>
    <n v="15"/>
    <n v="10"/>
    <m/>
    <m/>
    <n v="1.7671458676442587E-2"/>
    <n v="9.7687695493628809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"/>
    <x v="3"/>
    <n v="25"/>
    <n v="10"/>
    <n v="52"/>
    <n v="9"/>
    <n v="4.9087385212340517E-2"/>
    <n v="0.25335387272216597"/>
    <x v="0"/>
  </r>
  <r>
    <x v="51"/>
    <n v="158"/>
    <n v="1"/>
    <n v="10"/>
    <x v="0"/>
    <n v="5"/>
    <n v="3"/>
    <m/>
    <m/>
    <n v="1.9634954084936209E-3"/>
    <n v="3.6378364277704512E-3"/>
    <x v="0"/>
  </r>
  <r>
    <x v="51"/>
    <n v="158"/>
    <n v="1"/>
    <n v="2"/>
    <x v="3"/>
    <n v="10"/>
    <n v="10"/>
    <m/>
    <m/>
    <n v="7.8539816339744835E-3"/>
    <n v="4.5847824058857317E-2"/>
    <x v="0"/>
  </r>
  <r>
    <x v="51"/>
    <n v="158"/>
    <n v="1"/>
    <n v="2"/>
    <x v="3"/>
    <n v="10"/>
    <n v="10"/>
    <m/>
    <m/>
    <n v="7.8539816339744835E-3"/>
    <n v="4.5847824058857317E-2"/>
    <x v="0"/>
  </r>
  <r>
    <x v="51"/>
    <n v="158"/>
    <n v="1"/>
    <n v="22"/>
    <x v="2"/>
    <n v="5"/>
    <n v="3"/>
    <m/>
    <m/>
    <n v="1.9634954084936209E-3"/>
    <n v="3.6378364277704512E-3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0"/>
    <n v="6"/>
    <m/>
    <m/>
    <n v="7.8539816339744835E-3"/>
    <n v="2.7649101142956961E-2"/>
    <x v="0"/>
  </r>
  <r>
    <x v="51"/>
    <n v="158"/>
    <n v="1"/>
    <n v="24"/>
    <x v="0"/>
    <n v="15"/>
    <n v="6"/>
    <m/>
    <m/>
    <n v="1.7671458676442587E-2"/>
    <n v="5.8089659363338444E-2"/>
    <x v="0"/>
  </r>
  <r>
    <x v="51"/>
    <n v="158"/>
    <n v="1"/>
    <n v="2"/>
    <x v="3"/>
    <n v="15"/>
    <n v="6"/>
    <m/>
    <m/>
    <n v="1.7671458676442587E-2"/>
    <n v="5.6950957515054322E-2"/>
    <x v="0"/>
  </r>
  <r>
    <x v="51"/>
    <n v="158"/>
    <n v="1"/>
    <n v="24"/>
    <x v="4"/>
    <n v="10"/>
    <n v="6"/>
    <m/>
    <m/>
    <n v="7.8539816339744835E-3"/>
    <n v="2.6728826664807165E-2"/>
    <x v="0"/>
  </r>
  <r>
    <x v="51"/>
    <n v="158"/>
    <n v="1"/>
    <n v="24"/>
    <x v="0"/>
    <n v="5"/>
    <n v="6"/>
    <m/>
    <m/>
    <n v="1.9634954084936209E-3"/>
    <n v="7.7714870209617563E-3"/>
    <x v="0"/>
  </r>
  <r>
    <x v="51"/>
    <n v="158"/>
    <n v="1"/>
    <n v="24"/>
    <x v="4"/>
    <n v="10"/>
    <n v="5"/>
    <m/>
    <m/>
    <n v="7.8539816339744835E-3"/>
    <n v="2.2046555420420225E-2"/>
    <x v="0"/>
  </r>
  <r>
    <x v="51"/>
    <n v="158"/>
    <n v="1"/>
    <n v="10"/>
    <x v="0"/>
    <n v="10"/>
    <n v="3"/>
    <m/>
    <m/>
    <n v="7.8539816339744835E-3"/>
    <n v="1.2942556175112916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4"/>
    <n v="15"/>
    <n v="6"/>
    <m/>
    <m/>
    <n v="1.7671458676442587E-2"/>
    <n v="5.6950957515054322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14"/>
    <x v="1"/>
    <n v="5"/>
    <n v="3"/>
    <m/>
    <m/>
    <n v="1.9634954084936209E-3"/>
    <n v="3.6378364277704512E-3"/>
    <x v="0"/>
  </r>
  <r>
    <x v="51"/>
    <n v="159"/>
    <n v="1"/>
    <n v="14"/>
    <x v="1"/>
    <n v="5"/>
    <n v="3"/>
    <m/>
    <m/>
    <n v="1.9634954084936209E-3"/>
    <n v="3.6378364277704512E-3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4"/>
    <n v="5"/>
    <n v="6"/>
    <m/>
    <m/>
    <n v="1.9634954084936209E-3"/>
    <n v="7.3344795804612326E-3"/>
    <x v="0"/>
  </r>
  <r>
    <x v="51"/>
    <n v="159"/>
    <n v="1"/>
    <n v="10"/>
    <x v="0"/>
    <n v="5"/>
    <n v="3"/>
    <m/>
    <m/>
    <n v="1.9634954084936209E-3"/>
    <n v="3.6378364277704512E-3"/>
    <x v="0"/>
  </r>
  <r>
    <x v="51"/>
    <n v="159"/>
    <n v="1"/>
    <n v="24"/>
    <x v="4"/>
    <n v="5"/>
    <n v="3"/>
    <m/>
    <m/>
    <n v="1.9634954084936209E-3"/>
    <n v="3.5268851656513989E-3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2"/>
    <x v="2"/>
    <n v="5"/>
    <n v="3"/>
    <m/>
    <m/>
    <n v="1.9634954084936209E-3"/>
    <n v="3.6378364277704512E-3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4"/>
    <n v="15"/>
    <n v="6"/>
    <m/>
    <m/>
    <n v="1.7671458676442587E-2"/>
    <n v="5.6950957515054322E-2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4"/>
    <x v="0"/>
    <n v="5"/>
    <n v="6"/>
    <m/>
    <m/>
    <n v="1.9634954084936209E-3"/>
    <n v="7.7714870209617563E-3"/>
    <x v="0"/>
  </r>
  <r>
    <x v="51"/>
    <n v="159"/>
    <n v="1"/>
    <n v="24"/>
    <x v="4"/>
    <n v="10"/>
    <n v="5"/>
    <m/>
    <m/>
    <n v="7.8539816339744835E-3"/>
    <n v="2.2046555420420225E-2"/>
    <x v="0"/>
  </r>
  <r>
    <x v="51"/>
    <n v="159"/>
    <n v="1"/>
    <n v="10"/>
    <x v="0"/>
    <n v="10"/>
    <n v="3"/>
    <m/>
    <m/>
    <n v="7.8539816339744835E-3"/>
    <n v="1.2942556175112916E-2"/>
    <x v="0"/>
  </r>
  <r>
    <x v="51"/>
    <n v="159"/>
    <n v="1"/>
    <n v="14"/>
    <x v="1"/>
    <n v="5"/>
    <n v="3"/>
    <m/>
    <m/>
    <n v="1.9634954084936209E-3"/>
    <n v="3.6378364277704512E-3"/>
    <x v="0"/>
  </r>
  <r>
    <x v="51"/>
    <n v="159"/>
    <n v="1"/>
    <n v="24"/>
    <x v="4"/>
    <n v="10"/>
    <n v="3"/>
    <m/>
    <m/>
    <n v="7.8539816339744835E-3"/>
    <n v="1.285292313179332E-2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10"/>
    <x v="0"/>
    <n v="5"/>
    <n v="3"/>
    <m/>
    <m/>
    <n v="1.9634954084936209E-3"/>
    <n v="3.6378364277704512E-3"/>
    <x v="0"/>
  </r>
  <r>
    <x v="51"/>
    <n v="159"/>
    <n v="1"/>
    <n v="24"/>
    <x v="4"/>
    <n v="5"/>
    <n v="3"/>
    <m/>
    <m/>
    <n v="1.9634954084936209E-3"/>
    <n v="3.5268851656513989E-3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2"/>
    <x v="2"/>
    <n v="5"/>
    <n v="3"/>
    <m/>
    <m/>
    <n v="1.9634954084936209E-3"/>
    <n v="3.6378364277704512E-3"/>
    <x v="0"/>
  </r>
  <r>
    <x v="51"/>
    <n v="159"/>
    <n v="1"/>
    <n v="24"/>
    <x v="0"/>
    <n v="15"/>
    <n v="6"/>
    <m/>
    <m/>
    <n v="1.7671458676442587E-2"/>
    <n v="5.8089659363338444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0"/>
    <n v="10"/>
    <n v="6"/>
    <m/>
    <m/>
    <n v="7.8539816339744835E-3"/>
    <n v="2.7649101142956961E-2"/>
    <x v="0"/>
  </r>
  <r>
    <x v="51"/>
    <n v="159"/>
    <n v="1"/>
    <n v="24"/>
    <x v="4"/>
    <n v="15"/>
    <n v="6"/>
    <m/>
    <m/>
    <n v="1.7671458676442587E-2"/>
    <n v="5.6950957515054322E-2"/>
    <x v="0"/>
  </r>
  <r>
    <x v="51"/>
    <n v="159"/>
    <n v="1"/>
    <n v="24"/>
    <x v="4"/>
    <n v="10"/>
    <n v="6"/>
    <m/>
    <m/>
    <n v="7.8539816339744835E-3"/>
    <n v="2.6728826664807165E-2"/>
    <x v="0"/>
  </r>
  <r>
    <x v="51"/>
    <n v="159"/>
    <n v="1"/>
    <n v="24"/>
    <x v="0"/>
    <n v="5"/>
    <n v="6"/>
    <m/>
    <m/>
    <n v="1.9634954084936209E-3"/>
    <n v="7.7714870209617563E-3"/>
    <x v="0"/>
  </r>
  <r>
    <x v="51"/>
    <n v="159"/>
    <n v="1"/>
    <n v="24"/>
    <x v="4"/>
    <n v="10"/>
    <n v="5"/>
    <m/>
    <m/>
    <n v="7.8539816339744835E-3"/>
    <n v="2.2046555420420225E-2"/>
    <x v="0"/>
  </r>
  <r>
    <x v="51"/>
    <n v="159"/>
    <n v="1"/>
    <n v="10"/>
    <x v="0"/>
    <n v="10"/>
    <n v="3"/>
    <m/>
    <m/>
    <n v="7.8539816339744835E-3"/>
    <n v="1.2942556175112916E-2"/>
    <x v="0"/>
  </r>
  <r>
    <x v="51"/>
    <n v="159"/>
    <n v="1"/>
    <n v="14"/>
    <x v="1"/>
    <n v="5"/>
    <n v="3"/>
    <m/>
    <m/>
    <n v="1.9634954084936209E-3"/>
    <n v="3.6378364277704512E-3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2"/>
    <x v="2"/>
    <n v="5"/>
    <n v="3"/>
    <m/>
    <m/>
    <n v="1.9634954084936209E-3"/>
    <n v="3.6378364277704512E-3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4"/>
    <n v="15"/>
    <n v="6"/>
    <m/>
    <m/>
    <n v="1.7671458676442587E-2"/>
    <n v="5.6950957515054322E-2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4"/>
    <x v="0"/>
    <n v="5"/>
    <n v="6"/>
    <m/>
    <m/>
    <n v="1.9634954084936209E-3"/>
    <n v="7.7714870209617563E-3"/>
    <x v="0"/>
  </r>
  <r>
    <x v="51"/>
    <n v="167"/>
    <n v="1"/>
    <n v="24"/>
    <x v="4"/>
    <n v="10"/>
    <n v="5"/>
    <m/>
    <m/>
    <n v="7.8539816339744835E-3"/>
    <n v="2.2046555420420225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4"/>
    <n v="15"/>
    <n v="6"/>
    <m/>
    <m/>
    <n v="1.7671458676442587E-2"/>
    <n v="5.6950957515054322E-2"/>
    <x v="0"/>
  </r>
  <r>
    <x v="51"/>
    <n v="167"/>
    <n v="1"/>
    <n v="24"/>
    <x v="4"/>
    <n v="15"/>
    <n v="6"/>
    <m/>
    <m/>
    <n v="1.7671458676442587E-2"/>
    <n v="5.6950957515054322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14"/>
    <x v="1"/>
    <n v="5"/>
    <n v="3"/>
    <m/>
    <m/>
    <n v="1.9634954084936209E-3"/>
    <n v="3.6378364277704512E-3"/>
    <x v="0"/>
  </r>
  <r>
    <x v="51"/>
    <n v="167"/>
    <n v="1"/>
    <n v="14"/>
    <x v="1"/>
    <n v="5"/>
    <n v="3"/>
    <m/>
    <m/>
    <n v="1.9634954084936209E-3"/>
    <n v="3.6378364277704512E-3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4"/>
    <n v="5"/>
    <n v="6"/>
    <m/>
    <m/>
    <n v="1.9634954084936209E-3"/>
    <n v="7.3344795804612326E-3"/>
    <x v="0"/>
  </r>
  <r>
    <x v="51"/>
    <n v="167"/>
    <n v="1"/>
    <n v="10"/>
    <x v="0"/>
    <n v="5"/>
    <n v="3"/>
    <m/>
    <m/>
    <n v="1.9634954084936209E-3"/>
    <n v="3.6378364277704512E-3"/>
    <x v="0"/>
  </r>
  <r>
    <x v="51"/>
    <n v="167"/>
    <n v="1"/>
    <n v="24"/>
    <x v="4"/>
    <n v="5"/>
    <n v="3"/>
    <m/>
    <m/>
    <n v="1.9634954084936209E-3"/>
    <n v="3.5268851656513989E-3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2"/>
    <x v="2"/>
    <n v="5"/>
    <n v="3"/>
    <m/>
    <m/>
    <n v="1.9634954084936209E-3"/>
    <n v="3.6378364277704512E-3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4"/>
    <n v="15"/>
    <n v="6"/>
    <m/>
    <m/>
    <n v="1.7671458676442587E-2"/>
    <n v="5.6950957515054322E-2"/>
    <x v="0"/>
  </r>
  <r>
    <x v="51"/>
    <n v="167"/>
    <n v="1"/>
    <n v="24"/>
    <x v="4"/>
    <n v="10"/>
    <n v="6"/>
    <m/>
    <m/>
    <n v="7.8539816339744835E-3"/>
    <n v="2.6728826664807165E-2"/>
    <x v="0"/>
  </r>
  <r>
    <x v="51"/>
    <n v="167"/>
    <n v="1"/>
    <n v="24"/>
    <x v="0"/>
    <n v="5"/>
    <n v="6"/>
    <m/>
    <m/>
    <n v="1.9634954084936209E-3"/>
    <n v="7.7714870209617563E-3"/>
    <x v="0"/>
  </r>
  <r>
    <x v="51"/>
    <n v="167"/>
    <n v="1"/>
    <n v="24"/>
    <x v="4"/>
    <n v="10"/>
    <n v="5"/>
    <m/>
    <m/>
    <n v="7.8539816339744835E-3"/>
    <n v="2.2046555420420225E-2"/>
    <x v="0"/>
  </r>
  <r>
    <x v="51"/>
    <n v="167"/>
    <n v="1"/>
    <n v="10"/>
    <x v="0"/>
    <n v="10"/>
    <n v="3"/>
    <m/>
    <m/>
    <n v="7.8539816339744835E-3"/>
    <n v="1.2942556175112916E-2"/>
    <x v="0"/>
  </r>
  <r>
    <x v="51"/>
    <n v="167"/>
    <n v="1"/>
    <n v="14"/>
    <x v="1"/>
    <n v="5"/>
    <n v="3"/>
    <m/>
    <m/>
    <n v="1.9634954084936209E-3"/>
    <n v="3.6378364277704512E-3"/>
    <x v="0"/>
  </r>
  <r>
    <x v="51"/>
    <n v="167"/>
    <n v="1"/>
    <n v="24"/>
    <x v="4"/>
    <n v="10"/>
    <n v="3"/>
    <m/>
    <m/>
    <n v="7.8539816339744835E-3"/>
    <n v="1.285292313179332E-2"/>
    <x v="0"/>
  </r>
  <r>
    <x v="51"/>
    <n v="167"/>
    <n v="1"/>
    <n v="24"/>
    <x v="0"/>
    <n v="15"/>
    <n v="6"/>
    <m/>
    <m/>
    <n v="1.7671458676442587E-2"/>
    <n v="5.8089659363338444E-2"/>
    <x v="0"/>
  </r>
  <r>
    <x v="51"/>
    <n v="167"/>
    <n v="1"/>
    <n v="24"/>
    <x v="0"/>
    <n v="10"/>
    <n v="6"/>
    <m/>
    <m/>
    <n v="7.8539816339744835E-3"/>
    <n v="2.7649101142956961E-2"/>
    <x v="0"/>
  </r>
  <r>
    <x v="51"/>
    <n v="167"/>
    <n v="1"/>
    <n v="24"/>
    <x v="4"/>
    <n v="5"/>
    <n v="6"/>
    <m/>
    <m/>
    <n v="1.9634954084936209E-3"/>
    <n v="7.3344795804612326E-3"/>
    <x v="0"/>
  </r>
  <r>
    <x v="51"/>
    <n v="167"/>
    <n v="1"/>
    <n v="10"/>
    <x v="0"/>
    <n v="5"/>
    <n v="3"/>
    <m/>
    <m/>
    <n v="1.9634954084936209E-3"/>
    <n v="3.6378364277704512E-3"/>
    <x v="0"/>
  </r>
  <r>
    <x v="51"/>
    <n v="168"/>
    <n v="1"/>
    <n v="14"/>
    <x v="1"/>
    <n v="5"/>
    <n v="3"/>
    <m/>
    <m/>
    <n v="1.9634954084936209E-3"/>
    <n v="3.6378364277704512E-3"/>
    <x v="0"/>
  </r>
  <r>
    <x v="51"/>
    <n v="168"/>
    <n v="1"/>
    <n v="24"/>
    <x v="4"/>
    <n v="10"/>
    <n v="6"/>
    <m/>
    <m/>
    <n v="7.8539816339744835E-3"/>
    <n v="2.6728826664807165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4"/>
    <n v="5"/>
    <n v="6"/>
    <m/>
    <m/>
    <n v="1.9634954084936209E-3"/>
    <n v="7.3344795804612326E-3"/>
    <x v="0"/>
  </r>
  <r>
    <x v="51"/>
    <n v="168"/>
    <n v="1"/>
    <n v="10"/>
    <x v="0"/>
    <n v="5"/>
    <n v="3"/>
    <m/>
    <m/>
    <n v="1.9634954084936209E-3"/>
    <n v="3.6378364277704512E-3"/>
    <x v="0"/>
  </r>
  <r>
    <x v="51"/>
    <n v="168"/>
    <n v="1"/>
    <n v="24"/>
    <x v="4"/>
    <n v="5"/>
    <n v="3"/>
    <m/>
    <m/>
    <n v="1.9634954084936209E-3"/>
    <n v="3.5268851656513989E-3"/>
    <x v="0"/>
  </r>
  <r>
    <x v="51"/>
    <n v="168"/>
    <n v="1"/>
    <n v="24"/>
    <x v="4"/>
    <n v="10"/>
    <n v="6"/>
    <m/>
    <m/>
    <n v="7.8539816339744835E-3"/>
    <n v="2.6728826664807165E-2"/>
    <x v="0"/>
  </r>
  <r>
    <x v="51"/>
    <n v="168"/>
    <n v="1"/>
    <n v="22"/>
    <x v="2"/>
    <n v="5"/>
    <n v="3"/>
    <m/>
    <m/>
    <n v="1.9634954084936209E-3"/>
    <n v="3.6378364277704512E-3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4"/>
    <n v="15"/>
    <n v="6"/>
    <m/>
    <m/>
    <n v="1.7671458676442587E-2"/>
    <n v="5.6950957515054322E-2"/>
    <x v="0"/>
  </r>
  <r>
    <x v="51"/>
    <n v="168"/>
    <n v="1"/>
    <n v="24"/>
    <x v="4"/>
    <n v="10"/>
    <n v="6"/>
    <m/>
    <m/>
    <n v="7.8539816339744835E-3"/>
    <n v="2.6728826664807165E-2"/>
    <x v="0"/>
  </r>
  <r>
    <x v="51"/>
    <n v="168"/>
    <n v="1"/>
    <n v="24"/>
    <x v="0"/>
    <n v="5"/>
    <n v="6"/>
    <m/>
    <m/>
    <n v="1.9634954084936209E-3"/>
    <n v="7.7714870209617563E-3"/>
    <x v="0"/>
  </r>
  <r>
    <x v="51"/>
    <n v="168"/>
    <n v="1"/>
    <n v="24"/>
    <x v="4"/>
    <n v="10"/>
    <n v="5"/>
    <m/>
    <m/>
    <n v="7.8539816339744835E-3"/>
    <n v="2.2046555420420225E-2"/>
    <x v="0"/>
  </r>
  <r>
    <x v="51"/>
    <n v="168"/>
    <n v="1"/>
    <n v="10"/>
    <x v="0"/>
    <n v="10"/>
    <n v="3"/>
    <m/>
    <m/>
    <n v="7.8539816339744835E-3"/>
    <n v="1.2942556175112916E-2"/>
    <x v="0"/>
  </r>
  <r>
    <x v="51"/>
    <n v="168"/>
    <n v="1"/>
    <n v="14"/>
    <x v="1"/>
    <n v="5"/>
    <n v="3"/>
    <m/>
    <m/>
    <n v="1.9634954084936209E-3"/>
    <n v="3.6378364277704512E-3"/>
    <x v="0"/>
  </r>
  <r>
    <x v="51"/>
    <n v="168"/>
    <n v="1"/>
    <n v="24"/>
    <x v="4"/>
    <n v="10"/>
    <n v="3"/>
    <m/>
    <m/>
    <n v="7.8539816339744835E-3"/>
    <n v="1.285292313179332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4"/>
    <n v="5"/>
    <n v="6"/>
    <m/>
    <m/>
    <n v="1.9634954084936209E-3"/>
    <n v="7.3344795804612326E-3"/>
    <x v="0"/>
  </r>
  <r>
    <x v="51"/>
    <n v="168"/>
    <n v="1"/>
    <n v="10"/>
    <x v="0"/>
    <n v="5"/>
    <n v="3"/>
    <m/>
    <m/>
    <n v="1.9634954084936209E-3"/>
    <n v="3.6378364277704512E-3"/>
    <x v="0"/>
  </r>
  <r>
    <x v="51"/>
    <n v="168"/>
    <n v="1"/>
    <n v="24"/>
    <x v="4"/>
    <n v="5"/>
    <n v="3"/>
    <m/>
    <m/>
    <n v="1.9634954084936209E-3"/>
    <n v="3.5268851656513989E-3"/>
    <x v="0"/>
  </r>
  <r>
    <x v="51"/>
    <n v="168"/>
    <n v="1"/>
    <n v="24"/>
    <x v="4"/>
    <n v="10"/>
    <n v="6"/>
    <m/>
    <m/>
    <n v="7.8539816339744835E-3"/>
    <n v="2.6728826664807165E-2"/>
    <x v="0"/>
  </r>
  <r>
    <x v="51"/>
    <n v="168"/>
    <n v="1"/>
    <n v="22"/>
    <x v="2"/>
    <n v="5"/>
    <n v="3"/>
    <m/>
    <m/>
    <n v="1.9634954084936209E-3"/>
    <n v="3.6378364277704512E-3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10"/>
    <x v="0"/>
    <n v="25"/>
    <n v="6"/>
    <m/>
    <m/>
    <n v="4.9087385212340517E-2"/>
    <n v="0.14801210491524977"/>
    <x v="1"/>
  </r>
  <r>
    <x v="51"/>
    <n v="168"/>
    <n v="1"/>
    <n v="24"/>
    <x v="2"/>
    <n v="5"/>
    <n v="3"/>
    <m/>
    <m/>
    <n v="1.9634954084936209E-3"/>
    <n v="3.6378364277704512E-3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0"/>
    <n v="6"/>
    <m/>
    <m/>
    <n v="7.8539816339744835E-3"/>
    <n v="2.7649101142956961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68"/>
    <n v="1"/>
    <n v="24"/>
    <x v="4"/>
    <n v="15"/>
    <n v="6"/>
    <m/>
    <m/>
    <n v="1.7671458676442587E-2"/>
    <n v="5.6950957515054322E-2"/>
    <x v="0"/>
  </r>
  <r>
    <x v="51"/>
    <n v="168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4"/>
    <n v="5"/>
    <n v="6"/>
    <m/>
    <m/>
    <n v="1.9634954084936209E-3"/>
    <n v="7.3344795804612326E-3"/>
    <x v="0"/>
  </r>
  <r>
    <x v="51"/>
    <n v="177"/>
    <n v="1"/>
    <n v="10"/>
    <x v="0"/>
    <n v="5"/>
    <n v="3"/>
    <m/>
    <m/>
    <n v="1.9634954084936209E-3"/>
    <n v="3.6378364277704512E-3"/>
    <x v="0"/>
  </r>
  <r>
    <x v="51"/>
    <n v="177"/>
    <n v="1"/>
    <n v="24"/>
    <x v="4"/>
    <n v="5"/>
    <n v="3"/>
    <m/>
    <m/>
    <n v="1.9634954084936209E-3"/>
    <n v="3.5268851656513989E-3"/>
    <x v="0"/>
  </r>
  <r>
    <x v="51"/>
    <n v="177"/>
    <n v="1"/>
    <n v="2"/>
    <x v="3"/>
    <n v="10"/>
    <n v="10"/>
    <m/>
    <m/>
    <n v="7.8539816339744835E-3"/>
    <n v="4.5847824058857317E-2"/>
    <x v="0"/>
  </r>
  <r>
    <x v="51"/>
    <n v="177"/>
    <n v="1"/>
    <n v="22"/>
    <x v="2"/>
    <n v="5"/>
    <n v="3"/>
    <m/>
    <m/>
    <n v="1.9634954084936209E-3"/>
    <n v="3.6378364277704512E-3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"/>
    <x v="3"/>
    <n v="15"/>
    <n v="6"/>
    <m/>
    <m/>
    <n v="1.7671458676442587E-2"/>
    <n v="5.6950957515054322E-2"/>
    <x v="0"/>
  </r>
  <r>
    <x v="51"/>
    <n v="177"/>
    <n v="1"/>
    <n v="2"/>
    <x v="3"/>
    <n v="15"/>
    <n v="10"/>
    <m/>
    <m/>
    <n v="1.7671458676442587E-2"/>
    <n v="9.7687695493628809E-2"/>
    <x v="0"/>
  </r>
  <r>
    <x v="51"/>
    <n v="177"/>
    <n v="1"/>
    <n v="24"/>
    <x v="0"/>
    <n v="5"/>
    <n v="6"/>
    <m/>
    <m/>
    <n v="1.9634954084936209E-3"/>
    <n v="7.7714870209617563E-3"/>
    <x v="0"/>
  </r>
  <r>
    <x v="51"/>
    <n v="177"/>
    <n v="1"/>
    <n v="2"/>
    <x v="3"/>
    <n v="10"/>
    <n v="10"/>
    <m/>
    <m/>
    <n v="7.8539816339744835E-3"/>
    <n v="4.5847824058857317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4"/>
    <n v="15"/>
    <n v="6"/>
    <m/>
    <m/>
    <n v="1.7671458676442587E-2"/>
    <n v="5.6950957515054322E-2"/>
    <x v="0"/>
  </r>
  <r>
    <x v="51"/>
    <n v="177"/>
    <n v="1"/>
    <n v="24"/>
    <x v="4"/>
    <n v="15"/>
    <n v="6"/>
    <m/>
    <m/>
    <n v="1.7671458676442587E-2"/>
    <n v="5.6950957515054322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4"/>
    <n v="10"/>
    <n v="6"/>
    <m/>
    <m/>
    <n v="7.8539816339744835E-3"/>
    <n v="2.6728826664807165E-2"/>
    <x v="0"/>
  </r>
  <r>
    <x v="51"/>
    <n v="177"/>
    <n v="1"/>
    <n v="24"/>
    <x v="4"/>
    <n v="10"/>
    <n v="6"/>
    <m/>
    <m/>
    <n v="7.8539816339744835E-3"/>
    <n v="2.6728826664807165E-2"/>
    <x v="0"/>
  </r>
  <r>
    <x v="51"/>
    <n v="177"/>
    <n v="1"/>
    <n v="14"/>
    <x v="1"/>
    <n v="5"/>
    <n v="3"/>
    <m/>
    <m/>
    <n v="1.9634954084936209E-3"/>
    <n v="3.6378364277704512E-3"/>
    <x v="0"/>
  </r>
  <r>
    <x v="51"/>
    <n v="177"/>
    <n v="1"/>
    <n v="14"/>
    <x v="1"/>
    <n v="5"/>
    <n v="3"/>
    <m/>
    <m/>
    <n v="1.9634954084936209E-3"/>
    <n v="3.6378364277704512E-3"/>
    <x v="0"/>
  </r>
  <r>
    <x v="51"/>
    <n v="177"/>
    <n v="1"/>
    <n v="24"/>
    <x v="4"/>
    <n v="15"/>
    <n v="6"/>
    <m/>
    <m/>
    <n v="1.7671458676442587E-2"/>
    <n v="5.6950957515054322E-2"/>
    <x v="0"/>
  </r>
  <r>
    <x v="51"/>
    <n v="177"/>
    <n v="1"/>
    <n v="24"/>
    <x v="4"/>
    <n v="10"/>
    <n v="6"/>
    <m/>
    <m/>
    <n v="7.8539816339744835E-3"/>
    <n v="2.6728826664807165E-2"/>
    <x v="0"/>
  </r>
  <r>
    <x v="51"/>
    <n v="177"/>
    <n v="1"/>
    <n v="24"/>
    <x v="0"/>
    <n v="5"/>
    <n v="6"/>
    <m/>
    <m/>
    <n v="1.9634954084936209E-3"/>
    <n v="7.7714870209617563E-3"/>
    <x v="0"/>
  </r>
  <r>
    <x v="51"/>
    <n v="177"/>
    <n v="1"/>
    <n v="24"/>
    <x v="4"/>
    <n v="10"/>
    <n v="5"/>
    <m/>
    <m/>
    <n v="7.8539816339744835E-3"/>
    <n v="2.2046555420420225E-2"/>
    <x v="0"/>
  </r>
  <r>
    <x v="51"/>
    <n v="177"/>
    <n v="1"/>
    <n v="10"/>
    <x v="0"/>
    <n v="10"/>
    <n v="3"/>
    <m/>
    <m/>
    <n v="7.8539816339744835E-3"/>
    <n v="1.2942556175112916E-2"/>
    <x v="0"/>
  </r>
  <r>
    <x v="51"/>
    <n v="177"/>
    <n v="1"/>
    <n v="14"/>
    <x v="1"/>
    <n v="5"/>
    <n v="3"/>
    <m/>
    <m/>
    <n v="1.9634954084936209E-3"/>
    <n v="3.6378364277704512E-3"/>
    <x v="0"/>
  </r>
  <r>
    <x v="51"/>
    <n v="177"/>
    <n v="1"/>
    <n v="24"/>
    <x v="4"/>
    <n v="10"/>
    <n v="3"/>
    <m/>
    <m/>
    <n v="7.8539816339744835E-3"/>
    <n v="1.285292313179332E-2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24"/>
    <x v="0"/>
    <n v="10"/>
    <n v="6"/>
    <m/>
    <m/>
    <n v="7.8539816339744835E-3"/>
    <n v="2.7649101142956961E-2"/>
    <x v="0"/>
  </r>
  <r>
    <x v="51"/>
    <n v="177"/>
    <n v="1"/>
    <n v="24"/>
    <x v="4"/>
    <n v="5"/>
    <n v="6"/>
    <m/>
    <m/>
    <n v="1.9634954084936209E-3"/>
    <n v="7.3344795804612326E-3"/>
    <x v="0"/>
  </r>
  <r>
    <x v="51"/>
    <n v="177"/>
    <n v="1"/>
    <n v="10"/>
    <x v="0"/>
    <n v="5"/>
    <n v="3"/>
    <m/>
    <m/>
    <n v="1.9634954084936209E-3"/>
    <n v="3.6378364277704512E-3"/>
    <x v="0"/>
  </r>
  <r>
    <x v="51"/>
    <n v="177"/>
    <n v="1"/>
    <n v="24"/>
    <x v="4"/>
    <n v="5"/>
    <n v="3"/>
    <m/>
    <m/>
    <n v="1.9634954084936209E-3"/>
    <n v="3.5268851656513989E-3"/>
    <x v="0"/>
  </r>
  <r>
    <x v="51"/>
    <n v="177"/>
    <n v="1"/>
    <n v="24"/>
    <x v="4"/>
    <n v="10"/>
    <n v="6"/>
    <m/>
    <m/>
    <n v="7.8539816339744835E-3"/>
    <n v="2.6728826664807165E-2"/>
    <x v="0"/>
  </r>
  <r>
    <x v="51"/>
    <n v="177"/>
    <n v="1"/>
    <n v="22"/>
    <x v="2"/>
    <n v="5"/>
    <n v="3"/>
    <m/>
    <m/>
    <n v="1.9634954084936209E-3"/>
    <n v="3.6378364277704512E-3"/>
    <x v="0"/>
  </r>
  <r>
    <x v="51"/>
    <n v="177"/>
    <n v="1"/>
    <n v="24"/>
    <x v="0"/>
    <n v="15"/>
    <n v="6"/>
    <m/>
    <m/>
    <n v="1.7671458676442587E-2"/>
    <n v="5.8089659363338444E-2"/>
    <x v="0"/>
  </r>
  <r>
    <x v="51"/>
    <n v="177"/>
    <n v="1"/>
    <n v="10"/>
    <x v="0"/>
    <n v="25"/>
    <n v="6"/>
    <m/>
    <m/>
    <n v="4.9087385212340517E-2"/>
    <n v="0.14801210491524977"/>
    <x v="1"/>
  </r>
  <r>
    <x v="51"/>
    <n v="178"/>
    <n v="1"/>
    <n v="24"/>
    <x v="0"/>
    <n v="10"/>
    <n v="6"/>
    <m/>
    <m/>
    <n v="7.8539816339744835E-3"/>
    <n v="2.7649101142956961E-2"/>
    <x v="0"/>
  </r>
  <r>
    <x v="51"/>
    <n v="178"/>
    <n v="1"/>
    <n v="24"/>
    <x v="0"/>
    <n v="10"/>
    <n v="6"/>
    <m/>
    <m/>
    <n v="7.8539816339744835E-3"/>
    <n v="2.7649101142956961E-2"/>
    <x v="0"/>
  </r>
  <r>
    <x v="51"/>
    <n v="178"/>
    <n v="1"/>
    <n v="24"/>
    <x v="0"/>
    <n v="15"/>
    <n v="6"/>
    <m/>
    <m/>
    <n v="1.7671458676442587E-2"/>
    <n v="5.8089659363338444E-2"/>
    <x v="0"/>
  </r>
  <r>
    <x v="51"/>
    <n v="178"/>
    <n v="1"/>
    <n v="24"/>
    <x v="4"/>
    <n v="15"/>
    <n v="6"/>
    <m/>
    <m/>
    <n v="1.7671458676442587E-2"/>
    <n v="5.6950957515054322E-2"/>
    <x v="0"/>
  </r>
  <r>
    <x v="51"/>
    <n v="178"/>
    <n v="1"/>
    <n v="24"/>
    <x v="4"/>
    <n v="15"/>
    <n v="6"/>
    <m/>
    <m/>
    <n v="1.7671458676442587E-2"/>
    <n v="5.6950957515054322E-2"/>
    <x v="0"/>
  </r>
  <r>
    <x v="51"/>
    <n v="178"/>
    <n v="1"/>
    <n v="24"/>
    <x v="0"/>
    <n v="15"/>
    <n v="6"/>
    <m/>
    <m/>
    <n v="1.7671458676442587E-2"/>
    <n v="5.8089659363338444E-2"/>
    <x v="0"/>
  </r>
  <r>
    <x v="51"/>
    <n v="178"/>
    <n v="1"/>
    <n v="24"/>
    <x v="4"/>
    <n v="10"/>
    <n v="6"/>
    <m/>
    <m/>
    <n v="7.8539816339744835E-3"/>
    <n v="2.6728826664807165E-2"/>
    <x v="0"/>
  </r>
  <r>
    <x v="51"/>
    <n v="178"/>
    <n v="1"/>
    <n v="24"/>
    <x v="4"/>
    <n v="10"/>
    <n v="6"/>
    <m/>
    <m/>
    <n v="7.8539816339744835E-3"/>
    <n v="2.6728826664807165E-2"/>
    <x v="0"/>
  </r>
  <r>
    <x v="51"/>
    <n v="178"/>
    <n v="1"/>
    <n v="14"/>
    <x v="1"/>
    <n v="5"/>
    <n v="3"/>
    <m/>
    <m/>
    <n v="1.9634954084936209E-3"/>
    <n v="3.6378364277704512E-3"/>
    <x v="0"/>
  </r>
  <r>
    <x v="51"/>
    <n v="178"/>
    <n v="1"/>
    <n v="14"/>
    <x v="1"/>
    <n v="5"/>
    <n v="3"/>
    <m/>
    <m/>
    <n v="1.9634954084936209E-3"/>
    <n v="3.6378364277704512E-3"/>
    <x v="0"/>
  </r>
  <r>
    <x v="51"/>
    <n v="178"/>
    <n v="1"/>
    <n v="24"/>
    <x v="4"/>
    <n v="15"/>
    <n v="6"/>
    <m/>
    <m/>
    <n v="1.7671458676442587E-2"/>
    <n v="5.6950957515054322E-2"/>
    <x v="0"/>
  </r>
  <r>
    <x v="51"/>
    <n v="178"/>
    <n v="1"/>
    <n v="24"/>
    <x v="4"/>
    <n v="10"/>
    <n v="6"/>
    <m/>
    <m/>
    <n v="7.8539816339744835E-3"/>
    <n v="2.6728826664807165E-2"/>
    <x v="0"/>
  </r>
  <r>
    <x v="51"/>
    <n v="178"/>
    <n v="1"/>
    <n v="24"/>
    <x v="0"/>
    <n v="5"/>
    <n v="6"/>
    <m/>
    <m/>
    <n v="1.9634954084936209E-3"/>
    <n v="7.7714870209617563E-3"/>
    <x v="0"/>
  </r>
  <r>
    <x v="51"/>
    <n v="178"/>
    <n v="1"/>
    <n v="24"/>
    <x v="4"/>
    <n v="10"/>
    <n v="5"/>
    <m/>
    <m/>
    <n v="7.8539816339744835E-3"/>
    <n v="2.2046555420420225E-2"/>
    <x v="0"/>
  </r>
  <r>
    <x v="51"/>
    <n v="178"/>
    <n v="1"/>
    <n v="10"/>
    <x v="0"/>
    <n v="10"/>
    <n v="3"/>
    <m/>
    <m/>
    <n v="7.8539816339744835E-3"/>
    <n v="1.2942556175112916E-2"/>
    <x v="0"/>
  </r>
  <r>
    <x v="51"/>
    <n v="178"/>
    <n v="1"/>
    <n v="14"/>
    <x v="1"/>
    <n v="5"/>
    <n v="3"/>
    <m/>
    <m/>
    <n v="1.9634954084936209E-3"/>
    <n v="3.6378364277704512E-3"/>
    <x v="0"/>
  </r>
  <r>
    <x v="51"/>
    <n v="178"/>
    <n v="1"/>
    <n v="24"/>
    <x v="4"/>
    <n v="10"/>
    <n v="3"/>
    <m/>
    <m/>
    <n v="7.8539816339744835E-3"/>
    <n v="1.285292313179332E-2"/>
    <x v="0"/>
  </r>
  <r>
    <x v="51"/>
    <n v="178"/>
    <n v="1"/>
    <n v="24"/>
    <x v="0"/>
    <n v="15"/>
    <n v="6"/>
    <m/>
    <m/>
    <n v="1.7671458676442587E-2"/>
    <n v="5.8089659363338444E-2"/>
    <x v="0"/>
  </r>
  <r>
    <x v="51"/>
    <n v="178"/>
    <n v="1"/>
    <n v="24"/>
    <x v="0"/>
    <n v="10"/>
    <n v="6"/>
    <m/>
    <m/>
    <n v="7.8539816339744835E-3"/>
    <n v="2.7649101142956961E-2"/>
    <x v="0"/>
  </r>
  <r>
    <x v="51"/>
    <n v="178"/>
    <n v="1"/>
    <n v="24"/>
    <x v="4"/>
    <n v="5"/>
    <n v="6"/>
    <m/>
    <m/>
    <n v="1.9634954084936209E-3"/>
    <n v="7.3344795804612326E-3"/>
    <x v="0"/>
  </r>
  <r>
    <x v="51"/>
    <n v="178"/>
    <n v="1"/>
    <n v="10"/>
    <x v="0"/>
    <n v="5"/>
    <n v="3"/>
    <m/>
    <m/>
    <n v="1.9634954084936209E-3"/>
    <n v="3.6378364277704512E-3"/>
    <x v="0"/>
  </r>
  <r>
    <x v="51"/>
    <n v="178"/>
    <n v="1"/>
    <n v="24"/>
    <x v="4"/>
    <n v="5"/>
    <n v="3"/>
    <m/>
    <m/>
    <n v="1.9634954084936209E-3"/>
    <n v="3.5268851656513989E-3"/>
    <x v="0"/>
  </r>
  <r>
    <x v="51"/>
    <n v="178"/>
    <n v="1"/>
    <n v="24"/>
    <x v="4"/>
    <n v="10"/>
    <n v="6"/>
    <m/>
    <m/>
    <n v="7.8539816339744835E-3"/>
    <n v="2.6728826664807165E-2"/>
    <x v="0"/>
  </r>
  <r>
    <x v="51"/>
    <n v="178"/>
    <n v="1"/>
    <n v="22"/>
    <x v="2"/>
    <n v="5"/>
    <n v="3"/>
    <m/>
    <m/>
    <n v="1.9634954084936209E-3"/>
    <n v="3.6378364277704512E-3"/>
    <x v="0"/>
  </r>
  <r>
    <x v="51"/>
    <n v="178"/>
    <n v="1"/>
    <n v="24"/>
    <x v="0"/>
    <n v="15"/>
    <n v="6"/>
    <m/>
    <m/>
    <n v="1.7671458676442587E-2"/>
    <n v="5.8089659363338444E-2"/>
    <x v="0"/>
  </r>
  <r>
    <x v="51"/>
    <n v="178"/>
    <n v="1"/>
    <n v="10"/>
    <x v="0"/>
    <n v="25"/>
    <n v="6"/>
    <m/>
    <m/>
    <n v="4.9087385212340517E-2"/>
    <n v="0.14801210491524977"/>
    <x v="1"/>
  </r>
  <r>
    <x v="51"/>
    <n v="178"/>
    <n v="1"/>
    <n v="24"/>
    <x v="2"/>
    <n v="5"/>
    <n v="3"/>
    <m/>
    <m/>
    <n v="1.9634954084936209E-3"/>
    <n v="3.6378364277704512E-3"/>
    <x v="0"/>
  </r>
  <r>
    <x v="51"/>
    <n v="178"/>
    <n v="1"/>
    <n v="24"/>
    <x v="2"/>
    <n v="10"/>
    <n v="5"/>
    <m/>
    <m/>
    <n v="7.8539816339744835E-3"/>
    <n v="2.2644818432641822E-2"/>
    <x v="0"/>
  </r>
  <r>
    <x v="51"/>
    <n v="178"/>
    <n v="1"/>
    <n v="24"/>
    <x v="2"/>
    <n v="15"/>
    <n v="6"/>
    <m/>
    <m/>
    <n v="1.7671458676442587E-2"/>
    <n v="5.8089659363338444E-2"/>
    <x v="0"/>
  </r>
  <r>
    <x v="51"/>
    <n v="178"/>
    <n v="1"/>
    <n v="24"/>
    <x v="2"/>
    <n v="10"/>
    <n v="6"/>
    <m/>
    <m/>
    <n v="7.8539816339744835E-3"/>
    <n v="2.7649101142956961E-2"/>
    <x v="0"/>
  </r>
  <r>
    <x v="51"/>
    <n v="178"/>
    <n v="1"/>
    <n v="24"/>
    <x v="2"/>
    <n v="5"/>
    <n v="6"/>
    <m/>
    <m/>
    <n v="1.9634954084936209E-3"/>
    <n v="7.7714870209617563E-3"/>
    <x v="0"/>
  </r>
  <r>
    <x v="51"/>
    <n v="178"/>
    <n v="1"/>
    <n v="22"/>
    <x v="2"/>
    <n v="5"/>
    <n v="3"/>
    <m/>
    <m/>
    <n v="1.9634954084936209E-3"/>
    <n v="3.6378364277704512E-3"/>
    <x v="0"/>
  </r>
  <r>
    <x v="51"/>
    <n v="178"/>
    <n v="1"/>
    <n v="10"/>
    <x v="0"/>
    <n v="5"/>
    <n v="3"/>
    <m/>
    <m/>
    <n v="1.9634954084936209E-3"/>
    <n v="3.6378364277704512E-3"/>
    <x v="0"/>
  </r>
  <r>
    <x v="51"/>
    <n v="178"/>
    <n v="1"/>
    <n v="14"/>
    <x v="1"/>
    <n v="5"/>
    <n v="3"/>
    <m/>
    <m/>
    <n v="1.9634954084936209E-3"/>
    <n v="3.6378364277704512E-3"/>
    <x v="0"/>
  </r>
  <r>
    <x v="51"/>
    <n v="178"/>
    <n v="1"/>
    <n v="2"/>
    <x v="3"/>
    <n v="15"/>
    <n v="10"/>
    <m/>
    <m/>
    <n v="1.7671458676442587E-2"/>
    <n v="9.7687695493628809E-2"/>
    <x v="0"/>
  </r>
  <r>
    <x v="51"/>
    <n v="178"/>
    <n v="1"/>
    <n v="10"/>
    <x v="0"/>
    <n v="25"/>
    <n v="6"/>
    <m/>
    <m/>
    <n v="4.9087385212340517E-2"/>
    <n v="0.14801210491524977"/>
    <x v="1"/>
  </r>
  <r>
    <x v="51"/>
    <n v="178"/>
    <n v="1"/>
    <n v="24"/>
    <x v="0"/>
    <n v="5"/>
    <n v="3"/>
    <m/>
    <m/>
    <n v="1.9634954084936209E-3"/>
    <n v="3.6378364277704512E-3"/>
    <x v="0"/>
  </r>
  <r>
    <x v="51"/>
    <n v="178"/>
    <n v="1"/>
    <n v="2"/>
    <x v="3"/>
    <n v="10"/>
    <n v="10"/>
    <m/>
    <m/>
    <n v="7.8539816339744835E-3"/>
    <n v="4.5847824058857317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"/>
    <x v="3"/>
    <n v="15"/>
    <n v="6"/>
    <m/>
    <m/>
    <n v="1.7671458676442587E-2"/>
    <n v="5.6950957515054322E-2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4"/>
    <x v="0"/>
    <n v="5"/>
    <n v="6"/>
    <m/>
    <m/>
    <n v="1.9634954084936209E-3"/>
    <n v="7.7714870209617563E-3"/>
    <x v="0"/>
  </r>
  <r>
    <x v="51"/>
    <n v="186"/>
    <n v="1"/>
    <n v="24"/>
    <x v="4"/>
    <n v="10"/>
    <n v="5"/>
    <m/>
    <m/>
    <n v="7.8539816339744835E-3"/>
    <n v="2.2046555420420225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4"/>
    <n v="15"/>
    <n v="6"/>
    <m/>
    <m/>
    <n v="1.7671458676442587E-2"/>
    <n v="5.6950957515054322E-2"/>
    <x v="0"/>
  </r>
  <r>
    <x v="51"/>
    <n v="186"/>
    <n v="1"/>
    <n v="24"/>
    <x v="4"/>
    <n v="15"/>
    <n v="6"/>
    <m/>
    <m/>
    <n v="1.7671458676442587E-2"/>
    <n v="5.6950957515054322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14"/>
    <x v="1"/>
    <n v="5"/>
    <n v="3"/>
    <m/>
    <m/>
    <n v="1.9634954084936209E-3"/>
    <n v="3.6378364277704512E-3"/>
    <x v="0"/>
  </r>
  <r>
    <x v="51"/>
    <n v="186"/>
    <n v="1"/>
    <n v="14"/>
    <x v="1"/>
    <n v="5"/>
    <n v="3"/>
    <m/>
    <m/>
    <n v="1.9634954084936209E-3"/>
    <n v="3.6378364277704512E-3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4"/>
    <n v="5"/>
    <n v="6"/>
    <m/>
    <m/>
    <n v="1.9634954084936209E-3"/>
    <n v="7.3344795804612326E-3"/>
    <x v="0"/>
  </r>
  <r>
    <x v="51"/>
    <n v="186"/>
    <n v="1"/>
    <n v="10"/>
    <x v="0"/>
    <n v="5"/>
    <n v="3"/>
    <m/>
    <m/>
    <n v="1.9634954084936209E-3"/>
    <n v="3.6378364277704512E-3"/>
    <x v="0"/>
  </r>
  <r>
    <x v="51"/>
    <n v="186"/>
    <n v="1"/>
    <n v="24"/>
    <x v="4"/>
    <n v="5"/>
    <n v="3"/>
    <m/>
    <m/>
    <n v="1.9634954084936209E-3"/>
    <n v="3.5268851656513989E-3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2"/>
    <x v="2"/>
    <n v="5"/>
    <n v="3"/>
    <m/>
    <m/>
    <n v="1.9634954084936209E-3"/>
    <n v="3.6378364277704512E-3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4"/>
    <n v="15"/>
    <n v="6"/>
    <m/>
    <m/>
    <n v="1.7671458676442587E-2"/>
    <n v="5.6950957515054322E-2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4"/>
    <x v="0"/>
    <n v="5"/>
    <n v="6"/>
    <m/>
    <m/>
    <n v="1.9634954084936209E-3"/>
    <n v="7.7714870209617563E-3"/>
    <x v="0"/>
  </r>
  <r>
    <x v="51"/>
    <n v="186"/>
    <n v="1"/>
    <n v="24"/>
    <x v="4"/>
    <n v="10"/>
    <n v="5"/>
    <m/>
    <m/>
    <n v="7.8539816339744835E-3"/>
    <n v="2.2046555420420225E-2"/>
    <x v="0"/>
  </r>
  <r>
    <x v="51"/>
    <n v="186"/>
    <n v="1"/>
    <n v="10"/>
    <x v="0"/>
    <n v="10"/>
    <n v="3"/>
    <m/>
    <m/>
    <n v="7.8539816339744835E-3"/>
    <n v="1.2942556175112916E-2"/>
    <x v="0"/>
  </r>
  <r>
    <x v="51"/>
    <n v="186"/>
    <n v="1"/>
    <n v="14"/>
    <x v="1"/>
    <n v="5"/>
    <n v="3"/>
    <m/>
    <m/>
    <n v="1.9634954084936209E-3"/>
    <n v="3.6378364277704512E-3"/>
    <x v="0"/>
  </r>
  <r>
    <x v="51"/>
    <n v="186"/>
    <n v="1"/>
    <n v="24"/>
    <x v="4"/>
    <n v="10"/>
    <n v="3"/>
    <m/>
    <m/>
    <n v="7.8539816339744835E-3"/>
    <n v="1.285292313179332E-2"/>
    <x v="0"/>
  </r>
  <r>
    <x v="51"/>
    <n v="186"/>
    <n v="1"/>
    <n v="24"/>
    <x v="0"/>
    <n v="15"/>
    <n v="6"/>
    <m/>
    <m/>
    <n v="1.7671458676442587E-2"/>
    <n v="5.8089659363338444E-2"/>
    <x v="0"/>
  </r>
  <r>
    <x v="51"/>
    <n v="186"/>
    <n v="1"/>
    <n v="24"/>
    <x v="0"/>
    <n v="10"/>
    <n v="6"/>
    <m/>
    <m/>
    <n v="7.8539816339744835E-3"/>
    <n v="2.7649101142956961E-2"/>
    <x v="0"/>
  </r>
  <r>
    <x v="51"/>
    <n v="186"/>
    <n v="1"/>
    <n v="24"/>
    <x v="4"/>
    <n v="5"/>
    <n v="6"/>
    <m/>
    <m/>
    <n v="1.9634954084936209E-3"/>
    <n v="7.3344795804612326E-3"/>
    <x v="0"/>
  </r>
  <r>
    <x v="51"/>
    <n v="186"/>
    <n v="1"/>
    <n v="10"/>
    <x v="0"/>
    <n v="5"/>
    <n v="3"/>
    <m/>
    <m/>
    <n v="1.9634954084936209E-3"/>
    <n v="3.6378364277704512E-3"/>
    <x v="0"/>
  </r>
  <r>
    <x v="51"/>
    <n v="186"/>
    <n v="1"/>
    <n v="24"/>
    <x v="4"/>
    <n v="5"/>
    <n v="3"/>
    <m/>
    <m/>
    <n v="1.9634954084936209E-3"/>
    <n v="3.5268851656513989E-3"/>
    <x v="0"/>
  </r>
  <r>
    <x v="51"/>
    <n v="186"/>
    <n v="1"/>
    <n v="24"/>
    <x v="4"/>
    <n v="10"/>
    <n v="6"/>
    <m/>
    <m/>
    <n v="7.8539816339744835E-3"/>
    <n v="2.6728826664807165E-2"/>
    <x v="0"/>
  </r>
  <r>
    <x v="51"/>
    <n v="186"/>
    <n v="1"/>
    <n v="22"/>
    <x v="2"/>
    <n v="5"/>
    <n v="3"/>
    <m/>
    <m/>
    <n v="1.9634954084936209E-3"/>
    <n v="3.6378364277704512E-3"/>
    <x v="0"/>
  </r>
  <r>
    <x v="51"/>
    <n v="187"/>
    <n v="1"/>
    <n v="14"/>
    <x v="1"/>
    <n v="5"/>
    <n v="3"/>
    <m/>
    <m/>
    <n v="1.9634954084936209E-3"/>
    <n v="3.6378364277704512E-3"/>
    <x v="0"/>
  </r>
  <r>
    <x v="51"/>
    <n v="187"/>
    <n v="1"/>
    <n v="14"/>
    <x v="1"/>
    <n v="5"/>
    <n v="3"/>
    <m/>
    <m/>
    <n v="1.9634954084936209E-3"/>
    <n v="3.6378364277704512E-3"/>
    <x v="0"/>
  </r>
  <r>
    <x v="51"/>
    <n v="187"/>
    <n v="1"/>
    <n v="24"/>
    <x v="4"/>
    <n v="15"/>
    <n v="6"/>
    <m/>
    <m/>
    <n v="1.7671458676442587E-2"/>
    <n v="5.6950957515054322E-2"/>
    <x v="0"/>
  </r>
  <r>
    <x v="51"/>
    <n v="187"/>
    <n v="1"/>
    <n v="24"/>
    <x v="4"/>
    <n v="10"/>
    <n v="6"/>
    <m/>
    <m/>
    <n v="7.8539816339744835E-3"/>
    <n v="2.6728826664807165E-2"/>
    <x v="0"/>
  </r>
  <r>
    <x v="51"/>
    <n v="187"/>
    <n v="1"/>
    <n v="24"/>
    <x v="0"/>
    <n v="5"/>
    <n v="6"/>
    <m/>
    <m/>
    <n v="1.9634954084936209E-3"/>
    <n v="7.7714870209617563E-3"/>
    <x v="0"/>
  </r>
  <r>
    <x v="51"/>
    <n v="187"/>
    <n v="1"/>
    <n v="24"/>
    <x v="4"/>
    <n v="10"/>
    <n v="5"/>
    <m/>
    <m/>
    <n v="7.8539816339744835E-3"/>
    <n v="2.2046555420420225E-2"/>
    <x v="0"/>
  </r>
  <r>
    <x v="51"/>
    <n v="187"/>
    <n v="1"/>
    <n v="10"/>
    <x v="0"/>
    <n v="10"/>
    <n v="3"/>
    <m/>
    <m/>
    <n v="7.8539816339744835E-3"/>
    <n v="1.2942556175112916E-2"/>
    <x v="0"/>
  </r>
  <r>
    <x v="51"/>
    <n v="187"/>
    <n v="1"/>
    <n v="14"/>
    <x v="1"/>
    <n v="5"/>
    <n v="3"/>
    <m/>
    <m/>
    <n v="1.9634954084936209E-3"/>
    <n v="3.6378364277704512E-3"/>
    <x v="0"/>
  </r>
  <r>
    <x v="51"/>
    <n v="187"/>
    <n v="1"/>
    <n v="24"/>
    <x v="4"/>
    <n v="10"/>
    <n v="3"/>
    <m/>
    <m/>
    <n v="7.8539816339744835E-3"/>
    <n v="1.285292313179332E-2"/>
    <x v="0"/>
  </r>
  <r>
    <x v="51"/>
    <n v="187"/>
    <n v="1"/>
    <n v="24"/>
    <x v="0"/>
    <n v="15"/>
    <n v="6"/>
    <m/>
    <m/>
    <n v="1.7671458676442587E-2"/>
    <n v="5.8089659363338444E-2"/>
    <x v="0"/>
  </r>
  <r>
    <x v="51"/>
    <n v="187"/>
    <n v="1"/>
    <n v="24"/>
    <x v="0"/>
    <n v="10"/>
    <n v="6"/>
    <m/>
    <m/>
    <n v="7.8539816339744835E-3"/>
    <n v="2.7649101142956961E-2"/>
    <x v="0"/>
  </r>
  <r>
    <x v="51"/>
    <n v="187"/>
    <n v="1"/>
    <n v="24"/>
    <x v="4"/>
    <n v="5"/>
    <n v="6"/>
    <m/>
    <m/>
    <n v="1.9634954084936209E-3"/>
    <n v="7.3344795804612326E-3"/>
    <x v="0"/>
  </r>
  <r>
    <x v="51"/>
    <n v="187"/>
    <n v="1"/>
    <n v="10"/>
    <x v="0"/>
    <n v="5"/>
    <n v="3"/>
    <m/>
    <m/>
    <n v="1.9634954084936209E-3"/>
    <n v="3.6378364277704512E-3"/>
    <x v="0"/>
  </r>
  <r>
    <x v="51"/>
    <n v="187"/>
    <n v="1"/>
    <n v="24"/>
    <x v="4"/>
    <n v="5"/>
    <n v="3"/>
    <m/>
    <m/>
    <n v="1.9634954084936209E-3"/>
    <n v="3.5268851656513989E-3"/>
    <x v="0"/>
  </r>
  <r>
    <x v="51"/>
    <n v="187"/>
    <n v="1"/>
    <n v="24"/>
    <x v="4"/>
    <n v="10"/>
    <n v="6"/>
    <m/>
    <m/>
    <n v="7.8539816339744835E-3"/>
    <n v="2.6728826664807165E-2"/>
    <x v="0"/>
  </r>
  <r>
    <x v="51"/>
    <n v="187"/>
    <n v="1"/>
    <n v="22"/>
    <x v="2"/>
    <n v="5"/>
    <n v="3"/>
    <m/>
    <m/>
    <n v="1.9634954084936209E-3"/>
    <n v="3.6378364277704512E-3"/>
    <x v="0"/>
  </r>
  <r>
    <x v="51"/>
    <n v="187"/>
    <n v="1"/>
    <n v="24"/>
    <x v="0"/>
    <n v="15"/>
    <n v="6"/>
    <m/>
    <m/>
    <n v="1.7671458676442587E-2"/>
    <n v="5.8089659363338444E-2"/>
    <x v="0"/>
  </r>
  <r>
    <x v="51"/>
    <n v="187"/>
    <n v="1"/>
    <n v="10"/>
    <x v="0"/>
    <n v="25"/>
    <n v="6"/>
    <m/>
    <m/>
    <n v="4.9087385212340517E-2"/>
    <n v="0.14801210491524977"/>
    <x v="1"/>
  </r>
  <r>
    <x v="51"/>
    <n v="187"/>
    <n v="1"/>
    <n v="24"/>
    <x v="2"/>
    <n v="5"/>
    <n v="3"/>
    <m/>
    <m/>
    <n v="1.9634954084936209E-3"/>
    <n v="3.6378364277704512E-3"/>
    <x v="0"/>
  </r>
  <r>
    <x v="51"/>
    <n v="187"/>
    <n v="1"/>
    <n v="24"/>
    <x v="2"/>
    <n v="10"/>
    <n v="5"/>
    <m/>
    <m/>
    <n v="7.8539816339744835E-3"/>
    <n v="2.2644818432641822E-2"/>
    <x v="0"/>
  </r>
  <r>
    <x v="51"/>
    <n v="187"/>
    <n v="1"/>
    <n v="24"/>
    <x v="2"/>
    <n v="15"/>
    <n v="6"/>
    <m/>
    <m/>
    <n v="1.7671458676442587E-2"/>
    <n v="5.8089659363338444E-2"/>
    <x v="0"/>
  </r>
  <r>
    <x v="51"/>
    <n v="187"/>
    <n v="1"/>
    <n v="24"/>
    <x v="2"/>
    <n v="10"/>
    <n v="6"/>
    <m/>
    <m/>
    <n v="7.8539816339744835E-3"/>
    <n v="2.7649101142956961E-2"/>
    <x v="0"/>
  </r>
  <r>
    <x v="51"/>
    <n v="187"/>
    <n v="1"/>
    <n v="24"/>
    <x v="2"/>
    <n v="5"/>
    <n v="6"/>
    <m/>
    <m/>
    <n v="1.9634954084936209E-3"/>
    <n v="7.7714870209617563E-3"/>
    <x v="0"/>
  </r>
  <r>
    <x v="51"/>
    <n v="187"/>
    <n v="1"/>
    <n v="22"/>
    <x v="2"/>
    <n v="5"/>
    <n v="3"/>
    <m/>
    <m/>
    <n v="1.9634954084936209E-3"/>
    <n v="3.6378364277704512E-3"/>
    <x v="0"/>
  </r>
  <r>
    <x v="51"/>
    <n v="187"/>
    <n v="1"/>
    <n v="10"/>
    <x v="0"/>
    <n v="5"/>
    <n v="3"/>
    <m/>
    <m/>
    <n v="1.9634954084936209E-3"/>
    <n v="3.6378364277704512E-3"/>
    <x v="0"/>
  </r>
  <r>
    <x v="51"/>
    <n v="187"/>
    <n v="1"/>
    <n v="14"/>
    <x v="1"/>
    <n v="5"/>
    <n v="3"/>
    <m/>
    <m/>
    <n v="1.9634954084936209E-3"/>
    <n v="3.6378364277704512E-3"/>
    <x v="0"/>
  </r>
  <r>
    <x v="51"/>
    <n v="187"/>
    <n v="1"/>
    <n v="24"/>
    <x v="4"/>
    <n v="10"/>
    <n v="3"/>
    <m/>
    <m/>
    <n v="7.8539816339744835E-3"/>
    <n v="1.285292313179332E-2"/>
    <x v="0"/>
  </r>
  <r>
    <x v="51"/>
    <n v="187"/>
    <n v="1"/>
    <n v="10"/>
    <x v="0"/>
    <n v="25"/>
    <n v="6"/>
    <m/>
    <m/>
    <n v="4.9087385212340517E-2"/>
    <n v="0.14801210491524977"/>
    <x v="1"/>
  </r>
  <r>
    <x v="51"/>
    <n v="187"/>
    <n v="1"/>
    <n v="24"/>
    <x v="0"/>
    <n v="5"/>
    <n v="3"/>
    <m/>
    <m/>
    <n v="1.9634954084936209E-3"/>
    <n v="3.6378364277704512E-3"/>
    <x v="0"/>
  </r>
  <r>
    <x v="51"/>
    <n v="187"/>
    <n v="1"/>
    <n v="24"/>
    <x v="4"/>
    <n v="10"/>
    <n v="5"/>
    <m/>
    <m/>
    <n v="7.8539816339744835E-3"/>
    <n v="2.2046555420420225E-2"/>
    <x v="0"/>
  </r>
  <r>
    <x v="51"/>
    <n v="187"/>
    <n v="1"/>
    <n v="24"/>
    <x v="0"/>
    <n v="15"/>
    <n v="6"/>
    <m/>
    <m/>
    <n v="1.7671458676442587E-2"/>
    <n v="5.8089659363338444E-2"/>
    <x v="0"/>
  </r>
  <r>
    <x v="51"/>
    <n v="187"/>
    <n v="1"/>
    <n v="2"/>
    <x v="3"/>
    <n v="15"/>
    <n v="6"/>
    <m/>
    <m/>
    <n v="1.7671458676442587E-2"/>
    <n v="5.6950957515054322E-2"/>
    <x v="0"/>
  </r>
  <r>
    <x v="51"/>
    <n v="187"/>
    <n v="1"/>
    <n v="2"/>
    <x v="3"/>
    <n v="15"/>
    <n v="10"/>
    <m/>
    <m/>
    <n v="1.7671458676442587E-2"/>
    <n v="9.7687695493628809E-2"/>
    <x v="0"/>
  </r>
  <r>
    <x v="51"/>
    <n v="187"/>
    <n v="1"/>
    <n v="24"/>
    <x v="0"/>
    <n v="5"/>
    <n v="6"/>
    <m/>
    <m/>
    <n v="1.9634954084936209E-3"/>
    <n v="7.7714870209617563E-3"/>
    <x v="0"/>
  </r>
  <r>
    <x v="51"/>
    <n v="187"/>
    <n v="1"/>
    <n v="24"/>
    <x v="4"/>
    <n v="10"/>
    <n v="5"/>
    <m/>
    <m/>
    <n v="7.8539816339744835E-3"/>
    <n v="2.2046555420420225E-2"/>
    <x v="0"/>
  </r>
  <r>
    <x v="51"/>
    <n v="187"/>
    <n v="1"/>
    <n v="24"/>
    <x v="0"/>
    <n v="10"/>
    <n v="6"/>
    <m/>
    <m/>
    <n v="7.8539816339744835E-3"/>
    <n v="2.7649101142956961E-2"/>
    <x v="0"/>
  </r>
  <r>
    <x v="51"/>
    <n v="187"/>
    <n v="1"/>
    <n v="24"/>
    <x v="0"/>
    <n v="10"/>
    <n v="6"/>
    <m/>
    <m/>
    <n v="7.8539816339744835E-3"/>
    <n v="2.7649101142956961E-2"/>
    <x v="0"/>
  </r>
  <r>
    <x v="51"/>
    <n v="187"/>
    <n v="1"/>
    <n v="24"/>
    <x v="0"/>
    <n v="15"/>
    <n v="6"/>
    <m/>
    <m/>
    <n v="1.7671458676442587E-2"/>
    <n v="5.8089659363338444E-2"/>
    <x v="0"/>
  </r>
  <r>
    <x v="52"/>
    <n v="179"/>
    <n v="1"/>
    <n v="10"/>
    <x v="0"/>
    <n v="5"/>
    <n v="3"/>
    <m/>
    <m/>
    <n v="1.9634954084936209E-3"/>
    <n v="3.6378364277704512E-3"/>
    <x v="0"/>
  </r>
  <r>
    <x v="52"/>
    <n v="179"/>
    <n v="1"/>
    <n v="24"/>
    <x v="4"/>
    <n v="5"/>
    <n v="3"/>
    <m/>
    <m/>
    <n v="1.9634954084936209E-3"/>
    <n v="3.5268851656513989E-3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79"/>
    <n v="1"/>
    <n v="22"/>
    <x v="2"/>
    <n v="5"/>
    <n v="3"/>
    <m/>
    <m/>
    <n v="1.9634954084936209E-3"/>
    <n v="3.6378364277704512E-3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10"/>
    <x v="0"/>
    <n v="25"/>
    <n v="6"/>
    <m/>
    <m/>
    <n v="4.9087385212340517E-2"/>
    <n v="0.14801210491524977"/>
    <x v="1"/>
  </r>
  <r>
    <x v="52"/>
    <n v="179"/>
    <n v="1"/>
    <n v="24"/>
    <x v="2"/>
    <n v="5"/>
    <n v="3"/>
    <m/>
    <m/>
    <n v="1.9634954084936209E-3"/>
    <n v="3.6378364277704512E-3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4"/>
    <n v="15"/>
    <n v="6"/>
    <m/>
    <m/>
    <n v="1.7671458676442587E-2"/>
    <n v="5.6950957515054322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4"/>
    <n v="5"/>
    <n v="6"/>
    <m/>
    <m/>
    <n v="1.9634954084936209E-3"/>
    <n v="7.3344795804612326E-3"/>
    <x v="0"/>
  </r>
  <r>
    <x v="52"/>
    <n v="179"/>
    <n v="1"/>
    <n v="10"/>
    <x v="0"/>
    <n v="5"/>
    <n v="3"/>
    <m/>
    <m/>
    <n v="1.9634954084936209E-3"/>
    <n v="3.6378364277704512E-3"/>
    <x v="0"/>
  </r>
  <r>
    <x v="52"/>
    <n v="179"/>
    <n v="1"/>
    <n v="24"/>
    <x v="4"/>
    <n v="5"/>
    <n v="3"/>
    <m/>
    <m/>
    <n v="1.9634954084936209E-3"/>
    <n v="3.5268851656513989E-3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79"/>
    <n v="1"/>
    <n v="22"/>
    <x v="2"/>
    <n v="5"/>
    <n v="3"/>
    <m/>
    <m/>
    <n v="1.9634954084936209E-3"/>
    <n v="3.6378364277704512E-3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4"/>
    <n v="15"/>
    <n v="6"/>
    <m/>
    <m/>
    <n v="1.7671458676442587E-2"/>
    <n v="5.6950957515054322E-2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79"/>
    <n v="1"/>
    <n v="24"/>
    <x v="0"/>
    <n v="5"/>
    <n v="6"/>
    <m/>
    <m/>
    <n v="1.9634954084936209E-3"/>
    <n v="7.7714870209617563E-3"/>
    <x v="0"/>
  </r>
  <r>
    <x v="52"/>
    <n v="179"/>
    <n v="1"/>
    <n v="24"/>
    <x v="4"/>
    <n v="10"/>
    <n v="5"/>
    <m/>
    <m/>
    <n v="7.8539816339744835E-3"/>
    <n v="2.2046555420420225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0"/>
    <n v="6"/>
    <m/>
    <m/>
    <n v="7.8539816339744835E-3"/>
    <n v="2.7649101142956961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4"/>
    <n v="15"/>
    <n v="6"/>
    <m/>
    <m/>
    <n v="1.7671458676442587E-2"/>
    <n v="5.6950957515054322E-2"/>
    <x v="0"/>
  </r>
  <r>
    <x v="52"/>
    <n v="179"/>
    <n v="1"/>
    <n v="24"/>
    <x v="4"/>
    <n v="15"/>
    <n v="6"/>
    <m/>
    <m/>
    <n v="1.7671458676442587E-2"/>
    <n v="5.6950957515054322E-2"/>
    <x v="0"/>
  </r>
  <r>
    <x v="52"/>
    <n v="179"/>
    <n v="1"/>
    <n v="24"/>
    <x v="0"/>
    <n v="15"/>
    <n v="6"/>
    <m/>
    <m/>
    <n v="1.7671458676442587E-2"/>
    <n v="5.8089659363338444E-2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79"/>
    <n v="1"/>
    <n v="24"/>
    <x v="4"/>
    <n v="10"/>
    <n v="6"/>
    <m/>
    <m/>
    <n v="7.8539816339744835E-3"/>
    <n v="2.6728826664807165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4"/>
    <x v="4"/>
    <n v="5"/>
    <n v="6"/>
    <m/>
    <m/>
    <n v="1.9634954084936209E-3"/>
    <n v="7.3344795804612326E-3"/>
    <x v="0"/>
  </r>
  <r>
    <x v="52"/>
    <n v="188"/>
    <n v="1"/>
    <n v="10"/>
    <x v="0"/>
    <n v="5"/>
    <n v="3"/>
    <m/>
    <m/>
    <n v="1.9634954084936209E-3"/>
    <n v="3.6378364277704512E-3"/>
    <x v="0"/>
  </r>
  <r>
    <x v="52"/>
    <n v="188"/>
    <n v="1"/>
    <n v="24"/>
    <x v="4"/>
    <n v="5"/>
    <n v="3"/>
    <m/>
    <m/>
    <n v="1.9634954084936209E-3"/>
    <n v="3.5268851656513989E-3"/>
    <x v="0"/>
  </r>
  <r>
    <x v="52"/>
    <n v="188"/>
    <n v="1"/>
    <n v="24"/>
    <x v="4"/>
    <n v="10"/>
    <n v="6"/>
    <m/>
    <m/>
    <n v="7.8539816339744835E-3"/>
    <n v="2.6728826664807165E-2"/>
    <x v="0"/>
  </r>
  <r>
    <x v="52"/>
    <n v="188"/>
    <n v="1"/>
    <n v="22"/>
    <x v="2"/>
    <n v="5"/>
    <n v="3"/>
    <m/>
    <m/>
    <n v="1.9634954084936209E-3"/>
    <n v="3.6378364277704512E-3"/>
    <x v="0"/>
  </r>
  <r>
    <x v="52"/>
    <n v="188"/>
    <n v="1"/>
    <n v="24"/>
    <x v="0"/>
    <n v="15"/>
    <n v="6"/>
    <m/>
    <m/>
    <n v="1.7671458676442587E-2"/>
    <n v="5.8089659363338444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4"/>
    <x v="0"/>
    <n v="15"/>
    <n v="6"/>
    <m/>
    <m/>
    <n v="1.7671458676442587E-2"/>
    <n v="5.8089659363338444E-2"/>
    <x v="0"/>
  </r>
  <r>
    <x v="52"/>
    <n v="188"/>
    <n v="1"/>
    <n v="24"/>
    <x v="4"/>
    <n v="15"/>
    <n v="6"/>
    <m/>
    <m/>
    <n v="1.7671458676442587E-2"/>
    <n v="5.6950957515054322E-2"/>
    <x v="0"/>
  </r>
  <r>
    <x v="52"/>
    <n v="188"/>
    <n v="1"/>
    <n v="24"/>
    <x v="4"/>
    <n v="10"/>
    <n v="6"/>
    <m/>
    <m/>
    <n v="7.8539816339744835E-3"/>
    <n v="2.6728826664807165E-2"/>
    <x v="0"/>
  </r>
  <r>
    <x v="52"/>
    <n v="188"/>
    <n v="1"/>
    <n v="24"/>
    <x v="0"/>
    <n v="5"/>
    <n v="6"/>
    <m/>
    <m/>
    <n v="1.9634954084936209E-3"/>
    <n v="7.7714870209617563E-3"/>
    <x v="0"/>
  </r>
  <r>
    <x v="52"/>
    <n v="188"/>
    <n v="1"/>
    <n v="24"/>
    <x v="4"/>
    <n v="10"/>
    <n v="5"/>
    <m/>
    <m/>
    <n v="7.8539816339744835E-3"/>
    <n v="2.2046555420420225E-2"/>
    <x v="0"/>
  </r>
  <r>
    <x v="52"/>
    <n v="188"/>
    <n v="1"/>
    <n v="10"/>
    <x v="0"/>
    <n v="10"/>
    <n v="3"/>
    <m/>
    <m/>
    <n v="7.8539816339744835E-3"/>
    <n v="1.2942556175112916E-2"/>
    <x v="0"/>
  </r>
  <r>
    <x v="52"/>
    <n v="188"/>
    <n v="1"/>
    <n v="14"/>
    <x v="1"/>
    <n v="5"/>
    <n v="3"/>
    <m/>
    <m/>
    <n v="1.9634954084936209E-3"/>
    <n v="3.6378364277704512E-3"/>
    <x v="0"/>
  </r>
  <r>
    <x v="52"/>
    <n v="188"/>
    <n v="1"/>
    <n v="24"/>
    <x v="4"/>
    <n v="10"/>
    <n v="3"/>
    <m/>
    <m/>
    <n v="7.8539816339744835E-3"/>
    <n v="1.285292313179332E-2"/>
    <x v="0"/>
  </r>
  <r>
    <x v="52"/>
    <n v="188"/>
    <n v="1"/>
    <n v="24"/>
    <x v="0"/>
    <n v="15"/>
    <n v="6"/>
    <m/>
    <m/>
    <n v="1.7671458676442587E-2"/>
    <n v="5.8089659363338444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4"/>
    <x v="4"/>
    <n v="5"/>
    <n v="6"/>
    <m/>
    <m/>
    <n v="1.9634954084936209E-3"/>
    <n v="7.3344795804612326E-3"/>
    <x v="0"/>
  </r>
  <r>
    <x v="52"/>
    <n v="188"/>
    <n v="1"/>
    <n v="10"/>
    <x v="0"/>
    <n v="5"/>
    <n v="3"/>
    <m/>
    <m/>
    <n v="1.9634954084936209E-3"/>
    <n v="3.6378364277704512E-3"/>
    <x v="0"/>
  </r>
  <r>
    <x v="52"/>
    <n v="188"/>
    <n v="1"/>
    <n v="24"/>
    <x v="4"/>
    <n v="5"/>
    <n v="3"/>
    <m/>
    <m/>
    <n v="1.9634954084936209E-3"/>
    <n v="3.5268851656513989E-3"/>
    <x v="0"/>
  </r>
  <r>
    <x v="52"/>
    <n v="188"/>
    <n v="1"/>
    <n v="24"/>
    <x v="4"/>
    <n v="10"/>
    <n v="6"/>
    <m/>
    <m/>
    <n v="7.8539816339744835E-3"/>
    <n v="2.6728826664807165E-2"/>
    <x v="0"/>
  </r>
  <r>
    <x v="52"/>
    <n v="188"/>
    <n v="1"/>
    <n v="22"/>
    <x v="2"/>
    <n v="5"/>
    <n v="3"/>
    <m/>
    <m/>
    <n v="1.9634954084936209E-3"/>
    <n v="3.6378364277704512E-3"/>
    <x v="0"/>
  </r>
  <r>
    <x v="52"/>
    <n v="188"/>
    <n v="1"/>
    <n v="14"/>
    <x v="1"/>
    <n v="5"/>
    <n v="3"/>
    <m/>
    <m/>
    <n v="1.9634954084936209E-3"/>
    <n v="3.6378364277704512E-3"/>
    <x v="0"/>
  </r>
  <r>
    <x v="52"/>
    <n v="188"/>
    <n v="1"/>
    <n v="14"/>
    <x v="1"/>
    <n v="5"/>
    <n v="3"/>
    <m/>
    <m/>
    <n v="1.9634954084936209E-3"/>
    <n v="3.6378364277704512E-3"/>
    <x v="0"/>
  </r>
  <r>
    <x v="52"/>
    <n v="188"/>
    <n v="1"/>
    <n v="24"/>
    <x v="4"/>
    <n v="15"/>
    <n v="6"/>
    <m/>
    <m/>
    <n v="1.7671458676442587E-2"/>
    <n v="5.6950957515054322E-2"/>
    <x v="0"/>
  </r>
  <r>
    <x v="52"/>
    <n v="188"/>
    <n v="1"/>
    <n v="2"/>
    <x v="3"/>
    <n v="10"/>
    <n v="10"/>
    <m/>
    <m/>
    <n v="7.8539816339744835E-3"/>
    <n v="4.5847824058857317E-2"/>
    <x v="0"/>
  </r>
  <r>
    <x v="52"/>
    <n v="188"/>
    <n v="1"/>
    <n v="24"/>
    <x v="0"/>
    <n v="5"/>
    <n v="6"/>
    <m/>
    <m/>
    <n v="1.9634954084936209E-3"/>
    <n v="7.7714870209617563E-3"/>
    <x v="0"/>
  </r>
  <r>
    <x v="52"/>
    <n v="188"/>
    <n v="1"/>
    <n v="2"/>
    <x v="3"/>
    <n v="15"/>
    <n v="10"/>
    <n v="32"/>
    <n v="8"/>
    <n v="1.7671458676442587E-2"/>
    <n v="9.7687695493628809E-2"/>
    <x v="0"/>
  </r>
  <r>
    <x v="52"/>
    <n v="188"/>
    <n v="1"/>
    <n v="10"/>
    <x v="0"/>
    <n v="10"/>
    <n v="3"/>
    <m/>
    <m/>
    <n v="7.8539816339744835E-3"/>
    <n v="1.2942556175112916E-2"/>
    <x v="0"/>
  </r>
  <r>
    <x v="52"/>
    <n v="188"/>
    <n v="1"/>
    <n v="14"/>
    <x v="1"/>
    <n v="5"/>
    <n v="3"/>
    <m/>
    <m/>
    <n v="1.9634954084936209E-3"/>
    <n v="3.6378364277704512E-3"/>
    <x v="0"/>
  </r>
  <r>
    <x v="52"/>
    <n v="188"/>
    <n v="1"/>
    <n v="2"/>
    <x v="3"/>
    <n v="10"/>
    <n v="10"/>
    <m/>
    <m/>
    <n v="7.8539816339744835E-3"/>
    <n v="4.5847824058857317E-2"/>
    <x v="0"/>
  </r>
  <r>
    <x v="52"/>
    <n v="188"/>
    <n v="1"/>
    <n v="24"/>
    <x v="0"/>
    <n v="15"/>
    <n v="6"/>
    <m/>
    <m/>
    <n v="1.7671458676442587E-2"/>
    <n v="5.8089659363338444E-2"/>
    <x v="0"/>
  </r>
  <r>
    <x v="52"/>
    <n v="188"/>
    <n v="1"/>
    <n v="24"/>
    <x v="0"/>
    <n v="10"/>
    <n v="6"/>
    <m/>
    <m/>
    <n v="7.8539816339744835E-3"/>
    <n v="2.7649101142956961E-2"/>
    <x v="0"/>
  </r>
  <r>
    <x v="52"/>
    <n v="188"/>
    <n v="1"/>
    <n v="2"/>
    <x v="3"/>
    <n v="10"/>
    <n v="10"/>
    <m/>
    <m/>
    <n v="7.8539816339744835E-3"/>
    <n v="4.5847824058857317E-2"/>
    <x v="0"/>
  </r>
  <r>
    <x v="52"/>
    <n v="188"/>
    <n v="1"/>
    <n v="10"/>
    <x v="0"/>
    <n v="5"/>
    <n v="3"/>
    <m/>
    <m/>
    <n v="1.9634954084936209E-3"/>
    <n v="3.6378364277704512E-3"/>
    <x v="0"/>
  </r>
  <r>
    <x v="52"/>
    <n v="188"/>
    <n v="1"/>
    <n v="24"/>
    <x v="4"/>
    <n v="5"/>
    <n v="3"/>
    <m/>
    <m/>
    <n v="1.9634954084936209E-3"/>
    <n v="3.5268851656513989E-3"/>
    <x v="0"/>
  </r>
  <r>
    <x v="53"/>
    <n v="196"/>
    <n v="1"/>
    <n v="24"/>
    <x v="0"/>
    <n v="5"/>
    <n v="6"/>
    <m/>
    <m/>
    <n v="1.9634954084936209E-3"/>
    <n v="7.7714870209617563E-3"/>
    <x v="0"/>
  </r>
  <r>
    <x v="53"/>
    <n v="196"/>
    <n v="1"/>
    <n v="24"/>
    <x v="4"/>
    <n v="10"/>
    <n v="5"/>
    <m/>
    <m/>
    <n v="7.8539816339744835E-3"/>
    <n v="2.2046555420420225E-2"/>
    <x v="0"/>
  </r>
  <r>
    <x v="53"/>
    <n v="196"/>
    <n v="1"/>
    <n v="10"/>
    <x v="0"/>
    <n v="10"/>
    <n v="3"/>
    <m/>
    <m/>
    <n v="7.8539816339744835E-3"/>
    <n v="1.2942556175112916E-2"/>
    <x v="0"/>
  </r>
  <r>
    <x v="53"/>
    <n v="196"/>
    <n v="1"/>
    <n v="14"/>
    <x v="1"/>
    <n v="5"/>
    <n v="3"/>
    <m/>
    <m/>
    <n v="1.9634954084936209E-3"/>
    <n v="3.6378364277704512E-3"/>
    <x v="0"/>
  </r>
  <r>
    <x v="53"/>
    <n v="196"/>
    <n v="1"/>
    <n v="24"/>
    <x v="4"/>
    <n v="10"/>
    <n v="3"/>
    <m/>
    <m/>
    <n v="7.8539816339744835E-3"/>
    <n v="1.285292313179332E-2"/>
    <x v="0"/>
  </r>
  <r>
    <x v="53"/>
    <n v="196"/>
    <n v="1"/>
    <n v="24"/>
    <x v="0"/>
    <n v="15"/>
    <n v="6"/>
    <m/>
    <m/>
    <n v="1.7671458676442587E-2"/>
    <n v="5.8089659363338444E-2"/>
    <x v="0"/>
  </r>
  <r>
    <x v="53"/>
    <n v="196"/>
    <n v="1"/>
    <n v="24"/>
    <x v="0"/>
    <n v="10"/>
    <n v="6"/>
    <m/>
    <m/>
    <n v="7.8539816339744835E-3"/>
    <n v="2.7649101142956961E-2"/>
    <x v="0"/>
  </r>
  <r>
    <x v="53"/>
    <n v="196"/>
    <n v="1"/>
    <n v="2"/>
    <x v="3"/>
    <n v="15"/>
    <n v="10"/>
    <m/>
    <m/>
    <n v="1.7671458676442587E-2"/>
    <n v="9.7687695493628809E-2"/>
    <x v="0"/>
  </r>
  <r>
    <x v="53"/>
    <n v="196"/>
    <n v="1"/>
    <n v="10"/>
    <x v="0"/>
    <n v="5"/>
    <n v="3"/>
    <m/>
    <m/>
    <n v="1.9634954084936209E-3"/>
    <n v="3.6378364277704512E-3"/>
    <x v="0"/>
  </r>
  <r>
    <x v="53"/>
    <n v="196"/>
    <n v="1"/>
    <n v="2"/>
    <x v="3"/>
    <n v="15"/>
    <n v="10"/>
    <n v="28"/>
    <n v="7"/>
    <n v="1.7671458676442587E-2"/>
    <n v="9.7687695493628809E-2"/>
    <x v="0"/>
  </r>
  <r>
    <x v="53"/>
    <n v="196"/>
    <n v="1"/>
    <n v="2"/>
    <x v="3"/>
    <n v="10"/>
    <n v="10"/>
    <m/>
    <m/>
    <n v="7.8539816339744835E-3"/>
    <n v="4.5847824058857317E-2"/>
    <x v="0"/>
  </r>
  <r>
    <x v="53"/>
    <n v="196"/>
    <n v="1"/>
    <n v="22"/>
    <x v="2"/>
    <n v="5"/>
    <n v="3"/>
    <m/>
    <m/>
    <n v="1.9634954084936209E-3"/>
    <n v="3.6378364277704512E-3"/>
    <x v="0"/>
  </r>
  <r>
    <x v="53"/>
    <n v="196"/>
    <n v="1"/>
    <n v="24"/>
    <x v="0"/>
    <n v="15"/>
    <n v="6"/>
    <m/>
    <m/>
    <n v="1.7671458676442587E-2"/>
    <n v="5.8089659363338444E-2"/>
    <x v="0"/>
  </r>
  <r>
    <x v="53"/>
    <n v="196"/>
    <n v="1"/>
    <n v="10"/>
    <x v="0"/>
    <n v="25"/>
    <n v="6"/>
    <m/>
    <m/>
    <n v="4.9087385212340517E-2"/>
    <n v="0.14801210491524977"/>
    <x v="1"/>
  </r>
  <r>
    <x v="53"/>
    <n v="196"/>
    <n v="1"/>
    <n v="24"/>
    <x v="2"/>
    <n v="5"/>
    <n v="3"/>
    <m/>
    <m/>
    <n v="1.9634954084936209E-3"/>
    <n v="3.6378364277704512E-3"/>
    <x v="0"/>
  </r>
  <r>
    <x v="53"/>
    <n v="196"/>
    <n v="1"/>
    <n v="24"/>
    <x v="2"/>
    <n v="10"/>
    <n v="5"/>
    <m/>
    <m/>
    <n v="7.8539816339744835E-3"/>
    <n v="2.2644818432641822E-2"/>
    <x v="0"/>
  </r>
  <r>
    <x v="53"/>
    <n v="196"/>
    <n v="1"/>
    <n v="24"/>
    <x v="2"/>
    <n v="15"/>
    <n v="6"/>
    <m/>
    <m/>
    <n v="1.7671458676442587E-2"/>
    <n v="5.8089659363338444E-2"/>
    <x v="0"/>
  </r>
  <r>
    <x v="53"/>
    <n v="196"/>
    <n v="1"/>
    <n v="24"/>
    <x v="2"/>
    <n v="10"/>
    <n v="6"/>
    <m/>
    <m/>
    <n v="7.8539816339744835E-3"/>
    <n v="2.7649101142956961E-2"/>
    <x v="0"/>
  </r>
  <r>
    <x v="53"/>
    <n v="196"/>
    <n v="1"/>
    <n v="24"/>
    <x v="2"/>
    <n v="5"/>
    <n v="6"/>
    <m/>
    <m/>
    <n v="1.9634954084936209E-3"/>
    <n v="7.7714870209617563E-3"/>
    <x v="0"/>
  </r>
  <r>
    <x v="53"/>
    <n v="196"/>
    <n v="1"/>
    <n v="22"/>
    <x v="2"/>
    <n v="5"/>
    <n v="3"/>
    <m/>
    <m/>
    <n v="1.9634954084936209E-3"/>
    <n v="3.6378364277704512E-3"/>
    <x v="0"/>
  </r>
  <r>
    <x v="53"/>
    <n v="196"/>
    <n v="1"/>
    <n v="10"/>
    <x v="0"/>
    <n v="5"/>
    <n v="3"/>
    <m/>
    <m/>
    <n v="1.9634954084936209E-3"/>
    <n v="3.6378364277704512E-3"/>
    <x v="0"/>
  </r>
  <r>
    <x v="53"/>
    <n v="196"/>
    <n v="1"/>
    <n v="14"/>
    <x v="1"/>
    <n v="5"/>
    <n v="3"/>
    <m/>
    <m/>
    <n v="1.9634954084936209E-3"/>
    <n v="3.6378364277704512E-3"/>
    <x v="0"/>
  </r>
  <r>
    <x v="53"/>
    <n v="196"/>
    <n v="1"/>
    <n v="2"/>
    <x v="3"/>
    <n v="10"/>
    <n v="10"/>
    <m/>
    <m/>
    <n v="7.8539816339744835E-3"/>
    <n v="4.5847824058857317E-2"/>
    <x v="0"/>
  </r>
  <r>
    <x v="53"/>
    <n v="196"/>
    <n v="1"/>
    <n v="10"/>
    <x v="0"/>
    <n v="25"/>
    <n v="6"/>
    <m/>
    <m/>
    <n v="4.9087385212340517E-2"/>
    <n v="0.14801210491524977"/>
    <x v="1"/>
  </r>
  <r>
    <x v="53"/>
    <n v="196"/>
    <n v="1"/>
    <n v="24"/>
    <x v="0"/>
    <n v="5"/>
    <n v="3"/>
    <m/>
    <m/>
    <n v="1.9634954084936209E-3"/>
    <n v="3.6378364277704512E-3"/>
    <x v="0"/>
  </r>
  <r>
    <x v="53"/>
    <n v="196"/>
    <n v="1"/>
    <n v="24"/>
    <x v="4"/>
    <n v="10"/>
    <n v="5"/>
    <m/>
    <m/>
    <n v="7.8539816339744835E-3"/>
    <n v="2.2046555420420225E-2"/>
    <x v="0"/>
  </r>
  <r>
    <x v="53"/>
    <n v="196"/>
    <n v="1"/>
    <n v="24"/>
    <x v="0"/>
    <n v="15"/>
    <n v="6"/>
    <m/>
    <m/>
    <n v="1.7671458676442587E-2"/>
    <n v="5.8089659363338444E-2"/>
    <x v="0"/>
  </r>
  <r>
    <x v="53"/>
    <n v="196"/>
    <n v="1"/>
    <n v="24"/>
    <x v="4"/>
    <n v="15"/>
    <n v="6"/>
    <m/>
    <m/>
    <n v="1.7671458676442587E-2"/>
    <n v="5.6950957515054322E-2"/>
    <x v="0"/>
  </r>
  <r>
    <x v="53"/>
    <n v="196"/>
    <n v="1"/>
    <n v="24"/>
    <x v="4"/>
    <n v="10"/>
    <n v="6"/>
    <m/>
    <m/>
    <n v="7.8539816339744835E-3"/>
    <n v="2.6728826664807165E-2"/>
    <x v="0"/>
  </r>
  <r>
    <x v="53"/>
    <n v="196"/>
    <n v="1"/>
    <n v="24"/>
    <x v="0"/>
    <n v="5"/>
    <n v="6"/>
    <m/>
    <m/>
    <n v="1.9634954084936209E-3"/>
    <n v="7.7714870209617563E-3"/>
    <x v="0"/>
  </r>
  <r>
    <x v="53"/>
    <n v="196"/>
    <n v="1"/>
    <n v="24"/>
    <x v="4"/>
    <n v="10"/>
    <n v="5"/>
    <m/>
    <m/>
    <n v="7.8539816339744835E-3"/>
    <n v="2.2046555420420225E-2"/>
    <x v="0"/>
  </r>
  <r>
    <x v="53"/>
    <n v="196"/>
    <n v="1"/>
    <n v="24"/>
    <x v="0"/>
    <n v="10"/>
    <n v="6"/>
    <m/>
    <m/>
    <n v="7.8539816339744835E-3"/>
    <n v="2.7649101142956961E-2"/>
    <x v="0"/>
  </r>
  <r>
    <x v="53"/>
    <n v="196"/>
    <n v="1"/>
    <n v="24"/>
    <x v="0"/>
    <n v="10"/>
    <n v="6"/>
    <m/>
    <m/>
    <n v="7.8539816339744835E-3"/>
    <n v="2.7649101142956961E-2"/>
    <x v="0"/>
  </r>
  <r>
    <x v="53"/>
    <n v="196"/>
    <n v="1"/>
    <n v="24"/>
    <x v="0"/>
    <n v="15"/>
    <n v="6"/>
    <m/>
    <m/>
    <n v="1.7671458676442587E-2"/>
    <n v="5.8089659363338444E-2"/>
    <x v="0"/>
  </r>
  <r>
    <x v="53"/>
    <n v="196"/>
    <n v="1"/>
    <n v="24"/>
    <x v="4"/>
    <n v="15"/>
    <n v="6"/>
    <m/>
    <m/>
    <n v="1.7671458676442587E-2"/>
    <n v="5.6950957515054322E-2"/>
    <x v="0"/>
  </r>
  <r>
    <x v="53"/>
    <n v="196"/>
    <n v="1"/>
    <n v="24"/>
    <x v="4"/>
    <n v="15"/>
    <n v="6"/>
    <m/>
    <m/>
    <n v="1.7671458676442587E-2"/>
    <n v="5.6950957515054322E-2"/>
    <x v="0"/>
  </r>
  <r>
    <x v="53"/>
    <n v="196"/>
    <n v="1"/>
    <n v="24"/>
    <x v="0"/>
    <n v="15"/>
    <n v="6"/>
    <m/>
    <m/>
    <n v="1.7671458676442587E-2"/>
    <n v="5.8089659363338444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4"/>
    <n v="15"/>
    <n v="6"/>
    <m/>
    <m/>
    <n v="1.7671458676442587E-2"/>
    <n v="5.6950957515054322E-2"/>
    <x v="0"/>
  </r>
  <r>
    <x v="54"/>
    <n v="147"/>
    <n v="1"/>
    <n v="24"/>
    <x v="4"/>
    <n v="10"/>
    <n v="6"/>
    <m/>
    <m/>
    <n v="7.8539816339744835E-3"/>
    <n v="2.6728826664807165E-2"/>
    <x v="0"/>
  </r>
  <r>
    <x v="54"/>
    <n v="147"/>
    <n v="1"/>
    <n v="24"/>
    <x v="0"/>
    <n v="5"/>
    <n v="3"/>
    <m/>
    <m/>
    <n v="1.9634954084936209E-3"/>
    <n v="3.6378364277704512E-3"/>
    <x v="0"/>
  </r>
  <r>
    <x v="54"/>
    <n v="147"/>
    <n v="1"/>
    <n v="24"/>
    <x v="4"/>
    <n v="10"/>
    <n v="5"/>
    <m/>
    <m/>
    <n v="7.8539816339744835E-3"/>
    <n v="2.2046555420420225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4"/>
    <n v="15"/>
    <n v="6"/>
    <m/>
    <m/>
    <n v="1.7671458676442587E-2"/>
    <n v="5.6950957515054322E-2"/>
    <x v="0"/>
  </r>
  <r>
    <x v="54"/>
    <n v="147"/>
    <n v="1"/>
    <n v="24"/>
    <x v="4"/>
    <n v="15"/>
    <n v="6"/>
    <m/>
    <m/>
    <n v="1.7671458676442587E-2"/>
    <n v="5.6950957515054322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4"/>
    <n v="10"/>
    <n v="6"/>
    <m/>
    <m/>
    <n v="7.8539816339744835E-3"/>
    <n v="2.6728826664807165E-2"/>
    <x v="0"/>
  </r>
  <r>
    <x v="54"/>
    <n v="147"/>
    <n v="1"/>
    <n v="24"/>
    <x v="4"/>
    <n v="10"/>
    <n v="6"/>
    <m/>
    <m/>
    <n v="7.8539816339744835E-3"/>
    <n v="2.6728826664807165E-2"/>
    <x v="0"/>
  </r>
  <r>
    <x v="54"/>
    <n v="147"/>
    <n v="1"/>
    <n v="14"/>
    <x v="1"/>
    <n v="5"/>
    <n v="3"/>
    <m/>
    <m/>
    <n v="1.9634954084936209E-3"/>
    <n v="3.6378364277704512E-3"/>
    <x v="0"/>
  </r>
  <r>
    <x v="54"/>
    <n v="147"/>
    <n v="1"/>
    <n v="14"/>
    <x v="1"/>
    <n v="5"/>
    <n v="3"/>
    <m/>
    <m/>
    <n v="1.9634954084936209E-3"/>
    <n v="3.6378364277704512E-3"/>
    <x v="0"/>
  </r>
  <r>
    <x v="54"/>
    <n v="147"/>
    <n v="1"/>
    <n v="24"/>
    <x v="4"/>
    <n v="10"/>
    <n v="6"/>
    <m/>
    <m/>
    <n v="7.8539816339744835E-3"/>
    <n v="2.6728826664807165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4"/>
    <n v="5"/>
    <n v="6"/>
    <m/>
    <m/>
    <n v="1.9634954084936209E-3"/>
    <n v="7.3344795804612326E-3"/>
    <x v="0"/>
  </r>
  <r>
    <x v="54"/>
    <n v="147"/>
    <n v="1"/>
    <n v="10"/>
    <x v="0"/>
    <n v="5"/>
    <n v="3"/>
    <m/>
    <m/>
    <n v="1.9634954084936209E-3"/>
    <n v="3.6378364277704512E-3"/>
    <x v="0"/>
  </r>
  <r>
    <x v="54"/>
    <n v="147"/>
    <n v="1"/>
    <n v="2"/>
    <x v="3"/>
    <n v="10"/>
    <n v="10"/>
    <m/>
    <m/>
    <n v="7.8539816339744835E-3"/>
    <n v="4.5847824058857317E-2"/>
    <x v="0"/>
  </r>
  <r>
    <x v="54"/>
    <n v="147"/>
    <n v="1"/>
    <n v="2"/>
    <x v="3"/>
    <n v="15"/>
    <n v="10"/>
    <n v="26"/>
    <n v="7"/>
    <n v="1.7671458676442587E-2"/>
    <n v="9.7687695493628809E-2"/>
    <x v="0"/>
  </r>
  <r>
    <x v="54"/>
    <n v="147"/>
    <n v="1"/>
    <n v="22"/>
    <x v="2"/>
    <n v="5"/>
    <n v="3"/>
    <m/>
    <m/>
    <n v="1.9634954084936209E-3"/>
    <n v="3.6378364277704512E-3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0"/>
    <n v="3"/>
    <m/>
    <m/>
    <n v="7.8539816339744835E-3"/>
    <n v="1.2942556175112916E-2"/>
    <x v="0"/>
  </r>
  <r>
    <x v="54"/>
    <n v="147"/>
    <n v="1"/>
    <n v="24"/>
    <x v="0"/>
    <n v="15"/>
    <n v="3"/>
    <m/>
    <m/>
    <n v="1.7671458676442587E-2"/>
    <n v="2.719179461263227E-2"/>
    <x v="0"/>
  </r>
  <r>
    <x v="54"/>
    <n v="147"/>
    <n v="1"/>
    <n v="2"/>
    <x v="3"/>
    <n v="15"/>
    <n v="6"/>
    <m/>
    <m/>
    <n v="1.7671458676442587E-2"/>
    <n v="5.6950957515054322E-2"/>
    <x v="0"/>
  </r>
  <r>
    <x v="54"/>
    <n v="147"/>
    <n v="1"/>
    <n v="2"/>
    <x v="3"/>
    <n v="10"/>
    <n v="10"/>
    <m/>
    <m/>
    <n v="7.8539816339744835E-3"/>
    <n v="4.5847824058857317E-2"/>
    <x v="0"/>
  </r>
  <r>
    <x v="54"/>
    <n v="147"/>
    <n v="1"/>
    <n v="24"/>
    <x v="0"/>
    <n v="5"/>
    <n v="3"/>
    <m/>
    <m/>
    <n v="1.9634954084936209E-3"/>
    <n v="3.6378364277704512E-3"/>
    <x v="0"/>
  </r>
  <r>
    <x v="54"/>
    <n v="147"/>
    <n v="1"/>
    <n v="2"/>
    <x v="3"/>
    <n v="15"/>
    <n v="10"/>
    <m/>
    <m/>
    <n v="1.7671458676442587E-2"/>
    <n v="9.7687695493628809E-2"/>
    <x v="0"/>
  </r>
  <r>
    <x v="54"/>
    <n v="147"/>
    <n v="1"/>
    <n v="10"/>
    <x v="0"/>
    <n v="10"/>
    <n v="3"/>
    <m/>
    <m/>
    <n v="7.8539816339744835E-3"/>
    <n v="1.2942556175112916E-2"/>
    <x v="0"/>
  </r>
  <r>
    <x v="54"/>
    <n v="147"/>
    <n v="1"/>
    <n v="14"/>
    <x v="1"/>
    <n v="5"/>
    <n v="3"/>
    <m/>
    <m/>
    <n v="1.9634954084936209E-3"/>
    <n v="3.6378364277704512E-3"/>
    <x v="0"/>
  </r>
  <r>
    <x v="54"/>
    <n v="148"/>
    <n v="1"/>
    <n v="24"/>
    <x v="4"/>
    <n v="5"/>
    <n v="3"/>
    <m/>
    <m/>
    <n v="1.9634954084936209E-3"/>
    <n v="3.5268851656513989E-3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10"/>
    <x v="0"/>
    <n v="25"/>
    <n v="3"/>
    <m/>
    <m/>
    <n v="4.9087385212340517E-2"/>
    <n v="6.9284530175415873E-2"/>
    <x v="1"/>
  </r>
  <r>
    <x v="54"/>
    <n v="148"/>
    <n v="1"/>
    <n v="24"/>
    <x v="0"/>
    <n v="5"/>
    <n v="3"/>
    <m/>
    <m/>
    <n v="1.9634954084936209E-3"/>
    <n v="3.6378364277704512E-3"/>
    <x v="0"/>
  </r>
  <r>
    <x v="54"/>
    <n v="148"/>
    <n v="1"/>
    <n v="24"/>
    <x v="4"/>
    <n v="10"/>
    <n v="5"/>
    <m/>
    <m/>
    <n v="7.8539816339744835E-3"/>
    <n v="2.2046555420420225E-2"/>
    <x v="0"/>
  </r>
  <r>
    <x v="54"/>
    <n v="148"/>
    <n v="1"/>
    <n v="10"/>
    <x v="0"/>
    <n v="10"/>
    <n v="3"/>
    <m/>
    <m/>
    <n v="7.8539816339744835E-3"/>
    <n v="1.2942556175112916E-2"/>
    <x v="0"/>
  </r>
  <r>
    <x v="54"/>
    <n v="148"/>
    <n v="1"/>
    <n v="10"/>
    <x v="0"/>
    <n v="5"/>
    <n v="3"/>
    <m/>
    <m/>
    <n v="1.9634954084936209E-3"/>
    <n v="3.6378364277704512E-3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2"/>
    <x v="2"/>
    <n v="5"/>
    <n v="3"/>
    <m/>
    <m/>
    <n v="1.9634954084936209E-3"/>
    <n v="3.6378364277704512E-3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4"/>
    <n v="15"/>
    <n v="6"/>
    <m/>
    <m/>
    <n v="1.7671458676442587E-2"/>
    <n v="5.6950957515054322E-2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4"/>
    <x v="0"/>
    <n v="5"/>
    <n v="3"/>
    <m/>
    <m/>
    <n v="1.9634954084936209E-3"/>
    <n v="3.6378364277704512E-3"/>
    <x v="0"/>
  </r>
  <r>
    <x v="54"/>
    <n v="148"/>
    <n v="1"/>
    <n v="24"/>
    <x v="4"/>
    <n v="10"/>
    <n v="5"/>
    <m/>
    <m/>
    <n v="7.8539816339744835E-3"/>
    <n v="2.2046555420420225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4"/>
    <n v="15"/>
    <n v="6"/>
    <m/>
    <m/>
    <n v="1.7671458676442587E-2"/>
    <n v="5.6950957515054322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14"/>
    <x v="1"/>
    <n v="5"/>
    <n v="3"/>
    <m/>
    <m/>
    <n v="1.9634954084936209E-3"/>
    <n v="3.6378364277704512E-3"/>
    <x v="0"/>
  </r>
  <r>
    <x v="54"/>
    <n v="148"/>
    <n v="1"/>
    <n v="14"/>
    <x v="1"/>
    <n v="5"/>
    <n v="3"/>
    <m/>
    <m/>
    <n v="1.9634954084936209E-3"/>
    <n v="3.6378364277704512E-3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4"/>
    <n v="5"/>
    <n v="6"/>
    <m/>
    <m/>
    <n v="1.9634954084936209E-3"/>
    <n v="7.3344795804612326E-3"/>
    <x v="0"/>
  </r>
  <r>
    <x v="54"/>
    <n v="148"/>
    <n v="1"/>
    <n v="10"/>
    <x v="0"/>
    <n v="5"/>
    <n v="3"/>
    <m/>
    <m/>
    <n v="1.9634954084936209E-3"/>
    <n v="3.6378364277704512E-3"/>
    <x v="0"/>
  </r>
  <r>
    <x v="54"/>
    <n v="148"/>
    <n v="1"/>
    <n v="24"/>
    <x v="4"/>
    <n v="5"/>
    <n v="3"/>
    <m/>
    <m/>
    <n v="1.9634954084936209E-3"/>
    <n v="3.5268851656513989E-3"/>
    <x v="0"/>
  </r>
  <r>
    <x v="54"/>
    <n v="148"/>
    <n v="1"/>
    <n v="24"/>
    <x v="4"/>
    <n v="10"/>
    <n v="6"/>
    <m/>
    <m/>
    <n v="7.8539816339744835E-3"/>
    <n v="2.6728826664807165E-2"/>
    <x v="0"/>
  </r>
  <r>
    <x v="54"/>
    <n v="148"/>
    <n v="1"/>
    <n v="22"/>
    <x v="2"/>
    <n v="5"/>
    <n v="3"/>
    <m/>
    <m/>
    <n v="1.9634954084936209E-3"/>
    <n v="3.6378364277704512E-3"/>
    <x v="0"/>
  </r>
  <r>
    <x v="54"/>
    <n v="148"/>
    <n v="1"/>
    <n v="24"/>
    <x v="0"/>
    <n v="15"/>
    <n v="3"/>
    <m/>
    <m/>
    <n v="1.7671458676442587E-2"/>
    <n v="2.719179461263227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48"/>
    <n v="1"/>
    <n v="24"/>
    <x v="0"/>
    <n v="10"/>
    <n v="3"/>
    <m/>
    <m/>
    <n v="7.8539816339744835E-3"/>
    <n v="1.2942556175112916E-2"/>
    <x v="0"/>
  </r>
  <r>
    <x v="54"/>
    <n v="156"/>
    <n v="1"/>
    <n v="24"/>
    <x v="4"/>
    <n v="5"/>
    <n v="6"/>
    <m/>
    <m/>
    <n v="1.9634954084936209E-3"/>
    <n v="7.3344795804612326E-3"/>
    <x v="0"/>
  </r>
  <r>
    <x v="54"/>
    <n v="156"/>
    <n v="1"/>
    <n v="10"/>
    <x v="0"/>
    <n v="5"/>
    <n v="3"/>
    <m/>
    <m/>
    <n v="1.9634954084936209E-3"/>
    <n v="3.6378364277704512E-3"/>
    <x v="0"/>
  </r>
  <r>
    <x v="54"/>
    <n v="156"/>
    <n v="1"/>
    <n v="24"/>
    <x v="4"/>
    <n v="5"/>
    <n v="3"/>
    <m/>
    <m/>
    <n v="1.9634954084936209E-3"/>
    <n v="3.5268851656513989E-3"/>
    <x v="0"/>
  </r>
  <r>
    <x v="54"/>
    <n v="156"/>
    <n v="1"/>
    <n v="24"/>
    <x v="4"/>
    <n v="10"/>
    <n v="6"/>
    <m/>
    <m/>
    <n v="7.8539816339744835E-3"/>
    <n v="2.6728826664807165E-2"/>
    <x v="0"/>
  </r>
  <r>
    <x v="54"/>
    <n v="156"/>
    <n v="1"/>
    <n v="22"/>
    <x v="2"/>
    <n v="5"/>
    <n v="3"/>
    <m/>
    <m/>
    <n v="1.9634954084936209E-3"/>
    <n v="3.6378364277704512E-3"/>
    <x v="0"/>
  </r>
  <r>
    <x v="54"/>
    <n v="156"/>
    <n v="1"/>
    <n v="14"/>
    <x v="1"/>
    <n v="5"/>
    <n v="3"/>
    <m/>
    <m/>
    <n v="1.9634954084936209E-3"/>
    <n v="3.6378364277704512E-3"/>
    <x v="0"/>
  </r>
  <r>
    <x v="54"/>
    <n v="156"/>
    <n v="1"/>
    <n v="14"/>
    <x v="1"/>
    <n v="5"/>
    <n v="3"/>
    <m/>
    <m/>
    <n v="1.9634954084936209E-3"/>
    <n v="3.6378364277704512E-3"/>
    <x v="0"/>
  </r>
  <r>
    <x v="54"/>
    <n v="156"/>
    <n v="1"/>
    <n v="24"/>
    <x v="4"/>
    <n v="15"/>
    <n v="6"/>
    <m/>
    <m/>
    <n v="1.7671458676442587E-2"/>
    <n v="5.6950957515054322E-2"/>
    <x v="0"/>
  </r>
  <r>
    <x v="54"/>
    <n v="156"/>
    <n v="1"/>
    <n v="24"/>
    <x v="4"/>
    <n v="10"/>
    <n v="6"/>
    <m/>
    <m/>
    <n v="7.8539816339744835E-3"/>
    <n v="2.6728826664807165E-2"/>
    <x v="0"/>
  </r>
  <r>
    <x v="54"/>
    <n v="156"/>
    <n v="1"/>
    <n v="24"/>
    <x v="0"/>
    <n v="5"/>
    <n v="3"/>
    <m/>
    <m/>
    <n v="1.9634954084936209E-3"/>
    <n v="3.6378364277704512E-3"/>
    <x v="0"/>
  </r>
  <r>
    <x v="54"/>
    <n v="156"/>
    <n v="1"/>
    <n v="24"/>
    <x v="4"/>
    <n v="10"/>
    <n v="5"/>
    <m/>
    <m/>
    <n v="7.8539816339744835E-3"/>
    <n v="2.2046555420420225E-2"/>
    <x v="0"/>
  </r>
  <r>
    <x v="54"/>
    <n v="156"/>
    <n v="1"/>
    <n v="10"/>
    <x v="0"/>
    <n v="10"/>
    <n v="3"/>
    <m/>
    <m/>
    <n v="7.8539816339744835E-3"/>
    <n v="1.2942556175112916E-2"/>
    <x v="0"/>
  </r>
  <r>
    <x v="54"/>
    <n v="156"/>
    <n v="1"/>
    <n v="14"/>
    <x v="1"/>
    <n v="5"/>
    <n v="3"/>
    <m/>
    <m/>
    <n v="1.9634954084936209E-3"/>
    <n v="3.6378364277704512E-3"/>
    <x v="0"/>
  </r>
  <r>
    <x v="54"/>
    <n v="156"/>
    <n v="1"/>
    <n v="24"/>
    <x v="4"/>
    <n v="10"/>
    <n v="3"/>
    <m/>
    <m/>
    <n v="7.8539816339744835E-3"/>
    <n v="1.285292313179332E-2"/>
    <x v="0"/>
  </r>
  <r>
    <x v="54"/>
    <n v="156"/>
    <n v="1"/>
    <n v="24"/>
    <x v="0"/>
    <n v="15"/>
    <n v="3"/>
    <m/>
    <m/>
    <n v="1.7671458676442587E-2"/>
    <n v="2.719179461263227E-2"/>
    <x v="0"/>
  </r>
  <r>
    <x v="54"/>
    <n v="156"/>
    <n v="1"/>
    <n v="24"/>
    <x v="0"/>
    <n v="10"/>
    <n v="3"/>
    <m/>
    <m/>
    <n v="7.8539816339744835E-3"/>
    <n v="1.2942556175112916E-2"/>
    <x v="0"/>
  </r>
  <r>
    <x v="54"/>
    <n v="156"/>
    <n v="1"/>
    <n v="24"/>
    <x v="4"/>
    <n v="5"/>
    <n v="6"/>
    <m/>
    <m/>
    <n v="1.9634954084936209E-3"/>
    <n v="7.3344795804612326E-3"/>
    <x v="0"/>
  </r>
  <r>
    <x v="54"/>
    <n v="156"/>
    <n v="1"/>
    <n v="10"/>
    <x v="0"/>
    <n v="5"/>
    <n v="3"/>
    <m/>
    <m/>
    <n v="1.9634954084936209E-3"/>
    <n v="3.6378364277704512E-3"/>
    <x v="0"/>
  </r>
  <r>
    <x v="54"/>
    <n v="156"/>
    <n v="1"/>
    <n v="24"/>
    <x v="4"/>
    <n v="5"/>
    <n v="3"/>
    <m/>
    <m/>
    <n v="1.9634954084936209E-3"/>
    <n v="3.5268851656513989E-3"/>
    <x v="0"/>
  </r>
  <r>
    <x v="54"/>
    <n v="156"/>
    <n v="1"/>
    <n v="24"/>
    <x v="4"/>
    <n v="10"/>
    <n v="6"/>
    <m/>
    <m/>
    <n v="7.8539816339744835E-3"/>
    <n v="2.6728826664807165E-2"/>
    <x v="0"/>
  </r>
  <r>
    <x v="54"/>
    <n v="156"/>
    <n v="1"/>
    <n v="22"/>
    <x v="2"/>
    <n v="5"/>
    <n v="3"/>
    <m/>
    <m/>
    <n v="1.9634954084936209E-3"/>
    <n v="3.6378364277704512E-3"/>
    <x v="0"/>
  </r>
  <r>
    <x v="54"/>
    <n v="156"/>
    <n v="1"/>
    <n v="24"/>
    <x v="0"/>
    <n v="15"/>
    <n v="3"/>
    <m/>
    <m/>
    <n v="1.7671458676442587E-2"/>
    <n v="2.719179461263227E-2"/>
    <x v="0"/>
  </r>
  <r>
    <x v="54"/>
    <n v="156"/>
    <n v="1"/>
    <n v="10"/>
    <x v="0"/>
    <n v="25"/>
    <n v="3"/>
    <m/>
    <m/>
    <n v="4.9087385212340517E-2"/>
    <n v="6.9284530175415873E-2"/>
    <x v="1"/>
  </r>
  <r>
    <x v="54"/>
    <n v="156"/>
    <n v="1"/>
    <n v="24"/>
    <x v="2"/>
    <n v="5"/>
    <n v="3"/>
    <m/>
    <m/>
    <n v="1.9634954084936209E-3"/>
    <n v="3.6378364277704512E-3"/>
    <x v="0"/>
  </r>
  <r>
    <x v="54"/>
    <n v="156"/>
    <n v="1"/>
    <n v="24"/>
    <x v="2"/>
    <n v="10"/>
    <n v="3"/>
    <m/>
    <m/>
    <n v="7.8539816339744835E-3"/>
    <n v="1.2942556175112916E-2"/>
    <x v="0"/>
  </r>
  <r>
    <x v="54"/>
    <n v="156"/>
    <n v="1"/>
    <n v="24"/>
    <x v="2"/>
    <n v="15"/>
    <n v="6"/>
    <m/>
    <m/>
    <n v="1.7671458676442587E-2"/>
    <n v="5.8089659363338444E-2"/>
    <x v="0"/>
  </r>
  <r>
    <x v="54"/>
    <n v="156"/>
    <n v="1"/>
    <n v="24"/>
    <x v="2"/>
    <n v="10"/>
    <n v="3"/>
    <m/>
    <m/>
    <n v="7.8539816339744835E-3"/>
    <n v="1.2942556175112916E-2"/>
    <x v="0"/>
  </r>
  <r>
    <x v="54"/>
    <n v="156"/>
    <n v="1"/>
    <n v="24"/>
    <x v="2"/>
    <n v="5"/>
    <n v="3"/>
    <m/>
    <m/>
    <n v="1.9634954084936209E-3"/>
    <n v="3.6378364277704512E-3"/>
    <x v="0"/>
  </r>
  <r>
    <x v="54"/>
    <n v="156"/>
    <n v="1"/>
    <n v="22"/>
    <x v="2"/>
    <n v="5"/>
    <n v="3"/>
    <m/>
    <m/>
    <n v="1.9634954084936209E-3"/>
    <n v="3.6378364277704512E-3"/>
    <x v="0"/>
  </r>
  <r>
    <x v="54"/>
    <n v="156"/>
    <n v="1"/>
    <n v="10"/>
    <x v="0"/>
    <n v="5"/>
    <n v="3"/>
    <m/>
    <m/>
    <n v="1.9634954084936209E-3"/>
    <n v="3.6378364277704512E-3"/>
    <x v="0"/>
  </r>
  <r>
    <x v="54"/>
    <n v="156"/>
    <n v="1"/>
    <n v="14"/>
    <x v="1"/>
    <n v="5"/>
    <n v="3"/>
    <m/>
    <m/>
    <n v="1.9634954084936209E-3"/>
    <n v="3.6378364277704512E-3"/>
    <x v="0"/>
  </r>
  <r>
    <x v="54"/>
    <n v="156"/>
    <n v="1"/>
    <n v="24"/>
    <x v="4"/>
    <n v="10"/>
    <n v="3"/>
    <m/>
    <m/>
    <n v="7.8539816339744835E-3"/>
    <n v="1.285292313179332E-2"/>
    <x v="0"/>
  </r>
  <r>
    <x v="54"/>
    <n v="156"/>
    <n v="1"/>
    <n v="10"/>
    <x v="0"/>
    <n v="25"/>
    <n v="3"/>
    <m/>
    <m/>
    <n v="4.9087385212340517E-2"/>
    <n v="6.9284530175415873E-2"/>
    <x v="1"/>
  </r>
  <r>
    <x v="54"/>
    <n v="156"/>
    <n v="1"/>
    <n v="24"/>
    <x v="0"/>
    <n v="5"/>
    <n v="3"/>
    <m/>
    <m/>
    <n v="1.9634954084936209E-3"/>
    <n v="3.6378364277704512E-3"/>
    <x v="0"/>
  </r>
  <r>
    <x v="54"/>
    <n v="156"/>
    <n v="1"/>
    <n v="24"/>
    <x v="4"/>
    <n v="10"/>
    <n v="5"/>
    <m/>
    <m/>
    <n v="7.8539816339744835E-3"/>
    <n v="2.2046555420420225E-2"/>
    <x v="0"/>
  </r>
  <r>
    <x v="54"/>
    <n v="156"/>
    <n v="1"/>
    <n v="24"/>
    <x v="0"/>
    <n v="15"/>
    <n v="3"/>
    <m/>
    <m/>
    <n v="1.7671458676442587E-2"/>
    <n v="2.719179461263227E-2"/>
    <x v="0"/>
  </r>
  <r>
    <x v="54"/>
    <n v="156"/>
    <n v="1"/>
    <n v="24"/>
    <x v="4"/>
    <n v="15"/>
    <n v="6"/>
    <m/>
    <m/>
    <n v="1.7671458676442587E-2"/>
    <n v="5.6950957515054322E-2"/>
    <x v="0"/>
  </r>
  <r>
    <x v="54"/>
    <n v="156"/>
    <n v="1"/>
    <n v="24"/>
    <x v="4"/>
    <n v="10"/>
    <n v="6"/>
    <m/>
    <m/>
    <n v="7.8539816339744835E-3"/>
    <n v="2.6728826664807165E-2"/>
    <x v="0"/>
  </r>
  <r>
    <x v="54"/>
    <n v="156"/>
    <n v="1"/>
    <n v="24"/>
    <x v="0"/>
    <n v="5"/>
    <n v="3"/>
    <m/>
    <m/>
    <n v="1.9634954084936209E-3"/>
    <n v="3.6378364277704512E-3"/>
    <x v="0"/>
  </r>
  <r>
    <x v="54"/>
    <n v="156"/>
    <n v="1"/>
    <n v="2"/>
    <x v="3"/>
    <n v="15"/>
    <n v="10"/>
    <m/>
    <m/>
    <n v="1.7671458676442587E-2"/>
    <n v="9.7687695493628809E-2"/>
    <x v="0"/>
  </r>
  <r>
    <x v="54"/>
    <n v="156"/>
    <n v="1"/>
    <n v="24"/>
    <x v="0"/>
    <n v="10"/>
    <n v="3"/>
    <m/>
    <m/>
    <n v="7.8539816339744835E-3"/>
    <n v="1.2942556175112916E-2"/>
    <x v="0"/>
  </r>
  <r>
    <x v="54"/>
    <n v="156"/>
    <n v="1"/>
    <n v="24"/>
    <x v="0"/>
    <n v="10"/>
    <n v="3"/>
    <m/>
    <m/>
    <n v="7.8539816339744835E-3"/>
    <n v="1.2942556175112916E-2"/>
    <x v="0"/>
  </r>
  <r>
    <x v="54"/>
    <n v="156"/>
    <n v="1"/>
    <n v="24"/>
    <x v="0"/>
    <n v="15"/>
    <n v="3"/>
    <m/>
    <m/>
    <n v="1.7671458676442587E-2"/>
    <n v="2.719179461263227E-2"/>
    <x v="0"/>
  </r>
  <r>
    <x v="54"/>
    <n v="156"/>
    <n v="1"/>
    <n v="10"/>
    <x v="0"/>
    <n v="5"/>
    <n v="3"/>
    <m/>
    <m/>
    <n v="1.9634954084936209E-3"/>
    <n v="3.6378364277704512E-3"/>
    <x v="0"/>
  </r>
  <r>
    <x v="54"/>
    <n v="156"/>
    <n v="1"/>
    <n v="2"/>
    <x v="3"/>
    <n v="10"/>
    <n v="10"/>
    <m/>
    <m/>
    <n v="7.8539816339744835E-3"/>
    <n v="4.5847824058857317E-2"/>
    <x v="0"/>
  </r>
  <r>
    <x v="54"/>
    <n v="157"/>
    <n v="1"/>
    <n v="24"/>
    <x v="0"/>
    <n v="10"/>
    <n v="3"/>
    <m/>
    <m/>
    <n v="7.8539816339744835E-3"/>
    <n v="1.2942556175112916E-2"/>
    <x v="0"/>
  </r>
  <r>
    <x v="54"/>
    <n v="157"/>
    <n v="1"/>
    <n v="24"/>
    <x v="4"/>
    <n v="5"/>
    <n v="6"/>
    <m/>
    <m/>
    <n v="1.9634954084936209E-3"/>
    <n v="7.3344795804612326E-3"/>
    <x v="0"/>
  </r>
  <r>
    <x v="54"/>
    <n v="157"/>
    <n v="1"/>
    <n v="10"/>
    <x v="0"/>
    <n v="5"/>
    <n v="3"/>
    <m/>
    <m/>
    <n v="1.9634954084936209E-3"/>
    <n v="3.6378364277704512E-3"/>
    <x v="0"/>
  </r>
  <r>
    <x v="54"/>
    <n v="157"/>
    <n v="1"/>
    <n v="24"/>
    <x v="4"/>
    <n v="5"/>
    <n v="3"/>
    <m/>
    <m/>
    <n v="1.9634954084936209E-3"/>
    <n v="3.5268851656513989E-3"/>
    <x v="0"/>
  </r>
  <r>
    <x v="54"/>
    <n v="157"/>
    <n v="1"/>
    <n v="24"/>
    <x v="4"/>
    <n v="10"/>
    <n v="6"/>
    <m/>
    <m/>
    <n v="7.8539816339744835E-3"/>
    <n v="2.6728826664807165E-2"/>
    <x v="0"/>
  </r>
  <r>
    <x v="54"/>
    <n v="157"/>
    <n v="1"/>
    <n v="22"/>
    <x v="2"/>
    <n v="5"/>
    <n v="3"/>
    <m/>
    <m/>
    <n v="1.9634954084936209E-3"/>
    <n v="3.6378364277704512E-3"/>
    <x v="0"/>
  </r>
  <r>
    <x v="54"/>
    <n v="157"/>
    <n v="1"/>
    <n v="24"/>
    <x v="0"/>
    <n v="15"/>
    <n v="3"/>
    <m/>
    <m/>
    <n v="1.7671458676442587E-2"/>
    <n v="2.719179461263227E-2"/>
    <x v="0"/>
  </r>
  <r>
    <x v="54"/>
    <n v="157"/>
    <n v="1"/>
    <n v="24"/>
    <x v="0"/>
    <n v="10"/>
    <n v="3"/>
    <m/>
    <m/>
    <n v="7.8539816339744835E-3"/>
    <n v="1.2942556175112916E-2"/>
    <x v="0"/>
  </r>
  <r>
    <x v="54"/>
    <n v="157"/>
    <n v="1"/>
    <n v="24"/>
    <x v="0"/>
    <n v="10"/>
    <n v="3"/>
    <m/>
    <m/>
    <n v="7.8539816339744835E-3"/>
    <n v="1.2942556175112916E-2"/>
    <x v="0"/>
  </r>
  <r>
    <x v="54"/>
    <n v="157"/>
    <n v="1"/>
    <n v="24"/>
    <x v="4"/>
    <n v="5"/>
    <n v="6"/>
    <m/>
    <m/>
    <n v="1.9634954084936209E-3"/>
    <n v="7.3344795804612326E-3"/>
    <x v="0"/>
  </r>
  <r>
    <x v="54"/>
    <n v="157"/>
    <n v="1"/>
    <n v="10"/>
    <x v="0"/>
    <n v="5"/>
    <n v="3"/>
    <m/>
    <m/>
    <n v="1.9634954084936209E-3"/>
    <n v="3.6378364277704512E-3"/>
    <x v="0"/>
  </r>
  <r>
    <x v="54"/>
    <n v="157"/>
    <n v="1"/>
    <n v="24"/>
    <x v="4"/>
    <n v="5"/>
    <n v="3"/>
    <m/>
    <m/>
    <n v="1.9634954084936209E-3"/>
    <n v="3.5268851656513989E-3"/>
    <x v="0"/>
  </r>
  <r>
    <x v="54"/>
    <n v="157"/>
    <n v="1"/>
    <n v="24"/>
    <x v="4"/>
    <n v="10"/>
    <n v="6"/>
    <m/>
    <m/>
    <n v="7.8539816339744835E-3"/>
    <n v="2.6728826664807165E-2"/>
    <x v="0"/>
  </r>
  <r>
    <x v="54"/>
    <n v="157"/>
    <n v="1"/>
    <n v="22"/>
    <x v="2"/>
    <n v="5"/>
    <n v="3"/>
    <m/>
    <m/>
    <n v="1.9634954084936209E-3"/>
    <n v="3.6378364277704512E-3"/>
    <x v="0"/>
  </r>
  <r>
    <x v="54"/>
    <n v="157"/>
    <n v="1"/>
    <n v="14"/>
    <x v="1"/>
    <n v="5"/>
    <n v="3"/>
    <m/>
    <m/>
    <n v="1.9634954084936209E-3"/>
    <n v="3.6378364277704512E-3"/>
    <x v="0"/>
  </r>
  <r>
    <x v="54"/>
    <n v="157"/>
    <n v="1"/>
    <n v="14"/>
    <x v="1"/>
    <n v="5"/>
    <n v="3"/>
    <m/>
    <m/>
    <n v="1.9634954084936209E-3"/>
    <n v="3.6378364277704512E-3"/>
    <x v="0"/>
  </r>
  <r>
    <x v="54"/>
    <n v="157"/>
    <n v="1"/>
    <n v="24"/>
    <x v="4"/>
    <n v="15"/>
    <n v="6"/>
    <m/>
    <m/>
    <n v="1.7671458676442587E-2"/>
    <n v="5.6950957515054322E-2"/>
    <x v="0"/>
  </r>
  <r>
    <x v="54"/>
    <n v="157"/>
    <n v="1"/>
    <n v="24"/>
    <x v="4"/>
    <n v="10"/>
    <n v="6"/>
    <m/>
    <m/>
    <n v="7.8539816339744835E-3"/>
    <n v="2.6728826664807165E-2"/>
    <x v="0"/>
  </r>
  <r>
    <x v="54"/>
    <n v="157"/>
    <n v="1"/>
    <n v="24"/>
    <x v="0"/>
    <n v="5"/>
    <n v="3"/>
    <m/>
    <m/>
    <n v="1.9634954084936209E-3"/>
    <n v="3.6378364277704512E-3"/>
    <x v="0"/>
  </r>
  <r>
    <x v="54"/>
    <n v="157"/>
    <n v="1"/>
    <n v="24"/>
    <x v="4"/>
    <n v="10"/>
    <n v="5"/>
    <m/>
    <m/>
    <n v="7.8539816339744835E-3"/>
    <n v="2.2046555420420225E-2"/>
    <x v="0"/>
  </r>
  <r>
    <x v="54"/>
    <n v="157"/>
    <n v="1"/>
    <n v="10"/>
    <x v="0"/>
    <n v="10"/>
    <n v="3"/>
    <m/>
    <m/>
    <n v="7.8539816339744835E-3"/>
    <n v="1.2942556175112916E-2"/>
    <x v="0"/>
  </r>
  <r>
    <x v="54"/>
    <n v="157"/>
    <n v="1"/>
    <n v="14"/>
    <x v="1"/>
    <n v="5"/>
    <n v="3"/>
    <m/>
    <m/>
    <n v="1.9634954084936209E-3"/>
    <n v="3.6378364277704512E-3"/>
    <x v="0"/>
  </r>
  <r>
    <x v="54"/>
    <n v="157"/>
    <n v="1"/>
    <n v="24"/>
    <x v="4"/>
    <n v="10"/>
    <n v="3"/>
    <m/>
    <m/>
    <n v="7.8539816339744835E-3"/>
    <n v="1.285292313179332E-2"/>
    <x v="0"/>
  </r>
  <r>
    <x v="54"/>
    <n v="157"/>
    <n v="1"/>
    <n v="24"/>
    <x v="0"/>
    <n v="15"/>
    <n v="3"/>
    <m/>
    <m/>
    <n v="1.7671458676442587E-2"/>
    <n v="2.719179461263227E-2"/>
    <x v="0"/>
  </r>
  <r>
    <x v="54"/>
    <n v="157"/>
    <n v="1"/>
    <n v="24"/>
    <x v="0"/>
    <n v="10"/>
    <n v="3"/>
    <m/>
    <m/>
    <n v="7.8539816339744835E-3"/>
    <n v="1.2942556175112916E-2"/>
    <x v="0"/>
  </r>
  <r>
    <x v="54"/>
    <n v="157"/>
    <n v="1"/>
    <n v="24"/>
    <x v="4"/>
    <n v="5"/>
    <n v="6"/>
    <m/>
    <m/>
    <n v="1.9634954084936209E-3"/>
    <n v="7.3344795804612326E-3"/>
    <x v="0"/>
  </r>
  <r>
    <x v="54"/>
    <n v="157"/>
    <n v="1"/>
    <n v="10"/>
    <x v="0"/>
    <n v="5"/>
    <n v="3"/>
    <m/>
    <m/>
    <n v="1.9634954084936209E-3"/>
    <n v="3.6378364277704512E-3"/>
    <x v="0"/>
  </r>
  <r>
    <x v="54"/>
    <n v="157"/>
    <n v="1"/>
    <n v="24"/>
    <x v="4"/>
    <n v="5"/>
    <n v="3"/>
    <m/>
    <m/>
    <n v="1.9634954084936209E-3"/>
    <n v="3.5268851656513989E-3"/>
    <x v="0"/>
  </r>
  <r>
    <x v="54"/>
    <n v="157"/>
    <n v="1"/>
    <n v="24"/>
    <x v="4"/>
    <n v="10"/>
    <n v="6"/>
    <m/>
    <m/>
    <n v="7.8539816339744835E-3"/>
    <n v="2.6728826664807165E-2"/>
    <x v="0"/>
  </r>
  <r>
    <x v="54"/>
    <n v="157"/>
    <n v="1"/>
    <n v="22"/>
    <x v="2"/>
    <n v="5"/>
    <n v="3"/>
    <m/>
    <m/>
    <n v="1.9634954084936209E-3"/>
    <n v="3.6378364277704512E-3"/>
    <x v="0"/>
  </r>
  <r>
    <x v="54"/>
    <n v="157"/>
    <n v="1"/>
    <n v="24"/>
    <x v="0"/>
    <n v="15"/>
    <n v="3"/>
    <m/>
    <m/>
    <n v="1.7671458676442587E-2"/>
    <n v="2.719179461263227E-2"/>
    <x v="0"/>
  </r>
  <r>
    <x v="54"/>
    <n v="157"/>
    <n v="1"/>
    <n v="10"/>
    <x v="0"/>
    <n v="25"/>
    <n v="6"/>
    <m/>
    <m/>
    <n v="4.9087385212340517E-2"/>
    <n v="0.14801210491524977"/>
    <x v="1"/>
  </r>
  <r>
    <x v="54"/>
    <n v="157"/>
    <n v="1"/>
    <n v="24"/>
    <x v="2"/>
    <n v="5"/>
    <n v="3"/>
    <m/>
    <m/>
    <n v="1.9634954084936209E-3"/>
    <n v="3.6378364277704512E-3"/>
    <x v="0"/>
  </r>
  <r>
    <x v="54"/>
    <n v="157"/>
    <n v="1"/>
    <n v="24"/>
    <x v="2"/>
    <n v="10"/>
    <n v="3"/>
    <m/>
    <m/>
    <n v="7.8539816339744835E-3"/>
    <n v="1.2942556175112916E-2"/>
    <x v="0"/>
  </r>
  <r>
    <x v="54"/>
    <n v="157"/>
    <n v="1"/>
    <n v="24"/>
    <x v="2"/>
    <n v="15"/>
    <n v="3"/>
    <m/>
    <m/>
    <n v="1.7671458676442587E-2"/>
    <n v="2.719179461263227E-2"/>
    <x v="0"/>
  </r>
  <r>
    <x v="54"/>
    <n v="157"/>
    <n v="1"/>
    <n v="24"/>
    <x v="2"/>
    <n v="10"/>
    <n v="3"/>
    <m/>
    <m/>
    <n v="7.8539816339744835E-3"/>
    <n v="1.2942556175112916E-2"/>
    <x v="0"/>
  </r>
  <r>
    <x v="54"/>
    <n v="157"/>
    <n v="1"/>
    <n v="24"/>
    <x v="2"/>
    <n v="5"/>
    <n v="3"/>
    <m/>
    <m/>
    <n v="1.9634954084936209E-3"/>
    <n v="3.6378364277704512E-3"/>
    <x v="0"/>
  </r>
  <r>
    <x v="54"/>
    <n v="157"/>
    <n v="1"/>
    <n v="22"/>
    <x v="2"/>
    <n v="5"/>
    <n v="3"/>
    <m/>
    <m/>
    <n v="1.9634954084936209E-3"/>
    <n v="3.6378364277704512E-3"/>
    <x v="0"/>
  </r>
  <r>
    <x v="54"/>
    <n v="157"/>
    <n v="1"/>
    <n v="10"/>
    <x v="0"/>
    <n v="5"/>
    <n v="3"/>
    <m/>
    <m/>
    <n v="1.9634954084936209E-3"/>
    <n v="3.6378364277704512E-3"/>
    <x v="0"/>
  </r>
  <r>
    <x v="54"/>
    <n v="157"/>
    <n v="1"/>
    <n v="14"/>
    <x v="1"/>
    <n v="5"/>
    <n v="3"/>
    <m/>
    <m/>
    <n v="1.9634954084936209E-3"/>
    <n v="3.6378364277704512E-3"/>
    <x v="0"/>
  </r>
  <r>
    <x v="54"/>
    <n v="157"/>
    <n v="1"/>
    <n v="24"/>
    <x v="4"/>
    <n v="10"/>
    <n v="3"/>
    <m/>
    <m/>
    <n v="7.8539816339744835E-3"/>
    <n v="1.285292313179332E-2"/>
    <x v="0"/>
  </r>
  <r>
    <x v="54"/>
    <n v="157"/>
    <n v="1"/>
    <n v="10"/>
    <x v="0"/>
    <n v="25"/>
    <n v="6"/>
    <m/>
    <m/>
    <n v="4.9087385212340517E-2"/>
    <n v="0.14801210491524977"/>
    <x v="1"/>
  </r>
  <r>
    <x v="54"/>
    <n v="157"/>
    <n v="1"/>
    <n v="24"/>
    <x v="0"/>
    <n v="5"/>
    <n v="3"/>
    <m/>
    <m/>
    <n v="1.9634954084936209E-3"/>
    <n v="3.6378364277704512E-3"/>
    <x v="0"/>
  </r>
  <r>
    <x v="54"/>
    <n v="157"/>
    <n v="1"/>
    <n v="24"/>
    <x v="4"/>
    <n v="10"/>
    <n v="5"/>
    <m/>
    <m/>
    <n v="7.8539816339744835E-3"/>
    <n v="2.2046555420420225E-2"/>
    <x v="0"/>
  </r>
  <r>
    <x v="54"/>
    <n v="157"/>
    <n v="1"/>
    <n v="24"/>
    <x v="0"/>
    <n v="15"/>
    <n v="3"/>
    <m/>
    <m/>
    <n v="1.7671458676442587E-2"/>
    <n v="2.719179461263227E-2"/>
    <x v="0"/>
  </r>
  <r>
    <x v="54"/>
    <n v="165"/>
    <n v="1"/>
    <n v="22"/>
    <x v="2"/>
    <n v="5"/>
    <n v="3"/>
    <m/>
    <m/>
    <n v="1.9634954084936209E-3"/>
    <n v="3.6378364277704512E-3"/>
    <x v="0"/>
  </r>
  <r>
    <x v="54"/>
    <n v="165"/>
    <n v="1"/>
    <n v="24"/>
    <x v="0"/>
    <n v="15"/>
    <n v="3"/>
    <m/>
    <m/>
    <n v="1.7671458676442587E-2"/>
    <n v="2.719179461263227E-2"/>
    <x v="0"/>
  </r>
  <r>
    <x v="54"/>
    <n v="165"/>
    <n v="1"/>
    <n v="10"/>
    <x v="0"/>
    <n v="25"/>
    <n v="6"/>
    <m/>
    <m/>
    <n v="4.9087385212340517E-2"/>
    <n v="0.14801210491524977"/>
    <x v="1"/>
  </r>
  <r>
    <x v="54"/>
    <n v="165"/>
    <n v="1"/>
    <n v="24"/>
    <x v="2"/>
    <n v="5"/>
    <n v="3"/>
    <m/>
    <m/>
    <n v="1.9634954084936209E-3"/>
    <n v="3.6378364277704512E-3"/>
    <x v="0"/>
  </r>
  <r>
    <x v="54"/>
    <n v="165"/>
    <n v="1"/>
    <n v="24"/>
    <x v="2"/>
    <n v="10"/>
    <n v="3"/>
    <m/>
    <m/>
    <n v="7.8539816339744835E-3"/>
    <n v="1.2942556175112916E-2"/>
    <x v="0"/>
  </r>
  <r>
    <x v="54"/>
    <n v="165"/>
    <n v="1"/>
    <n v="24"/>
    <x v="2"/>
    <n v="15"/>
    <n v="3"/>
    <m/>
    <m/>
    <n v="1.7671458676442587E-2"/>
    <n v="2.719179461263227E-2"/>
    <x v="0"/>
  </r>
  <r>
    <x v="54"/>
    <n v="165"/>
    <n v="1"/>
    <n v="24"/>
    <x v="2"/>
    <n v="10"/>
    <n v="3"/>
    <m/>
    <m/>
    <n v="7.8539816339744835E-3"/>
    <n v="1.2942556175112916E-2"/>
    <x v="0"/>
  </r>
  <r>
    <x v="54"/>
    <n v="165"/>
    <n v="1"/>
    <n v="24"/>
    <x v="2"/>
    <n v="5"/>
    <n v="3"/>
    <m/>
    <m/>
    <n v="1.9634954084936209E-3"/>
    <n v="3.6378364277704512E-3"/>
    <x v="0"/>
  </r>
  <r>
    <x v="54"/>
    <n v="165"/>
    <n v="1"/>
    <n v="22"/>
    <x v="2"/>
    <n v="5"/>
    <n v="3"/>
    <m/>
    <m/>
    <n v="1.9634954084936209E-3"/>
    <n v="3.6378364277704512E-3"/>
    <x v="0"/>
  </r>
  <r>
    <x v="54"/>
    <n v="165"/>
    <n v="1"/>
    <n v="10"/>
    <x v="0"/>
    <n v="5"/>
    <n v="3"/>
    <m/>
    <m/>
    <n v="1.9634954084936209E-3"/>
    <n v="3.6378364277704512E-3"/>
    <x v="0"/>
  </r>
  <r>
    <x v="54"/>
    <n v="165"/>
    <n v="1"/>
    <n v="14"/>
    <x v="1"/>
    <n v="5"/>
    <n v="3"/>
    <m/>
    <m/>
    <n v="1.9634954084936209E-3"/>
    <n v="3.6378364277704512E-3"/>
    <x v="0"/>
  </r>
  <r>
    <x v="54"/>
    <n v="165"/>
    <n v="1"/>
    <n v="24"/>
    <x v="4"/>
    <n v="10"/>
    <n v="3"/>
    <m/>
    <m/>
    <n v="7.8539816339744835E-3"/>
    <n v="1.285292313179332E-2"/>
    <x v="0"/>
  </r>
  <r>
    <x v="54"/>
    <n v="165"/>
    <n v="1"/>
    <n v="10"/>
    <x v="0"/>
    <n v="25"/>
    <n v="6"/>
    <m/>
    <m/>
    <n v="4.9087385212340517E-2"/>
    <n v="0.14801210491524977"/>
    <x v="1"/>
  </r>
  <r>
    <x v="54"/>
    <n v="165"/>
    <n v="1"/>
    <n v="24"/>
    <x v="0"/>
    <n v="5"/>
    <n v="3"/>
    <m/>
    <m/>
    <n v="1.9634954084936209E-3"/>
    <n v="3.6378364277704512E-3"/>
    <x v="0"/>
  </r>
  <r>
    <x v="54"/>
    <n v="165"/>
    <n v="1"/>
    <n v="24"/>
    <x v="4"/>
    <n v="10"/>
    <n v="5"/>
    <m/>
    <m/>
    <n v="7.8539816339744835E-3"/>
    <n v="2.2046555420420225E-2"/>
    <x v="0"/>
  </r>
  <r>
    <x v="54"/>
    <n v="165"/>
    <n v="1"/>
    <n v="24"/>
    <x v="0"/>
    <n v="15"/>
    <n v="3"/>
    <m/>
    <m/>
    <n v="1.7671458676442587E-2"/>
    <n v="2.719179461263227E-2"/>
    <x v="0"/>
  </r>
  <r>
    <x v="54"/>
    <n v="165"/>
    <n v="1"/>
    <n v="24"/>
    <x v="4"/>
    <n v="15"/>
    <n v="6"/>
    <m/>
    <m/>
    <n v="1.7671458676442587E-2"/>
    <n v="5.6950957515054322E-2"/>
    <x v="0"/>
  </r>
  <r>
    <x v="54"/>
    <n v="165"/>
    <n v="1"/>
    <n v="24"/>
    <x v="4"/>
    <n v="10"/>
    <n v="6"/>
    <m/>
    <m/>
    <n v="7.8539816339744835E-3"/>
    <n v="2.6728826664807165E-2"/>
    <x v="0"/>
  </r>
  <r>
    <x v="54"/>
    <n v="165"/>
    <n v="1"/>
    <n v="24"/>
    <x v="0"/>
    <n v="5"/>
    <n v="3"/>
    <m/>
    <m/>
    <n v="1.9634954084936209E-3"/>
    <n v="3.6378364277704512E-3"/>
    <x v="0"/>
  </r>
  <r>
    <x v="54"/>
    <n v="165"/>
    <n v="1"/>
    <n v="24"/>
    <x v="4"/>
    <n v="10"/>
    <n v="5"/>
    <m/>
    <m/>
    <n v="7.8539816339744835E-3"/>
    <n v="2.2046555420420225E-2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0"/>
    <n v="15"/>
    <n v="3"/>
    <m/>
    <m/>
    <n v="1.7671458676442587E-2"/>
    <n v="2.719179461263227E-2"/>
    <x v="0"/>
  </r>
  <r>
    <x v="54"/>
    <n v="165"/>
    <n v="1"/>
    <n v="10"/>
    <x v="0"/>
    <n v="5"/>
    <n v="3"/>
    <m/>
    <m/>
    <n v="1.9634954084936209E-3"/>
    <n v="3.6378364277704512E-3"/>
    <x v="0"/>
  </r>
  <r>
    <x v="54"/>
    <n v="165"/>
    <n v="1"/>
    <n v="24"/>
    <x v="4"/>
    <n v="5"/>
    <n v="3"/>
    <m/>
    <m/>
    <n v="1.9634954084936209E-3"/>
    <n v="3.5268851656513989E-3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4"/>
    <n v="5"/>
    <n v="6"/>
    <m/>
    <m/>
    <n v="1.9634954084936209E-3"/>
    <n v="7.3344795804612326E-3"/>
    <x v="0"/>
  </r>
  <r>
    <x v="54"/>
    <n v="165"/>
    <n v="1"/>
    <n v="10"/>
    <x v="0"/>
    <n v="5"/>
    <n v="3"/>
    <m/>
    <m/>
    <n v="1.9634954084936209E-3"/>
    <n v="3.6378364277704512E-3"/>
    <x v="0"/>
  </r>
  <r>
    <x v="54"/>
    <n v="165"/>
    <n v="1"/>
    <n v="24"/>
    <x v="4"/>
    <n v="5"/>
    <n v="3"/>
    <m/>
    <m/>
    <n v="1.9634954084936209E-3"/>
    <n v="3.5268851656513989E-3"/>
    <x v="0"/>
  </r>
  <r>
    <x v="54"/>
    <n v="165"/>
    <n v="1"/>
    <n v="24"/>
    <x v="4"/>
    <n v="10"/>
    <n v="6"/>
    <m/>
    <m/>
    <n v="7.8539816339744835E-3"/>
    <n v="2.6728826664807165E-2"/>
    <x v="0"/>
  </r>
  <r>
    <x v="54"/>
    <n v="165"/>
    <n v="1"/>
    <n v="22"/>
    <x v="2"/>
    <n v="5"/>
    <n v="3"/>
    <m/>
    <m/>
    <n v="1.9634954084936209E-3"/>
    <n v="3.6378364277704512E-3"/>
    <x v="0"/>
  </r>
  <r>
    <x v="54"/>
    <n v="165"/>
    <n v="1"/>
    <n v="24"/>
    <x v="0"/>
    <n v="15"/>
    <n v="3"/>
    <m/>
    <m/>
    <n v="1.7671458676442587E-2"/>
    <n v="2.719179461263227E-2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0"/>
    <n v="10"/>
    <n v="3"/>
    <m/>
    <m/>
    <n v="7.8539816339744835E-3"/>
    <n v="1.2942556175112916E-2"/>
    <x v="0"/>
  </r>
  <r>
    <x v="54"/>
    <n v="165"/>
    <n v="1"/>
    <n v="24"/>
    <x v="4"/>
    <n v="5"/>
    <n v="6"/>
    <m/>
    <m/>
    <n v="1.9634954084936209E-3"/>
    <n v="7.3344795804612326E-3"/>
    <x v="0"/>
  </r>
  <r>
    <x v="54"/>
    <n v="165"/>
    <n v="1"/>
    <n v="10"/>
    <x v="0"/>
    <n v="5"/>
    <n v="3"/>
    <m/>
    <m/>
    <n v="1.9634954084936209E-3"/>
    <n v="3.6378364277704512E-3"/>
    <x v="0"/>
  </r>
  <r>
    <x v="54"/>
    <n v="165"/>
    <n v="1"/>
    <n v="24"/>
    <x v="4"/>
    <n v="5"/>
    <n v="3"/>
    <m/>
    <m/>
    <n v="1.9634954084936209E-3"/>
    <n v="3.5268851656513989E-3"/>
    <x v="0"/>
  </r>
  <r>
    <x v="54"/>
    <n v="165"/>
    <n v="1"/>
    <n v="24"/>
    <x v="4"/>
    <n v="10"/>
    <n v="6"/>
    <m/>
    <m/>
    <n v="7.8539816339744835E-3"/>
    <n v="2.6728826664807165E-2"/>
    <x v="0"/>
  </r>
  <r>
    <x v="54"/>
    <n v="166"/>
    <n v="1"/>
    <n v="24"/>
    <x v="0"/>
    <n v="5"/>
    <n v="3"/>
    <m/>
    <m/>
    <n v="1.9634954084936209E-3"/>
    <n v="3.6378364277704512E-3"/>
    <x v="0"/>
  </r>
  <r>
    <x v="54"/>
    <n v="166"/>
    <n v="1"/>
    <n v="24"/>
    <x v="4"/>
    <n v="10"/>
    <n v="5"/>
    <m/>
    <m/>
    <n v="7.8539816339744835E-3"/>
    <n v="2.2046555420420225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24"/>
    <x v="4"/>
    <n v="5"/>
    <n v="3"/>
    <m/>
    <m/>
    <n v="1.9634954084936209E-3"/>
    <n v="3.5268851656513989E-3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4"/>
    <n v="5"/>
    <n v="6"/>
    <m/>
    <m/>
    <n v="1.9634954084936209E-3"/>
    <n v="7.3344795804612326E-3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24"/>
    <x v="4"/>
    <n v="5"/>
    <n v="3"/>
    <m/>
    <m/>
    <n v="1.9634954084936209E-3"/>
    <n v="3.5268851656513989E-3"/>
    <x v="0"/>
  </r>
  <r>
    <x v="54"/>
    <n v="166"/>
    <n v="1"/>
    <n v="24"/>
    <x v="4"/>
    <n v="10"/>
    <n v="6"/>
    <m/>
    <m/>
    <n v="7.8539816339744835E-3"/>
    <n v="2.6728826664807165E-2"/>
    <x v="0"/>
  </r>
  <r>
    <x v="54"/>
    <n v="166"/>
    <n v="1"/>
    <n v="22"/>
    <x v="2"/>
    <n v="5"/>
    <n v="3"/>
    <m/>
    <m/>
    <n v="1.9634954084936209E-3"/>
    <n v="3.6378364277704512E-3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4"/>
    <n v="5"/>
    <n v="6"/>
    <m/>
    <m/>
    <n v="1.9634954084936209E-3"/>
    <n v="7.3344795804612326E-3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24"/>
    <x v="4"/>
    <n v="5"/>
    <n v="3"/>
    <m/>
    <m/>
    <n v="1.9634954084936209E-3"/>
    <n v="3.5268851656513989E-3"/>
    <x v="0"/>
  </r>
  <r>
    <x v="54"/>
    <n v="166"/>
    <n v="1"/>
    <n v="24"/>
    <x v="4"/>
    <n v="10"/>
    <n v="6"/>
    <m/>
    <m/>
    <n v="7.8539816339744835E-3"/>
    <n v="2.6728826664807165E-2"/>
    <x v="0"/>
  </r>
  <r>
    <x v="54"/>
    <n v="166"/>
    <n v="1"/>
    <n v="22"/>
    <x v="2"/>
    <n v="5"/>
    <n v="3"/>
    <m/>
    <m/>
    <n v="1.9634954084936209E-3"/>
    <n v="3.6378364277704512E-3"/>
    <x v="0"/>
  </r>
  <r>
    <x v="54"/>
    <n v="166"/>
    <n v="1"/>
    <n v="14"/>
    <x v="1"/>
    <n v="5"/>
    <n v="3"/>
    <m/>
    <m/>
    <n v="1.9634954084936209E-3"/>
    <n v="3.6378364277704512E-3"/>
    <x v="0"/>
  </r>
  <r>
    <x v="54"/>
    <n v="166"/>
    <n v="1"/>
    <n v="14"/>
    <x v="1"/>
    <n v="5"/>
    <n v="3"/>
    <m/>
    <m/>
    <n v="1.9634954084936209E-3"/>
    <n v="3.6378364277704512E-3"/>
    <x v="0"/>
  </r>
  <r>
    <x v="54"/>
    <n v="166"/>
    <n v="1"/>
    <n v="24"/>
    <x v="4"/>
    <n v="15"/>
    <n v="6"/>
    <m/>
    <m/>
    <n v="1.7671458676442587E-2"/>
    <n v="5.6950957515054322E-2"/>
    <x v="0"/>
  </r>
  <r>
    <x v="54"/>
    <n v="166"/>
    <n v="1"/>
    <n v="24"/>
    <x v="4"/>
    <n v="10"/>
    <n v="6"/>
    <m/>
    <m/>
    <n v="7.8539816339744835E-3"/>
    <n v="2.6728826664807165E-2"/>
    <x v="0"/>
  </r>
  <r>
    <x v="54"/>
    <n v="166"/>
    <n v="1"/>
    <n v="24"/>
    <x v="0"/>
    <n v="5"/>
    <n v="3"/>
    <m/>
    <m/>
    <n v="1.9634954084936209E-3"/>
    <n v="3.6378364277704512E-3"/>
    <x v="0"/>
  </r>
  <r>
    <x v="54"/>
    <n v="166"/>
    <n v="1"/>
    <n v="24"/>
    <x v="4"/>
    <n v="10"/>
    <n v="5"/>
    <m/>
    <m/>
    <n v="7.8539816339744835E-3"/>
    <n v="2.2046555420420225E-2"/>
    <x v="0"/>
  </r>
  <r>
    <x v="54"/>
    <n v="166"/>
    <n v="1"/>
    <n v="10"/>
    <x v="0"/>
    <n v="10"/>
    <n v="3"/>
    <m/>
    <m/>
    <n v="7.8539816339744835E-3"/>
    <n v="1.2942556175112916E-2"/>
    <x v="0"/>
  </r>
  <r>
    <x v="54"/>
    <n v="166"/>
    <n v="1"/>
    <n v="14"/>
    <x v="1"/>
    <n v="5"/>
    <n v="3"/>
    <m/>
    <m/>
    <n v="1.9634954084936209E-3"/>
    <n v="3.6378364277704512E-3"/>
    <x v="0"/>
  </r>
  <r>
    <x v="54"/>
    <n v="166"/>
    <n v="1"/>
    <n v="24"/>
    <x v="4"/>
    <n v="10"/>
    <n v="3"/>
    <m/>
    <m/>
    <n v="7.8539816339744835E-3"/>
    <n v="1.285292313179332E-2"/>
    <x v="0"/>
  </r>
  <r>
    <x v="54"/>
    <n v="166"/>
    <n v="1"/>
    <n v="24"/>
    <x v="0"/>
    <n v="15"/>
    <n v="3"/>
    <m/>
    <m/>
    <n v="1.7671458676442587E-2"/>
    <n v="2.719179461263227E-2"/>
    <x v="0"/>
  </r>
  <r>
    <x v="54"/>
    <n v="166"/>
    <n v="1"/>
    <n v="24"/>
    <x v="0"/>
    <n v="10"/>
    <n v="3"/>
    <m/>
    <m/>
    <n v="7.8539816339744835E-3"/>
    <n v="1.2942556175112916E-2"/>
    <x v="0"/>
  </r>
  <r>
    <x v="54"/>
    <n v="166"/>
    <n v="1"/>
    <n v="24"/>
    <x v="4"/>
    <n v="5"/>
    <n v="6"/>
    <m/>
    <m/>
    <n v="1.9634954084936209E-3"/>
    <n v="7.3344795804612326E-3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24"/>
    <x v="4"/>
    <n v="5"/>
    <n v="3"/>
    <m/>
    <m/>
    <n v="1.9634954084936209E-3"/>
    <n v="3.5268851656513989E-3"/>
    <x v="0"/>
  </r>
  <r>
    <x v="54"/>
    <n v="166"/>
    <n v="1"/>
    <n v="24"/>
    <x v="4"/>
    <n v="10"/>
    <n v="6"/>
    <m/>
    <m/>
    <n v="7.8539816339744835E-3"/>
    <n v="2.6728826664807165E-2"/>
    <x v="0"/>
  </r>
  <r>
    <x v="54"/>
    <n v="166"/>
    <n v="1"/>
    <n v="22"/>
    <x v="2"/>
    <n v="5"/>
    <n v="3"/>
    <m/>
    <m/>
    <n v="1.9634954084936209E-3"/>
    <n v="3.6378364277704512E-3"/>
    <x v="0"/>
  </r>
  <r>
    <x v="54"/>
    <n v="166"/>
    <n v="1"/>
    <n v="24"/>
    <x v="0"/>
    <n v="15"/>
    <n v="3"/>
    <m/>
    <m/>
    <n v="1.7671458676442587E-2"/>
    <n v="2.719179461263227E-2"/>
    <x v="0"/>
  </r>
  <r>
    <x v="54"/>
    <n v="166"/>
    <n v="1"/>
    <n v="10"/>
    <x v="0"/>
    <n v="25"/>
    <n v="6"/>
    <m/>
    <m/>
    <n v="4.9087385212340517E-2"/>
    <n v="0.14801210491524977"/>
    <x v="1"/>
  </r>
  <r>
    <x v="54"/>
    <n v="166"/>
    <n v="1"/>
    <n v="24"/>
    <x v="2"/>
    <n v="5"/>
    <n v="3"/>
    <m/>
    <m/>
    <n v="1.9634954084936209E-3"/>
    <n v="3.6378364277704512E-3"/>
    <x v="0"/>
  </r>
  <r>
    <x v="54"/>
    <n v="166"/>
    <n v="1"/>
    <n v="24"/>
    <x v="2"/>
    <n v="10"/>
    <n v="3"/>
    <m/>
    <m/>
    <n v="7.8539816339744835E-3"/>
    <n v="1.2942556175112916E-2"/>
    <x v="0"/>
  </r>
  <r>
    <x v="54"/>
    <n v="166"/>
    <n v="1"/>
    <n v="24"/>
    <x v="2"/>
    <n v="15"/>
    <n v="3"/>
    <m/>
    <m/>
    <n v="1.7671458676442587E-2"/>
    <n v="2.719179461263227E-2"/>
    <x v="0"/>
  </r>
  <r>
    <x v="54"/>
    <n v="166"/>
    <n v="1"/>
    <n v="24"/>
    <x v="2"/>
    <n v="10"/>
    <n v="3"/>
    <m/>
    <m/>
    <n v="7.8539816339744835E-3"/>
    <n v="1.2942556175112916E-2"/>
    <x v="0"/>
  </r>
  <r>
    <x v="54"/>
    <n v="166"/>
    <n v="1"/>
    <n v="24"/>
    <x v="2"/>
    <n v="5"/>
    <n v="3"/>
    <m/>
    <m/>
    <n v="1.9634954084936209E-3"/>
    <n v="3.6378364277704512E-3"/>
    <x v="0"/>
  </r>
  <r>
    <x v="54"/>
    <n v="166"/>
    <n v="1"/>
    <n v="22"/>
    <x v="2"/>
    <n v="5"/>
    <n v="3"/>
    <m/>
    <m/>
    <n v="1.9634954084936209E-3"/>
    <n v="3.6378364277704512E-3"/>
    <x v="0"/>
  </r>
  <r>
    <x v="54"/>
    <n v="166"/>
    <n v="1"/>
    <n v="10"/>
    <x v="0"/>
    <n v="5"/>
    <n v="3"/>
    <m/>
    <m/>
    <n v="1.9634954084936209E-3"/>
    <n v="3.6378364277704512E-3"/>
    <x v="0"/>
  </r>
  <r>
    <x v="54"/>
    <n v="166"/>
    <n v="1"/>
    <n v="14"/>
    <x v="1"/>
    <n v="5"/>
    <n v="3"/>
    <m/>
    <m/>
    <n v="1.9634954084936209E-3"/>
    <n v="3.6378364277704512E-3"/>
    <x v="0"/>
  </r>
  <r>
    <x v="55"/>
    <n v="175"/>
    <n v="1"/>
    <n v="24"/>
    <x v="0"/>
    <n v="15"/>
    <n v="6"/>
    <m/>
    <m/>
    <n v="1.7671458676442587E-2"/>
    <n v="5.8089659363338444E-2"/>
    <x v="0"/>
  </r>
  <r>
    <x v="55"/>
    <n v="175"/>
    <n v="1"/>
    <n v="24"/>
    <x v="4"/>
    <n v="15"/>
    <n v="6"/>
    <m/>
    <m/>
    <n v="1.7671458676442587E-2"/>
    <n v="5.6950957515054322E-2"/>
    <x v="0"/>
  </r>
  <r>
    <x v="55"/>
    <n v="175"/>
    <n v="1"/>
    <n v="24"/>
    <x v="4"/>
    <n v="10"/>
    <n v="6"/>
    <m/>
    <m/>
    <n v="7.8539816339744835E-3"/>
    <n v="2.6728826664807165E-2"/>
    <x v="0"/>
  </r>
  <r>
    <x v="55"/>
    <n v="175"/>
    <n v="1"/>
    <n v="24"/>
    <x v="0"/>
    <n v="5"/>
    <n v="6"/>
    <m/>
    <m/>
    <n v="1.9634954084936209E-3"/>
    <n v="7.7714870209617563E-3"/>
    <x v="0"/>
  </r>
  <r>
    <x v="55"/>
    <n v="175"/>
    <n v="1"/>
    <n v="24"/>
    <x v="4"/>
    <n v="10"/>
    <n v="5"/>
    <m/>
    <m/>
    <n v="7.8539816339744835E-3"/>
    <n v="2.2046555420420225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0"/>
    <n v="15"/>
    <n v="6"/>
    <m/>
    <m/>
    <n v="1.7671458676442587E-2"/>
    <n v="5.8089659363338444E-2"/>
    <x v="0"/>
  </r>
  <r>
    <x v="55"/>
    <n v="175"/>
    <n v="1"/>
    <n v="10"/>
    <x v="0"/>
    <n v="5"/>
    <n v="3"/>
    <m/>
    <m/>
    <n v="1.9634954084936209E-3"/>
    <n v="3.6378364277704512E-3"/>
    <x v="0"/>
  </r>
  <r>
    <x v="55"/>
    <n v="175"/>
    <n v="1"/>
    <n v="24"/>
    <x v="4"/>
    <n v="5"/>
    <n v="3"/>
    <m/>
    <m/>
    <n v="1.9634954084936209E-3"/>
    <n v="3.5268851656513989E-3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4"/>
    <n v="5"/>
    <n v="6"/>
    <m/>
    <m/>
    <n v="1.9634954084936209E-3"/>
    <n v="7.3344795804612326E-3"/>
    <x v="0"/>
  </r>
  <r>
    <x v="55"/>
    <n v="175"/>
    <n v="1"/>
    <n v="10"/>
    <x v="0"/>
    <n v="5"/>
    <n v="3"/>
    <m/>
    <m/>
    <n v="1.9634954084936209E-3"/>
    <n v="3.6378364277704512E-3"/>
    <x v="0"/>
  </r>
  <r>
    <x v="55"/>
    <n v="175"/>
    <n v="1"/>
    <n v="24"/>
    <x v="4"/>
    <n v="5"/>
    <n v="3"/>
    <m/>
    <m/>
    <n v="1.9634954084936209E-3"/>
    <n v="3.5268851656513989E-3"/>
    <x v="0"/>
  </r>
  <r>
    <x v="55"/>
    <n v="175"/>
    <n v="1"/>
    <n v="24"/>
    <x v="4"/>
    <n v="10"/>
    <n v="6"/>
    <m/>
    <m/>
    <n v="7.8539816339744835E-3"/>
    <n v="2.6728826664807165E-2"/>
    <x v="0"/>
  </r>
  <r>
    <x v="55"/>
    <n v="175"/>
    <n v="1"/>
    <n v="22"/>
    <x v="2"/>
    <n v="5"/>
    <n v="3"/>
    <m/>
    <m/>
    <n v="1.9634954084936209E-3"/>
    <n v="3.6378364277704512E-3"/>
    <x v="0"/>
  </r>
  <r>
    <x v="55"/>
    <n v="175"/>
    <n v="1"/>
    <n v="24"/>
    <x v="0"/>
    <n v="15"/>
    <n v="6"/>
    <m/>
    <m/>
    <n v="1.7671458676442587E-2"/>
    <n v="5.8089659363338444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4"/>
    <x v="4"/>
    <n v="5"/>
    <n v="6"/>
    <m/>
    <m/>
    <n v="1.9634954084936209E-3"/>
    <n v="7.3344795804612326E-3"/>
    <x v="0"/>
  </r>
  <r>
    <x v="55"/>
    <n v="175"/>
    <n v="1"/>
    <n v="10"/>
    <x v="0"/>
    <n v="5"/>
    <n v="3"/>
    <m/>
    <m/>
    <n v="1.9634954084936209E-3"/>
    <n v="3.6378364277704512E-3"/>
    <x v="0"/>
  </r>
  <r>
    <x v="55"/>
    <n v="175"/>
    <n v="1"/>
    <n v="24"/>
    <x v="4"/>
    <n v="5"/>
    <n v="3"/>
    <m/>
    <m/>
    <n v="1.9634954084936209E-3"/>
    <n v="3.5268851656513989E-3"/>
    <x v="0"/>
  </r>
  <r>
    <x v="55"/>
    <n v="175"/>
    <n v="1"/>
    <n v="24"/>
    <x v="4"/>
    <n v="10"/>
    <n v="6"/>
    <m/>
    <m/>
    <n v="7.8539816339744835E-3"/>
    <n v="2.6728826664807165E-2"/>
    <x v="0"/>
  </r>
  <r>
    <x v="55"/>
    <n v="175"/>
    <n v="1"/>
    <n v="22"/>
    <x v="2"/>
    <n v="5"/>
    <n v="3"/>
    <m/>
    <m/>
    <n v="1.9634954084936209E-3"/>
    <n v="3.6378364277704512E-3"/>
    <x v="0"/>
  </r>
  <r>
    <x v="55"/>
    <n v="175"/>
    <n v="1"/>
    <n v="14"/>
    <x v="1"/>
    <n v="5"/>
    <n v="3"/>
    <m/>
    <m/>
    <n v="1.9634954084936209E-3"/>
    <n v="3.6378364277704512E-3"/>
    <x v="0"/>
  </r>
  <r>
    <x v="55"/>
    <n v="175"/>
    <n v="1"/>
    <n v="14"/>
    <x v="1"/>
    <n v="5"/>
    <n v="3"/>
    <m/>
    <m/>
    <n v="1.9634954084936209E-3"/>
    <n v="3.6378364277704512E-3"/>
    <x v="0"/>
  </r>
  <r>
    <x v="55"/>
    <n v="175"/>
    <n v="1"/>
    <n v="24"/>
    <x v="4"/>
    <n v="15"/>
    <n v="6"/>
    <m/>
    <m/>
    <n v="1.7671458676442587E-2"/>
    <n v="5.6950957515054322E-2"/>
    <x v="0"/>
  </r>
  <r>
    <x v="55"/>
    <n v="175"/>
    <n v="1"/>
    <n v="24"/>
    <x v="4"/>
    <n v="10"/>
    <n v="6"/>
    <m/>
    <m/>
    <n v="7.8539816339744835E-3"/>
    <n v="2.6728826664807165E-2"/>
    <x v="0"/>
  </r>
  <r>
    <x v="55"/>
    <n v="175"/>
    <n v="1"/>
    <n v="24"/>
    <x v="0"/>
    <n v="5"/>
    <n v="6"/>
    <m/>
    <m/>
    <n v="1.9634954084936209E-3"/>
    <n v="7.7714870209617563E-3"/>
    <x v="0"/>
  </r>
  <r>
    <x v="55"/>
    <n v="175"/>
    <n v="1"/>
    <n v="24"/>
    <x v="4"/>
    <n v="10"/>
    <n v="5"/>
    <m/>
    <m/>
    <n v="7.8539816339744835E-3"/>
    <n v="2.2046555420420225E-2"/>
    <x v="0"/>
  </r>
  <r>
    <x v="55"/>
    <n v="175"/>
    <n v="1"/>
    <n v="10"/>
    <x v="0"/>
    <n v="10"/>
    <n v="3"/>
    <m/>
    <m/>
    <n v="7.8539816339744835E-3"/>
    <n v="1.2942556175112916E-2"/>
    <x v="0"/>
  </r>
  <r>
    <x v="55"/>
    <n v="175"/>
    <n v="1"/>
    <n v="14"/>
    <x v="1"/>
    <n v="5"/>
    <n v="3"/>
    <m/>
    <m/>
    <n v="1.9634954084936209E-3"/>
    <n v="3.6378364277704512E-3"/>
    <x v="0"/>
  </r>
  <r>
    <x v="55"/>
    <n v="175"/>
    <n v="1"/>
    <n v="2"/>
    <x v="3"/>
    <n v="10"/>
    <n v="10"/>
    <m/>
    <m/>
    <n v="7.8539816339744835E-3"/>
    <n v="4.5847824058857317E-2"/>
    <x v="0"/>
  </r>
  <r>
    <x v="55"/>
    <n v="175"/>
    <n v="1"/>
    <n v="24"/>
    <x v="0"/>
    <n v="15"/>
    <n v="6"/>
    <m/>
    <m/>
    <n v="1.7671458676442587E-2"/>
    <n v="5.8089659363338444E-2"/>
    <x v="0"/>
  </r>
  <r>
    <x v="55"/>
    <n v="175"/>
    <n v="1"/>
    <n v="24"/>
    <x v="0"/>
    <n v="10"/>
    <n v="6"/>
    <m/>
    <m/>
    <n v="7.8539816339744835E-3"/>
    <n v="2.7649101142956961E-2"/>
    <x v="0"/>
  </r>
  <r>
    <x v="55"/>
    <n v="175"/>
    <n v="1"/>
    <n v="2"/>
    <x v="3"/>
    <n v="20"/>
    <n v="15"/>
    <n v="46"/>
    <n v="9"/>
    <n v="3.1415926535897934E-2"/>
    <n v="0.25640973899293129"/>
    <x v="0"/>
  </r>
  <r>
    <x v="55"/>
    <n v="175"/>
    <n v="1"/>
    <n v="10"/>
    <x v="0"/>
    <n v="5"/>
    <n v="3"/>
    <m/>
    <m/>
    <n v="1.9634954084936209E-3"/>
    <n v="3.6378364277704512E-3"/>
    <x v="0"/>
  </r>
  <r>
    <x v="55"/>
    <n v="176"/>
    <n v="1"/>
    <n v="10"/>
    <x v="0"/>
    <n v="5"/>
    <n v="3"/>
    <m/>
    <m/>
    <n v="1.9634954084936209E-3"/>
    <n v="3.6378364277704512E-3"/>
    <x v="0"/>
  </r>
  <r>
    <x v="55"/>
    <n v="176"/>
    <n v="1"/>
    <n v="2"/>
    <x v="3"/>
    <n v="10"/>
    <n v="10"/>
    <m/>
    <m/>
    <n v="7.8539816339744835E-3"/>
    <n v="4.5847824058857317E-2"/>
    <x v="0"/>
  </r>
  <r>
    <x v="55"/>
    <n v="176"/>
    <n v="1"/>
    <n v="22"/>
    <x v="2"/>
    <n v="5"/>
    <n v="3"/>
    <m/>
    <m/>
    <n v="1.9634954084936209E-3"/>
    <n v="3.6378364277704512E-3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"/>
    <x v="3"/>
    <n v="15"/>
    <n v="6"/>
    <m/>
    <m/>
    <n v="1.7671458676442587E-2"/>
    <n v="5.6950957515054322E-2"/>
    <x v="0"/>
  </r>
  <r>
    <x v="55"/>
    <n v="176"/>
    <n v="1"/>
    <n v="2"/>
    <x v="3"/>
    <n v="15"/>
    <n v="10"/>
    <m/>
    <m/>
    <n v="1.7671458676442587E-2"/>
    <n v="9.7687695493628809E-2"/>
    <x v="0"/>
  </r>
  <r>
    <x v="55"/>
    <n v="176"/>
    <n v="1"/>
    <n v="24"/>
    <x v="0"/>
    <n v="5"/>
    <n v="6"/>
    <m/>
    <m/>
    <n v="1.9634954084936209E-3"/>
    <n v="7.7714870209617563E-3"/>
    <x v="0"/>
  </r>
  <r>
    <x v="55"/>
    <n v="176"/>
    <n v="1"/>
    <n v="2"/>
    <x v="3"/>
    <n v="15"/>
    <n v="10"/>
    <m/>
    <m/>
    <n v="1.7671458676442587E-2"/>
    <n v="9.7687695493628809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4"/>
    <n v="15"/>
    <n v="6"/>
    <m/>
    <m/>
    <n v="1.7671458676442587E-2"/>
    <n v="5.6950957515054322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14"/>
    <x v="1"/>
    <n v="5"/>
    <n v="3"/>
    <m/>
    <m/>
    <n v="1.9634954084936209E-3"/>
    <n v="3.6378364277704512E-3"/>
    <x v="0"/>
  </r>
  <r>
    <x v="55"/>
    <n v="176"/>
    <n v="1"/>
    <n v="14"/>
    <x v="1"/>
    <n v="5"/>
    <n v="3"/>
    <m/>
    <m/>
    <n v="1.9634954084936209E-3"/>
    <n v="3.6378364277704512E-3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4"/>
    <n v="5"/>
    <n v="6"/>
    <m/>
    <m/>
    <n v="1.9634954084936209E-3"/>
    <n v="7.3344795804612326E-3"/>
    <x v="0"/>
  </r>
  <r>
    <x v="55"/>
    <n v="176"/>
    <n v="1"/>
    <n v="10"/>
    <x v="0"/>
    <n v="5"/>
    <n v="3"/>
    <m/>
    <m/>
    <n v="1.9634954084936209E-3"/>
    <n v="3.6378364277704512E-3"/>
    <x v="0"/>
  </r>
  <r>
    <x v="55"/>
    <n v="176"/>
    <n v="1"/>
    <n v="24"/>
    <x v="4"/>
    <n v="5"/>
    <n v="3"/>
    <m/>
    <m/>
    <n v="1.9634954084936209E-3"/>
    <n v="3.5268851656513989E-3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2"/>
    <x v="2"/>
    <n v="5"/>
    <n v="3"/>
    <m/>
    <m/>
    <n v="1.9634954084936209E-3"/>
    <n v="3.6378364277704512E-3"/>
    <x v="0"/>
  </r>
  <r>
    <x v="55"/>
    <n v="176"/>
    <n v="1"/>
    <n v="24"/>
    <x v="0"/>
    <n v="15"/>
    <n v="6"/>
    <m/>
    <m/>
    <n v="1.7671458676442587E-2"/>
    <n v="5.8089659363338444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0"/>
    <n v="10"/>
    <n v="6"/>
    <m/>
    <m/>
    <n v="7.8539816339744835E-3"/>
    <n v="2.7649101142956961E-2"/>
    <x v="0"/>
  </r>
  <r>
    <x v="55"/>
    <n v="176"/>
    <n v="1"/>
    <n v="24"/>
    <x v="4"/>
    <n v="5"/>
    <n v="6"/>
    <m/>
    <m/>
    <n v="1.9634954084936209E-3"/>
    <n v="7.3344795804612326E-3"/>
    <x v="0"/>
  </r>
  <r>
    <x v="55"/>
    <n v="176"/>
    <n v="1"/>
    <n v="10"/>
    <x v="0"/>
    <n v="5"/>
    <n v="3"/>
    <m/>
    <m/>
    <n v="1.9634954084936209E-3"/>
    <n v="3.6378364277704512E-3"/>
    <x v="0"/>
  </r>
  <r>
    <x v="55"/>
    <n v="176"/>
    <n v="1"/>
    <n v="24"/>
    <x v="4"/>
    <n v="5"/>
    <n v="3"/>
    <m/>
    <m/>
    <n v="1.9634954084936209E-3"/>
    <n v="3.5268851656513989E-3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2"/>
    <x v="2"/>
    <n v="5"/>
    <n v="3"/>
    <m/>
    <m/>
    <n v="1.9634954084936209E-3"/>
    <n v="3.6378364277704512E-3"/>
    <x v="0"/>
  </r>
  <r>
    <x v="55"/>
    <n v="176"/>
    <n v="1"/>
    <n v="14"/>
    <x v="1"/>
    <n v="5"/>
    <n v="3"/>
    <m/>
    <m/>
    <n v="1.9634954084936209E-3"/>
    <n v="3.6378364277704512E-3"/>
    <x v="0"/>
  </r>
  <r>
    <x v="55"/>
    <n v="176"/>
    <n v="1"/>
    <n v="14"/>
    <x v="1"/>
    <n v="5"/>
    <n v="3"/>
    <m/>
    <m/>
    <n v="1.9634954084936209E-3"/>
    <n v="3.6378364277704512E-3"/>
    <x v="0"/>
  </r>
  <r>
    <x v="55"/>
    <n v="176"/>
    <n v="1"/>
    <n v="24"/>
    <x v="4"/>
    <n v="15"/>
    <n v="6"/>
    <m/>
    <m/>
    <n v="1.7671458676442587E-2"/>
    <n v="5.6950957515054322E-2"/>
    <x v="0"/>
  </r>
  <r>
    <x v="55"/>
    <n v="176"/>
    <n v="1"/>
    <n v="24"/>
    <x v="4"/>
    <n v="10"/>
    <n v="6"/>
    <m/>
    <m/>
    <n v="7.8539816339744835E-3"/>
    <n v="2.6728826664807165E-2"/>
    <x v="0"/>
  </r>
  <r>
    <x v="55"/>
    <n v="176"/>
    <n v="1"/>
    <n v="24"/>
    <x v="0"/>
    <n v="5"/>
    <n v="6"/>
    <m/>
    <m/>
    <n v="1.9634954084936209E-3"/>
    <n v="7.7714870209617563E-3"/>
    <x v="0"/>
  </r>
  <r>
    <x v="55"/>
    <n v="176"/>
    <n v="1"/>
    <n v="2"/>
    <x v="3"/>
    <n v="10"/>
    <n v="10"/>
    <m/>
    <m/>
    <n v="7.8539816339744835E-3"/>
    <n v="4.5847824058857317E-2"/>
    <x v="0"/>
  </r>
  <r>
    <x v="55"/>
    <n v="184"/>
    <n v="1"/>
    <n v="10"/>
    <x v="0"/>
    <n v="5"/>
    <n v="3"/>
    <m/>
    <m/>
    <n v="1.9634954084936209E-3"/>
    <n v="3.6378364277704512E-3"/>
    <x v="0"/>
  </r>
  <r>
    <x v="55"/>
    <n v="184"/>
    <n v="1"/>
    <n v="14"/>
    <x v="1"/>
    <n v="5"/>
    <n v="3"/>
    <m/>
    <m/>
    <n v="1.9634954084936209E-3"/>
    <n v="3.6378364277704512E-3"/>
    <x v="0"/>
  </r>
  <r>
    <x v="55"/>
    <n v="184"/>
    <n v="1"/>
    <n v="2"/>
    <x v="3"/>
    <n v="10"/>
    <n v="10"/>
    <m/>
    <m/>
    <n v="7.8539816339744835E-3"/>
    <n v="4.5847824058857317E-2"/>
    <x v="0"/>
  </r>
  <r>
    <x v="55"/>
    <n v="184"/>
    <n v="1"/>
    <n v="10"/>
    <x v="0"/>
    <n v="25"/>
    <n v="6"/>
    <m/>
    <m/>
    <n v="4.9087385212340517E-2"/>
    <n v="0.14801210491524977"/>
    <x v="1"/>
  </r>
  <r>
    <x v="55"/>
    <n v="184"/>
    <n v="1"/>
    <n v="24"/>
    <x v="0"/>
    <n v="5"/>
    <n v="3"/>
    <m/>
    <m/>
    <n v="1.9634954084936209E-3"/>
    <n v="3.6378364277704512E-3"/>
    <x v="0"/>
  </r>
  <r>
    <x v="55"/>
    <n v="184"/>
    <n v="1"/>
    <n v="2"/>
    <x v="3"/>
    <n v="15"/>
    <n v="10"/>
    <m/>
    <m/>
    <n v="1.7671458676442587E-2"/>
    <n v="9.7687695493628809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4"/>
    <n v="15"/>
    <n v="6"/>
    <m/>
    <m/>
    <n v="1.7671458676442587E-2"/>
    <n v="5.6950957515054322E-2"/>
    <x v="0"/>
  </r>
  <r>
    <x v="55"/>
    <n v="184"/>
    <n v="1"/>
    <n v="24"/>
    <x v="4"/>
    <n v="10"/>
    <n v="6"/>
    <m/>
    <m/>
    <n v="7.8539816339744835E-3"/>
    <n v="2.6728826664807165E-2"/>
    <x v="0"/>
  </r>
  <r>
    <x v="55"/>
    <n v="184"/>
    <n v="1"/>
    <n v="24"/>
    <x v="0"/>
    <n v="5"/>
    <n v="6"/>
    <m/>
    <m/>
    <n v="1.9634954084936209E-3"/>
    <n v="7.7714870209617563E-3"/>
    <x v="0"/>
  </r>
  <r>
    <x v="55"/>
    <n v="184"/>
    <n v="1"/>
    <n v="24"/>
    <x v="4"/>
    <n v="10"/>
    <n v="5"/>
    <m/>
    <m/>
    <n v="7.8539816339744835E-3"/>
    <n v="2.2046555420420225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10"/>
    <x v="0"/>
    <n v="5"/>
    <n v="3"/>
    <m/>
    <m/>
    <n v="1.9634954084936209E-3"/>
    <n v="3.6378364277704512E-3"/>
    <x v="0"/>
  </r>
  <r>
    <x v="55"/>
    <n v="184"/>
    <n v="1"/>
    <n v="24"/>
    <x v="4"/>
    <n v="5"/>
    <n v="3"/>
    <m/>
    <m/>
    <n v="1.9634954084936209E-3"/>
    <n v="3.5268851656513989E-3"/>
    <x v="0"/>
  </r>
  <r>
    <x v="55"/>
    <n v="184"/>
    <n v="1"/>
    <n v="24"/>
    <x v="4"/>
    <n v="10"/>
    <n v="6"/>
    <m/>
    <m/>
    <n v="7.8539816339744835E-3"/>
    <n v="2.6728826664807165E-2"/>
    <x v="0"/>
  </r>
  <r>
    <x v="55"/>
    <n v="184"/>
    <n v="1"/>
    <n v="22"/>
    <x v="2"/>
    <n v="5"/>
    <n v="3"/>
    <m/>
    <m/>
    <n v="1.9634954084936209E-3"/>
    <n v="3.6378364277704512E-3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10"/>
    <x v="0"/>
    <n v="25"/>
    <n v="6"/>
    <m/>
    <m/>
    <n v="4.9087385212340517E-2"/>
    <n v="0.14801210491524977"/>
    <x v="1"/>
  </r>
  <r>
    <x v="55"/>
    <n v="184"/>
    <n v="1"/>
    <n v="24"/>
    <x v="2"/>
    <n v="5"/>
    <n v="3"/>
    <m/>
    <m/>
    <n v="1.9634954084936209E-3"/>
    <n v="3.6378364277704512E-3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4"/>
    <n v="15"/>
    <n v="6"/>
    <m/>
    <m/>
    <n v="1.7671458676442587E-2"/>
    <n v="5.6950957515054322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4"/>
    <n v="5"/>
    <n v="6"/>
    <m/>
    <m/>
    <n v="1.9634954084936209E-3"/>
    <n v="7.3344795804612326E-3"/>
    <x v="0"/>
  </r>
  <r>
    <x v="55"/>
    <n v="184"/>
    <n v="1"/>
    <n v="10"/>
    <x v="0"/>
    <n v="5"/>
    <n v="3"/>
    <m/>
    <m/>
    <n v="1.9634954084936209E-3"/>
    <n v="3.6378364277704512E-3"/>
    <x v="0"/>
  </r>
  <r>
    <x v="55"/>
    <n v="184"/>
    <n v="1"/>
    <n v="24"/>
    <x v="4"/>
    <n v="5"/>
    <n v="3"/>
    <m/>
    <m/>
    <n v="1.9634954084936209E-3"/>
    <n v="3.5268851656513989E-3"/>
    <x v="0"/>
  </r>
  <r>
    <x v="55"/>
    <n v="184"/>
    <n v="1"/>
    <n v="24"/>
    <x v="4"/>
    <n v="10"/>
    <n v="6"/>
    <m/>
    <m/>
    <n v="7.8539816339744835E-3"/>
    <n v="2.6728826664807165E-2"/>
    <x v="0"/>
  </r>
  <r>
    <x v="55"/>
    <n v="184"/>
    <n v="1"/>
    <n v="22"/>
    <x v="2"/>
    <n v="5"/>
    <n v="3"/>
    <m/>
    <m/>
    <n v="1.9634954084936209E-3"/>
    <n v="3.6378364277704512E-3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0"/>
    <n v="6"/>
    <m/>
    <m/>
    <n v="7.8539816339744835E-3"/>
    <n v="2.7649101142956961E-2"/>
    <x v="0"/>
  </r>
  <r>
    <x v="55"/>
    <n v="184"/>
    <n v="1"/>
    <n v="24"/>
    <x v="0"/>
    <n v="15"/>
    <n v="6"/>
    <m/>
    <m/>
    <n v="1.7671458676442587E-2"/>
    <n v="5.8089659363338444E-2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4"/>
    <x v="0"/>
    <n v="5"/>
    <n v="6"/>
    <m/>
    <m/>
    <n v="1.9634954084936209E-3"/>
    <n v="7.7714870209617563E-3"/>
    <x v="0"/>
  </r>
  <r>
    <x v="55"/>
    <n v="193"/>
    <n v="1"/>
    <n v="24"/>
    <x v="4"/>
    <n v="10"/>
    <n v="5"/>
    <m/>
    <m/>
    <n v="7.8539816339744835E-3"/>
    <n v="2.2046555420420225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4"/>
    <n v="15"/>
    <n v="6"/>
    <m/>
    <m/>
    <n v="1.7671458676442587E-2"/>
    <n v="5.6950957515054322E-2"/>
    <x v="0"/>
  </r>
  <r>
    <x v="55"/>
    <n v="193"/>
    <n v="1"/>
    <n v="24"/>
    <x v="4"/>
    <n v="15"/>
    <n v="6"/>
    <m/>
    <m/>
    <n v="1.7671458676442587E-2"/>
    <n v="5.6950957515054322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14"/>
    <x v="1"/>
    <n v="5"/>
    <n v="3"/>
    <m/>
    <m/>
    <n v="1.9634954084936209E-3"/>
    <n v="3.6378364277704512E-3"/>
    <x v="0"/>
  </r>
  <r>
    <x v="55"/>
    <n v="193"/>
    <n v="1"/>
    <n v="14"/>
    <x v="1"/>
    <n v="5"/>
    <n v="3"/>
    <m/>
    <m/>
    <n v="1.9634954084936209E-3"/>
    <n v="3.6378364277704512E-3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4"/>
    <n v="5"/>
    <n v="6"/>
    <m/>
    <m/>
    <n v="1.9634954084936209E-3"/>
    <n v="7.3344795804612326E-3"/>
    <x v="0"/>
  </r>
  <r>
    <x v="55"/>
    <n v="193"/>
    <n v="1"/>
    <n v="10"/>
    <x v="0"/>
    <n v="5"/>
    <n v="3"/>
    <m/>
    <m/>
    <n v="1.9634954084936209E-3"/>
    <n v="3.6378364277704512E-3"/>
    <x v="0"/>
  </r>
  <r>
    <x v="55"/>
    <n v="193"/>
    <n v="1"/>
    <n v="24"/>
    <x v="4"/>
    <n v="5"/>
    <n v="3"/>
    <m/>
    <m/>
    <n v="1.9634954084936209E-3"/>
    <n v="3.5268851656513989E-3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2"/>
    <x v="2"/>
    <n v="5"/>
    <n v="3"/>
    <m/>
    <m/>
    <n v="1.9634954084936209E-3"/>
    <n v="3.6378364277704512E-3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0"/>
    <n v="6"/>
    <m/>
    <m/>
    <n v="7.8539816339744835E-3"/>
    <n v="2.7649101142956961E-2"/>
    <x v="0"/>
  </r>
  <r>
    <x v="55"/>
    <n v="193"/>
    <n v="1"/>
    <n v="24"/>
    <x v="0"/>
    <n v="15"/>
    <n v="6"/>
    <m/>
    <m/>
    <n v="1.7671458676442587E-2"/>
    <n v="5.8089659363338444E-2"/>
    <x v="0"/>
  </r>
  <r>
    <x v="55"/>
    <n v="193"/>
    <n v="1"/>
    <n v="24"/>
    <x v="4"/>
    <n v="15"/>
    <n v="6"/>
    <m/>
    <m/>
    <n v="1.7671458676442587E-2"/>
    <n v="5.6950957515054322E-2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24"/>
    <x v="0"/>
    <n v="5"/>
    <n v="6"/>
    <m/>
    <m/>
    <n v="1.9634954084936209E-3"/>
    <n v="7.7714870209617563E-3"/>
    <x v="0"/>
  </r>
  <r>
    <x v="55"/>
    <n v="193"/>
    <n v="1"/>
    <n v="24"/>
    <x v="4"/>
    <n v="10"/>
    <n v="5"/>
    <m/>
    <m/>
    <n v="7.8539816339744835E-3"/>
    <n v="2.2046555420420225E-2"/>
    <x v="0"/>
  </r>
  <r>
    <x v="55"/>
    <n v="193"/>
    <n v="1"/>
    <n v="10"/>
    <x v="0"/>
    <n v="10"/>
    <n v="3"/>
    <m/>
    <m/>
    <n v="7.8539816339744835E-3"/>
    <n v="1.2942556175112916E-2"/>
    <x v="0"/>
  </r>
  <r>
    <x v="55"/>
    <n v="193"/>
    <n v="1"/>
    <n v="14"/>
    <x v="1"/>
    <n v="5"/>
    <n v="3"/>
    <m/>
    <m/>
    <n v="1.9634954084936209E-3"/>
    <n v="3.6378364277704512E-3"/>
    <x v="0"/>
  </r>
  <r>
    <x v="55"/>
    <n v="193"/>
    <n v="1"/>
    <n v="24"/>
    <x v="4"/>
    <n v="5"/>
    <n v="3"/>
    <m/>
    <m/>
    <n v="1.9634954084936209E-3"/>
    <n v="3.5268851656513989E-3"/>
    <x v="0"/>
  </r>
  <r>
    <x v="55"/>
    <n v="193"/>
    <n v="1"/>
    <n v="24"/>
    <x v="4"/>
    <n v="10"/>
    <n v="6"/>
    <m/>
    <m/>
    <n v="7.8539816339744835E-3"/>
    <n v="2.6728826664807165E-2"/>
    <x v="0"/>
  </r>
  <r>
    <x v="55"/>
    <n v="193"/>
    <n v="1"/>
    <n v="10"/>
    <x v="0"/>
    <n v="25"/>
    <n v="6"/>
    <m/>
    <m/>
    <n v="4.9087385212340517E-2"/>
    <n v="0.14801210491524977"/>
    <x v="1"/>
  </r>
  <r>
    <x v="56"/>
    <n v="197"/>
    <n v="1"/>
    <n v="14"/>
    <x v="1"/>
    <n v="5"/>
    <n v="3"/>
    <m/>
    <m/>
    <n v="1.9634954084936209E-3"/>
    <n v="3.6378364277704512E-3"/>
    <x v="0"/>
  </r>
  <r>
    <x v="56"/>
    <n v="197"/>
    <n v="1"/>
    <n v="24"/>
    <x v="4"/>
    <n v="10"/>
    <n v="3"/>
    <m/>
    <m/>
    <n v="7.8539816339744835E-3"/>
    <n v="1.285292313179332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4"/>
    <n v="5"/>
    <n v="6"/>
    <m/>
    <m/>
    <n v="1.9634954084936209E-3"/>
    <n v="7.3344795804612326E-3"/>
    <x v="0"/>
  </r>
  <r>
    <x v="56"/>
    <n v="197"/>
    <n v="1"/>
    <n v="10"/>
    <x v="0"/>
    <n v="5"/>
    <n v="3"/>
    <m/>
    <m/>
    <n v="1.9634954084936209E-3"/>
    <n v="3.6378364277704512E-3"/>
    <x v="0"/>
  </r>
  <r>
    <x v="56"/>
    <n v="197"/>
    <n v="1"/>
    <n v="10"/>
    <x v="0"/>
    <n v="5"/>
    <n v="3"/>
    <m/>
    <m/>
    <n v="1.9634954084936209E-3"/>
    <n v="3.6378364277704512E-3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2"/>
    <x v="2"/>
    <n v="5"/>
    <n v="3"/>
    <m/>
    <m/>
    <n v="1.9634954084936209E-3"/>
    <n v="3.6378364277704512E-3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4"/>
    <n v="15"/>
    <n v="6"/>
    <m/>
    <m/>
    <n v="1.7671458676442587E-2"/>
    <n v="5.6950957515054322E-2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4"/>
    <x v="0"/>
    <n v="5"/>
    <n v="6"/>
    <m/>
    <m/>
    <n v="1.9634954084936209E-3"/>
    <n v="7.7714870209617563E-3"/>
    <x v="0"/>
  </r>
  <r>
    <x v="56"/>
    <n v="197"/>
    <n v="1"/>
    <n v="24"/>
    <x v="4"/>
    <n v="10"/>
    <n v="5"/>
    <m/>
    <m/>
    <n v="7.8539816339744835E-3"/>
    <n v="2.2046555420420225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4"/>
    <n v="15"/>
    <n v="6"/>
    <m/>
    <m/>
    <n v="1.7671458676442587E-2"/>
    <n v="5.6950957515054322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14"/>
    <x v="1"/>
    <n v="5"/>
    <n v="3"/>
    <m/>
    <m/>
    <n v="1.9634954084936209E-3"/>
    <n v="3.6378364277704512E-3"/>
    <x v="0"/>
  </r>
  <r>
    <x v="56"/>
    <n v="197"/>
    <n v="1"/>
    <n v="14"/>
    <x v="1"/>
    <n v="5"/>
    <n v="3"/>
    <m/>
    <m/>
    <n v="1.9634954084936209E-3"/>
    <n v="3.6378364277704512E-3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4"/>
    <n v="5"/>
    <n v="6"/>
    <m/>
    <m/>
    <n v="1.9634954084936209E-3"/>
    <n v="7.3344795804612326E-3"/>
    <x v="0"/>
  </r>
  <r>
    <x v="56"/>
    <n v="197"/>
    <n v="1"/>
    <n v="10"/>
    <x v="0"/>
    <n v="5"/>
    <n v="3"/>
    <m/>
    <m/>
    <n v="1.9634954084936209E-3"/>
    <n v="3.6378364277704512E-3"/>
    <x v="0"/>
  </r>
  <r>
    <x v="56"/>
    <n v="197"/>
    <n v="1"/>
    <n v="24"/>
    <x v="4"/>
    <n v="5"/>
    <n v="3"/>
    <m/>
    <m/>
    <n v="1.9634954084936209E-3"/>
    <n v="3.5268851656513989E-3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2"/>
    <x v="2"/>
    <n v="5"/>
    <n v="3"/>
    <m/>
    <m/>
    <n v="1.9634954084936209E-3"/>
    <n v="3.6378364277704512E-3"/>
    <x v="0"/>
  </r>
  <r>
    <x v="56"/>
    <n v="197"/>
    <n v="1"/>
    <n v="24"/>
    <x v="0"/>
    <n v="15"/>
    <n v="6"/>
    <m/>
    <m/>
    <n v="1.7671458676442587E-2"/>
    <n v="5.8089659363338444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0"/>
    <n v="10"/>
    <n v="6"/>
    <m/>
    <m/>
    <n v="7.8539816339744835E-3"/>
    <n v="2.7649101142956961E-2"/>
    <x v="0"/>
  </r>
  <r>
    <x v="56"/>
    <n v="197"/>
    <n v="1"/>
    <n v="24"/>
    <x v="4"/>
    <n v="5"/>
    <n v="6"/>
    <m/>
    <m/>
    <n v="1.9634954084936209E-3"/>
    <n v="7.3344795804612326E-3"/>
    <x v="0"/>
  </r>
  <r>
    <x v="56"/>
    <n v="197"/>
    <n v="1"/>
    <n v="10"/>
    <x v="0"/>
    <n v="5"/>
    <n v="3"/>
    <m/>
    <m/>
    <n v="1.9634954084936209E-3"/>
    <n v="3.6378364277704512E-3"/>
    <x v="0"/>
  </r>
  <r>
    <x v="56"/>
    <n v="197"/>
    <n v="1"/>
    <n v="24"/>
    <x v="4"/>
    <n v="5"/>
    <n v="3"/>
    <m/>
    <m/>
    <n v="1.9634954084936209E-3"/>
    <n v="3.5268851656513989E-3"/>
    <x v="0"/>
  </r>
  <r>
    <x v="56"/>
    <n v="197"/>
    <n v="1"/>
    <n v="24"/>
    <x v="4"/>
    <n v="10"/>
    <n v="6"/>
    <m/>
    <m/>
    <n v="7.8539816339744835E-3"/>
    <n v="2.6728826664807165E-2"/>
    <x v="0"/>
  </r>
  <r>
    <x v="56"/>
    <n v="197"/>
    <n v="1"/>
    <n v="22"/>
    <x v="2"/>
    <n v="5"/>
    <n v="3"/>
    <m/>
    <m/>
    <n v="1.9634954084936209E-3"/>
    <n v="3.6378364277704512E-3"/>
    <x v="0"/>
  </r>
  <r>
    <x v="56"/>
    <n v="197"/>
    <n v="1"/>
    <n v="14"/>
    <x v="1"/>
    <n v="5"/>
    <n v="3"/>
    <m/>
    <m/>
    <n v="1.9634954084936209E-3"/>
    <n v="3.6378364277704512E-3"/>
    <x v="0"/>
  </r>
  <r>
    <x v="56"/>
    <n v="198"/>
    <n v="1"/>
    <n v="24"/>
    <x v="0"/>
    <n v="5"/>
    <n v="6"/>
    <m/>
    <m/>
    <n v="1.9634954084936209E-3"/>
    <n v="7.7714870209617563E-3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"/>
    <x v="3"/>
    <n v="15"/>
    <n v="6"/>
    <m/>
    <m/>
    <n v="1.7671458676442587E-2"/>
    <n v="5.6950957515054322E-2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198"/>
    <n v="1"/>
    <n v="2"/>
    <x v="3"/>
    <n v="20"/>
    <n v="10"/>
    <n v="64"/>
    <n v="9"/>
    <n v="3.1415926535897934E-2"/>
    <n v="0.16708186706148101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10"/>
    <x v="0"/>
    <n v="5"/>
    <n v="3"/>
    <m/>
    <m/>
    <n v="1.9634954084936209E-3"/>
    <n v="3.6378364277704512E-3"/>
    <x v="0"/>
  </r>
  <r>
    <x v="56"/>
    <n v="198"/>
    <n v="1"/>
    <n v="2"/>
    <x v="3"/>
    <n v="10"/>
    <n v="10"/>
    <m/>
    <m/>
    <n v="7.8539816339744835E-3"/>
    <n v="4.5847824058857317E-2"/>
    <x v="0"/>
  </r>
  <r>
    <x v="56"/>
    <n v="198"/>
    <n v="1"/>
    <n v="24"/>
    <x v="4"/>
    <n v="10"/>
    <n v="6"/>
    <m/>
    <m/>
    <n v="7.8539816339744835E-3"/>
    <n v="2.6728826664807165E-2"/>
    <x v="0"/>
  </r>
  <r>
    <x v="56"/>
    <n v="198"/>
    <n v="1"/>
    <n v="22"/>
    <x v="2"/>
    <n v="5"/>
    <n v="3"/>
    <m/>
    <m/>
    <n v="1.9634954084936209E-3"/>
    <n v="3.6378364277704512E-3"/>
    <x v="0"/>
  </r>
  <r>
    <x v="56"/>
    <n v="198"/>
    <n v="1"/>
    <n v="24"/>
    <x v="0"/>
    <n v="15"/>
    <n v="6"/>
    <m/>
    <m/>
    <n v="1.7671458676442587E-2"/>
    <n v="5.8089659363338444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0"/>
    <n v="10"/>
    <n v="6"/>
    <m/>
    <m/>
    <n v="7.8539816339744835E-3"/>
    <n v="2.7649101142956961E-2"/>
    <x v="0"/>
  </r>
  <r>
    <x v="56"/>
    <n v="198"/>
    <n v="1"/>
    <n v="24"/>
    <x v="4"/>
    <n v="5"/>
    <n v="6"/>
    <m/>
    <m/>
    <n v="1.9634954084936209E-3"/>
    <n v="7.3344795804612326E-3"/>
    <x v="0"/>
  </r>
  <r>
    <x v="56"/>
    <n v="198"/>
    <n v="1"/>
    <n v="10"/>
    <x v="0"/>
    <n v="5"/>
    <n v="3"/>
    <m/>
    <m/>
    <n v="1.9634954084936209E-3"/>
    <n v="3.6378364277704512E-3"/>
    <x v="0"/>
  </r>
  <r>
    <x v="56"/>
    <n v="198"/>
    <n v="1"/>
    <n v="24"/>
    <x v="4"/>
    <n v="5"/>
    <n v="3"/>
    <m/>
    <m/>
    <n v="1.9634954084936209E-3"/>
    <n v="3.5268851656513989E-3"/>
    <x v="0"/>
  </r>
  <r>
    <x v="56"/>
    <n v="198"/>
    <n v="1"/>
    <n v="2"/>
    <x v="3"/>
    <n v="15"/>
    <n v="10"/>
    <m/>
    <m/>
    <n v="1.7671458676442587E-2"/>
    <n v="9.7687695493628809E-2"/>
    <x v="0"/>
  </r>
  <r>
    <x v="56"/>
    <n v="198"/>
    <n v="1"/>
    <n v="22"/>
    <x v="2"/>
    <n v="5"/>
    <n v="3"/>
    <m/>
    <m/>
    <n v="1.9634954084936209E-3"/>
    <n v="3.6378364277704512E-3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198"/>
    <n v="1"/>
    <n v="2"/>
    <x v="3"/>
    <n v="15"/>
    <n v="6"/>
    <m/>
    <m/>
    <n v="1.7671458676442587E-2"/>
    <n v="5.6950957515054322E-2"/>
    <x v="0"/>
  </r>
  <r>
    <x v="56"/>
    <n v="198"/>
    <n v="1"/>
    <n v="2"/>
    <x v="3"/>
    <n v="10"/>
    <n v="10"/>
    <m/>
    <m/>
    <n v="7.8539816339744835E-3"/>
    <n v="4.5847824058857317E-2"/>
    <x v="0"/>
  </r>
  <r>
    <x v="56"/>
    <n v="198"/>
    <n v="1"/>
    <n v="24"/>
    <x v="0"/>
    <n v="5"/>
    <n v="6"/>
    <m/>
    <m/>
    <n v="1.9634954084936209E-3"/>
    <n v="7.7714870209617563E-3"/>
    <x v="0"/>
  </r>
  <r>
    <x v="56"/>
    <n v="198"/>
    <n v="1"/>
    <n v="24"/>
    <x v="4"/>
    <n v="10"/>
    <n v="5"/>
    <m/>
    <m/>
    <n v="7.8539816339744835E-3"/>
    <n v="2.2046555420420225E-2"/>
    <x v="0"/>
  </r>
  <r>
    <x v="56"/>
    <n v="198"/>
    <n v="1"/>
    <n v="10"/>
    <x v="0"/>
    <n v="5"/>
    <n v="3"/>
    <m/>
    <m/>
    <n v="1.9634954084936209E-3"/>
    <n v="3.6378364277704512E-3"/>
    <x v="0"/>
  </r>
  <r>
    <x v="56"/>
    <n v="198"/>
    <n v="1"/>
    <n v="14"/>
    <x v="1"/>
    <n v="5"/>
    <n v="3"/>
    <m/>
    <m/>
    <n v="1.9634954084936209E-3"/>
    <n v="3.6378364277704512E-3"/>
    <x v="0"/>
  </r>
  <r>
    <x v="56"/>
    <n v="201"/>
    <n v="1"/>
    <n v="24"/>
    <x v="4"/>
    <n v="10"/>
    <n v="3"/>
    <m/>
    <m/>
    <n v="7.8539816339744835E-3"/>
    <n v="1.285292313179332E-2"/>
    <x v="0"/>
  </r>
  <r>
    <x v="56"/>
    <n v="201"/>
    <n v="1"/>
    <n v="24"/>
    <x v="0"/>
    <n v="15"/>
    <n v="6"/>
    <m/>
    <m/>
    <n v="1.7671458676442587E-2"/>
    <n v="5.8089659363338444E-2"/>
    <x v="0"/>
  </r>
  <r>
    <x v="56"/>
    <n v="201"/>
    <n v="1"/>
    <n v="24"/>
    <x v="0"/>
    <n v="10"/>
    <n v="6"/>
    <m/>
    <m/>
    <n v="7.8539816339744835E-3"/>
    <n v="2.7649101142956961E-2"/>
    <x v="0"/>
  </r>
  <r>
    <x v="56"/>
    <n v="201"/>
    <n v="1"/>
    <n v="24"/>
    <x v="4"/>
    <n v="5"/>
    <n v="6"/>
    <m/>
    <m/>
    <n v="1.9634954084936209E-3"/>
    <n v="7.3344795804612326E-3"/>
    <x v="0"/>
  </r>
  <r>
    <x v="56"/>
    <n v="201"/>
    <n v="1"/>
    <n v="10"/>
    <x v="0"/>
    <n v="5"/>
    <n v="3"/>
    <m/>
    <m/>
    <n v="1.9634954084936209E-3"/>
    <n v="3.6378364277704512E-3"/>
    <x v="0"/>
  </r>
  <r>
    <x v="56"/>
    <n v="201"/>
    <n v="1"/>
    <n v="24"/>
    <x v="4"/>
    <n v="5"/>
    <n v="3"/>
    <m/>
    <m/>
    <n v="1.9634954084936209E-3"/>
    <n v="3.5268851656513989E-3"/>
    <x v="0"/>
  </r>
  <r>
    <x v="56"/>
    <n v="201"/>
    <n v="1"/>
    <n v="24"/>
    <x v="4"/>
    <n v="10"/>
    <n v="6"/>
    <m/>
    <m/>
    <n v="7.8539816339744835E-3"/>
    <n v="2.6728826664807165E-2"/>
    <x v="0"/>
  </r>
  <r>
    <x v="56"/>
    <n v="201"/>
    <n v="1"/>
    <n v="22"/>
    <x v="2"/>
    <n v="5"/>
    <n v="3"/>
    <m/>
    <m/>
    <n v="1.9634954084936209E-3"/>
    <n v="3.6378364277704512E-3"/>
    <x v="0"/>
  </r>
  <r>
    <x v="56"/>
    <n v="201"/>
    <n v="1"/>
    <n v="24"/>
    <x v="0"/>
    <n v="15"/>
    <n v="6"/>
    <m/>
    <m/>
    <n v="1.7671458676442587E-2"/>
    <n v="5.8089659363338444E-2"/>
    <x v="0"/>
  </r>
  <r>
    <x v="56"/>
    <n v="201"/>
    <n v="1"/>
    <n v="10"/>
    <x v="0"/>
    <n v="25"/>
    <n v="6"/>
    <m/>
    <m/>
    <n v="4.9087385212340517E-2"/>
    <n v="0.14801210491524977"/>
    <x v="1"/>
  </r>
  <r>
    <x v="56"/>
    <n v="201"/>
    <n v="1"/>
    <n v="24"/>
    <x v="2"/>
    <n v="5"/>
    <n v="3"/>
    <m/>
    <m/>
    <n v="1.9634954084936209E-3"/>
    <n v="3.6378364277704512E-3"/>
    <x v="0"/>
  </r>
  <r>
    <x v="56"/>
    <n v="201"/>
    <n v="1"/>
    <n v="24"/>
    <x v="2"/>
    <n v="10"/>
    <n v="5"/>
    <m/>
    <m/>
    <n v="7.8539816339744835E-3"/>
    <n v="2.2644818432641822E-2"/>
    <x v="0"/>
  </r>
  <r>
    <x v="56"/>
    <n v="201"/>
    <n v="1"/>
    <n v="24"/>
    <x v="2"/>
    <n v="15"/>
    <n v="6"/>
    <m/>
    <m/>
    <n v="1.7671458676442587E-2"/>
    <n v="5.8089659363338444E-2"/>
    <x v="0"/>
  </r>
  <r>
    <x v="56"/>
    <n v="201"/>
    <n v="1"/>
    <n v="24"/>
    <x v="2"/>
    <n v="10"/>
    <n v="6"/>
    <m/>
    <m/>
    <n v="7.8539816339744835E-3"/>
    <n v="2.7649101142956961E-2"/>
    <x v="0"/>
  </r>
  <r>
    <x v="56"/>
    <n v="201"/>
    <n v="1"/>
    <n v="24"/>
    <x v="2"/>
    <n v="5"/>
    <n v="6"/>
    <m/>
    <m/>
    <n v="1.9634954084936209E-3"/>
    <n v="7.7714870209617563E-3"/>
    <x v="0"/>
  </r>
  <r>
    <x v="56"/>
    <n v="201"/>
    <n v="1"/>
    <n v="22"/>
    <x v="2"/>
    <n v="5"/>
    <n v="3"/>
    <m/>
    <m/>
    <n v="1.9634954084936209E-3"/>
    <n v="3.6378364277704512E-3"/>
    <x v="0"/>
  </r>
  <r>
    <x v="56"/>
    <n v="201"/>
    <n v="1"/>
    <n v="10"/>
    <x v="0"/>
    <n v="5"/>
    <n v="3"/>
    <m/>
    <m/>
    <n v="1.9634954084936209E-3"/>
    <n v="3.6378364277704512E-3"/>
    <x v="0"/>
  </r>
  <r>
    <x v="56"/>
    <n v="201"/>
    <n v="1"/>
    <n v="14"/>
    <x v="1"/>
    <n v="5"/>
    <n v="3"/>
    <m/>
    <m/>
    <n v="1.9634954084936209E-3"/>
    <n v="3.6378364277704512E-3"/>
    <x v="0"/>
  </r>
  <r>
    <x v="56"/>
    <n v="201"/>
    <n v="1"/>
    <n v="24"/>
    <x v="4"/>
    <n v="10"/>
    <n v="3"/>
    <m/>
    <m/>
    <n v="7.8539816339744835E-3"/>
    <n v="1.285292313179332E-2"/>
    <x v="0"/>
  </r>
  <r>
    <x v="56"/>
    <n v="201"/>
    <n v="1"/>
    <n v="10"/>
    <x v="0"/>
    <n v="25"/>
    <n v="6"/>
    <m/>
    <m/>
    <n v="4.9087385212340517E-2"/>
    <n v="0.14801210491524977"/>
    <x v="1"/>
  </r>
  <r>
    <x v="56"/>
    <n v="201"/>
    <n v="1"/>
    <n v="24"/>
    <x v="0"/>
    <n v="5"/>
    <n v="3"/>
    <m/>
    <m/>
    <n v="1.9634954084936209E-3"/>
    <n v="3.6378364277704512E-3"/>
    <x v="0"/>
  </r>
  <r>
    <x v="56"/>
    <n v="201"/>
    <n v="1"/>
    <n v="24"/>
    <x v="4"/>
    <n v="10"/>
    <n v="5"/>
    <m/>
    <m/>
    <n v="7.8539816339744835E-3"/>
    <n v="2.2046555420420225E-2"/>
    <x v="0"/>
  </r>
  <r>
    <x v="56"/>
    <n v="201"/>
    <n v="1"/>
    <n v="24"/>
    <x v="0"/>
    <n v="15"/>
    <n v="6"/>
    <m/>
    <m/>
    <n v="1.7671458676442587E-2"/>
    <n v="5.8089659363338444E-2"/>
    <x v="0"/>
  </r>
  <r>
    <x v="56"/>
    <n v="201"/>
    <n v="1"/>
    <n v="22"/>
    <x v="2"/>
    <n v="5"/>
    <n v="3"/>
    <m/>
    <m/>
    <n v="1.9634954084936209E-3"/>
    <n v="3.6378364277704512E-3"/>
    <x v="0"/>
  </r>
  <r>
    <x v="56"/>
    <n v="201"/>
    <n v="1"/>
    <n v="24"/>
    <x v="0"/>
    <n v="15"/>
    <n v="6"/>
    <m/>
    <m/>
    <n v="1.7671458676442587E-2"/>
    <n v="5.8089659363338444E-2"/>
    <x v="0"/>
  </r>
  <r>
    <x v="56"/>
    <n v="201"/>
    <n v="1"/>
    <n v="10"/>
    <x v="0"/>
    <n v="25"/>
    <n v="6"/>
    <m/>
    <m/>
    <n v="4.9087385212340517E-2"/>
    <n v="0.14801210491524977"/>
    <x v="1"/>
  </r>
  <r>
    <x v="56"/>
    <n v="201"/>
    <n v="1"/>
    <n v="24"/>
    <x v="2"/>
    <n v="5"/>
    <n v="3"/>
    <m/>
    <m/>
    <n v="1.9634954084936209E-3"/>
    <n v="3.6378364277704512E-3"/>
    <x v="0"/>
  </r>
  <r>
    <x v="56"/>
    <n v="201"/>
    <n v="1"/>
    <n v="24"/>
    <x v="2"/>
    <n v="10"/>
    <n v="5"/>
    <m/>
    <m/>
    <n v="7.8539816339744835E-3"/>
    <n v="2.2644818432641822E-2"/>
    <x v="0"/>
  </r>
  <r>
    <x v="56"/>
    <n v="201"/>
    <n v="1"/>
    <n v="24"/>
    <x v="2"/>
    <n v="15"/>
    <n v="6"/>
    <m/>
    <m/>
    <n v="1.7671458676442587E-2"/>
    <n v="5.8089659363338444E-2"/>
    <x v="0"/>
  </r>
  <r>
    <x v="56"/>
    <n v="201"/>
    <n v="1"/>
    <n v="24"/>
    <x v="2"/>
    <n v="10"/>
    <n v="6"/>
    <m/>
    <m/>
    <n v="7.8539816339744835E-3"/>
    <n v="2.7649101142956961E-2"/>
    <x v="0"/>
  </r>
  <r>
    <x v="56"/>
    <n v="201"/>
    <n v="1"/>
    <n v="24"/>
    <x v="2"/>
    <n v="5"/>
    <n v="6"/>
    <m/>
    <m/>
    <n v="1.9634954084936209E-3"/>
    <n v="7.7714870209617563E-3"/>
    <x v="0"/>
  </r>
  <r>
    <x v="56"/>
    <n v="201"/>
    <n v="1"/>
    <n v="22"/>
    <x v="2"/>
    <n v="5"/>
    <n v="3"/>
    <m/>
    <m/>
    <n v="1.9634954084936209E-3"/>
    <n v="3.6378364277704512E-3"/>
    <x v="0"/>
  </r>
  <r>
    <x v="56"/>
    <n v="201"/>
    <n v="1"/>
    <n v="10"/>
    <x v="0"/>
    <n v="5"/>
    <n v="3"/>
    <m/>
    <m/>
    <n v="1.9634954084936209E-3"/>
    <n v="3.6378364277704512E-3"/>
    <x v="0"/>
  </r>
  <r>
    <x v="56"/>
    <n v="201"/>
    <n v="1"/>
    <n v="14"/>
    <x v="1"/>
    <n v="5"/>
    <n v="3"/>
    <m/>
    <m/>
    <n v="1.9634954084936209E-3"/>
    <n v="3.6378364277704512E-3"/>
    <x v="0"/>
  </r>
  <r>
    <x v="56"/>
    <n v="201"/>
    <n v="1"/>
    <n v="24"/>
    <x v="4"/>
    <n v="10"/>
    <n v="3"/>
    <m/>
    <m/>
    <n v="7.8539816339744835E-3"/>
    <n v="1.285292313179332E-2"/>
    <x v="0"/>
  </r>
  <r>
    <x v="56"/>
    <n v="202"/>
    <n v="1"/>
    <n v="22"/>
    <x v="2"/>
    <n v="5"/>
    <n v="3"/>
    <m/>
    <m/>
    <n v="1.9634954084936209E-3"/>
    <n v="3.6378364277704512E-3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4"/>
    <n v="5"/>
    <n v="6"/>
    <m/>
    <m/>
    <n v="1.9634954084936209E-3"/>
    <n v="7.3344795804612326E-3"/>
    <x v="0"/>
  </r>
  <r>
    <x v="56"/>
    <n v="202"/>
    <n v="1"/>
    <n v="10"/>
    <x v="0"/>
    <n v="5"/>
    <n v="3"/>
    <m/>
    <m/>
    <n v="1.9634954084936209E-3"/>
    <n v="3.6378364277704512E-3"/>
    <x v="0"/>
  </r>
  <r>
    <x v="56"/>
    <n v="202"/>
    <n v="1"/>
    <n v="24"/>
    <x v="4"/>
    <n v="5"/>
    <n v="3"/>
    <m/>
    <m/>
    <n v="1.9634954084936209E-3"/>
    <n v="3.5268851656513989E-3"/>
    <x v="0"/>
  </r>
  <r>
    <x v="56"/>
    <n v="202"/>
    <n v="1"/>
    <n v="24"/>
    <x v="4"/>
    <n v="10"/>
    <n v="6"/>
    <m/>
    <m/>
    <n v="7.8539816339744835E-3"/>
    <n v="2.6728826664807165E-2"/>
    <x v="0"/>
  </r>
  <r>
    <x v="56"/>
    <n v="202"/>
    <n v="1"/>
    <n v="22"/>
    <x v="2"/>
    <n v="5"/>
    <n v="3"/>
    <m/>
    <m/>
    <n v="1.9634954084936209E-3"/>
    <n v="3.6378364277704512E-3"/>
    <x v="0"/>
  </r>
  <r>
    <x v="56"/>
    <n v="202"/>
    <n v="1"/>
    <n v="14"/>
    <x v="1"/>
    <n v="5"/>
    <n v="3"/>
    <m/>
    <m/>
    <n v="1.9634954084936209E-3"/>
    <n v="3.6378364277704512E-3"/>
    <x v="0"/>
  </r>
  <r>
    <x v="56"/>
    <n v="202"/>
    <n v="1"/>
    <n v="14"/>
    <x v="1"/>
    <n v="5"/>
    <n v="3"/>
    <m/>
    <m/>
    <n v="1.9634954084936209E-3"/>
    <n v="3.6378364277704512E-3"/>
    <x v="0"/>
  </r>
  <r>
    <x v="56"/>
    <n v="202"/>
    <n v="1"/>
    <n v="24"/>
    <x v="4"/>
    <n v="15"/>
    <n v="6"/>
    <m/>
    <m/>
    <n v="1.7671458676442587E-2"/>
    <n v="5.6950957515054322E-2"/>
    <x v="0"/>
  </r>
  <r>
    <x v="56"/>
    <n v="202"/>
    <n v="1"/>
    <n v="24"/>
    <x v="4"/>
    <n v="10"/>
    <n v="6"/>
    <m/>
    <m/>
    <n v="7.8539816339744835E-3"/>
    <n v="2.6728826664807165E-2"/>
    <x v="0"/>
  </r>
  <r>
    <x v="56"/>
    <n v="202"/>
    <n v="1"/>
    <n v="24"/>
    <x v="0"/>
    <n v="5"/>
    <n v="6"/>
    <m/>
    <m/>
    <n v="1.9634954084936209E-3"/>
    <n v="7.7714870209617563E-3"/>
    <x v="0"/>
  </r>
  <r>
    <x v="56"/>
    <n v="202"/>
    <n v="1"/>
    <n v="24"/>
    <x v="4"/>
    <n v="10"/>
    <n v="5"/>
    <m/>
    <m/>
    <n v="7.8539816339744835E-3"/>
    <n v="2.2046555420420225E-2"/>
    <x v="0"/>
  </r>
  <r>
    <x v="56"/>
    <n v="202"/>
    <n v="1"/>
    <n v="10"/>
    <x v="0"/>
    <n v="10"/>
    <n v="3"/>
    <m/>
    <m/>
    <n v="7.8539816339744835E-3"/>
    <n v="1.2942556175112916E-2"/>
    <x v="0"/>
  </r>
  <r>
    <x v="56"/>
    <n v="202"/>
    <n v="1"/>
    <n v="14"/>
    <x v="1"/>
    <n v="5"/>
    <n v="3"/>
    <m/>
    <m/>
    <n v="1.9634954084936209E-3"/>
    <n v="3.6378364277704512E-3"/>
    <x v="0"/>
  </r>
  <r>
    <x v="56"/>
    <n v="202"/>
    <n v="1"/>
    <n v="24"/>
    <x v="4"/>
    <n v="10"/>
    <n v="3"/>
    <m/>
    <m/>
    <n v="7.8539816339744835E-3"/>
    <n v="1.285292313179332E-2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4"/>
    <n v="5"/>
    <n v="6"/>
    <m/>
    <m/>
    <n v="1.9634954084936209E-3"/>
    <n v="7.3344795804612326E-3"/>
    <x v="0"/>
  </r>
  <r>
    <x v="56"/>
    <n v="202"/>
    <n v="1"/>
    <n v="10"/>
    <x v="0"/>
    <n v="5"/>
    <n v="3"/>
    <m/>
    <m/>
    <n v="1.9634954084936209E-3"/>
    <n v="3.6378364277704512E-3"/>
    <x v="0"/>
  </r>
  <r>
    <x v="56"/>
    <n v="202"/>
    <n v="1"/>
    <n v="10"/>
    <x v="0"/>
    <n v="5"/>
    <n v="3"/>
    <m/>
    <m/>
    <n v="1.9634954084936209E-3"/>
    <n v="3.6378364277704512E-3"/>
    <x v="0"/>
  </r>
  <r>
    <x v="56"/>
    <n v="202"/>
    <n v="1"/>
    <n v="24"/>
    <x v="4"/>
    <n v="10"/>
    <n v="6"/>
    <m/>
    <m/>
    <n v="7.8539816339744835E-3"/>
    <n v="2.6728826664807165E-2"/>
    <x v="0"/>
  </r>
  <r>
    <x v="56"/>
    <n v="202"/>
    <n v="1"/>
    <n v="22"/>
    <x v="2"/>
    <n v="5"/>
    <n v="3"/>
    <m/>
    <m/>
    <n v="1.9634954084936209E-3"/>
    <n v="3.6378364277704512E-3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4"/>
    <n v="15"/>
    <n v="6"/>
    <m/>
    <m/>
    <n v="1.7671458676442587E-2"/>
    <n v="5.6950957515054322E-2"/>
    <x v="0"/>
  </r>
  <r>
    <x v="56"/>
    <n v="202"/>
    <n v="1"/>
    <n v="24"/>
    <x v="4"/>
    <n v="10"/>
    <n v="6"/>
    <m/>
    <m/>
    <n v="7.8539816339744835E-3"/>
    <n v="2.6728826664807165E-2"/>
    <x v="0"/>
  </r>
  <r>
    <x v="56"/>
    <n v="202"/>
    <n v="1"/>
    <n v="24"/>
    <x v="0"/>
    <n v="5"/>
    <n v="6"/>
    <m/>
    <m/>
    <n v="1.9634954084936209E-3"/>
    <n v="7.7714870209617563E-3"/>
    <x v="0"/>
  </r>
  <r>
    <x v="56"/>
    <n v="202"/>
    <n v="1"/>
    <n v="24"/>
    <x v="4"/>
    <n v="10"/>
    <n v="5"/>
    <m/>
    <m/>
    <n v="7.8539816339744835E-3"/>
    <n v="2.2046555420420225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0"/>
    <n v="6"/>
    <m/>
    <m/>
    <n v="7.8539816339744835E-3"/>
    <n v="2.7649101142956961E-2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4"/>
    <n v="15"/>
    <n v="6"/>
    <m/>
    <m/>
    <n v="1.7671458676442587E-2"/>
    <n v="5.6950957515054322E-2"/>
    <x v="0"/>
  </r>
  <r>
    <x v="56"/>
    <n v="202"/>
    <n v="1"/>
    <n v="24"/>
    <x v="0"/>
    <n v="15"/>
    <n v="6"/>
    <m/>
    <m/>
    <n v="1.7671458676442587E-2"/>
    <n v="5.8089659363338444E-2"/>
    <x v="0"/>
  </r>
  <r>
    <x v="56"/>
    <n v="202"/>
    <n v="1"/>
    <n v="24"/>
    <x v="4"/>
    <n v="10"/>
    <n v="6"/>
    <m/>
    <m/>
    <n v="7.8539816339744835E-3"/>
    <n v="2.6728826664807165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4"/>
    <n v="15"/>
    <n v="6"/>
    <m/>
    <m/>
    <n v="1.7671458676442587E-2"/>
    <n v="5.6950957515054322E-2"/>
    <x v="0"/>
  </r>
  <r>
    <x v="57"/>
    <n v="191"/>
    <n v="1"/>
    <n v="24"/>
    <x v="4"/>
    <n v="10"/>
    <n v="6"/>
    <m/>
    <m/>
    <n v="7.8539816339744835E-3"/>
    <n v="2.6728826664807165E-2"/>
    <x v="0"/>
  </r>
  <r>
    <x v="57"/>
    <n v="191"/>
    <n v="1"/>
    <n v="24"/>
    <x v="0"/>
    <n v="5"/>
    <n v="6"/>
    <m/>
    <m/>
    <n v="1.9634954084936209E-3"/>
    <n v="7.7714870209617563E-3"/>
    <x v="0"/>
  </r>
  <r>
    <x v="57"/>
    <n v="191"/>
    <n v="1"/>
    <n v="24"/>
    <x v="4"/>
    <n v="10"/>
    <n v="5"/>
    <m/>
    <m/>
    <n v="7.8539816339744835E-3"/>
    <n v="2.2046555420420225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4"/>
    <n v="15"/>
    <n v="6"/>
    <m/>
    <m/>
    <n v="1.7671458676442587E-2"/>
    <n v="5.6950957515054322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"/>
    <x v="3"/>
    <n v="15"/>
    <n v="10"/>
    <m/>
    <m/>
    <n v="1.7671458676442587E-2"/>
    <n v="9.7687695493628809E-2"/>
    <x v="0"/>
  </r>
  <r>
    <x v="57"/>
    <n v="191"/>
    <n v="1"/>
    <n v="2"/>
    <x v="3"/>
    <n v="25"/>
    <n v="15"/>
    <n v="75"/>
    <n v="11"/>
    <n v="4.9087385212340517E-2"/>
    <n v="0.38880580831452366"/>
    <x v="1"/>
  </r>
  <r>
    <x v="57"/>
    <n v="191"/>
    <n v="1"/>
    <n v="14"/>
    <x v="1"/>
    <n v="5"/>
    <n v="3"/>
    <m/>
    <m/>
    <n v="1.9634954084936209E-3"/>
    <n v="3.6378364277704512E-3"/>
    <x v="0"/>
  </r>
  <r>
    <x v="57"/>
    <n v="191"/>
    <n v="1"/>
    <n v="14"/>
    <x v="1"/>
    <n v="5"/>
    <n v="3"/>
    <m/>
    <m/>
    <n v="1.9634954084936209E-3"/>
    <n v="3.6378364277704512E-3"/>
    <x v="0"/>
  </r>
  <r>
    <x v="57"/>
    <n v="191"/>
    <n v="1"/>
    <n v="2"/>
    <x v="3"/>
    <n v="10"/>
    <n v="10"/>
    <m/>
    <m/>
    <n v="7.8539816339744835E-3"/>
    <n v="4.5847824058857317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"/>
    <x v="3"/>
    <n v="10"/>
    <n v="10"/>
    <m/>
    <m/>
    <n v="7.8539816339744835E-3"/>
    <n v="4.5847824058857317E-2"/>
    <x v="0"/>
  </r>
  <r>
    <x v="57"/>
    <n v="191"/>
    <n v="1"/>
    <n v="10"/>
    <x v="0"/>
    <n v="5"/>
    <n v="3"/>
    <m/>
    <m/>
    <n v="1.9634954084936209E-3"/>
    <n v="3.6378364277704512E-3"/>
    <x v="0"/>
  </r>
  <r>
    <x v="57"/>
    <n v="191"/>
    <n v="1"/>
    <n v="24"/>
    <x v="4"/>
    <n v="5"/>
    <n v="3"/>
    <m/>
    <m/>
    <n v="1.9634954084936209E-3"/>
    <n v="3.5268851656513989E-3"/>
    <x v="0"/>
  </r>
  <r>
    <x v="57"/>
    <n v="191"/>
    <n v="1"/>
    <n v="24"/>
    <x v="4"/>
    <n v="10"/>
    <n v="6"/>
    <m/>
    <m/>
    <n v="7.8539816339744835E-3"/>
    <n v="2.6728826664807165E-2"/>
    <x v="0"/>
  </r>
  <r>
    <x v="57"/>
    <n v="191"/>
    <n v="1"/>
    <n v="22"/>
    <x v="2"/>
    <n v="5"/>
    <n v="3"/>
    <m/>
    <m/>
    <n v="1.9634954084936209E-3"/>
    <n v="3.6378364277704512E-3"/>
    <x v="0"/>
  </r>
  <r>
    <x v="57"/>
    <n v="191"/>
    <n v="1"/>
    <n v="24"/>
    <x v="0"/>
    <n v="15"/>
    <n v="6"/>
    <m/>
    <m/>
    <n v="1.7671458676442587E-2"/>
    <n v="5.8089659363338444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0"/>
    <n v="10"/>
    <n v="6"/>
    <m/>
    <m/>
    <n v="7.8539816339744835E-3"/>
    <n v="2.7649101142956961E-2"/>
    <x v="0"/>
  </r>
  <r>
    <x v="57"/>
    <n v="191"/>
    <n v="1"/>
    <n v="24"/>
    <x v="4"/>
    <n v="5"/>
    <n v="6"/>
    <m/>
    <m/>
    <n v="1.9634954084936209E-3"/>
    <n v="7.3344795804612326E-3"/>
    <x v="0"/>
  </r>
  <r>
    <x v="57"/>
    <n v="191"/>
    <n v="1"/>
    <n v="10"/>
    <x v="0"/>
    <n v="5"/>
    <n v="3"/>
    <m/>
    <m/>
    <n v="1.9634954084936209E-3"/>
    <n v="3.6378364277704512E-3"/>
    <x v="0"/>
  </r>
  <r>
    <x v="57"/>
    <n v="191"/>
    <n v="1"/>
    <n v="24"/>
    <x v="4"/>
    <n v="5"/>
    <n v="3"/>
    <m/>
    <m/>
    <n v="1.9634954084936209E-3"/>
    <n v="3.5268851656513989E-3"/>
    <x v="0"/>
  </r>
  <r>
    <x v="57"/>
    <n v="191"/>
    <n v="1"/>
    <n v="24"/>
    <x v="4"/>
    <n v="10"/>
    <n v="6"/>
    <m/>
    <m/>
    <n v="7.8539816339744835E-3"/>
    <n v="2.6728826664807165E-2"/>
    <x v="0"/>
  </r>
  <r>
    <x v="57"/>
    <n v="191"/>
    <n v="1"/>
    <n v="22"/>
    <x v="2"/>
    <n v="5"/>
    <n v="3"/>
    <m/>
    <m/>
    <n v="1.9634954084936209E-3"/>
    <n v="3.6378364277704512E-3"/>
    <x v="0"/>
  </r>
  <r>
    <x v="57"/>
    <n v="191"/>
    <n v="1"/>
    <n v="14"/>
    <x v="1"/>
    <n v="5"/>
    <n v="3"/>
    <m/>
    <m/>
    <n v="1.9634954084936209E-3"/>
    <n v="3.6378364277704512E-3"/>
    <x v="0"/>
  </r>
  <r>
    <x v="57"/>
    <n v="191"/>
    <n v="1"/>
    <n v="14"/>
    <x v="1"/>
    <n v="5"/>
    <n v="3"/>
    <m/>
    <m/>
    <n v="1.9634954084936209E-3"/>
    <n v="3.6378364277704512E-3"/>
    <x v="0"/>
  </r>
  <r>
    <x v="57"/>
    <n v="191"/>
    <n v="1"/>
    <n v="24"/>
    <x v="4"/>
    <n v="15"/>
    <n v="6"/>
    <m/>
    <m/>
    <n v="1.7671458676442587E-2"/>
    <n v="5.6950957515054322E-2"/>
    <x v="0"/>
  </r>
  <r>
    <x v="57"/>
    <n v="192"/>
    <n v="1"/>
    <n v="24"/>
    <x v="4"/>
    <n v="5"/>
    <n v="6"/>
    <m/>
    <m/>
    <n v="1.9634954084936209E-3"/>
    <n v="7.3344795804612326E-3"/>
    <x v="0"/>
  </r>
  <r>
    <x v="57"/>
    <n v="192"/>
    <n v="1"/>
    <n v="10"/>
    <x v="0"/>
    <n v="5"/>
    <n v="3"/>
    <m/>
    <m/>
    <n v="1.9634954084936209E-3"/>
    <n v="3.6378364277704512E-3"/>
    <x v="0"/>
  </r>
  <r>
    <x v="57"/>
    <n v="192"/>
    <n v="1"/>
    <n v="24"/>
    <x v="4"/>
    <n v="5"/>
    <n v="3"/>
    <m/>
    <m/>
    <n v="1.9634954084936209E-3"/>
    <n v="3.5268851656513989E-3"/>
    <x v="0"/>
  </r>
  <r>
    <x v="57"/>
    <n v="192"/>
    <n v="1"/>
    <n v="24"/>
    <x v="4"/>
    <n v="10"/>
    <n v="6"/>
    <m/>
    <m/>
    <n v="7.8539816339744835E-3"/>
    <n v="2.6728826664807165E-2"/>
    <x v="0"/>
  </r>
  <r>
    <x v="57"/>
    <n v="192"/>
    <n v="1"/>
    <n v="22"/>
    <x v="2"/>
    <n v="5"/>
    <n v="3"/>
    <m/>
    <m/>
    <n v="1.9634954084936209E-3"/>
    <n v="3.6378364277704512E-3"/>
    <x v="0"/>
  </r>
  <r>
    <x v="57"/>
    <n v="192"/>
    <n v="1"/>
    <n v="14"/>
    <x v="1"/>
    <n v="5"/>
    <n v="3"/>
    <m/>
    <m/>
    <n v="1.9634954084936209E-3"/>
    <n v="3.6378364277704512E-3"/>
    <x v="0"/>
  </r>
  <r>
    <x v="57"/>
    <n v="192"/>
    <n v="1"/>
    <n v="14"/>
    <x v="1"/>
    <n v="5"/>
    <n v="3"/>
    <m/>
    <m/>
    <n v="1.9634954084936209E-3"/>
    <n v="3.6378364277704512E-3"/>
    <x v="0"/>
  </r>
  <r>
    <x v="57"/>
    <n v="192"/>
    <n v="1"/>
    <n v="24"/>
    <x v="4"/>
    <n v="15"/>
    <n v="6"/>
    <m/>
    <m/>
    <n v="1.7671458676442587E-2"/>
    <n v="5.6950957515054322E-2"/>
    <x v="0"/>
  </r>
  <r>
    <x v="57"/>
    <n v="192"/>
    <n v="1"/>
    <n v="24"/>
    <x v="4"/>
    <n v="10"/>
    <n v="6"/>
    <m/>
    <m/>
    <n v="7.8539816339744835E-3"/>
    <n v="2.6728826664807165E-2"/>
    <x v="0"/>
  </r>
  <r>
    <x v="57"/>
    <n v="192"/>
    <n v="1"/>
    <n v="24"/>
    <x v="0"/>
    <n v="5"/>
    <n v="6"/>
    <m/>
    <m/>
    <n v="1.9634954084936209E-3"/>
    <n v="7.7714870209617563E-3"/>
    <x v="0"/>
  </r>
  <r>
    <x v="57"/>
    <n v="192"/>
    <n v="1"/>
    <n v="24"/>
    <x v="4"/>
    <n v="10"/>
    <n v="5"/>
    <m/>
    <m/>
    <n v="7.8539816339744835E-3"/>
    <n v="2.2046555420420225E-2"/>
    <x v="0"/>
  </r>
  <r>
    <x v="57"/>
    <n v="192"/>
    <n v="1"/>
    <n v="10"/>
    <x v="0"/>
    <n v="5"/>
    <n v="3"/>
    <m/>
    <m/>
    <n v="1.9634954084936209E-3"/>
    <n v="3.6378364277704512E-3"/>
    <x v="0"/>
  </r>
  <r>
    <x v="57"/>
    <n v="192"/>
    <n v="1"/>
    <n v="14"/>
    <x v="1"/>
    <n v="5"/>
    <n v="3"/>
    <m/>
    <m/>
    <n v="1.9634954084936209E-3"/>
    <n v="3.6378364277704512E-3"/>
    <x v="0"/>
  </r>
  <r>
    <x v="57"/>
    <n v="192"/>
    <n v="1"/>
    <n v="24"/>
    <x v="4"/>
    <n v="10"/>
    <n v="3"/>
    <m/>
    <m/>
    <n v="7.8539816339744835E-3"/>
    <n v="1.285292313179332E-2"/>
    <x v="0"/>
  </r>
  <r>
    <x v="57"/>
    <n v="192"/>
    <n v="1"/>
    <n v="24"/>
    <x v="0"/>
    <n v="15"/>
    <n v="6"/>
    <m/>
    <m/>
    <n v="1.7671458676442587E-2"/>
    <n v="5.8089659363338444E-2"/>
    <x v="0"/>
  </r>
  <r>
    <x v="57"/>
    <n v="192"/>
    <n v="1"/>
    <n v="24"/>
    <x v="0"/>
    <n v="10"/>
    <n v="6"/>
    <m/>
    <m/>
    <n v="7.8539816339744835E-3"/>
    <n v="2.7649101142956961E-2"/>
    <x v="0"/>
  </r>
  <r>
    <x v="57"/>
    <n v="192"/>
    <n v="1"/>
    <n v="24"/>
    <x v="4"/>
    <n v="5"/>
    <n v="6"/>
    <m/>
    <m/>
    <n v="1.9634954084936209E-3"/>
    <n v="7.3344795804612326E-3"/>
    <x v="0"/>
  </r>
  <r>
    <x v="57"/>
    <n v="192"/>
    <n v="1"/>
    <n v="10"/>
    <x v="0"/>
    <n v="5"/>
    <n v="3"/>
    <m/>
    <m/>
    <n v="1.9634954084936209E-3"/>
    <n v="3.6378364277704512E-3"/>
    <x v="0"/>
  </r>
  <r>
    <x v="57"/>
    <n v="192"/>
    <n v="1"/>
    <n v="24"/>
    <x v="4"/>
    <n v="5"/>
    <n v="3"/>
    <m/>
    <m/>
    <n v="1.9634954084936209E-3"/>
    <n v="3.5268851656513989E-3"/>
    <x v="0"/>
  </r>
  <r>
    <x v="57"/>
    <n v="192"/>
    <n v="1"/>
    <n v="24"/>
    <x v="4"/>
    <n v="10"/>
    <n v="6"/>
    <m/>
    <m/>
    <n v="7.8539816339744835E-3"/>
    <n v="2.6728826664807165E-2"/>
    <x v="0"/>
  </r>
  <r>
    <x v="57"/>
    <n v="192"/>
    <n v="1"/>
    <n v="22"/>
    <x v="2"/>
    <n v="5"/>
    <n v="3"/>
    <m/>
    <m/>
    <n v="1.9634954084936209E-3"/>
    <n v="3.6378364277704512E-3"/>
    <x v="0"/>
  </r>
  <r>
    <x v="57"/>
    <n v="192"/>
    <n v="1"/>
    <n v="24"/>
    <x v="0"/>
    <n v="15"/>
    <n v="6"/>
    <m/>
    <m/>
    <n v="1.7671458676442587E-2"/>
    <n v="5.8089659363338444E-2"/>
    <x v="0"/>
  </r>
  <r>
    <x v="57"/>
    <n v="192"/>
    <n v="1"/>
    <n v="10"/>
    <x v="0"/>
    <n v="25"/>
    <n v="6"/>
    <m/>
    <m/>
    <n v="4.9087385212340517E-2"/>
    <n v="0.14801210491524977"/>
    <x v="1"/>
  </r>
  <r>
    <x v="57"/>
    <n v="192"/>
    <n v="1"/>
    <n v="24"/>
    <x v="2"/>
    <n v="5"/>
    <n v="3"/>
    <m/>
    <m/>
    <n v="1.9634954084936209E-3"/>
    <n v="3.6378364277704512E-3"/>
    <x v="0"/>
  </r>
  <r>
    <x v="57"/>
    <n v="192"/>
    <n v="1"/>
    <n v="24"/>
    <x v="2"/>
    <n v="10"/>
    <n v="5"/>
    <m/>
    <m/>
    <n v="7.8539816339744835E-3"/>
    <n v="2.2644818432641822E-2"/>
    <x v="0"/>
  </r>
  <r>
    <x v="57"/>
    <n v="192"/>
    <n v="1"/>
    <n v="24"/>
    <x v="2"/>
    <n v="15"/>
    <n v="6"/>
    <m/>
    <m/>
    <n v="1.7671458676442587E-2"/>
    <n v="5.8089659363338444E-2"/>
    <x v="0"/>
  </r>
  <r>
    <x v="57"/>
    <n v="192"/>
    <n v="1"/>
    <n v="24"/>
    <x v="2"/>
    <n v="10"/>
    <n v="6"/>
    <m/>
    <m/>
    <n v="7.8539816339744835E-3"/>
    <n v="2.7649101142956961E-2"/>
    <x v="0"/>
  </r>
  <r>
    <x v="57"/>
    <n v="192"/>
    <n v="1"/>
    <n v="24"/>
    <x v="2"/>
    <n v="5"/>
    <n v="6"/>
    <m/>
    <m/>
    <n v="1.9634954084936209E-3"/>
    <n v="7.7714870209617563E-3"/>
    <x v="0"/>
  </r>
  <r>
    <x v="57"/>
    <n v="192"/>
    <n v="1"/>
    <n v="22"/>
    <x v="2"/>
    <n v="5"/>
    <n v="3"/>
    <m/>
    <m/>
    <n v="1.9634954084936209E-3"/>
    <n v="3.6378364277704512E-3"/>
    <x v="0"/>
  </r>
  <r>
    <x v="57"/>
    <n v="192"/>
    <n v="1"/>
    <n v="10"/>
    <x v="0"/>
    <n v="5"/>
    <n v="3"/>
    <m/>
    <m/>
    <n v="1.9634954084936209E-3"/>
    <n v="3.6378364277704512E-3"/>
    <x v="0"/>
  </r>
  <r>
    <x v="57"/>
    <n v="192"/>
    <n v="1"/>
    <n v="14"/>
    <x v="1"/>
    <n v="5"/>
    <n v="3"/>
    <m/>
    <m/>
    <n v="1.9634954084936209E-3"/>
    <n v="3.6378364277704512E-3"/>
    <x v="0"/>
  </r>
  <r>
    <x v="57"/>
    <n v="192"/>
    <n v="1"/>
    <n v="24"/>
    <x v="4"/>
    <n v="10"/>
    <n v="3"/>
    <m/>
    <m/>
    <n v="7.8539816339744835E-3"/>
    <n v="1.285292313179332E-2"/>
    <x v="0"/>
  </r>
  <r>
    <x v="57"/>
    <n v="192"/>
    <n v="1"/>
    <n v="10"/>
    <x v="0"/>
    <n v="25"/>
    <n v="6"/>
    <m/>
    <m/>
    <n v="4.9087385212340517E-2"/>
    <n v="0.14801210491524977"/>
    <x v="1"/>
  </r>
  <r>
    <x v="57"/>
    <n v="192"/>
    <n v="1"/>
    <n v="24"/>
    <x v="0"/>
    <n v="5"/>
    <n v="3"/>
    <m/>
    <m/>
    <n v="1.9634954084936209E-3"/>
    <n v="3.6378364277704512E-3"/>
    <x v="0"/>
  </r>
  <r>
    <x v="57"/>
    <n v="192"/>
    <n v="1"/>
    <n v="24"/>
    <x v="4"/>
    <n v="10"/>
    <n v="5"/>
    <m/>
    <m/>
    <n v="7.8539816339744835E-3"/>
    <n v="2.2046555420420225E-2"/>
    <x v="0"/>
  </r>
  <r>
    <x v="57"/>
    <n v="192"/>
    <n v="1"/>
    <n v="24"/>
    <x v="0"/>
    <n v="15"/>
    <n v="6"/>
    <m/>
    <m/>
    <n v="1.7671458676442587E-2"/>
    <n v="5.8089659363338444E-2"/>
    <x v="0"/>
  </r>
  <r>
    <x v="57"/>
    <n v="192"/>
    <n v="1"/>
    <n v="22"/>
    <x v="2"/>
    <n v="5"/>
    <n v="3"/>
    <m/>
    <m/>
    <n v="1.9634954084936209E-3"/>
    <n v="3.6378364277704512E-3"/>
    <x v="0"/>
  </r>
  <r>
    <x v="57"/>
    <n v="192"/>
    <n v="1"/>
    <n v="24"/>
    <x v="0"/>
    <n v="15"/>
    <n v="6"/>
    <m/>
    <m/>
    <n v="1.7671458676442587E-2"/>
    <n v="5.8089659363338444E-2"/>
    <x v="0"/>
  </r>
  <r>
    <x v="57"/>
    <n v="192"/>
    <n v="1"/>
    <n v="10"/>
    <x v="0"/>
    <n v="25"/>
    <n v="6"/>
    <m/>
    <m/>
    <n v="4.9087385212340517E-2"/>
    <n v="0.14801210491524977"/>
    <x v="1"/>
  </r>
  <r>
    <x v="57"/>
    <n v="192"/>
    <n v="1"/>
    <n v="24"/>
    <x v="2"/>
    <n v="5"/>
    <n v="3"/>
    <m/>
    <m/>
    <n v="1.9634954084936209E-3"/>
    <n v="3.6378364277704512E-3"/>
    <x v="0"/>
  </r>
  <r>
    <x v="57"/>
    <n v="192"/>
    <n v="1"/>
    <n v="24"/>
    <x v="2"/>
    <n v="10"/>
    <n v="5"/>
    <m/>
    <m/>
    <n v="7.8539816339744835E-3"/>
    <n v="2.2644818432641822E-2"/>
    <x v="0"/>
  </r>
  <r>
    <x v="57"/>
    <n v="192"/>
    <n v="1"/>
    <n v="24"/>
    <x v="2"/>
    <n v="15"/>
    <n v="6"/>
    <m/>
    <m/>
    <n v="1.7671458676442587E-2"/>
    <n v="5.8089659363338444E-2"/>
    <x v="0"/>
  </r>
  <r>
    <x v="58"/>
    <n v="182"/>
    <n v="1"/>
    <n v="10"/>
    <x v="0"/>
    <n v="10"/>
    <n v="3"/>
    <m/>
    <m/>
    <n v="7.8539816339744835E-3"/>
    <n v="1.2942556175112916E-2"/>
    <x v="0"/>
  </r>
  <r>
    <x v="58"/>
    <n v="182"/>
    <n v="1"/>
    <n v="14"/>
    <x v="1"/>
    <n v="5"/>
    <n v="3"/>
    <m/>
    <m/>
    <n v="1.9634954084936209E-3"/>
    <n v="3.6378364277704512E-3"/>
    <x v="0"/>
  </r>
  <r>
    <x v="58"/>
    <n v="182"/>
    <n v="1"/>
    <n v="24"/>
    <x v="4"/>
    <n v="10"/>
    <n v="3"/>
    <m/>
    <m/>
    <n v="7.8539816339744835E-3"/>
    <n v="1.285292313179332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4"/>
    <n v="5"/>
    <n v="6"/>
    <m/>
    <m/>
    <n v="1.9634954084936209E-3"/>
    <n v="7.3344795804612326E-3"/>
    <x v="0"/>
  </r>
  <r>
    <x v="58"/>
    <n v="182"/>
    <n v="1"/>
    <n v="10"/>
    <x v="0"/>
    <n v="5"/>
    <n v="3"/>
    <m/>
    <m/>
    <n v="1.9634954084936209E-3"/>
    <n v="3.6378364277704512E-3"/>
    <x v="0"/>
  </r>
  <r>
    <x v="58"/>
    <n v="182"/>
    <n v="1"/>
    <n v="10"/>
    <x v="0"/>
    <n v="5"/>
    <n v="3"/>
    <m/>
    <m/>
    <n v="1.9634954084936209E-3"/>
    <n v="3.6378364277704512E-3"/>
    <x v="0"/>
  </r>
  <r>
    <x v="58"/>
    <n v="182"/>
    <n v="1"/>
    <n v="2"/>
    <x v="3"/>
    <n v="25"/>
    <n v="15"/>
    <n v="68"/>
    <n v="12"/>
    <n v="4.9087385212340517E-2"/>
    <n v="0.38880580831452366"/>
    <x v="1"/>
  </r>
  <r>
    <x v="58"/>
    <n v="182"/>
    <n v="1"/>
    <n v="22"/>
    <x v="2"/>
    <n v="5"/>
    <n v="3"/>
    <m/>
    <m/>
    <n v="1.9634954084936209E-3"/>
    <n v="3.6378364277704512E-3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"/>
    <x v="3"/>
    <n v="15"/>
    <n v="6"/>
    <m/>
    <m/>
    <n v="1.7671458676442587E-2"/>
    <n v="5.6950957515054322E-2"/>
    <x v="0"/>
  </r>
  <r>
    <x v="58"/>
    <n v="182"/>
    <n v="1"/>
    <n v="2"/>
    <x v="3"/>
    <n v="10"/>
    <n v="10"/>
    <m/>
    <m/>
    <n v="7.8539816339744835E-3"/>
    <n v="4.5847824058857317E-2"/>
    <x v="0"/>
  </r>
  <r>
    <x v="58"/>
    <n v="182"/>
    <n v="1"/>
    <n v="24"/>
    <x v="0"/>
    <n v="5"/>
    <n v="6"/>
    <m/>
    <m/>
    <n v="1.9634954084936209E-3"/>
    <n v="7.7714870209617563E-3"/>
    <x v="0"/>
  </r>
  <r>
    <x v="58"/>
    <n v="182"/>
    <n v="1"/>
    <n v="2"/>
    <x v="3"/>
    <n v="10"/>
    <n v="10"/>
    <m/>
    <m/>
    <n v="7.8539816339744835E-3"/>
    <n v="4.5847824058857317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4"/>
    <n v="15"/>
    <n v="6"/>
    <m/>
    <m/>
    <n v="1.7671458676442587E-2"/>
    <n v="5.6950957515054322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4"/>
    <n v="10"/>
    <n v="6"/>
    <m/>
    <m/>
    <n v="7.8539816339744835E-3"/>
    <n v="2.6728826664807165E-2"/>
    <x v="0"/>
  </r>
  <r>
    <x v="58"/>
    <n v="182"/>
    <n v="1"/>
    <n v="24"/>
    <x v="4"/>
    <n v="10"/>
    <n v="6"/>
    <m/>
    <m/>
    <n v="7.8539816339744835E-3"/>
    <n v="2.6728826664807165E-2"/>
    <x v="0"/>
  </r>
  <r>
    <x v="58"/>
    <n v="182"/>
    <n v="1"/>
    <n v="14"/>
    <x v="1"/>
    <n v="5"/>
    <n v="3"/>
    <m/>
    <m/>
    <n v="1.9634954084936209E-3"/>
    <n v="3.6378364277704512E-3"/>
    <x v="0"/>
  </r>
  <r>
    <x v="58"/>
    <n v="182"/>
    <n v="1"/>
    <n v="14"/>
    <x v="1"/>
    <n v="5"/>
    <n v="3"/>
    <m/>
    <m/>
    <n v="1.9634954084936209E-3"/>
    <n v="3.6378364277704512E-3"/>
    <x v="0"/>
  </r>
  <r>
    <x v="58"/>
    <n v="182"/>
    <n v="1"/>
    <n v="24"/>
    <x v="4"/>
    <n v="10"/>
    <n v="6"/>
    <m/>
    <m/>
    <n v="7.8539816339744835E-3"/>
    <n v="2.6728826664807165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2"/>
    <n v="1"/>
    <n v="24"/>
    <x v="0"/>
    <n v="10"/>
    <n v="6"/>
    <m/>
    <m/>
    <n v="7.8539816339744835E-3"/>
    <n v="2.7649101142956961E-2"/>
    <x v="0"/>
  </r>
  <r>
    <x v="58"/>
    <n v="182"/>
    <n v="1"/>
    <n v="24"/>
    <x v="4"/>
    <n v="5"/>
    <n v="6"/>
    <m/>
    <m/>
    <n v="1.9634954084936209E-3"/>
    <n v="7.3344795804612326E-3"/>
    <x v="0"/>
  </r>
  <r>
    <x v="58"/>
    <n v="182"/>
    <n v="1"/>
    <n v="10"/>
    <x v="0"/>
    <n v="5"/>
    <n v="3"/>
    <m/>
    <m/>
    <n v="1.9634954084936209E-3"/>
    <n v="3.6378364277704512E-3"/>
    <x v="0"/>
  </r>
  <r>
    <x v="58"/>
    <n v="182"/>
    <n v="1"/>
    <n v="24"/>
    <x v="4"/>
    <n v="5"/>
    <n v="3"/>
    <m/>
    <m/>
    <n v="1.9634954084936209E-3"/>
    <n v="3.5268851656513989E-3"/>
    <x v="0"/>
  </r>
  <r>
    <x v="58"/>
    <n v="182"/>
    <n v="1"/>
    <n v="24"/>
    <x v="4"/>
    <n v="10"/>
    <n v="6"/>
    <m/>
    <m/>
    <n v="7.8539816339744835E-3"/>
    <n v="2.6728826664807165E-2"/>
    <x v="0"/>
  </r>
  <r>
    <x v="58"/>
    <n v="182"/>
    <n v="1"/>
    <n v="22"/>
    <x v="2"/>
    <n v="5"/>
    <n v="3"/>
    <m/>
    <m/>
    <n v="1.9634954084936209E-3"/>
    <n v="3.6378364277704512E-3"/>
    <x v="0"/>
  </r>
  <r>
    <x v="58"/>
    <n v="182"/>
    <n v="1"/>
    <n v="24"/>
    <x v="0"/>
    <n v="15"/>
    <n v="6"/>
    <m/>
    <m/>
    <n v="1.7671458676442587E-2"/>
    <n v="5.8089659363338444E-2"/>
    <x v="0"/>
  </r>
  <r>
    <x v="58"/>
    <n v="183"/>
    <n v="1"/>
    <n v="24"/>
    <x v="4"/>
    <n v="5"/>
    <n v="6"/>
    <m/>
    <m/>
    <n v="1.9634954084936209E-3"/>
    <n v="7.3344795804612326E-3"/>
    <x v="0"/>
  </r>
  <r>
    <x v="58"/>
    <n v="183"/>
    <n v="1"/>
    <n v="10"/>
    <x v="0"/>
    <n v="5"/>
    <n v="3"/>
    <m/>
    <m/>
    <n v="1.9634954084936209E-3"/>
    <n v="3.6378364277704512E-3"/>
    <x v="0"/>
  </r>
  <r>
    <x v="58"/>
    <n v="183"/>
    <n v="1"/>
    <n v="24"/>
    <x v="4"/>
    <n v="5"/>
    <n v="3"/>
    <m/>
    <m/>
    <n v="1.9634954084936209E-3"/>
    <n v="3.5268851656513989E-3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2"/>
    <x v="2"/>
    <n v="5"/>
    <n v="3"/>
    <m/>
    <m/>
    <n v="1.9634954084936209E-3"/>
    <n v="3.6378364277704512E-3"/>
    <x v="0"/>
  </r>
  <r>
    <x v="58"/>
    <n v="183"/>
    <n v="1"/>
    <n v="14"/>
    <x v="1"/>
    <n v="5"/>
    <n v="3"/>
    <m/>
    <m/>
    <n v="1.9634954084936209E-3"/>
    <n v="3.6378364277704512E-3"/>
    <x v="0"/>
  </r>
  <r>
    <x v="58"/>
    <n v="183"/>
    <n v="1"/>
    <n v="14"/>
    <x v="1"/>
    <n v="5"/>
    <n v="3"/>
    <m/>
    <m/>
    <n v="1.9634954084936209E-3"/>
    <n v="3.6378364277704512E-3"/>
    <x v="0"/>
  </r>
  <r>
    <x v="58"/>
    <n v="183"/>
    <n v="1"/>
    <n v="24"/>
    <x v="4"/>
    <n v="15"/>
    <n v="6"/>
    <m/>
    <m/>
    <n v="1.7671458676442587E-2"/>
    <n v="5.6950957515054322E-2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4"/>
    <x v="0"/>
    <n v="5"/>
    <n v="6"/>
    <m/>
    <m/>
    <n v="1.9634954084936209E-3"/>
    <n v="7.7714870209617563E-3"/>
    <x v="0"/>
  </r>
  <r>
    <x v="58"/>
    <n v="183"/>
    <n v="1"/>
    <n v="24"/>
    <x v="4"/>
    <n v="10"/>
    <n v="5"/>
    <m/>
    <m/>
    <n v="7.8539816339744835E-3"/>
    <n v="2.2046555420420225E-2"/>
    <x v="0"/>
  </r>
  <r>
    <x v="58"/>
    <n v="183"/>
    <n v="1"/>
    <n v="10"/>
    <x v="0"/>
    <n v="10"/>
    <n v="3"/>
    <m/>
    <m/>
    <n v="7.8539816339744835E-3"/>
    <n v="1.2942556175112916E-2"/>
    <x v="0"/>
  </r>
  <r>
    <x v="58"/>
    <n v="183"/>
    <n v="1"/>
    <n v="14"/>
    <x v="1"/>
    <n v="5"/>
    <n v="3"/>
    <m/>
    <m/>
    <n v="1.9634954084936209E-3"/>
    <n v="3.6378364277704512E-3"/>
    <x v="0"/>
  </r>
  <r>
    <x v="58"/>
    <n v="183"/>
    <n v="1"/>
    <n v="24"/>
    <x v="4"/>
    <n v="10"/>
    <n v="3"/>
    <m/>
    <m/>
    <n v="7.8539816339744835E-3"/>
    <n v="1.285292313179332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4"/>
    <n v="5"/>
    <n v="6"/>
    <m/>
    <m/>
    <n v="1.9634954084936209E-3"/>
    <n v="7.3344795804612326E-3"/>
    <x v="0"/>
  </r>
  <r>
    <x v="58"/>
    <n v="183"/>
    <n v="1"/>
    <n v="10"/>
    <x v="0"/>
    <n v="5"/>
    <n v="3"/>
    <m/>
    <m/>
    <n v="1.9634954084936209E-3"/>
    <n v="3.6378364277704512E-3"/>
    <x v="0"/>
  </r>
  <r>
    <x v="58"/>
    <n v="183"/>
    <n v="1"/>
    <n v="10"/>
    <x v="0"/>
    <n v="5"/>
    <n v="3"/>
    <m/>
    <m/>
    <n v="1.9634954084936209E-3"/>
    <n v="3.6378364277704512E-3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2"/>
    <x v="2"/>
    <n v="5"/>
    <n v="3"/>
    <m/>
    <m/>
    <n v="1.9634954084936209E-3"/>
    <n v="3.6378364277704512E-3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4"/>
    <n v="15"/>
    <n v="6"/>
    <m/>
    <m/>
    <n v="1.7671458676442587E-2"/>
    <n v="5.6950957515054322E-2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4"/>
    <x v="0"/>
    <n v="5"/>
    <n v="6"/>
    <m/>
    <m/>
    <n v="1.9634954084936209E-3"/>
    <n v="7.7714870209617563E-3"/>
    <x v="0"/>
  </r>
  <r>
    <x v="58"/>
    <n v="183"/>
    <n v="1"/>
    <n v="24"/>
    <x v="4"/>
    <n v="10"/>
    <n v="5"/>
    <m/>
    <m/>
    <n v="7.8539816339744835E-3"/>
    <n v="2.2046555420420225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"/>
    <x v="3"/>
    <n v="15"/>
    <n v="6"/>
    <m/>
    <m/>
    <n v="1.7671458676442587E-2"/>
    <n v="5.6950957515054322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"/>
    <x v="3"/>
    <n v="10"/>
    <n v="10"/>
    <m/>
    <m/>
    <n v="7.8539816339744835E-3"/>
    <n v="4.5847824058857317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4"/>
    <n v="15"/>
    <n v="6"/>
    <m/>
    <m/>
    <n v="1.7671458676442587E-2"/>
    <n v="5.6950957515054322E-2"/>
    <x v="0"/>
  </r>
  <r>
    <x v="58"/>
    <n v="183"/>
    <n v="1"/>
    <n v="24"/>
    <x v="4"/>
    <n v="10"/>
    <n v="6"/>
    <m/>
    <m/>
    <n v="7.8539816339744835E-3"/>
    <n v="2.6728826664807165E-2"/>
    <x v="0"/>
  </r>
  <r>
    <x v="58"/>
    <n v="183"/>
    <n v="1"/>
    <n v="24"/>
    <x v="0"/>
    <n v="5"/>
    <n v="6"/>
    <m/>
    <m/>
    <n v="1.9634954084936209E-3"/>
    <n v="7.7714870209617563E-3"/>
    <x v="0"/>
  </r>
  <r>
    <x v="58"/>
    <n v="183"/>
    <n v="1"/>
    <n v="24"/>
    <x v="4"/>
    <n v="10"/>
    <n v="5"/>
    <m/>
    <m/>
    <n v="7.8539816339744835E-3"/>
    <n v="2.2046555420420225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0"/>
    <n v="6"/>
    <m/>
    <m/>
    <n v="7.8539816339744835E-3"/>
    <n v="2.7649101142956961E-2"/>
    <x v="0"/>
  </r>
  <r>
    <x v="58"/>
    <n v="183"/>
    <n v="1"/>
    <n v="24"/>
    <x v="0"/>
    <n v="15"/>
    <n v="6"/>
    <m/>
    <m/>
    <n v="1.7671458676442587E-2"/>
    <n v="5.8089659363338444E-2"/>
    <x v="0"/>
  </r>
  <r>
    <x v="58"/>
    <n v="183"/>
    <n v="1"/>
    <n v="24"/>
    <x v="4"/>
    <n v="15"/>
    <n v="6"/>
    <m/>
    <m/>
    <n v="1.7671458676442587E-2"/>
    <n v="5.6950957515054322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4"/>
    <n v="5"/>
    <n v="6"/>
    <m/>
    <m/>
    <n v="1.9634954084936209E-3"/>
    <n v="7.3344795804612326E-3"/>
    <x v="0"/>
  </r>
  <r>
    <x v="59"/>
    <n v="163"/>
    <n v="1"/>
    <n v="10"/>
    <x v="0"/>
    <n v="5"/>
    <n v="3"/>
    <m/>
    <m/>
    <n v="1.9634954084936209E-3"/>
    <n v="3.6378364277704512E-3"/>
    <x v="0"/>
  </r>
  <r>
    <x v="59"/>
    <n v="163"/>
    <n v="1"/>
    <n v="24"/>
    <x v="4"/>
    <n v="5"/>
    <n v="3"/>
    <m/>
    <m/>
    <n v="1.9634954084936209E-3"/>
    <n v="3.5268851656513989E-3"/>
    <x v="0"/>
  </r>
  <r>
    <x v="59"/>
    <n v="163"/>
    <n v="1"/>
    <n v="24"/>
    <x v="4"/>
    <n v="10"/>
    <n v="6"/>
    <m/>
    <m/>
    <n v="7.8539816339744835E-3"/>
    <n v="2.6728826664807165E-2"/>
    <x v="0"/>
  </r>
  <r>
    <x v="59"/>
    <n v="163"/>
    <n v="1"/>
    <n v="22"/>
    <x v="2"/>
    <n v="5"/>
    <n v="3"/>
    <m/>
    <m/>
    <n v="1.9634954084936209E-3"/>
    <n v="3.6378364277704512E-3"/>
    <x v="0"/>
  </r>
  <r>
    <x v="59"/>
    <n v="163"/>
    <n v="1"/>
    <n v="14"/>
    <x v="1"/>
    <n v="5"/>
    <n v="3"/>
    <m/>
    <m/>
    <n v="1.9634954084936209E-3"/>
    <n v="3.6378364277704512E-3"/>
    <x v="0"/>
  </r>
  <r>
    <x v="59"/>
    <n v="163"/>
    <n v="1"/>
    <n v="14"/>
    <x v="1"/>
    <n v="5"/>
    <n v="3"/>
    <m/>
    <m/>
    <n v="1.9634954084936209E-3"/>
    <n v="3.6378364277704512E-3"/>
    <x v="0"/>
  </r>
  <r>
    <x v="59"/>
    <n v="163"/>
    <n v="1"/>
    <n v="24"/>
    <x v="4"/>
    <n v="15"/>
    <n v="6"/>
    <m/>
    <m/>
    <n v="1.7671458676442587E-2"/>
    <n v="5.6950957515054322E-2"/>
    <x v="0"/>
  </r>
  <r>
    <x v="59"/>
    <n v="163"/>
    <n v="1"/>
    <n v="24"/>
    <x v="4"/>
    <n v="10"/>
    <n v="6"/>
    <m/>
    <m/>
    <n v="7.8539816339744835E-3"/>
    <n v="2.6728826664807165E-2"/>
    <x v="0"/>
  </r>
  <r>
    <x v="59"/>
    <n v="163"/>
    <n v="1"/>
    <n v="24"/>
    <x v="0"/>
    <n v="5"/>
    <n v="6"/>
    <m/>
    <m/>
    <n v="1.9634954084936209E-3"/>
    <n v="7.7714870209617563E-3"/>
    <x v="0"/>
  </r>
  <r>
    <x v="59"/>
    <n v="163"/>
    <n v="1"/>
    <n v="24"/>
    <x v="4"/>
    <n v="10"/>
    <n v="5"/>
    <m/>
    <m/>
    <n v="7.8539816339744835E-3"/>
    <n v="2.2046555420420225E-2"/>
    <x v="0"/>
  </r>
  <r>
    <x v="59"/>
    <n v="163"/>
    <n v="1"/>
    <n v="10"/>
    <x v="0"/>
    <n v="5"/>
    <n v="3"/>
    <m/>
    <m/>
    <n v="1.9634954084936209E-3"/>
    <n v="3.6378364277704512E-3"/>
    <x v="0"/>
  </r>
  <r>
    <x v="59"/>
    <n v="163"/>
    <n v="1"/>
    <n v="14"/>
    <x v="1"/>
    <n v="5"/>
    <n v="3"/>
    <m/>
    <m/>
    <n v="1.9634954084936209E-3"/>
    <n v="3.6378364277704512E-3"/>
    <x v="0"/>
  </r>
  <r>
    <x v="59"/>
    <n v="163"/>
    <n v="1"/>
    <n v="24"/>
    <x v="4"/>
    <n v="10"/>
    <n v="3"/>
    <m/>
    <m/>
    <n v="7.8539816339744835E-3"/>
    <n v="1.285292313179332E-2"/>
    <x v="0"/>
  </r>
  <r>
    <x v="59"/>
    <n v="163"/>
    <n v="1"/>
    <n v="10"/>
    <x v="0"/>
    <n v="25"/>
    <n v="6"/>
    <m/>
    <m/>
    <n v="4.9087385212340517E-2"/>
    <n v="0.14801210491524977"/>
    <x v="1"/>
  </r>
  <r>
    <x v="59"/>
    <n v="163"/>
    <n v="1"/>
    <n v="24"/>
    <x v="0"/>
    <n v="5"/>
    <n v="3"/>
    <m/>
    <m/>
    <n v="1.9634954084936209E-3"/>
    <n v="3.6378364277704512E-3"/>
    <x v="0"/>
  </r>
  <r>
    <x v="59"/>
    <n v="163"/>
    <n v="1"/>
    <n v="24"/>
    <x v="4"/>
    <n v="10"/>
    <n v="5"/>
    <m/>
    <m/>
    <n v="7.8539816339744835E-3"/>
    <n v="2.2046555420420225E-2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24"/>
    <x v="4"/>
    <n v="15"/>
    <n v="6"/>
    <m/>
    <m/>
    <n v="1.7671458676442587E-2"/>
    <n v="5.6950957515054322E-2"/>
    <x v="0"/>
  </r>
  <r>
    <x v="59"/>
    <n v="163"/>
    <n v="1"/>
    <n v="2"/>
    <x v="3"/>
    <n v="10"/>
    <n v="10"/>
    <m/>
    <m/>
    <n v="7.8539816339744835E-3"/>
    <n v="4.5847824058857317E-2"/>
    <x v="0"/>
  </r>
  <r>
    <x v="59"/>
    <n v="163"/>
    <n v="1"/>
    <n v="24"/>
    <x v="0"/>
    <n v="5"/>
    <n v="6"/>
    <m/>
    <m/>
    <n v="1.9634954084936209E-3"/>
    <n v="7.7714870209617563E-3"/>
    <x v="0"/>
  </r>
  <r>
    <x v="59"/>
    <n v="163"/>
    <n v="1"/>
    <n v="2"/>
    <x v="3"/>
    <n v="10"/>
    <n v="10"/>
    <m/>
    <m/>
    <n v="7.8539816339744835E-3"/>
    <n v="4.5847824058857317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10"/>
    <x v="0"/>
    <n v="5"/>
    <n v="3"/>
    <m/>
    <m/>
    <n v="1.9634954084936209E-3"/>
    <n v="3.6378364277704512E-3"/>
    <x v="0"/>
  </r>
  <r>
    <x v="59"/>
    <n v="163"/>
    <n v="1"/>
    <n v="2"/>
    <x v="3"/>
    <n v="35"/>
    <n v="15"/>
    <n v="52"/>
    <n v="11"/>
    <n v="9.6211275016187411E-2"/>
    <n v="0.72837258536778993"/>
    <x v="0"/>
  </r>
  <r>
    <x v="59"/>
    <n v="163"/>
    <n v="1"/>
    <n v="2"/>
    <x v="3"/>
    <n v="10"/>
    <n v="10"/>
    <m/>
    <m/>
    <n v="7.8539816339744835E-3"/>
    <n v="4.5847824058857317E-2"/>
    <x v="0"/>
  </r>
  <r>
    <x v="59"/>
    <n v="163"/>
    <n v="1"/>
    <n v="22"/>
    <x v="2"/>
    <n v="5"/>
    <n v="3"/>
    <m/>
    <m/>
    <n v="1.9634954084936209E-3"/>
    <n v="3.6378364277704512E-3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10"/>
    <x v="0"/>
    <n v="25"/>
    <n v="6"/>
    <m/>
    <m/>
    <n v="4.9087385212340517E-2"/>
    <n v="0.14801210491524977"/>
    <x v="1"/>
  </r>
  <r>
    <x v="59"/>
    <n v="163"/>
    <n v="1"/>
    <n v="24"/>
    <x v="2"/>
    <n v="5"/>
    <n v="3"/>
    <m/>
    <m/>
    <n v="1.9634954084936209E-3"/>
    <n v="3.6378364277704512E-3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0"/>
    <n v="6"/>
    <m/>
    <m/>
    <n v="7.8539816339744835E-3"/>
    <n v="2.7649101142956961E-2"/>
    <x v="0"/>
  </r>
  <r>
    <x v="59"/>
    <n v="163"/>
    <n v="1"/>
    <n v="24"/>
    <x v="0"/>
    <n v="15"/>
    <n v="6"/>
    <m/>
    <m/>
    <n v="1.7671458676442587E-2"/>
    <n v="5.8089659363338444E-2"/>
    <x v="0"/>
  </r>
  <r>
    <x v="59"/>
    <n v="163"/>
    <n v="1"/>
    <n v="24"/>
    <x v="4"/>
    <n v="15"/>
    <n v="6"/>
    <m/>
    <m/>
    <n v="1.7671458676442587E-2"/>
    <n v="5.6950957515054322E-2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24"/>
    <x v="0"/>
    <n v="10"/>
    <n v="6"/>
    <m/>
    <m/>
    <n v="7.8539816339744835E-3"/>
    <n v="2.7649101142956961E-2"/>
    <x v="0"/>
  </r>
  <r>
    <x v="59"/>
    <n v="164"/>
    <n v="1"/>
    <n v="24"/>
    <x v="4"/>
    <n v="5"/>
    <n v="6"/>
    <m/>
    <m/>
    <n v="1.9634954084936209E-3"/>
    <n v="7.3344795804612326E-3"/>
    <x v="0"/>
  </r>
  <r>
    <x v="59"/>
    <n v="164"/>
    <n v="1"/>
    <n v="10"/>
    <x v="0"/>
    <n v="5"/>
    <n v="3"/>
    <m/>
    <m/>
    <n v="1.9634954084936209E-3"/>
    <n v="3.6378364277704512E-3"/>
    <x v="0"/>
  </r>
  <r>
    <x v="59"/>
    <n v="164"/>
    <n v="1"/>
    <n v="24"/>
    <x v="4"/>
    <n v="5"/>
    <n v="3"/>
    <m/>
    <m/>
    <n v="1.9634954084936209E-3"/>
    <n v="3.5268851656513989E-3"/>
    <x v="0"/>
  </r>
  <r>
    <x v="59"/>
    <n v="164"/>
    <n v="1"/>
    <n v="24"/>
    <x v="4"/>
    <n v="10"/>
    <n v="6"/>
    <m/>
    <m/>
    <n v="7.8539816339744835E-3"/>
    <n v="2.6728826664807165E-2"/>
    <x v="0"/>
  </r>
  <r>
    <x v="59"/>
    <n v="164"/>
    <n v="1"/>
    <n v="22"/>
    <x v="2"/>
    <n v="5"/>
    <n v="3"/>
    <m/>
    <m/>
    <n v="1.9634954084936209E-3"/>
    <n v="3.6378364277704512E-3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10"/>
    <x v="0"/>
    <n v="25"/>
    <n v="6"/>
    <m/>
    <m/>
    <n v="4.9087385212340517E-2"/>
    <n v="0.14801210491524977"/>
    <x v="1"/>
  </r>
  <r>
    <x v="59"/>
    <n v="164"/>
    <n v="1"/>
    <n v="24"/>
    <x v="2"/>
    <n v="5"/>
    <n v="3"/>
    <m/>
    <m/>
    <n v="1.9634954084936209E-3"/>
    <n v="3.6378364277704512E-3"/>
    <x v="0"/>
  </r>
  <r>
    <x v="59"/>
    <n v="164"/>
    <n v="1"/>
    <n v="24"/>
    <x v="2"/>
    <n v="10"/>
    <n v="5"/>
    <m/>
    <m/>
    <n v="7.8539816339744835E-3"/>
    <n v="2.2644818432641822E-2"/>
    <x v="0"/>
  </r>
  <r>
    <x v="59"/>
    <n v="164"/>
    <n v="1"/>
    <n v="24"/>
    <x v="2"/>
    <n v="15"/>
    <n v="6"/>
    <m/>
    <m/>
    <n v="1.7671458676442587E-2"/>
    <n v="5.8089659363338444E-2"/>
    <x v="0"/>
  </r>
  <r>
    <x v="59"/>
    <n v="164"/>
    <n v="1"/>
    <n v="24"/>
    <x v="2"/>
    <n v="10"/>
    <n v="6"/>
    <m/>
    <m/>
    <n v="7.8539816339744835E-3"/>
    <n v="2.7649101142956961E-2"/>
    <x v="0"/>
  </r>
  <r>
    <x v="59"/>
    <n v="164"/>
    <n v="1"/>
    <n v="24"/>
    <x v="2"/>
    <n v="5"/>
    <n v="6"/>
    <m/>
    <m/>
    <n v="1.9634954084936209E-3"/>
    <n v="7.7714870209617563E-3"/>
    <x v="0"/>
  </r>
  <r>
    <x v="59"/>
    <n v="164"/>
    <n v="1"/>
    <n v="22"/>
    <x v="2"/>
    <n v="5"/>
    <n v="3"/>
    <m/>
    <m/>
    <n v="1.9634954084936209E-3"/>
    <n v="3.6378364277704512E-3"/>
    <x v="0"/>
  </r>
  <r>
    <x v="59"/>
    <n v="164"/>
    <n v="1"/>
    <n v="10"/>
    <x v="0"/>
    <n v="5"/>
    <n v="3"/>
    <m/>
    <m/>
    <n v="1.9634954084936209E-3"/>
    <n v="3.6378364277704512E-3"/>
    <x v="0"/>
  </r>
  <r>
    <x v="59"/>
    <n v="164"/>
    <n v="1"/>
    <n v="14"/>
    <x v="1"/>
    <n v="5"/>
    <n v="3"/>
    <m/>
    <m/>
    <n v="1.9634954084936209E-3"/>
    <n v="3.6378364277704512E-3"/>
    <x v="0"/>
  </r>
  <r>
    <x v="59"/>
    <n v="164"/>
    <n v="1"/>
    <n v="24"/>
    <x v="4"/>
    <n v="10"/>
    <n v="3"/>
    <m/>
    <m/>
    <n v="7.8539816339744835E-3"/>
    <n v="1.285292313179332E-2"/>
    <x v="0"/>
  </r>
  <r>
    <x v="59"/>
    <n v="164"/>
    <n v="1"/>
    <n v="10"/>
    <x v="0"/>
    <n v="25"/>
    <n v="6"/>
    <m/>
    <m/>
    <n v="4.9087385212340517E-2"/>
    <n v="0.14801210491524977"/>
    <x v="1"/>
  </r>
  <r>
    <x v="59"/>
    <n v="164"/>
    <n v="1"/>
    <n v="24"/>
    <x v="0"/>
    <n v="5"/>
    <n v="3"/>
    <m/>
    <m/>
    <n v="1.9634954084936209E-3"/>
    <n v="3.6378364277704512E-3"/>
    <x v="0"/>
  </r>
  <r>
    <x v="59"/>
    <n v="164"/>
    <n v="1"/>
    <n v="24"/>
    <x v="4"/>
    <n v="10"/>
    <n v="5"/>
    <m/>
    <m/>
    <n v="7.8539816339744835E-3"/>
    <n v="2.2046555420420225E-2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22"/>
    <x v="2"/>
    <n v="5"/>
    <n v="3"/>
    <m/>
    <m/>
    <n v="1.9634954084936209E-3"/>
    <n v="3.6378364277704512E-3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10"/>
    <x v="0"/>
    <n v="25"/>
    <n v="6"/>
    <m/>
    <m/>
    <n v="4.9087385212340517E-2"/>
    <n v="0.14801210491524977"/>
    <x v="1"/>
  </r>
  <r>
    <x v="59"/>
    <n v="164"/>
    <n v="1"/>
    <n v="24"/>
    <x v="2"/>
    <n v="5"/>
    <n v="3"/>
    <m/>
    <m/>
    <n v="1.9634954084936209E-3"/>
    <n v="3.6378364277704512E-3"/>
    <x v="0"/>
  </r>
  <r>
    <x v="59"/>
    <n v="164"/>
    <n v="1"/>
    <n v="24"/>
    <x v="2"/>
    <n v="10"/>
    <n v="5"/>
    <m/>
    <m/>
    <n v="7.8539816339744835E-3"/>
    <n v="2.2644818432641822E-2"/>
    <x v="0"/>
  </r>
  <r>
    <x v="59"/>
    <n v="164"/>
    <n v="1"/>
    <n v="24"/>
    <x v="2"/>
    <n v="15"/>
    <n v="6"/>
    <m/>
    <m/>
    <n v="1.7671458676442587E-2"/>
    <n v="5.8089659363338444E-2"/>
    <x v="0"/>
  </r>
  <r>
    <x v="59"/>
    <n v="164"/>
    <n v="1"/>
    <n v="10"/>
    <x v="0"/>
    <n v="10"/>
    <n v="3"/>
    <m/>
    <m/>
    <n v="7.8539816339744835E-3"/>
    <n v="1.2942556175112916E-2"/>
    <x v="0"/>
  </r>
  <r>
    <x v="59"/>
    <n v="164"/>
    <n v="1"/>
    <n v="14"/>
    <x v="1"/>
    <n v="5"/>
    <n v="3"/>
    <m/>
    <m/>
    <n v="1.9634954084936209E-3"/>
    <n v="3.6378364277704512E-3"/>
    <x v="0"/>
  </r>
  <r>
    <x v="59"/>
    <n v="164"/>
    <n v="1"/>
    <n v="24"/>
    <x v="4"/>
    <n v="10"/>
    <n v="3"/>
    <m/>
    <m/>
    <n v="7.8539816339744835E-3"/>
    <n v="1.285292313179332E-2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24"/>
    <x v="0"/>
    <n v="10"/>
    <n v="6"/>
    <m/>
    <m/>
    <n v="7.8539816339744835E-3"/>
    <n v="2.7649101142956961E-2"/>
    <x v="0"/>
  </r>
  <r>
    <x v="59"/>
    <n v="164"/>
    <n v="1"/>
    <n v="24"/>
    <x v="4"/>
    <n v="5"/>
    <n v="6"/>
    <m/>
    <m/>
    <n v="1.9634954084936209E-3"/>
    <n v="7.3344795804612326E-3"/>
    <x v="0"/>
  </r>
  <r>
    <x v="59"/>
    <n v="164"/>
    <n v="1"/>
    <n v="10"/>
    <x v="0"/>
    <n v="5"/>
    <n v="3"/>
    <m/>
    <m/>
    <n v="1.9634954084936209E-3"/>
    <n v="3.6378364277704512E-3"/>
    <x v="0"/>
  </r>
  <r>
    <x v="59"/>
    <n v="164"/>
    <n v="1"/>
    <n v="10"/>
    <x v="0"/>
    <n v="5"/>
    <n v="3"/>
    <m/>
    <m/>
    <n v="1.9634954084936209E-3"/>
    <n v="3.6378364277704512E-3"/>
    <x v="0"/>
  </r>
  <r>
    <x v="59"/>
    <n v="164"/>
    <n v="1"/>
    <n v="24"/>
    <x v="4"/>
    <n v="10"/>
    <n v="6"/>
    <m/>
    <m/>
    <n v="7.8539816339744835E-3"/>
    <n v="2.6728826664807165E-2"/>
    <x v="0"/>
  </r>
  <r>
    <x v="59"/>
    <n v="164"/>
    <n v="1"/>
    <n v="22"/>
    <x v="2"/>
    <n v="5"/>
    <n v="3"/>
    <m/>
    <m/>
    <n v="1.9634954084936209E-3"/>
    <n v="3.6378364277704512E-3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64"/>
    <n v="1"/>
    <n v="24"/>
    <x v="0"/>
    <n v="10"/>
    <n v="6"/>
    <m/>
    <m/>
    <n v="7.8539816339744835E-3"/>
    <n v="2.7649101142956961E-2"/>
    <x v="0"/>
  </r>
  <r>
    <x v="59"/>
    <n v="164"/>
    <n v="1"/>
    <n v="24"/>
    <x v="0"/>
    <n v="10"/>
    <n v="6"/>
    <m/>
    <m/>
    <n v="7.8539816339744835E-3"/>
    <n v="2.7649101142956961E-2"/>
    <x v="0"/>
  </r>
  <r>
    <x v="59"/>
    <n v="164"/>
    <n v="1"/>
    <n v="24"/>
    <x v="0"/>
    <n v="15"/>
    <n v="6"/>
    <m/>
    <m/>
    <n v="1.7671458676442587E-2"/>
    <n v="5.8089659363338444E-2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4"/>
    <x v="0"/>
    <n v="5"/>
    <n v="6"/>
    <m/>
    <m/>
    <n v="1.9634954084936209E-3"/>
    <n v="7.7714870209617563E-3"/>
    <x v="0"/>
  </r>
  <r>
    <x v="59"/>
    <n v="173"/>
    <n v="1"/>
    <n v="24"/>
    <x v="4"/>
    <n v="10"/>
    <n v="5"/>
    <m/>
    <m/>
    <n v="7.8539816339744835E-3"/>
    <n v="2.2046555420420225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4"/>
    <n v="15"/>
    <n v="6"/>
    <m/>
    <m/>
    <n v="1.7671458676442587E-2"/>
    <n v="5.6950957515054322E-2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14"/>
    <x v="1"/>
    <n v="5"/>
    <n v="3"/>
    <m/>
    <m/>
    <n v="1.9634954084936209E-3"/>
    <n v="3.6378364277704512E-3"/>
    <x v="0"/>
  </r>
  <r>
    <x v="59"/>
    <n v="173"/>
    <n v="1"/>
    <n v="14"/>
    <x v="1"/>
    <n v="5"/>
    <n v="3"/>
    <m/>
    <m/>
    <n v="1.9634954084936209E-3"/>
    <n v="3.6378364277704512E-3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4"/>
    <n v="5"/>
    <n v="6"/>
    <m/>
    <m/>
    <n v="1.9634954084936209E-3"/>
    <n v="7.3344795804612326E-3"/>
    <x v="0"/>
  </r>
  <r>
    <x v="59"/>
    <n v="173"/>
    <n v="1"/>
    <n v="10"/>
    <x v="0"/>
    <n v="5"/>
    <n v="3"/>
    <m/>
    <m/>
    <n v="1.9634954084936209E-3"/>
    <n v="3.6378364277704512E-3"/>
    <x v="0"/>
  </r>
  <r>
    <x v="59"/>
    <n v="173"/>
    <n v="1"/>
    <n v="24"/>
    <x v="4"/>
    <n v="5"/>
    <n v="3"/>
    <m/>
    <m/>
    <n v="1.9634954084936209E-3"/>
    <n v="3.5268851656513989E-3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2"/>
    <x v="2"/>
    <n v="5"/>
    <n v="3"/>
    <m/>
    <m/>
    <n v="1.9634954084936209E-3"/>
    <n v="3.6378364277704512E-3"/>
    <x v="0"/>
  </r>
  <r>
    <x v="59"/>
    <n v="173"/>
    <n v="1"/>
    <n v="24"/>
    <x v="0"/>
    <n v="15"/>
    <n v="6"/>
    <m/>
    <m/>
    <n v="1.7671458676442587E-2"/>
    <n v="5.8089659363338444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0"/>
    <n v="10"/>
    <n v="6"/>
    <m/>
    <m/>
    <n v="7.8539816339744835E-3"/>
    <n v="2.7649101142956961E-2"/>
    <x v="0"/>
  </r>
  <r>
    <x v="59"/>
    <n v="173"/>
    <n v="1"/>
    <n v="24"/>
    <x v="4"/>
    <n v="5"/>
    <n v="6"/>
    <m/>
    <m/>
    <n v="1.9634954084936209E-3"/>
    <n v="7.3344795804612326E-3"/>
    <x v="0"/>
  </r>
  <r>
    <x v="59"/>
    <n v="173"/>
    <n v="1"/>
    <n v="10"/>
    <x v="0"/>
    <n v="5"/>
    <n v="3"/>
    <m/>
    <m/>
    <n v="1.9634954084936209E-3"/>
    <n v="3.6378364277704512E-3"/>
    <x v="0"/>
  </r>
  <r>
    <x v="59"/>
    <n v="173"/>
    <n v="1"/>
    <n v="24"/>
    <x v="4"/>
    <n v="5"/>
    <n v="3"/>
    <m/>
    <m/>
    <n v="1.9634954084936209E-3"/>
    <n v="3.5268851656513989E-3"/>
    <x v="0"/>
  </r>
  <r>
    <x v="59"/>
    <n v="173"/>
    <n v="1"/>
    <n v="24"/>
    <x v="4"/>
    <n v="10"/>
    <n v="6"/>
    <m/>
    <m/>
    <n v="7.8539816339744835E-3"/>
    <n v="2.6728826664807165E-2"/>
    <x v="0"/>
  </r>
  <r>
    <x v="59"/>
    <n v="173"/>
    <n v="1"/>
    <n v="22"/>
    <x v="2"/>
    <n v="5"/>
    <n v="3"/>
    <m/>
    <m/>
    <n v="1.9634954084936209E-3"/>
    <n v="3.6378364277704512E-3"/>
    <x v="0"/>
  </r>
  <r>
    <x v="59"/>
    <n v="173"/>
    <n v="1"/>
    <n v="14"/>
    <x v="1"/>
    <n v="5"/>
    <n v="3"/>
    <m/>
    <m/>
    <n v="1.9634954084936209E-3"/>
    <n v="3.6378364277704512E-3"/>
    <x v="0"/>
  </r>
  <r>
    <x v="59"/>
    <n v="173"/>
    <n v="1"/>
    <n v="14"/>
    <x v="1"/>
    <n v="5"/>
    <n v="3"/>
    <m/>
    <m/>
    <n v="1.9634954084936209E-3"/>
    <n v="3.6378364277704512E-3"/>
    <x v="0"/>
  </r>
  <r>
    <x v="59"/>
    <n v="173"/>
    <n v="1"/>
    <n v="24"/>
    <x v="4"/>
    <n v="15"/>
    <n v="6"/>
    <m/>
    <m/>
    <n v="1.7671458676442587E-2"/>
    <n v="5.6950957515054322E-2"/>
    <x v="0"/>
  </r>
  <r>
    <x v="59"/>
    <n v="173"/>
    <n v="1"/>
    <n v="2"/>
    <x v="3"/>
    <n v="15"/>
    <n v="10"/>
    <m/>
    <m/>
    <n v="1.7671458676442587E-2"/>
    <n v="9.7687695493628809E-2"/>
    <x v="0"/>
  </r>
  <r>
    <x v="59"/>
    <n v="173"/>
    <n v="1"/>
    <n v="10"/>
    <x v="0"/>
    <n v="5"/>
    <n v="3"/>
    <m/>
    <m/>
    <n v="1.9634954084936209E-3"/>
    <n v="3.6378364277704512E-3"/>
    <x v="0"/>
  </r>
  <r>
    <x v="59"/>
    <n v="173"/>
    <n v="1"/>
    <n v="2"/>
    <x v="3"/>
    <n v="10"/>
    <n v="10"/>
    <m/>
    <m/>
    <n v="7.8539816339744835E-3"/>
    <n v="4.5847824058857317E-2"/>
    <x v="0"/>
  </r>
  <r>
    <x v="59"/>
    <n v="173"/>
    <n v="1"/>
    <n v="2"/>
    <x v="3"/>
    <n v="10"/>
    <n v="10"/>
    <m/>
    <m/>
    <n v="7.8539816339744835E-3"/>
    <n v="4.5847824058857317E-2"/>
    <x v="0"/>
  </r>
  <r>
    <x v="59"/>
    <n v="173"/>
    <n v="1"/>
    <n v="22"/>
    <x v="2"/>
    <n v="5"/>
    <n v="3"/>
    <m/>
    <m/>
    <n v="1.9634954084936209E-3"/>
    <n v="3.6378364277704512E-3"/>
    <x v="0"/>
  </r>
  <r>
    <x v="59"/>
    <n v="174"/>
    <n v="1"/>
    <n v="24"/>
    <x v="0"/>
    <n v="5"/>
    <n v="6"/>
    <m/>
    <m/>
    <n v="1.9634954084936209E-3"/>
    <n v="7.7714870209617563E-3"/>
    <x v="0"/>
  </r>
  <r>
    <x v="59"/>
    <n v="174"/>
    <n v="1"/>
    <n v="24"/>
    <x v="4"/>
    <n v="10"/>
    <n v="5"/>
    <m/>
    <m/>
    <n v="7.8539816339744835E-3"/>
    <n v="2.2046555420420225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5"/>
    <n v="6"/>
    <m/>
    <m/>
    <n v="1.7671458676442587E-2"/>
    <n v="5.8089659363338444E-2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4"/>
    <n v="5"/>
    <n v="6"/>
    <m/>
    <m/>
    <n v="1.9634954084936209E-3"/>
    <n v="7.3344795804612326E-3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2"/>
    <x v="2"/>
    <n v="5"/>
    <n v="3"/>
    <m/>
    <m/>
    <n v="1.9634954084936209E-3"/>
    <n v="3.6378364277704512E-3"/>
    <x v="0"/>
  </r>
  <r>
    <x v="59"/>
    <n v="174"/>
    <n v="1"/>
    <n v="24"/>
    <x v="0"/>
    <n v="15"/>
    <n v="6"/>
    <m/>
    <m/>
    <n v="1.7671458676442587E-2"/>
    <n v="5.8089659363338444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4"/>
    <n v="5"/>
    <n v="6"/>
    <m/>
    <m/>
    <n v="1.9634954084936209E-3"/>
    <n v="7.3344795804612326E-3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4"/>
    <x v="0"/>
    <n v="5"/>
    <n v="6"/>
    <m/>
    <m/>
    <n v="1.9634954084936209E-3"/>
    <n v="7.7714870209617563E-3"/>
    <x v="0"/>
  </r>
  <r>
    <x v="59"/>
    <n v="174"/>
    <n v="1"/>
    <n v="24"/>
    <x v="4"/>
    <n v="10"/>
    <n v="5"/>
    <m/>
    <m/>
    <n v="7.8539816339744835E-3"/>
    <n v="2.2046555420420225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5"/>
    <n v="6"/>
    <m/>
    <m/>
    <n v="1.7671458676442587E-2"/>
    <n v="5.8089659363338444E-2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4"/>
    <n v="5"/>
    <n v="6"/>
    <m/>
    <m/>
    <n v="1.9634954084936209E-3"/>
    <n v="7.3344795804612326E-3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2"/>
    <x v="2"/>
    <n v="5"/>
    <n v="3"/>
    <m/>
    <m/>
    <n v="1.9634954084936209E-3"/>
    <n v="3.6378364277704512E-3"/>
    <x v="0"/>
  </r>
  <r>
    <x v="59"/>
    <n v="174"/>
    <n v="1"/>
    <n v="24"/>
    <x v="0"/>
    <n v="15"/>
    <n v="6"/>
    <m/>
    <m/>
    <n v="1.7671458676442587E-2"/>
    <n v="5.8089659363338444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0"/>
    <n v="10"/>
    <n v="6"/>
    <m/>
    <m/>
    <n v="7.8539816339744835E-3"/>
    <n v="2.7649101142956961E-2"/>
    <x v="0"/>
  </r>
  <r>
    <x v="59"/>
    <n v="174"/>
    <n v="1"/>
    <n v="24"/>
    <x v="4"/>
    <n v="5"/>
    <n v="6"/>
    <m/>
    <m/>
    <n v="1.9634954084936209E-3"/>
    <n v="7.3344795804612326E-3"/>
    <x v="0"/>
  </r>
  <r>
    <x v="59"/>
    <n v="174"/>
    <n v="1"/>
    <n v="10"/>
    <x v="0"/>
    <n v="5"/>
    <n v="3"/>
    <m/>
    <m/>
    <n v="1.9634954084936209E-3"/>
    <n v="3.6378364277704512E-3"/>
    <x v="0"/>
  </r>
  <r>
    <x v="59"/>
    <n v="174"/>
    <n v="1"/>
    <n v="24"/>
    <x v="4"/>
    <n v="5"/>
    <n v="3"/>
    <m/>
    <m/>
    <n v="1.9634954084936209E-3"/>
    <n v="3.5268851656513989E-3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2"/>
    <x v="2"/>
    <n v="5"/>
    <n v="3"/>
    <m/>
    <m/>
    <n v="1.9634954084936209E-3"/>
    <n v="3.6378364277704512E-3"/>
    <x v="0"/>
  </r>
  <r>
    <x v="59"/>
    <n v="174"/>
    <n v="1"/>
    <n v="14"/>
    <x v="1"/>
    <n v="5"/>
    <n v="3"/>
    <m/>
    <m/>
    <n v="1.9634954084936209E-3"/>
    <n v="3.6378364277704512E-3"/>
    <x v="0"/>
  </r>
  <r>
    <x v="59"/>
    <n v="174"/>
    <n v="1"/>
    <n v="14"/>
    <x v="1"/>
    <n v="5"/>
    <n v="3"/>
    <m/>
    <m/>
    <n v="1.9634954084936209E-3"/>
    <n v="3.6378364277704512E-3"/>
    <x v="0"/>
  </r>
  <r>
    <x v="59"/>
    <n v="174"/>
    <n v="1"/>
    <n v="24"/>
    <x v="4"/>
    <n v="15"/>
    <n v="6"/>
    <m/>
    <m/>
    <n v="1.7671458676442587E-2"/>
    <n v="5.6950957515054322E-2"/>
    <x v="0"/>
  </r>
  <r>
    <x v="59"/>
    <n v="174"/>
    <n v="1"/>
    <n v="24"/>
    <x v="4"/>
    <n v="10"/>
    <n v="6"/>
    <m/>
    <m/>
    <n v="7.8539816339744835E-3"/>
    <n v="2.6728826664807165E-2"/>
    <x v="0"/>
  </r>
  <r>
    <x v="59"/>
    <n v="174"/>
    <n v="1"/>
    <n v="24"/>
    <x v="0"/>
    <n v="5"/>
    <n v="6"/>
    <m/>
    <m/>
    <n v="1.9634954084936209E-3"/>
    <n v="7.7714870209617563E-3"/>
    <x v="0"/>
  </r>
  <r>
    <x v="59"/>
    <n v="174"/>
    <n v="1"/>
    <n v="24"/>
    <x v="4"/>
    <n v="10"/>
    <n v="5"/>
    <m/>
    <m/>
    <n v="7.8539816339744835E-3"/>
    <n v="2.2046555420420225E-2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3">
  <r>
    <x v="0"/>
    <n v="45.633440999999998"/>
    <x v="0"/>
    <n v="0.91893624933287765"/>
    <n v="41.934223116693161"/>
    <n v="0.40251655874119219"/>
    <n v="0.3"/>
    <n v="0.64325537453301429"/>
    <n v="0.28176159111883453"/>
    <n v="0.27568087479986331"/>
    <n v="12.580266935007948"/>
  </r>
  <r>
    <x v="0"/>
    <n v="45.633400000000002"/>
    <x v="1"/>
    <n v="2.5530264293093388"/>
    <n v="116.50338093332837"/>
    <n v="0.42215151282612839"/>
    <n v="0.3"/>
    <n v="1.7871185005165371"/>
    <n v="0.29550605897828985"/>
    <n v="0.76590792879280156"/>
    <n v="34.950982877773434"/>
  </r>
  <r>
    <x v="0"/>
    <n v="45.633400000000002"/>
    <x v="2"/>
    <n v="3.9010126994047116"/>
    <n v="178.01663285853564"/>
    <n v="1.5217089415825558"/>
    <n v="0.3"/>
    <n v="2.730708889583298"/>
    <n v="1.065196259107789"/>
    <n v="1.1703038098214134"/>
    <n v="53.404941875104484"/>
  </r>
  <r>
    <x v="1"/>
    <n v="29.06024"/>
    <x v="0"/>
    <n v="0.31527915707343895"/>
    <n v="9.1620879715518342"/>
    <n v="0.17016960206944717"/>
    <n v="0.3"/>
    <n v="0.22069540995140724"/>
    <n v="0.11911872144861302"/>
    <n v="9.4583747122031686E-2"/>
    <n v="2.74862639146555"/>
  </r>
  <r>
    <x v="1"/>
    <n v="29.06024"/>
    <x v="2"/>
    <n v="4.3416817387566242"/>
    <n v="126.1703133318848"/>
    <n v="1.9307704850187268"/>
    <n v="0.3"/>
    <n v="3.039177217129637"/>
    <n v="1.3515393395131088"/>
    <n v="1.3025045216269873"/>
    <n v="37.851093999565443"/>
  </r>
  <r>
    <x v="2"/>
    <n v="17.230187000000001"/>
    <x v="0"/>
    <n v="9.7008971407212E-2"/>
    <n v="1.671482718023916"/>
    <n v="5.2359877559829869E-2"/>
    <n v="0.3"/>
    <n v="6.790627998504839E-2"/>
    <n v="3.6651914291880909E-2"/>
    <n v="2.9102691422163599E-2"/>
    <n v="0.50144481540717478"/>
  </r>
  <r>
    <x v="2"/>
    <n v="17.230187000000001"/>
    <x v="2"/>
    <n v="4.2509287362997625"/>
    <n v="73.244297050118604"/>
    <n v="1.6231562043547254"/>
    <n v="0.3"/>
    <n v="2.9756501154098336"/>
    <n v="1.1362093430483078"/>
    <n v="1.2752786208899287"/>
    <n v="21.97328911503558"/>
  </r>
  <r>
    <x v="3"/>
    <n v="27.95965"/>
    <x v="0"/>
    <n v="0.56404524602282458"/>
    <n v="15.770507662962068"/>
    <n v="0.32397674240144736"/>
    <n v="0.3"/>
    <n v="0.3948316722159772"/>
    <n v="0.22678371968101313"/>
    <n v="0.16921357380684737"/>
    <n v="4.7311522988886203"/>
  </r>
  <r>
    <x v="3"/>
    <n v="27.95965"/>
    <x v="1"/>
    <n v="5.7306177061327839"/>
    <n v="160.22606534727549"/>
    <n v="0.77067194783374615"/>
    <n v="0.3"/>
    <n v="4.0114323942929486"/>
    <n v="0.53947036348362232"/>
    <n v="1.719185311839835"/>
    <n v="48.067819604182645"/>
  </r>
  <r>
    <x v="3"/>
    <n v="27.95965"/>
    <x v="3"/>
    <n v="0.69187087017283122"/>
    <n v="19.344467375227801"/>
    <n v="0.30925052683774534"/>
    <n v="0.3"/>
    <n v="0.48430960912098181"/>
    <n v="0.21647536878642173"/>
    <n v="0.20756126105184936"/>
    <n v="5.8033402125683402"/>
  </r>
  <r>
    <x v="3"/>
    <n v="27.95965"/>
    <x v="2"/>
    <n v="2.3673095937339532"/>
    <n v="66.189147682443519"/>
    <n v="0.97193022720434208"/>
    <n v="0.3"/>
    <n v="1.6571167156137672"/>
    <n v="0.68035115904303944"/>
    <n v="0.71019287812018594"/>
    <n v="19.856744304733056"/>
  </r>
  <r>
    <x v="4"/>
    <n v="13.83578"/>
    <x v="0"/>
    <n v="0.43654037133245399"/>
    <n v="6.0398765388741404"/>
    <n v="0.23561944901923443"/>
    <n v="0.3"/>
    <n v="0.30557825993271776"/>
    <n v="0.16493361431346409"/>
    <n v="0.13096211139973618"/>
    <n v="1.8119629616622419"/>
  </r>
  <r>
    <x v="4"/>
    <n v="13.83578"/>
    <x v="3"/>
    <n v="0.98221583549802149"/>
    <n v="13.589722212466816"/>
    <n v="0.53014376029327781"/>
    <n v="0.3"/>
    <n v="0.68755108484861505"/>
    <n v="0.37110063220529443"/>
    <n v="0.29466475064940645"/>
    <n v="4.0769166637400449"/>
  </r>
  <r>
    <x v="5"/>
    <n v="64.494118"/>
    <x v="0"/>
    <n v="0.77640889073205133"/>
    <n v="50.073806615122024"/>
    <n v="0.45553093477051992"/>
    <n v="0.3"/>
    <n v="0.54348622351243592"/>
    <n v="0.31887165433936393"/>
    <n v="0.23292266721961538"/>
    <n v="15.022141984536606"/>
  </r>
  <r>
    <x v="5"/>
    <n v="64.494118"/>
    <x v="4"/>
    <n v="7.2756728555409024E-3"/>
    <n v="0.46923810367465191"/>
    <n v="3.9269908169872417E-3"/>
    <n v="0.3"/>
    <n v="5.0929709988786313E-3"/>
    <n v="2.7488935718910689E-3"/>
    <n v="2.1827018566622706E-3"/>
    <n v="0.14077143110239557"/>
  </r>
  <r>
    <x v="5"/>
    <n v="64.494118"/>
    <x v="1"/>
    <n v="3.9731030001507368"/>
    <n v="256.24177371787562"/>
    <n v="0.60475658581603553"/>
    <n v="0.3"/>
    <n v="2.7811721001055156"/>
    <n v="0.42332961007122483"/>
    <n v="1.191930900045221"/>
    <n v="76.872532115362688"/>
  </r>
  <r>
    <x v="5"/>
    <n v="64.494118"/>
    <x v="2"/>
    <n v="1.7203173034687786"/>
    <n v="110.95034716735722"/>
    <n v="0.62046454908398407"/>
    <n v="0.3"/>
    <n v="1.2042221124281449"/>
    <n v="0.43432518435878881"/>
    <n v="0.51609519104063362"/>
    <n v="33.285104150207168"/>
  </r>
  <r>
    <x v="6"/>
    <n v="12.48461"/>
    <x v="0"/>
    <n v="0.33965179973751181"/>
    <n v="4.2404202555209372"/>
    <n v="0.19634954084936213"/>
    <n v="0.3"/>
    <n v="0.23775625981625825"/>
    <n v="0.13744467859455348"/>
    <n v="0.10189553992125354"/>
    <n v="1.2721260766562812"/>
  </r>
  <r>
    <x v="6"/>
    <n v="12.48461"/>
    <x v="2"/>
    <n v="0.93618657975387476"/>
    <n v="11.687924335461023"/>
    <n v="0.33379421944391546"/>
    <n v="0.3"/>
    <n v="0.6553306058277123"/>
    <n v="0.23365595361074082"/>
    <n v="0.28085597392616241"/>
    <n v="3.5063773006383063"/>
  </r>
  <r>
    <x v="7"/>
    <n v="36.496307000000002"/>
    <x v="0"/>
    <n v="0.33055720866808569"/>
    <n v="12.064117368613516"/>
    <n v="0.19144080232812807"/>
    <n v="0.3"/>
    <n v="0.23139004606765998"/>
    <n v="0.13400856162968963"/>
    <n v="9.9167162600425698E-2"/>
    <n v="3.6192352105840548"/>
  </r>
  <r>
    <x v="7"/>
    <n v="36.496307000000002"/>
    <x v="1"/>
    <n v="2.7137370865545898"/>
    <n v="99.041381828181883"/>
    <n v="0.42706025134736258"/>
    <n v="0.3"/>
    <n v="1.8996159605882128"/>
    <n v="0.29894217594315381"/>
    <n v="0.81412112596637687"/>
    <n v="29.712414548454564"/>
  </r>
  <r>
    <x v="7"/>
    <n v="36.496307000000002"/>
    <x v="2"/>
    <n v="2.3254833444383425"/>
    <n v="84.871554062008499"/>
    <n v="0.88848167234336317"/>
    <n v="0.3"/>
    <n v="1.6278383411068396"/>
    <n v="0.62193717064035414"/>
    <n v="0.6976450033315027"/>
    <n v="25.461466218602546"/>
  </r>
  <r>
    <x v="8"/>
    <n v="30.324998999999998"/>
    <x v="0"/>
    <n v="0.21290755387966406"/>
    <n v="6.4564213584932588"/>
    <n v="0.11780972450961723"/>
    <n v="0.3"/>
    <n v="0.14903528771576482"/>
    <n v="8.2466807156732061E-2"/>
    <n v="6.3872266163899211E-2"/>
    <n v="1.9369264075479773"/>
  </r>
  <r>
    <x v="8"/>
    <n v="30.324998999999998"/>
    <x v="1"/>
    <n v="3.3734468183399087"/>
    <n v="102.29977139271091"/>
    <n v="0.4843288674284264"/>
    <n v="0.3"/>
    <n v="2.3614127728379359"/>
    <n v="0.33903020719989846"/>
    <n v="1.0120340455019725"/>
    <n v="30.68993141781327"/>
  </r>
  <r>
    <x v="8"/>
    <n v="30.324998999999998"/>
    <x v="3"/>
    <n v="0.72413093114711546"/>
    <n v="21.959269762905343"/>
    <n v="0.34033920413889429"/>
    <n v="0.3"/>
    <n v="0.50689165180298079"/>
    <n v="0.23823744289722598"/>
    <n v="0.21723927934413464"/>
    <n v="6.5877809288716032"/>
  </r>
  <r>
    <x v="8"/>
    <n v="30.324998999999998"/>
    <x v="2"/>
    <n v="1.0556189502124895"/>
    <n v="32.01164360957479"/>
    <n v="0.55632369907319246"/>
    <n v="0.3"/>
    <n v="0.73893326514874258"/>
    <n v="0.3894265893512347"/>
    <n v="0.31668568506374684"/>
    <n v="9.6034930828724363"/>
  </r>
  <r>
    <x v="9"/>
    <n v="30.395551999999999"/>
    <x v="0"/>
    <n v="0.73238917643876189"/>
    <n v="22.261373296681562"/>
    <n v="0.39269908169872403"/>
    <n v="0.3"/>
    <n v="0.51267242350713327"/>
    <n v="0.27488935718910679"/>
    <n v="0.21971675293162857"/>
    <n v="6.6784119890044682"/>
  </r>
  <r>
    <x v="9"/>
    <n v="30.395551999999999"/>
    <x v="2"/>
    <n v="1.5461172283518771"/>
    <n v="46.995086612465357"/>
    <n v="0.6135923151542565"/>
    <n v="0.3"/>
    <n v="1.0822820598463139"/>
    <n v="0.42951462060797951"/>
    <n v="0.46383516850556311"/>
    <n v="14.098525983739606"/>
  </r>
  <r>
    <x v="10"/>
    <n v="17.757763000000001"/>
    <x v="0"/>
    <n v="0.14551345711081801"/>
    <n v="2.5839934846845711"/>
    <n v="7.8539816339744814E-2"/>
    <n v="0.3"/>
    <n v="0.1018594199775726"/>
    <n v="5.4977871437821367E-2"/>
    <n v="4.3654037133245401E-2"/>
    <n v="0.77519804540537129"/>
  </r>
  <r>
    <x v="10"/>
    <n v="17.757763000000001"/>
    <x v="2"/>
    <n v="7.495507012231089"/>
    <n v="133.10343708803779"/>
    <n v="2.68998870963626"/>
    <n v="0.3"/>
    <n v="5.2468549085617617"/>
    <n v="1.8829920967453819"/>
    <n v="2.2486521036693268"/>
    <n v="39.931031126411334"/>
  </r>
  <r>
    <x v="11"/>
    <n v="34.100935999999997"/>
    <x v="0"/>
    <n v="4.8504485703606E-2"/>
    <n v="1.654048362691583"/>
    <n v="2.6179938779914935E-2"/>
    <n v="0.3"/>
    <n v="3.3953139992524195E-2"/>
    <n v="1.8325957145940455E-2"/>
    <n v="1.45513457110818E-2"/>
    <n v="0.49621450880747492"/>
  </r>
  <r>
    <x v="11"/>
    <n v="34.100935999999997"/>
    <x v="2"/>
    <n v="3.9566397369506947"/>
    <n v="134.92511844481245"/>
    <n v="1.4300791558528529"/>
    <n v="0.3"/>
    <n v="2.7696478158654863"/>
    <n v="1.001055409096997"/>
    <n v="1.1869919210852085"/>
    <n v="40.477535533443742"/>
  </r>
  <r>
    <x v="12"/>
    <n v="28.304417000000001"/>
    <x v="0"/>
    <n v="0.51857229067569399"/>
    <n v="14.677886359930055"/>
    <n v="0.29943304979527724"/>
    <n v="0.3"/>
    <n v="0.36300060347298579"/>
    <n v="0.20960313485669405"/>
    <n v="0.1555716872027082"/>
    <n v="4.4033659079790164"/>
  </r>
  <r>
    <x v="12"/>
    <n v="28.304417000000001"/>
    <x v="4"/>
    <n v="2.7283773208278381E-2"/>
    <n v="0.77225129422053918"/>
    <n v="1.4726215563702155E-2"/>
    <n v="0.3"/>
    <n v="1.9098641245794867E-2"/>
    <n v="1.0308350894591508E-2"/>
    <n v="8.1851319624835148E-3"/>
    <n v="0.23167538826616177"/>
  </r>
  <r>
    <x v="12"/>
    <n v="28.304417000000001"/>
    <x v="3"/>
    <n v="0.20917559459680088"/>
    <n v="5.9205932556907994"/>
    <n v="0.11290098598838322"/>
    <n v="0.3"/>
    <n v="0.1464229162177606"/>
    <n v="7.9030690191868244E-2"/>
    <n v="6.2752678379040264E-2"/>
    <n v="1.7761779767072396"/>
  </r>
  <r>
    <x v="12"/>
    <n v="28.304417000000001"/>
    <x v="2"/>
    <n v="4.6627125477900542"/>
    <n v="131.97536030378214"/>
    <n v="1.6935147898257468"/>
    <n v="0.3"/>
    <n v="3.2638987834530377"/>
    <n v="1.1854603528780228"/>
    <n v="1.3988137643370162"/>
    <n v="39.592608091134636"/>
  </r>
  <r>
    <x v="13"/>
    <n v="32.580435000000001"/>
    <x v="0"/>
    <n v="0.32146261759865946"/>
    <n v="10.473391917602981"/>
    <n v="0.18653206380689402"/>
    <n v="0.3"/>
    <n v="0.22502383231906162"/>
    <n v="0.13057244466482582"/>
    <n v="9.643878527959783E-2"/>
    <n v="3.1420175752808941"/>
  </r>
  <r>
    <x v="13"/>
    <n v="32.580435000000001"/>
    <x v="2"/>
    <n v="3.0774783796443637"/>
    <n v="100.26558431190851"/>
    <n v="1.1437360754475339"/>
    <n v="0.3"/>
    <n v="2.1542348657510546"/>
    <n v="0.80061525281327361"/>
    <n v="0.92324351389330905"/>
    <n v="30.079675293572553"/>
  </r>
  <r>
    <x v="14"/>
    <n v="13.039294"/>
    <x v="0"/>
    <n v="0.10913509283311353"/>
    <n v="1.4230445611682603"/>
    <n v="5.8904862254808621E-2"/>
    <n v="0.3"/>
    <n v="7.6394564983179467E-2"/>
    <n v="4.123340357836603E-2"/>
    <n v="3.2740527849934059E-2"/>
    <n v="0.42691336835047805"/>
  </r>
  <r>
    <x v="14"/>
    <n v="13.039294"/>
    <x v="1"/>
    <n v="9.2309210984152497"/>
    <n v="120.36469409303938"/>
    <n v="1.4529866022852793"/>
    <n v="0.3"/>
    <n v="6.4616447688906744"/>
    <n v="1.0170906215996955"/>
    <n v="2.7692763295245748"/>
    <n v="36.109408227911814"/>
  </r>
  <r>
    <x v="14"/>
    <n v="13.039294"/>
    <x v="2"/>
    <n v="4.9538628209036828"/>
    <n v="64.594873757432467"/>
    <n v="1.7671458676442586"/>
    <n v="0.3"/>
    <n v="3.467703974632578"/>
    <n v="1.2370021073509809"/>
    <n v="1.4861588462711048"/>
    <n v="19.378462127229739"/>
  </r>
  <r>
    <x v="15"/>
    <n v="19.955242999999999"/>
    <x v="0"/>
    <n v="0.20008100352737473"/>
    <n v="3.99266504507262"/>
    <n v="0.10799224746714911"/>
    <n v="0.3"/>
    <n v="0.1400567024691623"/>
    <n v="7.5594573227004372E-2"/>
    <n v="6.0024301058212416E-2"/>
    <n v="1.1977995135217858"/>
  </r>
  <r>
    <x v="15"/>
    <n v="19.955242999999999"/>
    <x v="3"/>
    <n v="0.30921609636048825"/>
    <n v="6.1704823423849584"/>
    <n v="0.16689710972195773"/>
    <n v="0.3"/>
    <n v="0.21645126745234175"/>
    <n v="0.11682797680537041"/>
    <n v="9.2764828908146468E-2"/>
    <n v="1.8511447027154875"/>
  </r>
  <r>
    <x v="15"/>
    <n v="19.955242999999999"/>
    <x v="2"/>
    <n v="4.2239475307864414"/>
    <n v="84.289899396093418"/>
    <n v="1.5315264186250239"/>
    <n v="0.3"/>
    <n v="2.9567632715505088"/>
    <n v="1.0720684930375166"/>
    <n v="1.2671842592359324"/>
    <n v="25.286969818828023"/>
  </r>
  <r>
    <x v="16"/>
    <n v="44.568368"/>
    <x v="0"/>
    <n v="0.56611041285830688"/>
    <n v="25.230617208900952"/>
    <n v="0.32986722862692819"/>
    <n v="0.3"/>
    <n v="0.39627728900081477"/>
    <n v="0.23090706003884973"/>
    <n v="0.16983312385749205"/>
    <n v="7.5691851626702853"/>
  </r>
  <r>
    <x v="16"/>
    <n v="44.568368"/>
    <x v="4"/>
    <n v="2.910269142216361E-2"/>
    <n v="1.2970594610934312"/>
    <n v="1.5707963267948967E-2"/>
    <n v="0.3"/>
    <n v="2.0371883995514525E-2"/>
    <n v="1.0995574287564275E-2"/>
    <n v="8.7308074266490825E-3"/>
    <n v="0.38911783832802932"/>
  </r>
  <r>
    <x v="16"/>
    <n v="44.568368"/>
    <x v="3"/>
    <n v="0.1164107656886544"/>
    <n v="5.1882378443737229"/>
    <n v="6.2831853071795854E-2"/>
    <n v="0.3"/>
    <n v="8.1487535982058074E-2"/>
    <n v="4.3982297150257095E-2"/>
    <n v="3.4923229706596316E-2"/>
    <n v="1.5564713533121166"/>
  </r>
  <r>
    <x v="16"/>
    <n v="44.568368"/>
    <x v="2"/>
    <n v="4.7727128271132315"/>
    <n v="212.71202163710288"/>
    <n v="1.7396569319253468"/>
    <n v="0.3"/>
    <n v="3.3408989789792618"/>
    <n v="1.2177598523477426"/>
    <n v="1.4318138481339695"/>
    <n v="63.813606491130862"/>
  </r>
  <r>
    <x v="17"/>
    <n v="7.9415899999999997"/>
    <x v="0"/>
    <n v="0.52364490790519769"/>
    <n v="4.1585731641708383"/>
    <n v="0.30434178831651121"/>
    <n v="0.3"/>
    <n v="0.36655143553363834"/>
    <n v="0.21303925182155783"/>
    <n v="0.1570934723715593"/>
    <n v="1.2475719492512516"/>
  </r>
  <r>
    <x v="17"/>
    <n v="7.9415899999999997"/>
    <x v="4"/>
    <n v="3.6378364277704509E-2"/>
    <n v="0.28890205396417534"/>
    <n v="1.9634954084936207E-2"/>
    <n v="0.3"/>
    <n v="2.5464854994393153E-2"/>
    <n v="1.3744467859455343E-2"/>
    <n v="1.0913509283311352E-2"/>
    <n v="8.6670616189252592E-2"/>
  </r>
  <r>
    <x v="17"/>
    <n v="7.9415899999999997"/>
    <x v="3"/>
    <n v="0.10913509283311351"/>
    <n v="0.86670616189252592"/>
    <n v="5.8904862254808614E-2"/>
    <n v="0.3"/>
    <n v="7.6394564983179453E-2"/>
    <n v="4.123340357836603E-2"/>
    <n v="3.2740527849934052E-2"/>
    <n v="0.26001184856775778"/>
  </r>
  <r>
    <x v="17"/>
    <n v="7.9415899999999997"/>
    <x v="2"/>
    <n v="5.0832883826548123"/>
    <n v="40.36939218680763"/>
    <n v="1.845685683984003"/>
    <n v="0.3"/>
    <n v="3.5583018678583684"/>
    <n v="1.291979978788802"/>
    <n v="1.5249865147964436"/>
    <n v="12.110817656042288"/>
  </r>
  <r>
    <x v="18"/>
    <n v="12.164880999999999"/>
    <x v="0"/>
    <n v="0.60654687091961446"/>
    <n v="7.3785705056594697"/>
    <n v="0.35342917352885178"/>
    <n v="0.3"/>
    <n v="0.42458280964373007"/>
    <n v="0.24740042147019622"/>
    <n v="0.18196406127588433"/>
    <n v="2.2135711516978409"/>
  </r>
  <r>
    <x v="18"/>
    <n v="12.164880999999999"/>
    <x v="4"/>
    <n v="3.6378364277704509E-2"/>
    <n v="0.44253847241292626"/>
    <n v="1.9634954084936207E-2"/>
    <n v="0.3"/>
    <n v="2.5464854994393153E-2"/>
    <n v="1.3744467859455343E-2"/>
    <n v="1.0913509283311352E-2"/>
    <n v="0.13276154172387788"/>
  </r>
  <r>
    <x v="18"/>
    <n v="12.164880999999999"/>
    <x v="3"/>
    <n v="0.25464854994393149"/>
    <n v="3.0977693068904832"/>
    <n v="0.13744467859455342"/>
    <n v="0.3"/>
    <n v="0.17825398496075204"/>
    <n v="9.6211275016187384E-2"/>
    <n v="7.6394564983179439E-2"/>
    <n v="0.92933079206714486"/>
  </r>
  <r>
    <x v="18"/>
    <n v="12.164880999999999"/>
    <x v="2"/>
    <n v="5.0469100183771074"/>
    <n v="61.395059791265325"/>
    <n v="1.8260507298990671"/>
    <n v="0.3"/>
    <n v="3.532837012863975"/>
    <n v="1.2782355109293468"/>
    <n v="1.5140730055131322"/>
    <n v="18.418517937379598"/>
  </r>
  <r>
    <x v="19"/>
    <n v="16.976974999999999"/>
    <x v="0"/>
    <n v="0.30059211956652576"/>
    <n v="5.1031448990779182"/>
    <n v="0.17671458676442586"/>
    <n v="0.3"/>
    <n v="0.21041448369656801"/>
    <n v="0.1237002107350981"/>
    <n v="9.0177635869957723E-2"/>
    <n v="1.5309434697233755"/>
  </r>
  <r>
    <x v="19"/>
    <n v="16.976974999999999"/>
    <x v="3"/>
    <n v="3.6378364277704509E-2"/>
    <n v="0.61759458088348251"/>
    <n v="1.9634954084936207E-2"/>
    <n v="0.3"/>
    <n v="2.5464854994393153E-2"/>
    <n v="1.3744467859455343E-2"/>
    <n v="1.0913509283311352E-2"/>
    <n v="0.18527837426504473"/>
  </r>
  <r>
    <x v="19"/>
    <n v="16.976974999999999"/>
    <x v="2"/>
    <n v="1.1457878024911601"/>
    <n v="19.452010878197363"/>
    <n v="0.41887902047863906"/>
    <n v="0.3"/>
    <n v="0.80205146174381203"/>
    <n v="0.29321531433504733"/>
    <n v="0.34373634074734799"/>
    <n v="5.8356032634592081"/>
  </r>
  <r>
    <x v="20"/>
    <n v="13.191224"/>
    <x v="0"/>
    <n v="0.10913509283311351"/>
    <n v="1.4396254558223949"/>
    <n v="5.8904862254808614E-2"/>
    <n v="0.3"/>
    <n v="7.6394564983179453E-2"/>
    <n v="4.123340357836603E-2"/>
    <n v="3.2740527849934052E-2"/>
    <n v="0.43188763674671848"/>
  </r>
  <r>
    <x v="20"/>
    <n v="13.191224"/>
    <x v="4"/>
    <n v="7.2756728555409017E-2"/>
    <n v="0.95975030388159677"/>
    <n v="3.9269908169872414E-2"/>
    <n v="0.3"/>
    <n v="5.0929709988786306E-2"/>
    <n v="2.7488935718910687E-2"/>
    <n v="2.1827018566622704E-2"/>
    <n v="0.28792509116447901"/>
  </r>
  <r>
    <x v="20"/>
    <n v="13.191224"/>
    <x v="3"/>
    <n v="0.10913509283311351"/>
    <n v="1.4396254558223949"/>
    <n v="5.8904862254808614E-2"/>
    <n v="0.3"/>
    <n v="7.6394564983179453E-2"/>
    <n v="4.123340357836603E-2"/>
    <n v="3.2740527849934052E-2"/>
    <n v="0.43188763674671848"/>
  </r>
  <r>
    <x v="20"/>
    <n v="13.191224"/>
    <x v="2"/>
    <n v="7.3863719193979751"/>
    <n v="97.43528653608864"/>
    <n v="2.6310838473814511"/>
    <n v="0.3"/>
    <n v="5.1704603435785819"/>
    <n v="1.8417586931670156"/>
    <n v="2.2159115758193924"/>
    <n v="29.230585960826588"/>
  </r>
  <r>
    <x v="21"/>
    <n v="21.754076000000001"/>
    <x v="0"/>
    <n v="0.12126121425901498"/>
    <n v="2.637925670842896"/>
    <n v="6.5449846949787338E-2"/>
    <n v="0.3"/>
    <n v="8.4882849981310488E-2"/>
    <n v="4.5814892864851131E-2"/>
    <n v="3.6378364277704495E-2"/>
    <n v="0.79137770125286877"/>
  </r>
  <r>
    <x v="21"/>
    <n v="21.754076000000001"/>
    <x v="4"/>
    <n v="7.2756728555409003E-2"/>
    <n v="1.5827554025057378"/>
    <n v="3.9269908169872407E-2"/>
    <n v="0.3"/>
    <n v="5.0929709988786299E-2"/>
    <n v="2.7488935718910684E-2"/>
    <n v="2.18270185666227E-2"/>
    <n v="0.47482662075172133"/>
  </r>
  <r>
    <x v="21"/>
    <n v="21.754076000000001"/>
    <x v="3"/>
    <n v="7.2756728555409003E-2"/>
    <n v="1.5827554025057378"/>
    <n v="3.9269908169872407E-2"/>
    <n v="0.3"/>
    <n v="5.0929709988786299E-2"/>
    <n v="2.7488935718910684E-2"/>
    <n v="2.18270185666227E-2"/>
    <n v="0.47482662075172133"/>
  </r>
  <r>
    <x v="21"/>
    <n v="21.754076000000001"/>
    <x v="2"/>
    <n v="6.5944251642984524"/>
    <n v="143.45562620046104"/>
    <n v="2.3561944901923439"/>
    <n v="0.3"/>
    <n v="4.6160976150089166"/>
    <n v="1.6493361431346407"/>
    <n v="1.9783275492895356"/>
    <n v="43.036687860138308"/>
  </r>
  <r>
    <x v="22"/>
    <n v="14.707176"/>
    <x v="0"/>
    <n v="7.2756728555409017E-2"/>
    <n v="1.0700460120486261"/>
    <n v="3.9269908169872414E-2"/>
    <n v="0.3"/>
    <n v="5.0929709988786306E-2"/>
    <n v="2.7488935718910687E-2"/>
    <n v="2.1827018566622704E-2"/>
    <n v="0.32101380361458787"/>
  </r>
  <r>
    <x v="22"/>
    <n v="14.707176"/>
    <x v="2"/>
    <n v="6.8019700863915524"/>
    <n v="100.03777120729578"/>
    <n v="2.4740042147019619"/>
    <n v="0.3"/>
    <n v="4.761379060474086"/>
    <n v="1.7318029502913732"/>
    <n v="2.0405910259174656"/>
    <n v="30.011331362188727"/>
  </r>
  <r>
    <x v="23"/>
    <n v="36.435561999999997"/>
    <x v="0"/>
    <n v="0.1236864385441953"/>
    <n v="4.5065849001362173"/>
    <n v="6.6758843888783101E-2"/>
    <n v="0.3"/>
    <n v="8.6580506980936708E-2"/>
    <n v="4.6731190722148166E-2"/>
    <n v="3.7105931563258587E-2"/>
    <n v="1.351975470040865"/>
  </r>
  <r>
    <x v="23"/>
    <n v="36.435561999999997"/>
    <x v="4"/>
    <n v="5.8205382844327205E-2"/>
    <n v="2.1207458353582203"/>
    <n v="3.1415926535897927E-2"/>
    <n v="0.3"/>
    <n v="4.0743767991029044E-2"/>
    <n v="2.1991148575128548E-2"/>
    <n v="1.7461614853298162E-2"/>
    <n v="0.63622375060746605"/>
  </r>
  <r>
    <x v="23"/>
    <n v="36.435561999999997"/>
    <x v="3"/>
    <n v="5.8205382844327205E-2"/>
    <n v="2.1207458353582203"/>
    <n v="3.1415926535897927E-2"/>
    <n v="0.3"/>
    <n v="4.0743767991029044E-2"/>
    <n v="2.1991148575128548E-2"/>
    <n v="1.7461614853298162E-2"/>
    <n v="0.63622375060746605"/>
  </r>
  <r>
    <x v="23"/>
    <n v="36.435561999999997"/>
    <x v="2"/>
    <n v="6.0376825825578457"/>
    <n v="219.98635807310649"/>
    <n v="2.179479903427918"/>
    <n v="0.3"/>
    <n v="4.2263778077904917"/>
    <n v="1.5256359323995425"/>
    <n v="1.8113047747673536"/>
    <n v="65.995907421931946"/>
  </r>
  <r>
    <x v="24"/>
    <n v="56.258411000000002"/>
    <x v="0"/>
    <n v="0.33974056148676296"/>
    <n v="19.113264141493083"/>
    <n v="0.20476452117147764"/>
    <n v="0.3"/>
    <n v="0.23781839304073404"/>
    <n v="0.14333516482003433"/>
    <n v="0.10192216844602889"/>
    <n v="5.7339792424479246"/>
  </r>
  <r>
    <x v="24"/>
    <n v="56.258411000000002"/>
    <x v="4"/>
    <n v="5.1969091825292153E-3"/>
    <n v="0.29236985272040261"/>
    <n v="2.8049934407051724E-3"/>
    <n v="0.3"/>
    <n v="3.6378364277704503E-3"/>
    <n v="1.9634954084936204E-3"/>
    <n v="1.5590727547587645E-3"/>
    <n v="8.7710955816120789E-2"/>
  </r>
  <r>
    <x v="24"/>
    <n v="56.258411000000002"/>
    <x v="1"/>
    <n v="2.674117366195448"/>
    <n v="150.44159384966102"/>
    <n v="0.5301437602932777"/>
    <n v="0.3"/>
    <n v="1.8718821563368135"/>
    <n v="0.37110063220529438"/>
    <n v="0.80223520985863439"/>
    <n v="45.132478154898308"/>
  </r>
  <r>
    <x v="24"/>
    <n v="56.258411000000002"/>
    <x v="3"/>
    <n v="0.36982448111864735"/>
    <n v="20.805737656634605"/>
    <n v="0.22720446869711897"/>
    <n v="0.3"/>
    <n v="0.25887713678305313"/>
    <n v="0.15904312808798327"/>
    <n v="0.11094734433559421"/>
    <n v="6.2417212969903808"/>
  </r>
  <r>
    <x v="24"/>
    <n v="56.258411000000002"/>
    <x v="2"/>
    <n v="4.5188793710948598"/>
    <n v="254.22497291847614"/>
    <n v="1.6240912021682943"/>
    <n v="0.3"/>
    <n v="3.1632155597664018"/>
    <n v="1.1368638415178058"/>
    <n v="1.3556638113284578"/>
    <n v="76.267491875542845"/>
  </r>
  <r>
    <x v="25"/>
    <n v="20.029019999999999"/>
    <x v="0"/>
    <n v="0.16370263924967024"/>
    <n v="3.2788034355844302"/>
    <n v="8.8357293382212918E-2"/>
    <n v="0.3"/>
    <n v="0.11459184747476917"/>
    <n v="6.1850105367549035E-2"/>
    <n v="4.9110791774901068E-2"/>
    <n v="0.98364103067532893"/>
  </r>
  <r>
    <x v="25"/>
    <n v="20.029019999999999"/>
    <x v="4"/>
    <n v="1.8189182138852254E-2"/>
    <n v="0.36431149284271458"/>
    <n v="9.8174770424681035E-3"/>
    <n v="0.3"/>
    <n v="1.2732427497196577E-2"/>
    <n v="6.8722339297276717E-3"/>
    <n v="5.4567546416556759E-3"/>
    <n v="0.10929344785281436"/>
  </r>
  <r>
    <x v="25"/>
    <n v="20.029019999999999"/>
    <x v="1"/>
    <n v="5.3668629440523583"/>
    <n v="107.49300524368356"/>
    <n v="1.1388273369263004"/>
    <n v="0.3"/>
    <n v="3.7568040608366506"/>
    <n v="0.79717913584841027"/>
    <n v="1.6100588832157074"/>
    <n v="32.247901573105068"/>
  </r>
  <r>
    <x v="25"/>
    <n v="20.029019999999999"/>
    <x v="3"/>
    <n v="7.2756728555409017E-2"/>
    <n v="1.4572459713708583"/>
    <n v="3.9269908169872414E-2"/>
    <n v="0.3"/>
    <n v="5.0929709988786306E-2"/>
    <n v="2.7488935718910687E-2"/>
    <n v="2.1827018566622704E-2"/>
    <n v="0.43717379141125745"/>
  </r>
  <r>
    <x v="25"/>
    <n v="20.029019999999999"/>
    <x v="2"/>
    <n v="2.6245461543418229"/>
    <n v="52.567087416235459"/>
    <n v="0.97193022720434208"/>
    <n v="0.3"/>
    <n v="1.837182308039276"/>
    <n v="0.68035115904303944"/>
    <n v="0.78736384630254685"/>
    <n v="15.770126224870637"/>
  </r>
  <r>
    <x v="26"/>
    <n v="34.598478999999998"/>
    <x v="0"/>
    <n v="0.33126273456670779"/>
    <n v="11.461186765388813"/>
    <n v="0.20125827937059615"/>
    <n v="0.3"/>
    <n v="0.23188391419669543"/>
    <n v="0.14088079555941729"/>
    <n v="9.9378820370012333E-2"/>
    <n v="3.4383560296166435"/>
  </r>
  <r>
    <x v="26"/>
    <n v="34.598478999999998"/>
    <x v="4"/>
    <n v="1.8189182138852254E-2"/>
    <n v="0.62931803625825478"/>
    <n v="9.8174770424681035E-3"/>
    <n v="0.3"/>
    <n v="1.2732427497196577E-2"/>
    <n v="6.8722339297276717E-3"/>
    <n v="5.4567546416556759E-3"/>
    <n v="0.18879541087747642"/>
  </r>
  <r>
    <x v="26"/>
    <n v="34.598478999999998"/>
    <x v="1"/>
    <n v="4.2741798006330542"/>
    <n v="147.88012007442691"/>
    <n v="0.84430302565225734"/>
    <n v="0.3"/>
    <n v="2.9919258604431378"/>
    <n v="0.59101211795658015"/>
    <n v="1.2822539401899162"/>
    <n v="44.364036022328072"/>
  </r>
  <r>
    <x v="26"/>
    <n v="34.598478999999998"/>
    <x v="3"/>
    <n v="0.30146752388631942"/>
    <n v="10.43031779436282"/>
    <n v="0.17671458676442589"/>
    <n v="0.3"/>
    <n v="0.21102726672042357"/>
    <n v="0.12370021073509811"/>
    <n v="9.0440257165895821E-2"/>
    <n v="3.1290953383088458"/>
  </r>
  <r>
    <x v="26"/>
    <n v="34.598478999999998"/>
    <x v="2"/>
    <n v="2.999649033859451"/>
    <n v="103.7832941053565"/>
    <n v="1.0995574287564274"/>
    <n v="0.3"/>
    <n v="2.0997543237016156"/>
    <n v="0.76969020012949907"/>
    <n v="0.89989471015783529"/>
    <n v="31.13498823160695"/>
  </r>
  <r>
    <x v="27"/>
    <n v="17.204127"/>
    <x v="0"/>
    <n v="0.89058217657133465"/>
    <n v="15.321688869669666"/>
    <n v="0.36324665057131983"/>
    <n v="0.3"/>
    <n v="0.62340752359993423"/>
    <n v="0.25427265539992389"/>
    <n v="0.26717465297140036"/>
    <n v="4.5965066609008991"/>
  </r>
  <r>
    <x v="27"/>
    <n v="17.204127"/>
    <x v="3"/>
    <n v="0.36437439318839615"/>
    <n v="6.2687433359611022"/>
    <n v="0.21598449493429836"/>
    <n v="0.3"/>
    <n v="0.25506207523187729"/>
    <n v="0.15118914645400885"/>
    <n v="0.10931231795651884"/>
    <n v="1.8806230007883307"/>
  </r>
  <r>
    <x v="27"/>
    <n v="17.204127"/>
    <x v="2"/>
    <n v="9.0461253019607781"/>
    <n v="155.63068855284658"/>
    <n v="3.2397674240144738"/>
    <n v="0.3"/>
    <n v="6.332287711372544"/>
    <n v="2.2678371968101314"/>
    <n v="2.7138375905882333"/>
    <n v="46.689206565853972"/>
  </r>
  <r>
    <x v="28"/>
    <n v="65.474554999999995"/>
    <x v="0"/>
    <n v="0.24054677036156186"/>
    <n v="15.749692746110451"/>
    <n v="0.14480778637640457"/>
    <n v="0.3"/>
    <n v="0.1683827392530933"/>
    <n v="0.10136545046348319"/>
    <n v="7.2164031108468557E-2"/>
    <n v="4.724907823833135"/>
  </r>
  <r>
    <x v="28"/>
    <n v="65.474554999999995"/>
    <x v="4"/>
    <n v="4.5472955347130636E-3"/>
    <n v="0.29773215158882488"/>
    <n v="2.4543692606170259E-3"/>
    <n v="0.3"/>
    <n v="3.1831068742991441E-3"/>
    <n v="1.7180584824319179E-3"/>
    <n v="1.364188660413919E-3"/>
    <n v="8.9319645476647461E-2"/>
  </r>
  <r>
    <x v="28"/>
    <n v="65.474554999999995"/>
    <x v="1"/>
    <n v="2.8537142716329007"/>
    <n v="186.84567203231327"/>
    <n v="0.52768939103266077"/>
    <n v="0.3"/>
    <n v="1.9975999901430304"/>
    <n v="0.36938257372286254"/>
    <n v="0.85611428148987023"/>
    <n v="56.053701609693988"/>
  </r>
  <r>
    <x v="28"/>
    <n v="65.474554999999995"/>
    <x v="3"/>
    <n v="0.20783761697446848"/>
    <n v="13.60807548366377"/>
    <n v="0.12026409377023431"/>
    <n v="0.3"/>
    <n v="0.14548633188212792"/>
    <n v="8.4184865639164011E-2"/>
    <n v="6.2351285092340544E-2"/>
    <n v="4.0824226450991308"/>
  </r>
  <r>
    <x v="28"/>
    <n v="65.474554999999995"/>
    <x v="2"/>
    <n v="4.1225820764071592"/>
    <n v="269.92422690373473"/>
    <n v="1.4898021411945352"/>
    <n v="0.3"/>
    <n v="2.8858074534850111"/>
    <n v="1.0428614988361746"/>
    <n v="1.2367746229221477"/>
    <n v="80.977268071120406"/>
  </r>
  <r>
    <x v="29"/>
    <n v="11.251324"/>
    <x v="0"/>
    <n v="1.2706857524321031"/>
    <n v="14.296897102797381"/>
    <n v="0.4123340357836604"/>
    <n v="0.3"/>
    <n v="0.88948002670247217"/>
    <n v="0.28863382504856228"/>
    <n v="0.38120572572963091"/>
    <n v="4.2890691308392137"/>
  </r>
  <r>
    <x v="29"/>
    <n v="11.251324"/>
    <x v="3"/>
    <n v="0.14551345711081803"/>
    <n v="1.6372190523139176"/>
    <n v="7.8539816339744828E-2"/>
    <n v="0.3"/>
    <n v="0.10185941997757261"/>
    <n v="5.4977871437821374E-2"/>
    <n v="4.3654037133245407E-2"/>
    <n v="0.49116571569417528"/>
  </r>
  <r>
    <x v="29"/>
    <n v="11.251324"/>
    <x v="2"/>
    <n v="8.7352740116681389"/>
    <n v="98.283398134058018"/>
    <n v="3.2594023780994106"/>
    <n v="0.3"/>
    <n v="6.1146918081676969"/>
    <n v="2.2815816646695875"/>
    <n v="2.6205822035004416"/>
    <n v="29.485019440217403"/>
  </r>
  <r>
    <x v="30"/>
    <n v="64.389396000000005"/>
    <x v="0"/>
    <n v="1.8298897633937314"/>
    <n v="117.82549661150529"/>
    <n v="0.60475658581603497"/>
    <n v="0.3"/>
    <n v="1.2809228343756118"/>
    <n v="0.42332961007122444"/>
    <n v="0.54896692901811939"/>
    <n v="35.347648983451585"/>
  </r>
  <r>
    <x v="30"/>
    <n v="64.389396000000005"/>
    <x v="1"/>
    <n v="2.113904835931351"/>
    <n v="136.11305558709881"/>
    <n v="0.39662607251571136"/>
    <n v="0.3"/>
    <n v="1.4797333851519456"/>
    <n v="0.27763825076099791"/>
    <n v="0.63417145077940529"/>
    <n v="40.83391667612964"/>
  </r>
  <r>
    <x v="30"/>
    <n v="64.389396000000005"/>
    <x v="3"/>
    <n v="0.24737287708839059"/>
    <n v="15.928190142503711"/>
    <n v="0.13351768777756629"/>
    <n v="0.3"/>
    <n v="0.17316101396187342"/>
    <n v="9.3462381444296388E-2"/>
    <n v="7.4211863126517175E-2"/>
    <n v="4.7784570427511133"/>
  </r>
  <r>
    <x v="30"/>
    <n v="64.389396000000005"/>
    <x v="2"/>
    <n v="17.417317987845667"/>
    <n v="1121.4905851773178"/>
    <n v="6.330309196983432"/>
    <n v="0.3"/>
    <n v="12.192122591491966"/>
    <n v="4.431216437888402"/>
    <n v="5.2251953963537003"/>
    <n v="336.44717555319539"/>
  </r>
  <r>
    <x v="31"/>
    <n v="4.7484010000000003"/>
    <x v="0"/>
    <n v="7.2756728555409017E-2"/>
    <n v="0.34547812262923278"/>
    <n v="3.9269908169872414E-2"/>
    <n v="0.3"/>
    <n v="5.0929709988786306E-2"/>
    <n v="2.7488935718910687E-2"/>
    <n v="2.1827018566622704E-2"/>
    <n v="0.10364343678876982"/>
  </r>
  <r>
    <x v="31"/>
    <n v="4.7484010000000003"/>
    <x v="3"/>
    <n v="0.14551345711081803"/>
    <n v="0.69095624525846555"/>
    <n v="7.8539816339744828E-2"/>
    <n v="0.3"/>
    <n v="0.10185941997757261"/>
    <n v="5.4977871437821374E-2"/>
    <n v="4.3654037133245407E-2"/>
    <n v="0.20728687357753964"/>
  </r>
  <r>
    <x v="31"/>
    <n v="4.7484010000000003"/>
    <x v="2"/>
    <n v="9.250846806745308"/>
    <n v="43.926730227996231"/>
    <n v="3.1219576995048581"/>
    <n v="0.3"/>
    <n v="6.4755927647217151"/>
    <n v="2.1853703896534005"/>
    <n v="2.7752540420235925"/>
    <n v="13.17801906839887"/>
  </r>
  <r>
    <x v="32"/>
    <n v="1.9165220000000001"/>
    <x v="0"/>
    <n v="1.3434424809875125"/>
    <n v="2.5747370705471497"/>
    <n v="0.45160394395353282"/>
    <n v="0.3"/>
    <n v="0.94040973669125871"/>
    <n v="0.31612276076747298"/>
    <n v="0.40303274429625374"/>
    <n v="0.77242112116414485"/>
  </r>
  <r>
    <x v="32"/>
    <n v="1.9165220000000001"/>
    <x v="3"/>
    <n v="0.25464854994393149"/>
    <n v="0.48803954823564349"/>
    <n v="0.13744467859455342"/>
    <n v="0.3"/>
    <n v="0.17825398496075204"/>
    <n v="9.6211275016187384E-2"/>
    <n v="7.6394564983179439E-2"/>
    <n v="0.14641186447069302"/>
  </r>
  <r>
    <x v="32"/>
    <n v="1.9165220000000001"/>
    <x v="2"/>
    <n v="15.24223279695609"/>
    <n v="29.212074484487882"/>
    <n v="5.1639929243382214"/>
    <n v="0.3"/>
    <n v="10.669562957869262"/>
    <n v="3.6147950470367549"/>
    <n v="4.572669839086827"/>
    <n v="8.7636223453463646"/>
  </r>
  <r>
    <x v="33"/>
    <n v="11.460535"/>
    <x v="0"/>
    <n v="1.1565925179447811"/>
    <n v="13.255169032644293"/>
    <n v="0.37306412761378788"/>
    <n v="0.3"/>
    <n v="0.80961476256134679"/>
    <n v="0.26114488932965152"/>
    <n v="0.34697775538343434"/>
    <n v="3.9765507097932877"/>
  </r>
  <r>
    <x v="33"/>
    <n v="11.460535"/>
    <x v="3"/>
    <n v="0.10913509283311353"/>
    <n v="1.2507465511421467"/>
    <n v="5.8904862254808621E-2"/>
    <n v="0.3"/>
    <n v="7.6394564983179467E-2"/>
    <n v="4.123340357836603E-2"/>
    <n v="3.2740527849934059E-2"/>
    <n v="0.37522396534264402"/>
  </r>
  <r>
    <x v="33"/>
    <n v="11.460535"/>
    <x v="2"/>
    <n v="9.3205982279757134"/>
    <n v="106.81904221265364"/>
    <n v="3.2004975158446025"/>
    <n v="0.3"/>
    <n v="6.524418759582999"/>
    <n v="2.2403482610912215"/>
    <n v="2.7961794683927139"/>
    <n v="32.045712663796095"/>
  </r>
  <r>
    <x v="34"/>
    <n v="7.2669810000000004"/>
    <x v="0"/>
    <n v="1.2706857524321031"/>
    <n v="9.2340492198947981"/>
    <n v="0.4123340357836604"/>
    <n v="0.3"/>
    <n v="0.88948002670247217"/>
    <n v="0.28863382504856228"/>
    <n v="0.38120572572963091"/>
    <n v="2.7702147659684391"/>
  </r>
  <r>
    <x v="34"/>
    <n v="7.2669810000000004"/>
    <x v="3"/>
    <n v="0.14551345711081803"/>
    <n v="1.0574435280686296"/>
    <n v="7.8539816339744828E-2"/>
    <n v="0.3"/>
    <n v="0.10185941997757261"/>
    <n v="5.4977871437821374E-2"/>
    <n v="4.3654037133245407E-2"/>
    <n v="0.31723305842058885"/>
  </r>
  <r>
    <x v="34"/>
    <n v="7.2669810000000004"/>
    <x v="2"/>
    <n v="8.8912040966116201"/>
    <n v="64.612211237198807"/>
    <n v="3.3575771485240913"/>
    <n v="0.3"/>
    <n v="6.2238428676281341"/>
    <n v="2.3503040039668637"/>
    <n v="2.667361228983486"/>
    <n v="19.383663371159642"/>
  </r>
  <r>
    <x v="35"/>
    <n v="9.2704810000000002"/>
    <x v="0"/>
    <n v="2.4686147763087973"/>
    <n v="22.885246380089956"/>
    <n v="0.78539816339744839"/>
    <n v="0.3"/>
    <n v="1.7280303434161581"/>
    <n v="0.5497787143782138"/>
    <n v="0.7405844328926392"/>
    <n v="6.8655739140269869"/>
  </r>
  <r>
    <x v="35"/>
    <n v="9.2704810000000002"/>
    <x v="3"/>
    <n v="0.10913509283311353"/>
    <n v="1.0117348045426151"/>
    <n v="5.8904862254808621E-2"/>
    <n v="0.3"/>
    <n v="7.6394564983179467E-2"/>
    <n v="4.123340357836603E-2"/>
    <n v="3.2740527849934059E-2"/>
    <n v="0.30352044136278455"/>
  </r>
  <r>
    <x v="35"/>
    <n v="9.2704810000000002"/>
    <x v="2"/>
    <n v="6.8079798760891368"/>
    <n v="63.113248089666698"/>
    <n v="2.3169245820224726"/>
    <n v="0.3"/>
    <n v="4.7655859132623952"/>
    <n v="1.6218472074157309"/>
    <n v="2.0423939628267411"/>
    <n v="18.933974426900011"/>
  </r>
  <r>
    <x v="36"/>
    <n v="16.070055"/>
    <x v="0"/>
    <n v="1.3070641167098078"/>
    <n v="21.004592244053029"/>
    <n v="0.43196898986859661"/>
    <n v="0.3"/>
    <n v="0.91494488169686539"/>
    <n v="0.3023782929080176"/>
    <n v="0.39211923501294232"/>
    <n v="6.3013776732159092"/>
  </r>
  <r>
    <x v="36"/>
    <n v="16.070055"/>
    <x v="3"/>
    <n v="0.10913509283311353"/>
    <n v="1.7538069442582402"/>
    <n v="5.8904862254808621E-2"/>
    <n v="0.3"/>
    <n v="7.6394564983179467E-2"/>
    <n v="4.123340357836603E-2"/>
    <n v="3.2740527849934059E-2"/>
    <n v="0.52614208327747203"/>
  </r>
  <r>
    <x v="36"/>
    <n v="16.070055"/>
    <x v="2"/>
    <n v="6.3273537400238258"/>
    <n v="101.68092260663857"/>
    <n v="2.1009400870881745"/>
    <n v="0.3"/>
    <n v="4.4291476180166773"/>
    <n v="1.4706580609617221"/>
    <n v="1.8982061220071476"/>
    <n v="30.504276781991571"/>
  </r>
  <r>
    <x v="37"/>
    <n v="27.076958999999999"/>
    <x v="0"/>
    <n v="1.5044613712502464"/>
    <n v="40.736238866426696"/>
    <n v="0.48105637508093702"/>
    <n v="0.3"/>
    <n v="1.0531229598751723"/>
    <n v="0.33673946255665588"/>
    <n v="0.45133841137507391"/>
    <n v="12.22087165992801"/>
  </r>
  <r>
    <x v="37"/>
    <n v="27.076958999999999"/>
    <x v="3"/>
    <n v="0.10004050176368737"/>
    <n v="2.7087925645947903"/>
    <n v="5.3996123733574555E-2"/>
    <n v="0.3"/>
    <n v="7.0028351234581149E-2"/>
    <n v="3.7797286613502186E-2"/>
    <n v="3.0012150529106208E-2"/>
    <n v="0.81263776937843701"/>
  </r>
  <r>
    <x v="37"/>
    <n v="27.076958999999999"/>
    <x v="2"/>
    <n v="7.7560927665559287"/>
    <n v="210.01140584023145"/>
    <n v="2.6261751088602172"/>
    <n v="0.3"/>
    <n v="5.4292649365891501"/>
    <n v="1.838322576202152"/>
    <n v="2.3268278299667786"/>
    <n v="63.003421752069436"/>
  </r>
  <r>
    <x v="38"/>
    <n v="13.894721000000001"/>
    <x v="0"/>
    <n v="1.3070641167098078"/>
    <n v="18.16129123079422"/>
    <n v="0.43196898986859661"/>
    <n v="0.3"/>
    <n v="0.91494488169686539"/>
    <n v="0.3023782929080176"/>
    <n v="0.39211923501294232"/>
    <n v="5.4483873692382652"/>
  </r>
  <r>
    <x v="38"/>
    <n v="13.894721000000001"/>
    <x v="3"/>
    <n v="0.10913509283311353"/>
    <n v="1.516401666225212"/>
    <n v="5.8904862254808621E-2"/>
    <n v="0.3"/>
    <n v="7.6394564983179467E-2"/>
    <n v="4.123340357836603E-2"/>
    <n v="3.2740527849934059E-2"/>
    <n v="0.45492049986756361"/>
  </r>
  <r>
    <x v="38"/>
    <n v="13.894721000000001"/>
    <x v="2"/>
    <n v="8.1173388575585932"/>
    <n v="112.7881586882354"/>
    <n v="2.7292586178061327"/>
    <n v="0.3"/>
    <n v="5.6821372002910149"/>
    <n v="1.9104810324642927"/>
    <n v="2.4352016572675779"/>
    <n v="33.836447606470621"/>
  </r>
  <r>
    <x v="39"/>
    <n v="13.054057"/>
    <x v="0"/>
    <n v="1.2888749345709556"/>
    <n v="16.825046861760526"/>
    <n v="0.42215151282612845"/>
    <n v="0.3"/>
    <n v="0.90221245419966889"/>
    <n v="0.29550605897828991"/>
    <n v="0.38666248037128664"/>
    <n v="5.047514058528157"/>
  </r>
  <r>
    <x v="39"/>
    <n v="13.054057"/>
    <x v="3"/>
    <n v="0.10913509283311351"/>
    <n v="1.4246557225437553"/>
    <n v="5.8904862254808614E-2"/>
    <n v="0.3"/>
    <n v="7.6394564983179453E-2"/>
    <n v="4.123340357836603E-2"/>
    <n v="3.2740527849934052E-2"/>
    <n v="0.42739671676312657"/>
  </r>
  <r>
    <x v="39"/>
    <n v="13.054057"/>
    <x v="2"/>
    <n v="8.1277752434812633"/>
    <n v="106.10044131159329"/>
    <n v="2.7587110489335367"/>
    <n v="0.3"/>
    <n v="5.6894426704368843"/>
    <n v="1.9310977342534756"/>
    <n v="2.438332573044379"/>
    <n v="31.830132393477989"/>
  </r>
  <r>
    <x v="40"/>
    <n v="14.099213000000001"/>
    <x v="0"/>
    <n v="1.2706857524321031"/>
    <n v="17.91566907960549"/>
    <n v="0.41233403578366035"/>
    <n v="0.3"/>
    <n v="0.88948002670247217"/>
    <n v="0.28863382504856222"/>
    <n v="0.38120572572963091"/>
    <n v="5.3747007238816469"/>
  </r>
  <r>
    <x v="40"/>
    <n v="14.099213000000001"/>
    <x v="3"/>
    <n v="0.18189182138852253"/>
    <n v="2.5645315327147351"/>
    <n v="9.8174770424681035E-2"/>
    <n v="0.3"/>
    <n v="0.12732427497196577"/>
    <n v="6.8722339297276724E-2"/>
    <n v="5.4567546416556756E-2"/>
    <n v="0.76935945981442044"/>
  </r>
  <r>
    <x v="40"/>
    <n v="14.099213000000001"/>
    <x v="2"/>
    <n v="7.2599512524956387"/>
    <n v="102.35959907855279"/>
    <n v="2.4740042147019614"/>
    <n v="0.3"/>
    <n v="5.0819658767469464"/>
    <n v="1.731802950291373"/>
    <n v="2.1779853757486913"/>
    <n v="30.707879723565835"/>
  </r>
  <r>
    <x v="41"/>
    <n v="7.6072449999999998"/>
    <x v="0"/>
    <n v="1.2706857524321031"/>
    <n v="9.6664178367603544"/>
    <n v="0.41233403578366035"/>
    <n v="0.3"/>
    <n v="0.88948002670247217"/>
    <n v="0.28863382504856222"/>
    <n v="0.38120572572963091"/>
    <n v="2.8999253510281058"/>
  </r>
  <r>
    <x v="41"/>
    <n v="7.6072449999999998"/>
    <x v="3"/>
    <n v="0.18189182138852253"/>
    <n v="1.3836956487987311"/>
    <n v="9.8174770424681035E-2"/>
    <n v="0.3"/>
    <n v="0.12732427497196577"/>
    <n v="6.8722339297276724E-2"/>
    <n v="5.4567546416556756E-2"/>
    <n v="0.4151086946396193"/>
  </r>
  <r>
    <x v="41"/>
    <n v="7.6072449999999998"/>
    <x v="2"/>
    <n v="7.8498421586125016"/>
    <n v="59.715672511894155"/>
    <n v="2.866703296400686"/>
    <n v="0.3"/>
    <n v="5.4948895110287506"/>
    <n v="2.0066923074804799"/>
    <n v="2.3549526475837506"/>
    <n v="17.914701753568249"/>
  </r>
  <r>
    <x v="42"/>
    <n v="1.7994730000000001"/>
    <x v="0"/>
    <n v="1.2706857524321031"/>
    <n v="2.2865647029862539"/>
    <n v="0.4123340357836604"/>
    <n v="0.3"/>
    <n v="0.88948002670247217"/>
    <n v="0.28863382504856228"/>
    <n v="0.38120572572963091"/>
    <n v="0.68596941089587615"/>
  </r>
  <r>
    <x v="42"/>
    <n v="1.7994730000000001"/>
    <x v="3"/>
    <n v="0.14551345711081803"/>
    <n v="0.26184753720757509"/>
    <n v="7.8539816339744828E-2"/>
    <n v="0.3"/>
    <n v="0.10185941997757261"/>
    <n v="5.4977871437821374E-2"/>
    <n v="4.3654037133245407E-2"/>
    <n v="7.8554261162272515E-2"/>
  </r>
  <r>
    <x v="42"/>
    <n v="1.7994730000000001"/>
    <x v="2"/>
    <n v="7.4852404336797607"/>
    <n v="13.469488058915021"/>
    <n v="2.336559536107409"/>
    <n v="0.3"/>
    <n v="5.239668303575832"/>
    <n v="1.6355916752751862"/>
    <n v="2.2455721301039282"/>
    <n v="4.0408464176745058"/>
  </r>
  <r>
    <x v="43"/>
    <n v="11.629943000000001"/>
    <x v="0"/>
    <n v="2.3908999060991802"/>
    <n v="27.806029626638821"/>
    <n v="0.76576320931251196"/>
    <n v="0.3"/>
    <n v="1.6736299342694261"/>
    <n v="0.53603424651875831"/>
    <n v="0.71726997182975405"/>
    <n v="8.341808887991645"/>
  </r>
  <r>
    <x v="43"/>
    <n v="11.629943000000001"/>
    <x v="3"/>
    <n v="7.2756728555409017E-2"/>
    <n v="0.84615660596587927"/>
    <n v="3.9269908169872414E-2"/>
    <n v="0.3"/>
    <n v="5.0929709988786306E-2"/>
    <n v="2.7488935718910687E-2"/>
    <n v="2.1827018566622704E-2"/>
    <n v="0.25384698178976378"/>
  </r>
  <r>
    <x v="43"/>
    <n v="11.629943000000001"/>
    <x v="2"/>
    <n v="6.6457117763653279"/>
    <n v="77.28924915355752"/>
    <n v="2.395464398362217"/>
    <n v="0.3"/>
    <n v="4.6519982434557292"/>
    <n v="1.6768250788535519"/>
    <n v="1.9937135329095983"/>
    <n v="23.186774746067254"/>
  </r>
  <r>
    <x v="44"/>
    <n v="19.533549000000001"/>
    <x v="0"/>
    <n v="1.7382369900683887"/>
    <n v="33.953937419113387"/>
    <n v="0.5497787143782138"/>
    <n v="0.3"/>
    <n v="1.216765893047872"/>
    <n v="0.38484510006474965"/>
    <n v="0.52147109702051664"/>
    <n v="10.186181225734016"/>
  </r>
  <r>
    <x v="44"/>
    <n v="19.533549000000001"/>
    <x v="3"/>
    <n v="0.10913509283311351"/>
    <n v="2.1317956834751719"/>
    <n v="5.8904862254808614E-2"/>
    <n v="0.3"/>
    <n v="7.6394564983179453E-2"/>
    <n v="4.123340357836603E-2"/>
    <n v="3.2740527849934052E-2"/>
    <n v="0.6395387050425515"/>
  </r>
  <r>
    <x v="44"/>
    <n v="19.533549000000001"/>
    <x v="2"/>
    <n v="6.8529824584080377"/>
    <n v="133.86306864745387"/>
    <n v="2.5329090769567708"/>
    <n v="0.3"/>
    <n v="4.7970877208856262"/>
    <n v="1.7730363538697393"/>
    <n v="2.055894737522411"/>
    <n v="40.158920594236157"/>
  </r>
  <r>
    <x v="45"/>
    <n v="23.960269"/>
    <x v="0"/>
    <n v="0.62864272543109023"/>
    <n v="15.062448806222063"/>
    <n v="0.22580197197676644"/>
    <n v="0.3"/>
    <n v="0.44004990780176312"/>
    <n v="0.15806138038373649"/>
    <n v="0.18859281762932706"/>
    <n v="4.5187346418666188"/>
  </r>
  <r>
    <x v="45"/>
    <n v="23.960269"/>
    <x v="3"/>
    <n v="0.10004050176368737"/>
    <n v="2.3969973331529237"/>
    <n v="5.3996123733574555E-2"/>
    <n v="0.3"/>
    <n v="7.0028351234581149E-2"/>
    <n v="3.7797286613502186E-2"/>
    <n v="3.0012150529106208E-2"/>
    <n v="0.71909919994587712"/>
  </r>
  <r>
    <x v="45"/>
    <n v="23.960269"/>
    <x v="2"/>
    <n v="7.0096813373099707"/>
    <n v="167.95385044622662"/>
    <n v="2.1892973804703848"/>
    <n v="0.3"/>
    <n v="4.9067769361169793"/>
    <n v="1.5325081663292692"/>
    <n v="2.1029044011929909"/>
    <n v="50.386155133867987"/>
  </r>
  <r>
    <x v="46"/>
    <n v="17.104810000000001"/>
    <x v="0"/>
    <n v="7.2756728555409017E-2"/>
    <n v="1.2444900181618457"/>
    <n v="3.9269908169872414E-2"/>
    <n v="0.3"/>
    <n v="5.0929709988786306E-2"/>
    <n v="2.7488935718910687E-2"/>
    <n v="2.1827018566622704E-2"/>
    <n v="0.3733470054485537"/>
  </r>
  <r>
    <x v="46"/>
    <n v="17.104810000000001"/>
    <x v="3"/>
    <n v="0.10913509283311351"/>
    <n v="1.8667350272427683"/>
    <n v="5.8904862254808614E-2"/>
    <n v="0.3"/>
    <n v="7.6394564983179453E-2"/>
    <n v="4.123340357836603E-2"/>
    <n v="3.2740527849934052E-2"/>
    <n v="0.56002050817283044"/>
  </r>
  <r>
    <x v="46"/>
    <n v="17.104810000000001"/>
    <x v="2"/>
    <n v="6.8243974329756316"/>
    <n v="116.73002145553592"/>
    <n v="2.0911226100457068"/>
    <n v="0.3"/>
    <n v="4.777078203082942"/>
    <n v="1.4637858270319946"/>
    <n v="2.0473192298926892"/>
    <n v="35.019006436660767"/>
  </r>
  <r>
    <x v="47"/>
    <n v="18.756228"/>
    <x v="0"/>
    <n v="1.1299611758902144"/>
    <n v="21.193809446144964"/>
    <n v="0.38288160465625609"/>
    <n v="0.3"/>
    <n v="0.79097282312314998"/>
    <n v="0.26801712325937926"/>
    <n v="0.33898835276706429"/>
    <n v="6.3581428338434884"/>
  </r>
  <r>
    <x v="47"/>
    <n v="18.756228"/>
    <x v="3"/>
    <n v="0.14551345711081801"/>
    <n v="2.7292835786387237"/>
    <n v="7.8539816339744814E-2"/>
    <n v="0.3"/>
    <n v="0.1018594199775726"/>
    <n v="5.4977871437821367E-2"/>
    <n v="4.3654037133245401E-2"/>
    <n v="0.81878507359161712"/>
  </r>
  <r>
    <x v="47"/>
    <n v="18.756228"/>
    <x v="2"/>
    <n v="6.4356677327955305"/>
    <n v="120.70885132855605"/>
    <n v="2.0224002707484292"/>
    <n v="0.3"/>
    <n v="4.5049674129568711"/>
    <n v="1.4156801895239004"/>
    <n v="1.930700319838659"/>
    <n v="36.21265539856681"/>
  </r>
  <r>
    <x v="48"/>
    <n v="45.865789999999997"/>
    <x v="0"/>
    <n v="6.5481055699868104E-2"/>
    <n v="3.0033403497084534"/>
    <n v="3.5342917352885167E-2"/>
    <n v="0.3"/>
    <n v="4.5836738989907672E-2"/>
    <n v="2.4740042147019616E-2"/>
    <n v="1.9644316709960429E-2"/>
    <n v="0.90100210491253585"/>
  </r>
  <r>
    <x v="48"/>
    <n v="45.865789999999997"/>
    <x v="3"/>
    <n v="8.0032401410949902E-2"/>
    <n v="3.6707493163103315"/>
    <n v="4.3196898986859647E-2"/>
    <n v="0.3"/>
    <n v="5.6022680987664927E-2"/>
    <n v="3.0237829290801752E-2"/>
    <n v="2.4009720423284971E-2"/>
    <n v="1.1012247948930995"/>
  </r>
  <r>
    <x v="48"/>
    <n v="45.865789999999997"/>
    <x v="2"/>
    <n v="5.7658448140918566"/>
    <n v="264.45502741572614"/>
    <n v="1.7789268400952198"/>
    <n v="0.3"/>
    <n v="4.0360913698642991"/>
    <n v="1.2452487880666538"/>
    <n v="1.7297534442275568"/>
    <n v="79.336508224717832"/>
  </r>
  <r>
    <x v="49"/>
    <n v="50.319574000000003"/>
    <x v="0"/>
    <n v="5.4101482882277523"/>
    <n v="272.23635714044974"/>
    <n v="1.8260507298990665"/>
    <n v="0.3"/>
    <n v="3.7871038017594265"/>
    <n v="1.2782355109293464"/>
    <n v="1.6230444864683256"/>
    <n v="81.670907142134908"/>
  </r>
  <r>
    <x v="49"/>
    <n v="50.319574000000003"/>
    <x v="1"/>
    <n v="4.8755751617251271"/>
    <n v="245.33686514298952"/>
    <n v="0.94247779607693782"/>
    <n v="0.3"/>
    <n v="3.4129026132075886"/>
    <n v="0.65973445725385649"/>
    <n v="1.462672548517538"/>
    <n v="73.601059542896849"/>
  </r>
  <r>
    <x v="49"/>
    <n v="50.319574000000003"/>
    <x v="3"/>
    <n v="0.65481055699868096"/>
    <n v="32.949788278876348"/>
    <n v="0.35342917352885173"/>
    <n v="0.3"/>
    <n v="0.45836738989907666"/>
    <n v="0.2474004214701962"/>
    <n v="0.19644316709960427"/>
    <n v="9.8849364836629032"/>
  </r>
  <r>
    <x v="49"/>
    <n v="50.319574000000003"/>
    <x v="2"/>
    <n v="40.335220951274849"/>
    <n v="2029.6511354640252"/>
    <n v="12.782355109293473"/>
    <n v="0.3"/>
    <n v="28.234654665892393"/>
    <n v="8.947648576505431"/>
    <n v="12.100566285382454"/>
    <n v="608.89534063920757"/>
  </r>
  <r>
    <x v="50"/>
    <n v="4.2036550000000004"/>
    <x v="0"/>
    <n v="1.2706857524321031"/>
    <n v="5.3415245166399732"/>
    <n v="0.4123340357836604"/>
    <n v="0.3"/>
    <n v="0.88948002670247217"/>
    <n v="0.28863382504856228"/>
    <n v="0.38120572572963091"/>
    <n v="1.6024573549919918"/>
  </r>
  <r>
    <x v="50"/>
    <n v="4.2036550000000004"/>
    <x v="3"/>
    <n v="0.10913509283311353"/>
    <n v="0.45876627866338188"/>
    <n v="5.8904862254808621E-2"/>
    <n v="0.3"/>
    <n v="7.6394564983179467E-2"/>
    <n v="4.123340357836603E-2"/>
    <n v="3.2740527849934059E-2"/>
    <n v="0.13762988359901457"/>
  </r>
  <r>
    <x v="50"/>
    <n v="4.2036550000000004"/>
    <x v="2"/>
    <n v="7.5629553038893782"/>
    <n v="31.792054877971108"/>
    <n v="2.3561944901923453"/>
    <n v="0.3"/>
    <n v="5.2940687127225647"/>
    <n v="1.6493361431346416"/>
    <n v="2.2688865911668135"/>
    <n v="9.5376164633913323"/>
  </r>
  <r>
    <x v="51"/>
    <n v="5.3132349999999997"/>
    <x v="0"/>
    <n v="7.2756728555409017E-2"/>
    <n v="0.38657359664609858"/>
    <n v="3.9269908169872414E-2"/>
    <n v="0.3"/>
    <n v="5.0929709988786306E-2"/>
    <n v="2.7488935718910687E-2"/>
    <n v="2.1827018566622704E-2"/>
    <n v="0.11597207899382958"/>
  </r>
  <r>
    <x v="51"/>
    <n v="5.3132349999999997"/>
    <x v="3"/>
    <n v="0.10913509283311353"/>
    <n v="0.57986039496914787"/>
    <n v="5.8904862254808621E-2"/>
    <n v="0.3"/>
    <n v="7.6394564983179467E-2"/>
    <n v="4.123340357836603E-2"/>
    <n v="3.2740527849934059E-2"/>
    <n v="0.17395811849074438"/>
  </r>
  <r>
    <x v="51"/>
    <n v="5.3132349999999997"/>
    <x v="2"/>
    <n v="6.8625069895902167"/>
    <n v="36.462112324835374"/>
    <n v="2.1009400870881745"/>
    <n v="0.3"/>
    <n v="4.803754892713151"/>
    <n v="1.4706580609617221"/>
    <n v="2.0587520968770647"/>
    <n v="10.93863369745061"/>
  </r>
  <r>
    <x v="52"/>
    <n v="8.3605730000000005"/>
    <x v="0"/>
    <n v="2.5049931405865022"/>
    <n v="20.943178016372716"/>
    <n v="0.8050331174823846"/>
    <n v="0.3"/>
    <n v="1.7534951984105513"/>
    <n v="0.56352318223766917"/>
    <n v="0.75149794217595067"/>
    <n v="6.2829534049118152"/>
  </r>
  <r>
    <x v="52"/>
    <n v="8.3605730000000005"/>
    <x v="3"/>
    <n v="0.10913509283311353"/>
    <n v="0.91243191049302252"/>
    <n v="5.8904862254808621E-2"/>
    <n v="0.3"/>
    <n v="7.6394564983179467E-2"/>
    <n v="4.123340357836603E-2"/>
    <n v="3.2740527849934059E-2"/>
    <n v="0.27372957314790675"/>
  </r>
  <r>
    <x v="52"/>
    <n v="8.3605730000000005"/>
    <x v="2"/>
    <n v="7.7386245542317464"/>
    <n v="64.699335505246978"/>
    <n v="2.6703537555513246"/>
    <n v="0.3"/>
    <n v="5.4170371879622223"/>
    <n v="1.869247628885927"/>
    <n v="2.3215873662695237"/>
    <n v="19.409800651574091"/>
  </r>
  <r>
    <x v="53"/>
    <n v="15.411365"/>
    <x v="0"/>
    <n v="1.2706857524321031"/>
    <n v="19.583001931030779"/>
    <n v="0.4123340357836604"/>
    <n v="0.3"/>
    <n v="0.88948002670247217"/>
    <n v="0.28863382504856228"/>
    <n v="0.38120572572963091"/>
    <n v="5.8749005793092328"/>
  </r>
  <r>
    <x v="53"/>
    <n v="15.411365"/>
    <x v="3"/>
    <n v="0.14551345711081803"/>
    <n v="2.242560999946662"/>
    <n v="7.8539816339744828E-2"/>
    <n v="0.3"/>
    <n v="0.10185941997757261"/>
    <n v="5.4977871437821374E-2"/>
    <n v="4.3654037133245407E-2"/>
    <n v="0.67276829998399856"/>
  </r>
  <r>
    <x v="53"/>
    <n v="15.411365"/>
    <x v="2"/>
    <n v="8.2319409533419794"/>
    <n v="126.86544669040121"/>
    <n v="2.6114488932965161"/>
    <n v="0.3"/>
    <n v="5.7623586673393854"/>
    <n v="1.8280142253075611"/>
    <n v="2.4695822860025936"/>
    <n v="38.059634007120358"/>
  </r>
  <r>
    <x v="54"/>
    <n v="20.295914"/>
    <x v="0"/>
    <n v="1.2073291457491981"/>
    <n v="24.503848511819189"/>
    <n v="0.39269908169872414"/>
    <n v="0.3"/>
    <n v="0.84513040202443868"/>
    <n v="0.2748893571891069"/>
    <n v="0.36219874372475941"/>
    <n v="7.351154553545757"/>
  </r>
  <r>
    <x v="54"/>
    <n v="20.295914"/>
    <x v="3"/>
    <n v="9.7008971407212E-2"/>
    <n v="1.9688857409092337"/>
    <n v="5.2359877559829869E-2"/>
    <n v="0.3"/>
    <n v="6.790627998504839E-2"/>
    <n v="3.6651914291880909E-2"/>
    <n v="2.9102691422163599E-2"/>
    <n v="0.59066572227277014"/>
  </r>
  <r>
    <x v="54"/>
    <n v="20.295914"/>
    <x v="2"/>
    <n v="7.622960930666193"/>
    <n v="154.71495947416102"/>
    <n v="2.4805491993969402"/>
    <n v="0.3"/>
    <n v="5.3360726514663348"/>
    <n v="1.736384439577858"/>
    <n v="2.2868882791998577"/>
    <n v="46.414487842248299"/>
  </r>
  <r>
    <x v="55"/>
    <n v="25.199660000000002"/>
    <x v="0"/>
    <n v="0.65353205835490391"/>
    <n v="16.46878566964374"/>
    <n v="0.2159844949342983"/>
    <n v="0.3"/>
    <n v="0.45747244084843269"/>
    <n v="0.1511891464540088"/>
    <n v="0.19605961750647116"/>
    <n v="4.9406357008931217"/>
  </r>
  <r>
    <x v="55"/>
    <n v="25.199660000000002"/>
    <x v="1"/>
    <n v="3.6083288930779069"/>
    <n v="90.928661273739607"/>
    <n v="0.61850105367549046"/>
    <n v="0.3"/>
    <n v="2.5258302251545346"/>
    <n v="0.4329507375728433"/>
    <n v="1.0824986679233721"/>
    <n v="27.278598382121885"/>
  </r>
  <r>
    <x v="55"/>
    <n v="25.199660000000002"/>
    <x v="3"/>
    <n v="0.10913509283311351"/>
    <n v="2.7501672334628973"/>
    <n v="5.8904862254808614E-2"/>
    <n v="0.3"/>
    <n v="7.6394564983179453E-2"/>
    <n v="4.123340357836603E-2"/>
    <n v="3.2740527849934052E-2"/>
    <n v="0.82505017003886916"/>
  </r>
  <r>
    <x v="55"/>
    <n v="25.199660000000002"/>
    <x v="2"/>
    <n v="7.0584998779537003"/>
    <n v="177.87179703447475"/>
    <n v="2.2678371968101319"/>
    <n v="0.3"/>
    <n v="4.9409499145675895"/>
    <n v="1.5874860377670923"/>
    <n v="2.1175499633861099"/>
    <n v="53.36153911034242"/>
  </r>
  <r>
    <x v="56"/>
    <n v="19.435549000000002"/>
    <x v="0"/>
    <n v="9.0945910694261264E-2"/>
    <n v="1.7675837036479389"/>
    <n v="4.9087385212340517E-2"/>
    <n v="0.3"/>
    <n v="6.3662137485982886E-2"/>
    <n v="3.4361169648638362E-2"/>
    <n v="2.7283773208278378E-2"/>
    <n v="0.53027511109438163"/>
  </r>
  <r>
    <x v="56"/>
    <n v="19.435549000000002"/>
    <x v="3"/>
    <n v="7.2756728555409017E-2"/>
    <n v="1.4140669629183513"/>
    <n v="3.9269908169872414E-2"/>
    <n v="0.3"/>
    <n v="5.0929709988786306E-2"/>
    <n v="2.7488935718910687E-2"/>
    <n v="2.1827018566622704E-2"/>
    <n v="0.42422008887550539"/>
  </r>
  <r>
    <x v="56"/>
    <n v="19.435549000000002"/>
    <x v="2"/>
    <n v="6.8022265263471731"/>
    <n v="132.20500696192028"/>
    <n v="2.1107575641306431"/>
    <n v="0.3"/>
    <n v="4.7615585684430206"/>
    <n v="1.4775302948914502"/>
    <n v="2.040667957904152"/>
    <n v="39.661502088576086"/>
  </r>
  <r>
    <x v="57"/>
    <n v="68.127292999999995"/>
    <x v="0"/>
    <n v="0.37678628005929571"/>
    <n v="25.669429299979694"/>
    <n v="0.13499030933393641"/>
    <n v="0.3"/>
    <n v="0.26375039604150696"/>
    <n v="9.4493216533755475E-2"/>
    <n v="0.1130358840177887"/>
    <n v="7.7008287899939081"/>
  </r>
  <r>
    <x v="57"/>
    <n v="68.127292999999995"/>
    <x v="1"/>
    <n v="1.4985441256810175"/>
    <n v="102.09175472369949"/>
    <n v="0.30925052683774534"/>
    <n v="0.3"/>
    <n v="1.0489808879767122"/>
    <n v="0.21647536878642173"/>
    <n v="0.44956323770430523"/>
    <n v="30.627526417109848"/>
  </r>
  <r>
    <x v="57"/>
    <n v="68.127292999999995"/>
    <x v="3"/>
    <n v="0.11368238836782656"/>
    <n v="7.7448733812747106"/>
    <n v="6.1359231515425668E-2"/>
    <n v="0.3"/>
    <n v="7.9577671857478591E-2"/>
    <n v="4.2951462060797967E-2"/>
    <n v="3.4104716510347965E-2"/>
    <n v="2.3234620143824132"/>
  </r>
  <r>
    <x v="57"/>
    <n v="68.127292999999995"/>
    <x v="2"/>
    <n v="7.4085687160682028"/>
    <n v="504.72573163021224"/>
    <n v="2.3046527357193884"/>
    <n v="0.3"/>
    <n v="5.1859981012477414"/>
    <n v="1.6132569150035718"/>
    <n v="2.2225706148204609"/>
    <n v="151.41771948906367"/>
  </r>
  <r>
    <x v="58"/>
    <n v="13.370430000000001"/>
    <x v="0"/>
    <n v="1.2706857524321031"/>
    <n v="16.989614904890765"/>
    <n v="0.41233403578366035"/>
    <n v="0.3"/>
    <n v="0.88948002670247217"/>
    <n v="0.28863382504856222"/>
    <n v="0.38120572572963091"/>
    <n v="5.096884471467229"/>
  </r>
  <r>
    <x v="58"/>
    <n v="13.370430000000001"/>
    <x v="3"/>
    <n v="7.2756728555409017E-2"/>
    <n v="0.97278874617909739"/>
    <n v="3.9269908169872414E-2"/>
    <n v="0.3"/>
    <n v="5.0929709988786306E-2"/>
    <n v="2.7488935718910687E-2"/>
    <n v="2.1827018566622704E-2"/>
    <n v="0.29183662385372922"/>
  </r>
  <r>
    <x v="58"/>
    <n v="13.370430000000001"/>
    <x v="2"/>
    <n v="7.0881884957641033"/>
    <n v="94.772128109419242"/>
    <n v="2.2776546738526005"/>
    <n v="0.3"/>
    <n v="4.9617319470348722"/>
    <n v="1.5943582716968203"/>
    <n v="2.1264565487292311"/>
    <n v="28.431638432825775"/>
  </r>
  <r>
    <x v="59"/>
    <n v="38.649324"/>
    <x v="0"/>
    <n v="0.7080996047714605"/>
    <n v="27.367571049084123"/>
    <n v="0.24543692606170261"/>
    <n v="0.3"/>
    <n v="0.49566972334002229"/>
    <n v="0.17180584824319181"/>
    <n v="0.21242988143143815"/>
    <n v="8.2102713147252366"/>
  </r>
  <r>
    <x v="59"/>
    <n v="38.649324"/>
    <x v="3"/>
    <n v="0.12732427497196575"/>
    <n v="4.9209971564565951"/>
    <n v="6.8722339297276711E-2"/>
    <n v="0.3"/>
    <n v="8.9126992480376019E-2"/>
    <n v="4.8105637508093692E-2"/>
    <n v="3.8197282491589719E-2"/>
    <n v="1.4762991469369784"/>
  </r>
  <r>
    <x v="59"/>
    <n v="38.649324"/>
    <x v="2"/>
    <n v="6.296893769148129"/>
    <n v="243.37068747738724"/>
    <n v="1.9487691929299178"/>
    <n v="0.3"/>
    <n v="4.4078256384036898"/>
    <n v="1.3641384350509425"/>
    <n v="1.8890681307444386"/>
    <n v="73.01120624321616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00">
  <r>
    <x v="0"/>
    <n v="0.91893624933287765"/>
    <n v="41.934223116693161"/>
    <n v="0.40251655874119219"/>
    <n v="0.3"/>
    <n v="0.64325537453301429"/>
    <n v="0.28176159111883453"/>
    <n v="0.27568087479986331"/>
    <n v="12.580266935007948"/>
  </r>
  <r>
    <x v="1"/>
    <n v="4.5950587997699719"/>
    <n v="209.68834463083383"/>
    <n v="1.7426021750380851"/>
    <n v="0.3"/>
    <n v="3.2165411598389801"/>
    <n v="1.2198215225266595"/>
    <n v="1.3785176399309915"/>
    <n v="62.906446870026912"/>
  </r>
  <r>
    <x v="2"/>
    <n v="2.5530264293093388"/>
    <n v="116.50338093332837"/>
    <n v="0.42215151282612839"/>
    <n v="0.3"/>
    <n v="1.7871185005165371"/>
    <n v="0.29550605897828985"/>
    <n v="0.76590792879280156"/>
    <n v="34.950982877773434"/>
  </r>
  <r>
    <x v="3"/>
    <n v="3.9010126994047116"/>
    <n v="178.01663285853564"/>
    <n v="1.5217089415825558"/>
    <n v="0.3"/>
    <n v="2.730708889583298"/>
    <n v="1.065196259107789"/>
    <n v="1.1703038098214134"/>
    <n v="53.404941875104484"/>
  </r>
  <r>
    <x v="0"/>
    <n v="0.31527915707343895"/>
    <n v="9.1620879715518342"/>
    <n v="0.17016960206944717"/>
    <n v="0.3"/>
    <n v="0.22069540995140724"/>
    <n v="0.11911872144861302"/>
    <n v="9.4583747122031686E-2"/>
    <n v="2.74862639146555"/>
  </r>
  <r>
    <x v="1"/>
    <n v="3.8286820076530699"/>
    <n v="111.26241802608004"/>
    <n v="1.5511613727099589"/>
    <n v="0.3"/>
    <n v="2.6800774053571486"/>
    <n v="1.0858129608969711"/>
    <n v="1.1486046022959209"/>
    <n v="33.378725407824014"/>
  </r>
  <r>
    <x v="2"/>
    <n v="0.6312778120378113"/>
    <n v="18.345084724493685"/>
    <n v="0.11126473981463851"/>
    <n v="0.3"/>
    <n v="0.4418944684264679"/>
    <n v="7.7885317870246953E-2"/>
    <n v="0.18938334361134337"/>
    <n v="5.5035254173481052"/>
  </r>
  <r>
    <x v="3"/>
    <n v="4.3416817387566242"/>
    <n v="126.1703133318848"/>
    <n v="1.9307704850187268"/>
    <n v="0.3"/>
    <n v="3.039177217129637"/>
    <n v="1.3515393395131088"/>
    <n v="1.3025045216269873"/>
    <n v="37.851093999565443"/>
  </r>
  <r>
    <x v="0"/>
    <n v="9.7008971407212E-2"/>
    <n v="1.671482718023916"/>
    <n v="5.2359877559829869E-2"/>
    <n v="0.3"/>
    <n v="6.790627998504839E-2"/>
    <n v="3.6651914291880909E-2"/>
    <n v="2.9102691422163599E-2"/>
    <n v="0.50144481540717478"/>
  </r>
  <r>
    <x v="1"/>
    <n v="0.5013381486406594"/>
    <n v="8.6381500513123584"/>
    <n v="0.28143434188408578"/>
    <n v="0.3"/>
    <n v="0.35093670404846156"/>
    <n v="0.19700403931886004"/>
    <n v="0.15040144459219781"/>
    <n v="2.591445015393707"/>
  </r>
  <r>
    <x v="2"/>
    <n v="2.8434926754540557"/>
    <n v="48.993910531203689"/>
    <n v="0.52359877559829882"/>
    <n v="0.3"/>
    <n v="1.9904448728178388"/>
    <n v="0.36651914291880916"/>
    <n v="0.85304780263621671"/>
    <n v="14.698173159361108"/>
  </r>
  <r>
    <x v="3"/>
    <n v="4.2509287362997625"/>
    <n v="73.244297050118604"/>
    <n v="1.6231562043547254"/>
    <n v="0.3"/>
    <n v="2.9756501154098336"/>
    <n v="1.1362093430483078"/>
    <n v="1.2752786208899287"/>
    <n v="21.97328911503558"/>
  </r>
  <r>
    <x v="0"/>
    <n v="0.56404524602282458"/>
    <n v="15.770507662962068"/>
    <n v="0.32397674240144736"/>
    <n v="0.3"/>
    <n v="0.3948316722159772"/>
    <n v="0.22678371968101313"/>
    <n v="0.16921357380684737"/>
    <n v="4.7311522988886203"/>
  </r>
  <r>
    <x v="1"/>
    <n v="2.8336785886306179"/>
    <n v="79.228661550606063"/>
    <n v="0.96702148868310778"/>
    <n v="0.3"/>
    <n v="1.9835750120414324"/>
    <n v="0.67691504207817543"/>
    <n v="0.85010357658918534"/>
    <n v="23.768598465181817"/>
  </r>
  <r>
    <x v="2"/>
    <n v="5.7306177061327839"/>
    <n v="160.22606534727549"/>
    <n v="0.77067194783374615"/>
    <n v="0.3"/>
    <n v="4.0114323942929486"/>
    <n v="0.53947036348362232"/>
    <n v="1.719185311839835"/>
    <n v="48.067819604182645"/>
  </r>
  <r>
    <x v="4"/>
    <n v="0.69187087017283122"/>
    <n v="19.344467375227801"/>
    <n v="0.30925052683774534"/>
    <n v="0.3"/>
    <n v="0.48430960912098181"/>
    <n v="0.21647536878642173"/>
    <n v="0.20756126105184936"/>
    <n v="5.8033402125683402"/>
  </r>
  <r>
    <x v="3"/>
    <n v="2.3673095937339532"/>
    <n v="66.189147682443519"/>
    <n v="0.97193022720434208"/>
    <n v="0.3"/>
    <n v="1.6571167156137672"/>
    <n v="0.68035115904303944"/>
    <n v="0.71019287812018594"/>
    <n v="19.856744304733056"/>
  </r>
  <r>
    <x v="0"/>
    <n v="0.43654037133245399"/>
    <n v="6.0398765388741404"/>
    <n v="0.23561944901923443"/>
    <n v="0.3"/>
    <n v="0.30557825993271776"/>
    <n v="0.16493361431346409"/>
    <n v="0.13096211139973618"/>
    <n v="1.8119629616622419"/>
  </r>
  <r>
    <x v="2"/>
    <n v="2.0327202313036663"/>
    <n v="28.124269921866638"/>
    <n v="0.35342917352885173"/>
    <n v="0.3"/>
    <n v="1.4229041619125664"/>
    <n v="0.2474004214701962"/>
    <n v="0.60981606939109989"/>
    <n v="8.4372809765599914"/>
  </r>
  <r>
    <x v="4"/>
    <n v="0.98221583549802149"/>
    <n v="13.589722212466816"/>
    <n v="0.53014376029327781"/>
    <n v="0.3"/>
    <n v="0.68755108484861505"/>
    <n v="0.37110063220529443"/>
    <n v="0.29466475064940645"/>
    <n v="4.0769166637400449"/>
  </r>
  <r>
    <x v="0"/>
    <n v="0.77640889073205133"/>
    <n v="50.073806615122024"/>
    <n v="0.45553093477051992"/>
    <n v="0.3"/>
    <n v="0.54348622351243592"/>
    <n v="0.31887165433936393"/>
    <n v="0.23292266721961538"/>
    <n v="15.022141984536606"/>
  </r>
  <r>
    <x v="5"/>
    <n v="7.2756728555409024E-3"/>
    <n v="0.46923810367465191"/>
    <n v="3.9269908169872417E-3"/>
    <n v="0.3"/>
    <n v="5.0929709988786313E-3"/>
    <n v="2.7488935718910689E-3"/>
    <n v="2.1827018566622706E-3"/>
    <n v="0.14077143110239557"/>
  </r>
  <r>
    <x v="1"/>
    <n v="4.7080874550416985"/>
    <n v="303.64394787977898"/>
    <n v="1.6139932257817546"/>
    <n v="0.3"/>
    <n v="3.2956612185291889"/>
    <n v="1.1297952580472281"/>
    <n v="1.4124262365125095"/>
    <n v="91.093184363933702"/>
  </r>
  <r>
    <x v="2"/>
    <n v="3.9731030001507368"/>
    <n v="256.24177371787562"/>
    <n v="0.60475658581603553"/>
    <n v="0.3"/>
    <n v="2.7811721001055156"/>
    <n v="0.42332961007122483"/>
    <n v="1.191930900045221"/>
    <n v="76.872532115362688"/>
  </r>
  <r>
    <x v="3"/>
    <n v="1.7203173034687786"/>
    <n v="110.95034716735722"/>
    <n v="0.62046454908398407"/>
    <n v="0.3"/>
    <n v="1.2042221124281449"/>
    <n v="0.43432518435878881"/>
    <n v="0.51609519104063362"/>
    <n v="33.285104150207168"/>
  </r>
  <r>
    <x v="0"/>
    <n v="0.33965179973751181"/>
    <n v="4.2404202555209372"/>
    <n v="0.19634954084936213"/>
    <n v="0.3"/>
    <n v="0.23775625981625825"/>
    <n v="0.13744467859455348"/>
    <n v="0.10189553992125354"/>
    <n v="1.2721260766562812"/>
  </r>
  <r>
    <x v="1"/>
    <n v="6.6742118937619299"/>
    <n v="83.324932550979128"/>
    <n v="2.3169245820224709"/>
    <n v="0.3"/>
    <n v="4.6719483256333509"/>
    <n v="1.6218472074157295"/>
    <n v="2.002263568128579"/>
    <n v="24.99747976529374"/>
  </r>
  <r>
    <x v="2"/>
    <n v="3.40934447397705"/>
    <n v="42.564336113258619"/>
    <n v="0.51050880620834127"/>
    <n v="0.3"/>
    <n v="2.3865411317839347"/>
    <n v="0.35735616434583889"/>
    <n v="1.0228033421931149"/>
    <n v="12.769300833977583"/>
  </r>
  <r>
    <x v="3"/>
    <n v="0.93618657975387476"/>
    <n v="11.687924335461023"/>
    <n v="0.33379421944391546"/>
    <n v="0.3"/>
    <n v="0.6553306058277123"/>
    <n v="0.23365595361074082"/>
    <n v="0.28085597392616241"/>
    <n v="3.5063773006383063"/>
  </r>
  <r>
    <x v="0"/>
    <n v="0.33055720866808569"/>
    <n v="12.064117368613516"/>
    <n v="0.19144080232812807"/>
    <n v="0.3"/>
    <n v="0.23139004606765998"/>
    <n v="0.13400856162968963"/>
    <n v="9.9167162600425698E-2"/>
    <n v="3.6192352105840548"/>
  </r>
  <r>
    <x v="1"/>
    <n v="4.0076739171737277"/>
    <n v="146.26529763706495"/>
    <n v="1.4333516482003419"/>
    <n v="0.3"/>
    <n v="2.8053717420216091"/>
    <n v="1.0033461537402393"/>
    <n v="1.2023021751521183"/>
    <n v="43.879589291119487"/>
  </r>
  <r>
    <x v="2"/>
    <n v="2.7137370865545898"/>
    <n v="99.041381828181883"/>
    <n v="0.42706025134736258"/>
    <n v="0.3"/>
    <n v="1.8996159605882128"/>
    <n v="0.29894217594315381"/>
    <n v="0.81412112596637687"/>
    <n v="29.712414548454564"/>
  </r>
  <r>
    <x v="3"/>
    <n v="2.3254833444383425"/>
    <n v="84.871554062008499"/>
    <n v="0.88848167234336317"/>
    <n v="0.3"/>
    <n v="1.6278383411068396"/>
    <n v="0.62193717064035414"/>
    <n v="0.6976450033315027"/>
    <n v="25.461466218602546"/>
  </r>
  <r>
    <x v="0"/>
    <n v="0.21290755387966406"/>
    <n v="6.4564213584932588"/>
    <n v="0.11780972450961723"/>
    <n v="0.3"/>
    <n v="0.14903528771576482"/>
    <n v="8.2466807156732061E-2"/>
    <n v="6.3872266163899211E-2"/>
    <n v="1.9369264075479773"/>
  </r>
  <r>
    <x v="1"/>
    <n v="2.4004128704316208"/>
    <n v="72.79251789542603"/>
    <n v="1.0275625971116606"/>
    <n v="0.3"/>
    <n v="1.6802890093021345"/>
    <n v="0.71929381797816239"/>
    <n v="0.72012386112948623"/>
    <n v="21.837755368627807"/>
  </r>
  <r>
    <x v="2"/>
    <n v="3.3734468183399087"/>
    <n v="102.29977139271091"/>
    <n v="0.4843288674284264"/>
    <n v="0.3"/>
    <n v="2.3614127728379359"/>
    <n v="0.33903020719989846"/>
    <n v="1.0120340455019725"/>
    <n v="30.68993141781327"/>
  </r>
  <r>
    <x v="6"/>
    <n v="2.351256777100932E-2"/>
    <n v="0.71301859414328983"/>
    <n v="1.3089969389957471E-2"/>
    <n v="0.3"/>
    <n v="1.6458797439706522E-2"/>
    <n v="9.162978572970229E-3"/>
    <n v="7.053770331302796E-3"/>
    <n v="0.21390557824298695"/>
  </r>
  <r>
    <x v="4"/>
    <n v="0.72413093114711546"/>
    <n v="21.959269762905343"/>
    <n v="0.34033920413889429"/>
    <n v="0.3"/>
    <n v="0.50689165180298079"/>
    <n v="0.23823744289722598"/>
    <n v="0.21723927934413464"/>
    <n v="6.5877809288716032"/>
  </r>
  <r>
    <x v="3"/>
    <n v="1.0556189502124895"/>
    <n v="32.01164360957479"/>
    <n v="0.55632369907319246"/>
    <n v="0.3"/>
    <n v="0.73893326514874258"/>
    <n v="0.3894265893512347"/>
    <n v="0.31668568506374684"/>
    <n v="9.6034930828724363"/>
  </r>
  <r>
    <x v="0"/>
    <n v="0.73238917643876189"/>
    <n v="22.261373296681562"/>
    <n v="0.39269908169872403"/>
    <n v="0.3"/>
    <n v="0.51267242350713327"/>
    <n v="0.27488935718910679"/>
    <n v="0.21971675293162857"/>
    <n v="6.6784119890044682"/>
  </r>
  <r>
    <x v="1"/>
    <n v="2.0780654051842351"/>
    <n v="63.163945082678488"/>
    <n v="0.84430302565225612"/>
    <n v="0.3"/>
    <n v="1.4546457836289646"/>
    <n v="0.59101211795657926"/>
    <n v="0.62341962155527053"/>
    <n v="18.949183524803544"/>
  </r>
  <r>
    <x v="2"/>
    <n v="2.7017536849082187"/>
    <n v="82.12129462081937"/>
    <n v="0.4319689898685965"/>
    <n v="0.3"/>
    <n v="1.8912275794357529"/>
    <n v="0.30237829290801754"/>
    <n v="0.81052610547246562"/>
    <n v="24.636388386245812"/>
  </r>
  <r>
    <x v="6"/>
    <n v="0.11231167747845255"/>
    <n v="3.4137754330035333"/>
    <n v="3.4361169648638355E-2"/>
    <n v="0.3"/>
    <n v="7.8618174234916779E-2"/>
    <n v="2.4052818754046846E-2"/>
    <n v="3.3693503243535768E-2"/>
    <n v="1.02413262990106"/>
  </r>
  <r>
    <x v="3"/>
    <n v="1.5461172283518771"/>
    <n v="46.995086612465357"/>
    <n v="0.6135923151542565"/>
    <n v="0.3"/>
    <n v="1.0822820598463139"/>
    <n v="0.42951462060797951"/>
    <n v="0.46383516850556311"/>
    <n v="14.098525983739606"/>
  </r>
  <r>
    <x v="0"/>
    <n v="0.14551345711081801"/>
    <n v="2.5839934846845711"/>
    <n v="7.8539816339744814E-2"/>
    <n v="0.3"/>
    <n v="0.1018594199775726"/>
    <n v="5.4977871437821367E-2"/>
    <n v="4.3654037133245401E-2"/>
    <n v="0.77519804540537129"/>
  </r>
  <r>
    <x v="1"/>
    <n v="4.1490415805338428"/>
    <n v="73.677697064265402"/>
    <n v="1.413716694115406"/>
    <n v="0.3"/>
    <n v="2.9043291063736896"/>
    <n v="0.98960168588078412"/>
    <n v="1.2447124741601527"/>
    <n v="22.103309119279618"/>
  </r>
  <r>
    <x v="2"/>
    <n v="2.4122321504611497"/>
    <n v="42.835846828869435"/>
    <n v="0.4319689898685965"/>
    <n v="0.3"/>
    <n v="1.6885625053228046"/>
    <n v="0.30237829290801754"/>
    <n v="0.72366964513834486"/>
    <n v="12.85075404866083"/>
  </r>
  <r>
    <x v="3"/>
    <n v="7.495507012231089"/>
    <n v="133.10343708803779"/>
    <n v="2.68998870963626"/>
    <n v="0.3"/>
    <n v="5.2468549085617617"/>
    <n v="1.8829920967453819"/>
    <n v="2.2486521036693268"/>
    <n v="39.931031126411334"/>
  </r>
  <r>
    <x v="0"/>
    <n v="4.8504485703606E-2"/>
    <n v="1.654048362691583"/>
    <n v="2.6179938779914935E-2"/>
    <n v="0.3"/>
    <n v="3.3953139992524195E-2"/>
    <n v="1.8325957145940455E-2"/>
    <n v="1.45513457110818E-2"/>
    <n v="0.49621450880747492"/>
  </r>
  <r>
    <x v="1"/>
    <n v="1.2891708623379208"/>
    <n v="43.961933069650243"/>
    <n v="0.45487643630102181"/>
    <n v="0.3"/>
    <n v="0.9024196036365445"/>
    <n v="0.31841350541071523"/>
    <n v="0.38675125870137622"/>
    <n v="13.188579920895073"/>
  </r>
  <r>
    <x v="2"/>
    <n v="0.79409063786052603"/>
    <n v="27.079234019880971"/>
    <n v="0.14071717094204278"/>
    <n v="0.3"/>
    <n v="0.55586344650236819"/>
    <n v="9.8502019659429937E-2"/>
    <n v="0.23822719135815779"/>
    <n v="8.1237702059642913"/>
  </r>
  <r>
    <x v="3"/>
    <n v="3.9566397369506947"/>
    <n v="134.92511844481245"/>
    <n v="1.4300791558528529"/>
    <n v="0.3"/>
    <n v="2.7696478158654863"/>
    <n v="1.001055409096997"/>
    <n v="1.1869919210852085"/>
    <n v="40.477535533443742"/>
  </r>
  <r>
    <x v="0"/>
    <n v="0.51857229067569399"/>
    <n v="14.677886359930055"/>
    <n v="0.29943304979527724"/>
    <n v="0.3"/>
    <n v="0.36300060347298579"/>
    <n v="0.20960313485669405"/>
    <n v="0.1555716872027082"/>
    <n v="4.4033659079790164"/>
  </r>
  <r>
    <x v="5"/>
    <n v="2.7283773208278381E-2"/>
    <n v="0.77225129422053918"/>
    <n v="1.4726215563702155E-2"/>
    <n v="0.3"/>
    <n v="1.9098641245794867E-2"/>
    <n v="1.0308350894591508E-2"/>
    <n v="8.1851319624835148E-3"/>
    <n v="0.23167538826616177"/>
  </r>
  <r>
    <x v="1"/>
    <n v="2.2871139496728223"/>
    <n v="64.735426958056578"/>
    <n v="0.80994185600361768"/>
    <n v="0.3"/>
    <n v="1.6009797647709756"/>
    <n v="0.5669592992025323"/>
    <n v="0.68613418490184663"/>
    <n v="19.420628087416972"/>
  </r>
  <r>
    <x v="2"/>
    <n v="2.2777700377242414"/>
    <n v="64.470952977852662"/>
    <n v="0.35342917352885167"/>
    <n v="0.3"/>
    <n v="1.5944390264069688"/>
    <n v="0.24740042147019614"/>
    <n v="0.68333101131727236"/>
    <n v="19.341285893355796"/>
  </r>
  <r>
    <x v="4"/>
    <n v="0.20917559459680088"/>
    <n v="5.9205932556907994"/>
    <n v="0.11290098598838322"/>
    <n v="0.3"/>
    <n v="0.1464229162177606"/>
    <n v="7.9030690191868244E-2"/>
    <n v="6.2752678379040264E-2"/>
    <n v="1.7761779767072396"/>
  </r>
  <r>
    <x v="3"/>
    <n v="4.6627125477900542"/>
    <n v="131.97536030378214"/>
    <n v="1.6935147898257468"/>
    <n v="0.3"/>
    <n v="3.2638987834530377"/>
    <n v="1.1854603528780228"/>
    <n v="1.3988137643370162"/>
    <n v="39.592608091134636"/>
  </r>
  <r>
    <x v="0"/>
    <n v="0.32146261759865946"/>
    <n v="10.473391917602981"/>
    <n v="0.18653206380689402"/>
    <n v="0.3"/>
    <n v="0.22502383231906162"/>
    <n v="0.13057244466482582"/>
    <n v="9.643878527959783E-2"/>
    <n v="3.1420175752808941"/>
  </r>
  <r>
    <x v="1"/>
    <n v="4.9498561230817382"/>
    <n v="161.26846567741657"/>
    <n v="1.6689710972195764"/>
    <n v="0.3"/>
    <n v="3.4648992861572165"/>
    <n v="1.1682797680537034"/>
    <n v="1.4849568369245214"/>
    <n v="48.380539703224969"/>
  </r>
  <r>
    <x v="2"/>
    <n v="1.8091741128458618"/>
    <n v="58.943679587257272"/>
    <n v="0.32397674240144736"/>
    <n v="0.3"/>
    <n v="1.2664218789921031"/>
    <n v="0.22678371968101313"/>
    <n v="0.54275223385375848"/>
    <n v="17.683103876177178"/>
  </r>
  <r>
    <x v="3"/>
    <n v="3.0774783796443637"/>
    <n v="100.26558431190851"/>
    <n v="1.1437360754475339"/>
    <n v="0.3"/>
    <n v="2.1542348657510546"/>
    <n v="0.80061525281327361"/>
    <n v="0.92324351389330905"/>
    <n v="30.079675293572553"/>
  </r>
  <r>
    <x v="0"/>
    <n v="0.10913509283311353"/>
    <n v="1.4230445611682603"/>
    <n v="5.8904862254808621E-2"/>
    <n v="0.3"/>
    <n v="7.6394564983179467E-2"/>
    <n v="4.123340357836603E-2"/>
    <n v="3.2740527849934059E-2"/>
    <n v="0.42691336835047805"/>
  </r>
  <r>
    <x v="1"/>
    <n v="2.0996289959669814"/>
    <n v="27.377679769338286"/>
    <n v="0.72649330114263999"/>
    <n v="0.3"/>
    <n v="1.4697402971768869"/>
    <n v="0.50854531079984799"/>
    <n v="0.62988869879009435"/>
    <n v="8.2133039308014837"/>
  </r>
  <r>
    <x v="2"/>
    <n v="9.2309210984152497"/>
    <n v="120.36469409303938"/>
    <n v="1.4529866022852793"/>
    <n v="0.3"/>
    <n v="6.4616447688906744"/>
    <n v="1.0170906215996955"/>
    <n v="2.7692763295245748"/>
    <n v="36.109408227911814"/>
  </r>
  <r>
    <x v="3"/>
    <n v="4.9538628209036828"/>
    <n v="64.594873757432467"/>
    <n v="1.7671458676442586"/>
    <n v="0.3"/>
    <n v="3.467703974632578"/>
    <n v="1.2370021073509809"/>
    <n v="1.4861588462711048"/>
    <n v="19.378462127229739"/>
  </r>
  <r>
    <x v="0"/>
    <n v="0.20008100352737473"/>
    <n v="3.99266504507262"/>
    <n v="0.10799224746714911"/>
    <n v="0.3"/>
    <n v="0.1400567024691623"/>
    <n v="7.5594573227004372E-2"/>
    <n v="6.0024301058212416E-2"/>
    <n v="1.1977995135217858"/>
  </r>
  <r>
    <x v="1"/>
    <n v="1.7956683314166051"/>
    <n v="35.832997900822889"/>
    <n v="0.63813600776042678"/>
    <n v="0.3"/>
    <n v="1.2569678319916235"/>
    <n v="0.44669520543229874"/>
    <n v="0.53870049942498155"/>
    <n v="10.749899370246867"/>
  </r>
  <r>
    <x v="2"/>
    <n v="1.2061160752305746"/>
    <n v="24.068339367432397"/>
    <n v="0.2159844949342983"/>
    <n v="0.3"/>
    <n v="0.84428125266140219"/>
    <n v="0.1511891464540088"/>
    <n v="0.36183482256917238"/>
    <n v="7.2205018102297185"/>
  </r>
  <r>
    <x v="4"/>
    <n v="0.30921609636048825"/>
    <n v="6.1704823423849584"/>
    <n v="0.16689710972195773"/>
    <n v="0.3"/>
    <n v="0.21645126745234175"/>
    <n v="0.11682797680537041"/>
    <n v="9.2764828908146468E-2"/>
    <n v="1.8511447027154875"/>
  </r>
  <r>
    <x v="3"/>
    <n v="4.2239475307864414"/>
    <n v="84.289899396093418"/>
    <n v="1.5315264186250239"/>
    <n v="0.3"/>
    <n v="2.9567632715505088"/>
    <n v="1.0720684930375166"/>
    <n v="1.2671842592359324"/>
    <n v="25.286969818828023"/>
  </r>
  <r>
    <x v="0"/>
    <n v="0.56611041285830688"/>
    <n v="25.230617208900952"/>
    <n v="0.32986722862692819"/>
    <n v="0.3"/>
    <n v="0.39627728900081477"/>
    <n v="0.23090706003884973"/>
    <n v="0.16983312385749205"/>
    <n v="7.5691851626702853"/>
  </r>
  <r>
    <x v="5"/>
    <n v="2.910269142216361E-2"/>
    <n v="1.2970594610934312"/>
    <n v="1.5707963267948967E-2"/>
    <n v="0.3"/>
    <n v="2.0371883995514525E-2"/>
    <n v="1.0995574287564275E-2"/>
    <n v="8.7308074266490825E-3"/>
    <n v="0.38911783832802932"/>
  </r>
  <r>
    <x v="1"/>
    <n v="2.4827252056640194"/>
    <n v="110.6510106089097"/>
    <n v="0.86786497055417977"/>
    <n v="0.3"/>
    <n v="1.7379076439648136"/>
    <n v="0.60750547938792576"/>
    <n v="0.74481756169920577"/>
    <n v="33.195303182672909"/>
  </r>
  <r>
    <x v="2"/>
    <n v="1.9690533685707932"/>
    <n v="87.757495142102741"/>
    <n v="0.29845130209103032"/>
    <n v="0.3"/>
    <n v="1.378337357999555"/>
    <n v="0.20891591146372121"/>
    <n v="0.5907160105712379"/>
    <n v="26.327248542630819"/>
  </r>
  <r>
    <x v="4"/>
    <n v="0.1164107656886544"/>
    <n v="5.1882378443737229"/>
    <n v="6.2831853071795854E-2"/>
    <n v="0.3"/>
    <n v="8.1487535982058074E-2"/>
    <n v="4.3982297150257095E-2"/>
    <n v="3.4923229706596316E-2"/>
    <n v="1.5564713533121166"/>
  </r>
  <r>
    <x v="3"/>
    <n v="4.7727128271132315"/>
    <n v="212.71202163710288"/>
    <n v="1.7396569319253468"/>
    <n v="0.3"/>
    <n v="3.3408989789792618"/>
    <n v="1.2177598523477426"/>
    <n v="1.4318138481339695"/>
    <n v="63.813606491130862"/>
  </r>
  <r>
    <x v="0"/>
    <n v="0.52364490790519769"/>
    <n v="4.1585731641708383"/>
    <n v="0.30434178831651121"/>
    <n v="0.3"/>
    <n v="0.36655143553363834"/>
    <n v="0.21303925182155783"/>
    <n v="0.1570934723715593"/>
    <n v="1.2475719492512516"/>
  </r>
  <r>
    <x v="5"/>
    <n v="3.6378364277704509E-2"/>
    <n v="0.28890205396417534"/>
    <n v="1.9634954084936207E-2"/>
    <n v="0.3"/>
    <n v="2.5464854994393153E-2"/>
    <n v="1.3744467859455343E-2"/>
    <n v="1.0913509283311352E-2"/>
    <n v="8.6670616189252592E-2"/>
  </r>
  <r>
    <x v="1"/>
    <n v="1.7121255425763033"/>
    <n v="13.596999087668545"/>
    <n v="0.6185010536754908"/>
    <n v="0.3"/>
    <n v="1.1984878798034122"/>
    <n v="0.43295073757284352"/>
    <n v="0.51363766277289102"/>
    <n v="4.0790997263005631"/>
  </r>
  <r>
    <x v="2"/>
    <n v="2.1549699108788976"/>
    <n v="17.113887494536744"/>
    <n v="0.33379421944391546"/>
    <n v="0.3"/>
    <n v="1.5084789376152281"/>
    <n v="0.23365595361074082"/>
    <n v="0.64649097326366922"/>
    <n v="5.1341662483610229"/>
  </r>
  <r>
    <x v="4"/>
    <n v="0.10913509283311351"/>
    <n v="0.86670616189252592"/>
    <n v="5.8904862254808614E-2"/>
    <n v="0.3"/>
    <n v="7.6394564983179453E-2"/>
    <n v="4.123340357836603E-2"/>
    <n v="3.2740527849934052E-2"/>
    <n v="0.26001184856775778"/>
  </r>
  <r>
    <x v="3"/>
    <n v="5.0832883826548123"/>
    <n v="40.36939218680763"/>
    <n v="1.845685683984003"/>
    <n v="0.3"/>
    <n v="3.5583018678583684"/>
    <n v="1.291979978788802"/>
    <n v="1.5249865147964436"/>
    <n v="12.110817656042288"/>
  </r>
  <r>
    <x v="0"/>
    <n v="0.60654687091961446"/>
    <n v="7.3785705056594697"/>
    <n v="0.35342917352885178"/>
    <n v="0.3"/>
    <n v="0.42458280964373007"/>
    <n v="0.24740042147019622"/>
    <n v="0.18196406127588433"/>
    <n v="2.2135711516978409"/>
  </r>
  <r>
    <x v="5"/>
    <n v="3.6378364277704509E-2"/>
    <n v="0.44253847241292626"/>
    <n v="1.9634954084936207E-2"/>
    <n v="0.3"/>
    <n v="2.5464854994393153E-2"/>
    <n v="1.3744467859455343E-2"/>
    <n v="1.0913509283311352E-2"/>
    <n v="0.13276154172387788"/>
  </r>
  <r>
    <x v="1"/>
    <n v="2.2170950876932261"/>
    <n v="26.970697907472658"/>
    <n v="0.72649330114263966"/>
    <n v="0.3"/>
    <n v="1.5519665613852582"/>
    <n v="0.50854531079984777"/>
    <n v="0.66512852630796782"/>
    <n v="8.0912093722417975"/>
  </r>
  <r>
    <x v="2"/>
    <n v="5.2230220677517298"/>
    <n v="63.537441914573726"/>
    <n v="0.92284284199200162"/>
    <n v="0.3"/>
    <n v="3.6561154474262105"/>
    <n v="0.64598998939440111"/>
    <n v="1.5669066203255189"/>
    <n v="19.061232574372116"/>
  </r>
  <r>
    <x v="4"/>
    <n v="0.25464854994393149"/>
    <n v="3.0977693068904832"/>
    <n v="0.13744467859455342"/>
    <n v="0.3"/>
    <n v="0.17825398496075204"/>
    <n v="9.6211275016187384E-2"/>
    <n v="7.6394564983179439E-2"/>
    <n v="0.92933079206714486"/>
  </r>
  <r>
    <x v="3"/>
    <n v="5.0469100183771074"/>
    <n v="61.395059791265325"/>
    <n v="1.8260507298990671"/>
    <n v="0.3"/>
    <n v="3.532837012863975"/>
    <n v="1.2782355109293468"/>
    <n v="1.5140730055131322"/>
    <n v="18.418517937379598"/>
  </r>
  <r>
    <x v="0"/>
    <n v="0.30059211956652576"/>
    <n v="5.1031448990779182"/>
    <n v="0.17671458676442586"/>
    <n v="0.3"/>
    <n v="0.21041448369656801"/>
    <n v="0.1237002107350981"/>
    <n v="9.0177635869957723E-2"/>
    <n v="1.5309434697233755"/>
  </r>
  <r>
    <x v="1"/>
    <n v="0.11756283885504661"/>
    <n v="1.9958613761711548"/>
    <n v="6.5449846949787338E-2"/>
    <n v="0.3"/>
    <n v="8.229398719853262E-2"/>
    <n v="4.5814892864851131E-2"/>
    <n v="3.5268851656513979E-2"/>
    <n v="0.59875841285134634"/>
  </r>
  <r>
    <x v="2"/>
    <n v="1.4153817042718138"/>
    <n v="24.028899808879974"/>
    <n v="0.24870941840919189"/>
    <n v="0.3"/>
    <n v="0.99076719299026961"/>
    <n v="0.17409659288643431"/>
    <n v="0.42461451128154409"/>
    <n v="7.2086699426639917"/>
  </r>
  <r>
    <x v="4"/>
    <n v="3.6378364277704509E-2"/>
    <n v="0.61759458088348251"/>
    <n v="1.9634954084936207E-2"/>
    <n v="0.3"/>
    <n v="2.5464854994393153E-2"/>
    <n v="1.3744467859455343E-2"/>
    <n v="1.0913509283311352E-2"/>
    <n v="0.18527837426504473"/>
  </r>
  <r>
    <x v="3"/>
    <n v="1.1457878024911601"/>
    <n v="19.452010878197363"/>
    <n v="0.41887902047863906"/>
    <n v="0.3"/>
    <n v="0.80205146174381203"/>
    <n v="0.29321531433504733"/>
    <n v="0.34373634074734799"/>
    <n v="5.8356032634592081"/>
  </r>
  <r>
    <x v="0"/>
    <n v="0.10913509283311351"/>
    <n v="1.4396254558223949"/>
    <n v="5.8904862254808614E-2"/>
    <n v="0.3"/>
    <n v="7.6394564983179453E-2"/>
    <n v="4.123340357836603E-2"/>
    <n v="3.2740527849934052E-2"/>
    <n v="0.43188763674671848"/>
  </r>
  <r>
    <x v="5"/>
    <n v="7.2756728555409017E-2"/>
    <n v="0.95975030388159677"/>
    <n v="3.9269908169872414E-2"/>
    <n v="0.3"/>
    <n v="5.0929709988786306E-2"/>
    <n v="2.7488935718910687E-2"/>
    <n v="2.1827018566622704E-2"/>
    <n v="0.28792509116447901"/>
  </r>
  <r>
    <x v="1"/>
    <n v="1.6463850844653165"/>
    <n v="21.71783443944091"/>
    <n v="0.60868357663302253"/>
    <n v="0.3"/>
    <n v="1.1524695591257215"/>
    <n v="0.42607850364311572"/>
    <n v="0.49391552533959493"/>
    <n v="6.5153503318322725"/>
  </r>
  <r>
    <x v="2"/>
    <n v="3.7702134651598875"/>
    <n v="49.733730346740273"/>
    <n v="0.53014376029327759"/>
    <n v="0.3"/>
    <n v="2.639149425611921"/>
    <n v="0.37110063220529427"/>
    <n v="1.1310640395479663"/>
    <n v="14.920119104022083"/>
  </r>
  <r>
    <x v="4"/>
    <n v="0.10913509283311351"/>
    <n v="1.4396254558223949"/>
    <n v="5.8904862254808614E-2"/>
    <n v="0.3"/>
    <n v="7.6394564983179453E-2"/>
    <n v="4.123340357836603E-2"/>
    <n v="3.2740527849934052E-2"/>
    <n v="0.43188763674671848"/>
  </r>
  <r>
    <x v="3"/>
    <n v="7.3863719193979751"/>
    <n v="97.43528653608864"/>
    <n v="2.6310838473814511"/>
    <n v="0.3"/>
    <n v="5.1704603435785819"/>
    <n v="1.8417586931670156"/>
    <n v="2.2159115758193924"/>
    <n v="29.230585960826588"/>
  </r>
  <r>
    <x v="0"/>
    <n v="0.12126121425901498"/>
    <n v="2.637925670842896"/>
    <n v="6.5449846949787338E-2"/>
    <n v="0.3"/>
    <n v="8.4882849981310488E-2"/>
    <n v="4.5814892864851131E-2"/>
    <n v="3.6378364277704495E-2"/>
    <n v="0.79137770125286877"/>
  </r>
  <r>
    <x v="5"/>
    <n v="7.2756728555409003E-2"/>
    <n v="1.5827554025057378"/>
    <n v="3.9269908169872407E-2"/>
    <n v="0.3"/>
    <n v="5.0929709988786299E-2"/>
    <n v="2.7488935718910684E-2"/>
    <n v="2.18270185666227E-2"/>
    <n v="0.47482662075172133"/>
  </r>
  <r>
    <x v="1"/>
    <n v="1.9405569121831028"/>
    <n v="42.215022549956544"/>
    <n v="0.71994831644766055"/>
    <n v="0.3"/>
    <n v="1.3583898385281719"/>
    <n v="0.50396382151336239"/>
    <n v="0.58216707365493081"/>
    <n v="12.664506764986964"/>
  </r>
  <r>
    <x v="2"/>
    <n v="1.4553286867779085"/>
    <n v="31.65933085714682"/>
    <n v="0.26179938779914941"/>
    <n v="0.3"/>
    <n v="1.0187300807445359"/>
    <n v="0.18325957145940458"/>
    <n v="0.43659860603337253"/>
    <n v="9.4977992571440453"/>
  </r>
  <r>
    <x v="4"/>
    <n v="7.2756728555409003E-2"/>
    <n v="1.5827554025057378"/>
    <n v="3.9269908169872407E-2"/>
    <n v="0.3"/>
    <n v="5.0929709988786299E-2"/>
    <n v="2.7488935718910684E-2"/>
    <n v="2.18270185666227E-2"/>
    <n v="0.47482662075172133"/>
  </r>
  <r>
    <x v="3"/>
    <n v="6.5944251642984524"/>
    <n v="143.45562620046104"/>
    <n v="2.3561944901923439"/>
    <n v="0.3"/>
    <n v="4.6160976150089166"/>
    <n v="1.6493361431346407"/>
    <n v="1.9783275492895356"/>
    <n v="43.036687860138308"/>
  </r>
  <r>
    <x v="0"/>
    <n v="7.2756728555409017E-2"/>
    <n v="1.0700460120486261"/>
    <n v="3.9269908169872414E-2"/>
    <n v="0.3"/>
    <n v="5.0929709988786306E-2"/>
    <n v="2.7488935718910687E-2"/>
    <n v="2.1827018566622704E-2"/>
    <n v="0.32101380361458787"/>
  </r>
  <r>
    <x v="1"/>
    <n v="2.0612172420167689"/>
    <n v="30.314684752575218"/>
    <n v="0.72649330114263977"/>
    <n v="0.3"/>
    <n v="1.4428520694117382"/>
    <n v="0.50854531079984777"/>
    <n v="0.61836517260503066"/>
    <n v="9.0944054257725639"/>
  </r>
  <r>
    <x v="2"/>
    <n v="5.3467372504532245"/>
    <n v="78.635405768171651"/>
    <n v="0.863937979737193"/>
    <n v="0.3"/>
    <n v="3.742716075317257"/>
    <n v="0.60475658581603509"/>
    <n v="1.6040211751359672"/>
    <n v="23.590621730451495"/>
  </r>
  <r>
    <x v="3"/>
    <n v="6.8019700863915524"/>
    <n v="100.03777120729578"/>
    <n v="2.4740042147019619"/>
    <n v="0.3"/>
    <n v="4.761379060474086"/>
    <n v="1.7318029502913732"/>
    <n v="2.0405910259174656"/>
    <n v="30.011331362188727"/>
  </r>
  <r>
    <x v="0"/>
    <n v="0.1236864385441953"/>
    <n v="4.5065849001362173"/>
    <n v="6.6758843888783101E-2"/>
    <n v="0.3"/>
    <n v="8.6580506980936708E-2"/>
    <n v="4.6731190722148166E-2"/>
    <n v="3.7105931563258587E-2"/>
    <n v="1.351975470040865"/>
  </r>
  <r>
    <x v="5"/>
    <n v="5.8205382844327205E-2"/>
    <n v="2.1207458353582203"/>
    <n v="3.1415926535897927E-2"/>
    <n v="0.3"/>
    <n v="4.0743767991029044E-2"/>
    <n v="2.1991148575128548E-2"/>
    <n v="1.7461614853298162E-2"/>
    <n v="0.63622375060746605"/>
  </r>
  <r>
    <x v="1"/>
    <n v="2.105899018144973"/>
    <n v="76.729614241360281"/>
    <n v="0.76183621849552441"/>
    <n v="0.3"/>
    <n v="1.474129312701481"/>
    <n v="0.53328535294686708"/>
    <n v="0.63176970544349187"/>
    <n v="23.018884272408084"/>
  </r>
  <r>
    <x v="2"/>
    <n v="0.57414207820994445"/>
    <n v="20.91918928742728"/>
    <n v="0.10210176124166828"/>
    <n v="0.3"/>
    <n v="0.40189945474696109"/>
    <n v="7.1471232869167789E-2"/>
    <n v="0.17224262346298333"/>
    <n v="6.2757567862281833"/>
  </r>
  <r>
    <x v="4"/>
    <n v="5.8205382844327205E-2"/>
    <n v="2.1207458353582203"/>
    <n v="3.1415926535897927E-2"/>
    <n v="0.3"/>
    <n v="4.0743767991029044E-2"/>
    <n v="2.1991148575128548E-2"/>
    <n v="1.7461614853298162E-2"/>
    <n v="0.63622375060746605"/>
  </r>
  <r>
    <x v="3"/>
    <n v="6.0376825825578457"/>
    <n v="219.98635807310649"/>
    <n v="2.179479903427918"/>
    <n v="0.3"/>
    <n v="4.2263778077904917"/>
    <n v="1.5256359323995425"/>
    <n v="1.8113047747673536"/>
    <n v="65.995907421931946"/>
  </r>
  <r>
    <x v="0"/>
    <n v="0.33974056148676296"/>
    <n v="19.113264141493083"/>
    <n v="0.20476452117147764"/>
    <n v="0.3"/>
    <n v="0.23781839304073404"/>
    <n v="0.14333516482003433"/>
    <n v="0.10192216844602889"/>
    <n v="5.7339792424479246"/>
  </r>
  <r>
    <x v="5"/>
    <n v="5.1969091825292153E-3"/>
    <n v="0.29236985272040261"/>
    <n v="2.8049934407051724E-3"/>
    <n v="0.3"/>
    <n v="3.6378364277704503E-3"/>
    <n v="1.9634954084936204E-3"/>
    <n v="1.5590727547587645E-3"/>
    <n v="8.7710955816120789E-2"/>
  </r>
  <r>
    <x v="1"/>
    <n v="5.1918604714446666"/>
    <n v="292.08582025718783"/>
    <n v="1.9887403494599678"/>
    <n v="0.3"/>
    <n v="3.6343023300112662"/>
    <n v="1.3921182446219773"/>
    <n v="1.5575581414333999"/>
    <n v="87.62574607715635"/>
  </r>
  <r>
    <x v="2"/>
    <n v="2.674117366195448"/>
    <n v="150.44159384966102"/>
    <n v="0.5301437602932777"/>
    <n v="0.3"/>
    <n v="1.8718821563368135"/>
    <n v="0.37110063220529438"/>
    <n v="0.80223520985863439"/>
    <n v="45.132478154898308"/>
  </r>
  <r>
    <x v="4"/>
    <n v="0.36982448111864735"/>
    <n v="20.805737656634605"/>
    <n v="0.22720446869711897"/>
    <n v="0.3"/>
    <n v="0.25887713678305313"/>
    <n v="0.15904312808798327"/>
    <n v="0.11094734433559421"/>
    <n v="6.2417212969903808"/>
  </r>
  <r>
    <x v="3"/>
    <n v="4.5188793710948598"/>
    <n v="254.22497291847614"/>
    <n v="1.6240912021682943"/>
    <n v="0.3"/>
    <n v="3.1632155597664018"/>
    <n v="1.1368638415178058"/>
    <n v="1.3556638113284578"/>
    <n v="76.267491875542845"/>
  </r>
  <r>
    <x v="0"/>
    <n v="0.16370263924967024"/>
    <n v="3.2788034355844302"/>
    <n v="8.8357293382212918E-2"/>
    <n v="0.3"/>
    <n v="0.11459184747476917"/>
    <n v="6.1850105367549035E-2"/>
    <n v="4.9110791774901068E-2"/>
    <n v="0.98364103067532893"/>
  </r>
  <r>
    <x v="5"/>
    <n v="1.8189182138852254E-2"/>
    <n v="0.36431149284271458"/>
    <n v="9.8174770424681035E-3"/>
    <n v="0.3"/>
    <n v="1.2732427497196577E-2"/>
    <n v="6.8722339297276717E-3"/>
    <n v="5.4567546416556759E-3"/>
    <n v="0.10929344785281436"/>
  </r>
  <r>
    <x v="1"/>
    <n v="5.1442417293990461"/>
    <n v="103.03412048296808"/>
    <n v="1.747510913559323"/>
    <n v="0.3"/>
    <n v="3.6009692105793318"/>
    <n v="1.223257639491526"/>
    <n v="1.5432725188197138"/>
    <n v="30.910236144890423"/>
  </r>
  <r>
    <x v="2"/>
    <n v="5.3668629440523583"/>
    <n v="107.49300524368356"/>
    <n v="1.1388273369263004"/>
    <n v="0.3"/>
    <n v="3.7568040608366506"/>
    <n v="0.79717913584841027"/>
    <n v="1.6100588832157074"/>
    <n v="32.247901573105068"/>
  </r>
  <r>
    <x v="4"/>
    <n v="7.2756728555409017E-2"/>
    <n v="1.4572459713708583"/>
    <n v="3.9269908169872414E-2"/>
    <n v="0.3"/>
    <n v="5.0929709988786306E-2"/>
    <n v="2.7488935718910687E-2"/>
    <n v="2.1827018566622704E-2"/>
    <n v="0.43717379141125745"/>
  </r>
  <r>
    <x v="3"/>
    <n v="2.6245461543418229"/>
    <n v="52.567087416235459"/>
    <n v="0.97193022720434208"/>
    <n v="0.3"/>
    <n v="1.837182308039276"/>
    <n v="0.68035115904303944"/>
    <n v="0.78736384630254685"/>
    <n v="15.770126224870637"/>
  </r>
  <r>
    <x v="0"/>
    <n v="0.33126273456670779"/>
    <n v="11.461186765388813"/>
    <n v="0.20125827937059615"/>
    <n v="0.3"/>
    <n v="0.23188391419669543"/>
    <n v="0.14088079555941729"/>
    <n v="9.9378820370012333E-2"/>
    <n v="3.4383560296166435"/>
  </r>
  <r>
    <x v="5"/>
    <n v="1.8189182138852254E-2"/>
    <n v="0.62931803625825478"/>
    <n v="9.8174770424681035E-3"/>
    <n v="0.3"/>
    <n v="1.2732427497196577E-2"/>
    <n v="6.8722339297276717E-3"/>
    <n v="5.4567546416556759E-3"/>
    <n v="0.18879541087747642"/>
  </r>
  <r>
    <x v="1"/>
    <n v="4.6016167066887279"/>
    <n v="159.20893899241909"/>
    <n v="1.6886060513045134"/>
    <n v="0.3"/>
    <n v="3.2211316946821094"/>
    <n v="1.1820242359131592"/>
    <n v="1.3804850120066183"/>
    <n v="47.762681697725732"/>
  </r>
  <r>
    <x v="2"/>
    <n v="4.2741798006330542"/>
    <n v="147.88012007442691"/>
    <n v="0.84430302565225734"/>
    <n v="0.3"/>
    <n v="2.9919258604431378"/>
    <n v="0.59101211795658015"/>
    <n v="1.2822539401899162"/>
    <n v="44.364036022328072"/>
  </r>
  <r>
    <x v="4"/>
    <n v="0.30146752388631942"/>
    <n v="10.43031779436282"/>
    <n v="0.17671458676442589"/>
    <n v="0.3"/>
    <n v="0.21102726672042357"/>
    <n v="0.12370021073509811"/>
    <n v="9.0440257165895821E-2"/>
    <n v="3.1290953383088458"/>
  </r>
  <r>
    <x v="3"/>
    <n v="2.999649033859451"/>
    <n v="103.7832941053565"/>
    <n v="1.0995574287564274"/>
    <n v="0.3"/>
    <n v="2.0997543237016156"/>
    <n v="0.76969020012949907"/>
    <n v="0.89989471015783529"/>
    <n v="31.13498823160695"/>
  </r>
  <r>
    <x v="0"/>
    <n v="0.89058217657133465"/>
    <n v="15.321688869669666"/>
    <n v="0.36324665057131983"/>
    <n v="0.3"/>
    <n v="0.62340752359993423"/>
    <n v="0.25427265539992389"/>
    <n v="0.26717465297140036"/>
    <n v="4.5965066609008991"/>
  </r>
  <r>
    <x v="1"/>
    <n v="1.5490709104250489"/>
    <n v="26.650412674958165"/>
    <n v="0.57923114550561794"/>
    <n v="0.3"/>
    <n v="1.0843496372975341"/>
    <n v="0.40546180185393255"/>
    <n v="0.46472127312751466"/>
    <n v="7.9951238024874494"/>
  </r>
  <r>
    <x v="2"/>
    <n v="2.199005176141803"/>
    <n v="37.83196432400095"/>
    <n v="0.31415926535897926"/>
    <n v="0.3"/>
    <n v="1.5393036232992621"/>
    <n v="0.21991148575128547"/>
    <n v="0.65970155284254084"/>
    <n v="11.349589297200284"/>
  </r>
  <r>
    <x v="4"/>
    <n v="0.36437439318839615"/>
    <n v="6.2687433359611022"/>
    <n v="0.21598449493429836"/>
    <n v="0.3"/>
    <n v="0.25506207523187729"/>
    <n v="0.15118914645400885"/>
    <n v="0.10931231795651884"/>
    <n v="1.8806230007883307"/>
  </r>
  <r>
    <x v="3"/>
    <n v="9.0461253019607781"/>
    <n v="155.63068855284658"/>
    <n v="3.2397674240144738"/>
    <n v="0.3"/>
    <n v="6.332287711372544"/>
    <n v="2.2678371968101314"/>
    <n v="2.7138375905882333"/>
    <n v="46.689206565853972"/>
  </r>
  <r>
    <x v="0"/>
    <n v="0.24054677036156186"/>
    <n v="15.749692746110451"/>
    <n v="0.14480778637640457"/>
    <n v="0.3"/>
    <n v="0.1683827392530933"/>
    <n v="0.10136545046348319"/>
    <n v="7.2164031108468557E-2"/>
    <n v="4.724907823833135"/>
  </r>
  <r>
    <x v="5"/>
    <n v="4.5472955347130636E-3"/>
    <n v="0.29773215158882488"/>
    <n v="2.4543692606170259E-3"/>
    <n v="0.3"/>
    <n v="3.1831068742991441E-3"/>
    <n v="1.7180584824319179E-3"/>
    <n v="1.364188660413919E-3"/>
    <n v="8.9319645476647461E-2"/>
  </r>
  <r>
    <x v="1"/>
    <n v="5.9829557065812224"/>
    <n v="391.73136247311606"/>
    <n v="2.1991148575128556"/>
    <n v="0.3"/>
    <n v="4.1880689946068559"/>
    <n v="1.5393804002589988"/>
    <n v="1.7948867119743668"/>
    <n v="117.51940874193483"/>
  </r>
  <r>
    <x v="2"/>
    <n v="2.8537142716329007"/>
    <n v="186.84567203231327"/>
    <n v="0.52768939103266077"/>
    <n v="0.3"/>
    <n v="1.9975999901430304"/>
    <n v="0.36938257372286254"/>
    <n v="0.85611428148987023"/>
    <n v="56.053701609693988"/>
  </r>
  <r>
    <x v="4"/>
    <n v="0.20783761697446848"/>
    <n v="13.60807548366377"/>
    <n v="0.12026409377023431"/>
    <n v="0.3"/>
    <n v="0.14548633188212792"/>
    <n v="8.4184865639164011E-2"/>
    <n v="6.2351285092340544E-2"/>
    <n v="4.0824226450991308"/>
  </r>
  <r>
    <x v="3"/>
    <n v="4.1225820764071592"/>
    <n v="269.92422690373473"/>
    <n v="1.4898021411945352"/>
    <n v="0.3"/>
    <n v="2.8858074534850111"/>
    <n v="1.0428614988361746"/>
    <n v="1.2367746229221477"/>
    <n v="80.977268071120406"/>
  </r>
  <r>
    <x v="0"/>
    <n v="1.2706857524321031"/>
    <n v="14.296897102797381"/>
    <n v="0.4123340357836604"/>
    <n v="0.3"/>
    <n v="0.88948002670247217"/>
    <n v="0.28863382504856228"/>
    <n v="0.38120572572963091"/>
    <n v="4.2890691308392137"/>
  </r>
  <r>
    <x v="1"/>
    <n v="0.47752401684006862"/>
    <n v="5.3727774312490686"/>
    <n v="0.23561944901923448"/>
    <n v="0.3"/>
    <n v="0.33426681178804801"/>
    <n v="0.16493361431346412"/>
    <n v="0.14325720505202058"/>
    <n v="1.6118332293747204"/>
  </r>
  <r>
    <x v="2"/>
    <n v="3.2692681578791536"/>
    <n v="36.783595287181512"/>
    <n v="0.56941366846314989"/>
    <n v="0.3"/>
    <n v="2.2884877105154073"/>
    <n v="0.39858956792420491"/>
    <n v="0.98078044736374603"/>
    <n v="11.035078586154453"/>
  </r>
  <r>
    <x v="4"/>
    <n v="0.14551345711081803"/>
    <n v="1.6372190523139176"/>
    <n v="7.8539816339744828E-2"/>
    <n v="0.3"/>
    <n v="0.10185941997757261"/>
    <n v="5.4977871437821374E-2"/>
    <n v="4.3654037133245407E-2"/>
    <n v="0.49116571569417528"/>
  </r>
  <r>
    <x v="3"/>
    <n v="8.7352740116681389"/>
    <n v="98.283398134058018"/>
    <n v="3.2594023780994106"/>
    <n v="0.3"/>
    <n v="6.1146918081676969"/>
    <n v="2.2815816646695875"/>
    <n v="2.6205822035004416"/>
    <n v="29.485019440217403"/>
  </r>
  <r>
    <x v="0"/>
    <n v="1.8298897633937314"/>
    <n v="117.82549661150529"/>
    <n v="0.60475658581603497"/>
    <n v="0.3"/>
    <n v="1.2809228343756118"/>
    <n v="0.42332961007122444"/>
    <n v="0.54896692901811939"/>
    <n v="35.347648983451585"/>
  </r>
  <r>
    <x v="1"/>
    <n v="4.0730985139132025"/>
    <n v="262.26435315936874"/>
    <n v="1.4372786390173289"/>
    <n v="0.3"/>
    <n v="2.8511689597392418"/>
    <n v="1.0060950473121302"/>
    <n v="1.2219295541739608"/>
    <n v="78.679305947810619"/>
  </r>
  <r>
    <x v="2"/>
    <n v="2.113904835931351"/>
    <n v="136.11305558709881"/>
    <n v="0.39662607251571136"/>
    <n v="0.3"/>
    <n v="1.4797333851519456"/>
    <n v="0.27763825076099791"/>
    <n v="0.63417145077940529"/>
    <n v="40.83391667612964"/>
  </r>
  <r>
    <x v="4"/>
    <n v="0.24737287708839059"/>
    <n v="15.928190142503711"/>
    <n v="0.13351768777756629"/>
    <n v="0.3"/>
    <n v="0.17316101396187342"/>
    <n v="9.3462381444296388E-2"/>
    <n v="7.4211863126517175E-2"/>
    <n v="4.7784570427511133"/>
  </r>
  <r>
    <x v="3"/>
    <n v="17.417317987845667"/>
    <n v="1121.4905851773178"/>
    <n v="6.330309196983432"/>
    <n v="0.3"/>
    <n v="12.192122591491966"/>
    <n v="4.431216437888402"/>
    <n v="5.2251953963537003"/>
    <n v="336.44717555319539"/>
  </r>
  <r>
    <x v="0"/>
    <n v="7.2756728555409017E-2"/>
    <n v="0.34547812262923278"/>
    <n v="3.9269908169872414E-2"/>
    <n v="0.3"/>
    <n v="5.0929709988786306E-2"/>
    <n v="2.7488935718910687E-2"/>
    <n v="2.1827018566622704E-2"/>
    <n v="0.10364343678876982"/>
  </r>
  <r>
    <x v="1"/>
    <n v="1.1306081918074293"/>
    <n v="5.3685810685865896"/>
    <n v="0.35342917352885173"/>
    <n v="0.3"/>
    <n v="0.79142573426520046"/>
    <n v="0.2474004214701962"/>
    <n v="0.33918245754222881"/>
    <n v="1.6105743205759768"/>
  </r>
  <r>
    <x v="2"/>
    <n v="3.7876668722268692"/>
    <n v="17.985361163748937"/>
    <n v="0.66758843888783093"/>
    <n v="0.3"/>
    <n v="2.6513668105588084"/>
    <n v="0.46731190722148164"/>
    <n v="1.1363000616680607"/>
    <n v="5.3956083491246813"/>
  </r>
  <r>
    <x v="4"/>
    <n v="0.14551345711081803"/>
    <n v="0.69095624525846555"/>
    <n v="7.8539816339744828E-2"/>
    <n v="0.3"/>
    <n v="0.10185941997757261"/>
    <n v="5.4977871437821374E-2"/>
    <n v="4.3654037133245407E-2"/>
    <n v="0.20728687357753964"/>
  </r>
  <r>
    <x v="3"/>
    <n v="9.250846806745308"/>
    <n v="43.926730227996231"/>
    <n v="3.1219576995048581"/>
    <n v="0.3"/>
    <n v="6.4755927647217151"/>
    <n v="2.1853703896534005"/>
    <n v="2.7752540420235925"/>
    <n v="13.17801906839887"/>
  </r>
  <r>
    <x v="0"/>
    <n v="1.3434424809875125"/>
    <n v="2.5747370705471497"/>
    <n v="0.45160394395353282"/>
    <n v="0.3"/>
    <n v="0.94040973669125871"/>
    <n v="0.31612276076747298"/>
    <n v="0.40303274429625374"/>
    <n v="0.77242112116414485"/>
  </r>
  <r>
    <x v="1"/>
    <n v="4.7271186827483254"/>
    <n v="9.0596269520981867"/>
    <n v="1.5315264186250244"/>
    <n v="0.3"/>
    <n v="3.3089830779238274"/>
    <n v="1.0720684930375171"/>
    <n v="1.4181356048244975"/>
    <n v="2.7178880856294558"/>
  </r>
  <r>
    <x v="2"/>
    <n v="5.7219710454995294"/>
    <n v="10.966283392062849"/>
    <n v="0.80503311748238437"/>
    <n v="0.3"/>
    <n v="4.0053797318496702"/>
    <n v="0.56352318223766906"/>
    <n v="1.7165913136498587"/>
    <n v="3.2898850176188548"/>
  </r>
  <r>
    <x v="4"/>
    <n v="0.25464854994393149"/>
    <n v="0.48803954823564349"/>
    <n v="0.13744467859455342"/>
    <n v="0.3"/>
    <n v="0.17825398496075204"/>
    <n v="9.6211275016187384E-2"/>
    <n v="7.6394564983179439E-2"/>
    <n v="0.14641186447069302"/>
  </r>
  <r>
    <x v="3"/>
    <n v="15.24223279695609"/>
    <n v="29.212074484487882"/>
    <n v="5.1639929243382214"/>
    <n v="0.3"/>
    <n v="10.669562957869262"/>
    <n v="3.6147950470367549"/>
    <n v="4.572669839086827"/>
    <n v="8.7636223453463646"/>
  </r>
  <r>
    <x v="0"/>
    <n v="1.1565925179447811"/>
    <n v="13.255169032644293"/>
    <n v="0.37306412761378788"/>
    <n v="0.3"/>
    <n v="0.80961476256134679"/>
    <n v="0.26114488932965152"/>
    <n v="0.34697775538343434"/>
    <n v="3.9765507097932877"/>
  </r>
  <r>
    <x v="1"/>
    <n v="1.9774276232527599"/>
    <n v="22.662378486255069"/>
    <n v="0.72649330114263955"/>
    <n v="0.3"/>
    <n v="1.3841993362769318"/>
    <n v="0.50854531079984766"/>
    <n v="0.59322828697582797"/>
    <n v="6.7987135458765202"/>
  </r>
  <r>
    <x v="2"/>
    <n v="2.3523116767020071"/>
    <n v="26.958750301752037"/>
    <n v="0.41233403578366035"/>
    <n v="0.3"/>
    <n v="1.646618173691405"/>
    <n v="0.28863382504856222"/>
    <n v="0.70569350301060207"/>
    <n v="8.0876250905256111"/>
  </r>
  <r>
    <x v="4"/>
    <n v="0.10913509283311353"/>
    <n v="1.2507465511421467"/>
    <n v="5.8904862254808621E-2"/>
    <n v="0.3"/>
    <n v="7.6394564983179467E-2"/>
    <n v="4.123340357836603E-2"/>
    <n v="3.2740527849934059E-2"/>
    <n v="0.37522396534264402"/>
  </r>
  <r>
    <x v="3"/>
    <n v="9.3205982279757134"/>
    <n v="106.81904221265364"/>
    <n v="3.2004975158446025"/>
    <n v="0.3"/>
    <n v="6.524418759582999"/>
    <n v="2.2403482610912215"/>
    <n v="2.7961794683927139"/>
    <n v="32.045712663796095"/>
  </r>
  <r>
    <x v="0"/>
    <n v="1.2706857524321031"/>
    <n v="9.2340492198947981"/>
    <n v="0.4123340357836604"/>
    <n v="0.3"/>
    <n v="0.88948002670247217"/>
    <n v="0.28863382504856228"/>
    <n v="0.38120572572963091"/>
    <n v="2.7702147659684391"/>
  </r>
  <r>
    <x v="1"/>
    <n v="0.74481228348814021"/>
    <n v="5.4125367126749291"/>
    <n v="0.31415926535897931"/>
    <n v="0.3"/>
    <n v="0.52136859844169814"/>
    <n v="0.2199114857512855"/>
    <n v="0.22344368504644205"/>
    <n v="1.6237610138024785"/>
  </r>
  <r>
    <x v="2"/>
    <n v="2.3523116767020071"/>
    <n v="17.094204260671628"/>
    <n v="0.41233403578366035"/>
    <n v="0.3"/>
    <n v="1.646618173691405"/>
    <n v="0.28863382504856222"/>
    <n v="0.70569350301060207"/>
    <n v="5.1282612782014887"/>
  </r>
  <r>
    <x v="4"/>
    <n v="0.14551345711081803"/>
    <n v="1.0574435280686296"/>
    <n v="7.8539816339744828E-2"/>
    <n v="0.3"/>
    <n v="0.10185941997757261"/>
    <n v="5.4977871437821374E-2"/>
    <n v="4.3654037133245407E-2"/>
    <n v="0.31723305842058885"/>
  </r>
  <r>
    <x v="3"/>
    <n v="8.8912040966116201"/>
    <n v="64.612211237198807"/>
    <n v="3.3575771485240913"/>
    <n v="0.3"/>
    <n v="6.2238428676281341"/>
    <n v="2.3503040039668637"/>
    <n v="2.667361228983486"/>
    <n v="19.383663371159642"/>
  </r>
  <r>
    <x v="0"/>
    <n v="2.4686147763087973"/>
    <n v="22.885246380089956"/>
    <n v="0.78539816339744839"/>
    <n v="0.3"/>
    <n v="1.7280303434161581"/>
    <n v="0.5497787143782138"/>
    <n v="0.7405844328926392"/>
    <n v="6.8655739140269869"/>
  </r>
  <r>
    <x v="1"/>
    <n v="1.6985854958173325"/>
    <n v="15.746704565850161"/>
    <n v="0.66758843888783093"/>
    <n v="0.3"/>
    <n v="1.1890098470721326"/>
    <n v="0.46731190722148164"/>
    <n v="0.50957564874519978"/>
    <n v="4.7240113697550488"/>
  </r>
  <r>
    <x v="2"/>
    <n v="2.3523116767020071"/>
    <n v="21.807060704944099"/>
    <n v="0.41233403578366035"/>
    <n v="0.3"/>
    <n v="1.646618173691405"/>
    <n v="0.28863382504856222"/>
    <n v="0.70569350301060207"/>
    <n v="6.5421182114832295"/>
  </r>
  <r>
    <x v="4"/>
    <n v="0.10913509283311353"/>
    <n v="1.0117348045426151"/>
    <n v="5.8904862254808621E-2"/>
    <n v="0.3"/>
    <n v="7.6394564983179467E-2"/>
    <n v="4.123340357836603E-2"/>
    <n v="3.2740527849934059E-2"/>
    <n v="0.30352044136278455"/>
  </r>
  <r>
    <x v="3"/>
    <n v="6.8079798760891368"/>
    <n v="63.113248089666698"/>
    <n v="2.3169245820224726"/>
    <n v="0.3"/>
    <n v="4.7655859132623952"/>
    <n v="1.6218472074157309"/>
    <n v="2.0423939628267411"/>
    <n v="18.933974426900011"/>
  </r>
  <r>
    <x v="0"/>
    <n v="1.3070641167098078"/>
    <n v="21.004592244053029"/>
    <n v="0.43196898986859661"/>
    <n v="0.3"/>
    <n v="0.91494488169686539"/>
    <n v="0.3023782929080176"/>
    <n v="0.39211923501294232"/>
    <n v="6.3013776732159092"/>
  </r>
  <r>
    <x v="1"/>
    <n v="1.8373445311474712"/>
    <n v="29.526227669489074"/>
    <n v="0.66758843888783093"/>
    <n v="0.3"/>
    <n v="1.2861411718032298"/>
    <n v="0.46731190722148164"/>
    <n v="0.55120335934424136"/>
    <n v="8.8578683008467234"/>
  </r>
  <r>
    <x v="2"/>
    <n v="1.953753909872576"/>
    <n v="31.39693278811734"/>
    <n v="0.35342917352885173"/>
    <n v="0.3"/>
    <n v="1.3676277369108032"/>
    <n v="0.2474004214701962"/>
    <n v="0.58612617296177283"/>
    <n v="9.419079836435202"/>
  </r>
  <r>
    <x v="4"/>
    <n v="0.10913509283311353"/>
    <n v="1.7538069442582402"/>
    <n v="5.8904862254808621E-2"/>
    <n v="0.3"/>
    <n v="7.6394564983179467E-2"/>
    <n v="4.123340357836603E-2"/>
    <n v="3.2740527849934059E-2"/>
    <n v="0.52614208327747203"/>
  </r>
  <r>
    <x v="3"/>
    <n v="6.3273537400238258"/>
    <n v="101.68092260663857"/>
    <n v="2.1009400870881745"/>
    <n v="0.3"/>
    <n v="4.4291476180166773"/>
    <n v="1.4706580609617221"/>
    <n v="1.8982061220071476"/>
    <n v="30.504276781991571"/>
  </r>
  <r>
    <x v="0"/>
    <n v="1.5044613712502464"/>
    <n v="40.736238866426696"/>
    <n v="0.48105637508093702"/>
    <n v="0.3"/>
    <n v="1.0531229598751723"/>
    <n v="0.33673946255665588"/>
    <n v="0.45133841137507391"/>
    <n v="12.22087165992801"/>
  </r>
  <r>
    <x v="1"/>
    <n v="2.0080883378741801"/>
    <n v="54.372925592997319"/>
    <n v="0.71667582410017194"/>
    <n v="0.3"/>
    <n v="1.405661836511926"/>
    <n v="0.5016730768701203"/>
    <n v="0.60242650136225395"/>
    <n v="16.311877677899194"/>
  </r>
  <r>
    <x v="2"/>
    <n v="0.98745226689791687"/>
    <n v="26.737204545251952"/>
    <n v="0.2110757564130642"/>
    <n v="0.3"/>
    <n v="0.69121658682854181"/>
    <n v="0.14775302948914493"/>
    <n v="0.29623568006937506"/>
    <n v="8.021161363575585"/>
  </r>
  <r>
    <x v="4"/>
    <n v="0.10004050176368737"/>
    <n v="2.7087925645947903"/>
    <n v="5.3996123733574555E-2"/>
    <n v="0.3"/>
    <n v="7.0028351234581149E-2"/>
    <n v="3.7797286613502186E-2"/>
    <n v="3.0012150529106208E-2"/>
    <n v="0.81263776937843701"/>
  </r>
  <r>
    <x v="3"/>
    <n v="7.7560927665559287"/>
    <n v="210.01140584023145"/>
    <n v="2.6261751088602172"/>
    <n v="0.3"/>
    <n v="5.4292649365891501"/>
    <n v="1.838322576202152"/>
    <n v="2.3268278299667786"/>
    <n v="63.003421752069436"/>
  </r>
  <r>
    <x v="0"/>
    <n v="1.3070641167098078"/>
    <n v="18.16129123079422"/>
    <n v="0.43196898986859661"/>
    <n v="0.3"/>
    <n v="0.91494488169686539"/>
    <n v="0.3023782929080176"/>
    <n v="0.39211923501294232"/>
    <n v="5.4483873692382652"/>
  </r>
  <r>
    <x v="1"/>
    <n v="1.551464737417743"/>
    <n v="21.557169667757801"/>
    <n v="0.60868357663302242"/>
    <n v="0.3"/>
    <n v="1.08602531619242"/>
    <n v="0.42607850364311567"/>
    <n v="0.46543942122532289"/>
    <n v="6.46715090032734"/>
  </r>
  <r>
    <x v="2"/>
    <n v="2.4633430112639778"/>
    <n v="34.227463868812833"/>
    <n v="0.51050880620834138"/>
    <n v="0.3"/>
    <n v="1.7243401078847844"/>
    <n v="0.35735616434583894"/>
    <n v="0.73900290337919328"/>
    <n v="10.268239160643848"/>
  </r>
  <r>
    <x v="4"/>
    <n v="0.10913509283311353"/>
    <n v="1.516401666225212"/>
    <n v="5.8904862254808621E-2"/>
    <n v="0.3"/>
    <n v="7.6394564983179467E-2"/>
    <n v="4.123340357836603E-2"/>
    <n v="3.2740527849934059E-2"/>
    <n v="0.45492049986756361"/>
  </r>
  <r>
    <x v="3"/>
    <n v="8.1173388575585932"/>
    <n v="112.7881586882354"/>
    <n v="2.7292586178061327"/>
    <n v="0.3"/>
    <n v="5.6821372002910149"/>
    <n v="1.9104810324642927"/>
    <n v="2.4352016572675779"/>
    <n v="33.836447606470621"/>
  </r>
  <r>
    <x v="0"/>
    <n v="1.2888749345709556"/>
    <n v="16.825046861760526"/>
    <n v="0.42215151282612845"/>
    <n v="0.3"/>
    <n v="0.90221245419966889"/>
    <n v="0.29550605897828991"/>
    <n v="0.38666248037128664"/>
    <n v="5.047514058528157"/>
  </r>
  <r>
    <x v="1"/>
    <n v="2.5188262394480212"/>
    <n v="32.88090130285012"/>
    <n v="0.87375545677966138"/>
    <n v="0.3"/>
    <n v="1.7631783676136148"/>
    <n v="0.61162881974576289"/>
    <n v="0.75564787183440629"/>
    <n v="9.8642703908550349"/>
  </r>
  <r>
    <x v="2"/>
    <n v="1.7201099831001327"/>
    <n v="22.45441376565817"/>
    <n v="0.34361169648638362"/>
    <n v="0.3"/>
    <n v="1.2040769881700928"/>
    <n v="0.24052818754046851"/>
    <n v="0.51603299493003985"/>
    <n v="6.7363241296974516"/>
  </r>
  <r>
    <x v="4"/>
    <n v="0.10913509283311351"/>
    <n v="1.4246557225437553"/>
    <n v="5.8904862254808614E-2"/>
    <n v="0.3"/>
    <n v="7.6394564983179453E-2"/>
    <n v="4.123340357836603E-2"/>
    <n v="3.2740527849934052E-2"/>
    <n v="0.42739671676312657"/>
  </r>
  <r>
    <x v="3"/>
    <n v="8.1277752434812633"/>
    <n v="106.10044131159329"/>
    <n v="2.7587110489335367"/>
    <n v="0.3"/>
    <n v="5.6894426704368843"/>
    <n v="1.9310977342534756"/>
    <n v="2.438332573044379"/>
    <n v="31.830132393477989"/>
  </r>
  <r>
    <x v="0"/>
    <n v="1.2706857524321031"/>
    <n v="17.91566907960549"/>
    <n v="0.41233403578366035"/>
    <n v="0.3"/>
    <n v="0.88948002670247217"/>
    <n v="0.28863382504856222"/>
    <n v="0.38120572572963091"/>
    <n v="5.3747007238816469"/>
  </r>
  <r>
    <x v="1"/>
    <n v="1.3880024642454096"/>
    <n v="19.569742387920915"/>
    <n v="0.51050880620834138"/>
    <n v="0.3"/>
    <n v="0.97160172497178665"/>
    <n v="0.35735616434583894"/>
    <n v="0.41640073927362287"/>
    <n v="5.8709227163762741"/>
  </r>
  <r>
    <x v="2"/>
    <n v="3.4402199662002664"/>
    <n v="48.504394070310362"/>
    <n v="0.68722339297276724"/>
    <n v="0.3"/>
    <n v="2.4081539763401865"/>
    <n v="0.48105637508093702"/>
    <n v="1.0320659898600799"/>
    <n v="14.551318221093108"/>
  </r>
  <r>
    <x v="4"/>
    <n v="0.18189182138852253"/>
    <n v="2.5645315327147351"/>
    <n v="9.8174770424681035E-2"/>
    <n v="0.3"/>
    <n v="0.12732427497196577"/>
    <n v="6.8722339297276724E-2"/>
    <n v="5.4567546416556756E-2"/>
    <n v="0.76935945981442044"/>
  </r>
  <r>
    <x v="3"/>
    <n v="7.2599512524956387"/>
    <n v="102.35959907855279"/>
    <n v="2.4740042147019614"/>
    <n v="0.3"/>
    <n v="5.0819658767469464"/>
    <n v="1.731802950291373"/>
    <n v="2.1779853757486913"/>
    <n v="30.707879723565835"/>
  </r>
  <r>
    <x v="0"/>
    <n v="1.2706857524321031"/>
    <n v="9.6664178367603544"/>
    <n v="0.41233403578366035"/>
    <n v="0.3"/>
    <n v="0.88948002670247217"/>
    <n v="0.28863382504856222"/>
    <n v="0.38120572572963091"/>
    <n v="2.8999253510281058"/>
  </r>
  <r>
    <x v="1"/>
    <n v="1.6902237727478813"/>
    <n v="12.857946344117456"/>
    <n v="0.60868357663302242"/>
    <n v="0.3"/>
    <n v="1.1831566409235168"/>
    <n v="0.42607850364311567"/>
    <n v="0.50706713182436436"/>
    <n v="3.8573839032352364"/>
  </r>
  <r>
    <x v="2"/>
    <n v="4.9763295403904619"/>
    <n v="37.85615801448764"/>
    <n v="0.74612825522757587"/>
    <n v="0.3"/>
    <n v="3.4834306782733231"/>
    <n v="0.52228977865930304"/>
    <n v="1.4928988621171386"/>
    <n v="11.356847404346292"/>
  </r>
  <r>
    <x v="4"/>
    <n v="0.18189182138852253"/>
    <n v="1.3836956487987311"/>
    <n v="9.8174770424681035E-2"/>
    <n v="0.3"/>
    <n v="0.12732427497196577"/>
    <n v="6.8722339297276724E-2"/>
    <n v="5.4567546416556756E-2"/>
    <n v="0.4151086946396193"/>
  </r>
  <r>
    <x v="3"/>
    <n v="7.8498421586125016"/>
    <n v="59.715672511894155"/>
    <n v="2.866703296400686"/>
    <n v="0.3"/>
    <n v="5.4948895110287506"/>
    <n v="2.0066923074804799"/>
    <n v="2.3549526475837506"/>
    <n v="17.914701753568249"/>
  </r>
  <r>
    <x v="0"/>
    <n v="1.2706857524321031"/>
    <n v="2.2865647029862539"/>
    <n v="0.4123340357836604"/>
    <n v="0.3"/>
    <n v="0.88948002670247217"/>
    <n v="0.28863382504856228"/>
    <n v="0.38120572572963091"/>
    <n v="0.68596941089587615"/>
  </r>
  <r>
    <x v="1"/>
    <n v="1.652147828599783"/>
    <n v="2.9729954095739375"/>
    <n v="0.60868357663302231"/>
    <n v="0.3"/>
    <n v="1.1565034800198482"/>
    <n v="0.42607850364311561"/>
    <n v="0.49564434857993489"/>
    <n v="0.89189862287218125"/>
  </r>
  <r>
    <x v="2"/>
    <n v="4.3060655865745838"/>
    <n v="7.7486487592701261"/>
    <n v="0.76576320931251196"/>
    <n v="0.3"/>
    <n v="3.0142459106022086"/>
    <n v="0.53603424651875831"/>
    <n v="1.291819675972375"/>
    <n v="2.3245946277810376"/>
  </r>
  <r>
    <x v="4"/>
    <n v="0.14551345711081803"/>
    <n v="0.26184753720757509"/>
    <n v="7.8539816339744828E-2"/>
    <n v="0.3"/>
    <n v="0.10185941997757261"/>
    <n v="5.4977871437821374E-2"/>
    <n v="4.3654037133245407E-2"/>
    <n v="7.8554261162272515E-2"/>
  </r>
  <r>
    <x v="3"/>
    <n v="7.4852404336797607"/>
    <n v="13.469488058915021"/>
    <n v="2.336559536107409"/>
    <n v="0.3"/>
    <n v="5.239668303575832"/>
    <n v="1.6355916752751862"/>
    <n v="2.2455721301039282"/>
    <n v="4.0408464176745058"/>
  </r>
  <r>
    <x v="0"/>
    <n v="2.3908999060991802"/>
    <n v="27.806029626638821"/>
    <n v="0.76576320931251196"/>
    <n v="0.3"/>
    <n v="1.6736299342694261"/>
    <n v="0.53603424651875831"/>
    <n v="0.71726997182975405"/>
    <n v="8.341808887991645"/>
  </r>
  <r>
    <x v="1"/>
    <n v="0.77133436684888312"/>
    <n v="8.9705747203936017"/>
    <n v="0.33379421944391557"/>
    <n v="0.3"/>
    <n v="0.53993405679421813"/>
    <n v="0.23365595361074087"/>
    <n v="0.23140031005466494"/>
    <n v="2.6911724161180803"/>
  </r>
  <r>
    <x v="2"/>
    <n v="2.4633430112639774"/>
    <n v="28.648538810448418"/>
    <n v="0.51050880620834138"/>
    <n v="0.3"/>
    <n v="1.724340107884784"/>
    <n v="0.35735616434583894"/>
    <n v="0.73900290337919317"/>
    <n v="8.594561643134524"/>
  </r>
  <r>
    <x v="4"/>
    <n v="7.2756728555409017E-2"/>
    <n v="0.84615660596587927"/>
    <n v="3.9269908169872414E-2"/>
    <n v="0.3"/>
    <n v="5.0929709988786306E-2"/>
    <n v="2.7488935718910687E-2"/>
    <n v="2.1827018566622704E-2"/>
    <n v="0.25384698178976378"/>
  </r>
  <r>
    <x v="3"/>
    <n v="6.6457117763653279"/>
    <n v="77.28924915355752"/>
    <n v="2.395464398362217"/>
    <n v="0.3"/>
    <n v="4.6519982434557292"/>
    <n v="1.6768250788535519"/>
    <n v="1.9937135329095983"/>
    <n v="23.186774746067254"/>
  </r>
  <r>
    <x v="0"/>
    <n v="1.7382369900683887"/>
    <n v="33.953937419113387"/>
    <n v="0.5497787143782138"/>
    <n v="0.3"/>
    <n v="1.216765893047872"/>
    <n v="0.38484510006474965"/>
    <n v="0.52147109702051664"/>
    <n v="10.186181225734016"/>
  </r>
  <r>
    <x v="1"/>
    <n v="1.5349799354560456"/>
    <n v="29.983605783247505"/>
    <n v="0.53996123733574564"/>
    <n v="0.3"/>
    <n v="1.0744859548192318"/>
    <n v="0.3779728661350219"/>
    <n v="0.46049398063681368"/>
    <n v="8.9950817349742511"/>
  </r>
  <r>
    <x v="2"/>
    <n v="2.7292427714208394"/>
    <n v="53.311797408444768"/>
    <n v="0.49087385212340517"/>
    <n v="0.3"/>
    <n v="1.9104699399945875"/>
    <n v="0.34361169648638362"/>
    <n v="0.81877283142625179"/>
    <n v="15.99353922253343"/>
  </r>
  <r>
    <x v="4"/>
    <n v="0.10913509283311351"/>
    <n v="2.1317956834751719"/>
    <n v="5.8904862254808614E-2"/>
    <n v="0.3"/>
    <n v="7.6394564983179453E-2"/>
    <n v="4.123340357836603E-2"/>
    <n v="3.2740527849934052E-2"/>
    <n v="0.6395387050425515"/>
  </r>
  <r>
    <x v="3"/>
    <n v="6.8529824584080377"/>
    <n v="133.86306864745387"/>
    <n v="2.5329090769567708"/>
    <n v="0.3"/>
    <n v="4.7970877208856262"/>
    <n v="1.7730363538697393"/>
    <n v="2.055894737522411"/>
    <n v="40.158920594236157"/>
  </r>
  <r>
    <x v="0"/>
    <n v="0.62864272543109023"/>
    <n v="15.062448806222063"/>
    <n v="0.22580197197676644"/>
    <n v="0.3"/>
    <n v="0.44004990780176312"/>
    <n v="0.15806138038373649"/>
    <n v="0.18859281762932706"/>
    <n v="4.5187346418666188"/>
  </r>
  <r>
    <x v="1"/>
    <n v="2.5920049257035482"/>
    <n v="62.105135269182028"/>
    <n v="0.84921176417349098"/>
    <n v="0.3"/>
    <n v="1.8144034479924835"/>
    <n v="0.59444823492144361"/>
    <n v="0.77760147771106447"/>
    <n v="18.63154058075461"/>
  </r>
  <r>
    <x v="2"/>
    <n v="2.638248502889263"/>
    <n v="63.213143818074023"/>
    <n v="0.38288160465625609"/>
    <n v="0.3"/>
    <n v="1.846773952022484"/>
    <n v="0.26801712325937926"/>
    <n v="0.79147455086677887"/>
    <n v="18.963943145422206"/>
  </r>
  <r>
    <x v="4"/>
    <n v="0.10004050176368737"/>
    <n v="2.3969973331529237"/>
    <n v="5.3996123733574555E-2"/>
    <n v="0.3"/>
    <n v="7.0028351234581149E-2"/>
    <n v="3.7797286613502186E-2"/>
    <n v="3.0012150529106208E-2"/>
    <n v="0.71909919994587712"/>
  </r>
  <r>
    <x v="3"/>
    <n v="7.0096813373099707"/>
    <n v="167.95385044622662"/>
    <n v="2.1892973804703848"/>
    <n v="0.3"/>
    <n v="4.9067769361169793"/>
    <n v="1.5325081663292692"/>
    <n v="2.1029044011929909"/>
    <n v="50.386155133867987"/>
  </r>
  <r>
    <x v="0"/>
    <n v="7.2756728555409017E-2"/>
    <n v="1.2444900181618457"/>
    <n v="3.9269908169872414E-2"/>
    <n v="0.3"/>
    <n v="5.0929709988786306E-2"/>
    <n v="2.7488935718910687E-2"/>
    <n v="2.1827018566622704E-2"/>
    <n v="0.3733470054485537"/>
  </r>
  <r>
    <x v="1"/>
    <n v="3.2677571436826551"/>
    <n v="55.894365068834517"/>
    <n v="1.0504700435440875"/>
    <n v="0.3"/>
    <n v="2.2874300005778583"/>
    <n v="0.73532903048086118"/>
    <n v="0.98032714310479652"/>
    <n v="16.768309520650355"/>
  </r>
  <r>
    <x v="2"/>
    <n v="3.2012559776060217"/>
    <n v="54.756875258315254"/>
    <n v="0.53996123733574564"/>
    <n v="0.3"/>
    <n v="2.2408791843242151"/>
    <n v="0.3779728661350219"/>
    <n v="0.96037679328180647"/>
    <n v="16.427062577494578"/>
  </r>
  <r>
    <x v="4"/>
    <n v="0.10913509283311351"/>
    <n v="1.8667350272427683"/>
    <n v="5.8904862254808614E-2"/>
    <n v="0.3"/>
    <n v="7.6394564983179453E-2"/>
    <n v="4.123340357836603E-2"/>
    <n v="3.2740527849934052E-2"/>
    <n v="0.56002050817283044"/>
  </r>
  <r>
    <x v="3"/>
    <n v="6.8243974329756316"/>
    <n v="116.73002145553592"/>
    <n v="2.0911226100457068"/>
    <n v="0.3"/>
    <n v="4.777078203082942"/>
    <n v="1.4637858270319946"/>
    <n v="2.0473192298926892"/>
    <n v="35.019006436660767"/>
  </r>
  <r>
    <x v="0"/>
    <n v="1.1299611758902144"/>
    <n v="21.193809446144964"/>
    <n v="0.38288160465625609"/>
    <n v="0.3"/>
    <n v="0.79097282312314998"/>
    <n v="0.26801712325937926"/>
    <n v="0.33898835276706429"/>
    <n v="6.3581428338434884"/>
  </r>
  <r>
    <x v="1"/>
    <n v="2.580666409889484"/>
    <n v="48.403567575828617"/>
    <n v="0.85412050269472517"/>
    <n v="0.3"/>
    <n v="1.8064664869226388"/>
    <n v="0.59788435188630762"/>
    <n v="0.77419992296684514"/>
    <n v="14.521070272748585"/>
  </r>
  <r>
    <x v="2"/>
    <n v="2.8909457596293353"/>
    <n v="54.223237803241005"/>
    <n v="0.41233403578366029"/>
    <n v="0.3"/>
    <n v="2.0236620317405345"/>
    <n v="0.28863382504856216"/>
    <n v="0.86728372788880059"/>
    <n v="16.266971340972301"/>
  </r>
  <r>
    <x v="4"/>
    <n v="0.14551345711081801"/>
    <n v="2.7292835786387237"/>
    <n v="7.8539816339744814E-2"/>
    <n v="0.3"/>
    <n v="0.1018594199775726"/>
    <n v="5.4977871437821367E-2"/>
    <n v="4.3654037133245401E-2"/>
    <n v="0.81878507359161712"/>
  </r>
  <r>
    <x v="3"/>
    <n v="6.4356677327955305"/>
    <n v="120.70885132855605"/>
    <n v="2.0224002707484292"/>
    <n v="0.3"/>
    <n v="4.5049674129568711"/>
    <n v="1.4156801895239004"/>
    <n v="1.930700319838659"/>
    <n v="36.21265539856681"/>
  </r>
  <r>
    <x v="0"/>
    <n v="6.5481055699868104E-2"/>
    <n v="3.0033403497084534"/>
    <n v="3.5342917352885167E-2"/>
    <n v="0.3"/>
    <n v="4.5836738989907672E-2"/>
    <n v="2.4740042147019616E-2"/>
    <n v="1.9644316709960429E-2"/>
    <n v="0.90100210491253585"/>
  </r>
  <r>
    <x v="1"/>
    <n v="2.4662335440147261"/>
    <n v="113.11574982073518"/>
    <n v="0.76969020012949962"/>
    <n v="0.3"/>
    <n v="1.7263634808103081"/>
    <n v="0.53878314009064965"/>
    <n v="0.73987006320441784"/>
    <n v="33.934724946220555"/>
  </r>
  <r>
    <x v="2"/>
    <n v="1.5796301584486026"/>
    <n v="72.450985125070332"/>
    <n v="0.2670353755551324"/>
    <n v="0.3"/>
    <n v="1.1057411109140216"/>
    <n v="0.18692476288859267"/>
    <n v="0.47388904753458072"/>
    <n v="21.735295537521097"/>
  </r>
  <r>
    <x v="4"/>
    <n v="8.0032401410949902E-2"/>
    <n v="3.6707493163103315"/>
    <n v="4.3196898986859647E-2"/>
    <n v="0.3"/>
    <n v="5.6022680987664927E-2"/>
    <n v="3.0237829290801752E-2"/>
    <n v="2.4009720423284971E-2"/>
    <n v="1.1012247948930995"/>
  </r>
  <r>
    <x v="3"/>
    <n v="5.7658448140918566"/>
    <n v="264.45502741572614"/>
    <n v="1.7789268400952198"/>
    <n v="0.3"/>
    <n v="4.0360913698642991"/>
    <n v="1.2452487880666538"/>
    <n v="1.7297534442275568"/>
    <n v="79.336508224717832"/>
  </r>
  <r>
    <x v="0"/>
    <n v="3.3415140329639978"/>
    <n v="168.14356265377035"/>
    <n v="1.8260507298990665"/>
    <n v="0.3"/>
    <n v="2.3390598230747983"/>
    <n v="1.2782355109293464"/>
    <n v="1.0024542098891993"/>
    <n v="50.443068796131101"/>
  </r>
  <r>
    <x v="1"/>
    <n v="17.214788641355661"/>
    <n v="866.24083093305569"/>
    <n v="5.6548667764616267"/>
    <n v="0.3"/>
    <n v="12.050352048948962"/>
    <n v="3.9584067435231383"/>
    <n v="5.1644365924066982"/>
    <n v="259.87224927991673"/>
  </r>
  <r>
    <x v="2"/>
    <n v="4.8755751617251271"/>
    <n v="245.33686514298952"/>
    <n v="0.94247779607693782"/>
    <n v="0.3"/>
    <n v="3.4129026132075886"/>
    <n v="0.65973445725385649"/>
    <n v="1.462672548517538"/>
    <n v="73.601059542896849"/>
  </r>
  <r>
    <x v="4"/>
    <n v="0.65481055699868096"/>
    <n v="32.949788278876348"/>
    <n v="0.35342917352885173"/>
    <n v="0.3"/>
    <n v="0.45836738989907666"/>
    <n v="0.2474004214701962"/>
    <n v="0.19644316709960427"/>
    <n v="9.8849364836629032"/>
  </r>
  <r>
    <x v="3"/>
    <n v="23.34092657202029"/>
    <n v="1174.5054818693413"/>
    <n v="12.782355109293473"/>
    <n v="0.3"/>
    <n v="16.338648600414203"/>
    <n v="8.947648576505431"/>
    <n v="7.0022779716060866"/>
    <n v="352.35164456080241"/>
  </r>
  <r>
    <x v="0"/>
    <n v="1.2706857524321031"/>
    <n v="5.3415245166399732"/>
    <n v="0.4123340357836604"/>
    <n v="0.3"/>
    <n v="0.88948002670247217"/>
    <n v="0.28863382504856228"/>
    <n v="0.38120572572963091"/>
    <n v="1.6024573549919918"/>
  </r>
  <r>
    <x v="1"/>
    <n v="2.8045396852067732"/>
    <n v="11.789317270417879"/>
    <n v="0.863937979737193"/>
    <n v="0.3"/>
    <n v="1.9631777796447412"/>
    <n v="0.60475658581603509"/>
    <n v="0.84136190556203194"/>
    <n v="3.5367951811253637"/>
  </r>
  <r>
    <x v="2"/>
    <n v="4.4170969211365536"/>
    <n v="18.56795155802028"/>
    <n v="0.863937979737193"/>
    <n v="0.3"/>
    <n v="3.0919678447955872"/>
    <n v="0.60475658581603509"/>
    <n v="1.325129076340966"/>
    <n v="5.5703854674060835"/>
  </r>
  <r>
    <x v="4"/>
    <n v="0.10913509283311353"/>
    <n v="0.45876627866338188"/>
    <n v="5.8904862254808621E-2"/>
    <n v="0.3"/>
    <n v="7.6394564983179467E-2"/>
    <n v="4.123340357836603E-2"/>
    <n v="3.2740527849934059E-2"/>
    <n v="0.13762988359901457"/>
  </r>
  <r>
    <x v="3"/>
    <n v="7.5629553038893782"/>
    <n v="31.792054877971108"/>
    <n v="2.3561944901923453"/>
    <n v="0.3"/>
    <n v="5.2940687127225647"/>
    <n v="1.6493361431346416"/>
    <n v="2.2688865911668135"/>
    <n v="9.5376164633913323"/>
  </r>
  <r>
    <x v="0"/>
    <n v="7.2756728555409017E-2"/>
    <n v="0.38657359664609858"/>
    <n v="3.9269908169872414E-2"/>
    <n v="0.3"/>
    <n v="5.0929709988786306E-2"/>
    <n v="2.7488935718910687E-2"/>
    <n v="2.1827018566622704E-2"/>
    <n v="0.11597207899382958"/>
  </r>
  <r>
    <x v="1"/>
    <n v="2.0962710747260913"/>
    <n v="11.137980843722284"/>
    <n v="0.68722339297276724"/>
    <n v="0.3"/>
    <n v="1.4673897523082637"/>
    <n v="0.48105637508093702"/>
    <n v="0.62888132241782735"/>
    <n v="3.3413942531166847"/>
  </r>
  <r>
    <x v="2"/>
    <n v="2.9218212518525508"/>
    <n v="15.524322939086787"/>
    <n v="0.58904862254808621"/>
    <n v="0.3"/>
    <n v="2.0452748762967854"/>
    <n v="0.41233403578366035"/>
    <n v="0.8765463755557652"/>
    <n v="4.6572968817260358"/>
  </r>
  <r>
    <x v="4"/>
    <n v="0.10913509283311353"/>
    <n v="0.57986039496914787"/>
    <n v="5.8904862254808621E-2"/>
    <n v="0.3"/>
    <n v="7.6394564983179467E-2"/>
    <n v="4.123340357836603E-2"/>
    <n v="3.2740527849934059E-2"/>
    <n v="0.17395811849074438"/>
  </r>
  <r>
    <x v="3"/>
    <n v="6.8625069895902167"/>
    <n v="36.462112324835374"/>
    <n v="2.1009400870881745"/>
    <n v="0.3"/>
    <n v="4.803754892713151"/>
    <n v="1.4706580609617221"/>
    <n v="2.0587520968770647"/>
    <n v="10.93863369745061"/>
  </r>
  <r>
    <x v="0"/>
    <n v="2.5049931405865022"/>
    <n v="20.943178016372716"/>
    <n v="0.8050331174823846"/>
    <n v="0.3"/>
    <n v="1.7534951984105513"/>
    <n v="0.56352318223766917"/>
    <n v="0.75149794217595067"/>
    <n v="6.2829534049118152"/>
  </r>
  <r>
    <x v="1"/>
    <n v="1.8373445311474712"/>
    <n v="15.361253078809208"/>
    <n v="0.66758843888783093"/>
    <n v="0.3"/>
    <n v="1.2861411718032298"/>
    <n v="0.46731190722148164"/>
    <n v="0.55120335934424136"/>
    <n v="4.6083759236427619"/>
  </r>
  <r>
    <x v="2"/>
    <n v="3.9994525854541738"/>
    <n v="33.437715300728357"/>
    <n v="0.56941366846315"/>
    <n v="0.3"/>
    <n v="2.7996168098179215"/>
    <n v="0.39858956792420497"/>
    <n v="1.1998357756362521"/>
    <n v="10.031314590218507"/>
  </r>
  <r>
    <x v="4"/>
    <n v="0.10913509283311353"/>
    <n v="0.91243191049302252"/>
    <n v="5.8904862254808621E-2"/>
    <n v="0.3"/>
    <n v="7.6394564983179467E-2"/>
    <n v="4.123340357836603E-2"/>
    <n v="3.2740527849934059E-2"/>
    <n v="0.27372957314790675"/>
  </r>
  <r>
    <x v="3"/>
    <n v="7.7386245542317464"/>
    <n v="64.699335505246978"/>
    <n v="2.6703537555513246"/>
    <n v="0.3"/>
    <n v="5.4170371879622223"/>
    <n v="1.869247628885927"/>
    <n v="2.3215873662695237"/>
    <n v="19.409800651574091"/>
  </r>
  <r>
    <x v="0"/>
    <n v="1.2706857524321031"/>
    <n v="19.583001931030779"/>
    <n v="0.4123340357836604"/>
    <n v="0.3"/>
    <n v="0.88948002670247217"/>
    <n v="0.28863382504856228"/>
    <n v="0.38120572572963091"/>
    <n v="5.8749005793092328"/>
  </r>
  <r>
    <x v="1"/>
    <n v="2.6629735573850501"/>
    <n v="41.040057478209455"/>
    <n v="0.88357293382212931"/>
    <n v="0.3"/>
    <n v="1.8640814901695351"/>
    <n v="0.61850105367549046"/>
    <n v="0.79889206721551498"/>
    <n v="12.312017243462835"/>
  </r>
  <r>
    <x v="2"/>
    <n v="2.8107899172905801"/>
    <n v="43.318109353684939"/>
    <n v="0.49087385212340517"/>
    <n v="0.3"/>
    <n v="1.9675529421034059"/>
    <n v="0.34361169648638362"/>
    <n v="0.843236975187174"/>
    <n v="12.995432806105482"/>
  </r>
  <r>
    <x v="4"/>
    <n v="0.14551345711081803"/>
    <n v="2.242560999946662"/>
    <n v="7.8539816339744828E-2"/>
    <n v="0.3"/>
    <n v="0.10185941997757261"/>
    <n v="5.4977871437821374E-2"/>
    <n v="4.3654037133245407E-2"/>
    <n v="0.67276829998399856"/>
  </r>
  <r>
    <x v="3"/>
    <n v="8.2319409533419794"/>
    <n v="126.86544669040121"/>
    <n v="2.6114488932965161"/>
    <n v="0.3"/>
    <n v="5.7623586673393854"/>
    <n v="1.8280142253075611"/>
    <n v="2.4695822860025936"/>
    <n v="38.059634007120358"/>
  </r>
  <r>
    <x v="0"/>
    <n v="1.2073291457491981"/>
    <n v="24.503848511819189"/>
    <n v="0.39269908169872414"/>
    <n v="0.3"/>
    <n v="0.84513040202443868"/>
    <n v="0.2748893571891069"/>
    <n v="0.36219874372475941"/>
    <n v="7.351154553545757"/>
  </r>
  <r>
    <x v="1"/>
    <n v="2.4414473969352439"/>
    <n v="49.551406403721572"/>
    <n v="0.81157810217736337"/>
    <n v="0.3"/>
    <n v="1.7090131778546707"/>
    <n v="0.56810467152415434"/>
    <n v="0.73243421908057316"/>
    <n v="14.865421921116472"/>
  </r>
  <r>
    <x v="2"/>
    <n v="1.1267664974803746"/>
    <n v="22.8687559309429"/>
    <n v="0.22252947962927697"/>
    <n v="0.3"/>
    <n v="0.78873654823626216"/>
    <n v="0.15577063574049388"/>
    <n v="0.33802994924411239"/>
    <n v="6.8606267792828701"/>
  </r>
  <r>
    <x v="4"/>
    <n v="9.7008971407212E-2"/>
    <n v="1.9688857409092337"/>
    <n v="5.2359877559829869E-2"/>
    <n v="0.3"/>
    <n v="6.790627998504839E-2"/>
    <n v="3.6651914291880909E-2"/>
    <n v="2.9102691422163599E-2"/>
    <n v="0.59066572227277014"/>
  </r>
  <r>
    <x v="3"/>
    <n v="7.622960930666193"/>
    <n v="154.71495947416102"/>
    <n v="2.4805491993969402"/>
    <n v="0.3"/>
    <n v="5.3360726514663348"/>
    <n v="1.736384439577858"/>
    <n v="2.2868882791998577"/>
    <n v="46.414487842248299"/>
  </r>
  <r>
    <x v="0"/>
    <n v="0.65353205835490391"/>
    <n v="16.46878566964374"/>
    <n v="0.2159844949342983"/>
    <n v="0.3"/>
    <n v="0.45747244084843269"/>
    <n v="0.1511891464540088"/>
    <n v="0.19605961750647116"/>
    <n v="4.9406357008931217"/>
  </r>
  <r>
    <x v="1"/>
    <n v="2.7159296728544948"/>
    <n v="68.440504339844509"/>
    <n v="0.89339041086459747"/>
    <n v="0.3"/>
    <n v="1.9011507709981463"/>
    <n v="0.62537328760521815"/>
    <n v="0.81477890185634838"/>
    <n v="20.532151301953348"/>
  </r>
  <r>
    <x v="2"/>
    <n v="3.6083288930779069"/>
    <n v="90.928661273739607"/>
    <n v="0.61850105367549046"/>
    <n v="0.3"/>
    <n v="2.5258302251545346"/>
    <n v="0.4329507375728433"/>
    <n v="1.0824986679233721"/>
    <n v="27.278598382121885"/>
  </r>
  <r>
    <x v="4"/>
    <n v="0.10913509283311351"/>
    <n v="2.7501672334628973"/>
    <n v="5.8904862254808614E-2"/>
    <n v="0.3"/>
    <n v="7.6394564983179453E-2"/>
    <n v="4.123340357836603E-2"/>
    <n v="3.2740527849934052E-2"/>
    <n v="0.82505017003886916"/>
  </r>
  <r>
    <x v="3"/>
    <n v="7.0584998779537003"/>
    <n v="177.87179703447475"/>
    <n v="2.2678371968101319"/>
    <n v="0.3"/>
    <n v="4.9409499145675895"/>
    <n v="1.5874860377670923"/>
    <n v="2.1175499633861099"/>
    <n v="53.36153911034242"/>
  </r>
  <r>
    <x v="0"/>
    <n v="9.0945910694261264E-2"/>
    <n v="1.7675837036479389"/>
    <n v="4.9087385212340517E-2"/>
    <n v="0.3"/>
    <n v="6.3662137485982886E-2"/>
    <n v="3.4361169648638362E-2"/>
    <n v="2.7283773208278378E-2"/>
    <n v="0.53027511109438163"/>
  </r>
  <r>
    <x v="1"/>
    <n v="3.2606012847552872"/>
    <n v="63.371576039324346"/>
    <n v="1.0406525665016191"/>
    <n v="0.3"/>
    <n v="2.282420899328701"/>
    <n v="0.72845679655113327"/>
    <n v="0.97818038542658614"/>
    <n v="19.011472811797301"/>
  </r>
  <r>
    <x v="2"/>
    <n v="1.1761558383510036"/>
    <n v="22.859234427907012"/>
    <n v="0.20616701789183017"/>
    <n v="0.3"/>
    <n v="0.82330908684570248"/>
    <n v="0.14431691252428111"/>
    <n v="0.35284675150530104"/>
    <n v="6.8577703283721023"/>
  </r>
  <r>
    <x v="4"/>
    <n v="7.2756728555409017E-2"/>
    <n v="1.4140669629183513"/>
    <n v="3.9269908169872414E-2"/>
    <n v="0.3"/>
    <n v="5.0929709988786306E-2"/>
    <n v="2.7488935718910687E-2"/>
    <n v="2.1827018566622704E-2"/>
    <n v="0.42422008887550539"/>
  </r>
  <r>
    <x v="3"/>
    <n v="6.8022265263471731"/>
    <n v="132.20500696192028"/>
    <n v="2.1107575641306431"/>
    <n v="0.3"/>
    <n v="4.7615585684430206"/>
    <n v="1.4775302948914502"/>
    <n v="2.040667957904152"/>
    <n v="39.661502088576086"/>
  </r>
  <r>
    <x v="0"/>
    <n v="0.37678628005929571"/>
    <n v="25.669429299979694"/>
    <n v="0.13499030933393641"/>
    <n v="0.3"/>
    <n v="0.26375039604150696"/>
    <n v="9.4493216533755475E-2"/>
    <n v="0.1130358840177887"/>
    <n v="7.7008287899939081"/>
  </r>
  <r>
    <x v="1"/>
    <n v="3.4616806511138623"/>
    <n v="235.83493199086485"/>
    <n v="1.1167380135807452"/>
    <n v="0.3"/>
    <n v="2.4231764557797035"/>
    <n v="0.78171660950652155"/>
    <n v="1.0385041953341587"/>
    <n v="70.750479597259456"/>
  </r>
  <r>
    <x v="2"/>
    <n v="1.4985441256810175"/>
    <n v="102.09175472369949"/>
    <n v="0.30925052683774534"/>
    <n v="0.3"/>
    <n v="1.0489808879767122"/>
    <n v="0.21647536878642173"/>
    <n v="0.44956323770430523"/>
    <n v="30.627526417109848"/>
  </r>
  <r>
    <x v="4"/>
    <n v="0.11368238836782656"/>
    <n v="7.7448733812747106"/>
    <n v="6.1359231515425668E-2"/>
    <n v="0.3"/>
    <n v="7.9577671857478591E-2"/>
    <n v="4.2951462060797967E-2"/>
    <n v="3.4104716510347965E-2"/>
    <n v="2.3234620143824132"/>
  </r>
  <r>
    <x v="3"/>
    <n v="7.4085687160682028"/>
    <n v="504.72573163021224"/>
    <n v="2.3046527357193884"/>
    <n v="0.3"/>
    <n v="5.1859981012477414"/>
    <n v="1.6132569150035718"/>
    <n v="2.2225706148204609"/>
    <n v="151.41771948906367"/>
  </r>
  <r>
    <x v="0"/>
    <n v="1.2706857524321031"/>
    <n v="16.989614904890765"/>
    <n v="0.41233403578366035"/>
    <n v="0.3"/>
    <n v="0.88948002670247217"/>
    <n v="0.28863382504856222"/>
    <n v="0.38120572572963091"/>
    <n v="5.096884471467229"/>
  </r>
  <r>
    <x v="1"/>
    <n v="2.7657428860302411"/>
    <n v="36.979171655665318"/>
    <n v="0.92284284199200162"/>
    <n v="0.3"/>
    <n v="1.9360200202211686"/>
    <n v="0.64598998939440111"/>
    <n v="0.82972286580907229"/>
    <n v="11.093751496699594"/>
  </r>
  <r>
    <x v="2"/>
    <n v="2.8707103910497223"/>
    <n v="38.382632333802938"/>
    <n v="0.51050880620834138"/>
    <n v="0.3"/>
    <n v="2.0094972737348056"/>
    <n v="0.35735616434583894"/>
    <n v="0.86121311731491668"/>
    <n v="11.514789700140883"/>
  </r>
  <r>
    <x v="4"/>
    <n v="7.2756728555409017E-2"/>
    <n v="0.97278874617909739"/>
    <n v="3.9269908169872414E-2"/>
    <n v="0.3"/>
    <n v="5.0929709988786306E-2"/>
    <n v="2.7488935718910687E-2"/>
    <n v="2.1827018566622704E-2"/>
    <n v="0.29183662385372922"/>
  </r>
  <r>
    <x v="3"/>
    <n v="7.0881884957641033"/>
    <n v="94.772128109419242"/>
    <n v="2.2776546738526005"/>
    <n v="0.3"/>
    <n v="4.9617319470348722"/>
    <n v="1.5943582716968203"/>
    <n v="2.1264565487292311"/>
    <n v="28.431638432825775"/>
  </r>
  <r>
    <x v="0"/>
    <n v="0.7080996047714605"/>
    <n v="27.367571049084123"/>
    <n v="0.24543692606170261"/>
    <n v="0.3"/>
    <n v="0.49566972334002229"/>
    <n v="0.17180584824319181"/>
    <n v="0.21242988143143815"/>
    <n v="8.2102713147252366"/>
  </r>
  <r>
    <x v="1"/>
    <n v="2.2560788413378119"/>
    <n v="87.19592210840969"/>
    <n v="0.75103699374881006"/>
    <n v="0.3"/>
    <n v="1.5792551889364683"/>
    <n v="0.52572589562416705"/>
    <n v="0.67682365240134357"/>
    <n v="26.158776632522905"/>
  </r>
  <r>
    <x v="2"/>
    <n v="2.1527947691936209"/>
    <n v="83.204062540069472"/>
    <n v="0.42706025134736258"/>
    <n v="0.3"/>
    <n v="1.5069563384355344"/>
    <n v="0.29894217594315381"/>
    <n v="0.64583843075808622"/>
    <n v="24.961218762020842"/>
  </r>
  <r>
    <x v="4"/>
    <n v="0.12732427497196575"/>
    <n v="4.9209971564565951"/>
    <n v="6.8722339297276711E-2"/>
    <n v="0.3"/>
    <n v="8.9126992480376019E-2"/>
    <n v="4.8105637508093692E-2"/>
    <n v="3.8197282491589719E-2"/>
    <n v="1.4762991469369784"/>
  </r>
  <r>
    <x v="3"/>
    <n v="6.296893769148129"/>
    <n v="243.37068747738724"/>
    <n v="1.9487691929299178"/>
    <n v="0.3"/>
    <n v="4.4078256384036898"/>
    <n v="1.3641384350509425"/>
    <n v="1.8890681307444386"/>
    <n v="73.01120624321616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2">
  <r>
    <x v="0"/>
    <n v="1"/>
    <n v="45.633440999999998"/>
    <s v="Selección"/>
    <x v="0"/>
    <n v="12.580266935007948"/>
    <n v="0"/>
    <n v="12.580266935007948"/>
  </r>
  <r>
    <x v="0"/>
    <n v="1"/>
    <n v="45.633400000000002"/>
    <s v="Selección"/>
    <x v="1"/>
    <n v="34.950982877773434"/>
    <n v="0"/>
    <n v="34.950982877773434"/>
  </r>
  <r>
    <x v="0"/>
    <n v="1"/>
    <n v="45.633400000000002"/>
    <s v="Selección"/>
    <x v="2"/>
    <n v="53.404941875104484"/>
    <n v="0"/>
    <n v="53.404941875104484"/>
  </r>
  <r>
    <x v="0"/>
    <n v="2"/>
    <n v="29.06024"/>
    <s v="Selección"/>
    <x v="0"/>
    <n v="2.74862639146555"/>
    <n v="0"/>
    <n v="2.74862639146555"/>
  </r>
  <r>
    <x v="0"/>
    <n v="2"/>
    <n v="29.06024"/>
    <s v="Selección"/>
    <x v="2"/>
    <n v="37.851093999565443"/>
    <n v="0"/>
    <n v="37.851093999565443"/>
  </r>
  <r>
    <x v="0"/>
    <n v="4"/>
    <n v="17.230187000000001"/>
    <s v="Selección"/>
    <x v="0"/>
    <n v="0.50144481540717478"/>
    <n v="0"/>
    <n v="0.50144481540717478"/>
  </r>
  <r>
    <x v="0"/>
    <n v="4"/>
    <n v="17.230187000000001"/>
    <s v="Selección"/>
    <x v="2"/>
    <n v="21.97328911503558"/>
    <n v="0"/>
    <n v="21.97328911503558"/>
  </r>
  <r>
    <x v="0"/>
    <n v="5"/>
    <n v="27.95965"/>
    <s v="Selección"/>
    <x v="0"/>
    <n v="4.7311522988886203"/>
    <n v="0"/>
    <n v="4.7311522988886203"/>
  </r>
  <r>
    <x v="0"/>
    <n v="5"/>
    <n v="27.95965"/>
    <s v="Selección"/>
    <x v="1"/>
    <n v="48.067819604182645"/>
    <n v="0"/>
    <n v="48.067819604182645"/>
  </r>
  <r>
    <x v="0"/>
    <n v="5"/>
    <n v="27.95965"/>
    <s v="Selección"/>
    <x v="3"/>
    <n v="5.8033402125683402"/>
    <n v="0"/>
    <n v="5.8033402125683402"/>
  </r>
  <r>
    <x v="0"/>
    <n v="5"/>
    <n v="27.95965"/>
    <s v="Selección"/>
    <x v="2"/>
    <n v="19.856744304733056"/>
    <n v="0"/>
    <n v="19.856744304733056"/>
  </r>
  <r>
    <x v="0"/>
    <n v="6"/>
    <n v="13.83578"/>
    <s v="Selección"/>
    <x v="0"/>
    <n v="1.8119629616622419"/>
    <n v="0"/>
    <n v="1.8119629616622419"/>
  </r>
  <r>
    <x v="0"/>
    <n v="6"/>
    <n v="13.83578"/>
    <s v="Selección"/>
    <x v="3"/>
    <n v="4.0769166637400449"/>
    <n v="0"/>
    <n v="4.0769166637400449"/>
  </r>
  <r>
    <x v="0"/>
    <n v="7"/>
    <n v="64.494118"/>
    <s v="Selección"/>
    <x v="0"/>
    <n v="15.022141984536606"/>
    <n v="0"/>
    <n v="15.022141984536606"/>
  </r>
  <r>
    <x v="0"/>
    <n v="7"/>
    <n v="64.494118"/>
    <s v="Selección"/>
    <x v="4"/>
    <n v="0.14077143110239557"/>
    <n v="0"/>
    <n v="0.14077143110239557"/>
  </r>
  <r>
    <x v="0"/>
    <n v="7"/>
    <n v="64.494118"/>
    <s v="Selección"/>
    <x v="1"/>
    <n v="76.872532115362688"/>
    <n v="0"/>
    <n v="76.872532115362688"/>
  </r>
  <r>
    <x v="0"/>
    <n v="7"/>
    <n v="64.494118"/>
    <s v="Selección"/>
    <x v="2"/>
    <n v="33.285104150207168"/>
    <n v="0"/>
    <n v="33.285104150207168"/>
  </r>
  <r>
    <x v="0"/>
    <n v="8"/>
    <n v="12.48461"/>
    <s v="Selección"/>
    <x v="0"/>
    <n v="1.2721260766562812"/>
    <n v="0"/>
    <n v="1.2721260766562812"/>
  </r>
  <r>
    <x v="0"/>
    <n v="8"/>
    <n v="12.48461"/>
    <s v="Selección"/>
    <x v="2"/>
    <n v="3.5063773006383063"/>
    <n v="0"/>
    <n v="3.5063773006383063"/>
  </r>
  <r>
    <x v="0"/>
    <n v="9"/>
    <n v="36.496307000000002"/>
    <s v="Selección"/>
    <x v="0"/>
    <n v="3.6192352105840548"/>
    <n v="0"/>
    <n v="3.6192352105840548"/>
  </r>
  <r>
    <x v="0"/>
    <n v="9"/>
    <n v="36.496307000000002"/>
    <s v="Selección"/>
    <x v="1"/>
    <n v="29.712414548454564"/>
    <n v="0"/>
    <n v="29.712414548454564"/>
  </r>
  <r>
    <x v="0"/>
    <n v="9"/>
    <n v="36.496307000000002"/>
    <s v="Selección"/>
    <x v="2"/>
    <n v="25.461466218602546"/>
    <n v="0"/>
    <n v="25.461466218602546"/>
  </r>
  <r>
    <x v="0"/>
    <n v="11"/>
    <n v="30.324998999999998"/>
    <s v="Selección"/>
    <x v="0"/>
    <n v="1.9369264075479773"/>
    <n v="0"/>
    <n v="1.9369264075479773"/>
  </r>
  <r>
    <x v="0"/>
    <n v="11"/>
    <n v="30.324998999999998"/>
    <s v="Selección"/>
    <x v="1"/>
    <n v="30.68993141781327"/>
    <n v="0"/>
    <n v="30.68993141781327"/>
  </r>
  <r>
    <x v="0"/>
    <n v="11"/>
    <n v="30.324998999999998"/>
    <s v="Selección"/>
    <x v="3"/>
    <n v="6.5877809288716032"/>
    <n v="0"/>
    <n v="6.5877809288716032"/>
  </r>
  <r>
    <x v="0"/>
    <n v="11"/>
    <n v="30.324998999999998"/>
    <s v="Selección"/>
    <x v="2"/>
    <n v="9.6034930828724363"/>
    <n v="0"/>
    <n v="9.6034930828724363"/>
  </r>
  <r>
    <x v="0"/>
    <n v="13"/>
    <n v="30.395551999999999"/>
    <s v="Selección"/>
    <x v="0"/>
    <n v="6.6784119890044682"/>
    <n v="0"/>
    <n v="6.6784119890044682"/>
  </r>
  <r>
    <x v="0"/>
    <n v="13"/>
    <n v="30.395551999999999"/>
    <s v="Selección"/>
    <x v="2"/>
    <n v="14.098525983739606"/>
    <n v="0"/>
    <n v="14.098525983739606"/>
  </r>
  <r>
    <x v="0"/>
    <n v="14"/>
    <n v="17.757763000000001"/>
    <s v="Selección"/>
    <x v="0"/>
    <n v="0.77519804540537129"/>
    <n v="0"/>
    <n v="0.77519804540537129"/>
  </r>
  <r>
    <x v="0"/>
    <n v="14"/>
    <n v="17.757763000000001"/>
    <s v="Selección"/>
    <x v="2"/>
    <n v="39.931031126411334"/>
    <n v="0"/>
    <n v="39.931031126411334"/>
  </r>
  <r>
    <x v="0"/>
    <n v="15"/>
    <n v="34.100935999999997"/>
    <s v="Selección"/>
    <x v="0"/>
    <n v="0.49621450880747492"/>
    <n v="0"/>
    <n v="0.49621450880747492"/>
  </r>
  <r>
    <x v="0"/>
    <n v="15"/>
    <n v="34.100935999999997"/>
    <s v="Selección"/>
    <x v="2"/>
    <n v="40.477535533443742"/>
    <n v="0"/>
    <n v="40.477535533443742"/>
  </r>
  <r>
    <x v="0"/>
    <n v="16"/>
    <n v="28.304417000000001"/>
    <s v="Selección"/>
    <x v="0"/>
    <n v="4.4033659079790164"/>
    <n v="0"/>
    <n v="4.4033659079790164"/>
  </r>
  <r>
    <x v="0"/>
    <n v="16"/>
    <n v="28.304417000000001"/>
    <s v="Selección"/>
    <x v="4"/>
    <n v="0.23167538826616177"/>
    <n v="0"/>
    <n v="0.23167538826616177"/>
  </r>
  <r>
    <x v="0"/>
    <n v="16"/>
    <n v="28.304417000000001"/>
    <s v="Selección"/>
    <x v="3"/>
    <n v="1.7761779767072396"/>
    <n v="0"/>
    <n v="1.7761779767072396"/>
  </r>
  <r>
    <x v="0"/>
    <n v="16"/>
    <n v="28.304417000000001"/>
    <s v="Selección"/>
    <x v="2"/>
    <n v="39.592608091134636"/>
    <n v="0"/>
    <n v="39.592608091134636"/>
  </r>
  <r>
    <x v="0"/>
    <n v="17"/>
    <n v="32.580435000000001"/>
    <s v="Selección"/>
    <x v="0"/>
    <n v="3.1420175752808941"/>
    <n v="0"/>
    <n v="3.1420175752808941"/>
  </r>
  <r>
    <x v="0"/>
    <n v="17"/>
    <n v="32.580435000000001"/>
    <s v="Selección"/>
    <x v="2"/>
    <n v="30.079675293572553"/>
    <n v="0"/>
    <n v="30.079675293572553"/>
  </r>
  <r>
    <x v="0"/>
    <n v="18"/>
    <n v="13.039294"/>
    <s v="Selección"/>
    <x v="0"/>
    <n v="0.42691336835047805"/>
    <n v="0"/>
    <n v="0.42691336835047805"/>
  </r>
  <r>
    <x v="0"/>
    <n v="18"/>
    <n v="13.039294"/>
    <s v="Selección"/>
    <x v="1"/>
    <n v="36.109408227911814"/>
    <n v="0"/>
    <n v="36.109408227911814"/>
  </r>
  <r>
    <x v="0"/>
    <n v="18"/>
    <n v="13.039294"/>
    <s v="Selección"/>
    <x v="2"/>
    <n v="19.378462127229739"/>
    <n v="0"/>
    <n v="19.378462127229739"/>
  </r>
  <r>
    <x v="0"/>
    <n v="19"/>
    <n v="19.955242999999999"/>
    <s v="Selección"/>
    <x v="0"/>
    <n v="1.1977995135217858"/>
    <n v="0"/>
    <n v="1.1977995135217858"/>
  </r>
  <r>
    <x v="0"/>
    <n v="19"/>
    <n v="19.955242999999999"/>
    <s v="Selección"/>
    <x v="3"/>
    <n v="1.8511447027154875"/>
    <n v="0"/>
    <n v="1.8511447027154875"/>
  </r>
  <r>
    <x v="0"/>
    <n v="19"/>
    <n v="19.955242999999999"/>
    <s v="Selección"/>
    <x v="2"/>
    <n v="25.286969818828023"/>
    <n v="0"/>
    <n v="25.286969818828023"/>
  </r>
  <r>
    <x v="1"/>
    <n v="20"/>
    <n v="44.568368"/>
    <s v="Selección"/>
    <x v="0"/>
    <n v="7.5691851626702853"/>
    <n v="0"/>
    <n v="7.5691851626702853"/>
  </r>
  <r>
    <x v="1"/>
    <n v="20"/>
    <n v="44.568368"/>
    <s v="Selección"/>
    <x v="4"/>
    <n v="0.38911783832802932"/>
    <n v="0"/>
    <n v="0.38911783832802932"/>
  </r>
  <r>
    <x v="1"/>
    <n v="20"/>
    <n v="44.568368"/>
    <s v="Selección"/>
    <x v="3"/>
    <n v="1.5564713533121166"/>
    <n v="0"/>
    <n v="1.5564713533121166"/>
  </r>
  <r>
    <x v="1"/>
    <n v="20"/>
    <n v="44.568368"/>
    <s v="Selección"/>
    <x v="2"/>
    <n v="63.813606491130862"/>
    <n v="0"/>
    <n v="63.813606491130862"/>
  </r>
  <r>
    <x v="1"/>
    <n v="21"/>
    <n v="7.9415899999999997"/>
    <s v="Selección"/>
    <x v="0"/>
    <n v="1.2475719492512516"/>
    <n v="0"/>
    <n v="1.2475719492512516"/>
  </r>
  <r>
    <x v="1"/>
    <n v="21"/>
    <n v="7.9415899999999997"/>
    <s v="Selección"/>
    <x v="4"/>
    <n v="8.6670616189252592E-2"/>
    <n v="0"/>
    <n v="8.6670616189252592E-2"/>
  </r>
  <r>
    <x v="1"/>
    <n v="21"/>
    <n v="7.9415899999999997"/>
    <s v="Selección"/>
    <x v="3"/>
    <n v="0.26001184856775778"/>
    <n v="0"/>
    <n v="0.26001184856775778"/>
  </r>
  <r>
    <x v="1"/>
    <n v="21"/>
    <n v="7.9415899999999997"/>
    <s v="Selección"/>
    <x v="2"/>
    <n v="12.110817656042288"/>
    <n v="0"/>
    <n v="12.110817656042288"/>
  </r>
  <r>
    <x v="1"/>
    <n v="22"/>
    <n v="12.164880999999999"/>
    <s v="Selección"/>
    <x v="0"/>
    <n v="2.2135711516978409"/>
    <n v="0"/>
    <n v="2.2135711516978409"/>
  </r>
  <r>
    <x v="1"/>
    <n v="22"/>
    <n v="12.164880999999999"/>
    <s v="Selección"/>
    <x v="4"/>
    <n v="0.13276154172387788"/>
    <n v="0"/>
    <n v="0.13276154172387788"/>
  </r>
  <r>
    <x v="1"/>
    <n v="22"/>
    <n v="12.164880999999999"/>
    <s v="Selección"/>
    <x v="3"/>
    <n v="0.92933079206714486"/>
    <n v="0"/>
    <n v="0.92933079206714486"/>
  </r>
  <r>
    <x v="1"/>
    <n v="22"/>
    <n v="12.164880999999999"/>
    <s v="Selección"/>
    <x v="2"/>
    <n v="18.418517937379598"/>
    <n v="0"/>
    <n v="18.418517937379598"/>
  </r>
  <r>
    <x v="1"/>
    <n v="23"/>
    <n v="16.976974999999999"/>
    <s v="Selección"/>
    <x v="0"/>
    <n v="1.5309434697233755"/>
    <n v="0"/>
    <n v="1.5309434697233755"/>
  </r>
  <r>
    <x v="1"/>
    <n v="23"/>
    <n v="16.976974999999999"/>
    <s v="Selección"/>
    <x v="3"/>
    <n v="0.18527837426504473"/>
    <n v="0"/>
    <n v="0.18527837426504473"/>
  </r>
  <r>
    <x v="1"/>
    <n v="23"/>
    <n v="16.976974999999999"/>
    <s v="Selección"/>
    <x v="2"/>
    <n v="5.8356032634592081"/>
    <n v="0"/>
    <n v="5.8356032634592081"/>
  </r>
  <r>
    <x v="1"/>
    <n v="24"/>
    <n v="13.191224"/>
    <s v="Selección"/>
    <x v="0"/>
    <n v="0.43188763674671848"/>
    <n v="0"/>
    <n v="0.43188763674671848"/>
  </r>
  <r>
    <x v="1"/>
    <n v="24"/>
    <n v="13.191224"/>
    <s v="Selección"/>
    <x v="4"/>
    <n v="0.28792509116447901"/>
    <n v="0"/>
    <n v="0.28792509116447901"/>
  </r>
  <r>
    <x v="1"/>
    <n v="24"/>
    <n v="13.191224"/>
    <s v="Selección"/>
    <x v="3"/>
    <n v="0.43188763674671848"/>
    <n v="0"/>
    <n v="0.43188763674671848"/>
  </r>
  <r>
    <x v="1"/>
    <n v="24"/>
    <n v="13.191224"/>
    <s v="Selección"/>
    <x v="2"/>
    <n v="29.230585960826588"/>
    <n v="0"/>
    <n v="29.230585960826588"/>
  </r>
  <r>
    <x v="1"/>
    <n v="26"/>
    <n v="21.754076000000001"/>
    <s v="Selección"/>
    <x v="0"/>
    <n v="0.79137770125286877"/>
    <n v="0"/>
    <n v="0.79137770125286877"/>
  </r>
  <r>
    <x v="1"/>
    <n v="26"/>
    <n v="21.754076000000001"/>
    <s v="Selección"/>
    <x v="4"/>
    <n v="0.47482662075172133"/>
    <n v="0"/>
    <n v="0.47482662075172133"/>
  </r>
  <r>
    <x v="1"/>
    <n v="26"/>
    <n v="21.754076000000001"/>
    <s v="Selección"/>
    <x v="3"/>
    <n v="0.47482662075172133"/>
    <n v="0"/>
    <n v="0.47482662075172133"/>
  </r>
  <r>
    <x v="1"/>
    <n v="26"/>
    <n v="21.754076000000001"/>
    <s v="Selección"/>
    <x v="2"/>
    <n v="43.036687860138308"/>
    <n v="0"/>
    <n v="43.036687860138308"/>
  </r>
  <r>
    <x v="1"/>
    <n v="27"/>
    <n v="14.707176"/>
    <s v="Selección"/>
    <x v="0"/>
    <n v="0.32101380361458787"/>
    <n v="0"/>
    <n v="0.32101380361458787"/>
  </r>
  <r>
    <x v="1"/>
    <n v="27"/>
    <n v="14.707176"/>
    <s v="Selección"/>
    <x v="2"/>
    <n v="30.011331362188727"/>
    <n v="0"/>
    <n v="30.011331362188727"/>
  </r>
  <r>
    <x v="1"/>
    <n v="28"/>
    <n v="36.435561999999997"/>
    <s v="Selección"/>
    <x v="0"/>
    <n v="1.351975470040865"/>
    <n v="0"/>
    <n v="1.351975470040865"/>
  </r>
  <r>
    <x v="1"/>
    <n v="28"/>
    <n v="36.435561999999997"/>
    <s v="Selección"/>
    <x v="4"/>
    <n v="0.63622375060746605"/>
    <n v="0"/>
    <n v="0.63622375060746605"/>
  </r>
  <r>
    <x v="1"/>
    <n v="28"/>
    <n v="36.435561999999997"/>
    <s v="Selección"/>
    <x v="3"/>
    <n v="0.63622375060746605"/>
    <n v="0"/>
    <n v="0.63622375060746605"/>
  </r>
  <r>
    <x v="1"/>
    <n v="28"/>
    <n v="36.435561999999997"/>
    <s v="Selección"/>
    <x v="2"/>
    <n v="65.995907421931946"/>
    <n v="0"/>
    <n v="65.995907421931946"/>
  </r>
  <r>
    <x v="1"/>
    <n v="29"/>
    <n v="56.258411000000002"/>
    <s v="Selección"/>
    <x v="0"/>
    <n v="5.7339792424479246"/>
    <n v="0"/>
    <n v="5.7339792424479246"/>
  </r>
  <r>
    <x v="1"/>
    <n v="29"/>
    <n v="56.258411000000002"/>
    <s v="Selección"/>
    <x v="4"/>
    <n v="8.7710955816120789E-2"/>
    <n v="0"/>
    <n v="8.7710955816120789E-2"/>
  </r>
  <r>
    <x v="1"/>
    <n v="29"/>
    <n v="56.258411000000002"/>
    <s v="Selección"/>
    <x v="1"/>
    <n v="45.132478154898308"/>
    <n v="0"/>
    <n v="45.132478154898308"/>
  </r>
  <r>
    <x v="1"/>
    <n v="29"/>
    <n v="56.258411000000002"/>
    <s v="Selección"/>
    <x v="3"/>
    <n v="6.2417212969903808"/>
    <n v="0"/>
    <n v="6.2417212969903808"/>
  </r>
  <r>
    <x v="1"/>
    <n v="29"/>
    <n v="56.258411000000002"/>
    <s v="Selección"/>
    <x v="2"/>
    <n v="76.267491875542845"/>
    <n v="0"/>
    <n v="76.267491875542845"/>
  </r>
  <r>
    <x v="1"/>
    <n v="30"/>
    <n v="20.029019999999999"/>
    <s v="Selección"/>
    <x v="0"/>
    <n v="0.98364103067532893"/>
    <n v="0"/>
    <n v="0.98364103067532893"/>
  </r>
  <r>
    <x v="1"/>
    <n v="30"/>
    <n v="20.029019999999999"/>
    <s v="Selección"/>
    <x v="4"/>
    <n v="0.10929344785281436"/>
    <n v="0"/>
    <n v="0.10929344785281436"/>
  </r>
  <r>
    <x v="1"/>
    <n v="30"/>
    <n v="20.029019999999999"/>
    <s v="Selección"/>
    <x v="1"/>
    <n v="32.247901573105068"/>
    <n v="0"/>
    <n v="32.247901573105068"/>
  </r>
  <r>
    <x v="1"/>
    <n v="30"/>
    <n v="20.029019999999999"/>
    <s v="Selección"/>
    <x v="3"/>
    <n v="0.43717379141125745"/>
    <n v="0"/>
    <n v="0.43717379141125745"/>
  </r>
  <r>
    <x v="1"/>
    <n v="30"/>
    <n v="20.029019999999999"/>
    <s v="Selección"/>
    <x v="2"/>
    <n v="15.770126224870637"/>
    <n v="0"/>
    <n v="15.770126224870637"/>
  </r>
  <r>
    <x v="1"/>
    <n v="31"/>
    <n v="34.598478999999998"/>
    <s v="Selección"/>
    <x v="0"/>
    <n v="3.4383560296166435"/>
    <n v="0"/>
    <n v="3.4383560296166435"/>
  </r>
  <r>
    <x v="1"/>
    <n v="31"/>
    <n v="34.598478999999998"/>
    <s v="Selección"/>
    <x v="4"/>
    <n v="0.18879541087747642"/>
    <n v="0"/>
    <n v="0.18879541087747642"/>
  </r>
  <r>
    <x v="1"/>
    <n v="31"/>
    <n v="34.598478999999998"/>
    <s v="Selección"/>
    <x v="1"/>
    <n v="44.364036022328072"/>
    <n v="0"/>
    <n v="44.364036022328072"/>
  </r>
  <r>
    <x v="1"/>
    <n v="31"/>
    <n v="34.598478999999998"/>
    <s v="Selección"/>
    <x v="3"/>
    <n v="3.1290953383088458"/>
    <n v="0"/>
    <n v="3.1290953383088458"/>
  </r>
  <r>
    <x v="1"/>
    <n v="31"/>
    <n v="34.598478999999998"/>
    <s v="Selección"/>
    <x v="2"/>
    <n v="31.13498823160695"/>
    <n v="0"/>
    <n v="31.13498823160695"/>
  </r>
  <r>
    <x v="1"/>
    <n v="32"/>
    <n v="17.204127"/>
    <s v="Selección"/>
    <x v="0"/>
    <n v="4.5965066609008991"/>
    <n v="0"/>
    <n v="4.5965066609008991"/>
  </r>
  <r>
    <x v="1"/>
    <n v="32"/>
    <n v="17.204127"/>
    <s v="Selección"/>
    <x v="3"/>
    <n v="1.8806230007883307"/>
    <n v="0"/>
    <n v="1.8806230007883307"/>
  </r>
  <r>
    <x v="1"/>
    <n v="32"/>
    <n v="17.204127"/>
    <s v="Selección"/>
    <x v="2"/>
    <n v="46.689206565853972"/>
    <n v="0"/>
    <n v="46.689206565853972"/>
  </r>
  <r>
    <x v="1"/>
    <n v="33"/>
    <n v="65.474554999999995"/>
    <s v="Selección"/>
    <x v="0"/>
    <n v="4.724907823833135"/>
    <n v="0"/>
    <n v="4.724907823833135"/>
  </r>
  <r>
    <x v="1"/>
    <n v="33"/>
    <n v="65.474554999999995"/>
    <s v="Selección"/>
    <x v="4"/>
    <n v="8.9319645476647461E-2"/>
    <n v="0"/>
    <n v="8.9319645476647461E-2"/>
  </r>
  <r>
    <x v="1"/>
    <n v="33"/>
    <n v="65.474554999999995"/>
    <s v="Selección"/>
    <x v="1"/>
    <n v="56.053701609693988"/>
    <n v="0"/>
    <n v="56.053701609693988"/>
  </r>
  <r>
    <x v="1"/>
    <n v="33"/>
    <n v="65.474554999999995"/>
    <s v="Selección"/>
    <x v="3"/>
    <n v="4.0824226450991308"/>
    <n v="0"/>
    <n v="4.0824226450991308"/>
  </r>
  <r>
    <x v="1"/>
    <n v="33"/>
    <n v="65.474554999999995"/>
    <s v="Selección"/>
    <x v="2"/>
    <n v="80.977268071120406"/>
    <n v="0"/>
    <n v="80.977268071120406"/>
  </r>
  <r>
    <x v="2"/>
    <n v="35"/>
    <n v="11.251324"/>
    <s v="Selección"/>
    <x v="0"/>
    <n v="4.2890691308392137"/>
    <n v="0"/>
    <n v="4.2890691308392137"/>
  </r>
  <r>
    <x v="2"/>
    <n v="35"/>
    <n v="11.251324"/>
    <s v="Selección"/>
    <x v="3"/>
    <n v="0.49116571569417528"/>
    <n v="0"/>
    <n v="0.49116571569417528"/>
  </r>
  <r>
    <x v="2"/>
    <n v="35"/>
    <n v="11.251324"/>
    <s v="Selección"/>
    <x v="2"/>
    <n v="29.485019440217403"/>
    <n v="0"/>
    <n v="29.485019440217403"/>
  </r>
  <r>
    <x v="2"/>
    <n v="36"/>
    <n v="64.389396000000005"/>
    <s v="Selección"/>
    <x v="0"/>
    <n v="35.347648983451585"/>
    <n v="0"/>
    <n v="35.347648983451585"/>
  </r>
  <r>
    <x v="2"/>
    <n v="36"/>
    <n v="64.389396000000005"/>
    <s v="Selección"/>
    <x v="1"/>
    <n v="40.83391667612964"/>
    <n v="0"/>
    <n v="40.83391667612964"/>
  </r>
  <r>
    <x v="2"/>
    <n v="36"/>
    <n v="64.389396000000005"/>
    <s v="Selección"/>
    <x v="3"/>
    <n v="4.7784570427511133"/>
    <n v="0"/>
    <n v="4.7784570427511133"/>
  </r>
  <r>
    <x v="2"/>
    <n v="36"/>
    <n v="64.389396000000005"/>
    <s v="Selección"/>
    <x v="2"/>
    <n v="336.44717555319539"/>
    <n v="0"/>
    <n v="336.44717555319539"/>
  </r>
  <r>
    <x v="2"/>
    <n v="38"/>
    <n v="4.7484010000000003"/>
    <s v="Selección"/>
    <x v="0"/>
    <n v="0.10364343678876982"/>
    <n v="0"/>
    <n v="0.10364343678876982"/>
  </r>
  <r>
    <x v="2"/>
    <n v="38"/>
    <n v="4.7484010000000003"/>
    <s v="Selección"/>
    <x v="3"/>
    <n v="0.20728687357753964"/>
    <n v="0"/>
    <n v="0.20728687357753964"/>
  </r>
  <r>
    <x v="2"/>
    <n v="38"/>
    <n v="4.7484010000000003"/>
    <s v="Selección"/>
    <x v="2"/>
    <n v="13.17801906839887"/>
    <n v="0"/>
    <n v="13.17801906839887"/>
  </r>
  <r>
    <x v="2"/>
    <n v="39"/>
    <n v="1.9165220000000001"/>
    <s v="Selección"/>
    <x v="0"/>
    <n v="0.77242112116414485"/>
    <n v="0"/>
    <n v="0.77242112116414485"/>
  </r>
  <r>
    <x v="2"/>
    <n v="39"/>
    <n v="1.9165220000000001"/>
    <s v="Selección"/>
    <x v="3"/>
    <n v="0.14641186447069302"/>
    <n v="0"/>
    <n v="0.14641186447069302"/>
  </r>
  <r>
    <x v="2"/>
    <n v="39"/>
    <n v="1.9165220000000001"/>
    <s v="Selección"/>
    <x v="2"/>
    <n v="8.7636223453463646"/>
    <n v="0"/>
    <n v="8.7636223453463646"/>
  </r>
  <r>
    <x v="2"/>
    <n v="40"/>
    <n v="11.460535"/>
    <s v="Selección"/>
    <x v="0"/>
    <n v="3.9765507097932877"/>
    <n v="0"/>
    <n v="3.9765507097932877"/>
  </r>
  <r>
    <x v="2"/>
    <n v="40"/>
    <n v="11.460535"/>
    <s v="Selección"/>
    <x v="3"/>
    <n v="0.37522396534264402"/>
    <n v="0"/>
    <n v="0.37522396534264402"/>
  </r>
  <r>
    <x v="2"/>
    <n v="40"/>
    <n v="11.460535"/>
    <s v="Selección"/>
    <x v="2"/>
    <n v="32.045712663796095"/>
    <n v="0"/>
    <n v="32.045712663796095"/>
  </r>
  <r>
    <x v="2"/>
    <n v="43"/>
    <n v="7.2669810000000004"/>
    <s v="Selección"/>
    <x v="0"/>
    <n v="2.7702147659684391"/>
    <n v="0"/>
    <n v="2.7702147659684391"/>
  </r>
  <r>
    <x v="2"/>
    <n v="43"/>
    <n v="7.2669810000000004"/>
    <s v="Selección"/>
    <x v="3"/>
    <n v="0.31723305842058885"/>
    <n v="0"/>
    <n v="0.31723305842058885"/>
  </r>
  <r>
    <x v="2"/>
    <n v="43"/>
    <n v="7.2669810000000004"/>
    <s v="Selección"/>
    <x v="2"/>
    <n v="19.383663371159642"/>
    <n v="0"/>
    <n v="19.383663371159642"/>
  </r>
  <r>
    <x v="2"/>
    <n v="44"/>
    <n v="9.2704810000000002"/>
    <s v="Selección"/>
    <x v="0"/>
    <n v="6.8655739140269869"/>
    <n v="0"/>
    <n v="6.8655739140269869"/>
  </r>
  <r>
    <x v="2"/>
    <n v="44"/>
    <n v="9.2704810000000002"/>
    <s v="Selección"/>
    <x v="3"/>
    <n v="0.30352044136278455"/>
    <n v="0"/>
    <n v="0.30352044136278455"/>
  </r>
  <r>
    <x v="2"/>
    <n v="44"/>
    <n v="9.2704810000000002"/>
    <s v="Selección"/>
    <x v="2"/>
    <n v="18.933974426900011"/>
    <n v="0"/>
    <n v="18.933974426900011"/>
  </r>
  <r>
    <x v="2"/>
    <n v="47"/>
    <n v="16.070055"/>
    <s v="Selección"/>
    <x v="0"/>
    <n v="6.3013776732159092"/>
    <n v="0"/>
    <n v="6.3013776732159092"/>
  </r>
  <r>
    <x v="2"/>
    <n v="47"/>
    <n v="16.070055"/>
    <s v="Selección"/>
    <x v="3"/>
    <n v="0.52614208327747203"/>
    <n v="0"/>
    <n v="0.52614208327747203"/>
  </r>
  <r>
    <x v="2"/>
    <n v="47"/>
    <n v="16.070055"/>
    <s v="Selección"/>
    <x v="2"/>
    <n v="30.504276781991571"/>
    <n v="0"/>
    <n v="30.504276781991571"/>
  </r>
  <r>
    <x v="2"/>
    <n v="48"/>
    <n v="27.076958999999999"/>
    <s v="Selección"/>
    <x v="0"/>
    <n v="12.22087165992801"/>
    <n v="0"/>
    <n v="12.22087165992801"/>
  </r>
  <r>
    <x v="2"/>
    <n v="48"/>
    <n v="27.076958999999999"/>
    <s v="Selección"/>
    <x v="3"/>
    <n v="0.81263776937843701"/>
    <n v="0"/>
    <n v="0.81263776937843701"/>
  </r>
  <r>
    <x v="2"/>
    <n v="48"/>
    <n v="27.076958999999999"/>
    <s v="Selección"/>
    <x v="2"/>
    <n v="63.003421752069436"/>
    <n v="0"/>
    <n v="63.003421752069436"/>
  </r>
  <r>
    <x v="3"/>
    <n v="49"/>
    <n v="13.894721000000001"/>
    <s v="Selección"/>
    <x v="0"/>
    <n v="5.4483873692382652"/>
    <n v="0"/>
    <n v="5.4483873692382652"/>
  </r>
  <r>
    <x v="3"/>
    <n v="49"/>
    <n v="13.894721000000001"/>
    <s v="Selección"/>
    <x v="3"/>
    <n v="0.45492049986756361"/>
    <n v="0"/>
    <n v="0.45492049986756361"/>
  </r>
  <r>
    <x v="3"/>
    <n v="49"/>
    <n v="13.894721000000001"/>
    <s v="Selección"/>
    <x v="2"/>
    <n v="33.836447606470621"/>
    <n v="0"/>
    <n v="33.836447606470621"/>
  </r>
  <r>
    <x v="3"/>
    <n v="50"/>
    <n v="13.054057"/>
    <s v="Selección"/>
    <x v="0"/>
    <n v="5.047514058528157"/>
    <n v="0"/>
    <n v="5.047514058528157"/>
  </r>
  <r>
    <x v="3"/>
    <n v="50"/>
    <n v="13.054057"/>
    <s v="Selección"/>
    <x v="3"/>
    <n v="0.42739671676312657"/>
    <n v="0"/>
    <n v="0.42739671676312657"/>
  </r>
  <r>
    <x v="3"/>
    <n v="50"/>
    <n v="13.054057"/>
    <s v="Selección"/>
    <x v="2"/>
    <n v="31.830132393477989"/>
    <n v="0"/>
    <n v="31.830132393477989"/>
  </r>
  <r>
    <x v="3"/>
    <n v="51"/>
    <n v="14.099213000000001"/>
    <s v="Selección"/>
    <x v="0"/>
    <n v="5.3747007238816469"/>
    <n v="0"/>
    <n v="5.3747007238816469"/>
  </r>
  <r>
    <x v="3"/>
    <n v="51"/>
    <n v="14.099213000000001"/>
    <s v="Selección"/>
    <x v="3"/>
    <n v="0.76935945981442044"/>
    <n v="0"/>
    <n v="0.76935945981442044"/>
  </r>
  <r>
    <x v="3"/>
    <n v="51"/>
    <n v="14.099213000000001"/>
    <s v="Selección"/>
    <x v="2"/>
    <n v="30.707879723565835"/>
    <n v="0"/>
    <n v="30.707879723565835"/>
  </r>
  <r>
    <x v="4"/>
    <n v="52"/>
    <n v="7.6072449999999998"/>
    <s v="Selección"/>
    <x v="0"/>
    <n v="2.8999253510281058"/>
    <n v="0"/>
    <n v="2.8999253510281058"/>
  </r>
  <r>
    <x v="4"/>
    <n v="52"/>
    <n v="7.6072449999999998"/>
    <s v="Selección"/>
    <x v="3"/>
    <n v="0.4151086946396193"/>
    <n v="0"/>
    <n v="0.4151086946396193"/>
  </r>
  <r>
    <x v="4"/>
    <n v="52"/>
    <n v="7.6072449999999998"/>
    <s v="Selección"/>
    <x v="2"/>
    <n v="17.914701753568249"/>
    <n v="0"/>
    <n v="17.914701753568249"/>
  </r>
  <r>
    <x v="4"/>
    <n v="53"/>
    <n v="1.7994730000000001"/>
    <s v="Selección"/>
    <x v="0"/>
    <n v="0.68596941089587615"/>
    <n v="0"/>
    <n v="0.68596941089587615"/>
  </r>
  <r>
    <x v="4"/>
    <n v="53"/>
    <n v="1.7994730000000001"/>
    <s v="Selección"/>
    <x v="3"/>
    <n v="7.8554261162272515E-2"/>
    <n v="0"/>
    <n v="7.8554261162272515E-2"/>
  </r>
  <r>
    <x v="4"/>
    <n v="53"/>
    <n v="1.7994730000000001"/>
    <s v="Selección"/>
    <x v="2"/>
    <n v="4.0408464176745058"/>
    <n v="0"/>
    <n v="4.0408464176745058"/>
  </r>
  <r>
    <x v="4"/>
    <n v="54"/>
    <n v="11.629943000000001"/>
    <s v="Selección"/>
    <x v="0"/>
    <n v="8.341808887991645"/>
    <n v="0"/>
    <n v="8.341808887991645"/>
  </r>
  <r>
    <x v="4"/>
    <n v="54"/>
    <n v="11.629943000000001"/>
    <s v="Selección"/>
    <x v="3"/>
    <n v="0.25384698178976378"/>
    <n v="0"/>
    <n v="0.25384698178976378"/>
  </r>
  <r>
    <x v="4"/>
    <n v="54"/>
    <n v="11.629943000000001"/>
    <s v="Selección"/>
    <x v="2"/>
    <n v="23.186774746067254"/>
    <n v="0"/>
    <n v="23.186774746067254"/>
  </r>
  <r>
    <x v="4"/>
    <n v="55"/>
    <n v="19.533549000000001"/>
    <s v="Selección"/>
    <x v="0"/>
    <n v="10.186181225734016"/>
    <n v="0"/>
    <n v="10.186181225734016"/>
  </r>
  <r>
    <x v="4"/>
    <n v="55"/>
    <n v="19.533549000000001"/>
    <s v="Selección"/>
    <x v="3"/>
    <n v="0.6395387050425515"/>
    <n v="0"/>
    <n v="0.6395387050425515"/>
  </r>
  <r>
    <x v="4"/>
    <n v="55"/>
    <n v="19.533549000000001"/>
    <s v="Selección"/>
    <x v="2"/>
    <n v="40.158920594236157"/>
    <n v="0"/>
    <n v="40.158920594236157"/>
  </r>
  <r>
    <x v="4"/>
    <n v="56"/>
    <n v="23.960269"/>
    <s v="Selección"/>
    <x v="0"/>
    <n v="4.5187346418666188"/>
    <n v="0"/>
    <n v="4.5187346418666188"/>
  </r>
  <r>
    <x v="4"/>
    <n v="56"/>
    <n v="23.960269"/>
    <s v="Selección"/>
    <x v="3"/>
    <n v="0.71909919994587712"/>
    <n v="0"/>
    <n v="0.71909919994587712"/>
  </r>
  <r>
    <x v="4"/>
    <n v="56"/>
    <n v="23.960269"/>
    <s v="Selección"/>
    <x v="2"/>
    <n v="50.386155133867987"/>
    <n v="0"/>
    <n v="50.386155133867987"/>
  </r>
  <r>
    <x v="4"/>
    <n v="57"/>
    <n v="17.104810000000001"/>
    <s v="Selección"/>
    <x v="0"/>
    <n v="0.3733470054485537"/>
    <n v="0"/>
    <n v="0.3733470054485537"/>
  </r>
  <r>
    <x v="4"/>
    <n v="57"/>
    <n v="17.104810000000001"/>
    <s v="Selección"/>
    <x v="3"/>
    <n v="0.56002050817283044"/>
    <n v="0"/>
    <n v="0.56002050817283044"/>
  </r>
  <r>
    <x v="4"/>
    <n v="57"/>
    <n v="17.104810000000001"/>
    <s v="Selección"/>
    <x v="2"/>
    <n v="35.019006436660767"/>
    <n v="0"/>
    <n v="35.019006436660767"/>
  </r>
  <r>
    <x v="4"/>
    <n v="58"/>
    <n v="18.756228"/>
    <s v="Selección"/>
    <x v="0"/>
    <n v="6.3581428338434884"/>
    <n v="0"/>
    <n v="6.3581428338434884"/>
  </r>
  <r>
    <x v="4"/>
    <n v="58"/>
    <n v="18.756228"/>
    <s v="Selección"/>
    <x v="3"/>
    <n v="0.81878507359161712"/>
    <n v="0"/>
    <n v="0.81878507359161712"/>
  </r>
  <r>
    <x v="4"/>
    <n v="58"/>
    <n v="18.756228"/>
    <s v="Selección"/>
    <x v="2"/>
    <n v="36.21265539856681"/>
    <n v="0"/>
    <n v="36.21265539856681"/>
  </r>
  <r>
    <x v="4"/>
    <n v="59"/>
    <n v="45.865789999999997"/>
    <s v="Selección"/>
    <x v="0"/>
    <n v="0.90100210491253585"/>
    <n v="0"/>
    <n v="0.90100210491253585"/>
  </r>
  <r>
    <x v="4"/>
    <n v="59"/>
    <n v="45.865789999999997"/>
    <s v="Selección"/>
    <x v="3"/>
    <n v="1.1012247948930995"/>
    <n v="0"/>
    <n v="1.1012247948930995"/>
  </r>
  <r>
    <x v="4"/>
    <n v="59"/>
    <n v="45.865789999999997"/>
    <s v="Selección"/>
    <x v="2"/>
    <n v="79.336508224717832"/>
    <n v="0"/>
    <n v="79.336508224717832"/>
  </r>
  <r>
    <x v="4"/>
    <n v="60"/>
    <n v="50.319574000000003"/>
    <s v="Selección"/>
    <x v="0"/>
    <n v="50.443068796131101"/>
    <n v="0"/>
    <n v="50.443068796131101"/>
  </r>
  <r>
    <x v="4"/>
    <n v="60"/>
    <n v="50.319574000000003"/>
    <s v="Selección"/>
    <x v="1"/>
    <n v="73.601059542896849"/>
    <n v="0"/>
    <n v="73.601059542896849"/>
  </r>
  <r>
    <x v="4"/>
    <n v="60"/>
    <n v="50.319574000000003"/>
    <s v="Selección"/>
    <x v="3"/>
    <n v="9.8849364836629032"/>
    <n v="0"/>
    <n v="9.8849364836629032"/>
  </r>
  <r>
    <x v="4"/>
    <n v="60"/>
    <n v="50.319574000000003"/>
    <s v="Selección"/>
    <x v="2"/>
    <n v="352.35164456080241"/>
    <n v="0"/>
    <n v="352.35164456080241"/>
  </r>
  <r>
    <x v="5"/>
    <n v="62"/>
    <n v="4.2036550000000004"/>
    <s v="Selección"/>
    <x v="0"/>
    <n v="1.6024573549919918"/>
    <n v="0"/>
    <n v="1.6024573549919918"/>
  </r>
  <r>
    <x v="5"/>
    <n v="62"/>
    <n v="4.2036550000000004"/>
    <s v="Selección"/>
    <x v="3"/>
    <n v="0.13762988359901457"/>
    <n v="0"/>
    <n v="0.13762988359901457"/>
  </r>
  <r>
    <x v="5"/>
    <n v="62"/>
    <n v="4.2036550000000004"/>
    <s v="Selección"/>
    <x v="2"/>
    <n v="9.5376164633913323"/>
    <n v="0"/>
    <n v="9.5376164633913323"/>
  </r>
  <r>
    <x v="5"/>
    <n v="63"/>
    <n v="5.3132349999999997"/>
    <s v="Selección"/>
    <x v="0"/>
    <n v="0.11597207899382958"/>
    <n v="0"/>
    <n v="0.11597207899382958"/>
  </r>
  <r>
    <x v="5"/>
    <n v="63"/>
    <n v="5.3132349999999997"/>
    <s v="Selección"/>
    <x v="3"/>
    <n v="0.17395811849074438"/>
    <n v="0"/>
    <n v="0.17395811849074438"/>
  </r>
  <r>
    <x v="5"/>
    <n v="63"/>
    <n v="5.3132349999999997"/>
    <s v="Selección"/>
    <x v="2"/>
    <n v="10.93863369745061"/>
    <n v="0"/>
    <n v="10.93863369745061"/>
  </r>
  <r>
    <x v="5"/>
    <n v="64"/>
    <n v="8.3605730000000005"/>
    <s v="Selección"/>
    <x v="0"/>
    <n v="6.2829534049118152"/>
    <n v="0"/>
    <n v="6.2829534049118152"/>
  </r>
  <r>
    <x v="5"/>
    <n v="64"/>
    <n v="8.3605730000000005"/>
    <s v="Selección"/>
    <x v="3"/>
    <n v="0.27372957314790675"/>
    <n v="0"/>
    <n v="0.27372957314790675"/>
  </r>
  <r>
    <x v="5"/>
    <n v="64"/>
    <n v="8.3605730000000005"/>
    <s v="Selección"/>
    <x v="2"/>
    <n v="19.409800651574091"/>
    <n v="0"/>
    <n v="19.409800651574091"/>
  </r>
  <r>
    <x v="5"/>
    <n v="65"/>
    <n v="15.411365"/>
    <s v="Selección"/>
    <x v="0"/>
    <n v="5.8749005793092328"/>
    <n v="0"/>
    <n v="5.8749005793092328"/>
  </r>
  <r>
    <x v="5"/>
    <n v="65"/>
    <n v="15.411365"/>
    <s v="Selección"/>
    <x v="3"/>
    <n v="0.67276829998399856"/>
    <n v="0"/>
    <n v="0.67276829998399856"/>
  </r>
  <r>
    <x v="5"/>
    <n v="65"/>
    <n v="15.411365"/>
    <s v="Selección"/>
    <x v="2"/>
    <n v="38.059634007120358"/>
    <n v="0"/>
    <n v="38.059634007120358"/>
  </r>
  <r>
    <x v="5"/>
    <n v="66"/>
    <n v="20.295914"/>
    <s v="Selección"/>
    <x v="0"/>
    <n v="7.351154553545757"/>
    <n v="0"/>
    <n v="7.351154553545757"/>
  </r>
  <r>
    <x v="5"/>
    <n v="66"/>
    <n v="20.295914"/>
    <s v="Selección"/>
    <x v="3"/>
    <n v="0.59066572227277014"/>
    <n v="0"/>
    <n v="0.59066572227277014"/>
  </r>
  <r>
    <x v="5"/>
    <n v="66"/>
    <n v="20.295914"/>
    <s v="Selección"/>
    <x v="2"/>
    <n v="46.414487842248299"/>
    <n v="0"/>
    <n v="46.414487842248299"/>
  </r>
  <r>
    <x v="5"/>
    <n v="67"/>
    <n v="25.199660000000002"/>
    <s v="Selección"/>
    <x v="0"/>
    <n v="4.9406357008931217"/>
    <n v="0"/>
    <n v="4.9406357008931217"/>
  </r>
  <r>
    <x v="5"/>
    <n v="67"/>
    <n v="25.199660000000002"/>
    <s v="Selección"/>
    <x v="3"/>
    <n v="0.82505017003886916"/>
    <n v="0"/>
    <n v="0.82505017003886916"/>
  </r>
  <r>
    <x v="5"/>
    <n v="67"/>
    <n v="25.199660000000002"/>
    <s v="Selección"/>
    <x v="2"/>
    <n v="53.36153911034242"/>
    <n v="0"/>
    <n v="53.36153911034242"/>
  </r>
  <r>
    <x v="5"/>
    <n v="68"/>
    <n v="19.435549000000002"/>
    <s v="Selección"/>
    <x v="0"/>
    <n v="0.53027511109438163"/>
    <n v="0"/>
    <n v="0.53027511109438163"/>
  </r>
  <r>
    <x v="5"/>
    <n v="68"/>
    <n v="19.435549000000002"/>
    <s v="Selección"/>
    <x v="3"/>
    <n v="0.42422008887550539"/>
    <n v="0"/>
    <n v="0.42422008887550539"/>
  </r>
  <r>
    <x v="5"/>
    <n v="68"/>
    <n v="19.435549000000002"/>
    <s v="Selección"/>
    <x v="2"/>
    <n v="39.661502088576086"/>
    <n v="0"/>
    <n v="39.661502088576086"/>
  </r>
  <r>
    <x v="5"/>
    <n v="69"/>
    <n v="68.127292999999995"/>
    <s v="Selección"/>
    <x v="0"/>
    <n v="7.7008287899939081"/>
    <n v="0"/>
    <n v="7.7008287899939081"/>
  </r>
  <r>
    <x v="5"/>
    <n v="69"/>
    <n v="68.127292999999995"/>
    <s v="Selección"/>
    <x v="1"/>
    <n v="30.627526417109848"/>
    <n v="0"/>
    <n v="30.627526417109848"/>
  </r>
  <r>
    <x v="5"/>
    <n v="69"/>
    <n v="68.127292999999995"/>
    <s v="Selección"/>
    <x v="3"/>
    <n v="2.3234620143824132"/>
    <n v="0"/>
    <n v="2.3234620143824132"/>
  </r>
  <r>
    <x v="5"/>
    <n v="69"/>
    <n v="68.127292999999995"/>
    <s v="Selección"/>
    <x v="2"/>
    <n v="151.41771948906367"/>
    <n v="0"/>
    <n v="151.41771948906367"/>
  </r>
  <r>
    <x v="5"/>
    <n v="70"/>
    <n v="13.370430000000001"/>
    <s v="Selección"/>
    <x v="0"/>
    <n v="5.096884471467229"/>
    <n v="0"/>
    <n v="5.096884471467229"/>
  </r>
  <r>
    <x v="5"/>
    <n v="70"/>
    <n v="13.370430000000001"/>
    <s v="Selección"/>
    <x v="3"/>
    <n v="0.29183662385372922"/>
    <n v="0"/>
    <n v="0.29183662385372922"/>
  </r>
  <r>
    <x v="5"/>
    <n v="70"/>
    <n v="13.370430000000001"/>
    <s v="Selección"/>
    <x v="2"/>
    <n v="28.431638432825775"/>
    <n v="0"/>
    <n v="28.431638432825775"/>
  </r>
  <r>
    <x v="5"/>
    <n v="73"/>
    <n v="38.649324"/>
    <s v="Selección"/>
    <x v="0"/>
    <n v="8.2102713147252366"/>
    <n v="0"/>
    <n v="8.2102713147252366"/>
  </r>
  <r>
    <x v="5"/>
    <n v="73"/>
    <n v="38.649324"/>
    <s v="Selección"/>
    <x v="3"/>
    <n v="1.4762991469369784"/>
    <n v="0"/>
    <n v="1.4762991469369784"/>
  </r>
  <r>
    <x v="5"/>
    <n v="73"/>
    <n v="38.649324"/>
    <s v="Selección"/>
    <x v="2"/>
    <n v="73.011206243216165"/>
    <n v="0"/>
    <n v="73.01120624321616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92">
  <r>
    <x v="0"/>
    <n v="1"/>
    <n v="45.633440999999998"/>
    <x v="0"/>
    <n v="0.91893624933287765"/>
    <n v="0.27568087479986331"/>
    <n v="0.64325537453301429"/>
    <n v="41.934223116693161"/>
    <n v="0.40251655874119219"/>
    <n v="0.3"/>
    <n v="0.64325537453301429"/>
    <n v="0.28176159111883453"/>
    <n v="0.27568087479986331"/>
    <n v="12.580266935007948"/>
    <n v="0"/>
    <n v="0.51667295549896441"/>
    <n v="0.40226329383391324"/>
    <n v="0.91893624933287765"/>
    <n v="41.934223116693161"/>
    <m/>
    <m/>
    <m/>
    <n v="0.3"/>
    <n v="0"/>
    <n v="7.0732694493172845"/>
    <n v="5.5069974856906629"/>
    <n v="12.580266935007948"/>
  </r>
  <r>
    <x v="0"/>
    <n v="1"/>
    <n v="45.633400000000002"/>
    <x v="1"/>
    <n v="2.5530264293093388"/>
    <n v="0.76590792879280156"/>
    <n v="1.7871185005165371"/>
    <n v="116.50338093332837"/>
    <n v="0.42215151282612839"/>
    <n v="0.3"/>
    <n v="1.7871185005165371"/>
    <n v="0.29550605897828985"/>
    <n v="0.76590792879280156"/>
    <n v="34.950982877773434"/>
    <n v="0"/>
    <n v="0"/>
    <n v="2.5530264293093388"/>
    <n v="2.5530264293093388"/>
    <n v="116.50338093332837"/>
    <n v="2.2191120177776833"/>
    <n v="1.9047619047619049"/>
    <n v="1.8790867892472318"/>
    <n v="0.3"/>
    <n v="0"/>
    <n v="0"/>
    <n v="34.950982877773434"/>
    <n v="34.950982877773434"/>
  </r>
  <r>
    <x v="0"/>
    <n v="1"/>
    <n v="45.633400000000002"/>
    <x v="2"/>
    <n v="3.9010126994047116"/>
    <n v="1.1703038098214134"/>
    <n v="2.7307088895832985"/>
    <n v="178.01663285853564"/>
    <n v="1.5217089415825558"/>
    <n v="0.3"/>
    <n v="2.730708889583298"/>
    <n v="1.065196259107789"/>
    <n v="1.1703038098214134"/>
    <n v="53.404941875104484"/>
    <n v="0.97699120414900642"/>
    <n v="2.5559055513620081"/>
    <n v="0.36811594389369678"/>
    <n v="3.9010126994047116"/>
    <n v="178.01663285853564"/>
    <m/>
    <m/>
    <m/>
    <n v="0.3"/>
    <n v="13.375029124623982"/>
    <n v="34.99039811625692"/>
    <n v="5.039514634223587"/>
    <n v="53.404941875104491"/>
  </r>
  <r>
    <x v="0"/>
    <n v="2"/>
    <n v="29.06024"/>
    <x v="0"/>
    <n v="0.31527915707343895"/>
    <n v="9.4583747122031686E-2"/>
    <n v="0.22069540995140727"/>
    <n v="9.1620879715518342"/>
    <n v="0.17016960206944717"/>
    <n v="0.3"/>
    <n v="0.22069540995140724"/>
    <n v="0.11911872144861302"/>
    <n v="9.4583747122031686E-2"/>
    <n v="2.74862639146555"/>
    <n v="0"/>
    <n v="0"/>
    <n v="0.31527915707343895"/>
    <n v="0.31527915707343895"/>
    <n v="9.1620879715518342"/>
    <m/>
    <m/>
    <m/>
    <n v="0.3"/>
    <n v="0"/>
    <n v="0"/>
    <n v="2.74862639146555"/>
    <n v="2.74862639146555"/>
  </r>
  <r>
    <x v="0"/>
    <n v="2"/>
    <n v="29.06024"/>
    <x v="2"/>
    <n v="4.3416817387566242"/>
    <n v="1.3025045216269873"/>
    <n v="3.039177217129637"/>
    <n v="126.1703133318848"/>
    <n v="1.9307704850187268"/>
    <n v="0.3"/>
    <n v="3.039177217129637"/>
    <n v="1.3515393395131088"/>
    <n v="1.3025045216269873"/>
    <n v="37.851093999565443"/>
    <n v="1.0193101821300863"/>
    <n v="2.5077596093396002"/>
    <n v="0.81461194728693809"/>
    <n v="4.3416817387566242"/>
    <n v="126.1703133318848"/>
    <m/>
    <m/>
    <m/>
    <n v="0.3"/>
    <n v="8.8864195581432064"/>
    <n v="21.862828832914506"/>
    <n v="7.1018456085077304"/>
    <n v="37.851093999565443"/>
  </r>
  <r>
    <x v="0"/>
    <n v="4"/>
    <n v="17.230187000000001"/>
    <x v="0"/>
    <n v="9.7008971407212E-2"/>
    <n v="2.9102691422163599E-2"/>
    <n v="6.7906279985048404E-2"/>
    <n v="1.671482718023916"/>
    <n v="5.2359877559829869E-2"/>
    <n v="0.3"/>
    <n v="6.790627998504839E-2"/>
    <n v="3.6651914291880909E-2"/>
    <n v="2.9102691422163599E-2"/>
    <n v="0.50144481540717478"/>
    <n v="0"/>
    <n v="0"/>
    <n v="9.7008971407212E-2"/>
    <n v="9.7008971407212E-2"/>
    <n v="1.671482718023916"/>
    <m/>
    <m/>
    <m/>
    <n v="0.3"/>
    <n v="0"/>
    <n v="0"/>
    <n v="0.50144481540717478"/>
    <n v="0.50144481540717478"/>
  </r>
  <r>
    <x v="0"/>
    <n v="4"/>
    <n v="17.230187000000001"/>
    <x v="2"/>
    <n v="4.2509287362997625"/>
    <n v="1.2752786208899287"/>
    <n v="2.9756501154098336"/>
    <n v="73.244297050118604"/>
    <n v="1.6231562043547254"/>
    <n v="0.3"/>
    <n v="2.9756501154098336"/>
    <n v="1.1362093430483078"/>
    <n v="1.2752786208899287"/>
    <n v="21.97328911503558"/>
    <n v="1.9673784230777933"/>
    <n v="0.91354938512807615"/>
    <n v="1.3700009280938934"/>
    <n v="4.2509287362997625"/>
    <n v="73.244297050118604"/>
    <m/>
    <m/>
    <m/>
    <n v="0.3"/>
    <n v="10.169489438818648"/>
    <n v="4.7221880218475309"/>
    <n v="7.081611654369401"/>
    <n v="21.97328911503558"/>
  </r>
  <r>
    <x v="0"/>
    <n v="5"/>
    <n v="27.95965"/>
    <x v="0"/>
    <n v="0.56404524602282458"/>
    <n v="0.16921357380684737"/>
    <n v="0.3948316722159772"/>
    <n v="15.770507662962068"/>
    <n v="0.32397674240144736"/>
    <n v="0.3"/>
    <n v="0.3948316722159772"/>
    <n v="0.22678371968101313"/>
    <n v="0.16921357380684737"/>
    <n v="4.7311522988886203"/>
    <n v="0"/>
    <n v="0"/>
    <n v="0.56404524602282458"/>
    <n v="0.56404524602282458"/>
    <n v="15.770507662962068"/>
    <m/>
    <m/>
    <m/>
    <n v="0.3"/>
    <n v="0"/>
    <n v="0"/>
    <n v="4.7311522988886203"/>
    <n v="4.7311522988886203"/>
  </r>
  <r>
    <x v="0"/>
    <n v="5"/>
    <n v="27.95965"/>
    <x v="1"/>
    <n v="5.7306177061327839"/>
    <n v="1.719185311839835"/>
    <n v="4.0114323942929486"/>
    <n v="160.22606534727549"/>
    <n v="0.77067194783374615"/>
    <n v="0.3"/>
    <n v="4.0114323942929486"/>
    <n v="0.53947036348362232"/>
    <n v="1.719185311839835"/>
    <n v="48.067819604182645"/>
    <n v="0.64102434748232817"/>
    <n v="0"/>
    <n v="5.0895933586504558"/>
    <n v="5.7306177061327839"/>
    <n v="160.22606534727549"/>
    <n v="5.340868844909183"/>
    <n v="3.3333333333333335"/>
    <n v="2.3562656668716984"/>
    <n v="0.3"/>
    <n v="5.3768449191252827"/>
    <n v="0"/>
    <n v="42.690974685057363"/>
    <n v="48.067819604182645"/>
  </r>
  <r>
    <x v="0"/>
    <n v="5"/>
    <n v="27.95965"/>
    <x v="3"/>
    <n v="0.69187087017283122"/>
    <n v="0.20756126105184936"/>
    <n v="0.48430960912098187"/>
    <n v="19.344467375227801"/>
    <n v="0.30925052683774534"/>
    <n v="0.3"/>
    <n v="0.48430960912098181"/>
    <n v="0.21647536878642173"/>
    <n v="0.20756126105184936"/>
    <n v="5.8033402125683402"/>
    <n v="0"/>
    <n v="0"/>
    <n v="0.69187087017283122"/>
    <n v="0.69187087017283122"/>
    <n v="19.344467375227801"/>
    <m/>
    <m/>
    <m/>
    <n v="0.3"/>
    <n v="0"/>
    <n v="0"/>
    <n v="5.8033402125683402"/>
    <n v="5.8033402125683402"/>
  </r>
  <r>
    <x v="0"/>
    <n v="5"/>
    <n v="27.95965"/>
    <x v="2"/>
    <n v="2.3673095937339532"/>
    <n v="0.71019287812018594"/>
    <n v="1.6571167156137672"/>
    <n v="66.189147682443519"/>
    <n v="0.97193022720434208"/>
    <n v="0.3"/>
    <n v="1.6571167156137672"/>
    <n v="0.68035115904303944"/>
    <n v="0.71019287812018594"/>
    <n v="19.856744304733056"/>
    <n v="1.2252071229558066"/>
    <n v="0"/>
    <n v="1.1421024707781464"/>
    <n v="2.3673095937339532"/>
    <n v="66.189147682443519"/>
    <m/>
    <m/>
    <m/>
    <n v="0.3"/>
    <n v="10.276908700605395"/>
    <n v="0"/>
    <n v="9.5798356041276591"/>
    <n v="19.856744304733056"/>
  </r>
  <r>
    <x v="0"/>
    <n v="6"/>
    <n v="13.83578"/>
    <x v="0"/>
    <n v="0.43654037133245399"/>
    <n v="0.13096211139973618"/>
    <n v="0.30557825993271781"/>
    <n v="6.0398765388741404"/>
    <n v="0.23561944901923443"/>
    <n v="0.3"/>
    <n v="0.30557825993271776"/>
    <n v="0.16493361431346409"/>
    <n v="0.13096211139973618"/>
    <n v="1.8119629616622419"/>
    <n v="0"/>
    <n v="0"/>
    <n v="0.43654037133245399"/>
    <n v="0.43654037133245399"/>
    <n v="6.0398765388741404"/>
    <m/>
    <m/>
    <m/>
    <n v="0.3"/>
    <n v="0"/>
    <n v="0"/>
    <n v="1.8119629616622419"/>
    <n v="1.8119629616622419"/>
  </r>
  <r>
    <x v="0"/>
    <n v="6"/>
    <n v="13.83578"/>
    <x v="3"/>
    <n v="0.98221583549802149"/>
    <n v="0.29466475064940645"/>
    <n v="0.68755108484861505"/>
    <n v="13.589722212466816"/>
    <n v="0.53014376029327781"/>
    <n v="0.3"/>
    <n v="0.68755108484861505"/>
    <n v="0.37110063220529443"/>
    <n v="0.29466475064940645"/>
    <n v="4.0769166637400449"/>
    <n v="0"/>
    <n v="0"/>
    <n v="0.98221583549802149"/>
    <n v="0.98221583549802149"/>
    <n v="13.589722212466816"/>
    <m/>
    <m/>
    <m/>
    <n v="0.3"/>
    <n v="0"/>
    <n v="0"/>
    <n v="4.0769166637400449"/>
    <n v="4.0769166637400449"/>
  </r>
  <r>
    <x v="0"/>
    <n v="7"/>
    <n v="64.494118"/>
    <x v="0"/>
    <n v="0.77640889073205133"/>
    <n v="0.23292266721961538"/>
    <n v="0.54348622351243592"/>
    <n v="50.073806615122024"/>
    <n v="0.45553093477051992"/>
    <n v="0.3"/>
    <n v="0.54348622351243592"/>
    <n v="0.31887165433936393"/>
    <n v="0.23292266721961538"/>
    <n v="15.022141984536606"/>
    <n v="0"/>
    <n v="0"/>
    <n v="0.77640889073205133"/>
    <n v="0.77640889073205133"/>
    <n v="50.073806615122024"/>
    <m/>
    <m/>
    <m/>
    <n v="0.3"/>
    <n v="0"/>
    <n v="0"/>
    <n v="15.022141984536606"/>
    <n v="15.022141984536606"/>
  </r>
  <r>
    <x v="0"/>
    <n v="7"/>
    <n v="64.494118"/>
    <x v="4"/>
    <n v="7.2756728555409024E-3"/>
    <n v="2.1827018566622706E-3"/>
    <n v="5.0929709988786313E-3"/>
    <n v="0.46923810367465191"/>
    <n v="3.9269908169872417E-3"/>
    <n v="0.3"/>
    <n v="5.0929709988786313E-3"/>
    <n v="2.7488935718910689E-3"/>
    <n v="2.1827018566622706E-3"/>
    <n v="0.14077143110239557"/>
    <n v="0"/>
    <n v="0"/>
    <n v="7.2756728555409024E-3"/>
    <n v="7.2756728555409024E-3"/>
    <n v="0.46923810367465191"/>
    <m/>
    <m/>
    <m/>
    <n v="0.3"/>
    <n v="0"/>
    <n v="0"/>
    <n v="0.14077143110239557"/>
    <n v="0.14077143110239557"/>
  </r>
  <r>
    <x v="0"/>
    <n v="7"/>
    <n v="64.494118"/>
    <x v="1"/>
    <n v="3.9731030001507368"/>
    <n v="1.191930900045221"/>
    <n v="2.7811721001055156"/>
    <n v="256.24177371787562"/>
    <n v="0.60475658581603553"/>
    <n v="0.3"/>
    <n v="2.7811721001055156"/>
    <n v="0.42332961007122483"/>
    <n v="1.191930900045221"/>
    <n v="76.872532115362688"/>
    <n v="0.51281947798586258"/>
    <n v="1.4567451707355799"/>
    <n v="2.0035383514292944"/>
    <n v="3.9731030001507368"/>
    <n v="256.24177371787562"/>
    <n v="4.5757459592477794"/>
    <n v="1.785714285714286"/>
    <n v="3.4165569829050084"/>
    <n v="0.3"/>
    <n v="9.9221519777755862"/>
    <n v="28.185448481205189"/>
    <n v="38.764931656381918"/>
    <n v="76.872532115362702"/>
  </r>
  <r>
    <x v="0"/>
    <n v="7"/>
    <n v="64.494118"/>
    <x v="2"/>
    <n v="1.7203173034687786"/>
    <n v="0.51609519104063362"/>
    <n v="1.2042221124281451"/>
    <n v="110.95034716735722"/>
    <n v="0.62046454908398407"/>
    <n v="0.3"/>
    <n v="1.2042221124281449"/>
    <n v="0.43432518435878881"/>
    <n v="0.51609519104063362"/>
    <n v="33.285104150207168"/>
    <n v="1.4801210491524976"/>
    <n v="0"/>
    <n v="0.24019625431628092"/>
    <n v="1.7203173034687786"/>
    <n v="110.95034716735722"/>
    <m/>
    <m/>
    <m/>
    <n v="0.3"/>
    <n v="28.637730479497495"/>
    <n v="0"/>
    <n v="4.6473736707096691"/>
    <n v="33.285104150207161"/>
  </r>
  <r>
    <x v="0"/>
    <n v="8"/>
    <n v="12.48461"/>
    <x v="0"/>
    <n v="0.33965179973751181"/>
    <n v="0.10189553992125354"/>
    <n v="0.23775625981625825"/>
    <n v="4.2404202555209372"/>
    <n v="0.19634954084936213"/>
    <n v="0.3"/>
    <n v="0.23775625981625825"/>
    <n v="0.13744467859455348"/>
    <n v="0.10189553992125354"/>
    <n v="1.2721260766562812"/>
    <n v="0"/>
    <n v="0"/>
    <n v="0.33965179973751181"/>
    <n v="0.33965179973751181"/>
    <n v="4.2404202555209372"/>
    <m/>
    <m/>
    <m/>
    <n v="0.3"/>
    <n v="0"/>
    <n v="0"/>
    <n v="1.2721260766562812"/>
    <n v="1.2721260766562812"/>
  </r>
  <r>
    <x v="0"/>
    <n v="8"/>
    <n v="12.48461"/>
    <x v="2"/>
    <n v="0.93618657975387476"/>
    <n v="0.28085597392616241"/>
    <n v="0.65533060582771241"/>
    <n v="11.687924335461023"/>
    <n v="0.33379421944391546"/>
    <n v="0.3"/>
    <n v="0.6553306058277123"/>
    <n v="0.23365595361074082"/>
    <n v="0.28085597392616241"/>
    <n v="3.5063773006383063"/>
    <n v="0.74006052457624882"/>
    <n v="0"/>
    <n v="0.19612605517762594"/>
    <n v="0.93618657975387476"/>
    <n v="11.687924335461023"/>
    <m/>
    <m/>
    <m/>
    <n v="0.3"/>
    <n v="2.7718101077189643"/>
    <n v="0"/>
    <n v="0.73456719291934214"/>
    <n v="3.5063773006383063"/>
  </r>
  <r>
    <x v="0"/>
    <n v="9"/>
    <n v="36.496307000000002"/>
    <x v="0"/>
    <n v="0.33055720866808569"/>
    <n v="9.9167162600425698E-2"/>
    <n v="0.23139004606766"/>
    <n v="12.064117368613516"/>
    <n v="0.19144080232812807"/>
    <n v="0.3"/>
    <n v="0.23139004606765998"/>
    <n v="0.13400856162968963"/>
    <n v="9.9167162600425698E-2"/>
    <n v="3.6192352105840548"/>
    <n v="0"/>
    <n v="0"/>
    <n v="0.33055720866808569"/>
    <n v="0.33055720866808569"/>
    <n v="12.064117368613516"/>
    <m/>
    <m/>
    <m/>
    <n v="0.3"/>
    <n v="0"/>
    <n v="0"/>
    <n v="3.6192352105840548"/>
    <n v="3.6192352105840548"/>
  </r>
  <r>
    <x v="0"/>
    <n v="9"/>
    <n v="36.496307000000002"/>
    <x v="1"/>
    <n v="2.7137370865545898"/>
    <n v="0.81412112596637687"/>
    <n v="1.8996159605882128"/>
    <n v="99.041381828181883"/>
    <n v="0.42706025134736258"/>
    <n v="0.3"/>
    <n v="1.8996159605882128"/>
    <n v="0.29894217594315381"/>
    <n v="0.81412112596637687"/>
    <n v="29.712414548454564"/>
    <n v="0"/>
    <n v="0"/>
    <n v="2.7137370865545898"/>
    <n v="2.7137370865545898"/>
    <n v="99.041381828181883"/>
    <n v="3.537192208149353"/>
    <n v="3.5714285714285712"/>
    <n v="2.2009195961818198"/>
    <n v="0.3"/>
    <n v="0"/>
    <n v="0"/>
    <n v="29.712414548454564"/>
    <n v="29.712414548454564"/>
  </r>
  <r>
    <x v="0"/>
    <n v="9"/>
    <n v="36.496307000000002"/>
    <x v="2"/>
    <n v="2.3254833444383425"/>
    <n v="0.6976450033315027"/>
    <n v="1.6278383411068398"/>
    <n v="84.871554062008499"/>
    <n v="0.88848167234336317"/>
    <n v="0.3"/>
    <n v="1.6278383411068396"/>
    <n v="0.62193717064035414"/>
    <n v="0.6976450033315027"/>
    <n v="25.461466218602546"/>
    <n v="1.7260433520372216"/>
    <n v="0"/>
    <n v="0.59943999240112078"/>
    <n v="2.3254833444383425"/>
    <n v="84.871554062008499"/>
    <m/>
    <m/>
    <m/>
    <n v="0.3"/>
    <n v="18.898262421377854"/>
    <n v="0"/>
    <n v="6.5632037972246913"/>
    <n v="25.461466218602546"/>
  </r>
  <r>
    <x v="0"/>
    <n v="11"/>
    <n v="30.324998999999998"/>
    <x v="0"/>
    <n v="0.21290755387966406"/>
    <n v="6.3872266163899211E-2"/>
    <n v="0.14903528771576485"/>
    <n v="6.4564213584932588"/>
    <n v="0.11780972450961723"/>
    <n v="0.3"/>
    <n v="0.14903528771576482"/>
    <n v="8.2466807156732061E-2"/>
    <n v="6.3872266163899211E-2"/>
    <n v="1.9369264075479773"/>
    <n v="0"/>
    <n v="0"/>
    <n v="0.21290755387966406"/>
    <n v="0.21290755387966406"/>
    <n v="6.4564213584932588"/>
    <m/>
    <m/>
    <m/>
    <n v="0.3"/>
    <n v="0"/>
    <n v="0"/>
    <n v="1.9369264075479773"/>
    <n v="1.9369264075479773"/>
  </r>
  <r>
    <x v="0"/>
    <n v="11"/>
    <n v="30.324998999999998"/>
    <x v="1"/>
    <n v="3.3734468183399087"/>
    <n v="1.0120340455019725"/>
    <n v="2.3614127728379364"/>
    <n v="102.29977139271091"/>
    <n v="0.4843288674284264"/>
    <n v="0.3"/>
    <n v="2.3614127728379359"/>
    <n v="0.33903020719989846"/>
    <n v="1.0120340455019725"/>
    <n v="30.68993141781327"/>
    <n v="0"/>
    <n v="0"/>
    <n v="3.3734468183399087"/>
    <n v="3.3734468183399087"/>
    <n v="102.29977139271091"/>
    <n v="2.8416603164641918"/>
    <n v="2.7777777777777777"/>
    <n v="1.4826053825030567"/>
    <n v="0.3"/>
    <n v="0"/>
    <n v="0"/>
    <n v="30.68993141781327"/>
    <n v="30.68993141781327"/>
  </r>
  <r>
    <x v="0"/>
    <n v="11"/>
    <n v="30.324998999999998"/>
    <x v="3"/>
    <n v="0.72413093114711546"/>
    <n v="0.21723927934413464"/>
    <n v="0.50689165180298079"/>
    <n v="21.959269762905343"/>
    <n v="0.34033920413889429"/>
    <n v="0.3"/>
    <n v="0.50689165180298079"/>
    <n v="0.23823744289722598"/>
    <n v="0.21723927934413464"/>
    <n v="6.5877809288716032"/>
    <n v="0"/>
    <n v="0"/>
    <n v="0.72413093114711546"/>
    <n v="0.72413093114711546"/>
    <n v="21.959269762905343"/>
    <m/>
    <m/>
    <m/>
    <n v="0.3"/>
    <n v="0"/>
    <n v="0"/>
    <n v="6.5877809288716032"/>
    <n v="6.5877809288716032"/>
  </r>
  <r>
    <x v="0"/>
    <n v="11"/>
    <n v="30.324998999999998"/>
    <x v="2"/>
    <n v="1.0556189502124895"/>
    <n v="0.31668568506374684"/>
    <n v="0.73893326514874269"/>
    <n v="32.01164360957479"/>
    <n v="0.55632369907319246"/>
    <n v="0.3"/>
    <n v="0.73893326514874258"/>
    <n v="0.3894265893512347"/>
    <n v="0.31668568506374684"/>
    <n v="9.6034930828724363"/>
    <n v="0.64686213117274394"/>
    <n v="0.32247311120565941"/>
    <n v="8.6283707834086093E-2"/>
    <n v="1.0556189502124895"/>
    <n v="32.01164360957479"/>
    <m/>
    <m/>
    <m/>
    <n v="0.3"/>
    <n v="5.8848280442853982"/>
    <n v="2.9336990324515533"/>
    <n v="0.78496600613548573"/>
    <n v="9.6034930828724381"/>
  </r>
  <r>
    <x v="0"/>
    <n v="13"/>
    <n v="30.395551999999999"/>
    <x v="0"/>
    <n v="0.73238917643876189"/>
    <n v="0.21971675293162857"/>
    <n v="0.51267242350713338"/>
    <n v="22.261373296681562"/>
    <n v="0.39269908169872403"/>
    <n v="0.3"/>
    <n v="0.51267242350713327"/>
    <n v="0.27488935718910679"/>
    <n v="0.21971675293162857"/>
    <n v="6.6784119890044682"/>
    <n v="0.11511633609143364"/>
    <n v="0"/>
    <n v="0.61727284034732821"/>
    <n v="0.73238917643876189"/>
    <n v="22.261373296681562"/>
    <m/>
    <m/>
    <m/>
    <n v="0.3"/>
    <n v="1.0497073739149942"/>
    <n v="0"/>
    <n v="5.6287046150894735"/>
    <n v="6.6784119890044682"/>
  </r>
  <r>
    <x v="0"/>
    <n v="13"/>
    <n v="30.395551999999999"/>
    <x v="2"/>
    <n v="1.5461172283518771"/>
    <n v="0.46383516850556311"/>
    <n v="1.0822820598463141"/>
    <n v="46.995086612465357"/>
    <n v="0.6135923151542565"/>
    <n v="0.3"/>
    <n v="1.0822820598463139"/>
    <n v="0.42951462060797951"/>
    <n v="0.46383516850556311"/>
    <n v="14.098525983739606"/>
    <n v="0.48514659837955804"/>
    <n v="0.87493302213958546"/>
    <n v="0.18603760783273368"/>
    <n v="1.5461172283518771"/>
    <n v="46.995086612465357"/>
    <m/>
    <m/>
    <m/>
    <n v="0.3"/>
    <n v="4.4238895976006916"/>
    <n v="7.9782216512882762"/>
    <n v="1.6964147348506389"/>
    <n v="14.098525983739606"/>
  </r>
  <r>
    <x v="0"/>
    <n v="14"/>
    <n v="17.757763000000001"/>
    <x v="0"/>
    <n v="0.14551345711081801"/>
    <n v="4.3654037133245401E-2"/>
    <n v="0.10185941997757261"/>
    <n v="2.5839934846845711"/>
    <n v="7.8539816339744814E-2"/>
    <n v="0.3"/>
    <n v="0.1018594199775726"/>
    <n v="5.4977871437821367E-2"/>
    <n v="4.3654037133245401E-2"/>
    <n v="0.77519804540537129"/>
    <n v="0"/>
    <n v="0"/>
    <n v="0.14551345711081801"/>
    <n v="0.14551345711081801"/>
    <n v="2.5839934846845711"/>
    <m/>
    <m/>
    <m/>
    <n v="0.3"/>
    <n v="0"/>
    <n v="0"/>
    <n v="0.77519804540537129"/>
    <n v="0.77519804540537129"/>
  </r>
  <r>
    <x v="0"/>
    <n v="14"/>
    <n v="17.757763000000001"/>
    <x v="2"/>
    <n v="7.495507012231089"/>
    <n v="2.2486521036693268"/>
    <n v="5.2468549085617617"/>
    <n v="133.10343708803779"/>
    <n v="2.68998870963626"/>
    <n v="0.3"/>
    <n v="5.2468549085617617"/>
    <n v="1.8829920967453819"/>
    <n v="2.2486521036693268"/>
    <n v="39.931031126411334"/>
    <n v="6.6605447211862394"/>
    <n v="0"/>
    <n v="0.83496229104484965"/>
    <n v="7.495507012231089"/>
    <n v="133.10343708803779"/>
    <m/>
    <m/>
    <m/>
    <n v="0.3"/>
    <n v="35.482912382917895"/>
    <n v="0"/>
    <n v="4.4481187434934384"/>
    <n v="39.931031126411334"/>
  </r>
  <r>
    <x v="0"/>
    <n v="15"/>
    <n v="34.100935999999997"/>
    <x v="0"/>
    <n v="4.8504485703606E-2"/>
    <n v="1.45513457110818E-2"/>
    <n v="3.3953139992524202E-2"/>
    <n v="1.654048362691583"/>
    <n v="2.6179938779914935E-2"/>
    <n v="0.3"/>
    <n v="3.3953139992524195E-2"/>
    <n v="1.8325957145940455E-2"/>
    <n v="1.45513457110818E-2"/>
    <n v="0.49621450880747492"/>
    <n v="0"/>
    <n v="0"/>
    <n v="4.8504485703606E-2"/>
    <n v="4.8504485703606E-2"/>
    <n v="1.654048362691583"/>
    <m/>
    <m/>
    <m/>
    <n v="0.3"/>
    <n v="0"/>
    <n v="0"/>
    <n v="0.49621450880747492"/>
    <n v="0.49621450880747492"/>
  </r>
  <r>
    <x v="0"/>
    <n v="15"/>
    <n v="34.100935999999997"/>
    <x v="2"/>
    <n v="3.9566397369506947"/>
    <n v="1.1869919210852085"/>
    <n v="2.7696478158654863"/>
    <n v="134.92511844481245"/>
    <n v="1.4300791558528529"/>
    <n v="0.3"/>
    <n v="2.7696478158654863"/>
    <n v="1.001055409096997"/>
    <n v="1.1869919210852085"/>
    <n v="40.477535533443742"/>
    <n v="2.9602420983049957"/>
    <n v="0.58328868142639023"/>
    <n v="0.41310895721930879"/>
    <n v="3.9566397369506947"/>
    <n v="134.92511844481245"/>
    <m/>
    <m/>
    <m/>
    <n v="0.3"/>
    <n v="30.284107901641306"/>
    <n v="5.9672069984537153"/>
    <n v="4.2262206333487153"/>
    <n v="40.477535533443742"/>
  </r>
  <r>
    <x v="0"/>
    <n v="16"/>
    <n v="28.304417000000001"/>
    <x v="0"/>
    <n v="0.51857229067569399"/>
    <n v="0.1555716872027082"/>
    <n v="0.36300060347298579"/>
    <n v="14.677886359930055"/>
    <n v="0.29943304979527724"/>
    <n v="0.3"/>
    <n v="0.36300060347298579"/>
    <n v="0.20960313485669405"/>
    <n v="0.1555716872027082"/>
    <n v="4.4033659079790164"/>
    <n v="0"/>
    <n v="0"/>
    <n v="0.51857229067569399"/>
    <n v="0.51857229067569399"/>
    <n v="14.677886359930055"/>
    <m/>
    <m/>
    <m/>
    <n v="0.3"/>
    <n v="0"/>
    <n v="0"/>
    <n v="4.4033659079790164"/>
    <n v="4.4033659079790164"/>
  </r>
  <r>
    <x v="0"/>
    <n v="16"/>
    <n v="28.304417000000001"/>
    <x v="4"/>
    <n v="2.7283773208278381E-2"/>
    <n v="8.1851319624835148E-3"/>
    <n v="1.9098641245794867E-2"/>
    <n v="0.77225129422053918"/>
    <n v="1.4726215563702155E-2"/>
    <n v="0.3"/>
    <n v="1.9098641245794867E-2"/>
    <n v="1.0308350894591508E-2"/>
    <n v="8.1851319624835148E-3"/>
    <n v="0.23167538826616177"/>
    <n v="0"/>
    <n v="0"/>
    <n v="2.7283773208278381E-2"/>
    <n v="2.7283773208278381E-2"/>
    <n v="0.77225129422053918"/>
    <m/>
    <m/>
    <m/>
    <n v="0.3"/>
    <n v="0"/>
    <n v="0"/>
    <n v="0.23167538826616177"/>
    <n v="0.23167538826616177"/>
  </r>
  <r>
    <x v="0"/>
    <n v="16"/>
    <n v="28.304417000000001"/>
    <x v="3"/>
    <n v="0.20917559459680088"/>
    <n v="6.2752678379040264E-2"/>
    <n v="0.1464229162177606"/>
    <n v="5.9205932556907994"/>
    <n v="0.11290098598838322"/>
    <n v="0.3"/>
    <n v="0.1464229162177606"/>
    <n v="7.9030690191868244E-2"/>
    <n v="6.2752678379040264E-2"/>
    <n v="1.7761779767072396"/>
    <n v="0"/>
    <n v="0"/>
    <n v="0.20917559459680088"/>
    <n v="0.20917559459680088"/>
    <n v="5.9205932556907994"/>
    <m/>
    <m/>
    <m/>
    <n v="0.3"/>
    <n v="0"/>
    <n v="0"/>
    <n v="1.7761779767072396"/>
    <n v="1.7761779767072396"/>
  </r>
  <r>
    <x v="0"/>
    <n v="16"/>
    <n v="28.304417000000001"/>
    <x v="2"/>
    <n v="4.6627125477900542"/>
    <n v="1.3988137643370162"/>
    <n v="3.2638987834530377"/>
    <n v="131.97536030378214"/>
    <n v="1.6935147898257468"/>
    <n v="0.3"/>
    <n v="3.2638987834530377"/>
    <n v="1.1854603528780228"/>
    <n v="1.3988137643370162"/>
    <n v="39.592608091134636"/>
    <n v="4.0703328851693694"/>
    <n v="0"/>
    <n v="0.59237966262068487"/>
    <n v="4.6627125477900542"/>
    <n v="131.97536030378214"/>
    <m/>
    <m/>
    <m/>
    <n v="0.3"/>
    <n v="34.562519793194085"/>
    <n v="0"/>
    <n v="5.0300882979405532"/>
    <n v="39.592608091134636"/>
  </r>
  <r>
    <x v="0"/>
    <n v="17"/>
    <n v="32.580435000000001"/>
    <x v="0"/>
    <n v="0.32146261759865946"/>
    <n v="9.643878527959783E-2"/>
    <n v="0.22502383231906165"/>
    <n v="10.473391917602981"/>
    <n v="0.18653206380689402"/>
    <n v="0.3"/>
    <n v="0.22502383231906162"/>
    <n v="0.13057244466482582"/>
    <n v="9.643878527959783E-2"/>
    <n v="3.1420175752808941"/>
    <n v="0"/>
    <n v="0"/>
    <n v="0.32146261759865946"/>
    <n v="0.32146261759865946"/>
    <n v="10.473391917602981"/>
    <m/>
    <m/>
    <m/>
    <n v="0.3"/>
    <n v="0"/>
    <n v="0"/>
    <n v="3.1420175752808941"/>
    <n v="3.1420175752808941"/>
  </r>
  <r>
    <x v="0"/>
    <n v="17"/>
    <n v="32.580435000000001"/>
    <x v="2"/>
    <n v="3.0774783796443637"/>
    <n v="0.92324351389330905"/>
    <n v="2.1542348657510546"/>
    <n v="100.26558431190851"/>
    <n v="1.1437360754475339"/>
    <n v="0.3"/>
    <n v="2.1542348657510546"/>
    <n v="0.80061525281327361"/>
    <n v="0.92324351389330905"/>
    <n v="30.079675293572553"/>
    <n v="2.5902118360168704"/>
    <n v="0"/>
    <n v="0.48726654362749328"/>
    <n v="3.0774783796443637"/>
    <n v="100.26558431190851"/>
    <m/>
    <m/>
    <m/>
    <n v="0.3"/>
    <n v="25.31706850787349"/>
    <n v="0"/>
    <n v="4.762606785699063"/>
    <n v="30.079675293572553"/>
  </r>
  <r>
    <x v="0"/>
    <n v="18"/>
    <n v="13.039294"/>
    <x v="0"/>
    <n v="0.10913509283311353"/>
    <n v="3.2740527849934059E-2"/>
    <n v="7.6394564983179467E-2"/>
    <n v="1.4230445611682603"/>
    <n v="5.8904862254808621E-2"/>
    <n v="0.3"/>
    <n v="7.6394564983179467E-2"/>
    <n v="4.123340357836603E-2"/>
    <n v="3.2740527849934059E-2"/>
    <n v="0.42691336835047805"/>
    <n v="0"/>
    <n v="0"/>
    <n v="0.10913509283311353"/>
    <n v="0.10913509283311353"/>
    <n v="1.4230445611682603"/>
    <m/>
    <m/>
    <m/>
    <n v="0.3"/>
    <n v="0"/>
    <n v="0"/>
    <n v="0.42691336835047805"/>
    <n v="0.42691336835047805"/>
  </r>
  <r>
    <x v="0"/>
    <n v="18"/>
    <n v="13.039294"/>
    <x v="1"/>
    <n v="9.2309210984152497"/>
    <n v="2.7692763295245748"/>
    <n v="6.4616447688906753"/>
    <n v="120.36469409303938"/>
    <n v="1.4529866022852793"/>
    <n v="0.3"/>
    <n v="6.4616447688906744"/>
    <n v="1.0170906215996955"/>
    <n v="2.7692763295245748"/>
    <n v="36.109408227911814"/>
    <n v="0"/>
    <n v="0"/>
    <n v="9.2309210984152497"/>
    <n v="9.2309210984152497"/>
    <n v="120.36469409303938"/>
    <n v="4.3768979670196142"/>
    <n v="3.6363636363636367"/>
    <n v="1.9413660337586995"/>
    <n v="0.3"/>
    <n v="0"/>
    <n v="0"/>
    <n v="36.109408227911814"/>
    <n v="36.109408227911814"/>
  </r>
  <r>
    <x v="0"/>
    <n v="18"/>
    <n v="13.039294"/>
    <x v="2"/>
    <n v="4.9538628209036828"/>
    <n v="1.4861588462711048"/>
    <n v="3.467703974632578"/>
    <n v="64.594873757432467"/>
    <n v="1.7671458676442586"/>
    <n v="0.3"/>
    <n v="3.467703974632578"/>
    <n v="1.2370021073509809"/>
    <n v="1.4861588462711048"/>
    <n v="19.378462127229739"/>
    <n v="4.4403631474574929"/>
    <n v="0"/>
    <n v="0.51349967344618974"/>
    <n v="4.9538628209036828"/>
    <n v="64.594873757432467"/>
    <m/>
    <m/>
    <m/>
    <n v="0.3"/>
    <n v="17.36976016393908"/>
    <n v="0"/>
    <n v="2.0087019632906582"/>
    <n v="19.378462127229739"/>
  </r>
  <r>
    <x v="0"/>
    <n v="19"/>
    <n v="19.955242999999999"/>
    <x v="0"/>
    <n v="0.20008100352737473"/>
    <n v="6.0024301058212416E-2"/>
    <n v="0.14005670246916233"/>
    <n v="3.99266504507262"/>
    <n v="0.10799224746714911"/>
    <n v="0.3"/>
    <n v="0.1400567024691623"/>
    <n v="7.5594573227004372E-2"/>
    <n v="6.0024301058212416E-2"/>
    <n v="1.1977995135217858"/>
    <n v="0"/>
    <n v="0"/>
    <n v="0.20008100352737473"/>
    <n v="0.20008100352737473"/>
    <n v="3.99266504507262"/>
    <m/>
    <m/>
    <m/>
    <n v="0.3"/>
    <n v="0"/>
    <n v="0"/>
    <n v="1.1977995135217858"/>
    <n v="1.1977995135217858"/>
  </r>
  <r>
    <x v="0"/>
    <n v="19"/>
    <n v="19.955242999999999"/>
    <x v="3"/>
    <n v="0.30921609636048825"/>
    <n v="9.2764828908146468E-2"/>
    <n v="0.21645126745234178"/>
    <n v="6.1704823423849584"/>
    <n v="0.16689710972195773"/>
    <n v="0.3"/>
    <n v="0.21645126745234175"/>
    <n v="0.11682797680537041"/>
    <n v="9.2764828908146468E-2"/>
    <n v="1.8511447027154875"/>
    <n v="0"/>
    <n v="0"/>
    <n v="0.30921609636048825"/>
    <n v="0.30921609636048825"/>
    <n v="6.1704823423849584"/>
    <m/>
    <m/>
    <m/>
    <n v="0.3"/>
    <n v="0"/>
    <n v="0"/>
    <n v="1.8511447027154875"/>
    <n v="1.8511447027154875"/>
  </r>
  <r>
    <x v="0"/>
    <n v="19"/>
    <n v="19.955242999999999"/>
    <x v="2"/>
    <n v="4.2239475307864414"/>
    <n v="1.2671842592359324"/>
    <n v="2.9567632715505088"/>
    <n v="84.289899396093418"/>
    <n v="1.5315264186250239"/>
    <n v="0.3"/>
    <n v="2.9567632715505088"/>
    <n v="1.0720684930375166"/>
    <n v="1.2671842592359324"/>
    <n v="25.286969818828023"/>
    <n v="3.7003026228812441"/>
    <n v="0"/>
    <n v="0.52364490790519769"/>
    <n v="4.2239475307864414"/>
    <n v="84.289899396093418"/>
    <m/>
    <m/>
    <m/>
    <n v="0.3"/>
    <n v="22.152131403939777"/>
    <n v="0"/>
    <n v="3.134838414888252"/>
    <n v="25.286969818828027"/>
  </r>
  <r>
    <x v="1"/>
    <n v="20"/>
    <n v="44.568368"/>
    <x v="0"/>
    <n v="0.56611041285830688"/>
    <n v="0.16983312385749205"/>
    <n v="0.39627728900081483"/>
    <n v="25.230617208900952"/>
    <n v="0.32986722862692819"/>
    <n v="0.3"/>
    <n v="0.39627728900081477"/>
    <n v="0.23090706003884973"/>
    <n v="0.16983312385749205"/>
    <n v="7.5691851626702853"/>
    <n v="0"/>
    <n v="0"/>
    <n v="0.56611041285830688"/>
    <n v="0.56611041285830688"/>
    <n v="25.230617208900952"/>
    <m/>
    <m/>
    <m/>
    <n v="0.3"/>
    <n v="0"/>
    <n v="0"/>
    <n v="7.5691851626702853"/>
    <n v="7.5691851626702853"/>
  </r>
  <r>
    <x v="1"/>
    <n v="20"/>
    <n v="44.568368"/>
    <x v="4"/>
    <n v="2.910269142216361E-2"/>
    <n v="8.7308074266490825E-3"/>
    <n v="2.0371883995514525E-2"/>
    <n v="1.2970594610934312"/>
    <n v="1.5707963267948967E-2"/>
    <n v="0.3"/>
    <n v="2.0371883995514525E-2"/>
    <n v="1.0995574287564275E-2"/>
    <n v="8.7308074266490825E-3"/>
    <n v="0.38911783832802932"/>
    <n v="0"/>
    <n v="0"/>
    <n v="2.910269142216361E-2"/>
    <n v="2.910269142216361E-2"/>
    <n v="1.2970594610934312"/>
    <m/>
    <m/>
    <m/>
    <n v="0.3"/>
    <n v="0"/>
    <n v="0"/>
    <n v="0.38911783832802932"/>
    <n v="0.38911783832802932"/>
  </r>
  <r>
    <x v="1"/>
    <n v="20"/>
    <n v="44.568368"/>
    <x v="3"/>
    <n v="0.1164107656886544"/>
    <n v="3.4923229706596316E-2"/>
    <n v="8.1487535982058074E-2"/>
    <n v="5.1882378443737229"/>
    <n v="6.2831853071795854E-2"/>
    <n v="0.3"/>
    <n v="8.1487535982058074E-2"/>
    <n v="4.3982297150257095E-2"/>
    <n v="3.4923229706596316E-2"/>
    <n v="1.5564713533121166"/>
    <n v="0"/>
    <n v="0"/>
    <n v="0.1164107656886544"/>
    <n v="0.1164107656886544"/>
    <n v="5.1882378443737229"/>
    <m/>
    <m/>
    <m/>
    <n v="0.3"/>
    <n v="0"/>
    <n v="0"/>
    <n v="1.5564713533121166"/>
    <n v="1.5564713533121166"/>
  </r>
  <r>
    <x v="1"/>
    <n v="20"/>
    <n v="44.568368"/>
    <x v="2"/>
    <n v="4.7727128271132315"/>
    <n v="1.4318138481339695"/>
    <n v="3.3408989789792622"/>
    <n v="212.71202163710288"/>
    <n v="1.7396569319253468"/>
    <n v="0.3"/>
    <n v="3.3408989789792618"/>
    <n v="1.2177598523477426"/>
    <n v="1.4318138481339695"/>
    <n v="63.813606491130862"/>
    <n v="4.1443389376269941"/>
    <n v="0"/>
    <n v="0.6283738894862374"/>
    <n v="4.7727128271132315"/>
    <n v="212.71202163710288"/>
    <m/>
    <m/>
    <m/>
    <n v="0.3"/>
    <n v="55.411926866666668"/>
    <n v="0"/>
    <n v="8.4016796244641867"/>
    <n v="63.813606491130855"/>
  </r>
  <r>
    <x v="1"/>
    <n v="21"/>
    <n v="7.9415899999999997"/>
    <x v="0"/>
    <n v="0.52364490790519769"/>
    <n v="0.1570934723715593"/>
    <n v="0.36655143553363839"/>
    <n v="4.1585731641708383"/>
    <n v="0.30434178831651121"/>
    <n v="0.3"/>
    <n v="0.36655143553363834"/>
    <n v="0.21303925182155783"/>
    <n v="0.1570934723715593"/>
    <n v="1.2475719492512516"/>
    <n v="0"/>
    <n v="0"/>
    <n v="0.52364490790519769"/>
    <n v="0.52364490790519769"/>
    <n v="4.1585731641708383"/>
    <m/>
    <m/>
    <m/>
    <n v="0.3"/>
    <n v="0"/>
    <n v="0"/>
    <n v="1.2475719492512516"/>
    <n v="1.2475719492512516"/>
  </r>
  <r>
    <x v="1"/>
    <n v="21"/>
    <n v="7.9415899999999997"/>
    <x v="4"/>
    <n v="3.6378364277704509E-2"/>
    <n v="1.0913509283311352E-2"/>
    <n v="2.5464854994393157E-2"/>
    <n v="0.28890205396417534"/>
    <n v="1.9634954084936207E-2"/>
    <n v="0.3"/>
    <n v="2.5464854994393153E-2"/>
    <n v="1.3744467859455343E-2"/>
    <n v="1.0913509283311352E-2"/>
    <n v="8.6670616189252592E-2"/>
    <n v="0"/>
    <n v="0"/>
    <n v="3.6378364277704509E-2"/>
    <n v="3.6378364277704509E-2"/>
    <n v="0.28890205396417534"/>
    <m/>
    <m/>
    <m/>
    <n v="0.3"/>
    <n v="0"/>
    <n v="0"/>
    <n v="8.6670616189252592E-2"/>
    <n v="8.6670616189252592E-2"/>
  </r>
  <r>
    <x v="1"/>
    <n v="21"/>
    <n v="7.9415899999999997"/>
    <x v="3"/>
    <n v="0.10913509283311351"/>
    <n v="3.2740527849934052E-2"/>
    <n v="7.6394564983179453E-2"/>
    <n v="0.86670616189252592"/>
    <n v="5.8904862254808614E-2"/>
    <n v="0.3"/>
    <n v="7.6394564983179453E-2"/>
    <n v="4.123340357836603E-2"/>
    <n v="3.2740527849934052E-2"/>
    <n v="0.26001184856775778"/>
    <n v="0"/>
    <n v="0"/>
    <n v="0.10913509283311351"/>
    <n v="0.10913509283311351"/>
    <n v="0.86670616189252592"/>
    <m/>
    <m/>
    <m/>
    <n v="0.3"/>
    <n v="0"/>
    <n v="0"/>
    <n v="0.26001184856775778"/>
    <n v="0.26001184856775778"/>
  </r>
  <r>
    <x v="1"/>
    <n v="21"/>
    <n v="7.9415899999999997"/>
    <x v="2"/>
    <n v="5.0832883826548123"/>
    <n v="1.5249865147964436"/>
    <n v="3.5583018678583684"/>
    <n v="40.36939218680763"/>
    <n v="1.845685683984003"/>
    <n v="0.3"/>
    <n v="3.5583018678583684"/>
    <n v="1.291979978788802"/>
    <n v="1.5249865147964436"/>
    <n v="12.110817656042288"/>
    <n v="4.4403631474574929"/>
    <n v="0"/>
    <n v="0.64292523519731892"/>
    <n v="5.0832883826548123"/>
    <n v="40.36939218680763"/>
    <m/>
    <m/>
    <m/>
    <n v="0.3"/>
    <n v="10.579063070465084"/>
    <n v="0"/>
    <n v="1.5317545855772026"/>
    <n v="12.110817656042286"/>
  </r>
  <r>
    <x v="1"/>
    <n v="22"/>
    <n v="12.164880999999999"/>
    <x v="0"/>
    <n v="0.60654687091961446"/>
    <n v="0.18196406127588433"/>
    <n v="0.42458280964373013"/>
    <n v="7.3785705056594697"/>
    <n v="0.35342917352885178"/>
    <n v="0.3"/>
    <n v="0.42458280964373007"/>
    <n v="0.24740042147019622"/>
    <n v="0.18196406127588433"/>
    <n v="2.2135711516978409"/>
    <n v="0"/>
    <n v="0"/>
    <n v="0.60654687091961446"/>
    <n v="0.60654687091961446"/>
    <n v="7.3785705056594697"/>
    <m/>
    <m/>
    <m/>
    <n v="0.3"/>
    <n v="0"/>
    <n v="0"/>
    <n v="2.2135711516978409"/>
    <n v="2.2135711516978409"/>
  </r>
  <r>
    <x v="1"/>
    <n v="22"/>
    <n v="12.164880999999999"/>
    <x v="4"/>
    <n v="3.6378364277704509E-2"/>
    <n v="1.0913509283311352E-2"/>
    <n v="2.5464854994393157E-2"/>
    <n v="0.44253847241292626"/>
    <n v="1.9634954084936207E-2"/>
    <n v="0.3"/>
    <n v="2.5464854994393153E-2"/>
    <n v="1.3744467859455343E-2"/>
    <n v="1.0913509283311352E-2"/>
    <n v="0.13276154172387788"/>
    <n v="0"/>
    <n v="0"/>
    <n v="3.6378364277704509E-2"/>
    <n v="3.6378364277704509E-2"/>
    <n v="0.44253847241292626"/>
    <m/>
    <m/>
    <m/>
    <n v="0.3"/>
    <n v="0"/>
    <n v="0"/>
    <n v="0.13276154172387788"/>
    <n v="0.13276154172387788"/>
  </r>
  <r>
    <x v="1"/>
    <n v="22"/>
    <n v="12.164880999999999"/>
    <x v="3"/>
    <n v="0.25464854994393149"/>
    <n v="7.6394564983179439E-2"/>
    <n v="0.17825398496075207"/>
    <n v="3.0977693068904832"/>
    <n v="0.13744467859455342"/>
    <n v="0.3"/>
    <n v="0.17825398496075204"/>
    <n v="9.6211275016187384E-2"/>
    <n v="7.6394564983179439E-2"/>
    <n v="0.92933079206714486"/>
    <n v="0"/>
    <n v="0"/>
    <n v="0.25464854994393149"/>
    <n v="0.25464854994393149"/>
    <n v="3.0977693068904832"/>
    <m/>
    <m/>
    <m/>
    <n v="0.3"/>
    <n v="0"/>
    <n v="0"/>
    <n v="0.92933079206714486"/>
    <n v="0.92933079206714486"/>
  </r>
  <r>
    <x v="1"/>
    <n v="22"/>
    <n v="12.164880999999999"/>
    <x v="2"/>
    <n v="5.0469100183771074"/>
    <n v="1.5140730055131322"/>
    <n v="3.5328370128639754"/>
    <n v="61.395059791265325"/>
    <n v="1.8260507298990671"/>
    <n v="0.3"/>
    <n v="3.532837012863975"/>
    <n v="1.2782355109293468"/>
    <n v="1.5140730055131322"/>
    <n v="18.418517937379598"/>
    <n v="4.4403631474574929"/>
    <n v="0"/>
    <n v="0.60654687091961446"/>
    <n v="5.0469100183771074"/>
    <n v="61.395059791265325"/>
    <m/>
    <m/>
    <m/>
    <n v="0.3"/>
    <n v="16.204946785681756"/>
    <n v="0"/>
    <n v="2.2135711516978409"/>
    <n v="18.418517937379598"/>
  </r>
  <r>
    <x v="1"/>
    <n v="23"/>
    <n v="16.976974999999999"/>
    <x v="0"/>
    <n v="0.30059211956652576"/>
    <n v="9.0177635869957723E-2"/>
    <n v="0.21041448369656804"/>
    <n v="5.1031448990779182"/>
    <n v="0.17671458676442586"/>
    <n v="0.3"/>
    <n v="0.21041448369656801"/>
    <n v="0.1237002107350981"/>
    <n v="9.0177635869957723E-2"/>
    <n v="1.5309434697233755"/>
    <n v="0"/>
    <n v="0"/>
    <n v="0.30059211956652576"/>
    <n v="0.30059211956652576"/>
    <n v="5.1031448990779182"/>
    <m/>
    <m/>
    <m/>
    <n v="0.3"/>
    <n v="0"/>
    <n v="0"/>
    <n v="1.5309434697233755"/>
    <n v="1.5309434697233755"/>
  </r>
  <r>
    <x v="1"/>
    <n v="23"/>
    <n v="16.976974999999999"/>
    <x v="3"/>
    <n v="3.6378364277704509E-2"/>
    <n v="1.0913509283311352E-2"/>
    <n v="2.5464854994393157E-2"/>
    <n v="0.61759458088348251"/>
    <n v="1.9634954084936207E-2"/>
    <n v="0.3"/>
    <n v="2.5464854994393153E-2"/>
    <n v="1.3744467859455343E-2"/>
    <n v="1.0913509283311352E-2"/>
    <n v="0.18527837426504473"/>
    <n v="0"/>
    <n v="0"/>
    <n v="3.6378364277704509E-2"/>
    <n v="3.6378364277704509E-2"/>
    <n v="0.61759458088348251"/>
    <m/>
    <m/>
    <m/>
    <n v="0.3"/>
    <n v="0"/>
    <n v="0"/>
    <n v="0.18527837426504473"/>
    <n v="0.18527837426504473"/>
  </r>
  <r>
    <x v="1"/>
    <n v="23"/>
    <n v="16.976974999999999"/>
    <x v="2"/>
    <n v="1.1457878024911601"/>
    <n v="0.34373634074734799"/>
    <n v="0.80205146174381214"/>
    <n v="19.452010878197363"/>
    <n v="0.41887902047863906"/>
    <n v="0.3"/>
    <n v="0.80205146174381203"/>
    <n v="0.29321531433504733"/>
    <n v="0.34373634074734799"/>
    <n v="5.8356032634592081"/>
    <n v="0.98674736610166502"/>
    <n v="0"/>
    <n v="0.15904043638949508"/>
    <n v="1.1457878024911601"/>
    <n v="19.452010878197363"/>
    <m/>
    <m/>
    <m/>
    <n v="0.3"/>
    <n v="5.0255956096871435"/>
    <n v="0"/>
    <n v="0.81000765377206452"/>
    <n v="5.8356032634592081"/>
  </r>
  <r>
    <x v="1"/>
    <n v="24"/>
    <n v="13.191224"/>
    <x v="0"/>
    <n v="0.10913509283311351"/>
    <n v="3.2740527849934052E-2"/>
    <n v="7.6394564983179453E-2"/>
    <n v="1.4396254558223949"/>
    <n v="5.8904862254808614E-2"/>
    <n v="0.3"/>
    <n v="7.6394564983179453E-2"/>
    <n v="4.123340357836603E-2"/>
    <n v="3.2740527849934052E-2"/>
    <n v="0.43188763674671848"/>
    <n v="0"/>
    <n v="0"/>
    <n v="0.10913509283311351"/>
    <n v="0.10913509283311351"/>
    <n v="1.4396254558223949"/>
    <m/>
    <m/>
    <m/>
    <n v="0.3"/>
    <n v="0"/>
    <n v="0"/>
    <n v="0.43188763674671848"/>
    <n v="0.43188763674671848"/>
  </r>
  <r>
    <x v="1"/>
    <n v="24"/>
    <n v="13.191224"/>
    <x v="4"/>
    <n v="7.2756728555409017E-2"/>
    <n v="2.1827018566622704E-2"/>
    <n v="5.0929709988786313E-2"/>
    <n v="0.95975030388159677"/>
    <n v="3.9269908169872414E-2"/>
    <n v="0.3"/>
    <n v="5.0929709988786306E-2"/>
    <n v="2.7488935718910687E-2"/>
    <n v="2.1827018566622704E-2"/>
    <n v="0.28792509116447901"/>
    <n v="0"/>
    <n v="0"/>
    <n v="7.2756728555409017E-2"/>
    <n v="7.2756728555409017E-2"/>
    <n v="0.95975030388159677"/>
    <m/>
    <m/>
    <m/>
    <n v="0.3"/>
    <n v="0"/>
    <n v="0"/>
    <n v="0.28792509116447901"/>
    <n v="0.28792509116447901"/>
  </r>
  <r>
    <x v="1"/>
    <n v="24"/>
    <n v="13.191224"/>
    <x v="3"/>
    <n v="0.10913509283311351"/>
    <n v="3.2740527849934052E-2"/>
    <n v="7.6394564983179453E-2"/>
    <n v="1.4396254558223949"/>
    <n v="5.8904862254808614E-2"/>
    <n v="0.3"/>
    <n v="7.6394564983179453E-2"/>
    <n v="4.123340357836603E-2"/>
    <n v="3.2740527849934052E-2"/>
    <n v="0.43188763674671848"/>
    <n v="0"/>
    <n v="0"/>
    <n v="0.10913509283311351"/>
    <n v="0.10913509283311351"/>
    <n v="1.4396254558223949"/>
    <m/>
    <m/>
    <m/>
    <n v="0.3"/>
    <n v="0"/>
    <n v="0"/>
    <n v="0.43188763674671848"/>
    <n v="0.43188763674671848"/>
  </r>
  <r>
    <x v="1"/>
    <n v="24"/>
    <n v="13.191224"/>
    <x v="2"/>
    <n v="7.3863719193979751"/>
    <n v="2.2159115758193924"/>
    <n v="5.1704603435785828"/>
    <n v="97.43528653608864"/>
    <n v="2.6310838473814511"/>
    <n v="0.3"/>
    <n v="5.1704603435785819"/>
    <n v="1.8417586931670156"/>
    <n v="2.2159115758193924"/>
    <n v="29.230585960826588"/>
    <n v="6.6605447211862394"/>
    <n v="0"/>
    <n v="0.72582719821173591"/>
    <n v="7.3863719193979751"/>
    <n v="97.43528653608864"/>
    <m/>
    <m/>
    <m/>
    <n v="0.3"/>
    <n v="26.358221213755566"/>
    <n v="0"/>
    <n v="2.8723647470710225"/>
    <n v="29.230585960826588"/>
  </r>
  <r>
    <x v="1"/>
    <n v="26"/>
    <n v="21.754076000000001"/>
    <x v="0"/>
    <n v="0.12126121425901498"/>
    <n v="3.6378364277704495E-2"/>
    <n v="8.4882849981310488E-2"/>
    <n v="2.637925670842896"/>
    <n v="6.5449846949787338E-2"/>
    <n v="0.3"/>
    <n v="8.4882849981310488E-2"/>
    <n v="4.5814892864851131E-2"/>
    <n v="3.6378364277704495E-2"/>
    <n v="0.79137770125286877"/>
    <n v="0"/>
    <n v="0"/>
    <n v="0.12126121425901498"/>
    <n v="0.12126121425901498"/>
    <n v="2.637925670842896"/>
    <m/>
    <m/>
    <m/>
    <n v="0.3"/>
    <n v="0"/>
    <n v="0"/>
    <n v="0.79137770125286877"/>
    <n v="0.79137770125286877"/>
  </r>
  <r>
    <x v="1"/>
    <n v="26"/>
    <n v="21.754076000000001"/>
    <x v="4"/>
    <n v="7.2756728555409003E-2"/>
    <n v="2.18270185666227E-2"/>
    <n v="5.0929709988786306E-2"/>
    <n v="1.5827554025057378"/>
    <n v="3.9269908169872407E-2"/>
    <n v="0.3"/>
    <n v="5.0929709988786299E-2"/>
    <n v="2.7488935718910684E-2"/>
    <n v="2.18270185666227E-2"/>
    <n v="0.47482662075172133"/>
    <n v="0"/>
    <n v="0"/>
    <n v="7.2756728555409003E-2"/>
    <n v="7.2756728555409003E-2"/>
    <n v="1.5827554025057378"/>
    <m/>
    <m/>
    <m/>
    <n v="0.3"/>
    <n v="0"/>
    <n v="0"/>
    <n v="0.47482662075172133"/>
    <n v="0.47482662075172133"/>
  </r>
  <r>
    <x v="1"/>
    <n v="26"/>
    <n v="21.754076000000001"/>
    <x v="3"/>
    <n v="7.2756728555409003E-2"/>
    <n v="2.18270185666227E-2"/>
    <n v="5.0929709988786306E-2"/>
    <n v="1.5827554025057378"/>
    <n v="3.9269908169872407E-2"/>
    <n v="0.3"/>
    <n v="5.0929709988786299E-2"/>
    <n v="2.7488935718910684E-2"/>
    <n v="2.18270185666227E-2"/>
    <n v="0.47482662075172133"/>
    <n v="0"/>
    <n v="0"/>
    <n v="7.2756728555409003E-2"/>
    <n v="7.2756728555409003E-2"/>
    <n v="1.5827554025057378"/>
    <m/>
    <m/>
    <m/>
    <n v="0.3"/>
    <n v="0"/>
    <n v="0"/>
    <n v="0.47482662075172133"/>
    <n v="0.47482662075172133"/>
  </r>
  <r>
    <x v="1"/>
    <n v="26"/>
    <n v="21.754076000000001"/>
    <x v="2"/>
    <n v="6.5944251642984524"/>
    <n v="1.9783275492895356"/>
    <n v="4.6160976150089166"/>
    <n v="143.45562620046104"/>
    <n v="2.3561944901923439"/>
    <n v="0.3"/>
    <n v="4.6160976150089166"/>
    <n v="1.6493361431346407"/>
    <n v="1.9783275492895356"/>
    <n v="43.036687860138308"/>
    <n v="5.9204841966099915"/>
    <n v="0"/>
    <n v="0.67394096768846079"/>
    <n v="6.5944251642984524"/>
    <n v="143.45562620046104"/>
    <m/>
    <m/>
    <m/>
    <n v="0.3"/>
    <n v="38.638398950955811"/>
    <n v="0"/>
    <n v="4.3982889091824964"/>
    <n v="43.036687860138308"/>
  </r>
  <r>
    <x v="1"/>
    <n v="27"/>
    <n v="14.707176"/>
    <x v="0"/>
    <n v="7.2756728555409017E-2"/>
    <n v="2.1827018566622704E-2"/>
    <n v="5.0929709988786313E-2"/>
    <n v="1.0700460120486261"/>
    <n v="3.9269908169872414E-2"/>
    <n v="0.3"/>
    <n v="5.0929709988786306E-2"/>
    <n v="2.7488935718910687E-2"/>
    <n v="2.1827018566622704E-2"/>
    <n v="0.32101380361458787"/>
    <n v="0"/>
    <n v="0"/>
    <n v="7.2756728555409017E-2"/>
    <n v="7.2756728555409017E-2"/>
    <n v="1.0700460120486261"/>
    <m/>
    <m/>
    <m/>
    <n v="0.3"/>
    <n v="0"/>
    <n v="0"/>
    <n v="0.32101380361458787"/>
    <n v="0.32101380361458787"/>
  </r>
  <r>
    <x v="1"/>
    <n v="27"/>
    <n v="14.707176"/>
    <x v="2"/>
    <n v="6.8019700863915524"/>
    <n v="2.0405910259174656"/>
    <n v="4.7613790604740869"/>
    <n v="100.03777120729578"/>
    <n v="2.4740042147019619"/>
    <n v="0.3"/>
    <n v="4.761379060474086"/>
    <n v="1.7318029502913732"/>
    <n v="2.0405910259174656"/>
    <n v="30.011331362188727"/>
    <n v="5.9204841966099906"/>
    <n v="0"/>
    <n v="0.88148588978156162"/>
    <n v="6.8019700863915524"/>
    <n v="100.03777120729578"/>
    <m/>
    <m/>
    <m/>
    <n v="0.3"/>
    <n v="26.12208092542852"/>
    <n v="0"/>
    <n v="3.8892504367602085"/>
    <n v="30.011331362188727"/>
  </r>
  <r>
    <x v="1"/>
    <n v="28"/>
    <n v="36.435561999999997"/>
    <x v="0"/>
    <n v="0.1236864385441953"/>
    <n v="3.7105931563258587E-2"/>
    <n v="8.6580506980936708E-2"/>
    <n v="4.5065849001362173"/>
    <n v="6.6758843888783101E-2"/>
    <n v="0.3"/>
    <n v="8.6580506980936708E-2"/>
    <n v="4.6731190722148166E-2"/>
    <n v="3.7105931563258587E-2"/>
    <n v="1.351975470040865"/>
    <n v="0"/>
    <n v="0"/>
    <n v="0.1236864385441953"/>
    <n v="0.1236864385441953"/>
    <n v="4.5065849001362173"/>
    <m/>
    <m/>
    <m/>
    <n v="0.3"/>
    <n v="0"/>
    <n v="0"/>
    <n v="1.351975470040865"/>
    <n v="1.351975470040865"/>
  </r>
  <r>
    <x v="1"/>
    <n v="28"/>
    <n v="36.435561999999997"/>
    <x v="4"/>
    <n v="5.8205382844327205E-2"/>
    <n v="1.7461614853298162E-2"/>
    <n v="4.0743767991029044E-2"/>
    <n v="2.1207458353582203"/>
    <n v="3.1415926535897927E-2"/>
    <n v="0.3"/>
    <n v="4.0743767991029044E-2"/>
    <n v="2.1991148575128548E-2"/>
    <n v="1.7461614853298162E-2"/>
    <n v="0.63622375060746605"/>
    <n v="0"/>
    <n v="0"/>
    <n v="5.8205382844327205E-2"/>
    <n v="5.8205382844327205E-2"/>
    <n v="2.1207458353582203"/>
    <m/>
    <m/>
    <m/>
    <n v="0.3"/>
    <n v="0"/>
    <n v="0"/>
    <n v="0.63622375060746605"/>
    <n v="0.63622375060746605"/>
  </r>
  <r>
    <x v="1"/>
    <n v="28"/>
    <n v="36.435561999999997"/>
    <x v="3"/>
    <n v="5.8205382844327205E-2"/>
    <n v="1.7461614853298162E-2"/>
    <n v="4.0743767991029044E-2"/>
    <n v="2.1207458353582203"/>
    <n v="3.1415926535897927E-2"/>
    <n v="0.3"/>
    <n v="4.0743767991029044E-2"/>
    <n v="2.1991148575128548E-2"/>
    <n v="1.7461614853298162E-2"/>
    <n v="0.63622375060746605"/>
    <n v="0"/>
    <n v="0"/>
    <n v="5.8205382844327205E-2"/>
    <n v="5.8205382844327205E-2"/>
    <n v="2.1207458353582203"/>
    <m/>
    <m/>
    <m/>
    <n v="0.3"/>
    <n v="0"/>
    <n v="0"/>
    <n v="0.63622375060746605"/>
    <n v="0.63622375060746605"/>
  </r>
  <r>
    <x v="1"/>
    <n v="28"/>
    <n v="36.435561999999997"/>
    <x v="2"/>
    <n v="6.0376825825578457"/>
    <n v="1.8113047747673536"/>
    <n v="4.2263778077904917"/>
    <n v="219.98635807310649"/>
    <n v="2.179479903427918"/>
    <n v="0.3"/>
    <n v="4.2263778077904917"/>
    <n v="1.5256359323995425"/>
    <n v="1.8113047747673536"/>
    <n v="65.995907421931946"/>
    <n v="5.328435776948993"/>
    <n v="0"/>
    <n v="0.70924680560885256"/>
    <n v="6.0376825825578457"/>
    <n v="219.98635807310649"/>
    <m/>
    <m/>
    <m/>
    <n v="0.3"/>
    <n v="58.243365634212957"/>
    <n v="0"/>
    <n v="7.7525417877189877"/>
    <n v="65.995907421931946"/>
  </r>
  <r>
    <x v="1"/>
    <n v="29"/>
    <n v="56.258411000000002"/>
    <x v="0"/>
    <n v="0.33974056148676296"/>
    <n v="0.10192216844602889"/>
    <n v="0.23781839304073407"/>
    <n v="19.113264141493083"/>
    <n v="0.20476452117147764"/>
    <n v="0.3"/>
    <n v="0.23781839304073404"/>
    <n v="0.14333516482003433"/>
    <n v="0.10192216844602889"/>
    <n v="5.7339792424479246"/>
    <n v="0"/>
    <n v="0"/>
    <n v="0.33974056148676296"/>
    <n v="0.33974056148676296"/>
    <n v="19.113264141493083"/>
    <m/>
    <m/>
    <m/>
    <n v="0.3"/>
    <n v="0"/>
    <n v="0"/>
    <n v="5.7339792424479246"/>
    <n v="5.7339792424479246"/>
  </r>
  <r>
    <x v="1"/>
    <n v="29"/>
    <n v="56.258411000000002"/>
    <x v="4"/>
    <n v="5.1969091825292153E-3"/>
    <n v="1.5590727547587645E-3"/>
    <n v="3.6378364277704508E-3"/>
    <n v="0.29236985272040261"/>
    <n v="2.8049934407051724E-3"/>
    <n v="0.3"/>
    <n v="3.6378364277704503E-3"/>
    <n v="1.9634954084936204E-3"/>
    <n v="1.5590727547587645E-3"/>
    <n v="8.7710955816120789E-2"/>
    <n v="0"/>
    <n v="0"/>
    <n v="5.1969091825292153E-3"/>
    <n v="5.1969091825292153E-3"/>
    <n v="0.29236985272040261"/>
    <m/>
    <m/>
    <m/>
    <n v="0.3"/>
    <n v="0"/>
    <n v="0"/>
    <n v="8.7710955816120789E-2"/>
    <n v="8.7710955816120789E-2"/>
  </r>
  <r>
    <x v="1"/>
    <n v="29"/>
    <n v="56.258411000000002"/>
    <x v="1"/>
    <n v="2.674117366195448"/>
    <n v="0.80223520985863439"/>
    <n v="1.8718821563368135"/>
    <n v="150.44159384966102"/>
    <n v="0.5301437602932777"/>
    <n v="0.3"/>
    <n v="1.8718821563368135"/>
    <n v="0.37110063220529438"/>
    <n v="0.80223520985863439"/>
    <n v="45.132478154898308"/>
    <n v="0.79951286430171298"/>
    <n v="0"/>
    <n v="1.874604501893735"/>
    <n v="2.674117366195448"/>
    <n v="150.44159384966102"/>
    <n v="2.8655541685649717"/>
    <n v="1.9047619047619047"/>
    <n v="1.2749287614378053"/>
    <n v="0.3"/>
    <n v="13.493796995901899"/>
    <n v="0"/>
    <n v="31.638681158996405"/>
    <n v="45.132478154898308"/>
  </r>
  <r>
    <x v="1"/>
    <n v="29"/>
    <n v="56.258411000000002"/>
    <x v="3"/>
    <n v="0.36982448111864735"/>
    <n v="0.11094734433559421"/>
    <n v="0.25887713678305313"/>
    <n v="20.805737656634605"/>
    <n v="0.22720446869711897"/>
    <n v="0.3"/>
    <n v="0.25887713678305313"/>
    <n v="0.15904312808798327"/>
    <n v="0.11094734433559421"/>
    <n v="6.2417212969903808"/>
    <n v="0"/>
    <n v="0"/>
    <n v="0.36982448111864735"/>
    <n v="0.36982448111864735"/>
    <n v="20.805737656634605"/>
    <m/>
    <m/>
    <m/>
    <n v="0.3"/>
    <n v="0"/>
    <n v="0"/>
    <n v="6.2417212969903808"/>
    <n v="6.2417212969903808"/>
  </r>
  <r>
    <x v="1"/>
    <n v="29"/>
    <n v="56.258411000000002"/>
    <x v="2"/>
    <n v="4.5188793710948598"/>
    <n v="1.3556638113284578"/>
    <n v="3.1632155597664022"/>
    <n v="254.22497291847614"/>
    <n v="1.6240912021682943"/>
    <n v="0.3"/>
    <n v="3.1632155597664018"/>
    <n v="1.1368638415178058"/>
    <n v="1.3556638113284578"/>
    <n v="76.267491875542845"/>
    <n v="4.017471419128209"/>
    <n v="0"/>
    <n v="0.50140795196665111"/>
    <n v="4.5188793710948598"/>
    <n v="254.22497291847614"/>
    <m/>
    <m/>
    <m/>
    <n v="0.3"/>
    <n v="67.804967483420413"/>
    <n v="0"/>
    <n v="8.4625243921224342"/>
    <n v="76.267491875542845"/>
  </r>
  <r>
    <x v="1"/>
    <n v="30"/>
    <n v="20.029019999999999"/>
    <x v="0"/>
    <n v="0.16370263924967024"/>
    <n v="4.9110791774901068E-2"/>
    <n v="0.11459184747476917"/>
    <n v="3.2788034355844302"/>
    <n v="8.8357293382212918E-2"/>
    <n v="0.3"/>
    <n v="0.11459184747476917"/>
    <n v="6.1850105367549035E-2"/>
    <n v="4.9110791774901068E-2"/>
    <n v="0.98364103067532893"/>
    <n v="0"/>
    <n v="0"/>
    <n v="0.16370263924967024"/>
    <n v="0.16370263924967024"/>
    <n v="3.2788034355844302"/>
    <m/>
    <m/>
    <m/>
    <n v="0.3"/>
    <n v="0"/>
    <n v="0"/>
    <n v="0.98364103067532893"/>
    <n v="0.98364103067532893"/>
  </r>
  <r>
    <x v="1"/>
    <n v="30"/>
    <n v="20.029019999999999"/>
    <x v="4"/>
    <n v="1.8189182138852254E-2"/>
    <n v="5.4567546416556759E-3"/>
    <n v="1.2732427497196578E-2"/>
    <n v="0.36431149284271458"/>
    <n v="9.8174770424681035E-3"/>
    <n v="0.3"/>
    <n v="1.2732427497196577E-2"/>
    <n v="6.8722339297276717E-3"/>
    <n v="5.4567546416556759E-3"/>
    <n v="0.10929344785281436"/>
    <n v="0"/>
    <n v="0"/>
    <n v="1.8189182138852254E-2"/>
    <n v="1.8189182138852254E-2"/>
    <n v="0.36431149284271458"/>
    <m/>
    <m/>
    <m/>
    <n v="0.3"/>
    <n v="0"/>
    <n v="0"/>
    <n v="0.10929344785281436"/>
    <n v="0.10929344785281436"/>
  </r>
  <r>
    <x v="1"/>
    <n v="30"/>
    <n v="20.029019999999999"/>
    <x v="1"/>
    <n v="5.3668629440523583"/>
    <n v="1.6100588832157074"/>
    <n v="3.7568040608366511"/>
    <n v="107.49300524368356"/>
    <n v="1.1388273369263004"/>
    <n v="0.3"/>
    <n v="3.7568040608366506"/>
    <n v="0.79717913584841027"/>
    <n v="1.6100588832157074"/>
    <n v="32.247901573105068"/>
    <n v="0.2341976351266831"/>
    <n v="0"/>
    <n v="5.1326653089256755"/>
    <n v="5.3668629440523583"/>
    <n v="107.49300524368356"/>
    <n v="3.9088365543157653"/>
    <n v="3.6363636363636362"/>
    <n v="1.7621804138308779"/>
    <n v="0.3"/>
    <n v="1.4072247353715113"/>
    <n v="0"/>
    <n v="30.840676837733557"/>
    <n v="32.247901573105068"/>
  </r>
  <r>
    <x v="1"/>
    <n v="30"/>
    <n v="20.029019999999999"/>
    <x v="3"/>
    <n v="7.2756728555409017E-2"/>
    <n v="2.1827018566622704E-2"/>
    <n v="5.0929709988786313E-2"/>
    <n v="1.4572459713708583"/>
    <n v="3.9269908169872414E-2"/>
    <n v="0.3"/>
    <n v="5.0929709988786306E-2"/>
    <n v="2.7488935718910687E-2"/>
    <n v="2.1827018566622704E-2"/>
    <n v="0.43717379141125745"/>
    <n v="0"/>
    <n v="0"/>
    <n v="7.2756728555409017E-2"/>
    <n v="7.2756728555409017E-2"/>
    <n v="1.4572459713708583"/>
    <m/>
    <m/>
    <m/>
    <n v="0.3"/>
    <n v="0"/>
    <n v="0"/>
    <n v="0.43717379141125745"/>
    <n v="0.43717379141125745"/>
  </r>
  <r>
    <x v="1"/>
    <n v="30"/>
    <n v="20.029019999999999"/>
    <x v="2"/>
    <n v="2.6245461543418229"/>
    <n v="0.78736384630254685"/>
    <n v="1.8371823080392762"/>
    <n v="52.567087416235459"/>
    <n v="0.97193022720434208"/>
    <n v="0.3"/>
    <n v="1.837182308039276"/>
    <n v="0.68035115904303944"/>
    <n v="0.78736384630254685"/>
    <n v="15.770126224870637"/>
    <n v="2.2201815737287465"/>
    <n v="0"/>
    <n v="0.40436458061307634"/>
    <n v="2.6245461543418229"/>
    <n v="52.567087416235459"/>
    <m/>
    <m/>
    <m/>
    <n v="0.3"/>
    <n v="13.34041834315336"/>
    <n v="0"/>
    <n v="2.4297078817172753"/>
    <n v="15.770126224870635"/>
  </r>
  <r>
    <x v="1"/>
    <n v="31"/>
    <n v="34.598478999999998"/>
    <x v="0"/>
    <n v="0.33126273456670779"/>
    <n v="9.9378820370012333E-2"/>
    <n v="0.23188391419669546"/>
    <n v="11.461186765388813"/>
    <n v="0.20125827937059615"/>
    <n v="0.3"/>
    <n v="0.23188391419669543"/>
    <n v="0.14088079555941729"/>
    <n v="9.9378820370012333E-2"/>
    <n v="3.4383560296166435"/>
    <n v="0"/>
    <n v="0"/>
    <n v="0.33126273456670779"/>
    <n v="0.33126273456670779"/>
    <n v="11.461186765388813"/>
    <m/>
    <m/>
    <m/>
    <n v="0.3"/>
    <n v="0"/>
    <n v="0"/>
    <n v="3.4383560296166435"/>
    <n v="3.4383560296166435"/>
  </r>
  <r>
    <x v="1"/>
    <n v="31"/>
    <n v="34.598478999999998"/>
    <x v="4"/>
    <n v="1.8189182138852254E-2"/>
    <n v="5.4567546416556759E-3"/>
    <n v="1.2732427497196578E-2"/>
    <n v="0.62931803625825478"/>
    <n v="9.8174770424681035E-3"/>
    <n v="0.3"/>
    <n v="1.2732427497196577E-2"/>
    <n v="6.8722339297276717E-3"/>
    <n v="5.4567546416556759E-3"/>
    <n v="0.18879541087747642"/>
    <n v="0"/>
    <n v="0"/>
    <n v="1.8189182138852254E-2"/>
    <n v="1.8189182138852254E-2"/>
    <n v="0.62931803625825478"/>
    <m/>
    <m/>
    <m/>
    <n v="0.3"/>
    <n v="0"/>
    <n v="0"/>
    <n v="0.18879541087747642"/>
    <n v="0.18879541087747642"/>
  </r>
  <r>
    <x v="1"/>
    <n v="31"/>
    <n v="34.598478999999998"/>
    <x v="1"/>
    <n v="4.2741798006330542"/>
    <n v="1.2822539401899162"/>
    <n v="2.9919258604431382"/>
    <n v="147.88012007442691"/>
    <n v="0.84430302565225734"/>
    <n v="0.3"/>
    <n v="2.9919258604431378"/>
    <n v="0.59101211795658015"/>
    <n v="1.2822539401899162"/>
    <n v="44.364036022328072"/>
    <n v="0.11709881756334155"/>
    <n v="0"/>
    <n v="4.1570809830697124"/>
    <n v="4.2741798006330542"/>
    <n v="147.88012007442691"/>
    <n v="5.3774589117973424"/>
    <n v="3.6363636363636362"/>
    <n v="3.5209552398673076"/>
    <n v="0.3"/>
    <n v="1.2154322941170308"/>
    <n v="0"/>
    <n v="43.148603728211036"/>
    <n v="44.364036022328065"/>
  </r>
  <r>
    <x v="1"/>
    <n v="31"/>
    <n v="34.598478999999998"/>
    <x v="3"/>
    <n v="0.30146752388631942"/>
    <n v="9.0440257165895821E-2"/>
    <n v="0.2110272667204236"/>
    <n v="10.43031779436282"/>
    <n v="0.17671458676442589"/>
    <n v="0.3"/>
    <n v="0.21102726672042357"/>
    <n v="0.12370021073509811"/>
    <n v="9.0440257165895821E-2"/>
    <n v="3.1290953383088458"/>
    <n v="0"/>
    <n v="0"/>
    <n v="0.30146752388631942"/>
    <n v="0.30146752388631942"/>
    <n v="10.43031779436282"/>
    <m/>
    <m/>
    <m/>
    <n v="0.3"/>
    <n v="0"/>
    <n v="0"/>
    <n v="3.1290953383088458"/>
    <n v="3.1290953383088458"/>
  </r>
  <r>
    <x v="1"/>
    <n v="31"/>
    <n v="34.598478999999998"/>
    <x v="2"/>
    <n v="2.999649033859451"/>
    <n v="0.89989471015783529"/>
    <n v="2.0997543237016156"/>
    <n v="103.7832941053565"/>
    <n v="1.0995574287564274"/>
    <n v="0.3"/>
    <n v="2.0997543237016156"/>
    <n v="0.76969020012949907"/>
    <n v="0.89989471015783529"/>
    <n v="31.13498823160695"/>
    <n v="2.5902118360168704"/>
    <n v="0"/>
    <n v="0.40943719784258037"/>
    <n v="2.999649033859451"/>
    <n v="103.7832941053565"/>
    <m/>
    <m/>
    <m/>
    <n v="0.3"/>
    <n v="26.885216944194337"/>
    <n v="0"/>
    <n v="4.2497712874126083"/>
    <n v="31.134988231606947"/>
  </r>
  <r>
    <x v="1"/>
    <n v="32"/>
    <n v="17.204127"/>
    <x v="0"/>
    <n v="0.89058217657133465"/>
    <n v="0.26717465297140036"/>
    <n v="0.62340752359993434"/>
    <n v="15.321688869669666"/>
    <n v="0.36324665057131983"/>
    <n v="0.3"/>
    <n v="0.62340752359993423"/>
    <n v="0.25427265539992389"/>
    <n v="0.26717465297140036"/>
    <n v="4.5965066609008991"/>
    <n v="0"/>
    <n v="0"/>
    <n v="0.89058217657133465"/>
    <n v="0.89058217657133465"/>
    <n v="15.321688869669666"/>
    <m/>
    <m/>
    <m/>
    <n v="0.3"/>
    <n v="0"/>
    <n v="0"/>
    <n v="4.5965066609008991"/>
    <n v="4.5965066609008991"/>
  </r>
  <r>
    <x v="1"/>
    <n v="32"/>
    <n v="17.204127"/>
    <x v="3"/>
    <n v="0.36437439318839615"/>
    <n v="0.10931231795651884"/>
    <n v="0.25506207523187729"/>
    <n v="6.2687433359611022"/>
    <n v="0.21598449493429836"/>
    <n v="0.3"/>
    <n v="0.25506207523187729"/>
    <n v="0.15118914645400885"/>
    <n v="0.10931231795651884"/>
    <n v="1.8806230007883307"/>
    <n v="0"/>
    <n v="0"/>
    <n v="0.36437439318839615"/>
    <n v="0.36437439318839615"/>
    <n v="6.2687433359611022"/>
    <m/>
    <m/>
    <m/>
    <n v="0.3"/>
    <n v="0"/>
    <n v="0"/>
    <n v="1.8806230007883307"/>
    <n v="1.8806230007883307"/>
  </r>
  <r>
    <x v="1"/>
    <n v="32"/>
    <n v="17.204127"/>
    <x v="2"/>
    <n v="9.0461253019607781"/>
    <n v="2.7138375905882333"/>
    <n v="6.3322877113725449"/>
    <n v="155.63068855284658"/>
    <n v="3.2397674240144738"/>
    <n v="0.3"/>
    <n v="6.332287711372544"/>
    <n v="2.2678371968101314"/>
    <n v="2.7138375905882333"/>
    <n v="46.689206565853972"/>
    <n v="5.1310611640060948"/>
    <n v="0"/>
    <n v="3.9150641379546829"/>
    <n v="9.0461253019607781"/>
    <n v="155.63068855284658"/>
    <m/>
    <m/>
    <m/>
    <n v="0.3"/>
    <n v="26.482628373098603"/>
    <n v="0"/>
    <n v="20.206578192755362"/>
    <n v="46.689206565853965"/>
  </r>
  <r>
    <x v="1"/>
    <n v="33"/>
    <n v="65.474554999999995"/>
    <x v="0"/>
    <n v="0.24054677036156186"/>
    <n v="7.2164031108468557E-2"/>
    <n v="0.1683827392530933"/>
    <n v="15.749692746110451"/>
    <n v="0.14480778637640457"/>
    <n v="0.3"/>
    <n v="0.1683827392530933"/>
    <n v="0.10136545046348319"/>
    <n v="7.2164031108468557E-2"/>
    <n v="4.724907823833135"/>
    <n v="0"/>
    <n v="0"/>
    <n v="0.24054677036156186"/>
    <n v="0.24054677036156186"/>
    <n v="15.749692746110451"/>
    <m/>
    <m/>
    <m/>
    <n v="0.3"/>
    <n v="0"/>
    <n v="0"/>
    <n v="4.724907823833135"/>
    <n v="4.724907823833135"/>
  </r>
  <r>
    <x v="1"/>
    <n v="33"/>
    <n v="65.474554999999995"/>
    <x v="4"/>
    <n v="4.5472955347130636E-3"/>
    <n v="1.364188660413919E-3"/>
    <n v="3.1831068742991446E-3"/>
    <n v="0.29773215158882488"/>
    <n v="2.4543692606170259E-3"/>
    <n v="0.3"/>
    <n v="3.1831068742991441E-3"/>
    <n v="1.7180584824319179E-3"/>
    <n v="1.364188660413919E-3"/>
    <n v="8.9319645476647461E-2"/>
    <n v="0"/>
    <n v="0"/>
    <n v="4.5472955347130636E-3"/>
    <n v="4.5472955347130636E-3"/>
    <n v="0.29773215158882488"/>
    <m/>
    <m/>
    <m/>
    <n v="0.3"/>
    <n v="0"/>
    <n v="0"/>
    <n v="8.9319645476647461E-2"/>
    <n v="8.9319645476647461E-2"/>
  </r>
  <r>
    <x v="1"/>
    <n v="33"/>
    <n v="65.474554999999995"/>
    <x v="1"/>
    <n v="2.8537142716329007"/>
    <n v="0.85611428148987023"/>
    <n v="1.9975999901430304"/>
    <n v="186.84567203231327"/>
    <n v="0.52768939103266077"/>
    <n v="0.3"/>
    <n v="1.9975999901430304"/>
    <n v="0.36938257372286254"/>
    <n v="0.85611428148987023"/>
    <n v="56.053701609693988"/>
    <n v="5.8549408781670774E-2"/>
    <n v="0"/>
    <n v="2.7951648628512298"/>
    <n v="2.8537142716329007"/>
    <n v="186.84567203231327"/>
    <n v="6.7943880739023008"/>
    <n v="3.6363636363636362"/>
    <n v="4.1521260451625173"/>
    <n v="0.3"/>
    <n v="1.1500489456478955"/>
    <n v="0"/>
    <n v="54.903652664046085"/>
    <n v="56.053701609693981"/>
  </r>
  <r>
    <x v="1"/>
    <n v="33"/>
    <n v="65.474554999999995"/>
    <x v="3"/>
    <n v="0.20783761697446848"/>
    <n v="6.2351285092340544E-2"/>
    <n v="0.14548633188212795"/>
    <n v="13.60807548366377"/>
    <n v="0.12026409377023431"/>
    <n v="0.3"/>
    <n v="0.14548633188212792"/>
    <n v="8.4184865639164011E-2"/>
    <n v="6.2351285092340544E-2"/>
    <n v="4.0824226450991308"/>
    <n v="0"/>
    <n v="0"/>
    <n v="0.20783761697446848"/>
    <n v="0.20783761697446848"/>
    <n v="13.60807548366377"/>
    <m/>
    <m/>
    <m/>
    <n v="0.3"/>
    <n v="0"/>
    <n v="0"/>
    <n v="4.0824226450991308"/>
    <n v="4.0824226450991308"/>
  </r>
  <r>
    <x v="1"/>
    <n v="33"/>
    <n v="65.474554999999995"/>
    <x v="2"/>
    <n v="4.1225820764071592"/>
    <n v="1.2367746229221477"/>
    <n v="2.8858074534850116"/>
    <n v="269.92422690373473"/>
    <n v="1.4898021411945352"/>
    <n v="0.3"/>
    <n v="2.8858074534850111"/>
    <n v="1.0428614988361746"/>
    <n v="1.2367746229221477"/>
    <n v="80.977268071120406"/>
    <n v="3.5728456597828995"/>
    <n v="0"/>
    <n v="0.5497364166242602"/>
    <n v="4.1225820764071592"/>
    <n v="269.92422690373473"/>
    <m/>
    <m/>
    <m/>
    <n v="0.3"/>
    <n v="70.17914389739002"/>
    <n v="0"/>
    <n v="10.798124173730411"/>
    <n v="80.977268071120434"/>
  </r>
  <r>
    <x v="2"/>
    <n v="35"/>
    <n v="11.251324"/>
    <x v="0"/>
    <n v="1.2706857524321031"/>
    <n v="0.38120572572963091"/>
    <n v="0.88948002670247228"/>
    <n v="14.296897102797381"/>
    <n v="0.4123340357836604"/>
    <n v="0.3"/>
    <n v="0.88948002670247217"/>
    <n v="0.28863382504856228"/>
    <n v="0.38120572572963091"/>
    <n v="4.2890691308392137"/>
    <n v="0"/>
    <n v="0"/>
    <n v="1.2706857524321031"/>
    <n v="1.2706857524321031"/>
    <n v="14.296897102797381"/>
    <m/>
    <m/>
    <m/>
    <n v="0.3"/>
    <n v="0"/>
    <n v="0"/>
    <n v="4.2890691308392137"/>
    <n v="4.2890691308392137"/>
  </r>
  <r>
    <x v="2"/>
    <n v="35"/>
    <n v="11.251324"/>
    <x v="3"/>
    <n v="0.14551345711081803"/>
    <n v="4.3654037133245407E-2"/>
    <n v="0.10185941997757263"/>
    <n v="1.6372190523139176"/>
    <n v="7.8539816339744828E-2"/>
    <n v="0.3"/>
    <n v="0.10185941997757261"/>
    <n v="5.4977871437821374E-2"/>
    <n v="4.3654037133245407E-2"/>
    <n v="0.49116571569417528"/>
    <n v="0"/>
    <n v="0"/>
    <n v="0.14551345711081803"/>
    <n v="0.14551345711081803"/>
    <n v="1.6372190523139176"/>
    <m/>
    <m/>
    <m/>
    <n v="0.3"/>
    <n v="0"/>
    <n v="0"/>
    <n v="0.49116571569417528"/>
    <n v="0.49116571569417528"/>
  </r>
  <r>
    <x v="2"/>
    <n v="35"/>
    <n v="11.251324"/>
    <x v="2"/>
    <n v="8.7352740116681389"/>
    <n v="2.6205822035004416"/>
    <n v="6.1146918081676969"/>
    <n v="98.283398134058018"/>
    <n v="3.2594023780994106"/>
    <n v="0.3"/>
    <n v="6.1146918081676969"/>
    <n v="2.2815816646695875"/>
    <n v="2.6205822035004416"/>
    <n v="29.485019440217403"/>
    <n v="5.3612938361889615"/>
    <n v="0"/>
    <n v="3.3739801754791774"/>
    <n v="8.7352740116681389"/>
    <n v="98.283398134058018"/>
    <m/>
    <m/>
    <m/>
    <n v="0.3"/>
    <n v="18.09649620304948"/>
    <n v="0"/>
    <n v="11.388523237167924"/>
    <n v="29.485019440217403"/>
  </r>
  <r>
    <x v="2"/>
    <n v="36"/>
    <n v="64.389396000000005"/>
    <x v="0"/>
    <n v="1.8298897633937314"/>
    <n v="0.54896692901811939"/>
    <n v="1.2809228343756121"/>
    <n v="117.82549661150529"/>
    <n v="0.60475658581603497"/>
    <n v="0.3"/>
    <n v="1.2809228343756118"/>
    <n v="0.42332961007122444"/>
    <n v="0.54896692901811939"/>
    <n v="35.347648983451585"/>
    <n v="0"/>
    <n v="0"/>
    <n v="1.8298897633937314"/>
    <n v="1.8298897633937314"/>
    <n v="117.82549661150529"/>
    <m/>
    <m/>
    <m/>
    <n v="0.3"/>
    <n v="0"/>
    <n v="0"/>
    <n v="35.347648983451585"/>
    <n v="35.347648983451585"/>
  </r>
  <r>
    <x v="2"/>
    <n v="36"/>
    <n v="64.389396000000005"/>
    <x v="1"/>
    <n v="2.113904835931351"/>
    <n v="0.63417145077940529"/>
    <n v="1.4797333851519459"/>
    <n v="136.11305558709881"/>
    <n v="0.39662607251571136"/>
    <n v="0.3"/>
    <n v="1.4797333851519456"/>
    <n v="0.27763825076099791"/>
    <n v="0.63417145077940529"/>
    <n v="40.83391667612964"/>
    <n v="0"/>
    <n v="0"/>
    <n v="2.113904835931351"/>
    <n v="2.113904835931351"/>
    <n v="136.11305558709881"/>
    <n v="6.8056527793549408"/>
    <n v="5"/>
    <n v="3.7809182107527448"/>
    <n v="0.3"/>
    <n v="0"/>
    <n v="0"/>
    <n v="40.83391667612964"/>
    <n v="40.83391667612964"/>
  </r>
  <r>
    <x v="2"/>
    <n v="36"/>
    <n v="64.389396000000005"/>
    <x v="3"/>
    <n v="0.24737287708839059"/>
    <n v="7.4211863126517175E-2"/>
    <n v="0.17316101396187342"/>
    <n v="15.928190142503711"/>
    <n v="0.13351768777756629"/>
    <n v="0.3"/>
    <n v="0.17316101396187342"/>
    <n v="9.3462381444296388E-2"/>
    <n v="7.4211863126517175E-2"/>
    <n v="4.7784570427511133"/>
    <n v="0"/>
    <n v="0"/>
    <n v="0.24737287708839059"/>
    <n v="0.24737287708839059"/>
    <n v="15.928190142503711"/>
    <m/>
    <m/>
    <m/>
    <n v="0.3"/>
    <n v="0"/>
    <n v="0"/>
    <n v="4.7784570427511133"/>
    <n v="4.7784570427511133"/>
  </r>
  <r>
    <x v="2"/>
    <n v="36"/>
    <n v="64.389396000000005"/>
    <x v="2"/>
    <n v="17.417317987845667"/>
    <n v="5.2251953963537003"/>
    <n v="12.192122591491966"/>
    <n v="1121.4905851773178"/>
    <n v="6.330309196983432"/>
    <n v="0.3"/>
    <n v="12.192122591491966"/>
    <n v="4.431216437888402"/>
    <n v="5.2251953963537003"/>
    <n v="336.44717555319539"/>
    <n v="9.1701185575633382"/>
    <n v="0"/>
    <n v="8.247199430282329"/>
    <n v="17.417317987845667"/>
    <n v="1121.4905851773178"/>
    <m/>
    <m/>
    <m/>
    <n v="0.3"/>
    <n v="177.13751855096839"/>
    <n v="0"/>
    <n v="159.30965700222697"/>
    <n v="336.44717555319539"/>
  </r>
  <r>
    <x v="2"/>
    <n v="38"/>
    <n v="4.7484010000000003"/>
    <x v="0"/>
    <n v="7.2756728555409017E-2"/>
    <n v="2.1827018566622704E-2"/>
    <n v="5.0929709988786313E-2"/>
    <n v="0.34547812262923278"/>
    <n v="3.9269908169872414E-2"/>
    <n v="0.3"/>
    <n v="5.0929709988786306E-2"/>
    <n v="2.7488935718910687E-2"/>
    <n v="2.1827018566622704E-2"/>
    <n v="0.10364343678876982"/>
    <n v="0"/>
    <n v="0"/>
    <n v="7.2756728555409017E-2"/>
    <n v="7.2756728555409017E-2"/>
    <n v="0.34547812262923278"/>
    <m/>
    <m/>
    <m/>
    <n v="0.3"/>
    <n v="0"/>
    <n v="0"/>
    <n v="0.10364343678876982"/>
    <n v="0.10364343678876982"/>
  </r>
  <r>
    <x v="2"/>
    <n v="38"/>
    <n v="4.7484010000000003"/>
    <x v="3"/>
    <n v="0.14551345711081803"/>
    <n v="4.3654037133245407E-2"/>
    <n v="0.10185941997757263"/>
    <n v="0.69095624525846555"/>
    <n v="7.8539816339744828E-2"/>
    <n v="0.3"/>
    <n v="0.10185941997757261"/>
    <n v="5.4977871437821374E-2"/>
    <n v="4.3654037133245407E-2"/>
    <n v="0.20728687357753964"/>
    <n v="0"/>
    <n v="0"/>
    <n v="0.14551345711081803"/>
    <n v="0.14551345711081803"/>
    <n v="0.69095624525846555"/>
    <m/>
    <m/>
    <m/>
    <n v="0.3"/>
    <n v="0"/>
    <n v="0"/>
    <n v="0.20728687357753964"/>
    <n v="0.20728687357753964"/>
  </r>
  <r>
    <x v="2"/>
    <n v="38"/>
    <n v="4.7484010000000003"/>
    <x v="2"/>
    <n v="9.250846806745308"/>
    <n v="2.7752540420235925"/>
    <n v="6.475592764721716"/>
    <n v="43.926730227996231"/>
    <n v="3.1219576995048581"/>
    <n v="0.3"/>
    <n v="6.4755927647217151"/>
    <n v="2.1853703896534005"/>
    <n v="2.7752540420235925"/>
    <n v="13.17801906839887"/>
    <n v="3.42070744267073"/>
    <n v="0"/>
    <n v="5.8301393640745776"/>
    <n v="9.250846806745308"/>
    <n v="43.926730227996231"/>
    <m/>
    <m/>
    <m/>
    <n v="0.3"/>
    <n v="4.8728671924455407"/>
    <n v="0"/>
    <n v="8.3051518759533263"/>
    <n v="13.178019068398868"/>
  </r>
  <r>
    <x v="2"/>
    <n v="39"/>
    <n v="1.9165220000000001"/>
    <x v="0"/>
    <n v="1.3434424809875125"/>
    <n v="0.40303274429625374"/>
    <n v="0.94040973669125871"/>
    <n v="2.5747370705471497"/>
    <n v="0.45160394395353282"/>
    <n v="0.3"/>
    <n v="0.94040973669125871"/>
    <n v="0.31612276076747298"/>
    <n v="0.40303274429625374"/>
    <n v="0.77242112116414485"/>
    <n v="0"/>
    <n v="0"/>
    <n v="1.3434424809875125"/>
    <n v="1.3434424809875125"/>
    <n v="2.5747370705471497"/>
    <m/>
    <m/>
    <m/>
    <n v="0.3"/>
    <n v="0"/>
    <n v="0"/>
    <n v="0.77242112116414485"/>
    <n v="0.77242112116414485"/>
  </r>
  <r>
    <x v="2"/>
    <n v="39"/>
    <n v="1.9165220000000001"/>
    <x v="3"/>
    <n v="0.25464854994393149"/>
    <n v="7.6394564983179439E-2"/>
    <n v="0.17825398496075207"/>
    <n v="0.48803954823564349"/>
    <n v="0.13744467859455342"/>
    <n v="0.3"/>
    <n v="0.17825398496075204"/>
    <n v="9.6211275016187384E-2"/>
    <n v="7.6394564983179439E-2"/>
    <n v="0.14641186447069302"/>
    <n v="0"/>
    <n v="0"/>
    <n v="0.25464854994393149"/>
    <n v="0.25464854994393149"/>
    <n v="0.48803954823564349"/>
    <m/>
    <m/>
    <m/>
    <n v="0.3"/>
    <n v="0"/>
    <n v="0"/>
    <n v="0.14641186447069302"/>
    <n v="0.14641186447069302"/>
  </r>
  <r>
    <x v="2"/>
    <n v="39"/>
    <n v="1.9165220000000001"/>
    <x v="2"/>
    <n v="15.24223279695609"/>
    <n v="4.572669839086827"/>
    <n v="10.669562957869264"/>
    <n v="29.212074484487882"/>
    <n v="5.1639929243382214"/>
    <n v="0.3"/>
    <n v="10.669562957869262"/>
    <n v="3.6147950470367549"/>
    <n v="4.572669839086827"/>
    <n v="8.7636223453463646"/>
    <n v="4.9008284918232263"/>
    <n v="0"/>
    <n v="10.341404305132864"/>
    <n v="15.24223279695609"/>
    <n v="29.212074484487882"/>
    <m/>
    <m/>
    <m/>
    <n v="0.3"/>
    <n v="2.8177636868418099"/>
    <n v="0"/>
    <n v="5.9458586585045543"/>
    <n v="8.7636223453463646"/>
  </r>
  <r>
    <x v="2"/>
    <n v="40"/>
    <n v="11.460535"/>
    <x v="0"/>
    <n v="1.1565925179447811"/>
    <n v="0.34697775538343434"/>
    <n v="0.80961476256134679"/>
    <n v="13.255169032644293"/>
    <n v="0.37306412761378788"/>
    <n v="0.3"/>
    <n v="0.80961476256134679"/>
    <n v="0.26114488932965152"/>
    <n v="0.34697775538343434"/>
    <n v="3.9765507097932877"/>
    <n v="0"/>
    <n v="0"/>
    <n v="1.1565925179447811"/>
    <n v="1.1565925179447811"/>
    <n v="13.255169032644293"/>
    <m/>
    <m/>
    <m/>
    <n v="0.3"/>
    <n v="0"/>
    <n v="0"/>
    <n v="3.9765507097932877"/>
    <n v="3.9765507097932877"/>
  </r>
  <r>
    <x v="2"/>
    <n v="40"/>
    <n v="11.460535"/>
    <x v="3"/>
    <n v="0.10913509283311353"/>
    <n v="3.2740527849934059E-2"/>
    <n v="7.6394564983179467E-2"/>
    <n v="1.2507465511421467"/>
    <n v="5.8904862254808621E-2"/>
    <n v="0.3"/>
    <n v="7.6394564983179467E-2"/>
    <n v="4.123340357836603E-2"/>
    <n v="3.2740527849934059E-2"/>
    <n v="0.37522396534264402"/>
    <n v="0"/>
    <n v="0"/>
    <n v="0.10913509283311353"/>
    <n v="0.10913509283311353"/>
    <n v="1.2507465511421467"/>
    <m/>
    <m/>
    <m/>
    <n v="0.3"/>
    <n v="0"/>
    <n v="0"/>
    <n v="0.37522396534264402"/>
    <n v="0.37522396534264402"/>
  </r>
  <r>
    <x v="2"/>
    <n v="40"/>
    <n v="11.460535"/>
    <x v="2"/>
    <n v="9.3205982279757134"/>
    <n v="2.7961794683927139"/>
    <n v="6.5244187595829999"/>
    <n v="106.81904221265364"/>
    <n v="3.2004975158446025"/>
    <n v="0.3"/>
    <n v="6.524418759582999"/>
    <n v="2.2403482610912215"/>
    <n v="2.7961794683927139"/>
    <n v="32.045712663796095"/>
    <n v="4.9008284918232281"/>
    <n v="0"/>
    <n v="4.4197697361524853"/>
    <n v="9.3205982279757134"/>
    <n v="106.81904221265364"/>
    <m/>
    <m/>
    <m/>
    <n v="0.3"/>
    <n v="16.849834937861196"/>
    <n v="0"/>
    <n v="15.195877725934896"/>
    <n v="32.045712663796095"/>
  </r>
  <r>
    <x v="2"/>
    <n v="43"/>
    <n v="7.2669810000000004"/>
    <x v="0"/>
    <n v="1.2706857524321031"/>
    <n v="0.38120572572963091"/>
    <n v="0.88948002670247228"/>
    <n v="9.2340492198947981"/>
    <n v="0.4123340357836604"/>
    <n v="0.3"/>
    <n v="0.88948002670247217"/>
    <n v="0.28863382504856228"/>
    <n v="0.38120572572963091"/>
    <n v="2.7702147659684391"/>
    <n v="0"/>
    <n v="0"/>
    <n v="1.2706857524321031"/>
    <n v="1.2706857524321031"/>
    <n v="9.2340492198947981"/>
    <m/>
    <m/>
    <m/>
    <n v="0.3"/>
    <n v="0"/>
    <n v="0"/>
    <n v="2.7702147659684391"/>
    <n v="2.7702147659684391"/>
  </r>
  <r>
    <x v="2"/>
    <n v="43"/>
    <n v="7.2669810000000004"/>
    <x v="3"/>
    <n v="0.14551345711081803"/>
    <n v="4.3654037133245407E-2"/>
    <n v="0.10185941997757263"/>
    <n v="1.0574435280686296"/>
    <n v="7.8539816339744828E-2"/>
    <n v="0.3"/>
    <n v="0.10185941997757261"/>
    <n v="5.4977871437821374E-2"/>
    <n v="4.3654037133245407E-2"/>
    <n v="0.31723305842058885"/>
    <n v="0"/>
    <n v="0"/>
    <n v="0.14551345711081803"/>
    <n v="0.14551345711081803"/>
    <n v="1.0574435280686296"/>
    <m/>
    <m/>
    <m/>
    <n v="0.3"/>
    <n v="0"/>
    <n v="0"/>
    <n v="0.31723305842058885"/>
    <n v="0.31723305842058885"/>
  </r>
  <r>
    <x v="2"/>
    <n v="43"/>
    <n v="7.2669810000000004"/>
    <x v="2"/>
    <n v="8.8912040966116201"/>
    <n v="2.667361228983486"/>
    <n v="6.2238428676281341"/>
    <n v="64.612211237198807"/>
    <n v="3.3575771485240913"/>
    <n v="0.3"/>
    <n v="6.2238428676281341"/>
    <n v="2.3503040039668637"/>
    <n v="2.667361228983486"/>
    <n v="19.383663371159642"/>
    <n v="6.8414148853414591"/>
    <n v="0"/>
    <n v="2.0497892112701614"/>
    <n v="8.8912040966116201"/>
    <n v="64.612211237198807"/>
    <m/>
    <m/>
    <m/>
    <n v="0.3"/>
    <n v="14.914929595468069"/>
    <n v="0"/>
    <n v="4.4687337756915744"/>
    <n v="19.383663371159642"/>
  </r>
  <r>
    <x v="2"/>
    <n v="44"/>
    <n v="9.2704810000000002"/>
    <x v="0"/>
    <n v="2.4686147763087973"/>
    <n v="0.7405844328926392"/>
    <n v="1.7280303434161581"/>
    <n v="22.885246380089956"/>
    <n v="0.78539816339744839"/>
    <n v="0.3"/>
    <n v="1.7280303434161581"/>
    <n v="0.5497787143782138"/>
    <n v="0.7405844328926392"/>
    <n v="6.8655739140269869"/>
    <n v="0"/>
    <n v="0"/>
    <n v="2.4686147763087973"/>
    <n v="2.4686147763087973"/>
    <n v="22.885246380089956"/>
    <m/>
    <m/>
    <m/>
    <n v="0.3"/>
    <n v="0"/>
    <n v="0"/>
    <n v="6.8655739140269869"/>
    <n v="6.8655739140269869"/>
  </r>
  <r>
    <x v="2"/>
    <n v="44"/>
    <n v="9.2704810000000002"/>
    <x v="3"/>
    <n v="0.10913509283311353"/>
    <n v="3.2740527849934059E-2"/>
    <n v="7.6394564983179467E-2"/>
    <n v="1.0117348045426151"/>
    <n v="5.8904862254808621E-2"/>
    <n v="0.3"/>
    <n v="7.6394564983179467E-2"/>
    <n v="4.123340357836603E-2"/>
    <n v="3.2740527849934059E-2"/>
    <n v="0.30352044136278455"/>
    <n v="0"/>
    <n v="0"/>
    <n v="0.10913509283311353"/>
    <n v="0.10913509283311353"/>
    <n v="1.0117348045426151"/>
    <m/>
    <m/>
    <m/>
    <n v="0.3"/>
    <n v="0"/>
    <n v="0"/>
    <n v="0.30352044136278455"/>
    <n v="0.30352044136278455"/>
  </r>
  <r>
    <x v="2"/>
    <n v="44"/>
    <n v="9.2704810000000002"/>
    <x v="2"/>
    <n v="6.8079798760891368"/>
    <n v="2.0423939628267411"/>
    <n v="4.7655859132623952"/>
    <n v="63.113248089666698"/>
    <n v="2.3169245820224726"/>
    <n v="0.3"/>
    <n v="4.7655859132623952"/>
    <n v="1.6218472074157309"/>
    <n v="2.0423939628267411"/>
    <n v="18.933974426900011"/>
    <n v="4.4403631474574929"/>
    <n v="0"/>
    <n v="2.3676167286316439"/>
    <n v="6.8079798760891368"/>
    <n v="63.113248089666698"/>
    <m/>
    <m/>
    <m/>
    <n v="0.3"/>
    <n v="12.349290657481465"/>
    <n v="0"/>
    <n v="6.5846837694185432"/>
    <n v="18.933974426900008"/>
  </r>
  <r>
    <x v="2"/>
    <n v="47"/>
    <n v="16.070055"/>
    <x v="0"/>
    <n v="1.3070641167098078"/>
    <n v="0.39211923501294232"/>
    <n v="0.9149448816968655"/>
    <n v="21.004592244053029"/>
    <n v="0.43196898986859661"/>
    <n v="0.3"/>
    <n v="0.91494488169686539"/>
    <n v="0.3023782929080176"/>
    <n v="0.39211923501294232"/>
    <n v="6.3013776732159092"/>
    <n v="0"/>
    <n v="0"/>
    <n v="1.3070641167098078"/>
    <n v="1.3070641167098078"/>
    <n v="21.004592244053029"/>
    <m/>
    <m/>
    <m/>
    <n v="0.3"/>
    <n v="0"/>
    <n v="0"/>
    <n v="6.3013776732159092"/>
    <n v="6.3013776732159092"/>
  </r>
  <r>
    <x v="2"/>
    <n v="47"/>
    <n v="16.070055"/>
    <x v="3"/>
    <n v="0.10913509283311353"/>
    <n v="3.2740527849934059E-2"/>
    <n v="7.6394564983179467E-2"/>
    <n v="1.7538069442582402"/>
    <n v="5.8904862254808621E-2"/>
    <n v="0.3"/>
    <n v="7.6394564983179467E-2"/>
    <n v="4.123340357836603E-2"/>
    <n v="3.2740527849934059E-2"/>
    <n v="0.52614208327747203"/>
    <n v="0"/>
    <n v="0"/>
    <n v="0.10913509283311353"/>
    <n v="0.10913509283311353"/>
    <n v="1.7538069442582402"/>
    <m/>
    <m/>
    <m/>
    <n v="0.3"/>
    <n v="0"/>
    <n v="0"/>
    <n v="0.52614208327747203"/>
    <n v="0.52614208327747203"/>
  </r>
  <r>
    <x v="2"/>
    <n v="47"/>
    <n v="16.070055"/>
    <x v="2"/>
    <n v="6.3273537400238258"/>
    <n v="1.8982061220071476"/>
    <n v="4.4291476180166782"/>
    <n v="101.68092260663857"/>
    <n v="2.1009400870881745"/>
    <n v="0.3"/>
    <n v="4.4291476180166773"/>
    <n v="1.4706580609617221"/>
    <n v="1.8982061220071476"/>
    <n v="30.504276781991571"/>
    <n v="2.9602420983049953"/>
    <n v="0"/>
    <n v="3.3671116417188305"/>
    <n v="6.3273537400238258"/>
    <n v="101.68092260663857"/>
    <m/>
    <m/>
    <m/>
    <n v="0.3"/>
    <n v="14.271375999923004"/>
    <n v="0"/>
    <n v="16.232900782068569"/>
    <n v="30.504276781991571"/>
  </r>
  <r>
    <x v="2"/>
    <n v="48"/>
    <n v="27.076958999999999"/>
    <x v="0"/>
    <n v="1.5044613712502464"/>
    <n v="0.45133841137507391"/>
    <n v="1.0531229598751723"/>
    <n v="40.736238866426696"/>
    <n v="0.48105637508093702"/>
    <n v="0.3"/>
    <n v="1.0531229598751723"/>
    <n v="0.33673946255665588"/>
    <n v="0.45133841137507391"/>
    <n v="12.22087165992801"/>
    <n v="0"/>
    <n v="0"/>
    <n v="1.5044613712502464"/>
    <n v="1.5044613712502464"/>
    <n v="40.736238866426696"/>
    <m/>
    <m/>
    <m/>
    <n v="0.3"/>
    <n v="0"/>
    <n v="0"/>
    <n v="12.22087165992801"/>
    <n v="12.22087165992801"/>
  </r>
  <r>
    <x v="2"/>
    <n v="48"/>
    <n v="27.076958999999999"/>
    <x v="3"/>
    <n v="0.10004050176368737"/>
    <n v="3.0012150529106208E-2"/>
    <n v="7.0028351234581163E-2"/>
    <n v="2.7087925645947903"/>
    <n v="5.3996123733574555E-2"/>
    <n v="0.3"/>
    <n v="7.0028351234581149E-2"/>
    <n v="3.7797286613502186E-2"/>
    <n v="3.0012150529106208E-2"/>
    <n v="0.81263776937843701"/>
    <n v="0"/>
    <n v="0"/>
    <n v="0.10004050176368737"/>
    <n v="0.10004050176368737"/>
    <n v="2.7087925645947903"/>
    <m/>
    <m/>
    <m/>
    <n v="0.3"/>
    <n v="0"/>
    <n v="0"/>
    <n v="0.81263776937843701"/>
    <n v="0.81263776937843701"/>
  </r>
  <r>
    <x v="2"/>
    <n v="48"/>
    <n v="27.076958999999999"/>
    <x v="2"/>
    <n v="7.7560927665559287"/>
    <n v="2.3268278299667786"/>
    <n v="5.4292649365891501"/>
    <n v="210.01140584023145"/>
    <n v="2.6261751088602172"/>
    <n v="0.3"/>
    <n v="5.4292649365891501"/>
    <n v="1.838322576202152"/>
    <n v="2.3268278299667786"/>
    <n v="63.003421752069436"/>
    <n v="3.9305352950641117"/>
    <n v="0"/>
    <n v="3.8255574714918166"/>
    <n v="7.7560927665559287"/>
    <n v="210.01140584023145"/>
    <m/>
    <m/>
    <m/>
    <n v="0.3"/>
    <n v="31.928082909751158"/>
    <n v="0"/>
    <n v="31.075338842318271"/>
    <n v="63.003421752069428"/>
  </r>
  <r>
    <x v="2"/>
    <n v="49"/>
    <n v="13.894721000000001"/>
    <x v="0"/>
    <n v="1.3070641167098078"/>
    <n v="0.39211923501294232"/>
    <n v="0.9149448816968655"/>
    <n v="18.16129123079422"/>
    <n v="0.43196898986859661"/>
    <n v="0.3"/>
    <n v="0.91494488169686539"/>
    <n v="0.3023782929080176"/>
    <n v="0.39211923501294232"/>
    <n v="5.4483873692382652"/>
    <n v="0"/>
    <n v="0"/>
    <n v="1.3070641167098078"/>
    <n v="1.3070641167098078"/>
    <n v="18.16129123079422"/>
    <m/>
    <m/>
    <m/>
    <n v="0.3"/>
    <n v="0"/>
    <n v="0"/>
    <n v="5.4483873692382652"/>
    <n v="5.4483873692382652"/>
  </r>
  <r>
    <x v="2"/>
    <n v="49"/>
    <n v="13.894721000000001"/>
    <x v="3"/>
    <n v="0.10913509283311353"/>
    <n v="3.2740527849934059E-2"/>
    <n v="7.6394564983179467E-2"/>
    <n v="1.516401666225212"/>
    <n v="5.8904862254808621E-2"/>
    <n v="0.3"/>
    <n v="7.6394564983179467E-2"/>
    <n v="4.123340357836603E-2"/>
    <n v="3.2740527849934059E-2"/>
    <n v="0.45492049986756361"/>
    <n v="0"/>
    <n v="0"/>
    <n v="0.10913509283311353"/>
    <n v="0.10913509283311353"/>
    <n v="1.516401666225212"/>
    <m/>
    <m/>
    <m/>
    <n v="0.3"/>
    <n v="0"/>
    <n v="0"/>
    <n v="0.45492049986756361"/>
    <n v="0.45492049986756361"/>
  </r>
  <r>
    <x v="2"/>
    <n v="49"/>
    <n v="13.894721000000001"/>
    <x v="2"/>
    <n v="8.1173388575585932"/>
    <n v="2.4352016572675779"/>
    <n v="5.6821372002910149"/>
    <n v="112.7881586882354"/>
    <n v="2.7292586178061327"/>
    <n v="0.3"/>
    <n v="5.6821372002910149"/>
    <n v="1.9104810324642927"/>
    <n v="2.4352016572675779"/>
    <n v="33.836447606470621"/>
    <n v="5.9204841966099906"/>
    <n v="0"/>
    <n v="2.1968546609486022"/>
    <n v="8.1173388575585932"/>
    <n v="112.7881586882354"/>
    <m/>
    <m/>
    <m/>
    <n v="0.3"/>
    <n v="24.679042829041489"/>
    <n v="0"/>
    <n v="9.157404777429127"/>
    <n v="33.836447606470614"/>
  </r>
  <r>
    <x v="2"/>
    <n v="50"/>
    <n v="13.054057"/>
    <x v="0"/>
    <n v="1.2888749345709556"/>
    <n v="0.38666248037128664"/>
    <n v="0.902212454199669"/>
    <n v="16.825046861760526"/>
    <n v="0.42215151282612845"/>
    <n v="0.3"/>
    <n v="0.90221245419966889"/>
    <n v="0.29550605897828991"/>
    <n v="0.38666248037128664"/>
    <n v="5.047514058528157"/>
    <n v="0"/>
    <n v="0"/>
    <n v="1.2888749345709556"/>
    <n v="1.2888749345709556"/>
    <n v="16.825046861760526"/>
    <m/>
    <m/>
    <m/>
    <n v="0.3"/>
    <n v="0"/>
    <n v="0"/>
    <n v="5.047514058528157"/>
    <n v="5.047514058528157"/>
  </r>
  <r>
    <x v="2"/>
    <n v="50"/>
    <n v="13.054057"/>
    <x v="3"/>
    <n v="0.10913509283311351"/>
    <n v="3.2740527849934052E-2"/>
    <n v="7.6394564983179453E-2"/>
    <n v="1.4246557225437553"/>
    <n v="5.8904862254808614E-2"/>
    <n v="0.3"/>
    <n v="7.6394564983179453E-2"/>
    <n v="4.123340357836603E-2"/>
    <n v="3.2740527849934052E-2"/>
    <n v="0.42739671676312657"/>
    <n v="0"/>
    <n v="0"/>
    <n v="0.10913509283311351"/>
    <n v="0.10913509283311351"/>
    <n v="1.4246557225437553"/>
    <m/>
    <m/>
    <m/>
    <n v="0.3"/>
    <n v="0"/>
    <n v="0"/>
    <n v="0.42739671676312657"/>
    <n v="0.42739671676312657"/>
  </r>
  <r>
    <x v="2"/>
    <n v="50"/>
    <n v="13.054057"/>
    <x v="2"/>
    <n v="8.1277752434812633"/>
    <n v="2.438332573044379"/>
    <n v="5.6894426704368843"/>
    <n v="106.10044131159329"/>
    <n v="2.7587110489335367"/>
    <n v="0.3"/>
    <n v="5.6894426704368843"/>
    <n v="1.9310977342534756"/>
    <n v="2.438332573044379"/>
    <n v="31.830132393477989"/>
    <n v="3.190474770487862"/>
    <n v="0"/>
    <n v="4.9373004729934014"/>
    <n v="8.1277752434812633"/>
    <n v="106.10044131159329"/>
    <m/>
    <m/>
    <m/>
    <n v="0.3"/>
    <n v="12.49459185330314"/>
    <n v="0"/>
    <n v="19.335540540174847"/>
    <n v="31.830132393477989"/>
  </r>
  <r>
    <x v="2"/>
    <n v="51"/>
    <n v="14.099213000000001"/>
    <x v="0"/>
    <n v="1.2706857524321031"/>
    <n v="0.38120572572963091"/>
    <n v="0.88948002670247228"/>
    <n v="17.91566907960549"/>
    <n v="0.41233403578366035"/>
    <n v="0.3"/>
    <n v="0.88948002670247217"/>
    <n v="0.28863382504856222"/>
    <n v="0.38120572572963091"/>
    <n v="5.3747007238816469"/>
    <n v="0"/>
    <n v="0"/>
    <n v="1.2706857524321031"/>
    <n v="1.2706857524321031"/>
    <n v="17.91566907960549"/>
    <m/>
    <m/>
    <m/>
    <n v="0.3"/>
    <n v="0"/>
    <n v="0"/>
    <n v="5.3747007238816469"/>
    <n v="5.3747007238816469"/>
  </r>
  <r>
    <x v="2"/>
    <n v="51"/>
    <n v="14.099213000000001"/>
    <x v="3"/>
    <n v="0.18189182138852253"/>
    <n v="5.4567546416556756E-2"/>
    <n v="0.12732427497196577"/>
    <n v="2.5645315327147351"/>
    <n v="9.8174770424681035E-2"/>
    <n v="0.3"/>
    <n v="0.12732427497196577"/>
    <n v="6.8722339297276724E-2"/>
    <n v="5.4567546416556756E-2"/>
    <n v="0.76935945981442044"/>
    <n v="0"/>
    <n v="0"/>
    <n v="0.18189182138852253"/>
    <n v="0.18189182138852253"/>
    <n v="2.5645315327147351"/>
    <m/>
    <m/>
    <m/>
    <n v="0.3"/>
    <n v="0"/>
    <n v="0"/>
    <n v="0.76935945981442044"/>
    <n v="0.76935945981442044"/>
  </r>
  <r>
    <x v="2"/>
    <n v="51"/>
    <n v="14.099213000000001"/>
    <x v="2"/>
    <n v="7.2599512524956387"/>
    <n v="2.1779853757486913"/>
    <n v="5.0819658767469473"/>
    <n v="102.35959907855279"/>
    <n v="2.4740042147019614"/>
    <n v="0.3"/>
    <n v="5.0819658767469464"/>
    <n v="1.731802950291373"/>
    <n v="2.1779853757486913"/>
    <n v="30.707879723565835"/>
    <n v="5.9204841966099906"/>
    <n v="0"/>
    <n v="1.3394670558856481"/>
    <n v="7.2599512524956387"/>
    <n v="102.35959907855279"/>
    <m/>
    <m/>
    <m/>
    <n v="0.3"/>
    <n v="25.042250325341442"/>
    <n v="0"/>
    <n v="5.6656293982243966"/>
    <n v="30.707879723565839"/>
  </r>
  <r>
    <x v="3"/>
    <n v="52"/>
    <n v="7.6072449999999998"/>
    <x v="0"/>
    <n v="1.2706857524321031"/>
    <n v="0.38120572572963091"/>
    <n v="0.88948002670247228"/>
    <n v="9.6664178367603544"/>
    <n v="0.41233403578366035"/>
    <n v="0.3"/>
    <n v="0.88948002670247217"/>
    <n v="0.28863382504856222"/>
    <n v="0.38120572572963091"/>
    <n v="2.8999253510281058"/>
    <n v="0"/>
    <n v="0"/>
    <n v="1.2706857524321031"/>
    <n v="1.2706857524321031"/>
    <n v="9.6664178367603544"/>
    <m/>
    <m/>
    <m/>
    <n v="0.3"/>
    <n v="0"/>
    <n v="0"/>
    <n v="2.8999253510281058"/>
    <n v="2.8999253510281058"/>
  </r>
  <r>
    <x v="3"/>
    <n v="52"/>
    <n v="7.6072449999999998"/>
    <x v="3"/>
    <n v="0.18189182138852253"/>
    <n v="5.4567546416556756E-2"/>
    <n v="0.12732427497196577"/>
    <n v="1.3836956487987311"/>
    <n v="9.8174770424681035E-2"/>
    <n v="0.3"/>
    <n v="0.12732427497196577"/>
    <n v="6.8722339297276724E-2"/>
    <n v="5.4567546416556756E-2"/>
    <n v="0.4151086946396193"/>
    <n v="0"/>
    <n v="0"/>
    <n v="0.18189182138852253"/>
    <n v="0.18189182138852253"/>
    <n v="1.3836956487987311"/>
    <m/>
    <m/>
    <m/>
    <n v="0.3"/>
    <n v="0"/>
    <n v="0"/>
    <n v="0.4151086946396193"/>
    <n v="0.4151086946396193"/>
  </r>
  <r>
    <x v="3"/>
    <n v="52"/>
    <n v="7.6072449999999998"/>
    <x v="2"/>
    <n v="7.8498421586125016"/>
    <n v="2.3549526475837506"/>
    <n v="5.4948895110287506"/>
    <n v="59.715672511894155"/>
    <n v="2.866703296400686"/>
    <n v="0.3"/>
    <n v="5.4948895110287506"/>
    <n v="2.0066923074804799"/>
    <n v="2.3549526475837506"/>
    <n v="17.914701753568249"/>
    <n v="6.380949540975724"/>
    <n v="0"/>
    <n v="1.4688926176367774"/>
    <n v="7.8498421586125016"/>
    <n v="59.715672511894155"/>
    <m/>
    <m/>
    <m/>
    <n v="0.3"/>
    <n v="14.562433947251961"/>
    <n v="0"/>
    <n v="3.3522678063162856"/>
    <n v="17.914701753568245"/>
  </r>
  <r>
    <x v="3"/>
    <n v="53"/>
    <n v="1.7994730000000001"/>
    <x v="0"/>
    <n v="1.2706857524321031"/>
    <n v="0.38120572572963091"/>
    <n v="0.88948002670247228"/>
    <n v="2.2865647029862539"/>
    <n v="0.4123340357836604"/>
    <n v="0.3"/>
    <n v="0.88948002670247217"/>
    <n v="0.28863382504856228"/>
    <n v="0.38120572572963091"/>
    <n v="0.68596941089587615"/>
    <n v="0"/>
    <n v="0"/>
    <n v="1.2706857524321031"/>
    <n v="1.2706857524321031"/>
    <n v="2.2865647029862539"/>
    <m/>
    <m/>
    <m/>
    <n v="0.3"/>
    <n v="0"/>
    <n v="0"/>
    <n v="0.68596941089587615"/>
    <n v="0.68596941089587615"/>
  </r>
  <r>
    <x v="3"/>
    <n v="53"/>
    <n v="1.7994730000000001"/>
    <x v="3"/>
    <n v="0.14551345711081803"/>
    <n v="4.3654037133245407E-2"/>
    <n v="0.10185941997757263"/>
    <n v="0.26184753720757509"/>
    <n v="7.8539816339744828E-2"/>
    <n v="0.3"/>
    <n v="0.10185941997757261"/>
    <n v="5.4977871437821374E-2"/>
    <n v="4.3654037133245407E-2"/>
    <n v="7.8554261162272515E-2"/>
    <n v="0"/>
    <n v="0"/>
    <n v="0.14551345711081803"/>
    <n v="0.14551345711081803"/>
    <n v="0.26184753720757509"/>
    <m/>
    <m/>
    <m/>
    <n v="0.3"/>
    <n v="0"/>
    <n v="0"/>
    <n v="7.8554261162272515E-2"/>
    <n v="7.8554261162272515E-2"/>
  </r>
  <r>
    <x v="3"/>
    <n v="53"/>
    <n v="1.7994730000000001"/>
    <x v="2"/>
    <n v="7.4852404336797607"/>
    <n v="2.2455721301039282"/>
    <n v="5.2396683035758329"/>
    <n v="13.469488058915021"/>
    <n v="2.336559536107409"/>
    <n v="0.3"/>
    <n v="5.239668303575832"/>
    <n v="1.6355916752751862"/>
    <n v="2.2455721301039282"/>
    <n v="4.0408464176745058"/>
    <n v="1.4801210491524976"/>
    <n v="0"/>
    <n v="6.005119384527263"/>
    <n v="7.4852404336797607"/>
    <n v="13.469488058915021"/>
    <m/>
    <m/>
    <m/>
    <n v="0.3"/>
    <n v="0.79903135940447778"/>
    <n v="0"/>
    <n v="3.2418150582700282"/>
    <n v="4.0408464176745058"/>
  </r>
  <r>
    <x v="3"/>
    <n v="54"/>
    <n v="11.629943000000001"/>
    <x v="0"/>
    <n v="2.3908999060991802"/>
    <n v="0.71726997182975405"/>
    <n v="1.6736299342694263"/>
    <n v="27.806029626638821"/>
    <n v="0.76576320931251196"/>
    <n v="0.3"/>
    <n v="1.6736299342694261"/>
    <n v="0.53603424651875831"/>
    <n v="0.71726997182975405"/>
    <n v="8.341808887991645"/>
    <n v="0"/>
    <n v="0"/>
    <n v="2.3908999060991802"/>
    <n v="2.3908999060991802"/>
    <n v="27.806029626638821"/>
    <m/>
    <m/>
    <m/>
    <n v="0.3"/>
    <n v="0"/>
    <n v="0"/>
    <n v="8.341808887991645"/>
    <n v="8.341808887991645"/>
  </r>
  <r>
    <x v="3"/>
    <n v="54"/>
    <n v="11.629943000000001"/>
    <x v="3"/>
    <n v="7.2756728555409017E-2"/>
    <n v="2.1827018566622704E-2"/>
    <n v="5.0929709988786313E-2"/>
    <n v="0.84615660596587927"/>
    <n v="3.9269908169872414E-2"/>
    <n v="0.3"/>
    <n v="5.0929709988786306E-2"/>
    <n v="2.7488935718910687E-2"/>
    <n v="2.1827018566622704E-2"/>
    <n v="0.25384698178976378"/>
    <n v="0"/>
    <n v="0"/>
    <n v="7.2756728555409017E-2"/>
    <n v="7.2756728555409017E-2"/>
    <n v="0.84615660596587927"/>
    <m/>
    <m/>
    <m/>
    <n v="0.3"/>
    <n v="0"/>
    <n v="0"/>
    <n v="0.25384698178976378"/>
    <n v="0.25384698178976378"/>
  </r>
  <r>
    <x v="3"/>
    <n v="54"/>
    <n v="11.629943000000001"/>
    <x v="2"/>
    <n v="6.6457117763653279"/>
    <n v="1.9937135329095983"/>
    <n v="4.6519982434557292"/>
    <n v="77.28924915355752"/>
    <n v="2.395464398362217"/>
    <n v="0.3"/>
    <n v="4.6519982434557292"/>
    <n v="1.6768250788535519"/>
    <n v="1.9937135329095983"/>
    <n v="23.186774746067254"/>
    <n v="3.42070744267073"/>
    <n v="0"/>
    <n v="3.2250043336945975"/>
    <n v="6.6457117763653279"/>
    <n v="77.28924915355752"/>
    <m/>
    <m/>
    <m/>
    <n v="0.3"/>
    <n v="11.934789773380906"/>
    <n v="0"/>
    <n v="11.251984972686344"/>
    <n v="23.18677474606725"/>
  </r>
  <r>
    <x v="3"/>
    <n v="55"/>
    <n v="19.533549000000001"/>
    <x v="0"/>
    <n v="1.7382369900683887"/>
    <n v="0.52147109702051664"/>
    <n v="1.2167658930478722"/>
    <n v="33.953937419113387"/>
    <n v="0.5497787143782138"/>
    <n v="0.3"/>
    <n v="1.216765893047872"/>
    <n v="0.38484510006474965"/>
    <n v="0.52147109702051664"/>
    <n v="10.186181225734016"/>
    <n v="0"/>
    <n v="0"/>
    <n v="1.7382369900683887"/>
    <n v="1.7382369900683887"/>
    <n v="33.953937419113387"/>
    <m/>
    <m/>
    <m/>
    <n v="0.3"/>
    <n v="0"/>
    <n v="0"/>
    <n v="10.186181225734016"/>
    <n v="10.186181225734016"/>
  </r>
  <r>
    <x v="3"/>
    <n v="55"/>
    <n v="19.533549000000001"/>
    <x v="3"/>
    <n v="0.10913509283311351"/>
    <n v="3.2740527849934052E-2"/>
    <n v="7.6394564983179453E-2"/>
    <n v="2.1317956834751719"/>
    <n v="5.8904862254808614E-2"/>
    <n v="0.3"/>
    <n v="7.6394564983179453E-2"/>
    <n v="4.123340357836603E-2"/>
    <n v="3.2740527849934052E-2"/>
    <n v="0.6395387050425515"/>
    <n v="0"/>
    <n v="0"/>
    <n v="0.10913509283311351"/>
    <n v="0.10913509283311351"/>
    <n v="2.1317956834751719"/>
    <m/>
    <m/>
    <m/>
    <n v="0.3"/>
    <n v="0"/>
    <n v="0"/>
    <n v="0.6395387050425515"/>
    <n v="0.6395387050425515"/>
  </r>
  <r>
    <x v="3"/>
    <n v="55"/>
    <n v="19.533549000000001"/>
    <x v="2"/>
    <n v="6.8529824584080377"/>
    <n v="2.055894737522411"/>
    <n v="4.7970877208856262"/>
    <n v="133.86306864745387"/>
    <n v="2.5329090769567708"/>
    <n v="0.3"/>
    <n v="4.7970877208856262"/>
    <n v="1.7730363538697393"/>
    <n v="2.055894737522411"/>
    <n v="40.158920594236157"/>
    <n v="4.9008284918232272"/>
    <n v="0"/>
    <n v="1.9521539665848109"/>
    <n v="6.8529824584080377"/>
    <n v="133.86306864745387"/>
    <m/>
    <m/>
    <m/>
    <n v="0.3"/>
    <n v="28.719172045687536"/>
    <n v="0"/>
    <n v="11.43974854854863"/>
    <n v="40.158920594236164"/>
  </r>
  <r>
    <x v="3"/>
    <n v="56"/>
    <n v="23.960269"/>
    <x v="0"/>
    <n v="0.62864272543109023"/>
    <n v="0.18859281762932706"/>
    <n v="0.44004990780176317"/>
    <n v="15.062448806222063"/>
    <n v="0.22580197197676644"/>
    <n v="0.3"/>
    <n v="0.44004990780176312"/>
    <n v="0.15806138038373649"/>
    <n v="0.18859281762932706"/>
    <n v="4.5187346418666188"/>
    <n v="0"/>
    <n v="0"/>
    <n v="0.62864272543109023"/>
    <n v="0.62864272543109023"/>
    <n v="15.062448806222063"/>
    <m/>
    <m/>
    <m/>
    <n v="0.3"/>
    <n v="0"/>
    <n v="0"/>
    <n v="4.5187346418666188"/>
    <n v="4.5187346418666188"/>
  </r>
  <r>
    <x v="3"/>
    <n v="56"/>
    <n v="23.960269"/>
    <x v="3"/>
    <n v="0.10004050176368737"/>
    <n v="3.0012150529106208E-2"/>
    <n v="7.0028351234581163E-2"/>
    <n v="2.3969973331529237"/>
    <n v="5.3996123733574555E-2"/>
    <n v="0.3"/>
    <n v="7.0028351234581149E-2"/>
    <n v="3.7797286613502186E-2"/>
    <n v="3.0012150529106208E-2"/>
    <n v="0.71909919994587712"/>
    <n v="0"/>
    <n v="0"/>
    <n v="0.10004050176368737"/>
    <n v="0.10004050176368737"/>
    <n v="2.3969973331529237"/>
    <m/>
    <m/>
    <m/>
    <n v="0.3"/>
    <n v="0"/>
    <n v="0"/>
    <n v="0.71909919994587712"/>
    <n v="0.71909919994587712"/>
  </r>
  <r>
    <x v="3"/>
    <n v="56"/>
    <n v="23.960269"/>
    <x v="2"/>
    <n v="7.0096813373099707"/>
    <n v="2.1029044011929909"/>
    <n v="4.9067769361169802"/>
    <n v="167.95385044622662"/>
    <n v="2.1892973804703848"/>
    <n v="0.3"/>
    <n v="4.9067769361169793"/>
    <n v="1.5325081663292692"/>
    <n v="2.1029044011929909"/>
    <n v="50.386155133867987"/>
    <n v="1.8501513114406221"/>
    <n v="0"/>
    <n v="5.1595300258693486"/>
    <n v="7.0096813373099707"/>
    <n v="167.95385044622662"/>
    <m/>
    <m/>
    <m/>
    <n v="0.3"/>
    <n v="13.299036933846025"/>
    <n v="0"/>
    <n v="37.087118200021962"/>
    <n v="50.386155133867987"/>
  </r>
  <r>
    <x v="3"/>
    <n v="57"/>
    <n v="17.104810000000001"/>
    <x v="0"/>
    <n v="7.2756728555409017E-2"/>
    <n v="2.1827018566622704E-2"/>
    <n v="5.0929709988786313E-2"/>
    <n v="1.2444900181618457"/>
    <n v="3.9269908169872414E-2"/>
    <n v="0.3"/>
    <n v="5.0929709988786306E-2"/>
    <n v="2.7488935718910687E-2"/>
    <n v="2.1827018566622704E-2"/>
    <n v="0.3733470054485537"/>
    <n v="0"/>
    <n v="0"/>
    <n v="7.2756728555409017E-2"/>
    <n v="7.2756728555409017E-2"/>
    <n v="1.2444900181618457"/>
    <m/>
    <m/>
    <m/>
    <n v="0.3"/>
    <n v="0"/>
    <n v="0"/>
    <n v="0.3733470054485537"/>
    <n v="0.3733470054485537"/>
  </r>
  <r>
    <x v="3"/>
    <n v="57"/>
    <n v="17.104810000000001"/>
    <x v="3"/>
    <n v="0.10913509283311351"/>
    <n v="3.2740527849934052E-2"/>
    <n v="7.6394564983179453E-2"/>
    <n v="1.8667350272427683"/>
    <n v="5.8904862254808614E-2"/>
    <n v="0.3"/>
    <n v="7.6394564983179453E-2"/>
    <n v="4.123340357836603E-2"/>
    <n v="3.2740527849934052E-2"/>
    <n v="0.56002050817283044"/>
    <n v="0"/>
    <n v="0"/>
    <n v="0.10913509283311351"/>
    <n v="0.10913509283311351"/>
    <n v="1.8667350272427683"/>
    <m/>
    <m/>
    <m/>
    <n v="0.3"/>
    <n v="0"/>
    <n v="0"/>
    <n v="0.56002050817283044"/>
    <n v="0.56002050817283044"/>
  </r>
  <r>
    <x v="3"/>
    <n v="57"/>
    <n v="17.104810000000001"/>
    <x v="2"/>
    <n v="6.8243974329756316"/>
    <n v="2.0473192298926892"/>
    <n v="4.777078203082942"/>
    <n v="116.73002145553592"/>
    <n v="2.0911226100457068"/>
    <n v="0.3"/>
    <n v="4.777078203082942"/>
    <n v="1.4637858270319946"/>
    <n v="2.0473192298926892"/>
    <n v="35.019006436660767"/>
    <n v="0"/>
    <n v="0"/>
    <n v="6.8243974329756316"/>
    <n v="6.8243974329756316"/>
    <n v="116.73002145553592"/>
    <m/>
    <m/>
    <m/>
    <n v="0.3"/>
    <n v="0"/>
    <n v="0"/>
    <n v="35.019006436660767"/>
    <n v="35.019006436660767"/>
  </r>
  <r>
    <x v="3"/>
    <n v="58"/>
    <n v="18.756228"/>
    <x v="0"/>
    <n v="1.1299611758902144"/>
    <n v="0.33898835276706429"/>
    <n v="0.79097282312315009"/>
    <n v="21.193809446144964"/>
    <n v="0.38288160465625609"/>
    <n v="0.3"/>
    <n v="0.79097282312314998"/>
    <n v="0.26801712325937926"/>
    <n v="0.33898835276706429"/>
    <n v="6.3581428338434884"/>
    <n v="0"/>
    <n v="0"/>
    <n v="1.1299611758902144"/>
    <n v="1.1299611758902144"/>
    <n v="21.193809446144964"/>
    <m/>
    <m/>
    <m/>
    <n v="0.3"/>
    <n v="0"/>
    <n v="0"/>
    <n v="6.3581428338434884"/>
    <n v="6.3581428338434884"/>
  </r>
  <r>
    <x v="3"/>
    <n v="58"/>
    <n v="18.756228"/>
    <x v="3"/>
    <n v="0.14551345711081801"/>
    <n v="4.3654037133245401E-2"/>
    <n v="0.10185941997757261"/>
    <n v="2.7292835786387237"/>
    <n v="7.8539816339744814E-2"/>
    <n v="0.3"/>
    <n v="0.1018594199775726"/>
    <n v="5.4977871437821367E-2"/>
    <n v="4.3654037133245401E-2"/>
    <n v="0.81878507359161712"/>
    <n v="0"/>
    <n v="0"/>
    <n v="0.14551345711081801"/>
    <n v="0.14551345711081801"/>
    <n v="2.7292835786387237"/>
    <m/>
    <m/>
    <m/>
    <n v="0.3"/>
    <n v="0"/>
    <n v="0"/>
    <n v="0.81878507359161712"/>
    <n v="0.81878507359161712"/>
  </r>
  <r>
    <x v="3"/>
    <n v="58"/>
    <n v="18.756228"/>
    <x v="2"/>
    <n v="6.4356677327955305"/>
    <n v="1.930700319838659"/>
    <n v="4.5049674129568711"/>
    <n v="120.70885132855605"/>
    <n v="2.0224002707484292"/>
    <n v="0.3"/>
    <n v="4.5049674129568711"/>
    <n v="1.4156801895239004"/>
    <n v="1.930700319838659"/>
    <n v="36.21265539856681"/>
    <n v="2.2201815737287465"/>
    <n v="0"/>
    <n v="4.215486159066784"/>
    <n v="6.4356677327955305"/>
    <n v="120.70885132855605"/>
    <m/>
    <m/>
    <m/>
    <n v="0.3"/>
    <n v="12.492669539476553"/>
    <n v="0"/>
    <n v="23.719985859090258"/>
    <n v="36.21265539856681"/>
  </r>
  <r>
    <x v="3"/>
    <n v="59"/>
    <n v="45.865789999999997"/>
    <x v="0"/>
    <n v="6.5481055699868104E-2"/>
    <n v="1.9644316709960429E-2"/>
    <n v="4.5836738989907672E-2"/>
    <n v="3.0033403497084534"/>
    <n v="3.5342917352885167E-2"/>
    <n v="0.3"/>
    <n v="4.5836738989907672E-2"/>
    <n v="2.4740042147019616E-2"/>
    <n v="1.9644316709960429E-2"/>
    <n v="0.90100210491253585"/>
    <n v="0"/>
    <n v="0"/>
    <n v="6.5481055699868104E-2"/>
    <n v="6.5481055699868104E-2"/>
    <n v="3.0033403497084534"/>
    <m/>
    <m/>
    <m/>
    <n v="0.3"/>
    <n v="0"/>
    <n v="0"/>
    <n v="0.90100210491253585"/>
    <n v="0.90100210491253585"/>
  </r>
  <r>
    <x v="3"/>
    <n v="59"/>
    <n v="45.865789999999997"/>
    <x v="3"/>
    <n v="8.0032401410949902E-2"/>
    <n v="2.4009720423284971E-2"/>
    <n v="5.6022680987664927E-2"/>
    <n v="3.6707493163103315"/>
    <n v="4.3196898986859647E-2"/>
    <n v="0.3"/>
    <n v="5.6022680987664927E-2"/>
    <n v="3.0237829290801752E-2"/>
    <n v="2.4009720423284971E-2"/>
    <n v="1.1012247948930995"/>
    <n v="0"/>
    <n v="0"/>
    <n v="8.0032401410949902E-2"/>
    <n v="8.0032401410949902E-2"/>
    <n v="3.6707493163103315"/>
    <m/>
    <m/>
    <m/>
    <n v="0.3"/>
    <n v="0"/>
    <n v="0"/>
    <n v="1.1012247948930995"/>
    <n v="1.1012247948930995"/>
  </r>
  <r>
    <x v="3"/>
    <n v="59"/>
    <n v="45.865789999999997"/>
    <x v="2"/>
    <n v="5.7658448140918566"/>
    <n v="1.7297534442275568"/>
    <n v="4.0360913698642999"/>
    <n v="264.45502741572614"/>
    <n v="1.7789268400952198"/>
    <n v="0.3"/>
    <n v="4.0360913698642991"/>
    <n v="1.2452487880666538"/>
    <n v="1.7297534442275568"/>
    <n v="79.336508224717832"/>
    <n v="0.88807262949149868"/>
    <n v="0"/>
    <n v="4.8777721846003574"/>
    <n v="5.7658448140918566"/>
    <n v="264.45502741572614"/>
    <m/>
    <m/>
    <m/>
    <n v="0.3"/>
    <n v="12.219645818701466"/>
    <n v="0"/>
    <n v="67.116862406016367"/>
    <n v="79.336508224717832"/>
  </r>
  <r>
    <x v="3"/>
    <n v="60"/>
    <n v="50.319574000000003"/>
    <x v="0"/>
    <n v="3.3415140329639978"/>
    <n v="1.0024542098891993"/>
    <n v="2.3390598230747983"/>
    <n v="168.14356265377035"/>
    <n v="1.8260507298990665"/>
    <n v="0.3"/>
    <n v="2.3390598230747983"/>
    <n v="1.2782355109293464"/>
    <n v="1.0024542098891993"/>
    <n v="50.443068796131101"/>
    <n v="0"/>
    <n v="0"/>
    <n v="3.3415140329639978"/>
    <n v="3.3415140329639978"/>
    <n v="168.14356265377035"/>
    <m/>
    <m/>
    <m/>
    <n v="0.3"/>
    <n v="0"/>
    <n v="0"/>
    <n v="50.443068796131101"/>
    <n v="50.443068796131101"/>
  </r>
  <r>
    <x v="3"/>
    <n v="60"/>
    <n v="50.319574000000003"/>
    <x v="1"/>
    <n v="4.8755751617251271"/>
    <n v="1.462672548517538"/>
    <n v="3.412902613207589"/>
    <n v="245.33686514298952"/>
    <n v="0.94247779607693782"/>
    <n v="0.3"/>
    <n v="3.4129026132075886"/>
    <n v="0.65973445725385649"/>
    <n v="1.462672548517538"/>
    <n v="73.601059542896849"/>
    <n v="0"/>
    <n v="0"/>
    <n v="4.8755751617251271"/>
    <n v="4.8755751617251271"/>
    <n v="245.33686514298952"/>
    <n v="6.1334216285747383"/>
    <n v="2.5"/>
    <n v="9.4360332747303666"/>
    <n v="0.3"/>
    <n v="0"/>
    <n v="0"/>
    <n v="73.601059542896849"/>
    <n v="73.601059542896849"/>
  </r>
  <r>
    <x v="3"/>
    <n v="60"/>
    <n v="50.319574000000003"/>
    <x v="3"/>
    <n v="0.65481055699868096"/>
    <n v="0.19644316709960427"/>
    <n v="0.45836738989907666"/>
    <n v="32.949788278876348"/>
    <n v="0.35342917352885173"/>
    <n v="0.3"/>
    <n v="0.45836738989907666"/>
    <n v="0.2474004214701962"/>
    <n v="0.19644316709960427"/>
    <n v="9.8849364836629032"/>
    <n v="0"/>
    <n v="0"/>
    <n v="0.65481055699868096"/>
    <n v="0.65481055699868096"/>
    <n v="32.949788278876348"/>
    <m/>
    <m/>
    <m/>
    <n v="0.3"/>
    <n v="0"/>
    <n v="0"/>
    <n v="9.8849364836629032"/>
    <n v="9.8849364836629032"/>
  </r>
  <r>
    <x v="3"/>
    <n v="60"/>
    <n v="50.319574000000003"/>
    <x v="2"/>
    <n v="23.34092657202029"/>
    <n v="7.0022779716060866"/>
    <n v="16.338648600414203"/>
    <n v="1174.5054818693413"/>
    <n v="12.782355109293473"/>
    <n v="0.3"/>
    <n v="16.338648600414203"/>
    <n v="8.947648576505431"/>
    <n v="7.0022779716060866"/>
    <n v="352.35164456080241"/>
    <n v="9.4791411510249635"/>
    <n v="0"/>
    <n v="13.861785420995327"/>
    <n v="23.34092657202029"/>
    <n v="1174.5054818693413"/>
    <m/>
    <m/>
    <m/>
    <n v="0.3"/>
    <n v="143.09590338163375"/>
    <n v="0"/>
    <n v="209.25574117916864"/>
    <n v="352.35164456080236"/>
  </r>
  <r>
    <x v="4"/>
    <n v="62"/>
    <n v="4.2036550000000004"/>
    <x v="0"/>
    <n v="1.2706857524321031"/>
    <n v="0.38120572572963091"/>
    <n v="0.88948002670247228"/>
    <n v="5.3415245166399732"/>
    <n v="0.4123340357836604"/>
    <n v="0.3"/>
    <n v="0.88948002670247217"/>
    <n v="0.28863382504856228"/>
    <n v="0.38120572572963091"/>
    <n v="1.6024573549919918"/>
    <n v="0"/>
    <n v="0"/>
    <n v="1.2706857524321031"/>
    <n v="1.2706857524321031"/>
    <n v="5.3415245166399732"/>
    <m/>
    <m/>
    <m/>
    <n v="0.3"/>
    <n v="0"/>
    <n v="0"/>
    <n v="1.6024573549919918"/>
    <n v="1.6024573549919918"/>
  </r>
  <r>
    <x v="4"/>
    <n v="62"/>
    <n v="4.2036550000000004"/>
    <x v="3"/>
    <n v="0.10913509283311353"/>
    <n v="3.2740527849934059E-2"/>
    <n v="7.6394564983179467E-2"/>
    <n v="0.45876627866338188"/>
    <n v="5.8904862254808621E-2"/>
    <n v="0.3"/>
    <n v="7.6394564983179467E-2"/>
    <n v="4.123340357836603E-2"/>
    <n v="3.2740527849934059E-2"/>
    <n v="0.13762988359901457"/>
    <n v="0"/>
    <n v="0"/>
    <n v="0.10913509283311353"/>
    <n v="0.10913509283311353"/>
    <n v="0.45876627866338188"/>
    <m/>
    <m/>
    <m/>
    <n v="0.3"/>
    <n v="0"/>
    <n v="0"/>
    <n v="0.13762988359901457"/>
    <n v="0.13762988359901457"/>
  </r>
  <r>
    <x v="4"/>
    <n v="62"/>
    <n v="4.2036550000000004"/>
    <x v="2"/>
    <n v="7.5629553038893782"/>
    <n v="2.2688865911668135"/>
    <n v="5.2940687127225647"/>
    <n v="31.792054877971108"/>
    <n v="2.3561944901923453"/>
    <n v="0.3"/>
    <n v="5.2940687127225647"/>
    <n v="1.6493361431346416"/>
    <n v="2.2688865911668135"/>
    <n v="9.5376164633913323"/>
    <n v="1.4801210491524976"/>
    <n v="0"/>
    <n v="6.0828342547368806"/>
    <n v="7.5629553038893782"/>
    <n v="31.792054877971108"/>
    <m/>
    <m/>
    <m/>
    <n v="0.3"/>
    <n v="1.8665754746625429"/>
    <n v="0"/>
    <n v="7.6710409887287891"/>
    <n v="9.5376164633913323"/>
  </r>
  <r>
    <x v="4"/>
    <n v="63"/>
    <n v="5.3132349999999997"/>
    <x v="0"/>
    <n v="7.2756728555409017E-2"/>
    <n v="2.1827018566622704E-2"/>
    <n v="5.0929709988786313E-2"/>
    <n v="0.38657359664609858"/>
    <n v="3.9269908169872414E-2"/>
    <n v="0.3"/>
    <n v="5.0929709988786306E-2"/>
    <n v="2.7488935718910687E-2"/>
    <n v="2.1827018566622704E-2"/>
    <n v="0.11597207899382958"/>
    <n v="0"/>
    <n v="0"/>
    <n v="7.2756728555409017E-2"/>
    <n v="7.2756728555409017E-2"/>
    <n v="0.38657359664609858"/>
    <m/>
    <m/>
    <m/>
    <n v="0.3"/>
    <n v="0"/>
    <n v="0"/>
    <n v="0.11597207899382958"/>
    <n v="0.11597207899382958"/>
  </r>
  <r>
    <x v="4"/>
    <n v="63"/>
    <n v="5.3132349999999997"/>
    <x v="3"/>
    <n v="0.10913509283311353"/>
    <n v="3.2740527849934059E-2"/>
    <n v="7.6394564983179467E-2"/>
    <n v="0.57986039496914787"/>
    <n v="5.8904862254808621E-2"/>
    <n v="0.3"/>
    <n v="7.6394564983179467E-2"/>
    <n v="4.123340357836603E-2"/>
    <n v="3.2740527849934059E-2"/>
    <n v="0.17395811849074438"/>
    <n v="0"/>
    <n v="0"/>
    <n v="0.10913509283311353"/>
    <n v="0.10913509283311353"/>
    <n v="0.57986039496914787"/>
    <m/>
    <m/>
    <m/>
    <n v="0.3"/>
    <n v="0"/>
    <n v="0"/>
    <n v="0.17395811849074438"/>
    <n v="0.17395811849074438"/>
  </r>
  <r>
    <x v="4"/>
    <n v="63"/>
    <n v="5.3132349999999997"/>
    <x v="2"/>
    <n v="6.8625069895902167"/>
    <n v="2.0587520968770647"/>
    <n v="4.8037548927131519"/>
    <n v="36.462112324835374"/>
    <n v="2.1009400870881745"/>
    <n v="0.3"/>
    <n v="4.803754892713151"/>
    <n v="1.4706580609617221"/>
    <n v="2.0587520968770647"/>
    <n v="10.93863369745061"/>
    <n v="0"/>
    <n v="0"/>
    <n v="6.8625069895902167"/>
    <n v="6.8625069895902167"/>
    <n v="36.462112324835374"/>
    <m/>
    <m/>
    <m/>
    <n v="0.3"/>
    <n v="0"/>
    <n v="0"/>
    <n v="10.93863369745061"/>
    <n v="10.93863369745061"/>
  </r>
  <r>
    <x v="4"/>
    <n v="64"/>
    <n v="8.3605730000000005"/>
    <x v="0"/>
    <n v="2.5049931405865022"/>
    <n v="0.75149794217595067"/>
    <n v="1.7534951984105516"/>
    <n v="20.943178016372716"/>
    <n v="0.8050331174823846"/>
    <n v="0.3"/>
    <n v="1.7534951984105513"/>
    <n v="0.56352318223766917"/>
    <n v="0.75149794217595067"/>
    <n v="6.2829534049118152"/>
    <n v="0"/>
    <n v="0"/>
    <n v="2.5049931405865022"/>
    <n v="2.5049931405865022"/>
    <n v="20.943178016372716"/>
    <m/>
    <m/>
    <m/>
    <n v="0.3"/>
    <n v="0"/>
    <n v="0"/>
    <n v="6.2829534049118152"/>
    <n v="6.2829534049118152"/>
  </r>
  <r>
    <x v="4"/>
    <n v="64"/>
    <n v="8.3605730000000005"/>
    <x v="3"/>
    <n v="0.10913509283311353"/>
    <n v="3.2740527849934059E-2"/>
    <n v="7.6394564983179467E-2"/>
    <n v="0.91243191049302252"/>
    <n v="5.8904862254808621E-2"/>
    <n v="0.3"/>
    <n v="7.6394564983179467E-2"/>
    <n v="4.123340357836603E-2"/>
    <n v="3.2740527849934059E-2"/>
    <n v="0.27372957314790675"/>
    <n v="0"/>
    <n v="0"/>
    <n v="0.10913509283311353"/>
    <n v="0.10913509283311353"/>
    <n v="0.91243191049302252"/>
    <m/>
    <m/>
    <m/>
    <n v="0.3"/>
    <n v="0"/>
    <n v="0"/>
    <n v="0.27372957314790675"/>
    <n v="0.27372957314790675"/>
  </r>
  <r>
    <x v="4"/>
    <n v="64"/>
    <n v="8.3605730000000005"/>
    <x v="2"/>
    <n v="7.7386245542317464"/>
    <n v="2.3215873662695237"/>
    <n v="5.4170371879622223"/>
    <n v="64.699335505246978"/>
    <n v="2.6703537555513246"/>
    <n v="0.3"/>
    <n v="5.4170371879622223"/>
    <n v="1.869247628885927"/>
    <n v="2.3215873662695237"/>
    <n v="19.409800651574091"/>
    <n v="5.9204841966099906"/>
    <n v="0"/>
    <n v="1.8181403576217559"/>
    <n v="7.7386245542317464"/>
    <n v="64.699335505246978"/>
    <m/>
    <m/>
    <m/>
    <n v="0.3"/>
    <n v="14.849592096331254"/>
    <n v="0"/>
    <n v="4.5602085552428395"/>
    <n v="19.409800651574095"/>
  </r>
  <r>
    <x v="4"/>
    <n v="65"/>
    <n v="15.411365"/>
    <x v="0"/>
    <n v="1.2706857524321031"/>
    <n v="0.38120572572963091"/>
    <n v="0.88948002670247228"/>
    <n v="19.583001931030779"/>
    <n v="0.4123340357836604"/>
    <n v="0.3"/>
    <n v="0.88948002670247217"/>
    <n v="0.28863382504856228"/>
    <n v="0.38120572572963091"/>
    <n v="5.8749005793092328"/>
    <n v="0"/>
    <n v="0"/>
    <n v="1.2706857524321031"/>
    <n v="1.2706857524321031"/>
    <n v="19.583001931030779"/>
    <m/>
    <m/>
    <m/>
    <n v="0.3"/>
    <n v="0"/>
    <n v="0"/>
    <n v="5.8749005793092328"/>
    <n v="5.8749005793092328"/>
  </r>
  <r>
    <x v="4"/>
    <n v="65"/>
    <n v="15.411365"/>
    <x v="3"/>
    <n v="0.14551345711081803"/>
    <n v="4.3654037133245407E-2"/>
    <n v="0.10185941997757263"/>
    <n v="2.242560999946662"/>
    <n v="7.8539816339744828E-2"/>
    <n v="0.3"/>
    <n v="0.10185941997757261"/>
    <n v="5.4977871437821374E-2"/>
    <n v="4.3654037133245407E-2"/>
    <n v="0.67276829998399856"/>
    <n v="0"/>
    <n v="0"/>
    <n v="0.14551345711081803"/>
    <n v="0.14551345711081803"/>
    <n v="2.242560999946662"/>
    <m/>
    <m/>
    <m/>
    <n v="0.3"/>
    <n v="0"/>
    <n v="0"/>
    <n v="0.67276829998399856"/>
    <n v="0.67276829998399856"/>
  </r>
  <r>
    <x v="4"/>
    <n v="65"/>
    <n v="15.411365"/>
    <x v="2"/>
    <n v="8.2319409533419794"/>
    <n v="2.4695822860025936"/>
    <n v="5.7623586673393863"/>
    <n v="126.86544669040121"/>
    <n v="2.6114488932965161"/>
    <n v="0.3"/>
    <n v="5.7623586673393854"/>
    <n v="1.8280142253075611"/>
    <n v="2.4695822860025936"/>
    <n v="38.059634007120358"/>
    <n v="1.4801210491524976"/>
    <n v="0"/>
    <n v="6.7518199041894809"/>
    <n v="8.2319409533419794"/>
    <n v="126.86544669040121"/>
    <m/>
    <m/>
    <m/>
    <n v="0.3"/>
    <n v="6.8432057198016247"/>
    <n v="0"/>
    <n v="31.216428287318731"/>
    <n v="38.059634007120358"/>
  </r>
  <r>
    <x v="4"/>
    <n v="66"/>
    <n v="20.295914"/>
    <x v="0"/>
    <n v="1.2073291457491981"/>
    <n v="0.36219874372475941"/>
    <n v="0.84513040202443879"/>
    <n v="24.503848511819189"/>
    <n v="0.39269908169872414"/>
    <n v="0.3"/>
    <n v="0.84513040202443868"/>
    <n v="0.2748893571891069"/>
    <n v="0.36219874372475941"/>
    <n v="7.351154553545757"/>
    <n v="0"/>
    <n v="0"/>
    <n v="1.2073291457491981"/>
    <n v="1.2073291457491981"/>
    <n v="24.503848511819189"/>
    <m/>
    <m/>
    <m/>
    <n v="0.3"/>
    <n v="0"/>
    <n v="0"/>
    <n v="7.351154553545757"/>
    <n v="7.351154553545757"/>
  </r>
  <r>
    <x v="4"/>
    <n v="66"/>
    <n v="20.295914"/>
    <x v="3"/>
    <n v="9.7008971407212E-2"/>
    <n v="2.9102691422163599E-2"/>
    <n v="6.7906279985048404E-2"/>
    <n v="1.9688857409092337"/>
    <n v="5.2359877559829869E-2"/>
    <n v="0.3"/>
    <n v="6.790627998504839E-2"/>
    <n v="3.6651914291880909E-2"/>
    <n v="2.9102691422163599E-2"/>
    <n v="0.59066572227277014"/>
    <n v="0"/>
    <n v="0"/>
    <n v="9.7008971407212E-2"/>
    <n v="9.7008971407212E-2"/>
    <n v="1.9688857409092337"/>
    <m/>
    <m/>
    <m/>
    <n v="0.3"/>
    <n v="0"/>
    <n v="0"/>
    <n v="0.59066572227277014"/>
    <n v="0.59066572227277014"/>
  </r>
  <r>
    <x v="4"/>
    <n v="66"/>
    <n v="20.295914"/>
    <x v="2"/>
    <n v="7.622960930666193"/>
    <n v="2.2868882791998577"/>
    <n v="5.3360726514663348"/>
    <n v="154.71495947416102"/>
    <n v="2.4805491993969402"/>
    <n v="0.3"/>
    <n v="5.3360726514663348"/>
    <n v="1.736384439577858"/>
    <n v="2.2868882791998577"/>
    <n v="46.414487842248299"/>
    <n v="2.6203568633760739"/>
    <n v="0"/>
    <n v="5.0026040672901191"/>
    <n v="7.622960930666193"/>
    <n v="154.71495947416102"/>
    <m/>
    <m/>
    <m/>
    <n v="0.3"/>
    <n v="15.954761264517163"/>
    <n v="0"/>
    <n v="30.459726577731139"/>
    <n v="46.414487842248306"/>
  </r>
  <r>
    <x v="4"/>
    <n v="67"/>
    <n v="25.199660000000002"/>
    <x v="0"/>
    <n v="0.65353205835490391"/>
    <n v="0.19605961750647116"/>
    <n v="0.45747244084843275"/>
    <n v="16.46878566964374"/>
    <n v="0.2159844949342983"/>
    <n v="0.3"/>
    <n v="0.45747244084843269"/>
    <n v="0.1511891464540088"/>
    <n v="0.19605961750647116"/>
    <n v="4.9406357008931217"/>
    <n v="0"/>
    <n v="0"/>
    <n v="0.65353205835490391"/>
    <n v="0.65353205835490391"/>
    <n v="16.46878566964374"/>
    <m/>
    <m/>
    <m/>
    <n v="0.3"/>
    <n v="0"/>
    <n v="0"/>
    <n v="4.9406357008931217"/>
    <n v="4.9406357008931217"/>
  </r>
  <r>
    <x v="4"/>
    <n v="67"/>
    <n v="25.199660000000002"/>
    <x v="3"/>
    <n v="0.10913509283311351"/>
    <n v="3.2740527849934052E-2"/>
    <n v="7.6394564983179453E-2"/>
    <n v="2.7501672334628973"/>
    <n v="5.8904862254808614E-2"/>
    <n v="0.3"/>
    <n v="7.6394564983179453E-2"/>
    <n v="4.123340357836603E-2"/>
    <n v="3.2740527849934052E-2"/>
    <n v="0.82505017003886916"/>
    <n v="0"/>
    <n v="0"/>
    <n v="0.10913509283311351"/>
    <n v="0.10913509283311351"/>
    <n v="2.7501672334628973"/>
    <m/>
    <m/>
    <m/>
    <n v="0.3"/>
    <n v="0"/>
    <n v="0"/>
    <n v="0.82505017003886916"/>
    <n v="0.82505017003886916"/>
  </r>
  <r>
    <x v="4"/>
    <n v="67"/>
    <n v="25.199660000000002"/>
    <x v="2"/>
    <n v="7.0584998779537003"/>
    <n v="2.1175499633861099"/>
    <n v="4.9409499145675904"/>
    <n v="177.87179703447475"/>
    <n v="2.2678371968101319"/>
    <n v="0.3"/>
    <n v="4.9409499145675895"/>
    <n v="1.5874860377670923"/>
    <n v="2.1175499633861099"/>
    <n v="53.36153911034242"/>
    <n v="2.2201815737287465"/>
    <n v="0"/>
    <n v="4.8383183042249538"/>
    <n v="7.0584998779537003"/>
    <n v="177.87179703447475"/>
    <m/>
    <m/>
    <m/>
    <n v="0.3"/>
    <n v="16.784346238868803"/>
    <n v="0"/>
    <n v="36.577192871473621"/>
    <n v="53.36153911034242"/>
  </r>
  <r>
    <x v="4"/>
    <n v="68"/>
    <n v="19.435549000000002"/>
    <x v="0"/>
    <n v="9.0945910694261264E-2"/>
    <n v="2.7283773208278378E-2"/>
    <n v="6.3662137485982886E-2"/>
    <n v="1.7675837036479389"/>
    <n v="4.9087385212340517E-2"/>
    <n v="0.3"/>
    <n v="6.3662137485982886E-2"/>
    <n v="3.4361169648638362E-2"/>
    <n v="2.7283773208278378E-2"/>
    <n v="0.53027511109438163"/>
    <n v="0"/>
    <n v="0"/>
    <n v="9.0945910694261264E-2"/>
    <n v="9.0945910694261264E-2"/>
    <n v="1.7675837036479389"/>
    <m/>
    <m/>
    <m/>
    <n v="0.3"/>
    <n v="0"/>
    <n v="0"/>
    <n v="0.53027511109438163"/>
    <n v="0.53027511109438163"/>
  </r>
  <r>
    <x v="4"/>
    <n v="68"/>
    <n v="19.435549000000002"/>
    <x v="3"/>
    <n v="7.2756728555409017E-2"/>
    <n v="2.1827018566622704E-2"/>
    <n v="5.0929709988786313E-2"/>
    <n v="1.4140669629183513"/>
    <n v="3.9269908169872414E-2"/>
    <n v="0.3"/>
    <n v="5.0929709988786306E-2"/>
    <n v="2.7488935718910687E-2"/>
    <n v="2.1827018566622704E-2"/>
    <n v="0.42422008887550539"/>
    <n v="0"/>
    <n v="0"/>
    <n v="7.2756728555409017E-2"/>
    <n v="7.2756728555409017E-2"/>
    <n v="1.4140669629183513"/>
    <m/>
    <m/>
    <m/>
    <n v="0.3"/>
    <n v="0"/>
    <n v="0"/>
    <n v="0.42422008887550539"/>
    <n v="0.42422008887550539"/>
  </r>
  <r>
    <x v="4"/>
    <n v="68"/>
    <n v="19.435549000000002"/>
    <x v="2"/>
    <n v="6.8022265263471731"/>
    <n v="2.040667957904152"/>
    <n v="4.7615585684430215"/>
    <n v="132.20500696192028"/>
    <n v="2.1107575641306431"/>
    <n v="0.3"/>
    <n v="4.7615585684430206"/>
    <n v="1.4775302948914502"/>
    <n v="2.040667957904152"/>
    <n v="39.661502088576086"/>
    <n v="0.74006052457624882"/>
    <n v="0"/>
    <n v="6.0621660017709242"/>
    <n v="6.8022265263471731"/>
    <n v="132.20500696192028"/>
    <m/>
    <m/>
    <m/>
    <n v="0.3"/>
    <n v="4.3150447765102165"/>
    <n v="0"/>
    <n v="35.346457312065866"/>
    <n v="39.661502088576086"/>
  </r>
  <r>
    <x v="4"/>
    <n v="69"/>
    <n v="68.127292999999995"/>
    <x v="0"/>
    <n v="0.37678628005929571"/>
    <n v="0.1130358840177887"/>
    <n v="0.26375039604150702"/>
    <n v="25.669429299979694"/>
    <n v="0.13499030933393641"/>
    <n v="0.3"/>
    <n v="0.26375039604150696"/>
    <n v="9.4493216533755475E-2"/>
    <n v="0.1130358840177887"/>
    <n v="7.7008287899939081"/>
    <n v="0"/>
    <n v="0"/>
    <n v="0.37678628005929571"/>
    <n v="0.37678628005929571"/>
    <n v="25.669429299979694"/>
    <m/>
    <m/>
    <m/>
    <n v="0.3"/>
    <n v="0"/>
    <n v="0"/>
    <n v="7.7008287899939081"/>
    <n v="7.7008287899939081"/>
  </r>
  <r>
    <x v="4"/>
    <n v="69"/>
    <n v="68.127292999999995"/>
    <x v="1"/>
    <n v="1.4985441256810175"/>
    <n v="0.44956323770430523"/>
    <n v="1.0489808879767122"/>
    <n v="102.09175472369949"/>
    <n v="0.30925052683774534"/>
    <n v="0.3"/>
    <n v="1.0489808879767122"/>
    <n v="0.21647536878642173"/>
    <n v="0.44956323770430523"/>
    <n v="30.627526417109848"/>
    <n v="0"/>
    <n v="0"/>
    <n v="1.4985441256810175"/>
    <n v="1.4985441256810175"/>
    <n v="102.09175472369949"/>
    <n v="4.5374113210533116"/>
    <n v="4.4444444444444455"/>
    <n v="1.9633029754557596"/>
    <n v="0.3"/>
    <n v="0"/>
    <n v="0"/>
    <n v="30.627526417109848"/>
    <n v="30.627526417109848"/>
  </r>
  <r>
    <x v="4"/>
    <n v="69"/>
    <n v="68.127292999999995"/>
    <x v="3"/>
    <n v="0.11368238836782656"/>
    <n v="3.4104716510347965E-2"/>
    <n v="7.9577671857478591E-2"/>
    <n v="7.7448733812747106"/>
    <n v="6.1359231515425668E-2"/>
    <n v="0.3"/>
    <n v="7.9577671857478591E-2"/>
    <n v="4.2951462060797967E-2"/>
    <n v="3.4104716510347965E-2"/>
    <n v="2.3234620143824132"/>
    <n v="0"/>
    <n v="0"/>
    <n v="0.11368238836782656"/>
    <n v="0.11368238836782656"/>
    <n v="7.7448733812747106"/>
    <m/>
    <m/>
    <m/>
    <n v="0.3"/>
    <n v="0"/>
    <n v="0"/>
    <n v="2.3234620143824132"/>
    <n v="2.3234620143824132"/>
  </r>
  <r>
    <x v="4"/>
    <n v="69"/>
    <n v="68.127292999999995"/>
    <x v="2"/>
    <n v="7.4085687160682028"/>
    <n v="2.2225706148204609"/>
    <n v="5.1859981012477423"/>
    <n v="504.72573163021224"/>
    <n v="2.3046527357193884"/>
    <n v="0.3"/>
    <n v="5.1859981012477414"/>
    <n v="1.6132569150035718"/>
    <n v="2.2225706148204609"/>
    <n v="151.41771948906367"/>
    <n v="1.1100907868643732"/>
    <n v="0"/>
    <n v="6.2984779292038295"/>
    <n v="7.4085687160682028"/>
    <n v="504.72573163021224"/>
    <m/>
    <m/>
    <m/>
    <n v="0.3"/>
    <n v="22.68824408799291"/>
    <n v="0"/>
    <n v="128.72947540107074"/>
    <n v="151.41771948906364"/>
  </r>
  <r>
    <x v="4"/>
    <n v="70"/>
    <n v="13.370430000000001"/>
    <x v="0"/>
    <n v="1.2706857524321031"/>
    <n v="0.38120572572963091"/>
    <n v="0.88948002670247228"/>
    <n v="16.989614904890765"/>
    <n v="0.41233403578366035"/>
    <n v="0.3"/>
    <n v="0.88948002670247217"/>
    <n v="0.28863382504856222"/>
    <n v="0.38120572572963091"/>
    <n v="5.096884471467229"/>
    <n v="0"/>
    <n v="0"/>
    <n v="1.2706857524321031"/>
    <n v="1.2706857524321031"/>
    <n v="16.989614904890765"/>
    <m/>
    <m/>
    <m/>
    <n v="0.3"/>
    <n v="0"/>
    <n v="0"/>
    <n v="5.096884471467229"/>
    <n v="5.096884471467229"/>
  </r>
  <r>
    <x v="4"/>
    <n v="70"/>
    <n v="13.370430000000001"/>
    <x v="3"/>
    <n v="7.2756728555409017E-2"/>
    <n v="2.1827018566622704E-2"/>
    <n v="5.0929709988786313E-2"/>
    <n v="0.97278874617909739"/>
    <n v="3.9269908169872414E-2"/>
    <n v="0.3"/>
    <n v="5.0929709988786306E-2"/>
    <n v="2.7488935718910687E-2"/>
    <n v="2.1827018566622704E-2"/>
    <n v="0.29183662385372922"/>
    <n v="0"/>
    <n v="0"/>
    <n v="7.2756728555409017E-2"/>
    <n v="7.2756728555409017E-2"/>
    <n v="0.97278874617909739"/>
    <m/>
    <m/>
    <m/>
    <n v="0.3"/>
    <n v="0"/>
    <n v="0"/>
    <n v="0.29183662385372922"/>
    <n v="0.29183662385372922"/>
  </r>
  <r>
    <x v="4"/>
    <n v="70"/>
    <n v="13.370430000000001"/>
    <x v="2"/>
    <n v="7.0881884957641033"/>
    <n v="2.1264565487292311"/>
    <n v="4.9617319470348722"/>
    <n v="94.772128109419242"/>
    <n v="2.2776546738526005"/>
    <n v="0.3"/>
    <n v="4.9617319470348722"/>
    <n v="1.5943582716968203"/>
    <n v="2.1264565487292311"/>
    <n v="28.431638432825775"/>
    <n v="2.9602420983049953"/>
    <n v="0"/>
    <n v="4.127946397459108"/>
    <n v="7.0881884957641033"/>
    <n v="94.772128109419242"/>
    <m/>
    <m/>
    <m/>
    <n v="0.3"/>
    <n v="11.873912927532018"/>
    <n v="0"/>
    <n v="16.557725505293757"/>
    <n v="28.431638432825775"/>
  </r>
  <r>
    <x v="4"/>
    <n v="73"/>
    <n v="38.649324"/>
    <x v="0"/>
    <n v="0.7080996047714605"/>
    <n v="0.21242988143143815"/>
    <n v="0.49566972334002235"/>
    <n v="27.367571049084123"/>
    <n v="0.24543692606170261"/>
    <n v="0.3"/>
    <n v="0.49566972334002229"/>
    <n v="0.17180584824319181"/>
    <n v="0.21242988143143815"/>
    <n v="8.2102713147252366"/>
    <n v="0"/>
    <n v="0"/>
    <n v="0.7080996047714605"/>
    <n v="0.7080996047714605"/>
    <n v="27.367571049084123"/>
    <m/>
    <m/>
    <m/>
    <n v="0.3"/>
    <n v="0"/>
    <n v="0"/>
    <n v="8.2102713147252366"/>
    <n v="8.2102713147252366"/>
  </r>
  <r>
    <x v="4"/>
    <n v="73"/>
    <n v="38.649324"/>
    <x v="3"/>
    <n v="0.12732427497196575"/>
    <n v="3.8197282491589719E-2"/>
    <n v="8.9126992480376033E-2"/>
    <n v="4.9209971564565951"/>
    <n v="6.8722339297276711E-2"/>
    <n v="0.3"/>
    <n v="8.9126992480376019E-2"/>
    <n v="4.8105637508093692E-2"/>
    <n v="3.8197282491589719E-2"/>
    <n v="1.4762991469369784"/>
    <n v="0"/>
    <n v="0"/>
    <n v="0.12732427497196575"/>
    <n v="0.12732427497196575"/>
    <n v="4.9209971564565951"/>
    <m/>
    <m/>
    <m/>
    <n v="0.3"/>
    <n v="0"/>
    <n v="0"/>
    <n v="1.4762991469369784"/>
    <n v="1.4762991469369784"/>
  </r>
  <r>
    <x v="4"/>
    <n v="73"/>
    <n v="38.649324"/>
    <x v="2"/>
    <n v="6.296893769148129"/>
    <n v="1.8890681307444386"/>
    <n v="4.4078256384036907"/>
    <n v="243.37068747738724"/>
    <n v="1.9487691929299178"/>
    <n v="0.3"/>
    <n v="4.4078256384036898"/>
    <n v="1.3641384350509425"/>
    <n v="1.8890681307444386"/>
    <n v="73.011206243216165"/>
    <n v="1.1100907868643732"/>
    <n v="0"/>
    <n v="5.1868029822837558"/>
    <n v="6.296893769148129"/>
    <n v="243.37068747738724"/>
    <m/>
    <m/>
    <m/>
    <n v="0.3"/>
    <n v="12.871277547280831"/>
    <n v="0"/>
    <n v="60.139928695935339"/>
    <n v="73.01120624321616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917"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"/>
    <s v="Pinus engelmannii"/>
    <n v="10"/>
    <n v="10"/>
    <m/>
    <m/>
    <n v="7.8539816339744835E-3"/>
    <n v="4.8375982822616376E-2"/>
    <s v="5a15"/>
  </r>
  <r>
    <n v="5"/>
    <x v="0"/>
    <n v="1"/>
    <n v="2"/>
    <s v="Pinus engelmannii"/>
    <n v="15"/>
    <n v="10"/>
    <m/>
    <m/>
    <n v="1.7671458676442587E-2"/>
    <n v="0.1016360115651833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4"/>
    <s v="Quercus fulva"/>
    <n v="10"/>
    <n v="6"/>
    <m/>
    <m/>
    <n v="7.8539816339744835E-3"/>
    <n v="2.7649101142956961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"/>
    <s v="Pinus engelmannii"/>
    <n v="20"/>
    <n v="15"/>
    <m/>
    <m/>
    <n v="3.1415926535897934E-2"/>
    <n v="0.26831564185998374"/>
    <s v="5a15"/>
  </r>
  <r>
    <n v="5"/>
    <x v="0"/>
    <n v="1"/>
    <n v="2"/>
    <s v="Pinus engelmannii"/>
    <n v="20"/>
    <n v="15"/>
    <m/>
    <m/>
    <n v="3.1415926535897934E-2"/>
    <n v="0.26831564185998374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15"/>
    <n v="3"/>
    <m/>
    <m/>
    <n v="1.7671458676442587E-2"/>
    <n v="2.719179461263227E-2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0"/>
    <s v="Quercus rugosa"/>
    <n v="20"/>
    <n v="3"/>
    <m/>
    <m/>
    <n v="3.1415926535897934E-2"/>
    <n v="4.6046534436573458E-2"/>
    <s v="20a2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10"/>
    <n v="3"/>
    <m/>
    <m/>
    <n v="7.8539816339744835E-3"/>
    <n v="1.2942556175112916E-2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0"/>
    <s v="Quercus rugosa"/>
    <n v="10"/>
    <n v="6"/>
    <m/>
    <m/>
    <n v="7.8539816339744835E-3"/>
    <n v="2.7649101142956961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10"/>
    <n v="6"/>
    <m/>
    <m/>
    <n v="7.8539816339744835E-3"/>
    <n v="2.7649101142956961E-2"/>
    <s v="5a15"/>
  </r>
  <r>
    <n v="5"/>
    <x v="0"/>
    <n v="1"/>
    <n v="10"/>
    <s v="Quercus rugosa"/>
    <n v="15"/>
    <n v="6"/>
    <m/>
    <m/>
    <n v="1.7671458676442587E-2"/>
    <n v="5.8089659363338444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10"/>
    <n v="3"/>
    <m/>
    <m/>
    <n v="7.8539816339744835E-3"/>
    <n v="1.2942556175112916E-2"/>
    <s v="5a15"/>
  </r>
  <r>
    <n v="5"/>
    <x v="0"/>
    <n v="1"/>
    <n v="14"/>
    <s v="Quercus fulva"/>
    <n v="10"/>
    <n v="3"/>
    <m/>
    <m/>
    <n v="7.8539816339744835E-3"/>
    <n v="1.2942556175112916E-2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10"/>
    <n v="6"/>
    <m/>
    <m/>
    <n v="7.8539816339744835E-3"/>
    <n v="2.7649101142956961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0"/>
    <s v="Quercus rugosa"/>
    <n v="5"/>
    <n v="3"/>
    <m/>
    <m/>
    <n v="1.9634954084936209E-3"/>
    <n v="3.6378364277704512E-3"/>
    <s v="5a15"/>
  </r>
  <r>
    <n v="5"/>
    <x v="0"/>
    <n v="1"/>
    <n v="22"/>
    <s v="Juniperus sp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5"/>
    <x v="0"/>
    <n v="1"/>
    <n v="14"/>
    <s v="Quercus fulva"/>
    <n v="10"/>
    <n v="6"/>
    <m/>
    <m/>
    <n v="7.8539816339744835E-3"/>
    <n v="2.7649101142956961E-2"/>
    <s v="5a15"/>
  </r>
  <r>
    <n v="5"/>
    <x v="0"/>
    <n v="1"/>
    <n v="14"/>
    <s v="Quercus fulva"/>
    <n v="10"/>
    <n v="3"/>
    <m/>
    <m/>
    <n v="7.8539816339744835E-3"/>
    <n v="1.2942556175112916E-2"/>
    <s v="5a15"/>
  </r>
  <r>
    <n v="5"/>
    <x v="0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"/>
    <s v="Pinus engelmannii"/>
    <n v="15"/>
    <n v="10"/>
    <n v="56"/>
    <n v="12"/>
    <n v="1.7671458676442587E-2"/>
    <n v="0.1016360115651833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"/>
    <s v="Pinus engelmannii"/>
    <n v="15"/>
    <n v="10"/>
    <m/>
    <m/>
    <n v="1.7671458676442587E-2"/>
    <n v="0.1016360115651833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10"/>
    <n v="6"/>
    <m/>
    <m/>
    <n v="7.8539816339744835E-3"/>
    <n v="2.7649101142956961E-2"/>
    <s v="5a15"/>
  </r>
  <r>
    <n v="11"/>
    <x v="2"/>
    <n v="1"/>
    <n v="14"/>
    <s v="Quercus fulva"/>
    <n v="15"/>
    <n v="6"/>
    <m/>
    <m/>
    <n v="1.7671458676442587E-2"/>
    <n v="5.8089659363338444E-2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10"/>
    <n v="3"/>
    <m/>
    <m/>
    <n v="7.8539816339744835E-3"/>
    <n v="1.2942556175112916E-2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2"/>
    <s v="Pinus engelmannii"/>
    <n v="5"/>
    <n v="3"/>
    <m/>
    <m/>
    <n v="1.9634954084936209E-3"/>
    <n v="3.6378364277704512E-3"/>
    <s v="5a15"/>
  </r>
  <r>
    <n v="11"/>
    <x v="2"/>
    <n v="1"/>
    <n v="14"/>
    <s v="Quercus fulva"/>
    <n v="10"/>
    <n v="3"/>
    <m/>
    <m/>
    <n v="7.8539816339744835E-3"/>
    <n v="1.2942556175112916E-2"/>
    <s v="5a15"/>
  </r>
  <r>
    <n v="11"/>
    <x v="2"/>
    <n v="1"/>
    <n v="2"/>
    <s v="Pinus engelmannii"/>
    <n v="10"/>
    <n v="6"/>
    <m/>
    <m/>
    <n v="7.8539816339744835E-3"/>
    <n v="2.7649101142956961E-2"/>
    <s v="5a15"/>
  </r>
  <r>
    <n v="11"/>
    <x v="2"/>
    <n v="1"/>
    <n v="14"/>
    <s v="Quercus fulva"/>
    <n v="15"/>
    <n v="3"/>
    <m/>
    <m/>
    <n v="1.7671458676442587E-2"/>
    <n v="2.719179461263227E-2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10"/>
    <n v="3"/>
    <m/>
    <m/>
    <n v="7.8539816339744835E-3"/>
    <n v="1.2942556175112916E-2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2"/>
    <s v="Pinus engelmannii"/>
    <n v="5"/>
    <n v="3"/>
    <m/>
    <m/>
    <n v="1.9634954084936209E-3"/>
    <n v="3.6378364277704512E-3"/>
    <s v="5a15"/>
  </r>
  <r>
    <n v="11"/>
    <x v="2"/>
    <n v="1"/>
    <n v="2"/>
    <s v="Pinus engelmannii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14"/>
    <s v="Quercus fulva"/>
    <n v="5"/>
    <n v="3"/>
    <m/>
    <m/>
    <n v="1.9634954084936209E-3"/>
    <n v="3.6378364277704512E-3"/>
    <s v="5a15"/>
  </r>
  <r>
    <n v="11"/>
    <x v="2"/>
    <n v="1"/>
    <n v="22"/>
    <s v="Juniperus sp"/>
    <n v="5"/>
    <n v="3"/>
    <m/>
    <m/>
    <n v="1.9634954084936209E-3"/>
    <n v="3.6378364277704512E-3"/>
    <s v="5a15"/>
  </r>
  <r>
    <n v="11"/>
    <x v="2"/>
    <n v="1"/>
    <n v="22"/>
    <s v="Juniperus sp"/>
    <n v="10"/>
    <n v="3"/>
    <m/>
    <m/>
    <n v="7.8539816339744835E-3"/>
    <n v="1.2942556175112916E-2"/>
    <s v="5a15"/>
  </r>
  <r>
    <n v="11"/>
    <x v="2"/>
    <n v="1"/>
    <n v="24"/>
    <s v="Pinus cembroides"/>
    <n v="5"/>
    <n v="3"/>
    <m/>
    <m/>
    <n v="1.9634954084936209E-3"/>
    <n v="3.5268851656513989E-3"/>
    <s v="5a15"/>
  </r>
  <r>
    <n v="11"/>
    <x v="2"/>
    <n v="1"/>
    <n v="24"/>
    <s v="Pinus cembroides"/>
    <n v="5"/>
    <n v="3"/>
    <m/>
    <m/>
    <n v="1.9634954084936209E-3"/>
    <n v="3.5268851656513989E-3"/>
    <s v="5a15"/>
  </r>
  <r>
    <n v="11"/>
    <x v="2"/>
    <n v="1"/>
    <n v="24"/>
    <s v="Pinus cembroides"/>
    <n v="5"/>
    <n v="3"/>
    <m/>
    <m/>
    <n v="1.9634954084936209E-3"/>
    <n v="3.5268851656513989E-3"/>
    <s v="5a15"/>
  </r>
  <r>
    <n v="13"/>
    <x v="3"/>
    <n v="1"/>
    <n v="10"/>
    <s v="Quercus rugosa"/>
    <n v="25"/>
    <n v="6"/>
    <m/>
    <m/>
    <n v="4.9087385212340517E-2"/>
    <n v="0.14801210491524977"/>
    <s v="20a25"/>
  </r>
  <r>
    <n v="13"/>
    <x v="3"/>
    <n v="1"/>
    <n v="10"/>
    <s v="Quercus rugosa"/>
    <n v="20"/>
    <n v="3"/>
    <m/>
    <m/>
    <n v="3.1415926535897934E-2"/>
    <n v="4.6046534436573458E-2"/>
    <s v="20a25"/>
  </r>
  <r>
    <n v="13"/>
    <x v="3"/>
    <n v="1"/>
    <n v="10"/>
    <s v="Quercus rugosa"/>
    <n v="10"/>
    <n v="3"/>
    <m/>
    <m/>
    <n v="7.8539816339744835E-3"/>
    <n v="1.2942556175112916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10"/>
    <s v="Quercus rugosa"/>
    <n v="10"/>
    <n v="3"/>
    <m/>
    <m/>
    <n v="7.8539816339744835E-3"/>
    <n v="1.2942556175112916E-2"/>
    <s v="5a15"/>
  </r>
  <r>
    <n v="13"/>
    <x v="3"/>
    <n v="1"/>
    <n v="10"/>
    <s v="Quercus rugosa"/>
    <n v="10"/>
    <n v="3"/>
    <m/>
    <m/>
    <n v="7.8539816339744835E-3"/>
    <n v="1.2942556175112916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15"/>
    <n v="6"/>
    <m/>
    <m/>
    <n v="1.7671458676442587E-2"/>
    <n v="5.8089659363338444E-2"/>
    <s v="5a15"/>
  </r>
  <r>
    <n v="13"/>
    <x v="3"/>
    <n v="1"/>
    <n v="24"/>
    <s v="Pinus cembroides"/>
    <n v="10"/>
    <n v="6"/>
    <m/>
    <m/>
    <n v="7.8539816339744835E-3"/>
    <n v="2.6728826664807165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2"/>
    <s v="Juniperus sp"/>
    <n v="10"/>
    <n v="3"/>
    <m/>
    <m/>
    <n v="7.8539816339744835E-3"/>
    <n v="1.2942556175112916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10"/>
    <s v="Quercus rugosa"/>
    <n v="40"/>
    <n v="6"/>
    <m/>
    <m/>
    <n v="0.12566370614359174"/>
    <n v="0.34997320885583422"/>
    <s v="30a40"/>
  </r>
  <r>
    <n v="13"/>
    <x v="3"/>
    <n v="1"/>
    <n v="22"/>
    <s v="Juniperus sp"/>
    <n v="5"/>
    <n v="3"/>
    <m/>
    <m/>
    <n v="1.9634954084936209E-3"/>
    <n v="3.6378364277704512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10"/>
    <n v="6"/>
    <m/>
    <m/>
    <n v="7.8539816339744835E-3"/>
    <n v="2.6728826664807165E-2"/>
    <s v="5a15"/>
  </r>
  <r>
    <n v="13"/>
    <x v="3"/>
    <n v="1"/>
    <n v="24"/>
    <s v="Pinus cembroides"/>
    <n v="10"/>
    <n v="6"/>
    <m/>
    <m/>
    <n v="7.8539816339744835E-3"/>
    <n v="2.6728826664807165E-2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24"/>
    <s v="Pinus cembroides"/>
    <n v="5"/>
    <n v="3"/>
    <m/>
    <m/>
    <n v="1.9634954084936209E-3"/>
    <n v="3.5268851656513989E-3"/>
    <s v="5a15"/>
  </r>
  <r>
    <n v="13"/>
    <x v="3"/>
    <n v="1"/>
    <n v="10"/>
    <s v="Quercus rugosa"/>
    <n v="10"/>
    <n v="5"/>
    <m/>
    <m/>
    <n v="7.8539816339744835E-3"/>
    <n v="2.2644818432641822E-2"/>
    <s v="5a15"/>
  </r>
  <r>
    <n v="13"/>
    <x v="3"/>
    <n v="1"/>
    <n v="24"/>
    <s v="Pinus cembroides"/>
    <n v="20"/>
    <n v="6"/>
    <m/>
    <m/>
    <n v="3.1415926535897934E-2"/>
    <n v="9.7407071222956207E-2"/>
    <s v="20a25"/>
  </r>
  <r>
    <n v="13"/>
    <x v="3"/>
    <n v="1"/>
    <n v="24"/>
    <s v="Pinus cembroides"/>
    <n v="10"/>
    <n v="5"/>
    <m/>
    <m/>
    <n v="7.8539816339744835E-3"/>
    <n v="2.2046555420420225E-2"/>
    <s v="5a15"/>
  </r>
  <r>
    <n v="13"/>
    <x v="3"/>
    <n v="1"/>
    <n v="24"/>
    <s v="Pinus cembroides"/>
    <n v="35"/>
    <n v="6"/>
    <m/>
    <m/>
    <n v="9.6211275016187411E-2"/>
    <n v="0.27670025553017308"/>
    <s v="30a40"/>
  </r>
  <r>
    <n v="13"/>
    <x v="3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6"/>
    <m/>
    <m/>
    <n v="1.9634954084936209E-3"/>
    <n v="7.3344795804612326E-3"/>
    <s v="5a15"/>
  </r>
  <r>
    <n v="11"/>
    <x v="4"/>
    <n v="1"/>
    <n v="24"/>
    <s v="Pinus cembroides"/>
    <n v="10"/>
    <n v="6"/>
    <m/>
    <m/>
    <n v="7.8539816339744835E-3"/>
    <n v="2.6728826664807165E-2"/>
    <s v="5a15"/>
  </r>
  <r>
    <n v="11"/>
    <x v="4"/>
    <n v="1"/>
    <n v="24"/>
    <s v="Pinus cembroides"/>
    <n v="5"/>
    <n v="6"/>
    <m/>
    <m/>
    <n v="1.9634954084936209E-3"/>
    <n v="7.3344795804612326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2"/>
    <s v="Juniperus sp"/>
    <n v="5"/>
    <n v="3"/>
    <m/>
    <m/>
    <n v="1.9634954084936209E-3"/>
    <n v="3.6378364277704512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15"/>
    <n v="6"/>
    <m/>
    <m/>
    <n v="1.7671458676442587E-2"/>
    <n v="5.6950957515054322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10"/>
    <n v="6"/>
    <m/>
    <m/>
    <n v="7.8539816339744835E-3"/>
    <n v="2.6728826664807165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2"/>
    <s v="Juniperus sp"/>
    <n v="5"/>
    <n v="3"/>
    <m/>
    <m/>
    <n v="1.9634954084936209E-3"/>
    <n v="3.6378364277704512E-3"/>
    <s v="5a15"/>
  </r>
  <r>
    <n v="11"/>
    <x v="4"/>
    <n v="1"/>
    <n v="22"/>
    <s v="Juniperus sp"/>
    <n v="5"/>
    <n v="3"/>
    <m/>
    <m/>
    <n v="1.9634954084936209E-3"/>
    <n v="3.6378364277704512E-3"/>
    <s v="5a15"/>
  </r>
  <r>
    <n v="11"/>
    <x v="4"/>
    <n v="1"/>
    <n v="24"/>
    <s v="Pinus cembroides"/>
    <n v="20"/>
    <n v="6"/>
    <m/>
    <m/>
    <n v="3.1415926535897934E-2"/>
    <n v="9.7407071222956207E-2"/>
    <s v="20a2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10"/>
    <n v="5"/>
    <m/>
    <m/>
    <n v="7.8539816339744835E-3"/>
    <n v="2.2046555420420225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"/>
    <s v="Pinus engelmannii"/>
    <n v="15"/>
    <n v="10"/>
    <m/>
    <m/>
    <n v="1.7671458676442587E-2"/>
    <n v="0.10163601156518333"/>
    <s v="5a15"/>
  </r>
  <r>
    <n v="11"/>
    <x v="4"/>
    <n v="1"/>
    <n v="2"/>
    <s v="Pinus engelmannii"/>
    <n v="10"/>
    <n v="10"/>
    <m/>
    <m/>
    <n v="7.8539816339744835E-3"/>
    <n v="4.5847824058857317E-2"/>
    <s v="5a15"/>
  </r>
  <r>
    <n v="11"/>
    <x v="4"/>
    <n v="1"/>
    <n v="24"/>
    <s v="Pinus cembroides"/>
    <n v="10"/>
    <n v="3"/>
    <m/>
    <m/>
    <n v="7.8539816339744835E-3"/>
    <n v="1.285292313179332E-2"/>
    <s v="5a15"/>
  </r>
  <r>
    <n v="11"/>
    <x v="4"/>
    <n v="1"/>
    <n v="24"/>
    <s v="Pinus cembroides"/>
    <n v="15"/>
    <n v="3"/>
    <m/>
    <m/>
    <n v="1.7671458676442587E-2"/>
    <n v="2.7385649523733079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10"/>
    <n v="3"/>
    <m/>
    <m/>
    <n v="7.8539816339744835E-3"/>
    <n v="1.285292313179332E-2"/>
    <s v="5a15"/>
  </r>
  <r>
    <n v="11"/>
    <x v="4"/>
    <n v="1"/>
    <n v="2"/>
    <s v="Pinus engelmannii"/>
    <n v="10"/>
    <n v="10"/>
    <m/>
    <m/>
    <n v="7.8539816339744835E-3"/>
    <n v="4.8375982822616376E-2"/>
    <s v="5a15"/>
  </r>
  <r>
    <n v="11"/>
    <x v="4"/>
    <n v="1"/>
    <n v="2"/>
    <s v="Pinus engelmannii"/>
    <n v="25"/>
    <n v="15"/>
    <m/>
    <m/>
    <n v="4.9087385212340517E-2"/>
    <n v="0.38880580831452366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5"/>
    <s v="Pinus lumholzi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"/>
    <s v="Pinus engelmannii"/>
    <n v="25"/>
    <n v="15"/>
    <n v="12"/>
    <n v="69"/>
    <n v="4.9087385212340517E-2"/>
    <n v="0.38880580831452366"/>
    <s v="5a15"/>
  </r>
  <r>
    <n v="11"/>
    <x v="4"/>
    <n v="1"/>
    <n v="24"/>
    <s v="Pinus cembroides"/>
    <n v="15"/>
    <n v="3"/>
    <m/>
    <m/>
    <n v="1.7671458676442587E-2"/>
    <n v="2.7385649523733079E-2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24"/>
    <s v="Pinus cembroides"/>
    <n v="5"/>
    <n v="3"/>
    <m/>
    <m/>
    <n v="1.9634954084936209E-3"/>
    <n v="3.5268851656513989E-3"/>
    <s v="5a15"/>
  </r>
  <r>
    <n v="11"/>
    <x v="4"/>
    <n v="1"/>
    <n v="5"/>
    <s v="Pinus lumholzi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10"/>
    <s v="Quercus rugosa"/>
    <n v="10"/>
    <n v="3"/>
    <m/>
    <m/>
    <n v="7.8539816339744835E-3"/>
    <n v="1.2942556175112916E-2"/>
    <s v="5a15"/>
  </r>
  <r>
    <n v="11"/>
    <x v="5"/>
    <n v="1"/>
    <n v="10"/>
    <s v="Quercus rugosa"/>
    <n v="20"/>
    <n v="3"/>
    <m/>
    <m/>
    <n v="3.1415926535897934E-2"/>
    <n v="4.6046534436573458E-2"/>
    <s v="20a2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10"/>
    <n v="3"/>
    <m/>
    <m/>
    <n v="7.8539816339744835E-3"/>
    <n v="1.285292313179332E-2"/>
    <s v="5a15"/>
  </r>
  <r>
    <n v="11"/>
    <x v="5"/>
    <n v="1"/>
    <n v="24"/>
    <s v="Pinus cembroides"/>
    <n v="10"/>
    <n v="3"/>
    <m/>
    <m/>
    <n v="7.8539816339744835E-3"/>
    <n v="1.285292313179332E-2"/>
    <s v="5a15"/>
  </r>
  <r>
    <n v="11"/>
    <x v="5"/>
    <n v="1"/>
    <n v="24"/>
    <s v="Pinus cembroides"/>
    <n v="15"/>
    <n v="6"/>
    <m/>
    <m/>
    <n v="1.7671458676442587E-2"/>
    <n v="5.6950957515054322E-2"/>
    <s v="5a15"/>
  </r>
  <r>
    <n v="11"/>
    <x v="5"/>
    <n v="1"/>
    <n v="24"/>
    <s v="Pinus cembroides"/>
    <n v="10"/>
    <n v="6"/>
    <m/>
    <m/>
    <n v="7.8539816339744835E-3"/>
    <n v="2.6728826664807165E-2"/>
    <s v="5a15"/>
  </r>
  <r>
    <n v="11"/>
    <x v="5"/>
    <n v="1"/>
    <n v="10"/>
    <s v="Quercus rugosa"/>
    <n v="10"/>
    <n v="3"/>
    <m/>
    <m/>
    <n v="7.8539816339744835E-3"/>
    <n v="1.2942556175112916E-2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10"/>
    <n v="6"/>
    <m/>
    <m/>
    <n v="7.8539816339744835E-3"/>
    <n v="2.6728826664807165E-2"/>
    <s v="5a15"/>
  </r>
  <r>
    <n v="11"/>
    <x v="5"/>
    <n v="1"/>
    <n v="24"/>
    <s v="Pinus cembroides"/>
    <n v="15"/>
    <n v="6"/>
    <m/>
    <m/>
    <n v="1.7671458676442587E-2"/>
    <n v="5.6950957515054322E-2"/>
    <s v="5a15"/>
  </r>
  <r>
    <n v="11"/>
    <x v="5"/>
    <n v="1"/>
    <n v="24"/>
    <s v="Pinus cembroides"/>
    <n v="10"/>
    <n v="3"/>
    <m/>
    <m/>
    <n v="7.8539816339744835E-3"/>
    <n v="1.285292313179332E-2"/>
    <s v="5a15"/>
  </r>
  <r>
    <n v="11"/>
    <x v="5"/>
    <n v="1"/>
    <n v="24"/>
    <s v="Pinus cembroides"/>
    <n v="10"/>
    <n v="3"/>
    <m/>
    <m/>
    <n v="7.8539816339744835E-3"/>
    <n v="1.285292313179332E-2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10"/>
    <s v="Quercus rugosa"/>
    <n v="25"/>
    <n v="6"/>
    <m/>
    <m/>
    <n v="4.9087385212340517E-2"/>
    <n v="0.14801210491524977"/>
    <s v="20a2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10"/>
    <s v="Quercus rugosa"/>
    <n v="30"/>
    <n v="3"/>
    <m/>
    <m/>
    <n v="7.0685834705770348E-2"/>
    <n v="9.6741933361697841E-2"/>
    <s v="30a40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2"/>
    <s v="Juniperus sp"/>
    <n v="5"/>
    <n v="3"/>
    <m/>
    <m/>
    <n v="1.9634954084936209E-3"/>
    <n v="3.6378364277704512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11"/>
    <x v="5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20"/>
    <n v="3"/>
    <m/>
    <m/>
    <n v="3.1415926535897934E-2"/>
    <n v="4.6046534436573458E-2"/>
    <s v="20a2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25"/>
    <n v="3"/>
    <m/>
    <m/>
    <n v="4.9087385212340517E-2"/>
    <n v="6.9284530175415873E-2"/>
    <s v="20a2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10"/>
    <s v="Quercus rugosa"/>
    <n v="10"/>
    <n v="3"/>
    <m/>
    <m/>
    <n v="7.8539816339744835E-3"/>
    <n v="1.2942556175112916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35"/>
    <n v="6"/>
    <m/>
    <m/>
    <n v="9.6211275016187411E-2"/>
    <n v="0.27406481553842288"/>
    <s v="30a40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10"/>
    <n v="6"/>
    <m/>
    <m/>
    <n v="7.8539816339744835E-3"/>
    <n v="2.6728826664807165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10"/>
    <n v="6"/>
    <m/>
    <m/>
    <n v="7.8539816339744835E-3"/>
    <n v="2.6728826664807165E-2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15"/>
    <n v="6"/>
    <m/>
    <m/>
    <n v="1.7671458676442587E-2"/>
    <n v="5.6950957515054322E-2"/>
    <s v="5a15"/>
  </r>
  <r>
    <n v="2"/>
    <x v="6"/>
    <n v="1"/>
    <n v="24"/>
    <s v="Pinus cembroides"/>
    <n v="15"/>
    <n v="6"/>
    <m/>
    <m/>
    <n v="1.7671458676442587E-2"/>
    <n v="5.6950957515054322E-2"/>
    <s v="5a15"/>
  </r>
  <r>
    <n v="2"/>
    <x v="6"/>
    <n v="1"/>
    <n v="24"/>
    <s v="Pinus cembroides"/>
    <n v="10"/>
    <n v="3"/>
    <m/>
    <m/>
    <n v="7.8539816339744835E-3"/>
    <n v="1.285292313179332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20"/>
    <n v="6"/>
    <m/>
    <m/>
    <n v="3.1415926535897934E-2"/>
    <n v="9.8368921153889677E-2"/>
    <s v="20a25"/>
  </r>
  <r>
    <n v="2"/>
    <x v="6"/>
    <n v="1"/>
    <n v="24"/>
    <s v="Pinus cembroides"/>
    <n v="10"/>
    <n v="3"/>
    <m/>
    <m/>
    <n v="7.8539816339744835E-3"/>
    <n v="1.285292313179332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10"/>
    <n v="3"/>
    <m/>
    <m/>
    <n v="7.8539816339744835E-3"/>
    <n v="1.2942556175112916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10"/>
    <n v="3"/>
    <m/>
    <m/>
    <n v="7.8539816339744835E-3"/>
    <n v="1.285292313179332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10"/>
    <n v="3"/>
    <m/>
    <m/>
    <n v="7.8539816339744835E-3"/>
    <n v="1.285292313179332E-2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10"/>
    <s v="Quercus rugosa"/>
    <n v="20"/>
    <n v="3"/>
    <m/>
    <m/>
    <n v="3.1415926535897934E-2"/>
    <n v="4.6046534436573458E-2"/>
    <s v="20a2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10"/>
    <n v="6"/>
    <m/>
    <m/>
    <n v="7.8539816339744835E-3"/>
    <n v="2.6728826664807165E-2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4"/>
    <s v="Pinus cembroides"/>
    <n v="5"/>
    <n v="3"/>
    <m/>
    <m/>
    <n v="1.9634954084936209E-3"/>
    <n v="3.5268851656513989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2"/>
    <x v="6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5"/>
    <n v="6"/>
    <m/>
    <m/>
    <n v="1.9634954084936209E-3"/>
    <n v="7.3344795804612326E-3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10"/>
    <n v="3"/>
    <m/>
    <m/>
    <n v="7.8539816339744835E-3"/>
    <n v="1.285292313179332E-2"/>
    <s v="5a15"/>
  </r>
  <r>
    <n v="1"/>
    <x v="7"/>
    <n v="1"/>
    <n v="22"/>
    <s v="Juniperus sp"/>
    <n v="5"/>
    <n v="3"/>
    <m/>
    <m/>
    <n v="1.9634954084936209E-3"/>
    <n v="3.6378364277704512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"/>
    <s v="Pinus engelmannii"/>
    <n v="15"/>
    <n v="15"/>
    <m/>
    <m/>
    <n v="1.7671458676442587E-2"/>
    <n v="0.14991499044672146"/>
    <s v="5a15"/>
  </r>
  <r>
    <n v="1"/>
    <x v="7"/>
    <n v="1"/>
    <n v="10"/>
    <s v="Quercus rugosa"/>
    <n v="20"/>
    <n v="6"/>
    <m/>
    <m/>
    <n v="3.1415926535897934E-2"/>
    <n v="9.8368921153889677E-2"/>
    <s v="20a2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10"/>
    <s v="Quercus rugosa"/>
    <n v="30"/>
    <n v="6"/>
    <m/>
    <m/>
    <n v="7.0685834705770348E-2"/>
    <n v="0.20666918219958577"/>
    <s v="30a40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"/>
    <s v="Pinus engelmannii"/>
    <n v="10"/>
    <n v="10"/>
    <m/>
    <m/>
    <n v="7.8539816339744835E-3"/>
    <n v="4.5847824058857317E-2"/>
    <s v="5a15"/>
  </r>
  <r>
    <n v="1"/>
    <x v="7"/>
    <n v="1"/>
    <n v="2"/>
    <s v="Pinus engelmannii"/>
    <n v="15"/>
    <n v="11"/>
    <m/>
    <m/>
    <n v="1.7671458676442587E-2"/>
    <n v="0.1080346222696509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5"/>
    <n v="6"/>
    <m/>
    <m/>
    <n v="1.7671458676442587E-2"/>
    <n v="5.695095751505432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6"/>
    <m/>
    <m/>
    <n v="1.9634954084936209E-3"/>
    <n v="7.3344795804612326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10"/>
    <s v="Quercus rugosa"/>
    <n v="10"/>
    <n v="4"/>
    <m/>
    <m/>
    <n v="7.8539816339744835E-3"/>
    <n v="1.773542983566765E-2"/>
    <s v="5a15"/>
  </r>
  <r>
    <n v="1"/>
    <x v="7"/>
    <n v="1"/>
    <n v="24"/>
    <s v="Pinus cembroides"/>
    <n v="10"/>
    <n v="6"/>
    <m/>
    <m/>
    <n v="7.8539816339744835E-3"/>
    <n v="2.6728826664807165E-2"/>
    <s v="5a15"/>
  </r>
  <r>
    <n v="1"/>
    <x v="7"/>
    <n v="1"/>
    <n v="24"/>
    <s v="Pinus cembroides"/>
    <n v="10"/>
    <n v="3"/>
    <m/>
    <m/>
    <n v="7.8539816339744835E-3"/>
    <n v="1.285292313179332E-2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7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0"/>
    <n v="3"/>
    <m/>
    <m/>
    <n v="7.8539816339744835E-3"/>
    <n v="1.285292313179332E-2"/>
    <s v="5a15"/>
  </r>
  <r>
    <n v="1"/>
    <x v="8"/>
    <n v="1"/>
    <n v="24"/>
    <s v="Pinus cembroides"/>
    <n v="15"/>
    <n v="6"/>
    <m/>
    <m/>
    <n v="1.7671458676442587E-2"/>
    <n v="5.6950957515054322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0"/>
    <n v="6"/>
    <m/>
    <m/>
    <n v="7.8539816339744835E-3"/>
    <n v="2.6728826664807165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10"/>
    <s v="Quercus rugosa"/>
    <n v="35"/>
    <n v="6"/>
    <m/>
    <m/>
    <n v="9.6211275016187411E-2"/>
    <n v="0.27406481553842288"/>
    <s v="30a40"/>
  </r>
  <r>
    <n v="1"/>
    <x v="8"/>
    <n v="1"/>
    <n v="24"/>
    <s v="Pinus cembroides"/>
    <n v="5"/>
    <n v="6"/>
    <m/>
    <m/>
    <n v="1.9634954084936209E-3"/>
    <n v="7.3344795804612326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"/>
    <s v="Pinus engelmannii"/>
    <n v="10"/>
    <n v="10"/>
    <m/>
    <m/>
    <n v="7.8539816339744835E-3"/>
    <n v="4.5847824058857317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0"/>
    <n v="6"/>
    <m/>
    <m/>
    <n v="7.8539816339744835E-3"/>
    <n v="2.6728826664807165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"/>
    <s v="Pinus engelmannii"/>
    <n v="15"/>
    <n v="10"/>
    <m/>
    <m/>
    <n v="1.7671458676442587E-2"/>
    <n v="9.7687695493628809E-2"/>
    <s v="5a15"/>
  </r>
  <r>
    <n v="1"/>
    <x v="8"/>
    <n v="1"/>
    <n v="2"/>
    <s v="Pinus engelmannii"/>
    <n v="20"/>
    <n v="10"/>
    <m/>
    <m/>
    <n v="3.1415926535897934E-2"/>
    <n v="0.16708186706148101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5"/>
    <n v="6"/>
    <m/>
    <m/>
    <n v="1.7671458676442587E-2"/>
    <n v="5.6950957515054322E-2"/>
    <s v="5a15"/>
  </r>
  <r>
    <n v="1"/>
    <x v="8"/>
    <n v="1"/>
    <n v="24"/>
    <s v="Pinus cembroides"/>
    <n v="15"/>
    <n v="6"/>
    <m/>
    <m/>
    <n v="1.7671458676442587E-2"/>
    <n v="5.6950957515054322E-2"/>
    <s v="5a15"/>
  </r>
  <r>
    <n v="1"/>
    <x v="8"/>
    <n v="1"/>
    <n v="2"/>
    <s v="Pinus engelmannii"/>
    <n v="25"/>
    <n v="10"/>
    <m/>
    <m/>
    <n v="4.9087385212340517E-2"/>
    <n v="0.25335387272216597"/>
    <s v="5a15"/>
  </r>
  <r>
    <n v="1"/>
    <x v="8"/>
    <n v="1"/>
    <n v="2"/>
    <s v="Pinus engelmannii"/>
    <n v="15"/>
    <n v="15"/>
    <m/>
    <m/>
    <n v="1.7671458676442587E-2"/>
    <n v="0.14991499044672146"/>
    <s v="5a15"/>
  </r>
  <r>
    <n v="1"/>
    <x v="8"/>
    <n v="1"/>
    <n v="10"/>
    <s v="Quercus rugosa"/>
    <n v="30"/>
    <n v="6"/>
    <m/>
    <m/>
    <n v="7.0685834705770348E-2"/>
    <n v="0.20666918219958577"/>
    <s v="30a40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10"/>
    <s v="Quercus rugosa"/>
    <n v="20"/>
    <n v="6"/>
    <m/>
    <m/>
    <n v="3.1415926535897934E-2"/>
    <n v="9.8368921153889677E-2"/>
    <s v="20a2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10"/>
    <s v="Quercus rugosa"/>
    <n v="15"/>
    <n v="3"/>
    <m/>
    <m/>
    <n v="1.7671458676442587E-2"/>
    <n v="2.719179461263227E-2"/>
    <s v="5a15"/>
  </r>
  <r>
    <n v="1"/>
    <x v="8"/>
    <n v="1"/>
    <n v="10"/>
    <s v="Quercus rugosa"/>
    <n v="20"/>
    <n v="3"/>
    <m/>
    <m/>
    <n v="3.1415926535897934E-2"/>
    <n v="4.6046534436573458E-2"/>
    <s v="20a25"/>
  </r>
  <r>
    <n v="1"/>
    <x v="8"/>
    <n v="1"/>
    <n v="24"/>
    <s v="Pinus cembroides"/>
    <n v="5"/>
    <n v="6"/>
    <m/>
    <m/>
    <n v="1.9634954084936209E-3"/>
    <n v="7.3344795804612326E-3"/>
    <s v="5a15"/>
  </r>
  <r>
    <n v="1"/>
    <x v="8"/>
    <n v="1"/>
    <n v="10"/>
    <s v="Quercus rugosa"/>
    <n v="25"/>
    <n v="6"/>
    <m/>
    <m/>
    <n v="4.9087385212340517E-2"/>
    <n v="0.14801210491524977"/>
    <s v="20a2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20"/>
    <n v="6"/>
    <m/>
    <m/>
    <n v="3.1415926535897934E-2"/>
    <n v="9.7407071222956207E-2"/>
    <s v="20a2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0"/>
    <n v="6"/>
    <m/>
    <m/>
    <n v="7.8539816339744835E-3"/>
    <n v="2.6728826664807165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15"/>
    <n v="6"/>
    <m/>
    <m/>
    <n v="1.7671458676442587E-2"/>
    <n v="5.6950957515054322E-2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"/>
    <x v="8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20"/>
    <n v="6"/>
    <m/>
    <m/>
    <n v="3.1415926535897934E-2"/>
    <n v="9.7407071222956207E-2"/>
    <s v="20a2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2"/>
    <s v="Juniperus sp"/>
    <n v="20"/>
    <n v="3"/>
    <m/>
    <m/>
    <n v="3.1415926535897934E-2"/>
    <n v="4.6046534436573458E-2"/>
    <s v="20a2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20"/>
    <n v="3"/>
    <m/>
    <m/>
    <n v="3.1415926535897934E-2"/>
    <n v="4.6839527025336621E-2"/>
    <s v="20a2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"/>
    <s v="Pinus engelmannii"/>
    <n v="10"/>
    <n v="10"/>
    <m/>
    <m/>
    <n v="7.8539816339744835E-3"/>
    <n v="4.8375982822616376E-2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5"/>
    <s v="Pinus lumholzi"/>
    <n v="10"/>
    <n v="6"/>
    <m/>
    <m/>
    <n v="7.8539816339744835E-3"/>
    <n v="2.6728826664807165E-2"/>
    <s v="5a15"/>
  </r>
  <r>
    <n v="13"/>
    <x v="9"/>
    <n v="1"/>
    <n v="5"/>
    <s v="Pinus lumholzi"/>
    <n v="5"/>
    <n v="6"/>
    <m/>
    <m/>
    <n v="1.9634954084936209E-3"/>
    <n v="7.3344795804612326E-3"/>
    <s v="5a15"/>
  </r>
  <r>
    <n v="13"/>
    <x v="9"/>
    <n v="1"/>
    <n v="5"/>
    <s v="Pinus lumholzi"/>
    <n v="5"/>
    <n v="3"/>
    <m/>
    <m/>
    <n v="1.9634954084936209E-3"/>
    <n v="3.5268851656513989E-3"/>
    <s v="5a15"/>
  </r>
  <r>
    <n v="13"/>
    <x v="9"/>
    <n v="1"/>
    <n v="5"/>
    <s v="Pinus lumholzi"/>
    <n v="5"/>
    <n v="6"/>
    <m/>
    <m/>
    <n v="1.9634954084936209E-3"/>
    <n v="7.3344795804612326E-3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4"/>
    <s v="Pinus cembroides"/>
    <n v="5"/>
    <n v="6"/>
    <m/>
    <m/>
    <n v="1.9634954084936209E-3"/>
    <n v="7.3344795804612326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"/>
    <s v="Pinus engelmannii"/>
    <n v="10"/>
    <n v="10"/>
    <m/>
    <m/>
    <n v="7.8539816339744835E-3"/>
    <n v="4.8375982822616376E-2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"/>
    <s v="Pinus engelmannii"/>
    <n v="15"/>
    <n v="10"/>
    <m/>
    <m/>
    <n v="1.7671458676442587E-2"/>
    <n v="9.7687695493628809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"/>
    <s v="Pinus engelmannii"/>
    <n v="15"/>
    <n v="10"/>
    <m/>
    <m/>
    <n v="1.7671458676442587E-2"/>
    <n v="9.7687695493628809E-2"/>
    <s v="5a15"/>
  </r>
  <r>
    <n v="13"/>
    <x v="9"/>
    <n v="1"/>
    <n v="2"/>
    <s v="Pinus engelmannii"/>
    <n v="15"/>
    <n v="10"/>
    <m/>
    <m/>
    <n v="1.7671458676442587E-2"/>
    <n v="0.10163601156518333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"/>
    <s v="Pinus engelmannii"/>
    <n v="10"/>
    <n v="10"/>
    <m/>
    <m/>
    <n v="7.8539816339744835E-3"/>
    <n v="4.5847824058857317E-2"/>
    <s v="5a15"/>
  </r>
  <r>
    <n v="13"/>
    <x v="9"/>
    <n v="1"/>
    <n v="2"/>
    <s v="Pinus engelmannii"/>
    <n v="20"/>
    <n v="15"/>
    <n v="45"/>
    <n v="9"/>
    <n v="3.1415926535897934E-2"/>
    <n v="0.26831564185998374"/>
    <s v="20a2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"/>
    <s v="Pinus engelmannii"/>
    <n v="15"/>
    <n v="10"/>
    <m/>
    <m/>
    <n v="1.7671458676442587E-2"/>
    <n v="9.7687695493628809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4"/>
    <s v="Pinus cembroides"/>
    <n v="10"/>
    <n v="3"/>
    <m/>
    <m/>
    <n v="7.8539816339744835E-3"/>
    <n v="1.285292313179332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10"/>
    <s v="Quercus rugosa"/>
    <n v="10"/>
    <n v="3"/>
    <m/>
    <m/>
    <n v="7.8539816339744835E-3"/>
    <n v="1.2942556175112916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5"/>
    <n v="3"/>
    <m/>
    <m/>
    <n v="1.9634954084936209E-3"/>
    <n v="3.6378364277704512E-3"/>
    <s v="5a15"/>
  </r>
  <r>
    <n v="13"/>
    <x v="9"/>
    <n v="1"/>
    <n v="22"/>
    <s v="Juniperus sp"/>
    <n v="10"/>
    <n v="3"/>
    <m/>
    <m/>
    <n v="7.8539816339744835E-3"/>
    <n v="1.2942556175112916E-2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3"/>
    <x v="9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2"/>
    <s v="Juniperus sp"/>
    <n v="10"/>
    <n v="3"/>
    <m/>
    <m/>
    <n v="7.8539816339744835E-3"/>
    <n v="1.2942556175112916E-2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engelmannii"/>
    <n v="5"/>
    <n v="3"/>
    <n v="62"/>
    <n v="15"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10"/>
    <s v="Quercus rugosa"/>
    <n v="35"/>
    <n v="3"/>
    <m/>
    <m/>
    <n v="9.6211275016187411E-2"/>
    <n v="0.12828985840762308"/>
    <s v="30a40"/>
  </r>
  <r>
    <n v="1"/>
    <x v="10"/>
    <n v="1"/>
    <n v="10"/>
    <s v="Quercus rugosa"/>
    <n v="5"/>
    <n v="3"/>
    <m/>
    <m/>
    <n v="1.9634954084936209E-3"/>
    <n v="3.6378364277704512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10"/>
    <s v="Quercus rugosa"/>
    <n v="10"/>
    <n v="6"/>
    <m/>
    <m/>
    <n v="7.8539816339744835E-3"/>
    <n v="2.7649101142956961E-2"/>
    <s v="5a15"/>
  </r>
  <r>
    <n v="1"/>
    <x v="10"/>
    <n v="1"/>
    <n v="10"/>
    <s v="Quercus rugosa"/>
    <n v="15"/>
    <n v="6"/>
    <m/>
    <m/>
    <n v="1.7671458676442587E-2"/>
    <n v="5.8089659363338444E-2"/>
    <s v="5a15"/>
  </r>
  <r>
    <n v="1"/>
    <x v="10"/>
    <n v="1"/>
    <n v="10"/>
    <s v="Quercus rugosa"/>
    <n v="10"/>
    <n v="3"/>
    <m/>
    <m/>
    <n v="7.8539816339744835E-3"/>
    <n v="1.2942556175112916E-2"/>
    <s v="5a15"/>
  </r>
  <r>
    <n v="1"/>
    <x v="10"/>
    <n v="1"/>
    <n v="10"/>
    <s v="Quercus rugosa"/>
    <n v="30"/>
    <n v="6"/>
    <m/>
    <m/>
    <n v="7.0685834705770348E-2"/>
    <n v="0.20666918219958577"/>
    <s v="30a40"/>
  </r>
  <r>
    <n v="1"/>
    <x v="10"/>
    <n v="1"/>
    <n v="24"/>
    <s v="Pinus cembroides"/>
    <n v="10"/>
    <n v="3"/>
    <m/>
    <m/>
    <n v="7.8539816339744835E-3"/>
    <n v="1.285292313179332E-2"/>
    <s v="5a15"/>
  </r>
  <r>
    <n v="1"/>
    <x v="10"/>
    <n v="1"/>
    <n v="24"/>
    <s v="Pinus cembroides"/>
    <n v="10"/>
    <n v="3"/>
    <m/>
    <m/>
    <n v="7.8539816339744835E-3"/>
    <n v="1.285292313179332E-2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10"/>
    <n v="3"/>
    <m/>
    <m/>
    <n v="7.8539816339744835E-3"/>
    <n v="1.285292313179332E-2"/>
    <s v="5a15"/>
  </r>
  <r>
    <n v="1"/>
    <x v="10"/>
    <n v="1"/>
    <n v="24"/>
    <s v="Pinus cembroides"/>
    <n v="10"/>
    <n v="6"/>
    <m/>
    <m/>
    <n v="7.8539816339744835E-3"/>
    <n v="2.6728826664807165E-2"/>
    <s v="5a15"/>
  </r>
  <r>
    <n v="1"/>
    <x v="10"/>
    <n v="1"/>
    <n v="24"/>
    <s v="Pinus cembroides"/>
    <n v="10"/>
    <n v="6"/>
    <m/>
    <m/>
    <n v="7.8539816339744835E-3"/>
    <n v="2.6728826664807165E-2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10"/>
    <n v="6"/>
    <m/>
    <m/>
    <n v="7.8539816339744835E-3"/>
    <n v="2.6728826664807165E-2"/>
    <s v="5a15"/>
  </r>
  <r>
    <n v="1"/>
    <x v="10"/>
    <n v="1"/>
    <n v="24"/>
    <s v="Pinus cembroides"/>
    <n v="10"/>
    <n v="6"/>
    <m/>
    <m/>
    <n v="7.8539816339744835E-3"/>
    <n v="2.6728826664807165E-2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6"/>
    <m/>
    <m/>
    <n v="1.9634954084936209E-3"/>
    <n v="7.3344795804612326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4"/>
    <s v="Pinus cembroides"/>
    <n v="5"/>
    <n v="3"/>
    <m/>
    <m/>
    <n v="1.9634954084936209E-3"/>
    <n v="3.5268851656513989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5"/>
    <n v="3"/>
    <m/>
    <m/>
    <n v="1.9634954084936209E-3"/>
    <n v="3.6378364277704512E-3"/>
    <s v="5a15"/>
  </r>
  <r>
    <n v="1"/>
    <x v="10"/>
    <n v="1"/>
    <n v="22"/>
    <s v="Juniperus sp"/>
    <n v="10"/>
    <n v="3"/>
    <m/>
    <m/>
    <n v="7.8539816339744835E-3"/>
    <n v="1.2942556175112916E-2"/>
    <s v="5a15"/>
  </r>
  <r>
    <n v="1"/>
    <x v="10"/>
    <n v="1"/>
    <n v="22"/>
    <s v="Juniperus sp"/>
    <n v="10"/>
    <n v="3"/>
    <m/>
    <m/>
    <n v="7.8539816339744835E-3"/>
    <n v="1.2942556175112916E-2"/>
    <s v="5a15"/>
  </r>
  <r>
    <n v="1"/>
    <x v="10"/>
    <n v="1"/>
    <n v="22"/>
    <s v="Juniperus sp"/>
    <n v="10"/>
    <n v="3"/>
    <m/>
    <m/>
    <n v="7.8539816339744835E-3"/>
    <n v="1.2942556175112916E-2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4"/>
    <s v="Pinus cembroides"/>
    <n v="15"/>
    <n v="6"/>
    <m/>
    <m/>
    <n v="1.7671458676442587E-2"/>
    <n v="5.6950957515054322E-2"/>
    <s v="5a15"/>
  </r>
  <r>
    <n v="1"/>
    <x v="11"/>
    <n v="1"/>
    <n v="24"/>
    <s v="Pinus cembroides"/>
    <n v="10"/>
    <n v="6"/>
    <m/>
    <m/>
    <n v="7.8539816339744835E-3"/>
    <n v="2.6728826664807165E-2"/>
    <s v="5a15"/>
  </r>
  <r>
    <n v="1"/>
    <x v="11"/>
    <n v="1"/>
    <n v="24"/>
    <s v="Pinus cembroides"/>
    <n v="10"/>
    <n v="6"/>
    <m/>
    <m/>
    <n v="7.8539816339744835E-3"/>
    <n v="2.6728826664807165E-2"/>
    <s v="5a15"/>
  </r>
  <r>
    <n v="1"/>
    <x v="11"/>
    <n v="1"/>
    <n v="24"/>
    <s v="Pinus cembroides"/>
    <n v="15"/>
    <n v="6"/>
    <m/>
    <m/>
    <n v="1.7671458676442587E-2"/>
    <n v="5.6950957515054322E-2"/>
    <s v="5a15"/>
  </r>
  <r>
    <n v="1"/>
    <x v="11"/>
    <n v="1"/>
    <n v="24"/>
    <s v="Pinus cembroides"/>
    <n v="15"/>
    <n v="6"/>
    <m/>
    <m/>
    <n v="1.7671458676442587E-2"/>
    <n v="5.6950957515054322E-2"/>
    <s v="5a15"/>
  </r>
  <r>
    <n v="1"/>
    <x v="11"/>
    <n v="1"/>
    <n v="24"/>
    <s v="Pinus cembroides"/>
    <n v="10"/>
    <n v="6"/>
    <m/>
    <m/>
    <n v="7.8539816339744835E-3"/>
    <n v="2.6728826664807165E-2"/>
    <s v="5a15"/>
  </r>
  <r>
    <n v="1"/>
    <x v="11"/>
    <n v="1"/>
    <n v="24"/>
    <s v="Pinus cembroides"/>
    <n v="5"/>
    <n v="6"/>
    <m/>
    <m/>
    <n v="1.9634954084936209E-3"/>
    <n v="7.3344795804612326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30"/>
    <n v="6"/>
    <m/>
    <m/>
    <n v="7.0685834705770348E-2"/>
    <n v="0.20666918219958577"/>
    <s v="30a40"/>
  </r>
  <r>
    <n v="1"/>
    <x v="11"/>
    <n v="1"/>
    <n v="24"/>
    <s v="Pinus cembroides"/>
    <n v="10"/>
    <n v="6"/>
    <m/>
    <m/>
    <n v="7.8539816339744835E-3"/>
    <n v="2.6728826664807165E-2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10"/>
    <n v="3"/>
    <m/>
    <m/>
    <n v="7.8539816339744835E-3"/>
    <n v="1.285292313179332E-2"/>
    <s v="5a15"/>
  </r>
  <r>
    <n v="1"/>
    <x v="11"/>
    <n v="1"/>
    <n v="24"/>
    <s v="Pinus cembroides"/>
    <n v="10"/>
    <n v="3"/>
    <m/>
    <m/>
    <n v="7.8539816339744835E-3"/>
    <n v="1.285292313179332E-2"/>
    <s v="5a15"/>
  </r>
  <r>
    <n v="1"/>
    <x v="11"/>
    <n v="1"/>
    <n v="24"/>
    <s v="Pinus cembroides"/>
    <n v="10"/>
    <n v="3"/>
    <m/>
    <m/>
    <n v="7.8539816339744835E-3"/>
    <n v="1.285292313179332E-2"/>
    <s v="5a15"/>
  </r>
  <r>
    <n v="1"/>
    <x v="11"/>
    <n v="1"/>
    <n v="24"/>
    <s v="Pinus cembroides"/>
    <n v="5"/>
    <n v="5"/>
    <m/>
    <m/>
    <n v="1.9634954084936209E-3"/>
    <n v="6.0496486650303757E-3"/>
    <s v="5a15"/>
  </r>
  <r>
    <n v="1"/>
    <x v="11"/>
    <n v="1"/>
    <n v="24"/>
    <s v="Pinus cembroides"/>
    <n v="5"/>
    <n v="5"/>
    <m/>
    <m/>
    <n v="1.9634954084936209E-3"/>
    <n v="6.0496486650303757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10"/>
    <n v="3"/>
    <m/>
    <m/>
    <n v="7.8539816339744835E-3"/>
    <n v="1.285292313179332E-2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5"/>
    <n v="3"/>
    <m/>
    <m/>
    <n v="1.9634954084936209E-3"/>
    <n v="3.5268851656513989E-3"/>
    <s v="5a15"/>
  </r>
  <r>
    <n v="1"/>
    <x v="11"/>
    <n v="1"/>
    <n v="24"/>
    <s v="Pinus cembroides"/>
    <n v="15"/>
    <n v="6"/>
    <m/>
    <m/>
    <n v="1.7671458676442587E-2"/>
    <n v="5.6950957515054322E-2"/>
    <s v="5a15"/>
  </r>
  <r>
    <n v="1"/>
    <x v="11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10"/>
    <s v="Quercus rugosa"/>
    <n v="35"/>
    <n v="3"/>
    <m/>
    <m/>
    <n v="9.6211275016187411E-2"/>
    <n v="0.12828985840762308"/>
    <s v="30a40"/>
  </r>
  <r>
    <n v="2"/>
    <x v="12"/>
    <n v="1"/>
    <n v="10"/>
    <s v="Quercus rugosa"/>
    <n v="5"/>
    <n v="3"/>
    <m/>
    <m/>
    <n v="1.9634954084936209E-3"/>
    <n v="3.6378364277704512E-3"/>
    <s v="5a15"/>
  </r>
  <r>
    <n v="2"/>
    <x v="12"/>
    <n v="1"/>
    <n v="10"/>
    <s v="Quercus rugosa"/>
    <n v="15"/>
    <n v="6"/>
    <m/>
    <m/>
    <n v="1.7671458676442587E-2"/>
    <n v="5.8089659363338444E-2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10"/>
    <s v="Quercus rugosa"/>
    <n v="10"/>
    <n v="6"/>
    <m/>
    <m/>
    <n v="7.8539816339744835E-3"/>
    <n v="2.7649101142956961E-2"/>
    <s v="5a15"/>
  </r>
  <r>
    <n v="2"/>
    <x v="12"/>
    <n v="1"/>
    <n v="10"/>
    <s v="Quercus rugosa"/>
    <n v="10"/>
    <n v="3"/>
    <m/>
    <m/>
    <n v="7.8539816339744835E-3"/>
    <n v="1.2942556175112916E-2"/>
    <s v="5a15"/>
  </r>
  <r>
    <n v="2"/>
    <x v="12"/>
    <n v="1"/>
    <n v="10"/>
    <s v="Quercus rugosa"/>
    <n v="15"/>
    <n v="6"/>
    <m/>
    <m/>
    <n v="1.7671458676442587E-2"/>
    <n v="5.8089659363338444E-2"/>
    <s v="5a15"/>
  </r>
  <r>
    <n v="2"/>
    <x v="12"/>
    <n v="1"/>
    <n v="24"/>
    <s v="Pinus cembroides"/>
    <n v="10"/>
    <n v="3"/>
    <m/>
    <m/>
    <n v="7.8539816339744835E-3"/>
    <n v="1.285292313179332E-2"/>
    <s v="5a15"/>
  </r>
  <r>
    <n v="2"/>
    <x v="12"/>
    <n v="1"/>
    <n v="2"/>
    <s v="Pinus engelmannii"/>
    <n v="15"/>
    <n v="10"/>
    <n v="28"/>
    <n v="12"/>
    <n v="1.7671458676442587E-2"/>
    <n v="9.7687695493628809E-2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10"/>
    <s v="Quercus rugosa"/>
    <n v="15"/>
    <n v="6"/>
    <m/>
    <m/>
    <n v="1.7671458676442587E-2"/>
    <n v="5.8089659363338444E-2"/>
    <s v="5a15"/>
  </r>
  <r>
    <n v="2"/>
    <x v="12"/>
    <n v="1"/>
    <n v="24"/>
    <s v="Pinus cembroides"/>
    <n v="10"/>
    <n v="3"/>
    <m/>
    <m/>
    <n v="7.8539816339744835E-3"/>
    <n v="1.285292313179332E-2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6"/>
    <m/>
    <m/>
    <n v="1.9634954084936209E-3"/>
    <n v="7.3344795804612326E-3"/>
    <s v="5a15"/>
  </r>
  <r>
    <n v="2"/>
    <x v="12"/>
    <n v="1"/>
    <n v="2"/>
    <s v="Pinus engelmannii"/>
    <n v="10"/>
    <n v="10"/>
    <m/>
    <m/>
    <n v="7.8539816339744835E-3"/>
    <n v="4.5847824058857317E-2"/>
    <s v="5a15"/>
  </r>
  <r>
    <n v="2"/>
    <x v="12"/>
    <n v="1"/>
    <n v="2"/>
    <s v="Pinus engelmannii"/>
    <n v="10"/>
    <n v="10"/>
    <m/>
    <m/>
    <n v="7.8539816339744835E-3"/>
    <n v="4.5847824058857317E-2"/>
    <s v="5a15"/>
  </r>
  <r>
    <n v="2"/>
    <x v="12"/>
    <n v="1"/>
    <n v="24"/>
    <s v="Pinus cembroides"/>
    <n v="15"/>
    <n v="6"/>
    <m/>
    <m/>
    <n v="1.7671458676442587E-2"/>
    <n v="5.6950957515054322E-2"/>
    <s v="5a15"/>
  </r>
  <r>
    <n v="2"/>
    <x v="12"/>
    <n v="1"/>
    <n v="24"/>
    <s v="Pinus cembroides"/>
    <n v="10"/>
    <n v="6"/>
    <m/>
    <m/>
    <n v="7.8539816339744835E-3"/>
    <n v="2.6728826664807165E-2"/>
    <s v="5a15"/>
  </r>
  <r>
    <n v="2"/>
    <x v="12"/>
    <n v="1"/>
    <n v="24"/>
    <s v="Pinus cembroides"/>
    <n v="10"/>
    <n v="6"/>
    <m/>
    <m/>
    <n v="7.8539816339744835E-3"/>
    <n v="2.6728826664807165E-2"/>
    <s v="5a15"/>
  </r>
  <r>
    <n v="2"/>
    <x v="12"/>
    <n v="1"/>
    <n v="24"/>
    <s v="Pinus cembroides"/>
    <n v="15"/>
    <n v="6"/>
    <m/>
    <m/>
    <n v="1.7671458676442587E-2"/>
    <n v="5.6950957515054322E-2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10"/>
    <n v="3"/>
    <m/>
    <m/>
    <n v="7.8539816339744835E-3"/>
    <n v="1.285292313179332E-2"/>
    <s v="5a15"/>
  </r>
  <r>
    <n v="2"/>
    <x v="12"/>
    <n v="1"/>
    <n v="24"/>
    <s v="Pinus cembroides"/>
    <n v="10"/>
    <n v="3"/>
    <m/>
    <m/>
    <n v="7.8539816339744835E-3"/>
    <n v="1.285292313179332E-2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10"/>
    <s v="Quercus rugosa"/>
    <n v="20"/>
    <n v="3"/>
    <m/>
    <m/>
    <n v="3.1415926535897934E-2"/>
    <n v="4.6046534436573458E-2"/>
    <s v="20a25"/>
  </r>
  <r>
    <n v="2"/>
    <x v="12"/>
    <n v="1"/>
    <n v="24"/>
    <s v="Pinus cembroides"/>
    <n v="5"/>
    <n v="3"/>
    <m/>
    <m/>
    <n v="1.9634954084936209E-3"/>
    <n v="3.5268851656513989E-3"/>
    <s v="5a15"/>
  </r>
  <r>
    <n v="2"/>
    <x v="12"/>
    <n v="1"/>
    <n v="22"/>
    <s v="Juniperus sp"/>
    <n v="5"/>
    <n v="3"/>
    <m/>
    <m/>
    <n v="1.9634954084936209E-3"/>
    <n v="3.6378364277704512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10"/>
    <s v="Quercus rugosa"/>
    <n v="40"/>
    <n v="6"/>
    <m/>
    <m/>
    <n v="0.12566370614359174"/>
    <n v="0.34997320885583422"/>
    <s v="30a40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10"/>
    <n v="3"/>
    <m/>
    <m/>
    <n v="7.8539816339744835E-3"/>
    <n v="1.285292313179332E-2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25"/>
    <n v="6"/>
    <m/>
    <m/>
    <n v="4.9087385212340517E-2"/>
    <n v="0.14770279479686979"/>
    <s v="20a25"/>
  </r>
  <r>
    <n v="2"/>
    <x v="13"/>
    <n v="1"/>
    <n v="24"/>
    <s v="Pinus cembroides"/>
    <n v="25"/>
    <n v="6"/>
    <m/>
    <m/>
    <n v="4.9087385212340517E-2"/>
    <n v="0.14770279479686979"/>
    <s v="20a25"/>
  </r>
  <r>
    <n v="2"/>
    <x v="13"/>
    <n v="1"/>
    <n v="22"/>
    <s v="Juniperus sp"/>
    <n v="5"/>
    <n v="3"/>
    <m/>
    <m/>
    <n v="1.9634954084936209E-3"/>
    <n v="3.6378364277704512E-3"/>
    <s v="5a15"/>
  </r>
  <r>
    <n v="2"/>
    <x v="13"/>
    <n v="1"/>
    <n v="22"/>
    <s v="Juniperus sp"/>
    <n v="5"/>
    <n v="3"/>
    <m/>
    <m/>
    <n v="1.9634954084936209E-3"/>
    <n v="3.6378364277704512E-3"/>
    <s v="5a15"/>
  </r>
  <r>
    <n v="2"/>
    <x v="13"/>
    <n v="1"/>
    <n v="24"/>
    <s v="Pinus cembroides"/>
    <n v="20"/>
    <n v="6"/>
    <m/>
    <m/>
    <n v="3.1415926535897934E-2"/>
    <n v="9.7407071222956207E-2"/>
    <s v="20a2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10"/>
    <n v="3"/>
    <m/>
    <m/>
    <n v="7.8539816339744835E-3"/>
    <n v="1.285292313179332E-2"/>
    <s v="5a15"/>
  </r>
  <r>
    <n v="2"/>
    <x v="13"/>
    <n v="1"/>
    <n v="24"/>
    <s v="Pinus cembroides"/>
    <n v="10"/>
    <n v="3"/>
    <m/>
    <m/>
    <n v="7.8539816339744835E-3"/>
    <n v="1.285292313179332E-2"/>
    <s v="5a15"/>
  </r>
  <r>
    <n v="2"/>
    <x v="13"/>
    <n v="1"/>
    <n v="24"/>
    <s v="Pinus cembroides"/>
    <n v="10"/>
    <n v="3"/>
    <m/>
    <m/>
    <n v="7.8539816339744835E-3"/>
    <n v="1.285292313179332E-2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2"/>
    <x v="13"/>
    <n v="1"/>
    <n v="24"/>
    <s v="Pinus cembroides"/>
    <n v="5"/>
    <n v="3"/>
    <m/>
    <m/>
    <n v="1.9634954084936209E-3"/>
    <n v="3.5268851656513989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2"/>
    <s v="Juniperus sp"/>
    <n v="5"/>
    <n v="3"/>
    <m/>
    <m/>
    <n v="1.9634954084936209E-3"/>
    <n v="3.6378364277704512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2"/>
    <s v="Juniperus sp"/>
    <n v="5"/>
    <n v="3"/>
    <m/>
    <m/>
    <n v="1.9634954084936209E-3"/>
    <n v="3.6378364277704512E-3"/>
    <s v="5a15"/>
  </r>
  <r>
    <n v="4"/>
    <x v="14"/>
    <n v="1"/>
    <n v="10"/>
    <s v="Quercus rugosa"/>
    <n v="10"/>
    <n v="3"/>
    <m/>
    <m/>
    <n v="7.8539816339744835E-3"/>
    <n v="1.2942556175112916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10"/>
    <n v="3"/>
    <m/>
    <m/>
    <n v="7.8539816339744835E-3"/>
    <n v="1.2942556175112916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10"/>
    <n v="6"/>
    <m/>
    <m/>
    <n v="7.8539816339744835E-3"/>
    <n v="2.7649101142956961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20"/>
    <n v="6"/>
    <m/>
    <m/>
    <n v="3.1415926535897934E-2"/>
    <n v="9.8368921153889677E-2"/>
    <s v="20a2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22"/>
    <s v="Juniperus sp"/>
    <n v="5"/>
    <n v="3"/>
    <m/>
    <m/>
    <n v="1.9634954084936209E-3"/>
    <n v="3.6378364277704512E-3"/>
    <s v="5a15"/>
  </r>
  <r>
    <n v="4"/>
    <x v="14"/>
    <n v="1"/>
    <n v="2"/>
    <s v="Pinus engelmannii"/>
    <n v="15"/>
    <n v="10"/>
    <n v="60"/>
    <n v="15"/>
    <n v="1.7671458676442587E-2"/>
    <n v="9.7687695493628809E-2"/>
    <s v="5a15"/>
  </r>
  <r>
    <n v="4"/>
    <x v="14"/>
    <n v="1"/>
    <n v="22"/>
    <s v="Juniperus sp"/>
    <n v="5"/>
    <n v="3"/>
    <m/>
    <m/>
    <n v="1.9634954084936209E-3"/>
    <n v="3.6378364277704512E-3"/>
    <s v="5a15"/>
  </r>
  <r>
    <n v="4"/>
    <x v="14"/>
    <n v="1"/>
    <n v="10"/>
    <s v="Quercus rugosa"/>
    <n v="10"/>
    <n v="3"/>
    <m/>
    <m/>
    <n v="7.8539816339744835E-3"/>
    <n v="1.2942556175112916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10"/>
    <n v="3"/>
    <m/>
    <m/>
    <n v="7.8539816339744835E-3"/>
    <n v="1.2942556175112916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24"/>
    <s v="Pinus cembroides"/>
    <n v="5"/>
    <n v="3"/>
    <m/>
    <m/>
    <n v="1.9634954084936209E-3"/>
    <n v="3.5268851656513989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10"/>
    <n v="6"/>
    <m/>
    <m/>
    <n v="7.8539816339744835E-3"/>
    <n v="2.7649101142956961E-2"/>
    <s v="5a15"/>
  </r>
  <r>
    <n v="4"/>
    <x v="14"/>
    <n v="1"/>
    <n v="10"/>
    <s v="Quercus rugosa"/>
    <n v="5"/>
    <n v="3"/>
    <m/>
    <m/>
    <n v="1.9634954084936209E-3"/>
    <n v="3.6378364277704512E-3"/>
    <s v="5a15"/>
  </r>
  <r>
    <n v="4"/>
    <x v="14"/>
    <n v="1"/>
    <n v="10"/>
    <s v="Quercus rugosa"/>
    <n v="20"/>
    <n v="6"/>
    <m/>
    <m/>
    <n v="3.1415926535897934E-2"/>
    <n v="9.8368921153889677E-2"/>
    <s v="20a25"/>
  </r>
  <r>
    <n v="4"/>
    <x v="15"/>
    <n v="1"/>
    <n v="2"/>
    <s v="Pinus engelmannii"/>
    <n v="15"/>
    <n v="10"/>
    <m/>
    <m/>
    <n v="1.7671458676442587E-2"/>
    <n v="0.1016360115651833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10"/>
    <n v="3"/>
    <m/>
    <m/>
    <n v="7.8539816339744835E-3"/>
    <n v="1.2942556175112916E-2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10"/>
    <n v="6"/>
    <m/>
    <m/>
    <n v="7.8539816339744835E-3"/>
    <n v="2.7649101142956961E-2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20"/>
    <n v="6"/>
    <m/>
    <m/>
    <n v="3.1415926535897934E-2"/>
    <n v="9.8368921153889677E-2"/>
    <s v="20a2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2"/>
    <s v="Juniperus sp"/>
    <n v="5"/>
    <n v="3"/>
    <m/>
    <m/>
    <n v="1.9634954084936209E-3"/>
    <n v="3.6378364277704512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2"/>
    <s v="Juniperus sp"/>
    <n v="5"/>
    <n v="3"/>
    <m/>
    <m/>
    <n v="1.9634954084936209E-3"/>
    <n v="3.6378364277704512E-3"/>
    <s v="5a15"/>
  </r>
  <r>
    <n v="4"/>
    <x v="15"/>
    <n v="1"/>
    <n v="10"/>
    <s v="Quercus rugosa"/>
    <n v="10"/>
    <n v="3"/>
    <m/>
    <m/>
    <n v="7.8539816339744835E-3"/>
    <n v="1.2942556175112916E-2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10"/>
    <s v="Quercus rugosa"/>
    <n v="10"/>
    <n v="3"/>
    <m/>
    <m/>
    <n v="7.8539816339744835E-3"/>
    <n v="1.2942556175112916E-2"/>
    <s v="5a15"/>
  </r>
  <r>
    <n v="4"/>
    <x v="15"/>
    <n v="1"/>
    <n v="10"/>
    <s v="Quercus rugosa"/>
    <n v="5"/>
    <n v="3"/>
    <m/>
    <m/>
    <n v="1.9634954084936209E-3"/>
    <n v="3.6378364277704512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10"/>
    <s v="Quercus rugosa"/>
    <n v="35"/>
    <n v="6"/>
    <m/>
    <m/>
    <n v="9.6211275016187411E-2"/>
    <n v="0.27406481553842288"/>
    <s v="30a40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10"/>
    <n v="3"/>
    <m/>
    <m/>
    <n v="7.8539816339744835E-3"/>
    <n v="1.285292313179332E-2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5"/>
    <n v="1"/>
    <n v="24"/>
    <s v="Pinus cembroides"/>
    <n v="5"/>
    <n v="3"/>
    <m/>
    <m/>
    <n v="1.9634954084936209E-3"/>
    <n v="3.5268851656513989E-3"/>
    <s v="5a15"/>
  </r>
  <r>
    <n v="4"/>
    <x v="16"/>
    <n v="1"/>
    <n v="10"/>
    <s v="Quercus rugosa"/>
    <n v="20"/>
    <n v="6"/>
    <m/>
    <m/>
    <n v="3.1415926535897934E-2"/>
    <n v="9.8368921153889677E-2"/>
    <s v="20a2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10"/>
    <n v="3"/>
    <m/>
    <m/>
    <n v="7.8539816339744835E-3"/>
    <n v="1.2942556175112916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10"/>
    <n v="6"/>
    <m/>
    <m/>
    <n v="7.8539816339744835E-3"/>
    <n v="2.7649101142956961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20"/>
    <n v="6"/>
    <m/>
    <m/>
    <n v="3.1415926535897934E-2"/>
    <n v="9.8368921153889677E-2"/>
    <s v="20a2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2"/>
    <s v="Juniperus sp"/>
    <n v="5"/>
    <n v="3"/>
    <m/>
    <m/>
    <n v="1.9634954084936209E-3"/>
    <n v="3.6378364277704512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2"/>
    <s v="Juniperus sp"/>
    <n v="5"/>
    <n v="3"/>
    <m/>
    <m/>
    <n v="1.9634954084936209E-3"/>
    <n v="3.6378364277704512E-3"/>
    <s v="5a15"/>
  </r>
  <r>
    <n v="4"/>
    <x v="16"/>
    <n v="1"/>
    <n v="10"/>
    <s v="Quercus rugosa"/>
    <n v="10"/>
    <n v="3"/>
    <m/>
    <m/>
    <n v="7.8539816339744835E-3"/>
    <n v="1.2942556175112916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2"/>
    <s v="Pinus engelmannii"/>
    <n v="10"/>
    <n v="10"/>
    <m/>
    <m/>
    <n v="7.8539816339744835E-3"/>
    <n v="4.8375982822616376E-2"/>
    <s v="5a15"/>
  </r>
  <r>
    <n v="4"/>
    <x v="16"/>
    <n v="1"/>
    <n v="2"/>
    <s v="Pinus engelmannii"/>
    <n v="10"/>
    <n v="10"/>
    <m/>
    <m/>
    <n v="7.8539816339744835E-3"/>
    <n v="4.8375982822616376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"/>
    <s v="Pinus engelmannii"/>
    <n v="30"/>
    <n v="10"/>
    <m/>
    <m/>
    <n v="7.0685834705770348E-2"/>
    <n v="0.36159673894491423"/>
    <s v="30a40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2"/>
    <s v="Pinus engelmannii"/>
    <n v="15"/>
    <n v="10"/>
    <m/>
    <m/>
    <n v="1.7671458676442587E-2"/>
    <n v="9.7687695493628809E-2"/>
    <s v="5a15"/>
  </r>
  <r>
    <n v="4"/>
    <x v="16"/>
    <n v="1"/>
    <n v="2"/>
    <s v="Pinus engelmannii"/>
    <n v="15"/>
    <n v="10"/>
    <m/>
    <m/>
    <n v="1.7671458676442587E-2"/>
    <n v="9.7687695493628809E-2"/>
    <s v="5a15"/>
  </r>
  <r>
    <n v="4"/>
    <x v="16"/>
    <n v="1"/>
    <n v="24"/>
    <s v="Pinus cembroides"/>
    <n v="5"/>
    <n v="3"/>
    <m/>
    <m/>
    <n v="1.9634954084936209E-3"/>
    <n v="3.5268851656513989E-3"/>
    <s v="5a15"/>
  </r>
  <r>
    <n v="4"/>
    <x v="16"/>
    <n v="1"/>
    <n v="10"/>
    <s v="Quercus rugosa"/>
    <n v="20"/>
    <n v="6"/>
    <m/>
    <m/>
    <n v="3.1415926535897934E-2"/>
    <n v="9.8368921153889677E-2"/>
    <s v="20a2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10"/>
    <n v="3"/>
    <m/>
    <m/>
    <n v="7.8539816339744835E-3"/>
    <n v="1.2942556175112916E-2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4"/>
    <x v="16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"/>
    <s v="Pinus engelmannii"/>
    <n v="15"/>
    <n v="10"/>
    <m/>
    <m/>
    <n v="1.7671458676442587E-2"/>
    <n v="9.7687695493628809E-2"/>
    <s v="5a15"/>
  </r>
  <r>
    <n v="9"/>
    <x v="17"/>
    <n v="1"/>
    <n v="10"/>
    <s v="Quercus rugosa"/>
    <n v="20"/>
    <n v="6"/>
    <m/>
    <m/>
    <n v="3.1415926535897934E-2"/>
    <n v="9.8368921153889677E-2"/>
    <s v="20a2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"/>
    <s v="Pinus engelmannii"/>
    <n v="15"/>
    <n v="10"/>
    <m/>
    <m/>
    <n v="1.7671458676442587E-2"/>
    <n v="0.1016360115651833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10"/>
    <n v="3"/>
    <m/>
    <m/>
    <n v="7.8539816339744835E-3"/>
    <n v="1.2942556175112916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"/>
    <s v="Pinus engelmannii"/>
    <n v="25"/>
    <n v="15"/>
    <n v="45"/>
    <n v="8"/>
    <n v="4.9087385212340517E-2"/>
    <n v="0.40372469747079409"/>
    <s v="5a15"/>
  </r>
  <r>
    <n v="9"/>
    <x v="17"/>
    <n v="1"/>
    <n v="2"/>
    <s v="Pinus engelmannii"/>
    <n v="15"/>
    <n v="10"/>
    <m/>
    <m/>
    <n v="1.7671458676442587E-2"/>
    <n v="9.7687695493628809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10"/>
    <n v="3"/>
    <m/>
    <m/>
    <n v="7.8539816339744835E-3"/>
    <n v="1.2942556175112916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25"/>
    <n v="6"/>
    <m/>
    <m/>
    <n v="4.9087385212340517E-2"/>
    <n v="0.14801210491524977"/>
    <s v="20a2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10"/>
    <n v="3"/>
    <m/>
    <m/>
    <n v="7.8539816339744835E-3"/>
    <n v="1.2942556175112916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10"/>
    <s v="Quercus rugosa"/>
    <n v="10"/>
    <n v="3"/>
    <m/>
    <m/>
    <n v="7.8539816339744835E-3"/>
    <n v="1.2942556175112916E-2"/>
    <s v="5a15"/>
  </r>
  <r>
    <n v="9"/>
    <x v="17"/>
    <n v="1"/>
    <n v="10"/>
    <s v="Quercus rugosa"/>
    <n v="5"/>
    <n v="3"/>
    <m/>
    <m/>
    <n v="1.9634954084936209E-3"/>
    <n v="3.6378364277704512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10"/>
    <s v="Quercus rugosa"/>
    <n v="25"/>
    <n v="6"/>
    <m/>
    <m/>
    <n v="4.9087385212340517E-2"/>
    <n v="0.14801210491524977"/>
    <s v="20a2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7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2"/>
    <s v="Juniperus sp"/>
    <n v="10"/>
    <n v="3"/>
    <m/>
    <m/>
    <n v="7.8539816339744835E-3"/>
    <n v="1.2942556175112916E-2"/>
    <s v="5a15"/>
  </r>
  <r>
    <n v="9"/>
    <x v="18"/>
    <n v="1"/>
    <n v="22"/>
    <s v="Juniperus sp"/>
    <n v="10"/>
    <n v="3"/>
    <m/>
    <m/>
    <n v="7.8539816339744835E-3"/>
    <n v="1.2942556175112916E-2"/>
    <s v="5a15"/>
  </r>
  <r>
    <n v="9"/>
    <x v="18"/>
    <n v="1"/>
    <n v="22"/>
    <s v="Juniperus sp"/>
    <n v="10"/>
    <n v="3"/>
    <m/>
    <m/>
    <n v="7.8539816339744835E-3"/>
    <n v="1.2942556175112916E-2"/>
    <s v="5a15"/>
  </r>
  <r>
    <n v="9"/>
    <x v="18"/>
    <n v="1"/>
    <n v="2"/>
    <s v="Pinus engelmannii"/>
    <n v="10"/>
    <n v="10"/>
    <m/>
    <m/>
    <n v="7.8539816339744835E-3"/>
    <n v="4.5847824058857317E-2"/>
    <s v="5a15"/>
  </r>
  <r>
    <n v="9"/>
    <x v="18"/>
    <n v="1"/>
    <n v="2"/>
    <s v="Pinus engelmannii"/>
    <n v="15"/>
    <n v="10"/>
    <m/>
    <m/>
    <n v="1.7671458676442587E-2"/>
    <n v="9.7687695493628809E-2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24"/>
    <s v="Pinus cembroides"/>
    <n v="15"/>
    <n v="6"/>
    <m/>
    <m/>
    <n v="1.7671458676442587E-2"/>
    <n v="5.6950957515054322E-2"/>
    <s v="5a15"/>
  </r>
  <r>
    <n v="9"/>
    <x v="18"/>
    <n v="1"/>
    <n v="2"/>
    <s v="Pinus engelmannii"/>
    <n v="10"/>
    <n v="10"/>
    <m/>
    <m/>
    <n v="7.8539816339744835E-3"/>
    <n v="4.5847824058857317E-2"/>
    <s v="5a15"/>
  </r>
  <r>
    <n v="9"/>
    <x v="18"/>
    <n v="1"/>
    <n v="24"/>
    <s v="Pinus cembroides"/>
    <n v="10"/>
    <n v="6"/>
    <m/>
    <m/>
    <n v="7.8539816339744835E-3"/>
    <n v="2.6728826664807165E-2"/>
    <s v="5a15"/>
  </r>
  <r>
    <n v="9"/>
    <x v="18"/>
    <n v="1"/>
    <n v="24"/>
    <s v="Pinus cembroides"/>
    <n v="15"/>
    <n v="6"/>
    <m/>
    <m/>
    <n v="1.7671458676442587E-2"/>
    <n v="5.6950957515054322E-2"/>
    <s v="5a15"/>
  </r>
  <r>
    <n v="9"/>
    <x v="18"/>
    <n v="1"/>
    <n v="24"/>
    <s v="Pinus cembroides"/>
    <n v="15"/>
    <n v="6"/>
    <m/>
    <m/>
    <n v="1.7671458676442587E-2"/>
    <n v="5.6950957515054322E-2"/>
    <s v="5a15"/>
  </r>
  <r>
    <n v="9"/>
    <x v="18"/>
    <n v="1"/>
    <n v="24"/>
    <s v="Pinus cembroides"/>
    <n v="10"/>
    <n v="6"/>
    <m/>
    <m/>
    <n v="7.8539816339744835E-3"/>
    <n v="2.6728826664807165E-2"/>
    <s v="5a15"/>
  </r>
  <r>
    <n v="9"/>
    <x v="18"/>
    <n v="1"/>
    <n v="24"/>
    <s v="Pinus cembroides"/>
    <n v="5"/>
    <n v="6"/>
    <m/>
    <m/>
    <n v="1.9634954084936209E-3"/>
    <n v="7.3344795804612326E-3"/>
    <s v="5a15"/>
  </r>
  <r>
    <n v="9"/>
    <x v="18"/>
    <n v="1"/>
    <n v="22"/>
    <s v="Juniperus sp"/>
    <n v="5"/>
    <n v="3"/>
    <m/>
    <m/>
    <n v="1.9634954084936209E-3"/>
    <n v="3.6378364277704512E-3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8"/>
    <n v="1"/>
    <n v="10"/>
    <s v="Quercus rugosa"/>
    <n v="10"/>
    <n v="3"/>
    <m/>
    <m/>
    <n v="7.8539816339744835E-3"/>
    <n v="1.2942556175112916E-2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10"/>
    <s v="Quercus rugosa"/>
    <n v="25"/>
    <n v="6"/>
    <m/>
    <m/>
    <n v="4.9087385212340517E-2"/>
    <n v="0.14801210491524977"/>
    <s v="20a2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24"/>
    <s v="Pinus cembroides"/>
    <n v="5"/>
    <n v="3"/>
    <m/>
    <m/>
    <n v="1.9634954084936209E-3"/>
    <n v="3.5268851656513989E-3"/>
    <s v="5a15"/>
  </r>
  <r>
    <n v="9"/>
    <x v="18"/>
    <n v="1"/>
    <n v="10"/>
    <s v="Quercus rugosa"/>
    <n v="10"/>
    <n v="3"/>
    <m/>
    <m/>
    <n v="7.8539816339744835E-3"/>
    <n v="1.2942556175112916E-2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8"/>
    <n v="1"/>
    <n v="10"/>
    <s v="Quercus rugosa"/>
    <n v="5"/>
    <n v="3"/>
    <m/>
    <m/>
    <n v="1.9634954084936209E-3"/>
    <n v="3.6378364277704512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10"/>
    <n v="6"/>
    <m/>
    <m/>
    <n v="7.8539816339744835E-3"/>
    <n v="2.6728826664807165E-2"/>
    <s v="5a15"/>
  </r>
  <r>
    <n v="9"/>
    <x v="19"/>
    <n v="1"/>
    <n v="24"/>
    <s v="Pinus cembroides"/>
    <n v="10"/>
    <n v="6"/>
    <m/>
    <m/>
    <n v="7.8539816339744835E-3"/>
    <n v="2.6728826664807165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10"/>
    <s v="Quercus rugosa"/>
    <n v="10"/>
    <n v="5"/>
    <m/>
    <m/>
    <n v="7.8539816339744835E-3"/>
    <n v="2.2644818432641822E-2"/>
    <s v="5a15"/>
  </r>
  <r>
    <n v="9"/>
    <x v="19"/>
    <n v="1"/>
    <n v="24"/>
    <s v="Pinus cembroides"/>
    <n v="20"/>
    <n v="6"/>
    <m/>
    <m/>
    <n v="3.1415926535897934E-2"/>
    <n v="9.7407071222956207E-2"/>
    <s v="20a25"/>
  </r>
  <r>
    <n v="9"/>
    <x v="19"/>
    <n v="1"/>
    <n v="24"/>
    <s v="Pinus cembroides"/>
    <n v="10"/>
    <n v="5"/>
    <m/>
    <m/>
    <n v="7.8539816339744835E-3"/>
    <n v="2.2046555420420225E-2"/>
    <s v="5a15"/>
  </r>
  <r>
    <n v="9"/>
    <x v="19"/>
    <n v="1"/>
    <n v="24"/>
    <s v="Pinus cembroides"/>
    <n v="35"/>
    <n v="6"/>
    <m/>
    <m/>
    <n v="9.6211275016187411E-2"/>
    <n v="0.27670025553017308"/>
    <s v="30a40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6"/>
    <m/>
    <m/>
    <n v="1.9634954084936209E-3"/>
    <n v="7.3344795804612326E-3"/>
    <s v="5a15"/>
  </r>
  <r>
    <n v="9"/>
    <x v="19"/>
    <n v="1"/>
    <n v="24"/>
    <s v="Pinus cembroides"/>
    <n v="10"/>
    <n v="6"/>
    <m/>
    <m/>
    <n v="7.8539816339744835E-3"/>
    <n v="2.6728826664807165E-2"/>
    <s v="5a15"/>
  </r>
  <r>
    <n v="9"/>
    <x v="19"/>
    <n v="1"/>
    <n v="24"/>
    <s v="Pinus cembroides"/>
    <n v="5"/>
    <n v="6"/>
    <m/>
    <m/>
    <n v="1.9634954084936209E-3"/>
    <n v="7.3344795804612326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"/>
    <s v="Pinus engelmannii"/>
    <n v="15"/>
    <n v="10"/>
    <m/>
    <m/>
    <n v="1.7671458676442587E-2"/>
    <n v="9.7687695493628809E-2"/>
    <s v="5a15"/>
  </r>
  <r>
    <n v="9"/>
    <x v="19"/>
    <n v="1"/>
    <n v="2"/>
    <s v="Pinus engelmannii"/>
    <n v="15"/>
    <n v="10"/>
    <m/>
    <m/>
    <n v="1.7671458676442587E-2"/>
    <n v="9.7687695493628809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2"/>
    <s v="Juniperus sp"/>
    <n v="5"/>
    <n v="3"/>
    <m/>
    <m/>
    <n v="1.9634954084936209E-3"/>
    <n v="3.6378364277704512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15"/>
    <n v="6"/>
    <m/>
    <m/>
    <n v="1.7671458676442587E-2"/>
    <n v="5.6950957515054322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10"/>
    <n v="6"/>
    <m/>
    <m/>
    <n v="7.8539816339744835E-3"/>
    <n v="2.6728826664807165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2"/>
    <s v="Juniperus sp"/>
    <n v="5"/>
    <n v="3"/>
    <m/>
    <m/>
    <n v="1.9634954084936209E-3"/>
    <n v="3.6378364277704512E-3"/>
    <s v="5a15"/>
  </r>
  <r>
    <n v="9"/>
    <x v="19"/>
    <n v="1"/>
    <n v="22"/>
    <s v="Juniperus sp"/>
    <n v="5"/>
    <n v="3"/>
    <m/>
    <m/>
    <n v="1.9634954084936209E-3"/>
    <n v="3.6378364277704512E-3"/>
    <s v="5a15"/>
  </r>
  <r>
    <n v="9"/>
    <x v="19"/>
    <n v="1"/>
    <n v="24"/>
    <s v="Pinus cembroides"/>
    <n v="20"/>
    <n v="6"/>
    <m/>
    <m/>
    <n v="3.1415926535897934E-2"/>
    <n v="9.7407071222956207E-2"/>
    <s v="20a2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10"/>
    <n v="5"/>
    <m/>
    <m/>
    <n v="7.8539816339744835E-3"/>
    <n v="2.2046555420420225E-2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19"/>
    <n v="1"/>
    <n v="24"/>
    <s v="Pinus cembroides"/>
    <n v="5"/>
    <n v="3"/>
    <m/>
    <m/>
    <n v="1.9634954084936209E-3"/>
    <n v="3.5268851656513989E-3"/>
    <s v="5a15"/>
  </r>
  <r>
    <n v="9"/>
    <x v="20"/>
    <n v="1"/>
    <n v="22"/>
    <s v="Juniperus sp"/>
    <n v="5"/>
    <n v="3"/>
    <m/>
    <m/>
    <n v="1.9634954084936209E-3"/>
    <n v="3.6378364277704512E-3"/>
    <s v="5a15"/>
  </r>
  <r>
    <n v="9"/>
    <x v="20"/>
    <n v="1"/>
    <n v="22"/>
    <s v="Juniperus sp"/>
    <n v="5"/>
    <n v="3"/>
    <m/>
    <m/>
    <n v="1.9634954084936209E-3"/>
    <n v="3.6378364277704512E-3"/>
    <s v="5a15"/>
  </r>
  <r>
    <n v="9"/>
    <x v="20"/>
    <n v="1"/>
    <n v="22"/>
    <s v="Juniperus sp"/>
    <n v="10"/>
    <n v="3"/>
    <m/>
    <m/>
    <n v="7.8539816339744835E-3"/>
    <n v="1.2942556175112916E-2"/>
    <s v="5a15"/>
  </r>
  <r>
    <n v="9"/>
    <x v="20"/>
    <n v="1"/>
    <n v="22"/>
    <s v="Juniperus sp"/>
    <n v="10"/>
    <n v="3"/>
    <m/>
    <m/>
    <n v="7.8539816339744835E-3"/>
    <n v="1.2942556175112916E-2"/>
    <s v="5a15"/>
  </r>
  <r>
    <n v="9"/>
    <x v="20"/>
    <n v="1"/>
    <n v="22"/>
    <s v="Juniperus sp"/>
    <n v="10"/>
    <n v="3"/>
    <m/>
    <m/>
    <n v="7.8539816339744835E-3"/>
    <n v="1.2942556175112916E-2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2"/>
    <s v="Juniperus sp"/>
    <n v="5"/>
    <n v="3"/>
    <m/>
    <m/>
    <n v="1.9634954084936209E-3"/>
    <n v="3.6378364277704512E-3"/>
    <s v="5a15"/>
  </r>
  <r>
    <n v="9"/>
    <x v="20"/>
    <n v="1"/>
    <n v="24"/>
    <s v="Pinus cembroides"/>
    <n v="15"/>
    <n v="6"/>
    <m/>
    <m/>
    <n v="1.7671458676442587E-2"/>
    <n v="5.6950957515054322E-2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15"/>
    <n v="6"/>
    <m/>
    <m/>
    <n v="1.7671458676442587E-2"/>
    <n v="5.6950957515054322E-2"/>
    <s v="5a15"/>
  </r>
  <r>
    <n v="9"/>
    <x v="20"/>
    <n v="1"/>
    <n v="24"/>
    <s v="Pinus cembroides"/>
    <n v="15"/>
    <n v="6"/>
    <m/>
    <m/>
    <n v="1.7671458676442587E-2"/>
    <n v="5.6950957515054322E-2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5"/>
    <n v="6"/>
    <m/>
    <m/>
    <n v="1.9634954084936209E-3"/>
    <n v="7.3344795804612326E-3"/>
    <s v="5a15"/>
  </r>
  <r>
    <n v="9"/>
    <x v="20"/>
    <n v="1"/>
    <n v="22"/>
    <s v="Juniperus sp"/>
    <n v="5"/>
    <n v="3"/>
    <m/>
    <m/>
    <n v="1.9634954084936209E-3"/>
    <n v="3.6378364277704512E-3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10"/>
    <s v="Quercus rugosa"/>
    <n v="10"/>
    <n v="3"/>
    <m/>
    <m/>
    <n v="7.8539816339744835E-3"/>
    <n v="1.2942556175112916E-2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10"/>
    <s v="Quercus rugosa"/>
    <n v="25"/>
    <n v="6"/>
    <m/>
    <m/>
    <n v="4.9087385212340517E-2"/>
    <n v="0.14801210491524977"/>
    <s v="20a2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10"/>
    <s v="Quercus rugosa"/>
    <n v="10"/>
    <n v="3"/>
    <m/>
    <m/>
    <n v="7.8539816339744835E-3"/>
    <n v="1.2942556175112916E-2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10"/>
    <s v="Quercus rugosa"/>
    <n v="5"/>
    <n v="3"/>
    <m/>
    <m/>
    <n v="1.9634954084936209E-3"/>
    <n v="3.6378364277704512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10"/>
    <n v="6"/>
    <m/>
    <m/>
    <n v="7.8539816339744835E-3"/>
    <n v="2.6728826664807165E-2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24"/>
    <s v="Pinus cembroides"/>
    <n v="5"/>
    <n v="3"/>
    <m/>
    <m/>
    <n v="1.9634954084936209E-3"/>
    <n v="3.5268851656513989E-3"/>
    <s v="5a15"/>
  </r>
  <r>
    <n v="9"/>
    <x v="20"/>
    <n v="1"/>
    <n v="10"/>
    <s v="Quercus rugosa"/>
    <n v="10"/>
    <n v="5"/>
    <m/>
    <m/>
    <n v="7.8539816339744835E-3"/>
    <n v="2.2644818432641822E-2"/>
    <s v="5a15"/>
  </r>
  <r>
    <n v="9"/>
    <x v="20"/>
    <n v="1"/>
    <n v="24"/>
    <s v="Pinus cembroides"/>
    <n v="20"/>
    <n v="6"/>
    <m/>
    <m/>
    <n v="3.1415926535897934E-2"/>
    <n v="9.7407071222956207E-2"/>
    <s v="20a25"/>
  </r>
  <r>
    <n v="5"/>
    <x v="21"/>
    <n v="1"/>
    <n v="22"/>
    <s v="Juniperus sp"/>
    <n v="10"/>
    <n v="3"/>
    <m/>
    <m/>
    <n v="7.8539816339744835E-3"/>
    <n v="1.2942556175112916E-2"/>
    <s v="5a15"/>
  </r>
  <r>
    <n v="5"/>
    <x v="21"/>
    <n v="1"/>
    <n v="22"/>
    <s v="Juniperus sp"/>
    <n v="10"/>
    <n v="3"/>
    <m/>
    <m/>
    <n v="7.8539816339744835E-3"/>
    <n v="1.2942556175112916E-2"/>
    <s v="5a15"/>
  </r>
  <r>
    <n v="5"/>
    <x v="21"/>
    <n v="1"/>
    <n v="22"/>
    <s v="Juniperus sp"/>
    <n v="10"/>
    <n v="3"/>
    <m/>
    <m/>
    <n v="7.8539816339744835E-3"/>
    <n v="1.2942556175112916E-2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2"/>
    <s v="Juniperus sp"/>
    <n v="5"/>
    <n v="3"/>
    <m/>
    <m/>
    <n v="1.9634954084936209E-3"/>
    <n v="3.6378364277704512E-3"/>
    <s v="5a15"/>
  </r>
  <r>
    <n v="5"/>
    <x v="21"/>
    <n v="1"/>
    <n v="24"/>
    <s v="Pinus cembroides"/>
    <n v="15"/>
    <n v="6"/>
    <m/>
    <m/>
    <n v="1.7671458676442587E-2"/>
    <n v="5.6950957515054322E-2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15"/>
    <n v="6"/>
    <m/>
    <m/>
    <n v="1.7671458676442587E-2"/>
    <n v="5.6950957515054322E-2"/>
    <s v="5a15"/>
  </r>
  <r>
    <n v="5"/>
    <x v="21"/>
    <n v="1"/>
    <n v="24"/>
    <s v="Pinus cembroides"/>
    <n v="15"/>
    <n v="6"/>
    <m/>
    <m/>
    <n v="1.7671458676442587E-2"/>
    <n v="5.6950957515054322E-2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5"/>
    <n v="6"/>
    <m/>
    <m/>
    <n v="1.9634954084936209E-3"/>
    <n v="7.3344795804612326E-3"/>
    <s v="5a15"/>
  </r>
  <r>
    <n v="5"/>
    <x v="21"/>
    <n v="1"/>
    <n v="22"/>
    <s v="Juniperus sp"/>
    <n v="5"/>
    <n v="3"/>
    <m/>
    <m/>
    <n v="1.9634954084936209E-3"/>
    <n v="3.6378364277704512E-3"/>
    <s v="5a15"/>
  </r>
  <r>
    <n v="5"/>
    <x v="21"/>
    <n v="1"/>
    <n v="10"/>
    <s v="Quercus rugosa"/>
    <n v="5"/>
    <n v="3"/>
    <m/>
    <m/>
    <n v="1.9634954084936209E-3"/>
    <n v="3.6378364277704512E-3"/>
    <s v="5a15"/>
  </r>
  <r>
    <n v="5"/>
    <x v="21"/>
    <n v="1"/>
    <n v="2"/>
    <s v="Pinus engelmannii"/>
    <n v="20"/>
    <n v="15"/>
    <m/>
    <m/>
    <n v="3.1415926535897934E-2"/>
    <n v="0.26831564185998374"/>
    <s v="5a15"/>
  </r>
  <r>
    <n v="5"/>
    <x v="21"/>
    <n v="1"/>
    <n v="2"/>
    <s v="Pinus engelmannii"/>
    <n v="10"/>
    <n v="10"/>
    <m/>
    <m/>
    <n v="7.8539816339744835E-3"/>
    <n v="4.8375982822616376E-2"/>
    <s v="5a15"/>
  </r>
  <r>
    <n v="5"/>
    <x v="21"/>
    <n v="1"/>
    <n v="10"/>
    <s v="Quercus rugosa"/>
    <n v="5"/>
    <n v="3"/>
    <m/>
    <m/>
    <n v="1.9634954084936209E-3"/>
    <n v="3.6378364277704512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10"/>
    <s v="Quercus rugosa"/>
    <n v="25"/>
    <n v="6"/>
    <m/>
    <m/>
    <n v="4.9087385212340517E-2"/>
    <n v="0.14801210491524977"/>
    <s v="20a2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"/>
    <s v="Pinus engelmannii"/>
    <n v="15"/>
    <n v="10"/>
    <m/>
    <m/>
    <n v="1.7671458676442587E-2"/>
    <n v="9.7687695493628809E-2"/>
    <s v="5a15"/>
  </r>
  <r>
    <n v="5"/>
    <x v="21"/>
    <n v="1"/>
    <n v="2"/>
    <s v="Pinus engelmannii"/>
    <n v="15"/>
    <n v="10"/>
    <m/>
    <m/>
    <n v="1.7671458676442587E-2"/>
    <n v="9.7687695493628809E-2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"/>
    <s v="Pinus engelmannii"/>
    <n v="20"/>
    <n v="15"/>
    <m/>
    <m/>
    <n v="3.1415926535897934E-2"/>
    <n v="0.25640973899293129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10"/>
    <s v="Quercus rugosa"/>
    <n v="10"/>
    <n v="3"/>
    <m/>
    <m/>
    <n v="7.8539816339744835E-3"/>
    <n v="1.2942556175112916E-2"/>
    <s v="5a15"/>
  </r>
  <r>
    <n v="5"/>
    <x v="21"/>
    <n v="1"/>
    <n v="10"/>
    <s v="Quercus rugosa"/>
    <n v="5"/>
    <n v="3"/>
    <m/>
    <m/>
    <n v="1.9634954084936209E-3"/>
    <n v="3.6378364277704512E-3"/>
    <s v="5a15"/>
  </r>
  <r>
    <n v="5"/>
    <x v="21"/>
    <n v="1"/>
    <n v="10"/>
    <s v="Quercus rugosa"/>
    <n v="5"/>
    <n v="3"/>
    <m/>
    <m/>
    <n v="1.9634954084936209E-3"/>
    <n v="3.6378364277704512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10"/>
    <n v="6"/>
    <m/>
    <m/>
    <n v="7.8539816339744835E-3"/>
    <n v="2.6728826664807165E-2"/>
    <s v="5a15"/>
  </r>
  <r>
    <n v="5"/>
    <x v="21"/>
    <n v="1"/>
    <n v="24"/>
    <s v="Pinus cembroides"/>
    <n v="5"/>
    <n v="3"/>
    <m/>
    <m/>
    <n v="1.9634954084936209E-3"/>
    <n v="3.5268851656513989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15"/>
    <n v="6"/>
    <m/>
    <m/>
    <n v="1.7671458676442587E-2"/>
    <n v="5.6950957515054322E-2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10"/>
    <n v="6"/>
    <m/>
    <m/>
    <n v="7.8539816339744835E-3"/>
    <n v="2.6728826664807165E-2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4"/>
    <s v="Pinus cembroides"/>
    <n v="20"/>
    <n v="6"/>
    <m/>
    <m/>
    <n v="3.1415926535897934E-2"/>
    <n v="9.7407071222956207E-2"/>
    <s v="20a2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10"/>
    <n v="5"/>
    <m/>
    <m/>
    <n v="7.8539816339744835E-3"/>
    <n v="2.2046555420420225E-2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2"/>
    <s v="Juniperus sp"/>
    <n v="10"/>
    <n v="3"/>
    <m/>
    <m/>
    <n v="7.8539816339744835E-3"/>
    <n v="1.2942556175112916E-2"/>
    <s v="5a15"/>
  </r>
  <r>
    <n v="5"/>
    <x v="22"/>
    <n v="1"/>
    <n v="22"/>
    <s v="Juniperus sp"/>
    <n v="10"/>
    <n v="3"/>
    <m/>
    <m/>
    <n v="7.8539816339744835E-3"/>
    <n v="1.2942556175112916E-2"/>
    <s v="5a15"/>
  </r>
  <r>
    <n v="5"/>
    <x v="22"/>
    <n v="1"/>
    <n v="22"/>
    <s v="Juniperus sp"/>
    <n v="10"/>
    <n v="3"/>
    <m/>
    <m/>
    <n v="7.8539816339744835E-3"/>
    <n v="1.2942556175112916E-2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24"/>
    <s v="Pinus cembroides"/>
    <n v="15"/>
    <n v="6"/>
    <m/>
    <m/>
    <n v="1.7671458676442587E-2"/>
    <n v="5.6950957515054322E-2"/>
    <s v="5a15"/>
  </r>
  <r>
    <n v="5"/>
    <x v="22"/>
    <n v="1"/>
    <n v="24"/>
    <s v="Pinus cembroides"/>
    <n v="10"/>
    <n v="6"/>
    <m/>
    <m/>
    <n v="7.8539816339744835E-3"/>
    <n v="2.6728826664807165E-2"/>
    <s v="5a15"/>
  </r>
  <r>
    <n v="5"/>
    <x v="22"/>
    <n v="1"/>
    <n v="24"/>
    <s v="Pinus cembroides"/>
    <n v="10"/>
    <n v="6"/>
    <m/>
    <m/>
    <n v="7.8539816339744835E-3"/>
    <n v="2.6728826664807165E-2"/>
    <s v="5a15"/>
  </r>
  <r>
    <n v="5"/>
    <x v="22"/>
    <n v="1"/>
    <n v="24"/>
    <s v="Pinus cembroides"/>
    <n v="15"/>
    <n v="6"/>
    <m/>
    <m/>
    <n v="1.7671458676442587E-2"/>
    <n v="5.6950957515054322E-2"/>
    <s v="5a15"/>
  </r>
  <r>
    <n v="5"/>
    <x v="22"/>
    <n v="1"/>
    <n v="24"/>
    <s v="Pinus cembroides"/>
    <n v="15"/>
    <n v="6"/>
    <m/>
    <m/>
    <n v="1.7671458676442587E-2"/>
    <n v="5.6950957515054322E-2"/>
    <s v="5a15"/>
  </r>
  <r>
    <n v="5"/>
    <x v="22"/>
    <n v="1"/>
    <n v="24"/>
    <s v="Pinus cembroides"/>
    <n v="10"/>
    <n v="6"/>
    <m/>
    <m/>
    <n v="7.8539816339744835E-3"/>
    <n v="2.6728826664807165E-2"/>
    <s v="5a15"/>
  </r>
  <r>
    <n v="5"/>
    <x v="22"/>
    <n v="1"/>
    <n v="24"/>
    <s v="Pinus cembroides"/>
    <n v="5"/>
    <n v="6"/>
    <m/>
    <m/>
    <n v="1.9634954084936209E-3"/>
    <n v="7.3344795804612326E-3"/>
    <s v="5a15"/>
  </r>
  <r>
    <n v="5"/>
    <x v="22"/>
    <n v="1"/>
    <n v="22"/>
    <s v="Juniperus sp"/>
    <n v="5"/>
    <n v="3"/>
    <m/>
    <m/>
    <n v="1.9634954084936209E-3"/>
    <n v="3.6378364277704512E-3"/>
    <s v="5a15"/>
  </r>
  <r>
    <n v="5"/>
    <x v="22"/>
    <n v="1"/>
    <n v="10"/>
    <s v="Quercus rugosa"/>
    <n v="5"/>
    <n v="3"/>
    <m/>
    <m/>
    <n v="1.9634954084936209E-3"/>
    <n v="3.6378364277704512E-3"/>
    <s v="5a15"/>
  </r>
  <r>
    <n v="5"/>
    <x v="22"/>
    <n v="1"/>
    <n v="10"/>
    <s v="Quercus rugosa"/>
    <n v="5"/>
    <n v="3"/>
    <m/>
    <m/>
    <n v="1.9634954084936209E-3"/>
    <n v="3.6378364277704512E-3"/>
    <s v="5a15"/>
  </r>
  <r>
    <n v="5"/>
    <x v="22"/>
    <n v="1"/>
    <n v="10"/>
    <s v="Quercus rugosa"/>
    <n v="10"/>
    <n v="3"/>
    <m/>
    <m/>
    <n v="7.8539816339744835E-3"/>
    <n v="1.2942556175112916E-2"/>
    <s v="5a15"/>
  </r>
  <r>
    <n v="5"/>
    <x v="22"/>
    <n v="1"/>
    <n v="10"/>
    <s v="Quercus rugosa"/>
    <n v="5"/>
    <n v="3"/>
    <m/>
    <m/>
    <n v="1.9634954084936209E-3"/>
    <n v="3.6378364277704512E-3"/>
    <s v="5a15"/>
  </r>
  <r>
    <n v="5"/>
    <x v="22"/>
    <n v="1"/>
    <n v="24"/>
    <s v="Pinus cembroides"/>
    <n v="5"/>
    <n v="3"/>
    <m/>
    <m/>
    <n v="1.9634954084936209E-3"/>
    <n v="3.5268851656513989E-3"/>
    <s v="5a15"/>
  </r>
  <r>
    <n v="5"/>
    <x v="22"/>
    <n v="1"/>
    <n v="10"/>
    <s v="Quercus rugosa"/>
    <n v="25"/>
    <n v="6"/>
    <m/>
    <m/>
    <n v="4.9087385212340517E-2"/>
    <n v="0.14801210491524977"/>
    <s v="20a25"/>
  </r>
  <r>
    <n v="5"/>
    <x v="23"/>
    <n v="1"/>
    <n v="2"/>
    <s v="Pinus engelmannii"/>
    <n v="10"/>
    <n v="10"/>
    <m/>
    <m/>
    <n v="7.8539816339744835E-3"/>
    <n v="4.8375982822616376E-2"/>
    <s v="5a15"/>
  </r>
  <r>
    <n v="5"/>
    <x v="23"/>
    <n v="1"/>
    <n v="2"/>
    <s v="Pinus engelmannii"/>
    <n v="20"/>
    <n v="15"/>
    <m/>
    <m/>
    <n v="3.1415926535897934E-2"/>
    <n v="0.25640973899293129"/>
    <s v="20a2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"/>
    <s v="Pinus engelmannii"/>
    <n v="10"/>
    <n v="10"/>
    <m/>
    <m/>
    <n v="7.8539816339744835E-3"/>
    <n v="4.5847824058857317E-2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2"/>
    <s v="Juniperus sp"/>
    <n v="5"/>
    <n v="3"/>
    <m/>
    <m/>
    <n v="1.9634954084936209E-3"/>
    <n v="3.6378364277704512E-3"/>
    <s v="5a15"/>
  </r>
  <r>
    <n v="5"/>
    <x v="23"/>
    <n v="1"/>
    <n v="22"/>
    <s v="Juniperus sp"/>
    <n v="5"/>
    <n v="3"/>
    <m/>
    <m/>
    <n v="1.9634954084936209E-3"/>
    <n v="3.6378364277704512E-3"/>
    <s v="5a15"/>
  </r>
  <r>
    <n v="5"/>
    <x v="23"/>
    <n v="1"/>
    <n v="22"/>
    <s v="Juniperus sp"/>
    <n v="10"/>
    <n v="3"/>
    <m/>
    <m/>
    <n v="7.8539816339744835E-3"/>
    <n v="1.2942556175112916E-2"/>
    <s v="5a15"/>
  </r>
  <r>
    <n v="5"/>
    <x v="23"/>
    <n v="1"/>
    <n v="22"/>
    <s v="Juniperus sp"/>
    <n v="10"/>
    <n v="3"/>
    <m/>
    <m/>
    <n v="7.8539816339744835E-3"/>
    <n v="1.2942556175112916E-2"/>
    <s v="5a15"/>
  </r>
  <r>
    <n v="5"/>
    <x v="23"/>
    <n v="1"/>
    <n v="22"/>
    <s v="Juniperus sp"/>
    <n v="10"/>
    <n v="3"/>
    <m/>
    <m/>
    <n v="7.8539816339744835E-3"/>
    <n v="1.2942556175112916E-2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2"/>
    <s v="Juniperus sp"/>
    <n v="5"/>
    <n v="3"/>
    <m/>
    <m/>
    <n v="1.9634954084936209E-3"/>
    <n v="3.6378364277704512E-3"/>
    <s v="5a15"/>
  </r>
  <r>
    <n v="5"/>
    <x v="23"/>
    <n v="1"/>
    <n v="2"/>
    <s v="Pinus engelmannii"/>
    <n v="15"/>
    <n v="10"/>
    <m/>
    <m/>
    <n v="1.7671458676442587E-2"/>
    <n v="9.7687695493628809E-2"/>
    <s v="5a15"/>
  </r>
  <r>
    <n v="5"/>
    <x v="23"/>
    <n v="1"/>
    <n v="24"/>
    <s v="Pinus cembroides"/>
    <n v="10"/>
    <n v="6"/>
    <m/>
    <m/>
    <n v="7.8539816339744835E-3"/>
    <n v="2.6728826664807165E-2"/>
    <s v="5a15"/>
  </r>
  <r>
    <n v="5"/>
    <x v="23"/>
    <n v="1"/>
    <n v="24"/>
    <s v="Pinus cembroides"/>
    <n v="10"/>
    <n v="6"/>
    <m/>
    <m/>
    <n v="7.8539816339744835E-3"/>
    <n v="2.6728826664807165E-2"/>
    <s v="5a15"/>
  </r>
  <r>
    <n v="5"/>
    <x v="23"/>
    <n v="1"/>
    <n v="24"/>
    <s v="Pinus cembroides"/>
    <n v="15"/>
    <n v="6"/>
    <m/>
    <m/>
    <n v="1.7671458676442587E-2"/>
    <n v="5.6950957515054322E-2"/>
    <s v="5a15"/>
  </r>
  <r>
    <n v="5"/>
    <x v="23"/>
    <n v="1"/>
    <n v="24"/>
    <s v="Pinus cembroides"/>
    <n v="15"/>
    <n v="6"/>
    <m/>
    <m/>
    <n v="1.7671458676442587E-2"/>
    <n v="5.6950957515054322E-2"/>
    <s v="5a15"/>
  </r>
  <r>
    <n v="5"/>
    <x v="23"/>
    <n v="1"/>
    <n v="24"/>
    <s v="Pinus cembroides"/>
    <n v="10"/>
    <n v="6"/>
    <m/>
    <m/>
    <n v="7.8539816339744835E-3"/>
    <n v="2.6728826664807165E-2"/>
    <s v="5a15"/>
  </r>
  <r>
    <n v="5"/>
    <x v="23"/>
    <n v="1"/>
    <n v="24"/>
    <s v="Pinus cembroides"/>
    <n v="5"/>
    <n v="6"/>
    <m/>
    <m/>
    <n v="1.9634954084936209E-3"/>
    <n v="7.3344795804612326E-3"/>
    <s v="5a15"/>
  </r>
  <r>
    <n v="5"/>
    <x v="23"/>
    <n v="1"/>
    <n v="22"/>
    <s v="Juniperus sp"/>
    <n v="5"/>
    <n v="3"/>
    <m/>
    <m/>
    <n v="1.9634954084936209E-3"/>
    <n v="3.6378364277704512E-3"/>
    <s v="5a15"/>
  </r>
  <r>
    <n v="5"/>
    <x v="23"/>
    <n v="1"/>
    <n v="10"/>
    <s v="Quercus rugosa"/>
    <n v="5"/>
    <n v="3"/>
    <m/>
    <m/>
    <n v="1.9634954084936209E-3"/>
    <n v="3.6378364277704512E-3"/>
    <s v="5a15"/>
  </r>
  <r>
    <n v="5"/>
    <x v="23"/>
    <n v="1"/>
    <n v="10"/>
    <s v="Quercus rugosa"/>
    <n v="5"/>
    <n v="3"/>
    <m/>
    <m/>
    <n v="1.9634954084936209E-3"/>
    <n v="3.6378364277704512E-3"/>
    <s v="5a15"/>
  </r>
  <r>
    <n v="5"/>
    <x v="23"/>
    <n v="1"/>
    <n v="10"/>
    <s v="Quercus rugosa"/>
    <n v="10"/>
    <n v="3"/>
    <m/>
    <m/>
    <n v="7.8539816339744835E-3"/>
    <n v="1.2942556175112916E-2"/>
    <s v="5a15"/>
  </r>
  <r>
    <n v="5"/>
    <x v="23"/>
    <n v="1"/>
    <n v="10"/>
    <s v="Quercus rugosa"/>
    <n v="5"/>
    <n v="3"/>
    <m/>
    <m/>
    <n v="1.9634954084936209E-3"/>
    <n v="3.6378364277704512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10"/>
    <s v="Quercus rugosa"/>
    <n v="25"/>
    <n v="6"/>
    <m/>
    <m/>
    <n v="4.9087385212340517E-2"/>
    <n v="0.14801210491524977"/>
    <s v="20a2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"/>
    <s v="Pinus engelmannii"/>
    <n v="25"/>
    <n v="15"/>
    <n v="68"/>
    <n v="12"/>
    <n v="4.9087385212340517E-2"/>
    <n v="0.38880580831452366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5"/>
    <x v="23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"/>
    <s v="Pinus engelmannii"/>
    <n v="10"/>
    <n v="10"/>
    <m/>
    <m/>
    <n v="7.8539816339744835E-3"/>
    <n v="4.5847824058857317E-2"/>
    <s v="5a15"/>
  </r>
  <r>
    <n v="7"/>
    <x v="24"/>
    <n v="1"/>
    <n v="10"/>
    <s v="Quercus rugosa"/>
    <n v="10"/>
    <n v="5"/>
    <m/>
    <m/>
    <n v="7.8539816339744835E-3"/>
    <n v="2.2644818432641822E-2"/>
    <s v="5a15"/>
  </r>
  <r>
    <n v="7"/>
    <x v="24"/>
    <n v="1"/>
    <n v="24"/>
    <s v="Pinus cembroides"/>
    <n v="20"/>
    <n v="6"/>
    <m/>
    <m/>
    <n v="3.1415926535897934E-2"/>
    <n v="9.7407071222956207E-2"/>
    <s v="20a25"/>
  </r>
  <r>
    <n v="7"/>
    <x v="24"/>
    <n v="1"/>
    <n v="2"/>
    <s v="Pinus engelmannii"/>
    <n v="10"/>
    <n v="10"/>
    <m/>
    <m/>
    <n v="7.8539816339744835E-3"/>
    <n v="4.5847824058857317E-2"/>
    <s v="5a15"/>
  </r>
  <r>
    <n v="7"/>
    <x v="24"/>
    <n v="1"/>
    <n v="2"/>
    <s v="Pinus engelmannii"/>
    <n v="35"/>
    <n v="15"/>
    <n v="75"/>
    <n v="16"/>
    <n v="9.6211275016187411E-2"/>
    <n v="0.72837258536778993"/>
    <s v="30a40"/>
  </r>
  <r>
    <n v="7"/>
    <x v="24"/>
    <n v="1"/>
    <n v="2"/>
    <s v="Pinus engelmannii"/>
    <n v="15"/>
    <n v="10"/>
    <m/>
    <m/>
    <n v="1.7671458676442587E-2"/>
    <n v="9.7687695493628809E-2"/>
    <s v="5a15"/>
  </r>
  <r>
    <n v="7"/>
    <x v="24"/>
    <n v="1"/>
    <n v="24"/>
    <s v="Pinus cembroides"/>
    <n v="5"/>
    <n v="6"/>
    <m/>
    <m/>
    <n v="1.9634954084936209E-3"/>
    <n v="7.3344795804612326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6"/>
    <m/>
    <m/>
    <n v="1.9634954084936209E-3"/>
    <n v="7.3344795804612326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"/>
    <s v="Pinus engelmannii"/>
    <n v="15"/>
    <n v="10"/>
    <m/>
    <m/>
    <n v="1.7671458676442587E-2"/>
    <n v="9.7687695493628809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5"/>
    <n v="6"/>
    <m/>
    <m/>
    <n v="1.7671458676442587E-2"/>
    <n v="5.6950957515054322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4"/>
    <s v="Pinus cembroides"/>
    <n v="20"/>
    <n v="6"/>
    <m/>
    <m/>
    <n v="3.1415926535897934E-2"/>
    <n v="9.7407071222956207E-2"/>
    <s v="20a2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5"/>
    <n v="6"/>
    <m/>
    <m/>
    <n v="1.7671458676442587E-2"/>
    <n v="5.6950957515054322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2"/>
    <s v="Juniperus sp"/>
    <n v="5"/>
    <n v="3"/>
    <m/>
    <m/>
    <n v="1.9634954084936209E-3"/>
    <n v="3.6378364277704512E-3"/>
    <s v="5a15"/>
  </r>
  <r>
    <n v="7"/>
    <x v="24"/>
    <n v="1"/>
    <n v="24"/>
    <s v="Pinus cembroides"/>
    <n v="20"/>
    <n v="6"/>
    <m/>
    <m/>
    <n v="3.1415926535897934E-2"/>
    <n v="9.7407071222956207E-2"/>
    <s v="20a2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5"/>
    <m/>
    <m/>
    <n v="7.8539816339744835E-3"/>
    <n v="2.204655542042022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10"/>
    <n v="6"/>
    <m/>
    <m/>
    <n v="7.8539816339744835E-3"/>
    <n v="2.6728826664807165E-2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4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15"/>
    <n v="6"/>
    <m/>
    <m/>
    <n v="1.7671458676442587E-2"/>
    <n v="5.6950957515054322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"/>
    <s v="Pinus engelmannii"/>
    <n v="20"/>
    <n v="15"/>
    <m/>
    <m/>
    <n v="3.1415926535897934E-2"/>
    <n v="0.25640973899293129"/>
    <s v="20a25"/>
  </r>
  <r>
    <n v="7"/>
    <x v="25"/>
    <n v="1"/>
    <n v="2"/>
    <s v="Pinus engelmannii"/>
    <n v="15"/>
    <n v="10"/>
    <m/>
    <m/>
    <n v="1.7671458676442587E-2"/>
    <n v="9.7687695493628809E-2"/>
    <s v="5a15"/>
  </r>
  <r>
    <n v="7"/>
    <x v="25"/>
    <n v="1"/>
    <n v="2"/>
    <s v="Pinus engelmannii"/>
    <n v="10"/>
    <n v="10"/>
    <m/>
    <m/>
    <n v="7.8539816339744835E-3"/>
    <n v="4.5847824058857317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4"/>
    <s v="Pinus cembroides"/>
    <n v="15"/>
    <n v="6"/>
    <m/>
    <m/>
    <n v="1.7671458676442587E-2"/>
    <n v="5.6950957515054322E-2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5"/>
    <n v="1"/>
    <n v="2"/>
    <s v="Pinus engelmannii"/>
    <n v="10"/>
    <n v="10"/>
    <m/>
    <m/>
    <n v="7.8539816339744835E-3"/>
    <n v="4.5847824058857317E-2"/>
    <s v="5a15"/>
  </r>
  <r>
    <n v="7"/>
    <x v="25"/>
    <n v="1"/>
    <n v="2"/>
    <s v="Pinus engelmannii"/>
    <n v="15"/>
    <n v="10"/>
    <m/>
    <m/>
    <n v="1.7671458676442587E-2"/>
    <n v="9.7687695493628809E-2"/>
    <s v="5a15"/>
  </r>
  <r>
    <n v="7"/>
    <x v="25"/>
    <n v="1"/>
    <n v="24"/>
    <s v="Pinus cembroides"/>
    <n v="15"/>
    <n v="6"/>
    <m/>
    <m/>
    <n v="1.7671458676442587E-2"/>
    <n v="5.6950957515054322E-2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10"/>
    <n v="5"/>
    <m/>
    <m/>
    <n v="7.8539816339744835E-3"/>
    <n v="2.2046555420420225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2"/>
    <s v="Juniperus sp"/>
    <n v="10"/>
    <n v="3"/>
    <m/>
    <m/>
    <n v="7.8539816339744835E-3"/>
    <n v="1.2942556175112916E-2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4"/>
    <s v="Pinus cembroides"/>
    <n v="5"/>
    <n v="3"/>
    <m/>
    <m/>
    <n v="1.9634954084936209E-3"/>
    <n v="3.5268851656513989E-3"/>
    <s v="5a15"/>
  </r>
  <r>
    <n v="7"/>
    <x v="25"/>
    <n v="1"/>
    <n v="22"/>
    <s v="Juniperus sp"/>
    <n v="5"/>
    <n v="3"/>
    <m/>
    <m/>
    <n v="1.9634954084936209E-3"/>
    <n v="3.6378364277704512E-3"/>
    <s v="5a15"/>
  </r>
  <r>
    <n v="7"/>
    <x v="25"/>
    <n v="1"/>
    <n v="24"/>
    <s v="Pinus cembroides"/>
    <n v="15"/>
    <n v="6"/>
    <m/>
    <m/>
    <n v="1.7671458676442587E-2"/>
    <n v="5.6950957515054322E-2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5"/>
    <n v="1"/>
    <n v="24"/>
    <s v="Pinus cembroides"/>
    <n v="10"/>
    <n v="6"/>
    <m/>
    <m/>
    <n v="7.8539816339744835E-3"/>
    <n v="2.6728826664807165E-2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2"/>
    <s v="Juniperus sp"/>
    <n v="5"/>
    <n v="3"/>
    <m/>
    <m/>
    <n v="1.9634954084936209E-3"/>
    <n v="3.6378364277704512E-3"/>
    <s v="5a15"/>
  </r>
  <r>
    <n v="7"/>
    <x v="26"/>
    <n v="1"/>
    <n v="22"/>
    <s v="Juniperus sp"/>
    <n v="5"/>
    <n v="3"/>
    <m/>
    <m/>
    <n v="1.9634954084936209E-3"/>
    <n v="3.6378364277704512E-3"/>
    <s v="5a15"/>
  </r>
  <r>
    <n v="7"/>
    <x v="26"/>
    <n v="1"/>
    <n v="22"/>
    <s v="Juniperus sp"/>
    <n v="10"/>
    <n v="3"/>
    <m/>
    <m/>
    <n v="7.8539816339744835E-3"/>
    <n v="1.2942556175112916E-2"/>
    <s v="5a15"/>
  </r>
  <r>
    <n v="7"/>
    <x v="26"/>
    <n v="1"/>
    <n v="22"/>
    <s v="Juniperus sp"/>
    <n v="10"/>
    <n v="3"/>
    <m/>
    <m/>
    <n v="7.8539816339744835E-3"/>
    <n v="1.2942556175112916E-2"/>
    <s v="5a15"/>
  </r>
  <r>
    <n v="7"/>
    <x v="26"/>
    <n v="1"/>
    <n v="22"/>
    <s v="Juniperus sp"/>
    <n v="10"/>
    <n v="3"/>
    <m/>
    <m/>
    <n v="7.8539816339744835E-3"/>
    <n v="1.2942556175112916E-2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2"/>
    <s v="Juniperus sp"/>
    <n v="5"/>
    <n v="3"/>
    <m/>
    <m/>
    <n v="1.9634954084936209E-3"/>
    <n v="3.6378364277704512E-3"/>
    <s v="5a15"/>
  </r>
  <r>
    <n v="7"/>
    <x v="26"/>
    <n v="1"/>
    <n v="24"/>
    <s v="Pinus cembroides"/>
    <n v="15"/>
    <n v="6"/>
    <m/>
    <m/>
    <n v="1.7671458676442587E-2"/>
    <n v="5.6950957515054322E-2"/>
    <s v="5a15"/>
  </r>
  <r>
    <n v="7"/>
    <x v="26"/>
    <n v="1"/>
    <n v="24"/>
    <s v="Pinus cembroides"/>
    <n v="10"/>
    <n v="6"/>
    <m/>
    <m/>
    <n v="7.8539816339744835E-3"/>
    <n v="2.6728826664807165E-2"/>
    <s v="5a15"/>
  </r>
  <r>
    <n v="7"/>
    <x v="26"/>
    <n v="1"/>
    <n v="24"/>
    <s v="Pinus cembroides"/>
    <n v="10"/>
    <n v="6"/>
    <m/>
    <m/>
    <n v="7.8539816339744835E-3"/>
    <n v="2.6728826664807165E-2"/>
    <s v="5a15"/>
  </r>
  <r>
    <n v="7"/>
    <x v="26"/>
    <n v="1"/>
    <n v="24"/>
    <s v="Pinus cembroides"/>
    <n v="15"/>
    <n v="6"/>
    <m/>
    <m/>
    <n v="1.7671458676442587E-2"/>
    <n v="5.6950957515054322E-2"/>
    <s v="5a15"/>
  </r>
  <r>
    <n v="7"/>
    <x v="26"/>
    <n v="1"/>
    <n v="24"/>
    <s v="Pinus cembroides"/>
    <n v="15"/>
    <n v="6"/>
    <m/>
    <m/>
    <n v="1.7671458676442587E-2"/>
    <n v="5.6950957515054322E-2"/>
    <s v="5a15"/>
  </r>
  <r>
    <n v="7"/>
    <x v="26"/>
    <n v="1"/>
    <n v="24"/>
    <s v="Pinus cembroides"/>
    <n v="10"/>
    <n v="6"/>
    <m/>
    <m/>
    <n v="7.8539816339744835E-3"/>
    <n v="2.6728826664807165E-2"/>
    <s v="5a15"/>
  </r>
  <r>
    <n v="7"/>
    <x v="26"/>
    <n v="1"/>
    <n v="24"/>
    <s v="Pinus cembroides"/>
    <n v="5"/>
    <n v="6"/>
    <m/>
    <m/>
    <n v="1.9634954084936209E-3"/>
    <n v="7.3344795804612326E-3"/>
    <s v="5a15"/>
  </r>
  <r>
    <n v="7"/>
    <x v="26"/>
    <n v="1"/>
    <n v="22"/>
    <s v="Juniperus sp"/>
    <n v="5"/>
    <n v="3"/>
    <m/>
    <m/>
    <n v="1.9634954084936209E-3"/>
    <n v="3.6378364277704512E-3"/>
    <s v="5a15"/>
  </r>
  <r>
    <n v="7"/>
    <x v="26"/>
    <n v="1"/>
    <n v="10"/>
    <s v="Otras Ojosas"/>
    <n v="5"/>
    <n v="3"/>
    <m/>
    <m/>
    <n v="1.9634954084936209E-3"/>
    <n v="3.6378364277704512E-3"/>
    <s v="5a15"/>
  </r>
  <r>
    <n v="7"/>
    <x v="26"/>
    <n v="1"/>
    <n v="10"/>
    <s v="Quercus rugosa"/>
    <n v="5"/>
    <n v="3"/>
    <m/>
    <m/>
    <n v="1.9634954084936209E-3"/>
    <n v="3.6378364277704512E-3"/>
    <s v="5a15"/>
  </r>
  <r>
    <n v="7"/>
    <x v="26"/>
    <n v="1"/>
    <n v="10"/>
    <s v="Quercus rugosa"/>
    <n v="10"/>
    <n v="3"/>
    <m/>
    <m/>
    <n v="7.8539816339744835E-3"/>
    <n v="1.2942556175112916E-2"/>
    <s v="5a15"/>
  </r>
  <r>
    <n v="7"/>
    <x v="26"/>
    <n v="1"/>
    <n v="2"/>
    <s v="Pinus engelmannii"/>
    <n v="15"/>
    <n v="10"/>
    <m/>
    <m/>
    <n v="1.7671458676442587E-2"/>
    <n v="0.10163601156518333"/>
    <s v="5a15"/>
  </r>
  <r>
    <n v="7"/>
    <x v="26"/>
    <n v="1"/>
    <n v="2"/>
    <s v="Pinus engelmannii"/>
    <n v="10"/>
    <n v="10"/>
    <m/>
    <m/>
    <n v="7.8539816339744835E-3"/>
    <n v="4.5847824058857317E-2"/>
    <s v="5a15"/>
  </r>
  <r>
    <n v="7"/>
    <x v="26"/>
    <n v="1"/>
    <n v="10"/>
    <s v="Quercus rugosa"/>
    <n v="25"/>
    <n v="6"/>
    <m/>
    <m/>
    <n v="4.9087385212340517E-2"/>
    <n v="0.14801210491524977"/>
    <s v="20a2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10"/>
    <s v="Quercus rugosa"/>
    <n v="5"/>
    <n v="3"/>
    <m/>
    <m/>
    <n v="1.9634954084936209E-3"/>
    <n v="3.6378364277704512E-3"/>
    <s v="5a15"/>
  </r>
  <r>
    <n v="7"/>
    <x v="26"/>
    <n v="1"/>
    <n v="10"/>
    <s v="Quercus rugosa"/>
    <n v="5"/>
    <n v="3"/>
    <m/>
    <m/>
    <n v="1.9634954084936209E-3"/>
    <n v="3.6378364277704512E-3"/>
    <s v="5a15"/>
  </r>
  <r>
    <n v="7"/>
    <x v="26"/>
    <n v="1"/>
    <n v="10"/>
    <s v="Quercus rugosa"/>
    <n v="10"/>
    <n v="3"/>
    <m/>
    <m/>
    <n v="7.8539816339744835E-3"/>
    <n v="1.2942556175112916E-2"/>
    <s v="5a15"/>
  </r>
  <r>
    <n v="7"/>
    <x v="26"/>
    <n v="1"/>
    <n v="10"/>
    <s v="Quercus rugosa"/>
    <n v="5"/>
    <n v="3"/>
    <m/>
    <m/>
    <n v="1.9634954084936209E-3"/>
    <n v="3.6378364277704512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10"/>
    <s v="Quercus rugosa"/>
    <n v="25"/>
    <n v="6"/>
    <m/>
    <m/>
    <n v="4.9087385212340517E-2"/>
    <n v="0.14801210491524977"/>
    <s v="20a2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4"/>
    <s v="Pinus cembroides"/>
    <n v="5"/>
    <n v="3"/>
    <m/>
    <m/>
    <n v="1.9634954084936209E-3"/>
    <n v="3.5268851656513989E-3"/>
    <s v="5a15"/>
  </r>
  <r>
    <n v="7"/>
    <x v="26"/>
    <n v="1"/>
    <n v="2"/>
    <s v="Pinus engelmannii"/>
    <n v="10"/>
    <n v="10"/>
    <m/>
    <m/>
    <n v="7.8539816339744835E-3"/>
    <n v="4.5847824058857317E-2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4"/>
    <s v="Pinus cembroides"/>
    <n v="15"/>
    <n v="6"/>
    <m/>
    <m/>
    <n v="1.7671458676442587E-2"/>
    <n v="5.6950957515054322E-2"/>
    <s v="5a15"/>
  </r>
  <r>
    <n v="7"/>
    <x v="27"/>
    <n v="1"/>
    <n v="24"/>
    <s v="Pinus cembroides"/>
    <n v="10"/>
    <n v="6"/>
    <m/>
    <m/>
    <n v="7.8539816339744835E-3"/>
    <n v="2.6728826664807165E-2"/>
    <s v="5a15"/>
  </r>
  <r>
    <n v="7"/>
    <x v="27"/>
    <n v="1"/>
    <n v="24"/>
    <s v="Pinus cembroides"/>
    <n v="10"/>
    <n v="6"/>
    <m/>
    <m/>
    <n v="7.8539816339744835E-3"/>
    <n v="2.6728826664807165E-2"/>
    <s v="5a15"/>
  </r>
  <r>
    <n v="7"/>
    <x v="27"/>
    <n v="1"/>
    <n v="24"/>
    <s v="Pinus cembroides"/>
    <n v="15"/>
    <n v="6"/>
    <m/>
    <m/>
    <n v="1.7671458676442587E-2"/>
    <n v="5.6950957515054322E-2"/>
    <s v="5a15"/>
  </r>
  <r>
    <n v="7"/>
    <x v="27"/>
    <n v="1"/>
    <n v="24"/>
    <s v="Pinus cembroides"/>
    <n v="15"/>
    <n v="6"/>
    <m/>
    <m/>
    <n v="1.7671458676442587E-2"/>
    <n v="5.6950957515054322E-2"/>
    <s v="5a15"/>
  </r>
  <r>
    <n v="7"/>
    <x v="27"/>
    <n v="1"/>
    <n v="24"/>
    <s v="Pinus cembroides"/>
    <n v="10"/>
    <n v="6"/>
    <m/>
    <m/>
    <n v="7.8539816339744835E-3"/>
    <n v="2.6728826664807165E-2"/>
    <s v="5a15"/>
  </r>
  <r>
    <n v="7"/>
    <x v="27"/>
    <n v="1"/>
    <n v="24"/>
    <s v="Pinus cembroides"/>
    <n v="5"/>
    <n v="6"/>
    <m/>
    <m/>
    <n v="1.9634954084936209E-3"/>
    <n v="7.3344795804612326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"/>
    <s v="Pinus engelmannii"/>
    <n v="10"/>
    <n v="10"/>
    <m/>
    <m/>
    <n v="7.8539816339744835E-3"/>
    <n v="4.8375982822616376E-2"/>
    <s v="5a15"/>
  </r>
  <r>
    <n v="7"/>
    <x v="27"/>
    <n v="1"/>
    <n v="10"/>
    <s v="Quercus rugosa"/>
    <n v="5"/>
    <n v="3"/>
    <m/>
    <m/>
    <n v="1.9634954084936209E-3"/>
    <n v="3.6378364277704512E-3"/>
    <s v="5a15"/>
  </r>
  <r>
    <n v="7"/>
    <x v="27"/>
    <n v="1"/>
    <n v="10"/>
    <s v="Quercus rugosa"/>
    <n v="10"/>
    <n v="3"/>
    <m/>
    <m/>
    <n v="7.8539816339744835E-3"/>
    <n v="1.2942556175112916E-2"/>
    <s v="5a15"/>
  </r>
  <r>
    <n v="7"/>
    <x v="27"/>
    <n v="1"/>
    <n v="2"/>
    <s v="Pinus engelmannii"/>
    <n v="10"/>
    <n v="10"/>
    <m/>
    <m/>
    <n v="7.8539816339744835E-3"/>
    <n v="4.8375982822616376E-2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10"/>
    <s v="Quercus rugosa"/>
    <n v="25"/>
    <n v="6"/>
    <m/>
    <m/>
    <n v="4.9087385212340517E-2"/>
    <n v="0.14801210491524977"/>
    <s v="20a2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"/>
    <s v="Pinus engelmannii"/>
    <n v="10"/>
    <n v="10"/>
    <m/>
    <m/>
    <n v="7.8539816339744835E-3"/>
    <n v="4.5847824058857317E-2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10"/>
    <s v="Quercus rugosa"/>
    <n v="5"/>
    <n v="3"/>
    <m/>
    <m/>
    <n v="1.9634954084936209E-3"/>
    <n v="3.6378364277704512E-3"/>
    <s v="5a15"/>
  </r>
  <r>
    <n v="7"/>
    <x v="27"/>
    <n v="1"/>
    <n v="10"/>
    <s v="Quercus rugosa"/>
    <n v="5"/>
    <n v="3"/>
    <m/>
    <m/>
    <n v="1.9634954084936209E-3"/>
    <n v="3.6378364277704512E-3"/>
    <s v="5a15"/>
  </r>
  <r>
    <n v="7"/>
    <x v="27"/>
    <n v="1"/>
    <n v="10"/>
    <s v="Quercus rugosa"/>
    <n v="10"/>
    <n v="3"/>
    <m/>
    <m/>
    <n v="7.8539816339744835E-3"/>
    <n v="1.2942556175112916E-2"/>
    <s v="5a15"/>
  </r>
  <r>
    <n v="7"/>
    <x v="27"/>
    <n v="1"/>
    <n v="10"/>
    <s v="Quercus rugosa"/>
    <n v="5"/>
    <n v="3"/>
    <m/>
    <m/>
    <n v="1.9634954084936209E-3"/>
    <n v="3.6378364277704512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10"/>
    <s v="Quercus rugosa"/>
    <n v="25"/>
    <n v="6"/>
    <m/>
    <m/>
    <n v="4.9087385212340517E-2"/>
    <n v="0.14801210491524977"/>
    <s v="20a2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2"/>
    <s v="Juniperus sp"/>
    <n v="10"/>
    <n v="3"/>
    <m/>
    <m/>
    <n v="7.8539816339744835E-3"/>
    <n v="1.2942556175112916E-2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4"/>
    <s v="Pinus cembroides"/>
    <n v="5"/>
    <n v="3"/>
    <m/>
    <m/>
    <n v="1.9634954084936209E-3"/>
    <n v="3.5268851656513989E-3"/>
    <s v="5a15"/>
  </r>
  <r>
    <n v="7"/>
    <x v="27"/>
    <n v="1"/>
    <n v="22"/>
    <s v="Juniperus sp"/>
    <n v="5"/>
    <n v="3"/>
    <m/>
    <m/>
    <n v="1.9634954084936209E-3"/>
    <n v="3.6378364277704512E-3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10"/>
    <n v="6"/>
    <m/>
    <m/>
    <n v="7.8539816339744835E-3"/>
    <n v="2.6728826664807165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4"/>
    <s v="Pinus cembroides"/>
    <n v="20"/>
    <n v="6"/>
    <m/>
    <m/>
    <n v="3.1415926535897934E-2"/>
    <n v="9.7407071222956207E-2"/>
    <s v="20a2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10"/>
    <n v="5"/>
    <m/>
    <m/>
    <n v="7.8539816339744835E-3"/>
    <n v="2.2046555420420225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"/>
    <s v="Pinus engelmannii"/>
    <n v="10"/>
    <n v="10"/>
    <m/>
    <m/>
    <n v="7.8539816339744835E-3"/>
    <n v="4.5847824058857317E-2"/>
    <s v="5a15"/>
  </r>
  <r>
    <n v="7"/>
    <x v="28"/>
    <n v="1"/>
    <n v="2"/>
    <s v="Pinus engelmannii"/>
    <n v="10"/>
    <n v="10"/>
    <m/>
    <m/>
    <n v="7.8539816339744835E-3"/>
    <n v="4.5847824058857317E-2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10"/>
    <n v="6"/>
    <m/>
    <m/>
    <n v="7.8539816339744835E-3"/>
    <n v="2.6728826664807165E-2"/>
    <s v="5a15"/>
  </r>
  <r>
    <n v="7"/>
    <x v="28"/>
    <n v="1"/>
    <n v="24"/>
    <s v="Pinus cembroides"/>
    <n v="10"/>
    <n v="6"/>
    <m/>
    <m/>
    <n v="7.8539816339744835E-3"/>
    <n v="2.6728826664807165E-2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10"/>
    <n v="6"/>
    <m/>
    <m/>
    <n v="7.8539816339744835E-3"/>
    <n v="2.6728826664807165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10"/>
    <n v="5"/>
    <m/>
    <m/>
    <n v="7.8539816339744835E-3"/>
    <n v="2.2046555420420225E-2"/>
    <s v="5a15"/>
  </r>
  <r>
    <n v="7"/>
    <x v="28"/>
    <n v="1"/>
    <n v="10"/>
    <s v="Quercus rugosa"/>
    <n v="10"/>
    <n v="3"/>
    <m/>
    <m/>
    <n v="7.8539816339744835E-3"/>
    <n v="1.2942556175112916E-2"/>
    <s v="5a15"/>
  </r>
  <r>
    <n v="7"/>
    <x v="28"/>
    <n v="1"/>
    <n v="10"/>
    <s v="Quercus rugosa"/>
    <n v="5"/>
    <n v="3"/>
    <m/>
    <m/>
    <n v="1.9634954084936209E-3"/>
    <n v="3.6378364277704512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10"/>
    <s v="Quercus rugosa"/>
    <n v="25"/>
    <n v="6"/>
    <m/>
    <m/>
    <n v="4.9087385212340517E-2"/>
    <n v="0.14801210491524977"/>
    <s v="20a2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2"/>
    <s v="Juniperus sp"/>
    <n v="10"/>
    <n v="3"/>
    <m/>
    <m/>
    <n v="7.8539816339744835E-3"/>
    <n v="1.2942556175112916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7"/>
    <x v="28"/>
    <n v="1"/>
    <n v="22"/>
    <s v="Juniperus sp"/>
    <n v="5"/>
    <n v="3"/>
    <m/>
    <m/>
    <n v="1.9634954084936209E-3"/>
    <n v="3.6378364277704512E-3"/>
    <s v="5a15"/>
  </r>
  <r>
    <n v="7"/>
    <x v="28"/>
    <n v="1"/>
    <n v="24"/>
    <s v="Pinus cembroides"/>
    <n v="15"/>
    <n v="6"/>
    <m/>
    <m/>
    <n v="1.7671458676442587E-2"/>
    <n v="5.6950957515054322E-2"/>
    <s v="5a15"/>
  </r>
  <r>
    <n v="7"/>
    <x v="28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10"/>
    <s v="Quercus rugosa"/>
    <n v="10"/>
    <n v="5"/>
    <m/>
    <m/>
    <n v="7.8539816339744835E-3"/>
    <n v="2.2644818432641822E-2"/>
    <s v="5a15"/>
  </r>
  <r>
    <n v="8"/>
    <x v="29"/>
    <n v="1"/>
    <n v="24"/>
    <s v="Pinus cembroides"/>
    <n v="20"/>
    <n v="6"/>
    <m/>
    <m/>
    <n v="3.1415926535897934E-2"/>
    <n v="9.7407071222956207E-2"/>
    <s v="20a25"/>
  </r>
  <r>
    <n v="8"/>
    <x v="29"/>
    <n v="1"/>
    <n v="24"/>
    <s v="Pinus cembroides"/>
    <n v="10"/>
    <n v="5"/>
    <m/>
    <m/>
    <n v="7.8539816339744835E-3"/>
    <n v="2.2046555420420225E-2"/>
    <s v="5a15"/>
  </r>
  <r>
    <n v="8"/>
    <x v="29"/>
    <n v="1"/>
    <n v="24"/>
    <s v="Pinus cembroides"/>
    <n v="35"/>
    <n v="6"/>
    <m/>
    <m/>
    <n v="9.6211275016187411E-2"/>
    <n v="0.27670025553017308"/>
    <s v="30a40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6"/>
    <m/>
    <m/>
    <n v="1.9634954084936209E-3"/>
    <n v="7.3344795804612326E-3"/>
    <s v="5a15"/>
  </r>
  <r>
    <n v="8"/>
    <x v="29"/>
    <n v="1"/>
    <n v="24"/>
    <s v="Pinus cembroides"/>
    <n v="10"/>
    <n v="6"/>
    <m/>
    <m/>
    <n v="7.8539816339744835E-3"/>
    <n v="2.6728826664807165E-2"/>
    <s v="5a15"/>
  </r>
  <r>
    <n v="8"/>
    <x v="29"/>
    <n v="1"/>
    <n v="24"/>
    <s v="Pinus cembroides"/>
    <n v="5"/>
    <n v="6"/>
    <m/>
    <m/>
    <n v="1.9634954084936209E-3"/>
    <n v="7.3344795804612326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2"/>
    <s v="Juniperus sp"/>
    <n v="5"/>
    <n v="3"/>
    <m/>
    <m/>
    <n v="1.9634954084936209E-3"/>
    <n v="3.6378364277704512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15"/>
    <n v="6"/>
    <m/>
    <m/>
    <n v="1.7671458676442587E-2"/>
    <n v="5.6950957515054322E-2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10"/>
    <n v="6"/>
    <m/>
    <m/>
    <n v="7.8539816339744835E-3"/>
    <n v="2.6728826664807165E-2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2"/>
    <s v="Juniperus sp"/>
    <n v="5"/>
    <n v="3"/>
    <m/>
    <m/>
    <n v="1.9634954084936209E-3"/>
    <n v="3.6378364277704512E-3"/>
    <s v="5a15"/>
  </r>
  <r>
    <n v="8"/>
    <x v="29"/>
    <n v="1"/>
    <n v="22"/>
    <s v="Juniperus sp"/>
    <n v="5"/>
    <n v="3"/>
    <m/>
    <m/>
    <n v="1.9634954084936209E-3"/>
    <n v="3.6378364277704512E-3"/>
    <s v="5a15"/>
  </r>
  <r>
    <n v="8"/>
    <x v="29"/>
    <n v="1"/>
    <n v="24"/>
    <s v="Pinus cembroides"/>
    <n v="20"/>
    <n v="6"/>
    <m/>
    <m/>
    <n v="3.1415926535897934E-2"/>
    <n v="9.7407071222956207E-2"/>
    <s v="20a2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15"/>
    <n v="6"/>
    <m/>
    <m/>
    <n v="1.7671458676442587E-2"/>
    <n v="5.6950957515054322E-2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10"/>
    <n v="6"/>
    <m/>
    <m/>
    <n v="7.8539816339744835E-3"/>
    <n v="2.6728826664807165E-2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29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10"/>
    <n v="6"/>
    <m/>
    <m/>
    <n v="7.8539816339744835E-3"/>
    <n v="2.6728826664807165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0"/>
    <n v="5"/>
    <m/>
    <m/>
    <n v="7.8539816339744835E-3"/>
    <n v="2.2046555420420225E-2"/>
    <s v="5a15"/>
  </r>
  <r>
    <n v="8"/>
    <x v="30"/>
    <n v="1"/>
    <n v="10"/>
    <s v="Quercus rugosa"/>
    <n v="10"/>
    <n v="3"/>
    <m/>
    <m/>
    <n v="7.8539816339744835E-3"/>
    <n v="1.2942556175112916E-2"/>
    <s v="5a15"/>
  </r>
  <r>
    <n v="8"/>
    <x v="30"/>
    <n v="1"/>
    <n v="10"/>
    <s v="Quercus rugosa"/>
    <n v="5"/>
    <n v="3"/>
    <m/>
    <m/>
    <n v="1.9634954084936209E-3"/>
    <n v="3.6378364277704512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10"/>
    <s v="Quercus rugosa"/>
    <n v="25"/>
    <n v="6"/>
    <m/>
    <m/>
    <n v="4.9087385212340517E-2"/>
    <n v="0.14801210491524977"/>
    <s v="20a2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2"/>
    <s v="Juniperus sp"/>
    <n v="10"/>
    <n v="3"/>
    <m/>
    <m/>
    <n v="7.8539816339744835E-3"/>
    <n v="1.2942556175112916E-2"/>
    <s v="5a15"/>
  </r>
  <r>
    <n v="8"/>
    <x v="30"/>
    <n v="1"/>
    <n v="22"/>
    <s v="Juniperus sp"/>
    <n v="10"/>
    <n v="3"/>
    <m/>
    <m/>
    <n v="7.8539816339744835E-3"/>
    <n v="1.2942556175112916E-2"/>
    <s v="5a15"/>
  </r>
  <r>
    <n v="8"/>
    <x v="30"/>
    <n v="1"/>
    <n v="22"/>
    <s v="Juniperus sp"/>
    <n v="10"/>
    <n v="3"/>
    <m/>
    <m/>
    <n v="7.8539816339744835E-3"/>
    <n v="1.2942556175112916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"/>
    <s v="Pinus engelmannii"/>
    <n v="15"/>
    <n v="10"/>
    <m/>
    <m/>
    <n v="1.7671458676442587E-2"/>
    <n v="9.7687695493628809E-2"/>
    <s v="5a15"/>
  </r>
  <r>
    <n v="8"/>
    <x v="30"/>
    <n v="1"/>
    <n v="2"/>
    <s v="Pinus engelmannii"/>
    <n v="25"/>
    <n v="15"/>
    <n v="54"/>
    <n v="12"/>
    <n v="4.9087385212340517E-2"/>
    <n v="0.38880580831452366"/>
    <s v="5a15"/>
  </r>
  <r>
    <n v="8"/>
    <x v="30"/>
    <n v="1"/>
    <n v="2"/>
    <s v="Pinus engelmannii"/>
    <n v="15"/>
    <n v="10"/>
    <m/>
    <m/>
    <n v="1.7671458676442587E-2"/>
    <n v="9.7687695493628809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"/>
    <s v="Pinus engelmannii"/>
    <n v="15"/>
    <n v="10"/>
    <m/>
    <m/>
    <n v="1.7671458676442587E-2"/>
    <n v="9.7687695493628809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0"/>
    <n v="6"/>
    <m/>
    <m/>
    <n v="7.8539816339744835E-3"/>
    <n v="2.6728826664807165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2"/>
    <s v="Juniperus sp"/>
    <n v="5"/>
    <n v="3"/>
    <m/>
    <m/>
    <n v="1.9634954084936209E-3"/>
    <n v="3.6378364277704512E-3"/>
    <s v="5a15"/>
  </r>
  <r>
    <n v="8"/>
    <x v="30"/>
    <n v="1"/>
    <n v="24"/>
    <s v="Pinus cembroides"/>
    <n v="20"/>
    <n v="6"/>
    <m/>
    <m/>
    <n v="3.1415926535897934E-2"/>
    <n v="9.7407071222956207E-2"/>
    <s v="20a2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5"/>
    <n v="6"/>
    <m/>
    <m/>
    <n v="1.7671458676442587E-2"/>
    <n v="5.6950957515054322E-2"/>
    <s v="5a15"/>
  </r>
  <r>
    <n v="8"/>
    <x v="30"/>
    <n v="1"/>
    <n v="24"/>
    <s v="Pinus cembroides"/>
    <n v="5"/>
    <n v="3"/>
    <m/>
    <m/>
    <n v="1.9634954084936209E-3"/>
    <n v="3.5268851656513989E-3"/>
    <s v="5a15"/>
  </r>
  <r>
    <n v="8"/>
    <x v="30"/>
    <n v="1"/>
    <n v="24"/>
    <s v="Pinus cembroides"/>
    <n v="10"/>
    <n v="6"/>
    <m/>
    <m/>
    <n v="7.8539816339744835E-3"/>
    <n v="2.6728826664807165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10"/>
    <n v="6"/>
    <m/>
    <m/>
    <n v="7.8539816339744835E-3"/>
    <n v="2.6728826664807165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10"/>
    <n v="5"/>
    <m/>
    <m/>
    <n v="7.8539816339744835E-3"/>
    <n v="2.2046555420420225E-2"/>
    <s v="5a15"/>
  </r>
  <r>
    <n v="17"/>
    <x v="31"/>
    <n v="1"/>
    <n v="10"/>
    <s v="Quercus rugosa"/>
    <n v="10"/>
    <n v="3"/>
    <m/>
    <m/>
    <n v="7.8539816339744835E-3"/>
    <n v="1.2942556175112916E-2"/>
    <s v="5a15"/>
  </r>
  <r>
    <n v="17"/>
    <x v="31"/>
    <n v="1"/>
    <n v="10"/>
    <s v="Quercus rugosa"/>
    <n v="5"/>
    <n v="3"/>
    <m/>
    <m/>
    <n v="1.9634954084936209E-3"/>
    <n v="3.6378364277704512E-3"/>
    <s v="5a15"/>
  </r>
  <r>
    <n v="17"/>
    <x v="31"/>
    <n v="1"/>
    <n v="2"/>
    <s v="Pinus engelmannii"/>
    <n v="10"/>
    <n v="10"/>
    <m/>
    <m/>
    <n v="7.8539816339744835E-3"/>
    <n v="4.5847824058857317E-2"/>
    <s v="5a15"/>
  </r>
  <r>
    <n v="17"/>
    <x v="31"/>
    <n v="1"/>
    <n v="2"/>
    <s v="Pinus engelmannii"/>
    <n v="15"/>
    <n v="10"/>
    <m/>
    <m/>
    <n v="1.7671458676442587E-2"/>
    <n v="9.7687695493628809E-2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10"/>
    <n v="6"/>
    <m/>
    <m/>
    <n v="7.8539816339744835E-3"/>
    <n v="2.6728826664807165E-2"/>
    <s v="5a15"/>
  </r>
  <r>
    <n v="17"/>
    <x v="31"/>
    <n v="1"/>
    <n v="2"/>
    <s v="Pinus engelmannii"/>
    <n v="10"/>
    <n v="10"/>
    <m/>
    <m/>
    <n v="7.8539816339744835E-3"/>
    <n v="4.5847824058857317E-2"/>
    <s v="5a15"/>
  </r>
  <r>
    <n v="17"/>
    <x v="31"/>
    <n v="1"/>
    <n v="2"/>
    <s v="Pinus engelmannii"/>
    <n v="10"/>
    <n v="10"/>
    <m/>
    <m/>
    <n v="7.8539816339744835E-3"/>
    <n v="4.5847824058857317E-2"/>
    <s v="5a15"/>
  </r>
  <r>
    <n v="17"/>
    <x v="31"/>
    <n v="1"/>
    <n v="10"/>
    <s v="Quercus rugosa"/>
    <n v="10"/>
    <n v="3"/>
    <m/>
    <m/>
    <n v="7.8539816339744835E-3"/>
    <n v="1.2942556175112916E-2"/>
    <s v="5a15"/>
  </r>
  <r>
    <n v="17"/>
    <x v="31"/>
    <n v="1"/>
    <n v="10"/>
    <s v="Quercus rugosa"/>
    <n v="5"/>
    <n v="3"/>
    <m/>
    <m/>
    <n v="1.9634954084936209E-3"/>
    <n v="3.6378364277704512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10"/>
    <s v="Quercus rugosa"/>
    <n v="25"/>
    <n v="6"/>
    <m/>
    <m/>
    <n v="4.9087385212340517E-2"/>
    <n v="0.14801210491524977"/>
    <s v="20a2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"/>
    <s v="Pinus engelmannii"/>
    <n v="15"/>
    <n v="10"/>
    <n v="50"/>
    <n v="9"/>
    <n v="1.7671458676442587E-2"/>
    <n v="9.7687695493628809E-2"/>
    <s v="5a15"/>
  </r>
  <r>
    <n v="17"/>
    <x v="31"/>
    <n v="1"/>
    <n v="2"/>
    <s v="Pinus engelmannii"/>
    <n v="15"/>
    <n v="10"/>
    <m/>
    <m/>
    <n v="1.7671458676442587E-2"/>
    <n v="9.7687695493628809E-2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2"/>
    <s v="Juniperus sp"/>
    <n v="10"/>
    <n v="3"/>
    <m/>
    <m/>
    <n v="7.8539816339744835E-3"/>
    <n v="1.2942556175112916E-2"/>
    <s v="5a15"/>
  </r>
  <r>
    <n v="17"/>
    <x v="31"/>
    <n v="1"/>
    <n v="22"/>
    <s v="Juniperus sp"/>
    <n v="10"/>
    <n v="3"/>
    <m/>
    <m/>
    <n v="7.8539816339744835E-3"/>
    <n v="1.2942556175112916E-2"/>
    <s v="5a15"/>
  </r>
  <r>
    <n v="17"/>
    <x v="31"/>
    <n v="1"/>
    <n v="22"/>
    <s v="Juniperus sp"/>
    <n v="10"/>
    <n v="3"/>
    <m/>
    <m/>
    <n v="7.8539816339744835E-3"/>
    <n v="1.2942556175112916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4"/>
    <s v="Pinus cembroides"/>
    <n v="15"/>
    <n v="6"/>
    <m/>
    <m/>
    <n v="1.7671458676442587E-2"/>
    <n v="5.6950957515054322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"/>
    <s v="Pinus engelmannii"/>
    <n v="15"/>
    <n v="10"/>
    <m/>
    <m/>
    <n v="1.7671458676442587E-2"/>
    <n v="9.7687695493628809E-2"/>
    <s v="5a15"/>
  </r>
  <r>
    <n v="17"/>
    <x v="31"/>
    <n v="1"/>
    <n v="2"/>
    <s v="Pinus engelmannii"/>
    <n v="15"/>
    <n v="10"/>
    <m/>
    <m/>
    <n v="1.7671458676442587E-2"/>
    <n v="9.7687695493628809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10"/>
    <n v="6"/>
    <m/>
    <m/>
    <n v="7.8539816339744835E-3"/>
    <n v="2.6728826664807165E-2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4"/>
    <s v="Pinus cembroides"/>
    <n v="5"/>
    <n v="3"/>
    <m/>
    <m/>
    <n v="1.9634954084936209E-3"/>
    <n v="3.5268851656513989E-3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2"/>
    <s v="Juniperus sp"/>
    <n v="5"/>
    <n v="3"/>
    <m/>
    <m/>
    <n v="1.9634954084936209E-3"/>
    <n v="3.6378364277704512E-3"/>
    <s v="5a15"/>
  </r>
  <r>
    <n v="17"/>
    <x v="31"/>
    <n v="1"/>
    <n v="24"/>
    <s v="Pinus cembroides"/>
    <n v="20"/>
    <n v="6"/>
    <m/>
    <m/>
    <n v="3.1415926535897934E-2"/>
    <n v="9.7407071222956207E-2"/>
    <s v="20a2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10"/>
    <n v="6"/>
    <m/>
    <m/>
    <n v="7.8539816339744835E-3"/>
    <n v="2.6728826664807165E-2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10"/>
    <n v="6"/>
    <m/>
    <m/>
    <n v="7.8539816339744835E-3"/>
    <n v="2.6728826664807165E-2"/>
    <s v="5a15"/>
  </r>
  <r>
    <n v="17"/>
    <x v="32"/>
    <n v="1"/>
    <n v="2"/>
    <s v="Pinus engelmannii"/>
    <n v="15"/>
    <n v="10"/>
    <m/>
    <m/>
    <n v="1.7671458676442587E-2"/>
    <n v="9.7687695493628809E-2"/>
    <s v="5a15"/>
  </r>
  <r>
    <n v="17"/>
    <x v="32"/>
    <n v="1"/>
    <n v="24"/>
    <s v="Pinus cembroides"/>
    <n v="10"/>
    <n v="5"/>
    <m/>
    <m/>
    <n v="7.8539816339744835E-3"/>
    <n v="2.2046555420420225E-2"/>
    <s v="5a15"/>
  </r>
  <r>
    <n v="17"/>
    <x v="32"/>
    <n v="1"/>
    <n v="10"/>
    <s v="Quercus rugosa"/>
    <n v="10"/>
    <n v="3"/>
    <m/>
    <m/>
    <n v="7.8539816339744835E-3"/>
    <n v="1.2942556175112916E-2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10"/>
    <s v="Quercus rugosa"/>
    <n v="25"/>
    <n v="6"/>
    <m/>
    <m/>
    <n v="4.9087385212340517E-2"/>
    <n v="0.14801210491524977"/>
    <s v="20a2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10"/>
    <n v="6"/>
    <m/>
    <m/>
    <n v="7.8539816339744835E-3"/>
    <n v="2.6728826664807165E-2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15"/>
    <n v="6"/>
    <m/>
    <m/>
    <n v="1.7671458676442587E-2"/>
    <n v="5.6950957515054322E-2"/>
    <s v="5a15"/>
  </r>
  <r>
    <n v="17"/>
    <x v="32"/>
    <n v="1"/>
    <n v="24"/>
    <s v="Pinus cembroides"/>
    <n v="10"/>
    <n v="6"/>
    <m/>
    <m/>
    <n v="7.8539816339744835E-3"/>
    <n v="2.6728826664807165E-2"/>
    <s v="5a15"/>
  </r>
  <r>
    <n v="17"/>
    <x v="32"/>
    <n v="1"/>
    <n v="24"/>
    <s v="Pinus cembroides"/>
    <n v="5"/>
    <n v="6"/>
    <m/>
    <m/>
    <n v="1.9634954084936209E-3"/>
    <n v="7.3344795804612326E-3"/>
    <s v="5a15"/>
  </r>
  <r>
    <n v="17"/>
    <x v="32"/>
    <n v="1"/>
    <n v="22"/>
    <s v="Juniperus sp"/>
    <n v="5"/>
    <n v="3"/>
    <m/>
    <m/>
    <n v="1.9634954084936209E-3"/>
    <n v="3.6378364277704512E-3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10"/>
    <s v="Quercus rugosa"/>
    <n v="10"/>
    <n v="3"/>
    <m/>
    <m/>
    <n v="7.8539816339744835E-3"/>
    <n v="1.2942556175112916E-2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10"/>
    <s v="Quercus rugosa"/>
    <n v="25"/>
    <n v="6"/>
    <m/>
    <m/>
    <n v="4.9087385212340517E-2"/>
    <n v="0.14801210491524977"/>
    <s v="20a2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24"/>
    <s v="Pinus cembroides"/>
    <n v="5"/>
    <n v="3"/>
    <m/>
    <m/>
    <n v="1.9634954084936209E-3"/>
    <n v="3.5268851656513989E-3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10"/>
    <s v="Quercus rugosa"/>
    <n v="5"/>
    <n v="3"/>
    <m/>
    <m/>
    <n v="1.9634954084936209E-3"/>
    <n v="3.6378364277704512E-3"/>
    <s v="5a15"/>
  </r>
  <r>
    <n v="17"/>
    <x v="32"/>
    <n v="1"/>
    <n v="10"/>
    <s v="Quercus rugosa"/>
    <n v="10"/>
    <n v="3"/>
    <m/>
    <m/>
    <n v="7.8539816339744835E-3"/>
    <n v="1.2942556175112916E-2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0"/>
    <n v="6"/>
    <m/>
    <m/>
    <n v="7.8539816339744835E-3"/>
    <n v="2.6728826664807165E-2"/>
    <s v="5a15"/>
  </r>
  <r>
    <n v="17"/>
    <x v="33"/>
    <n v="1"/>
    <n v="24"/>
    <s v="Pinus cembroides"/>
    <n v="10"/>
    <n v="6"/>
    <m/>
    <m/>
    <n v="7.8539816339744835E-3"/>
    <n v="2.6728826664807165E-2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0"/>
    <n v="6"/>
    <m/>
    <m/>
    <n v="7.8539816339744835E-3"/>
    <n v="2.6728826664807165E-2"/>
    <s v="5a15"/>
  </r>
  <r>
    <n v="17"/>
    <x v="33"/>
    <n v="1"/>
    <n v="24"/>
    <s v="Pinus cembroides"/>
    <n v="5"/>
    <n v="6"/>
    <m/>
    <m/>
    <n v="1.9634954084936209E-3"/>
    <n v="7.3344795804612326E-3"/>
    <s v="5a15"/>
  </r>
  <r>
    <n v="17"/>
    <x v="33"/>
    <n v="1"/>
    <n v="22"/>
    <s v="Juniperus sp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10"/>
    <n v="3"/>
    <m/>
    <m/>
    <n v="7.8539816339744835E-3"/>
    <n v="1.2942556175112916E-2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10"/>
    <s v="Quercus rugosa"/>
    <n v="25"/>
    <n v="6"/>
    <m/>
    <m/>
    <n v="4.9087385212340517E-2"/>
    <n v="0.14801210491524977"/>
    <s v="20a2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10"/>
    <n v="3"/>
    <m/>
    <m/>
    <n v="7.8539816339744835E-3"/>
    <n v="1.2942556175112916E-2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10"/>
    <s v="Quercus rugosa"/>
    <n v="25"/>
    <n v="6"/>
    <m/>
    <m/>
    <n v="4.9087385212340517E-2"/>
    <n v="0.14801210491524977"/>
    <s v="20a2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22"/>
    <s v="Juniperus sp"/>
    <n v="5"/>
    <n v="3"/>
    <m/>
    <m/>
    <n v="1.9634954084936209E-3"/>
    <n v="3.6378364277704512E-3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5"/>
    <n v="6"/>
    <m/>
    <m/>
    <n v="1.7671458676442587E-2"/>
    <n v="5.6950957515054322E-2"/>
    <s v="5a15"/>
  </r>
  <r>
    <n v="17"/>
    <x v="33"/>
    <n v="1"/>
    <n v="24"/>
    <s v="Pinus cembroides"/>
    <n v="10"/>
    <n v="6"/>
    <m/>
    <m/>
    <n v="7.8539816339744835E-3"/>
    <n v="2.6728826664807165E-2"/>
    <s v="5a15"/>
  </r>
  <r>
    <n v="17"/>
    <x v="33"/>
    <n v="1"/>
    <n v="24"/>
    <s v="Pinus cembroides"/>
    <n v="5"/>
    <n v="6"/>
    <m/>
    <m/>
    <n v="1.9634954084936209E-3"/>
    <n v="7.3344795804612326E-3"/>
    <s v="5a15"/>
  </r>
  <r>
    <n v="17"/>
    <x v="33"/>
    <n v="1"/>
    <n v="22"/>
    <s v="Juniperus sp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10"/>
    <s v="Quercus rugosa"/>
    <n v="10"/>
    <n v="3"/>
    <m/>
    <m/>
    <n v="7.8539816339744835E-3"/>
    <n v="1.2942556175112916E-2"/>
    <s v="5a15"/>
  </r>
  <r>
    <n v="17"/>
    <x v="33"/>
    <n v="1"/>
    <n v="10"/>
    <s v="Quercus rugosa"/>
    <n v="5"/>
    <n v="3"/>
    <m/>
    <m/>
    <n v="1.9634954084936209E-3"/>
    <n v="3.6378364277704512E-3"/>
    <s v="5a1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3"/>
    <n v="1"/>
    <n v="10"/>
    <s v="Quercus rugosa"/>
    <n v="25"/>
    <n v="6"/>
    <m/>
    <m/>
    <n v="4.9087385212340517E-2"/>
    <n v="0.14801210491524977"/>
    <s v="20a25"/>
  </r>
  <r>
    <n v="17"/>
    <x v="33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0"/>
    <n v="5"/>
    <m/>
    <m/>
    <n v="7.8539816339744835E-3"/>
    <n v="2.2046555420420225E-2"/>
    <s v="5a15"/>
  </r>
  <r>
    <n v="17"/>
    <x v="34"/>
    <n v="1"/>
    <n v="10"/>
    <s v="Quercus rugosa"/>
    <n v="10"/>
    <n v="3"/>
    <m/>
    <m/>
    <n v="7.8539816339744835E-3"/>
    <n v="1.2942556175112916E-2"/>
    <s v="5a15"/>
  </r>
  <r>
    <n v="17"/>
    <x v="34"/>
    <n v="1"/>
    <n v="10"/>
    <s v="Quercus rugosa"/>
    <n v="5"/>
    <n v="3"/>
    <m/>
    <m/>
    <n v="1.9634954084936209E-3"/>
    <n v="3.6378364277704512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10"/>
    <s v="Quercus rugosa"/>
    <n v="25"/>
    <n v="6"/>
    <m/>
    <m/>
    <n v="4.9087385212340517E-2"/>
    <n v="0.14801210491524977"/>
    <s v="20a2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2"/>
    <s v="Juniperus sp"/>
    <n v="10"/>
    <n v="3"/>
    <m/>
    <m/>
    <n v="7.8539816339744835E-3"/>
    <n v="1.2942556175112916E-2"/>
    <s v="5a15"/>
  </r>
  <r>
    <n v="17"/>
    <x v="34"/>
    <n v="1"/>
    <n v="22"/>
    <s v="Juniperus sp"/>
    <n v="10"/>
    <n v="3"/>
    <m/>
    <m/>
    <n v="7.8539816339744835E-3"/>
    <n v="1.2942556175112916E-2"/>
    <s v="5a15"/>
  </r>
  <r>
    <n v="17"/>
    <x v="34"/>
    <n v="1"/>
    <n v="22"/>
    <s v="Juniperus sp"/>
    <n v="10"/>
    <n v="3"/>
    <m/>
    <m/>
    <n v="7.8539816339744835E-3"/>
    <n v="1.2942556175112916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4"/>
    <s v="Pinus cembroides"/>
    <n v="15"/>
    <n v="6"/>
    <m/>
    <m/>
    <n v="1.7671458676442587E-2"/>
    <n v="5.6950957515054322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0"/>
    <n v="6"/>
    <m/>
    <m/>
    <n v="7.8539816339744835E-3"/>
    <n v="2.6728826664807165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2"/>
    <s v="Juniperus sp"/>
    <n v="5"/>
    <n v="3"/>
    <m/>
    <m/>
    <n v="1.9634954084936209E-3"/>
    <n v="3.6378364277704512E-3"/>
    <s v="5a15"/>
  </r>
  <r>
    <n v="17"/>
    <x v="34"/>
    <n v="1"/>
    <n v="24"/>
    <s v="Pinus cembroides"/>
    <n v="20"/>
    <n v="6"/>
    <m/>
    <m/>
    <n v="3.1415926535897934E-2"/>
    <n v="9.7407071222956207E-2"/>
    <s v="20a2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5"/>
    <n v="6"/>
    <m/>
    <m/>
    <n v="1.7671458676442587E-2"/>
    <n v="5.6950957515054322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0"/>
    <n v="6"/>
    <m/>
    <m/>
    <n v="7.8539816339744835E-3"/>
    <n v="2.6728826664807165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5"/>
    <n v="6"/>
    <m/>
    <m/>
    <n v="1.7671458676442587E-2"/>
    <n v="5.6950957515054322E-2"/>
    <s v="5a15"/>
  </r>
  <r>
    <n v="17"/>
    <x v="34"/>
    <n v="1"/>
    <n v="24"/>
    <s v="Pinus cembroides"/>
    <n v="15"/>
    <n v="6"/>
    <m/>
    <m/>
    <n v="1.7671458676442587E-2"/>
    <n v="5.6950957515054322E-2"/>
    <s v="5a15"/>
  </r>
  <r>
    <n v="17"/>
    <x v="34"/>
    <n v="1"/>
    <n v="24"/>
    <s v="Pinus cembroides"/>
    <n v="10"/>
    <n v="6"/>
    <m/>
    <m/>
    <n v="7.8539816339744835E-3"/>
    <n v="2.6728826664807165E-2"/>
    <s v="5a15"/>
  </r>
  <r>
    <n v="17"/>
    <x v="34"/>
    <n v="1"/>
    <n v="24"/>
    <s v="Pinus cembroides"/>
    <n v="5"/>
    <n v="3"/>
    <m/>
    <m/>
    <n v="1.9634954084936209E-3"/>
    <n v="3.5268851656513989E-3"/>
    <s v="5a15"/>
  </r>
  <r>
    <n v="17"/>
    <x v="34"/>
    <n v="1"/>
    <n v="24"/>
    <s v="Pinus cembroides"/>
    <n v="10"/>
    <n v="5"/>
    <m/>
    <m/>
    <n v="7.8539816339744835E-3"/>
    <n v="2.2046555420420225E-2"/>
    <s v="5a15"/>
  </r>
  <r>
    <n v="17"/>
    <x v="34"/>
    <n v="1"/>
    <n v="10"/>
    <s v="Quercus rugosa"/>
    <n v="10"/>
    <n v="3"/>
    <m/>
    <m/>
    <n v="7.8539816339744835E-3"/>
    <n v="1.2942556175112916E-2"/>
    <s v="5a15"/>
  </r>
  <r>
    <n v="15"/>
    <x v="35"/>
    <n v="1"/>
    <n v="24"/>
    <s v="Pinus cembroides"/>
    <n v="15"/>
    <n v="6"/>
    <m/>
    <m/>
    <n v="1.7671458676442587E-2"/>
    <n v="5.6950957515054322E-2"/>
    <s v="5a15"/>
  </r>
  <r>
    <n v="15"/>
    <x v="35"/>
    <n v="1"/>
    <n v="24"/>
    <s v="Pinus cembroides"/>
    <n v="10"/>
    <n v="6"/>
    <m/>
    <m/>
    <n v="7.8539816339744835E-3"/>
    <n v="2.6728826664807165E-2"/>
    <s v="5a15"/>
  </r>
  <r>
    <n v="15"/>
    <x v="35"/>
    <n v="1"/>
    <n v="24"/>
    <s v="Pinus cembroides"/>
    <n v="5"/>
    <n v="6"/>
    <m/>
    <m/>
    <n v="1.9634954084936209E-3"/>
    <n v="7.3344795804612326E-3"/>
    <s v="5a15"/>
  </r>
  <r>
    <n v="15"/>
    <x v="35"/>
    <n v="1"/>
    <n v="22"/>
    <s v="Juniperus sp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10"/>
    <n v="3"/>
    <m/>
    <m/>
    <n v="7.8539816339744835E-3"/>
    <n v="1.2942556175112916E-2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10"/>
    <s v="Quercus rugosa"/>
    <n v="25"/>
    <n v="6"/>
    <m/>
    <m/>
    <n v="4.9087385212340517E-2"/>
    <n v="0.14801210491524977"/>
    <s v="20a25"/>
  </r>
  <r>
    <n v="15"/>
    <x v="35"/>
    <n v="1"/>
    <n v="2"/>
    <s v="Pinus engelmannii"/>
    <n v="15"/>
    <n v="10"/>
    <m/>
    <m/>
    <n v="1.7671458676442587E-2"/>
    <n v="9.7687695493628809E-2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"/>
    <s v="Pinus engelmannii"/>
    <n v="10"/>
    <n v="10"/>
    <m/>
    <m/>
    <n v="7.8539816339744835E-3"/>
    <n v="4.5847824058857317E-2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10"/>
    <n v="3"/>
    <m/>
    <m/>
    <n v="7.8539816339744835E-3"/>
    <n v="1.2942556175112916E-2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2"/>
    <s v="Pinus engelmannii"/>
    <n v="10"/>
    <n v="10"/>
    <m/>
    <m/>
    <n v="7.8539816339744835E-3"/>
    <n v="4.5847824058857317E-2"/>
    <s v="5a15"/>
  </r>
  <r>
    <n v="15"/>
    <x v="35"/>
    <n v="1"/>
    <n v="10"/>
    <s v="Quercus rugosa"/>
    <n v="25"/>
    <n v="6"/>
    <m/>
    <m/>
    <n v="4.9087385212340517E-2"/>
    <n v="0.14801210491524977"/>
    <s v="20a2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2"/>
    <s v="Juniperus sp"/>
    <n v="5"/>
    <n v="3"/>
    <m/>
    <m/>
    <n v="1.9634954084936209E-3"/>
    <n v="3.6378364277704512E-3"/>
    <s v="5a15"/>
  </r>
  <r>
    <n v="15"/>
    <x v="35"/>
    <n v="1"/>
    <n v="24"/>
    <s v="Pinus cembroides"/>
    <n v="15"/>
    <n v="6"/>
    <m/>
    <m/>
    <n v="1.7671458676442587E-2"/>
    <n v="5.6950957515054322E-2"/>
    <s v="5a15"/>
  </r>
  <r>
    <n v="15"/>
    <x v="35"/>
    <n v="1"/>
    <n v="2"/>
    <s v="Pinus engelmannii"/>
    <n v="15"/>
    <n v="10"/>
    <n v="36"/>
    <n v="8"/>
    <n v="1.7671458676442587E-2"/>
    <n v="9.7687695493628809E-2"/>
    <s v="5a15"/>
  </r>
  <r>
    <n v="15"/>
    <x v="35"/>
    <n v="1"/>
    <n v="24"/>
    <s v="Pinus cembroides"/>
    <n v="10"/>
    <n v="6"/>
    <m/>
    <m/>
    <n v="7.8539816339744835E-3"/>
    <n v="2.6728826664807165E-2"/>
    <s v="5a15"/>
  </r>
  <r>
    <n v="15"/>
    <x v="35"/>
    <n v="1"/>
    <n v="24"/>
    <s v="Pinus cembroides"/>
    <n v="5"/>
    <n v="6"/>
    <m/>
    <m/>
    <n v="1.9634954084936209E-3"/>
    <n v="7.3344795804612326E-3"/>
    <s v="5a15"/>
  </r>
  <r>
    <n v="15"/>
    <x v="35"/>
    <n v="1"/>
    <n v="22"/>
    <s v="Juniperus sp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10"/>
    <s v="Quercus rugosa"/>
    <n v="10"/>
    <n v="3"/>
    <m/>
    <m/>
    <n v="7.8539816339744835E-3"/>
    <n v="1.2942556175112916E-2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10"/>
    <s v="Quercus rugosa"/>
    <n v="25"/>
    <n v="6"/>
    <m/>
    <m/>
    <n v="4.9087385212340517E-2"/>
    <n v="0.14801210491524977"/>
    <s v="20a2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24"/>
    <s v="Pinus cembroides"/>
    <n v="10"/>
    <n v="5"/>
    <m/>
    <m/>
    <n v="7.8539816339744835E-3"/>
    <n v="2.2046555420420225E-2"/>
    <s v="5a15"/>
  </r>
  <r>
    <n v="15"/>
    <x v="35"/>
    <n v="1"/>
    <n v="10"/>
    <s v="Quercus rugosa"/>
    <n v="10"/>
    <n v="3"/>
    <m/>
    <m/>
    <n v="7.8539816339744835E-3"/>
    <n v="1.2942556175112916E-2"/>
    <s v="5a15"/>
  </r>
  <r>
    <n v="15"/>
    <x v="35"/>
    <n v="1"/>
    <n v="10"/>
    <s v="Quercus rugosa"/>
    <n v="5"/>
    <n v="3"/>
    <m/>
    <m/>
    <n v="1.9634954084936209E-3"/>
    <n v="3.6378364277704512E-3"/>
    <s v="5a1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5"/>
    <n v="1"/>
    <n v="10"/>
    <s v="Quercus rugosa"/>
    <n v="25"/>
    <n v="6"/>
    <m/>
    <m/>
    <n v="4.9087385212340517E-2"/>
    <n v="0.14801210491524977"/>
    <s v="20a25"/>
  </r>
  <r>
    <n v="15"/>
    <x v="35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15"/>
    <n v="6"/>
    <m/>
    <m/>
    <n v="1.7671458676442587E-2"/>
    <n v="5.6950957515054322E-2"/>
    <s v="5a15"/>
  </r>
  <r>
    <n v="15"/>
    <x v="36"/>
    <n v="1"/>
    <n v="24"/>
    <s v="Pinus cembroides"/>
    <n v="10"/>
    <n v="6"/>
    <m/>
    <m/>
    <n v="7.8539816339744835E-3"/>
    <n v="2.6728826664807165E-2"/>
    <s v="5a15"/>
  </r>
  <r>
    <n v="15"/>
    <x v="36"/>
    <n v="1"/>
    <n v="24"/>
    <s v="Pinus cembroides"/>
    <n v="5"/>
    <n v="6"/>
    <m/>
    <m/>
    <n v="1.9634954084936209E-3"/>
    <n v="7.3344795804612326E-3"/>
    <s v="5a15"/>
  </r>
  <r>
    <n v="15"/>
    <x v="36"/>
    <n v="1"/>
    <n v="22"/>
    <s v="Juniperus sp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10"/>
    <n v="3"/>
    <m/>
    <m/>
    <n v="7.8539816339744835E-3"/>
    <n v="1.2942556175112916E-2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10"/>
    <s v="Quercus rugosa"/>
    <n v="25"/>
    <n v="6"/>
    <m/>
    <m/>
    <n v="4.9087385212340517E-2"/>
    <n v="0.14801210491524977"/>
    <s v="20a2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10"/>
    <n v="3"/>
    <m/>
    <m/>
    <n v="7.8539816339744835E-3"/>
    <n v="1.2942556175112916E-2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2"/>
    <s v="Pinus engelmannii"/>
    <n v="10"/>
    <n v="10"/>
    <m/>
    <m/>
    <n v="7.8539816339744835E-3"/>
    <n v="4.5847824058857317E-2"/>
    <s v="5a15"/>
  </r>
  <r>
    <n v="15"/>
    <x v="36"/>
    <n v="1"/>
    <n v="10"/>
    <s v="Quercus rugosa"/>
    <n v="25"/>
    <n v="6"/>
    <m/>
    <m/>
    <n v="4.9087385212340517E-2"/>
    <n v="0.14801210491524977"/>
    <s v="20a2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"/>
    <s v="Pinus engelmannii"/>
    <n v="15"/>
    <n v="10"/>
    <m/>
    <m/>
    <n v="1.7671458676442587E-2"/>
    <n v="9.7687695493628809E-2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2"/>
    <s v="Juniperus sp"/>
    <n v="5"/>
    <n v="3"/>
    <m/>
    <m/>
    <n v="1.9634954084936209E-3"/>
    <n v="3.6378364277704512E-3"/>
    <s v="5a15"/>
  </r>
  <r>
    <n v="15"/>
    <x v="36"/>
    <n v="1"/>
    <n v="24"/>
    <s v="Pinus cembroides"/>
    <n v="15"/>
    <n v="6"/>
    <m/>
    <m/>
    <n v="1.7671458676442587E-2"/>
    <n v="5.6950957515054322E-2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10"/>
    <n v="3"/>
    <m/>
    <m/>
    <n v="7.8539816339744835E-3"/>
    <n v="1.2942556175112916E-2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2"/>
    <s v="Pinus engelmannii"/>
    <n v="10"/>
    <n v="10"/>
    <m/>
    <m/>
    <n v="7.8539816339744835E-3"/>
    <n v="4.5847824058857317E-2"/>
    <s v="5a15"/>
  </r>
  <r>
    <n v="15"/>
    <x v="36"/>
    <n v="1"/>
    <n v="10"/>
    <s v="Quercus rugosa"/>
    <n v="25"/>
    <n v="6"/>
    <m/>
    <m/>
    <n v="4.9087385212340517E-2"/>
    <n v="0.14801210491524977"/>
    <s v="20a2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4"/>
    <s v="Pinus cembroides"/>
    <n v="5"/>
    <n v="3"/>
    <m/>
    <m/>
    <n v="1.9634954084936209E-3"/>
    <n v="3.5268851656513989E-3"/>
    <s v="5a15"/>
  </r>
  <r>
    <n v="15"/>
    <x v="36"/>
    <n v="1"/>
    <n v="22"/>
    <s v="Juniperus sp"/>
    <n v="5"/>
    <n v="3"/>
    <m/>
    <m/>
    <n v="1.9634954084936209E-3"/>
    <n v="3.6378364277704512E-3"/>
    <s v="5a15"/>
  </r>
  <r>
    <n v="15"/>
    <x v="36"/>
    <n v="1"/>
    <n v="24"/>
    <s v="Pinus cembroides"/>
    <n v="15"/>
    <n v="6"/>
    <m/>
    <m/>
    <n v="1.7671458676442587E-2"/>
    <n v="5.6950957515054322E-2"/>
    <s v="5a15"/>
  </r>
  <r>
    <n v="15"/>
    <x v="36"/>
    <n v="1"/>
    <n v="24"/>
    <s v="Pinus cembroides"/>
    <n v="15"/>
    <n v="6"/>
    <m/>
    <m/>
    <n v="1.7671458676442587E-2"/>
    <n v="5.6950957515054322E-2"/>
    <s v="5a15"/>
  </r>
  <r>
    <n v="15"/>
    <x v="36"/>
    <n v="1"/>
    <n v="24"/>
    <s v="Pinus cembroides"/>
    <n v="10"/>
    <n v="6"/>
    <m/>
    <m/>
    <n v="7.8539816339744835E-3"/>
    <n v="2.6728826664807165E-2"/>
    <s v="5a15"/>
  </r>
  <r>
    <n v="15"/>
    <x v="36"/>
    <n v="1"/>
    <n v="24"/>
    <s v="Pinus cembroides"/>
    <n v="5"/>
    <n v="6"/>
    <m/>
    <m/>
    <n v="1.9634954084936209E-3"/>
    <n v="7.3344795804612326E-3"/>
    <s v="5a15"/>
  </r>
  <r>
    <n v="15"/>
    <x v="36"/>
    <n v="1"/>
    <n v="22"/>
    <s v="Juniperus sp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6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10"/>
    <n v="3"/>
    <m/>
    <m/>
    <n v="7.8539816339744835E-3"/>
    <n v="1.2942556175112916E-2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10"/>
    <n v="5"/>
    <m/>
    <m/>
    <n v="7.8539816339744835E-3"/>
    <n v="2.2046555420420225E-2"/>
    <s v="5a15"/>
  </r>
  <r>
    <n v="15"/>
    <x v="37"/>
    <n v="1"/>
    <n v="10"/>
    <s v="Quercus rugosa"/>
    <n v="10"/>
    <n v="3"/>
    <m/>
    <m/>
    <n v="7.8539816339744835E-3"/>
    <n v="1.2942556175112916E-2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15"/>
    <n v="6"/>
    <m/>
    <m/>
    <n v="1.7671458676442587E-2"/>
    <n v="5.6950957515054322E-2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10"/>
    <n v="3"/>
    <m/>
    <m/>
    <n v="7.8539816339744835E-3"/>
    <n v="1.2942556175112916E-2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2"/>
    <s v="Juniperus sp"/>
    <n v="5"/>
    <n v="3"/>
    <m/>
    <m/>
    <n v="1.9634954084936209E-3"/>
    <n v="3.6378364277704512E-3"/>
    <s v="5a15"/>
  </r>
  <r>
    <n v="15"/>
    <x v="37"/>
    <n v="1"/>
    <n v="24"/>
    <s v="Pinus cembroides"/>
    <n v="15"/>
    <n v="6"/>
    <m/>
    <m/>
    <n v="1.7671458676442587E-2"/>
    <n v="5.6950957515054322E-2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10"/>
    <s v="Quercus rugosa"/>
    <n v="10"/>
    <n v="3"/>
    <m/>
    <m/>
    <n v="7.8539816339744835E-3"/>
    <n v="1.2942556175112916E-2"/>
    <s v="5a15"/>
  </r>
  <r>
    <n v="15"/>
    <x v="37"/>
    <n v="1"/>
    <n v="10"/>
    <s v="Quercus rugosa"/>
    <n v="5"/>
    <n v="3"/>
    <m/>
    <m/>
    <n v="1.9634954084936209E-3"/>
    <n v="3.6378364277704512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10"/>
    <s v="Quercus rugosa"/>
    <n v="25"/>
    <n v="6"/>
    <m/>
    <m/>
    <n v="4.9087385212340517E-2"/>
    <n v="0.14801210491524977"/>
    <s v="20a2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7"/>
    <n v="1"/>
    <n v="24"/>
    <s v="Pinus cembroides"/>
    <n v="5"/>
    <n v="3"/>
    <m/>
    <m/>
    <n v="1.9634954084936209E-3"/>
    <n v="3.5268851656513989E-3"/>
    <s v="5a15"/>
  </r>
  <r>
    <n v="15"/>
    <x v="38"/>
    <n v="1"/>
    <n v="10"/>
    <s v="Quercus rugosa"/>
    <n v="40"/>
    <n v="6"/>
    <m/>
    <m/>
    <n v="0.12566370614359174"/>
    <n v="0.34997320885583422"/>
    <s v="30a40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22"/>
    <s v="Juniperus sp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6"/>
    <x v="1"/>
    <n v="1"/>
    <n v="14"/>
    <s v="Quercus fulva"/>
    <n v="5"/>
    <n v="3"/>
    <m/>
    <m/>
    <n v="1.9634954084936209E-3"/>
    <n v="3.6378364277704512E-3"/>
    <s v="5a15"/>
  </r>
  <r>
    <n v="15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10"/>
    <n v="5"/>
    <m/>
    <m/>
    <n v="7.8539816339744835E-3"/>
    <n v="2.2046555420420225E-2"/>
    <s v="5a15"/>
  </r>
  <r>
    <n v="14"/>
    <x v="39"/>
    <n v="1"/>
    <n v="10"/>
    <s v="Quercus rugosa"/>
    <n v="10"/>
    <n v="3"/>
    <m/>
    <m/>
    <n v="7.8539816339744835E-3"/>
    <n v="1.2942556175112916E-2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2"/>
    <s v="Pinus engelmannii"/>
    <n v="10"/>
    <n v="10"/>
    <m/>
    <m/>
    <n v="7.8539816339744835E-3"/>
    <n v="4.5847824058857317E-2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15"/>
    <n v="6"/>
    <m/>
    <m/>
    <n v="1.7671458676442587E-2"/>
    <n v="5.6950957515054322E-2"/>
    <s v="5a15"/>
  </r>
  <r>
    <n v="14"/>
    <x v="39"/>
    <n v="1"/>
    <n v="2"/>
    <s v="Pinus engelmannii"/>
    <n v="10"/>
    <n v="10"/>
    <m/>
    <m/>
    <n v="7.8539816339744835E-3"/>
    <n v="4.5847824058857317E-2"/>
    <s v="5a15"/>
  </r>
  <r>
    <n v="14"/>
    <x v="39"/>
    <n v="1"/>
    <n v="24"/>
    <s v="Pinus cembroides"/>
    <n v="5"/>
    <n v="6"/>
    <m/>
    <m/>
    <n v="1.9634954084936209E-3"/>
    <n v="7.3344795804612326E-3"/>
    <s v="5a15"/>
  </r>
  <r>
    <n v="14"/>
    <x v="39"/>
    <n v="1"/>
    <n v="22"/>
    <s v="Juniperus sp"/>
    <n v="5"/>
    <n v="3"/>
    <m/>
    <m/>
    <n v="1.9634954084936209E-3"/>
    <n v="3.6378364277704512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10"/>
    <n v="3"/>
    <m/>
    <m/>
    <n v="7.8539816339744835E-3"/>
    <n v="1.2942556175112916E-2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2"/>
    <s v="Pinus engelmannii"/>
    <n v="15"/>
    <n v="10"/>
    <m/>
    <m/>
    <n v="1.7671458676442587E-2"/>
    <n v="9.7687695493628809E-2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"/>
    <s v="Pinus engelmannii"/>
    <n v="15"/>
    <n v="10"/>
    <m/>
    <m/>
    <n v="1.7671458676442587E-2"/>
    <n v="9.7687695493628809E-2"/>
    <s v="5a15"/>
  </r>
  <r>
    <n v="14"/>
    <x v="39"/>
    <n v="1"/>
    <n v="2"/>
    <s v="Pinus engelmannii"/>
    <n v="15"/>
    <n v="10"/>
    <m/>
    <m/>
    <n v="1.7671458676442587E-2"/>
    <n v="9.7687695493628809E-2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10"/>
    <n v="3"/>
    <m/>
    <m/>
    <n v="7.8539816339744835E-3"/>
    <n v="1.2942556175112916E-2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2"/>
    <s v="Pinus engelmannii"/>
    <n v="15"/>
    <n v="10"/>
    <n v="38"/>
    <n v="6"/>
    <n v="1.7671458676442587E-2"/>
    <n v="9.7687695493628809E-2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2"/>
    <s v="Juniperus sp"/>
    <n v="5"/>
    <n v="3"/>
    <m/>
    <m/>
    <n v="1.9634954084936209E-3"/>
    <n v="3.6378364277704512E-3"/>
    <s v="5a15"/>
  </r>
  <r>
    <n v="14"/>
    <x v="39"/>
    <n v="1"/>
    <n v="24"/>
    <s v="Pinus cembroides"/>
    <n v="15"/>
    <n v="6"/>
    <m/>
    <m/>
    <n v="1.7671458676442587E-2"/>
    <n v="5.6950957515054322E-2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10"/>
    <s v="Quercus rugosa"/>
    <n v="10"/>
    <n v="3"/>
    <m/>
    <m/>
    <n v="7.8539816339744835E-3"/>
    <n v="1.2942556175112916E-2"/>
    <s v="5a15"/>
  </r>
  <r>
    <n v="14"/>
    <x v="39"/>
    <n v="1"/>
    <n v="10"/>
    <s v="Quercus rugosa"/>
    <n v="5"/>
    <n v="3"/>
    <m/>
    <m/>
    <n v="1.9634954084936209E-3"/>
    <n v="3.6378364277704512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10"/>
    <s v="Quercus rugosa"/>
    <n v="25"/>
    <n v="6"/>
    <m/>
    <m/>
    <n v="4.9087385212340517E-2"/>
    <n v="0.14801210491524977"/>
    <s v="20a2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4"/>
    <s v="Pinus cembroides"/>
    <n v="5"/>
    <n v="3"/>
    <m/>
    <m/>
    <n v="1.9634954084936209E-3"/>
    <n v="3.5268851656513989E-3"/>
    <s v="5a15"/>
  </r>
  <r>
    <n v="14"/>
    <x v="39"/>
    <n v="1"/>
    <n v="22"/>
    <s v="Juniperus sp"/>
    <n v="5"/>
    <n v="3"/>
    <m/>
    <m/>
    <n v="1.9634954084936209E-3"/>
    <n v="3.6378364277704512E-3"/>
    <s v="5a15"/>
  </r>
  <r>
    <n v="14"/>
    <x v="39"/>
    <n v="1"/>
    <n v="24"/>
    <s v="Pinus cembroides"/>
    <n v="15"/>
    <n v="6"/>
    <m/>
    <m/>
    <n v="1.7671458676442587E-2"/>
    <n v="5.6950957515054322E-2"/>
    <s v="5a15"/>
  </r>
  <r>
    <n v="14"/>
    <x v="39"/>
    <n v="1"/>
    <n v="24"/>
    <s v="Pinus cembroides"/>
    <n v="15"/>
    <n v="6"/>
    <m/>
    <m/>
    <n v="1.7671458676442587E-2"/>
    <n v="5.6950957515054322E-2"/>
    <s v="5a15"/>
  </r>
  <r>
    <n v="14"/>
    <x v="39"/>
    <n v="1"/>
    <n v="24"/>
    <s v="Pinus cembroides"/>
    <n v="10"/>
    <n v="6"/>
    <m/>
    <m/>
    <n v="7.8539816339744835E-3"/>
    <n v="2.6728826664807165E-2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10"/>
    <n v="6"/>
    <m/>
    <m/>
    <n v="7.8539816339744835E-3"/>
    <n v="2.6728826664807165E-2"/>
    <s v="5a15"/>
  </r>
  <r>
    <n v="14"/>
    <x v="40"/>
    <n v="1"/>
    <n v="24"/>
    <s v="Pinus cembroides"/>
    <n v="5"/>
    <n v="6"/>
    <m/>
    <m/>
    <n v="1.9634954084936209E-3"/>
    <n v="7.3344795804612326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10"/>
    <n v="3"/>
    <m/>
    <m/>
    <n v="7.8539816339744835E-3"/>
    <n v="1.2942556175112916E-2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25"/>
    <n v="6"/>
    <m/>
    <m/>
    <n v="4.9087385212340517E-2"/>
    <n v="0.14801210491524977"/>
    <s v="20a2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10"/>
    <n v="3"/>
    <m/>
    <m/>
    <n v="7.8539816339744835E-3"/>
    <n v="1.2942556175112916E-2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25"/>
    <n v="6"/>
    <m/>
    <m/>
    <n v="4.9087385212340517E-2"/>
    <n v="0.14801210491524977"/>
    <s v="20a2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25"/>
    <n v="6"/>
    <m/>
    <m/>
    <n v="4.9087385212340517E-2"/>
    <n v="0.14801210491524977"/>
    <s v="20a2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10"/>
    <s v="Quercus rugosa"/>
    <n v="10"/>
    <n v="3"/>
    <m/>
    <m/>
    <n v="7.8539816339744835E-3"/>
    <n v="1.2942556175112916E-2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10"/>
    <s v="Quercus rugosa"/>
    <n v="25"/>
    <n v="6"/>
    <m/>
    <m/>
    <n v="4.9087385212340517E-2"/>
    <n v="0.14801210491524977"/>
    <s v="20a2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4"/>
    <s v="Pinus cembroides"/>
    <n v="5"/>
    <n v="3"/>
    <m/>
    <m/>
    <n v="1.9634954084936209E-3"/>
    <n v="3.5268851656513989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10"/>
    <n v="6"/>
    <m/>
    <m/>
    <n v="7.8539816339744835E-3"/>
    <n v="2.6728826664807165E-2"/>
    <s v="5a15"/>
  </r>
  <r>
    <n v="14"/>
    <x v="40"/>
    <n v="1"/>
    <n v="24"/>
    <s v="Pinus cembroides"/>
    <n v="15"/>
    <n v="6"/>
    <m/>
    <m/>
    <n v="1.7671458676442587E-2"/>
    <n v="5.6950957515054322E-2"/>
    <s v="5a15"/>
  </r>
  <r>
    <n v="14"/>
    <x v="40"/>
    <n v="1"/>
    <n v="24"/>
    <s v="Pinus cembroides"/>
    <n v="10"/>
    <n v="6"/>
    <m/>
    <m/>
    <n v="7.8539816339744835E-3"/>
    <n v="2.6728826664807165E-2"/>
    <s v="5a15"/>
  </r>
  <r>
    <n v="14"/>
    <x v="40"/>
    <n v="1"/>
    <n v="24"/>
    <s v="Pinus cembroides"/>
    <n v="5"/>
    <n v="6"/>
    <m/>
    <m/>
    <n v="1.9634954084936209E-3"/>
    <n v="7.3344795804612326E-3"/>
    <s v="5a15"/>
  </r>
  <r>
    <n v="14"/>
    <x v="40"/>
    <n v="1"/>
    <n v="22"/>
    <s v="Juniperus sp"/>
    <n v="5"/>
    <n v="3"/>
    <m/>
    <m/>
    <n v="1.9634954084936209E-3"/>
    <n v="3.6378364277704512E-3"/>
    <s v="5a15"/>
  </r>
  <r>
    <n v="14"/>
    <x v="40"/>
    <n v="1"/>
    <n v="10"/>
    <s v="Quercus rugosa"/>
    <n v="5"/>
    <n v="3"/>
    <m/>
    <m/>
    <n v="1.9634954084936209E-3"/>
    <n v="3.6378364277704512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2"/>
    <s v="Juniperus sp"/>
    <n v="5"/>
    <n v="3"/>
    <m/>
    <m/>
    <n v="1.9634954084936209E-3"/>
    <n v="3.6378364277704512E-3"/>
    <s v="5a15"/>
  </r>
  <r>
    <n v="18"/>
    <x v="41"/>
    <n v="1"/>
    <n v="24"/>
    <s v="Pinus cembroides"/>
    <n v="15"/>
    <n v="6"/>
    <m/>
    <m/>
    <n v="1.7671458676442587E-2"/>
    <n v="5.6950957515054322E-2"/>
    <s v="5a15"/>
  </r>
  <r>
    <n v="18"/>
    <x v="41"/>
    <n v="1"/>
    <n v="2"/>
    <s v="Pinus engelmannii"/>
    <n v="15"/>
    <n v="10"/>
    <m/>
    <m/>
    <n v="1.7671458676442587E-2"/>
    <n v="9.7687695493628809E-2"/>
    <s v="5a15"/>
  </r>
  <r>
    <n v="18"/>
    <x v="41"/>
    <n v="1"/>
    <n v="24"/>
    <s v="Pinus cembroides"/>
    <n v="10"/>
    <n v="6"/>
    <m/>
    <m/>
    <n v="7.8539816339744835E-3"/>
    <n v="2.6728826664807165E-2"/>
    <s v="5a15"/>
  </r>
  <r>
    <n v="18"/>
    <x v="41"/>
    <n v="1"/>
    <n v="2"/>
    <s v="Pinus engelmannii"/>
    <n v="15"/>
    <n v="10"/>
    <m/>
    <m/>
    <n v="1.7671458676442587E-2"/>
    <n v="9.7687695493628809E-2"/>
    <s v="5a15"/>
  </r>
  <r>
    <n v="18"/>
    <x v="41"/>
    <n v="1"/>
    <n v="24"/>
    <s v="Pinus cembroides"/>
    <n v="10"/>
    <n v="6"/>
    <m/>
    <m/>
    <n v="7.8539816339744835E-3"/>
    <n v="2.6728826664807165E-2"/>
    <s v="5a15"/>
  </r>
  <r>
    <n v="18"/>
    <x v="41"/>
    <n v="1"/>
    <n v="24"/>
    <s v="Pinus cembroides"/>
    <n v="5"/>
    <n v="6"/>
    <m/>
    <m/>
    <n v="1.9634954084936209E-3"/>
    <n v="7.3344795804612326E-3"/>
    <s v="5a15"/>
  </r>
  <r>
    <n v="18"/>
    <x v="41"/>
    <n v="1"/>
    <n v="22"/>
    <s v="Juniperus sp"/>
    <n v="5"/>
    <n v="3"/>
    <m/>
    <m/>
    <n v="1.9634954084936209E-3"/>
    <n v="3.6378364277704512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10"/>
    <s v="Quercus rugosa"/>
    <n v="10"/>
    <n v="3"/>
    <m/>
    <m/>
    <n v="7.8539816339744835E-3"/>
    <n v="1.2942556175112916E-2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25"/>
    <n v="6"/>
    <m/>
    <m/>
    <n v="4.9087385212340517E-2"/>
    <n v="0.14801210491524977"/>
    <s v="20a25"/>
  </r>
  <r>
    <n v="18"/>
    <x v="41"/>
    <n v="1"/>
    <n v="2"/>
    <s v="Pinus engelmannii"/>
    <n v="10"/>
    <n v="10"/>
    <m/>
    <m/>
    <n v="7.8539816339744835E-3"/>
    <n v="4.5847824058857317E-2"/>
    <s v="5a15"/>
  </r>
  <r>
    <n v="18"/>
    <x v="41"/>
    <n v="1"/>
    <n v="2"/>
    <s v="Pinus engelmannii"/>
    <n v="15"/>
    <n v="10"/>
    <m/>
    <m/>
    <n v="1.7671458676442587E-2"/>
    <n v="9.7687695493628809E-2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10"/>
    <s v="Quercus rugosa"/>
    <n v="10"/>
    <n v="3"/>
    <m/>
    <m/>
    <n v="7.8539816339744835E-3"/>
    <n v="1.2942556175112916E-2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25"/>
    <n v="6"/>
    <m/>
    <m/>
    <n v="4.9087385212340517E-2"/>
    <n v="0.14801210491524977"/>
    <s v="20a2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22"/>
    <s v="Juniperus sp"/>
    <n v="5"/>
    <n v="3"/>
    <m/>
    <m/>
    <n v="1.9634954084936209E-3"/>
    <n v="3.6378364277704512E-3"/>
    <s v="5a15"/>
  </r>
  <r>
    <n v="18"/>
    <x v="41"/>
    <n v="1"/>
    <n v="24"/>
    <s v="Pinus cembroides"/>
    <n v="15"/>
    <n v="6"/>
    <m/>
    <m/>
    <n v="1.7671458676442587E-2"/>
    <n v="5.6950957515054322E-2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5"/>
    <n v="3"/>
    <m/>
    <m/>
    <n v="1.9634954084936209E-3"/>
    <n v="3.6378364277704512E-3"/>
    <s v="5a15"/>
  </r>
  <r>
    <n v="18"/>
    <x v="41"/>
    <n v="1"/>
    <n v="24"/>
    <s v="Pinus cembroides"/>
    <n v="5"/>
    <n v="3"/>
    <m/>
    <m/>
    <n v="1.9634954084936209E-3"/>
    <n v="3.5268851656513989E-3"/>
    <s v="5a15"/>
  </r>
  <r>
    <n v="18"/>
    <x v="41"/>
    <n v="1"/>
    <n v="10"/>
    <s v="Quercus rugosa"/>
    <n v="25"/>
    <n v="6"/>
    <m/>
    <m/>
    <n v="4.9087385212340517E-2"/>
    <n v="0.14801210491524977"/>
    <s v="20a25"/>
  </r>
  <r>
    <n v="18"/>
    <x v="41"/>
    <n v="1"/>
    <n v="2"/>
    <s v="Pinus engelmannii"/>
    <n v="15"/>
    <n v="10"/>
    <m/>
    <m/>
    <n v="1.7671458676442587E-2"/>
    <n v="9.7687695493628809E-2"/>
    <s v="5a15"/>
  </r>
  <r>
    <n v="18"/>
    <x v="41"/>
    <n v="1"/>
    <n v="2"/>
    <s v="Pinus engelmannii"/>
    <n v="25"/>
    <n v="15"/>
    <n v="62"/>
    <n v="11"/>
    <n v="4.9087385212340517E-2"/>
    <n v="0.38880580831452366"/>
    <s v="5a15"/>
  </r>
  <r>
    <n v="18"/>
    <x v="41"/>
    <n v="1"/>
    <n v="2"/>
    <s v="Pinus engelmannii"/>
    <n v="15"/>
    <n v="10"/>
    <m/>
    <m/>
    <n v="1.7671458676442587E-2"/>
    <n v="9.7687695493628809E-2"/>
    <s v="5a15"/>
  </r>
  <r>
    <n v="19"/>
    <x v="42"/>
    <n v="1"/>
    <n v="10"/>
    <s v="Quercus rugosa"/>
    <n v="10"/>
    <n v="3"/>
    <m/>
    <m/>
    <n v="7.8539816339744835E-3"/>
    <n v="1.2942556175112916E-2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10"/>
    <s v="Quercus rugosa"/>
    <n v="25"/>
    <n v="6"/>
    <m/>
    <m/>
    <n v="4.9087385212340517E-2"/>
    <n v="0.14801210491524977"/>
    <s v="20a2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2"/>
    <s v="Juniperus sp"/>
    <n v="5"/>
    <n v="3"/>
    <m/>
    <m/>
    <n v="1.9634954084936209E-3"/>
    <n v="3.6378364277704512E-3"/>
    <s v="5a15"/>
  </r>
  <r>
    <n v="19"/>
    <x v="42"/>
    <n v="1"/>
    <n v="24"/>
    <s v="Pinus cembroides"/>
    <n v="15"/>
    <n v="6"/>
    <m/>
    <m/>
    <n v="1.7671458676442587E-2"/>
    <n v="5.6950957515054322E-2"/>
    <s v="5a15"/>
  </r>
  <r>
    <n v="19"/>
    <x v="42"/>
    <n v="1"/>
    <n v="24"/>
    <s v="Pinus cembroides"/>
    <n v="15"/>
    <n v="6"/>
    <m/>
    <m/>
    <n v="1.7671458676442587E-2"/>
    <n v="5.6950957515054322E-2"/>
    <s v="5a15"/>
  </r>
  <r>
    <n v="19"/>
    <x v="42"/>
    <n v="1"/>
    <n v="24"/>
    <s v="Pinus cembroides"/>
    <n v="10"/>
    <n v="6"/>
    <m/>
    <m/>
    <n v="7.8539816339744835E-3"/>
    <n v="2.6728826664807165E-2"/>
    <s v="5a15"/>
  </r>
  <r>
    <n v="19"/>
    <x v="42"/>
    <n v="1"/>
    <n v="24"/>
    <s v="Pinus cembroides"/>
    <n v="15"/>
    <n v="6"/>
    <m/>
    <m/>
    <n v="1.7671458676442587E-2"/>
    <n v="5.6950957515054322E-2"/>
    <s v="5a15"/>
  </r>
  <r>
    <n v="19"/>
    <x v="42"/>
    <n v="1"/>
    <n v="24"/>
    <s v="Pinus cembroides"/>
    <n v="10"/>
    <n v="6"/>
    <m/>
    <m/>
    <n v="7.8539816339744835E-3"/>
    <n v="2.6728826664807165E-2"/>
    <s v="5a15"/>
  </r>
  <r>
    <n v="19"/>
    <x v="42"/>
    <n v="1"/>
    <n v="24"/>
    <s v="Pinus cembroides"/>
    <n v="5"/>
    <n v="6"/>
    <m/>
    <m/>
    <n v="1.9634954084936209E-3"/>
    <n v="7.3344795804612326E-3"/>
    <s v="5a15"/>
  </r>
  <r>
    <n v="19"/>
    <x v="42"/>
    <n v="1"/>
    <n v="22"/>
    <s v="Juniperus sp"/>
    <n v="5"/>
    <n v="3"/>
    <m/>
    <m/>
    <n v="1.9634954084936209E-3"/>
    <n v="3.6378364277704512E-3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10"/>
    <s v="Quercus rugosa"/>
    <n v="10"/>
    <n v="3"/>
    <m/>
    <m/>
    <n v="7.8539816339744835E-3"/>
    <n v="1.2942556175112916E-2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10"/>
    <s v="Quercus rugosa"/>
    <n v="25"/>
    <n v="6"/>
    <m/>
    <m/>
    <n v="4.9087385212340517E-2"/>
    <n v="0.14801210491524977"/>
    <s v="20a2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10"/>
    <s v="Quercus rugosa"/>
    <n v="10"/>
    <n v="3"/>
    <m/>
    <m/>
    <n v="7.8539816339744835E-3"/>
    <n v="1.2942556175112916E-2"/>
    <s v="5a15"/>
  </r>
  <r>
    <n v="19"/>
    <x v="42"/>
    <n v="1"/>
    <n v="10"/>
    <s v="Quercus rugosa"/>
    <n v="5"/>
    <n v="3"/>
    <m/>
    <m/>
    <n v="1.9634954084936209E-3"/>
    <n v="3.6378364277704512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10"/>
    <s v="Quercus rugosa"/>
    <n v="25"/>
    <n v="6"/>
    <m/>
    <m/>
    <n v="4.9087385212340517E-2"/>
    <n v="0.14801210491524977"/>
    <s v="20a2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2"/>
    <n v="1"/>
    <n v="24"/>
    <s v="Pinus cembroides"/>
    <n v="5"/>
    <n v="3"/>
    <m/>
    <m/>
    <n v="1.9634954084936209E-3"/>
    <n v="3.5268851656513989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24"/>
    <s v="Pinus cembroides"/>
    <n v="15"/>
    <n v="6"/>
    <m/>
    <m/>
    <n v="1.7671458676442587E-2"/>
    <n v="5.6950957515054322E-2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10"/>
    <s v="Quercus rugosa"/>
    <n v="5"/>
    <n v="3"/>
    <m/>
    <m/>
    <n v="1.9634954084936209E-3"/>
    <n v="3.6378364277704512E-3"/>
    <s v="5a15"/>
  </r>
  <r>
    <n v="19"/>
    <x v="43"/>
    <n v="1"/>
    <n v="10"/>
    <s v="Quercus rugosa"/>
    <n v="5"/>
    <n v="3"/>
    <m/>
    <m/>
    <n v="1.9634954084936209E-3"/>
    <n v="3.6378364277704512E-3"/>
    <s v="5a15"/>
  </r>
  <r>
    <n v="19"/>
    <x v="43"/>
    <n v="1"/>
    <n v="10"/>
    <s v="Quercus rugosa"/>
    <n v="10"/>
    <n v="3"/>
    <m/>
    <m/>
    <n v="7.8539816339744835E-3"/>
    <n v="1.2942556175112916E-2"/>
    <s v="5a15"/>
  </r>
  <r>
    <n v="19"/>
    <x v="43"/>
    <n v="1"/>
    <n v="10"/>
    <s v="Quercus rugosa"/>
    <n v="5"/>
    <n v="3"/>
    <m/>
    <m/>
    <n v="1.9634954084936209E-3"/>
    <n v="3.6378364277704512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10"/>
    <s v="Quercus rugosa"/>
    <n v="25"/>
    <n v="6"/>
    <m/>
    <m/>
    <n v="4.9087385212340517E-2"/>
    <n v="0.14801210491524977"/>
    <s v="20a2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22"/>
    <s v="Juniperus sp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14"/>
    <s v="Quercus fulva"/>
    <n v="5"/>
    <n v="3"/>
    <m/>
    <m/>
    <n v="1.9634954084936209E-3"/>
    <n v="3.6378364277704512E-3"/>
    <s v="5a15"/>
  </r>
  <r>
    <n v="19"/>
    <x v="43"/>
    <n v="1"/>
    <n v="2"/>
    <s v="Pinus engelmannii"/>
    <n v="15"/>
    <n v="10"/>
    <n v="46"/>
    <n v="8"/>
    <n v="1.7671458676442587E-2"/>
    <n v="9.7687695493628809E-2"/>
    <s v="5a15"/>
  </r>
  <r>
    <n v="19"/>
    <x v="43"/>
    <n v="1"/>
    <n v="10"/>
    <s v="Quercus rugosa"/>
    <n v="25"/>
    <n v="6"/>
    <m/>
    <m/>
    <n v="4.9087385212340517E-2"/>
    <n v="0.14801210491524977"/>
    <s v="20a25"/>
  </r>
  <r>
    <n v="19"/>
    <x v="43"/>
    <n v="1"/>
    <n v="2"/>
    <s v="Pinus engelmannii"/>
    <n v="15"/>
    <n v="10"/>
    <m/>
    <m/>
    <n v="1.7671458676442587E-2"/>
    <n v="9.7687695493628809E-2"/>
    <s v="5a15"/>
  </r>
  <r>
    <n v="19"/>
    <x v="43"/>
    <n v="1"/>
    <n v="2"/>
    <s v="Pinus engelmannii"/>
    <n v="10"/>
    <n v="10"/>
    <m/>
    <m/>
    <n v="7.8539816339744835E-3"/>
    <n v="4.5847824058857317E-2"/>
    <s v="5a15"/>
  </r>
  <r>
    <n v="19"/>
    <x v="43"/>
    <n v="1"/>
    <n v="10"/>
    <s v="Quercus rugosa"/>
    <n v="10"/>
    <n v="3"/>
    <m/>
    <m/>
    <n v="7.8539816339744835E-3"/>
    <n v="1.2942556175112916E-2"/>
    <s v="5a15"/>
  </r>
  <r>
    <n v="19"/>
    <x v="43"/>
    <n v="1"/>
    <n v="10"/>
    <s v="Quercus rugosa"/>
    <n v="5"/>
    <n v="3"/>
    <m/>
    <m/>
    <n v="1.9634954084936209E-3"/>
    <n v="3.6378364277704512E-3"/>
    <s v="5a15"/>
  </r>
  <r>
    <n v="19"/>
    <x v="43"/>
    <n v="1"/>
    <n v="24"/>
    <s v="Pinus cembroides"/>
    <n v="5"/>
    <n v="3"/>
    <m/>
    <m/>
    <n v="1.9634954084936209E-3"/>
    <n v="3.5268851656513989E-3"/>
    <s v="5a15"/>
  </r>
  <r>
    <n v="16"/>
    <x v="44"/>
    <n v="1"/>
    <n v="24"/>
    <s v="Pinus cembroides"/>
    <n v="10"/>
    <n v="6"/>
    <m/>
    <m/>
    <n v="7.8539816339744835E-3"/>
    <n v="2.6728826664807165E-2"/>
    <s v="5a15"/>
  </r>
  <r>
    <n v="16"/>
    <x v="44"/>
    <n v="1"/>
    <n v="24"/>
    <s v="Pinus cembroides"/>
    <n v="5"/>
    <n v="6"/>
    <m/>
    <m/>
    <n v="1.9634954084936209E-3"/>
    <n v="7.3344795804612326E-3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10"/>
    <s v="Otras Ojosas"/>
    <n v="5"/>
    <n v="3"/>
    <m/>
    <m/>
    <n v="1.9634954084936209E-3"/>
    <n v="3.6378364277704512E-3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10"/>
    <n v="3"/>
    <m/>
    <m/>
    <n v="7.8539816339744835E-3"/>
    <n v="1.2942556175112916E-2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10"/>
    <s v="Quercus rugosa"/>
    <n v="25"/>
    <n v="6"/>
    <m/>
    <m/>
    <n v="4.9087385212340517E-2"/>
    <n v="0.14801210491524977"/>
    <s v="20a2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"/>
    <s v="Pinus engelmannii"/>
    <n v="25"/>
    <n v="15"/>
    <n v="46"/>
    <n v="9"/>
    <n v="4.9087385212340517E-2"/>
    <n v="0.38880580831452366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"/>
    <s v="Pinus engelmannii"/>
    <n v="15"/>
    <n v="10"/>
    <m/>
    <m/>
    <n v="1.7671458676442587E-2"/>
    <n v="9.7687695493628809E-2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10"/>
    <n v="3"/>
    <m/>
    <m/>
    <n v="7.8539816339744835E-3"/>
    <n v="1.2942556175112916E-2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10"/>
    <s v="Quercus rugosa"/>
    <n v="25"/>
    <n v="6"/>
    <m/>
    <m/>
    <n v="4.9087385212340517E-2"/>
    <n v="0.14801210491524977"/>
    <s v="20a25"/>
  </r>
  <r>
    <n v="16"/>
    <x v="44"/>
    <n v="1"/>
    <n v="24"/>
    <s v="Pinus cembroides"/>
    <n v="5"/>
    <n v="3"/>
    <m/>
    <m/>
    <n v="1.9634954084936209E-3"/>
    <n v="3.5268851656513989E-3"/>
    <s v="5a1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22"/>
    <s v="Juniperus sp"/>
    <n v="10"/>
    <n v="3"/>
    <m/>
    <m/>
    <n v="7.8539816339744835E-3"/>
    <n v="1.2942556175112916E-2"/>
    <s v="5a15"/>
  </r>
  <r>
    <n v="16"/>
    <x v="44"/>
    <n v="1"/>
    <n v="22"/>
    <s v="Juniperus sp"/>
    <n v="10"/>
    <n v="3"/>
    <m/>
    <m/>
    <n v="7.8539816339744835E-3"/>
    <n v="1.2942556175112916E-2"/>
    <s v="5a15"/>
  </r>
  <r>
    <n v="16"/>
    <x v="44"/>
    <n v="1"/>
    <n v="22"/>
    <s v="Juniperus sp"/>
    <n v="10"/>
    <n v="3"/>
    <m/>
    <m/>
    <n v="7.8539816339744835E-3"/>
    <n v="1.2942556175112916E-2"/>
    <s v="5a1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"/>
    <s v="Pinus engelmannii"/>
    <n v="10"/>
    <n v="10"/>
    <m/>
    <m/>
    <n v="7.8539816339744835E-3"/>
    <n v="4.5847824058857317E-2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24"/>
    <s v="Pinus cembroides"/>
    <n v="15"/>
    <n v="6"/>
    <m/>
    <m/>
    <n v="1.7671458676442587E-2"/>
    <n v="5.6950957515054322E-2"/>
    <s v="5a15"/>
  </r>
  <r>
    <n v="16"/>
    <x v="44"/>
    <n v="1"/>
    <n v="24"/>
    <s v="Pinus cembroides"/>
    <n v="10"/>
    <n v="6"/>
    <m/>
    <m/>
    <n v="7.8539816339744835E-3"/>
    <n v="2.6728826664807165E-2"/>
    <s v="5a15"/>
  </r>
  <r>
    <n v="16"/>
    <x v="44"/>
    <n v="1"/>
    <n v="24"/>
    <s v="Pinus cembroides"/>
    <n v="10"/>
    <n v="6"/>
    <m/>
    <m/>
    <n v="7.8539816339744835E-3"/>
    <n v="2.6728826664807165E-2"/>
    <s v="5a15"/>
  </r>
  <r>
    <n v="16"/>
    <x v="44"/>
    <n v="1"/>
    <n v="24"/>
    <s v="Pinus cembroides"/>
    <n v="15"/>
    <n v="6"/>
    <m/>
    <m/>
    <n v="1.7671458676442587E-2"/>
    <n v="5.6950957515054322E-2"/>
    <s v="5a15"/>
  </r>
  <r>
    <n v="16"/>
    <x v="44"/>
    <n v="1"/>
    <n v="24"/>
    <s v="Pinus cembroides"/>
    <n v="15"/>
    <n v="6"/>
    <m/>
    <m/>
    <n v="1.7671458676442587E-2"/>
    <n v="5.6950957515054322E-2"/>
    <s v="5a15"/>
  </r>
  <r>
    <n v="16"/>
    <x v="44"/>
    <n v="1"/>
    <n v="24"/>
    <s v="Pinus cembroides"/>
    <n v="10"/>
    <n v="6"/>
    <m/>
    <m/>
    <n v="7.8539816339744835E-3"/>
    <n v="2.6728826664807165E-2"/>
    <s v="5a15"/>
  </r>
  <r>
    <n v="16"/>
    <x v="44"/>
    <n v="1"/>
    <n v="24"/>
    <s v="Pinus cembroides"/>
    <n v="5"/>
    <n v="6"/>
    <m/>
    <m/>
    <n v="1.9634954084936209E-3"/>
    <n v="7.3344795804612326E-3"/>
    <s v="5a15"/>
  </r>
  <r>
    <n v="16"/>
    <x v="44"/>
    <n v="1"/>
    <n v="22"/>
    <s v="Juniperus sp"/>
    <n v="5"/>
    <n v="3"/>
    <m/>
    <m/>
    <n v="1.9634954084936209E-3"/>
    <n v="3.6378364277704512E-3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5"/>
    <n v="3"/>
    <m/>
    <m/>
    <n v="1.9634954084936209E-3"/>
    <n v="3.6378364277704512E-3"/>
    <s v="5a15"/>
  </r>
  <r>
    <n v="16"/>
    <x v="44"/>
    <n v="1"/>
    <n v="10"/>
    <s v="Quercus rugosa"/>
    <n v="10"/>
    <n v="3"/>
    <m/>
    <m/>
    <n v="7.8539816339744835E-3"/>
    <n v="1.2942556175112916E-2"/>
    <s v="5a15"/>
  </r>
  <r>
    <n v="16"/>
    <x v="45"/>
    <n v="1"/>
    <n v="10"/>
    <s v="Quercus rugosa"/>
    <n v="5"/>
    <n v="3"/>
    <m/>
    <m/>
    <n v="1.9634954084936209E-3"/>
    <n v="3.6378364277704512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0"/>
    <s v="Quercus rugosa"/>
    <n v="25"/>
    <n v="6"/>
    <m/>
    <m/>
    <n v="4.9087385212340517E-2"/>
    <n v="0.14801210491524977"/>
    <s v="20a25"/>
  </r>
  <r>
    <n v="16"/>
    <x v="45"/>
    <n v="1"/>
    <n v="2"/>
    <s v="Pinus engelmannii"/>
    <n v="15"/>
    <n v="10"/>
    <m/>
    <m/>
    <n v="1.7671458676442587E-2"/>
    <n v="9.7687695493628809E-2"/>
    <s v="5a15"/>
  </r>
  <r>
    <n v="16"/>
    <x v="45"/>
    <n v="1"/>
    <n v="2"/>
    <s v="Pinus engelmannii"/>
    <n v="15"/>
    <n v="10"/>
    <m/>
    <m/>
    <n v="1.7671458676442587E-2"/>
    <n v="9.7687695493628809E-2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24"/>
    <s v="Pinus cembroides"/>
    <n v="15"/>
    <n v="6"/>
    <m/>
    <m/>
    <n v="1.7671458676442587E-2"/>
    <n v="5.6950957515054322E-2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0"/>
    <s v="Quercus rugosa"/>
    <n v="5"/>
    <n v="3"/>
    <m/>
    <m/>
    <n v="1.9634954084936209E-3"/>
    <n v="3.6378364277704512E-3"/>
    <s v="5a15"/>
  </r>
  <r>
    <n v="16"/>
    <x v="45"/>
    <n v="1"/>
    <n v="10"/>
    <s v="Quercus rugosa"/>
    <n v="5"/>
    <n v="3"/>
    <m/>
    <m/>
    <n v="1.9634954084936209E-3"/>
    <n v="3.6378364277704512E-3"/>
    <s v="5a15"/>
  </r>
  <r>
    <n v="16"/>
    <x v="45"/>
    <n v="1"/>
    <n v="10"/>
    <s v="Quercus rugosa"/>
    <n v="10"/>
    <n v="3"/>
    <m/>
    <m/>
    <n v="7.8539816339744835E-3"/>
    <n v="1.2942556175112916E-2"/>
    <s v="5a15"/>
  </r>
  <r>
    <n v="16"/>
    <x v="45"/>
    <n v="1"/>
    <n v="10"/>
    <s v="Quercus rugosa"/>
    <n v="5"/>
    <n v="3"/>
    <m/>
    <m/>
    <n v="1.9634954084936209E-3"/>
    <n v="3.6378364277704512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0"/>
    <s v="Quercus rugosa"/>
    <n v="25"/>
    <n v="6"/>
    <m/>
    <m/>
    <n v="4.9087385212340517E-2"/>
    <n v="0.14801210491524977"/>
    <s v="20a2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22"/>
    <s v="Juniperus sp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14"/>
    <s v="Quercus fulva"/>
    <n v="5"/>
    <n v="3"/>
    <m/>
    <m/>
    <n v="1.9634954084936209E-3"/>
    <n v="3.6378364277704512E-3"/>
    <s v="5a1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10"/>
    <s v="Quercus rugosa"/>
    <n v="25"/>
    <n v="6"/>
    <m/>
    <m/>
    <n v="4.9087385212340517E-2"/>
    <n v="0.14801210491524977"/>
    <s v="20a25"/>
  </r>
  <r>
    <n v="16"/>
    <x v="45"/>
    <n v="1"/>
    <n v="24"/>
    <s v="Pinus cembroides"/>
    <n v="5"/>
    <n v="3"/>
    <m/>
    <m/>
    <n v="1.9634954084936209E-3"/>
    <n v="3.5268851656513989E-3"/>
    <s v="5a15"/>
  </r>
  <r>
    <n v="16"/>
    <x v="45"/>
    <n v="1"/>
    <n v="24"/>
    <s v="Pinus cembroides"/>
    <n v="10"/>
    <n v="5"/>
    <m/>
    <m/>
    <n v="7.8539816339744835E-3"/>
    <n v="2.2046555420420225E-2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10"/>
    <n v="5"/>
    <m/>
    <m/>
    <n v="7.8539816339744835E-3"/>
    <n v="2.2046555420420225E-2"/>
    <s v="5a15"/>
  </r>
  <r>
    <n v="16"/>
    <x v="46"/>
    <n v="1"/>
    <n v="10"/>
    <s v="Quercus rugosa"/>
    <n v="10"/>
    <n v="3"/>
    <m/>
    <m/>
    <n v="7.8539816339744835E-3"/>
    <n v="1.2942556175112916E-2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10"/>
    <n v="6"/>
    <m/>
    <m/>
    <n v="7.8539816339744835E-3"/>
    <n v="2.6728826664807165E-2"/>
    <s v="5a15"/>
  </r>
  <r>
    <n v="16"/>
    <x v="46"/>
    <n v="1"/>
    <n v="24"/>
    <s v="Pinus cembroides"/>
    <n v="5"/>
    <n v="6"/>
    <m/>
    <m/>
    <n v="1.9634954084936209E-3"/>
    <n v="7.3344795804612326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10"/>
    <s v="Otras Ojosas"/>
    <n v="5"/>
    <n v="3"/>
    <m/>
    <m/>
    <n v="1.9634954084936209E-3"/>
    <n v="3.6378364277704512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10"/>
    <n v="3"/>
    <m/>
    <m/>
    <n v="7.8539816339744835E-3"/>
    <n v="1.2942556175112916E-2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10"/>
    <s v="Quercus rugosa"/>
    <n v="25"/>
    <n v="6"/>
    <m/>
    <m/>
    <n v="4.9087385212340517E-2"/>
    <n v="0.14801210491524977"/>
    <s v="20a2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10"/>
    <n v="3"/>
    <m/>
    <m/>
    <n v="7.8539816339744835E-3"/>
    <n v="1.2942556175112916E-2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10"/>
    <s v="Quercus rugosa"/>
    <n v="25"/>
    <n v="6"/>
    <m/>
    <m/>
    <n v="4.9087385212340517E-2"/>
    <n v="0.14801210491524977"/>
    <s v="20a2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22"/>
    <s v="Juniperus sp"/>
    <n v="10"/>
    <n v="3"/>
    <m/>
    <m/>
    <n v="7.8539816339744835E-3"/>
    <n v="1.2942556175112916E-2"/>
    <s v="5a15"/>
  </r>
  <r>
    <n v="16"/>
    <x v="46"/>
    <n v="1"/>
    <n v="22"/>
    <s v="Juniperus sp"/>
    <n v="10"/>
    <n v="3"/>
    <m/>
    <m/>
    <n v="7.8539816339744835E-3"/>
    <n v="1.2942556175112916E-2"/>
    <s v="5a15"/>
  </r>
  <r>
    <n v="16"/>
    <x v="46"/>
    <n v="1"/>
    <n v="22"/>
    <s v="Juniperus sp"/>
    <n v="10"/>
    <n v="3"/>
    <m/>
    <m/>
    <n v="7.8539816339744835E-3"/>
    <n v="1.2942556175112916E-2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24"/>
    <s v="Pinus cembroides"/>
    <n v="15"/>
    <n v="6"/>
    <m/>
    <m/>
    <n v="1.7671458676442587E-2"/>
    <n v="5.6950957515054322E-2"/>
    <s v="5a15"/>
  </r>
  <r>
    <n v="16"/>
    <x v="46"/>
    <n v="1"/>
    <n v="24"/>
    <s v="Pinus cembroides"/>
    <n v="10"/>
    <n v="6"/>
    <m/>
    <m/>
    <n v="7.8539816339744835E-3"/>
    <n v="2.6728826664807165E-2"/>
    <s v="5a15"/>
  </r>
  <r>
    <n v="16"/>
    <x v="46"/>
    <n v="1"/>
    <n v="24"/>
    <s v="Pinus cembroides"/>
    <n v="10"/>
    <n v="6"/>
    <m/>
    <m/>
    <n v="7.8539816339744835E-3"/>
    <n v="2.6728826664807165E-2"/>
    <s v="5a15"/>
  </r>
  <r>
    <n v="16"/>
    <x v="46"/>
    <n v="1"/>
    <n v="24"/>
    <s v="Pinus cembroides"/>
    <n v="15"/>
    <n v="6"/>
    <m/>
    <m/>
    <n v="1.7671458676442587E-2"/>
    <n v="5.6950957515054322E-2"/>
    <s v="5a15"/>
  </r>
  <r>
    <n v="16"/>
    <x v="46"/>
    <n v="1"/>
    <n v="24"/>
    <s v="Pinus cembroides"/>
    <n v="15"/>
    <n v="6"/>
    <m/>
    <m/>
    <n v="1.7671458676442587E-2"/>
    <n v="5.6950957515054322E-2"/>
    <s v="5a15"/>
  </r>
  <r>
    <n v="16"/>
    <x v="46"/>
    <n v="1"/>
    <n v="24"/>
    <s v="Pinus cembroides"/>
    <n v="10"/>
    <n v="6"/>
    <m/>
    <m/>
    <n v="7.8539816339744835E-3"/>
    <n v="2.6728826664807165E-2"/>
    <s v="5a15"/>
  </r>
  <r>
    <n v="16"/>
    <x v="46"/>
    <n v="1"/>
    <n v="24"/>
    <s v="Pinus cembroides"/>
    <n v="5"/>
    <n v="6"/>
    <m/>
    <m/>
    <n v="1.9634954084936209E-3"/>
    <n v="7.3344795804612326E-3"/>
    <s v="5a15"/>
  </r>
  <r>
    <n v="16"/>
    <x v="46"/>
    <n v="1"/>
    <n v="22"/>
    <s v="Juniperus sp"/>
    <n v="5"/>
    <n v="3"/>
    <m/>
    <m/>
    <n v="1.9634954084936209E-3"/>
    <n v="3.6378364277704512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10"/>
    <s v="Quercus rugosa"/>
    <n v="10"/>
    <n v="3"/>
    <m/>
    <m/>
    <n v="7.8539816339744835E-3"/>
    <n v="1.2942556175112916E-2"/>
    <s v="5a15"/>
  </r>
  <r>
    <n v="16"/>
    <x v="46"/>
    <n v="1"/>
    <n v="10"/>
    <s v="Quercus rugosa"/>
    <n v="5"/>
    <n v="3"/>
    <m/>
    <m/>
    <n v="1.9634954084936209E-3"/>
    <n v="3.6378364277704512E-3"/>
    <s v="5a15"/>
  </r>
  <r>
    <n v="16"/>
    <x v="46"/>
    <n v="1"/>
    <n v="24"/>
    <s v="Pinus cembroides"/>
    <n v="5"/>
    <n v="3"/>
    <m/>
    <m/>
    <n v="1.9634954084936209E-3"/>
    <n v="3.5268851656513989E-3"/>
    <s v="5a15"/>
  </r>
  <r>
    <n v="16"/>
    <x v="46"/>
    <n v="1"/>
    <n v="10"/>
    <s v="Quercus rugosa"/>
    <n v="25"/>
    <n v="6"/>
    <m/>
    <m/>
    <n v="4.9087385212340517E-2"/>
    <n v="0.14801210491524977"/>
    <s v="20a2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14"/>
    <s v="Quercus fulva"/>
    <n v="5"/>
    <n v="3"/>
    <m/>
    <m/>
    <n v="1.9634954084936209E-3"/>
    <n v="3.6378364277704512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10"/>
    <s v="Quercus rugosa"/>
    <n v="25"/>
    <n v="6"/>
    <m/>
    <m/>
    <n v="4.9087385212340517E-2"/>
    <n v="0.14801210491524977"/>
    <s v="20a2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10"/>
    <n v="5"/>
    <m/>
    <m/>
    <n v="7.8539816339744835E-3"/>
    <n v="2.2046555420420225E-2"/>
    <s v="5a15"/>
  </r>
  <r>
    <n v="16"/>
    <x v="47"/>
    <n v="1"/>
    <n v="10"/>
    <s v="Quercus rugosa"/>
    <n v="10"/>
    <n v="3"/>
    <m/>
    <m/>
    <n v="7.8539816339744835E-3"/>
    <n v="1.2942556175112916E-2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10"/>
    <n v="6"/>
    <m/>
    <m/>
    <n v="7.8539816339744835E-3"/>
    <n v="2.6728826664807165E-2"/>
    <s v="5a15"/>
  </r>
  <r>
    <n v="16"/>
    <x v="47"/>
    <n v="1"/>
    <n v="24"/>
    <s v="Pinus cembroides"/>
    <n v="5"/>
    <n v="6"/>
    <m/>
    <m/>
    <n v="1.9634954084936209E-3"/>
    <n v="7.3344795804612326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10"/>
    <s v="Otras Ojosas"/>
    <n v="5"/>
    <n v="3"/>
    <m/>
    <m/>
    <n v="1.9634954084936209E-3"/>
    <n v="3.6378364277704512E-3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10"/>
    <s v="Quercus rugosa"/>
    <n v="10"/>
    <n v="3"/>
    <m/>
    <m/>
    <n v="7.8539816339744835E-3"/>
    <n v="1.2942556175112916E-2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10"/>
    <s v="Quercus rugosa"/>
    <n v="25"/>
    <n v="6"/>
    <m/>
    <m/>
    <n v="4.9087385212340517E-2"/>
    <n v="0.14801210491524977"/>
    <s v="20a2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10"/>
    <s v="Quercus rugosa"/>
    <n v="10"/>
    <n v="3"/>
    <m/>
    <m/>
    <n v="7.8539816339744835E-3"/>
    <n v="1.2942556175112916E-2"/>
    <s v="5a15"/>
  </r>
  <r>
    <n v="16"/>
    <x v="47"/>
    <n v="1"/>
    <n v="10"/>
    <s v="Quercus rugosa"/>
    <n v="5"/>
    <n v="3"/>
    <m/>
    <m/>
    <n v="1.9634954084936209E-3"/>
    <n v="3.6378364277704512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10"/>
    <s v="Quercus rugosa"/>
    <n v="25"/>
    <n v="6"/>
    <m/>
    <m/>
    <n v="4.9087385212340517E-2"/>
    <n v="0.14801210491524977"/>
    <s v="20a2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4"/>
    <s v="Pinus cembroides"/>
    <n v="5"/>
    <n v="3"/>
    <m/>
    <m/>
    <n v="1.9634954084936209E-3"/>
    <n v="3.5268851656513989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22"/>
    <s v="Juniperus sp"/>
    <n v="5"/>
    <n v="3"/>
    <m/>
    <m/>
    <n v="1.9634954084936209E-3"/>
    <n v="3.6378364277704512E-3"/>
    <s v="5a15"/>
  </r>
  <r>
    <n v="16"/>
    <x v="47"/>
    <n v="1"/>
    <n v="22"/>
    <s v="Juniperus sp"/>
    <n v="10"/>
    <n v="3"/>
    <m/>
    <m/>
    <n v="7.8539816339744835E-3"/>
    <n v="1.2942556175112916E-2"/>
    <s v="5a15"/>
  </r>
  <r>
    <n v="16"/>
    <x v="47"/>
    <n v="1"/>
    <n v="22"/>
    <s v="Juniperus sp"/>
    <n v="10"/>
    <n v="3"/>
    <m/>
    <m/>
    <n v="7.8539816339744835E-3"/>
    <n v="1.2942556175112916E-2"/>
    <s v="5a15"/>
  </r>
  <r>
    <n v="16"/>
    <x v="47"/>
    <n v="1"/>
    <n v="22"/>
    <s v="Juniperus sp"/>
    <n v="10"/>
    <n v="3"/>
    <m/>
    <m/>
    <n v="7.8539816339744835E-3"/>
    <n v="1.2942556175112916E-2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2"/>
    <s v="Juniperus sp"/>
    <n v="10"/>
    <n v="3"/>
    <m/>
    <m/>
    <n v="7.8539816339744835E-3"/>
    <n v="1.2942556175112916E-2"/>
    <s v="5a15"/>
  </r>
  <r>
    <n v="20"/>
    <x v="48"/>
    <n v="1"/>
    <n v="22"/>
    <s v="Juniperus sp"/>
    <n v="10"/>
    <n v="3"/>
    <m/>
    <m/>
    <n v="7.8539816339744835E-3"/>
    <n v="1.2942556175112916E-2"/>
    <s v="5a15"/>
  </r>
  <r>
    <n v="20"/>
    <x v="48"/>
    <n v="1"/>
    <n v="22"/>
    <s v="Juniperus sp"/>
    <n v="10"/>
    <n v="3"/>
    <m/>
    <m/>
    <n v="7.8539816339744835E-3"/>
    <n v="1.2942556175112916E-2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4"/>
    <s v="Pinus cembroides"/>
    <n v="15"/>
    <n v="6"/>
    <m/>
    <m/>
    <n v="1.7671458676442587E-2"/>
    <n v="5.6950957515054322E-2"/>
    <s v="5a15"/>
  </r>
  <r>
    <n v="20"/>
    <x v="48"/>
    <n v="1"/>
    <n v="2"/>
    <s v="Pinus engelmannii"/>
    <n v="10"/>
    <n v="10"/>
    <m/>
    <m/>
    <n v="7.8539816339744835E-3"/>
    <n v="4.5847824058857317E-2"/>
    <s v="5a15"/>
  </r>
  <r>
    <n v="20"/>
    <x v="48"/>
    <n v="1"/>
    <n v="2"/>
    <s v="Pinus engelmannii"/>
    <n v="10"/>
    <n v="10"/>
    <m/>
    <m/>
    <n v="7.8539816339744835E-3"/>
    <n v="4.5847824058857317E-2"/>
    <s v="5a15"/>
  </r>
  <r>
    <n v="20"/>
    <x v="48"/>
    <n v="1"/>
    <n v="24"/>
    <s v="Pinus cembroides"/>
    <n v="15"/>
    <n v="6"/>
    <m/>
    <m/>
    <n v="1.7671458676442587E-2"/>
    <n v="5.6950957515054322E-2"/>
    <s v="5a15"/>
  </r>
  <r>
    <n v="20"/>
    <x v="48"/>
    <n v="1"/>
    <n v="24"/>
    <s v="Pinus cembroides"/>
    <n v="15"/>
    <n v="6"/>
    <m/>
    <m/>
    <n v="1.7671458676442587E-2"/>
    <n v="5.6950957515054322E-2"/>
    <s v="5a15"/>
  </r>
  <r>
    <n v="20"/>
    <x v="48"/>
    <n v="1"/>
    <n v="24"/>
    <s v="Pinus cembroides"/>
    <n v="10"/>
    <n v="6"/>
    <m/>
    <m/>
    <n v="7.8539816339744835E-3"/>
    <n v="2.6728826664807165E-2"/>
    <s v="5a15"/>
  </r>
  <r>
    <n v="20"/>
    <x v="48"/>
    <n v="1"/>
    <n v="24"/>
    <s v="Pinus cembroides"/>
    <n v="5"/>
    <n v="6"/>
    <m/>
    <m/>
    <n v="1.9634954084936209E-3"/>
    <n v="7.3344795804612326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10"/>
    <s v="Quercus rugosa"/>
    <n v="10"/>
    <n v="3"/>
    <m/>
    <m/>
    <n v="7.8539816339744835E-3"/>
    <n v="1.2942556175112916E-2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10"/>
    <s v="Quercus rugosa"/>
    <n v="25"/>
    <n v="6"/>
    <m/>
    <m/>
    <n v="4.9087385212340517E-2"/>
    <n v="0.14801210491524977"/>
    <s v="20a2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4"/>
    <s v="Pinus cembroides"/>
    <n v="15"/>
    <n v="6"/>
    <m/>
    <m/>
    <n v="1.7671458676442587E-2"/>
    <n v="5.6950957515054322E-2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10"/>
    <s v="Quercus rugosa"/>
    <n v="10"/>
    <n v="3"/>
    <m/>
    <m/>
    <n v="7.8539816339744835E-3"/>
    <n v="1.2942556175112916E-2"/>
    <s v="5a15"/>
  </r>
  <r>
    <n v="20"/>
    <x v="48"/>
    <n v="1"/>
    <n v="10"/>
    <s v="Quercus rugosa"/>
    <n v="5"/>
    <n v="3"/>
    <m/>
    <m/>
    <n v="1.9634954084936209E-3"/>
    <n v="3.6378364277704512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10"/>
    <s v="Quercus rugosa"/>
    <n v="25"/>
    <n v="6"/>
    <m/>
    <m/>
    <n v="4.9087385212340517E-2"/>
    <n v="0.14801210491524977"/>
    <s v="20a2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24"/>
    <s v="Pinus cembroides"/>
    <n v="5"/>
    <n v="3"/>
    <m/>
    <m/>
    <n v="1.9634954084936209E-3"/>
    <n v="3.5268851656513989E-3"/>
    <s v="5a15"/>
  </r>
  <r>
    <n v="20"/>
    <x v="48"/>
    <n v="1"/>
    <n v="14"/>
    <s v="Quercus fulva"/>
    <n v="5"/>
    <n v="3"/>
    <m/>
    <m/>
    <n v="1.9634954084936209E-3"/>
    <n v="3.6378364277704512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22"/>
    <s v="Juniperus sp"/>
    <n v="5"/>
    <n v="3"/>
    <m/>
    <m/>
    <n v="1.9634954084936209E-3"/>
    <n v="3.6378364277704512E-3"/>
    <s v="5a15"/>
  </r>
  <r>
    <n v="20"/>
    <x v="48"/>
    <n v="1"/>
    <n v="14"/>
    <s v="Quercus fulva"/>
    <n v="5"/>
    <n v="3"/>
    <m/>
    <m/>
    <n v="1.9634954084936209E-3"/>
    <n v="3.6378364277704512E-3"/>
    <s v="5a15"/>
  </r>
  <r>
    <n v="20"/>
    <x v="48"/>
    <n v="1"/>
    <n v="14"/>
    <s v="Quercus fulva"/>
    <n v="5"/>
    <n v="3"/>
    <m/>
    <m/>
    <n v="1.9634954084936209E-3"/>
    <n v="3.6378364277704512E-3"/>
    <s v="5a15"/>
  </r>
  <r>
    <n v="20"/>
    <x v="49"/>
    <n v="1"/>
    <n v="22"/>
    <s v="Juniperus sp"/>
    <n v="10"/>
    <n v="3"/>
    <m/>
    <m/>
    <n v="7.8539816339744835E-3"/>
    <n v="1.2942556175112916E-2"/>
    <s v="5a15"/>
  </r>
  <r>
    <n v="20"/>
    <x v="49"/>
    <n v="1"/>
    <n v="22"/>
    <s v="Juniperus sp"/>
    <n v="10"/>
    <n v="3"/>
    <m/>
    <m/>
    <n v="7.8539816339744835E-3"/>
    <n v="1.2942556175112916E-2"/>
    <s v="5a15"/>
  </r>
  <r>
    <n v="20"/>
    <x v="49"/>
    <n v="1"/>
    <n v="22"/>
    <s v="Juniperus sp"/>
    <n v="10"/>
    <n v="3"/>
    <m/>
    <m/>
    <n v="7.8539816339744835E-3"/>
    <n v="1.2942556175112916E-2"/>
    <s v="5a1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24"/>
    <s v="Pinus cembroides"/>
    <n v="15"/>
    <n v="6"/>
    <m/>
    <m/>
    <n v="1.7671458676442587E-2"/>
    <n v="5.6950957515054322E-2"/>
    <s v="5a15"/>
  </r>
  <r>
    <n v="20"/>
    <x v="49"/>
    <n v="1"/>
    <n v="24"/>
    <s v="Pinus cembroides"/>
    <n v="10"/>
    <n v="6"/>
    <m/>
    <m/>
    <n v="7.8539816339744835E-3"/>
    <n v="2.6728826664807165E-2"/>
    <s v="5a15"/>
  </r>
  <r>
    <n v="20"/>
    <x v="49"/>
    <n v="1"/>
    <n v="24"/>
    <s v="Pinus cembroides"/>
    <n v="10"/>
    <n v="6"/>
    <m/>
    <m/>
    <n v="7.8539816339744835E-3"/>
    <n v="2.6728826664807165E-2"/>
    <s v="5a15"/>
  </r>
  <r>
    <n v="20"/>
    <x v="49"/>
    <n v="1"/>
    <n v="24"/>
    <s v="Pinus cembroides"/>
    <n v="15"/>
    <n v="6"/>
    <m/>
    <m/>
    <n v="1.7671458676442587E-2"/>
    <n v="5.6950957515054322E-2"/>
    <s v="5a15"/>
  </r>
  <r>
    <n v="20"/>
    <x v="49"/>
    <n v="1"/>
    <n v="24"/>
    <s v="Pinus cembroides"/>
    <n v="15"/>
    <n v="6"/>
    <m/>
    <m/>
    <n v="1.7671458676442587E-2"/>
    <n v="5.6950957515054322E-2"/>
    <s v="5a15"/>
  </r>
  <r>
    <n v="20"/>
    <x v="49"/>
    <n v="1"/>
    <n v="24"/>
    <s v="Pinus cembroides"/>
    <n v="10"/>
    <n v="6"/>
    <m/>
    <m/>
    <n v="7.8539816339744835E-3"/>
    <n v="2.6728826664807165E-2"/>
    <s v="5a15"/>
  </r>
  <r>
    <n v="20"/>
    <x v="49"/>
    <n v="1"/>
    <n v="24"/>
    <s v="Pinus cembroides"/>
    <n v="5"/>
    <n v="6"/>
    <m/>
    <m/>
    <n v="1.9634954084936209E-3"/>
    <n v="7.3344795804612326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10"/>
    <s v="Quercus rugosa"/>
    <n v="10"/>
    <n v="3"/>
    <m/>
    <m/>
    <n v="7.8539816339744835E-3"/>
    <n v="1.2942556175112916E-2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2"/>
    <s v="Pinus engelmannii"/>
    <n v="20"/>
    <n v="15"/>
    <n v="56"/>
    <n v="7"/>
    <n v="3.1415926535897934E-2"/>
    <n v="0.25640973899293129"/>
    <s v="5a15"/>
  </r>
  <r>
    <n v="20"/>
    <x v="49"/>
    <n v="1"/>
    <n v="10"/>
    <s v="Quercus rugosa"/>
    <n v="25"/>
    <n v="6"/>
    <m/>
    <m/>
    <n v="4.9087385212340517E-2"/>
    <n v="0.14801210491524977"/>
    <s v="20a2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14"/>
    <s v="Quercus fulva"/>
    <n v="5"/>
    <n v="3"/>
    <m/>
    <m/>
    <n v="1.9634954084936209E-3"/>
    <n v="3.6378364277704512E-3"/>
    <s v="5a1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10"/>
    <s v="Quercus rugosa"/>
    <n v="25"/>
    <n v="6"/>
    <m/>
    <m/>
    <n v="4.9087385212340517E-2"/>
    <n v="0.14801210491524977"/>
    <s v="20a2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24"/>
    <s v="Pinus cembroides"/>
    <n v="10"/>
    <n v="5"/>
    <m/>
    <m/>
    <n v="7.8539816339744835E-3"/>
    <n v="2.2046555420420225E-2"/>
    <s v="5a15"/>
  </r>
  <r>
    <n v="20"/>
    <x v="49"/>
    <n v="1"/>
    <n v="10"/>
    <s v="Quercus rugosa"/>
    <n v="10"/>
    <n v="3"/>
    <m/>
    <m/>
    <n v="7.8539816339744835E-3"/>
    <n v="1.2942556175112916E-2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2"/>
    <s v="Pinus engelmannii"/>
    <n v="20"/>
    <n v="15"/>
    <m/>
    <m/>
    <n v="3.1415926535897934E-2"/>
    <n v="0.25640973899293129"/>
    <s v="5a15"/>
  </r>
  <r>
    <n v="20"/>
    <x v="49"/>
    <n v="1"/>
    <n v="2"/>
    <s v="Pinus engelmannii"/>
    <n v="10"/>
    <n v="10"/>
    <m/>
    <m/>
    <n v="7.8539816339744835E-3"/>
    <n v="4.5847824058857317E-2"/>
    <s v="5a15"/>
  </r>
  <r>
    <n v="20"/>
    <x v="49"/>
    <n v="1"/>
    <n v="24"/>
    <s v="Pinus cembroides"/>
    <n v="5"/>
    <n v="6"/>
    <m/>
    <m/>
    <n v="1.9634954084936209E-3"/>
    <n v="7.3344795804612326E-3"/>
    <s v="5a15"/>
  </r>
  <r>
    <n v="20"/>
    <x v="49"/>
    <n v="1"/>
    <n v="22"/>
    <s v="Juniperus sp"/>
    <n v="5"/>
    <n v="3"/>
    <m/>
    <m/>
    <n v="1.9634954084936209E-3"/>
    <n v="3.6378364277704512E-3"/>
    <s v="5a15"/>
  </r>
  <r>
    <n v="20"/>
    <x v="49"/>
    <n v="1"/>
    <n v="10"/>
    <s v="Otras Ojosas"/>
    <n v="5"/>
    <n v="3"/>
    <m/>
    <m/>
    <n v="1.9634954084936209E-3"/>
    <n v="3.6378364277704512E-3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10"/>
    <s v="Quercus rugosa"/>
    <n v="10"/>
    <n v="3"/>
    <m/>
    <m/>
    <n v="7.8539816339744835E-3"/>
    <n v="1.2942556175112916E-2"/>
    <s v="5a15"/>
  </r>
  <r>
    <n v="20"/>
    <x v="49"/>
    <n v="1"/>
    <n v="10"/>
    <s v="Quercus rugosa"/>
    <n v="5"/>
    <n v="3"/>
    <m/>
    <m/>
    <n v="1.9634954084936209E-3"/>
    <n v="3.6378364277704512E-3"/>
    <s v="5a15"/>
  </r>
  <r>
    <n v="20"/>
    <x v="49"/>
    <n v="1"/>
    <n v="24"/>
    <s v="Pinus cembroides"/>
    <n v="5"/>
    <n v="3"/>
    <m/>
    <m/>
    <n v="1.9634954084936209E-3"/>
    <n v="3.5268851656513989E-3"/>
    <s v="5a15"/>
  </r>
  <r>
    <n v="20"/>
    <x v="49"/>
    <n v="1"/>
    <n v="10"/>
    <s v="Quercus rugosa"/>
    <n v="25"/>
    <n v="6"/>
    <m/>
    <m/>
    <n v="4.9087385212340517E-2"/>
    <n v="0.14801210491524977"/>
    <s v="20a2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10"/>
    <s v="Quercus rugosa"/>
    <n v="25"/>
    <n v="6"/>
    <m/>
    <m/>
    <n v="4.9087385212340517E-2"/>
    <n v="0.14801210491524977"/>
    <s v="20a2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10"/>
    <n v="5"/>
    <m/>
    <m/>
    <n v="7.8539816339744835E-3"/>
    <n v="2.2046555420420225E-2"/>
    <s v="5a15"/>
  </r>
  <r>
    <n v="20"/>
    <x v="50"/>
    <n v="1"/>
    <n v="10"/>
    <s v="Quercus rugosa"/>
    <n v="10"/>
    <n v="3"/>
    <m/>
    <m/>
    <n v="7.8539816339744835E-3"/>
    <n v="1.2942556175112916E-2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10"/>
    <n v="6"/>
    <m/>
    <m/>
    <n v="7.8539816339744835E-3"/>
    <n v="2.6728826664807165E-2"/>
    <s v="5a15"/>
  </r>
  <r>
    <n v="20"/>
    <x v="50"/>
    <n v="1"/>
    <n v="24"/>
    <s v="Pinus cembroides"/>
    <n v="5"/>
    <n v="6"/>
    <m/>
    <m/>
    <n v="1.9634954084936209E-3"/>
    <n v="7.3344795804612326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10"/>
    <s v="Otras Ojosas"/>
    <n v="5"/>
    <n v="3"/>
    <m/>
    <m/>
    <n v="1.9634954084936209E-3"/>
    <n v="3.6378364277704512E-3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10"/>
    <s v="Quercus rugosa"/>
    <n v="10"/>
    <n v="3"/>
    <m/>
    <m/>
    <n v="7.8539816339744835E-3"/>
    <n v="1.2942556175112916E-2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10"/>
    <s v="Quercus rugosa"/>
    <n v="25"/>
    <n v="6"/>
    <m/>
    <m/>
    <n v="4.9087385212340517E-2"/>
    <n v="0.14801210491524977"/>
    <s v="20a2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"/>
    <s v="Pinus engelmannii"/>
    <n v="20"/>
    <n v="10"/>
    <m/>
    <m/>
    <n v="3.1415926535897934E-2"/>
    <n v="0.16708186706148101"/>
    <s v="5a15"/>
  </r>
  <r>
    <n v="20"/>
    <x v="50"/>
    <n v="1"/>
    <n v="2"/>
    <s v="Pinus engelmannii"/>
    <n v="20"/>
    <n v="10"/>
    <m/>
    <m/>
    <n v="3.1415926535897934E-2"/>
    <n v="0.16708186706148101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10"/>
    <s v="Quercus rugosa"/>
    <n v="10"/>
    <n v="3"/>
    <m/>
    <m/>
    <n v="7.8539816339744835E-3"/>
    <n v="1.2942556175112916E-2"/>
    <s v="5a15"/>
  </r>
  <r>
    <n v="20"/>
    <x v="50"/>
    <n v="1"/>
    <n v="10"/>
    <s v="Quercus rugosa"/>
    <n v="5"/>
    <n v="3"/>
    <m/>
    <m/>
    <n v="1.9634954084936209E-3"/>
    <n v="3.6378364277704512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10"/>
    <s v="Quercus rugosa"/>
    <n v="25"/>
    <n v="6"/>
    <m/>
    <m/>
    <n v="4.9087385212340517E-2"/>
    <n v="0.14801210491524977"/>
    <s v="20a2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4"/>
    <s v="Pinus cembroides"/>
    <n v="5"/>
    <n v="3"/>
    <m/>
    <m/>
    <n v="1.9634954084936209E-3"/>
    <n v="3.5268851656513989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22"/>
    <s v="Juniperus sp"/>
    <n v="5"/>
    <n v="3"/>
    <m/>
    <m/>
    <n v="1.9634954084936209E-3"/>
    <n v="3.6378364277704512E-3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0"/>
    <n v="1"/>
    <n v="22"/>
    <s v="Juniperus sp"/>
    <n v="10"/>
    <n v="3"/>
    <m/>
    <m/>
    <n v="7.8539816339744835E-3"/>
    <n v="1.2942556175112916E-2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24"/>
    <s v="Pinus cembroides"/>
    <n v="15"/>
    <n v="6"/>
    <m/>
    <m/>
    <n v="1.7671458676442587E-2"/>
    <n v="5.6950957515054322E-2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10"/>
    <s v="Quercus rugosa"/>
    <n v="10"/>
    <n v="3"/>
    <m/>
    <m/>
    <n v="7.8539816339744835E-3"/>
    <n v="1.2942556175112916E-2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10"/>
    <s v="Quercus rugosa"/>
    <n v="25"/>
    <n v="6"/>
    <m/>
    <m/>
    <n v="4.9087385212340517E-2"/>
    <n v="0.14801210491524977"/>
    <s v="20a2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22"/>
    <s v="Juniperus sp"/>
    <n v="10"/>
    <n v="3"/>
    <m/>
    <m/>
    <n v="7.8539816339744835E-3"/>
    <n v="1.2942556175112916E-2"/>
    <s v="5a15"/>
  </r>
  <r>
    <n v="20"/>
    <x v="51"/>
    <n v="1"/>
    <n v="22"/>
    <s v="Juniperus sp"/>
    <n v="10"/>
    <n v="3"/>
    <m/>
    <m/>
    <n v="7.8539816339744835E-3"/>
    <n v="1.2942556175112916E-2"/>
    <s v="5a15"/>
  </r>
  <r>
    <n v="20"/>
    <x v="51"/>
    <n v="1"/>
    <n v="22"/>
    <s v="Juniperus sp"/>
    <n v="10"/>
    <n v="3"/>
    <m/>
    <m/>
    <n v="7.8539816339744835E-3"/>
    <n v="1.2942556175112916E-2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24"/>
    <s v="Pinus cembroides"/>
    <n v="15"/>
    <n v="6"/>
    <m/>
    <m/>
    <n v="1.7671458676442587E-2"/>
    <n v="5.6950957515054322E-2"/>
    <s v="5a15"/>
  </r>
  <r>
    <n v="20"/>
    <x v="51"/>
    <n v="1"/>
    <n v="24"/>
    <s v="Pinus cembroides"/>
    <n v="10"/>
    <n v="6"/>
    <m/>
    <m/>
    <n v="7.8539816339744835E-3"/>
    <n v="2.6728826664807165E-2"/>
    <s v="5a15"/>
  </r>
  <r>
    <n v="20"/>
    <x v="51"/>
    <n v="1"/>
    <n v="24"/>
    <s v="Pinus cembroides"/>
    <n v="10"/>
    <n v="6"/>
    <m/>
    <m/>
    <n v="7.8539816339744835E-3"/>
    <n v="2.6728826664807165E-2"/>
    <s v="5a15"/>
  </r>
  <r>
    <n v="20"/>
    <x v="51"/>
    <n v="1"/>
    <n v="24"/>
    <s v="Pinus cembroides"/>
    <n v="15"/>
    <n v="6"/>
    <m/>
    <m/>
    <n v="1.7671458676442587E-2"/>
    <n v="5.6950957515054322E-2"/>
    <s v="5a15"/>
  </r>
  <r>
    <n v="20"/>
    <x v="51"/>
    <n v="1"/>
    <n v="24"/>
    <s v="Pinus cembroides"/>
    <n v="15"/>
    <n v="6"/>
    <m/>
    <m/>
    <n v="1.7671458676442587E-2"/>
    <n v="5.6950957515054322E-2"/>
    <s v="5a15"/>
  </r>
  <r>
    <n v="20"/>
    <x v="51"/>
    <n v="1"/>
    <n v="24"/>
    <s v="Pinus cembroides"/>
    <n v="10"/>
    <n v="6"/>
    <m/>
    <m/>
    <n v="7.8539816339744835E-3"/>
    <n v="2.6728826664807165E-2"/>
    <s v="5a15"/>
  </r>
  <r>
    <n v="20"/>
    <x v="51"/>
    <n v="1"/>
    <n v="24"/>
    <s v="Pinus cembroides"/>
    <n v="5"/>
    <n v="6"/>
    <m/>
    <m/>
    <n v="1.9634954084936209E-3"/>
    <n v="7.3344795804612326E-3"/>
    <s v="5a1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10"/>
    <s v="Quercus rugosa"/>
    <n v="10"/>
    <n v="3"/>
    <m/>
    <m/>
    <n v="7.8539816339744835E-3"/>
    <n v="1.2942556175112916E-2"/>
    <s v="5a15"/>
  </r>
  <r>
    <n v="20"/>
    <x v="51"/>
    <n v="1"/>
    <n v="10"/>
    <s v="Quercus rugosa"/>
    <n v="5"/>
    <n v="3"/>
    <m/>
    <m/>
    <n v="1.9634954084936209E-3"/>
    <n v="3.6378364277704512E-3"/>
    <s v="5a15"/>
  </r>
  <r>
    <n v="20"/>
    <x v="51"/>
    <n v="1"/>
    <n v="24"/>
    <s v="Pinus cembroides"/>
    <n v="5"/>
    <n v="3"/>
    <m/>
    <m/>
    <n v="1.9634954084936209E-3"/>
    <n v="3.5268851656513989E-3"/>
    <s v="5a15"/>
  </r>
  <r>
    <n v="20"/>
    <x v="51"/>
    <n v="1"/>
    <n v="10"/>
    <s v="Quercus rugosa"/>
    <n v="25"/>
    <n v="6"/>
    <m/>
    <m/>
    <n v="4.9087385212340517E-2"/>
    <n v="0.14801210491524977"/>
    <s v="20a25"/>
  </r>
  <r>
    <n v="20"/>
    <x v="51"/>
    <n v="1"/>
    <n v="22"/>
    <s v="Juniperus sp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1"/>
    <n v="1"/>
    <n v="14"/>
    <s v="Quercus fulva"/>
    <n v="5"/>
    <n v="3"/>
    <m/>
    <m/>
    <n v="1.9634954084936209E-3"/>
    <n v="3.6378364277704512E-3"/>
    <s v="5a15"/>
  </r>
  <r>
    <n v="20"/>
    <x v="52"/>
    <n v="1"/>
    <n v="24"/>
    <s v="Pinus cembroides"/>
    <n v="10"/>
    <n v="5"/>
    <m/>
    <m/>
    <n v="7.8539816339744835E-3"/>
    <n v="2.2046555420420225E-2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10"/>
    <n v="6"/>
    <m/>
    <m/>
    <n v="7.8539816339744835E-3"/>
    <n v="2.6728826664807165E-2"/>
    <s v="5a15"/>
  </r>
  <r>
    <n v="20"/>
    <x v="52"/>
    <n v="1"/>
    <n v="24"/>
    <s v="Pinus cembroides"/>
    <n v="5"/>
    <n v="6"/>
    <m/>
    <m/>
    <n v="1.9634954084936209E-3"/>
    <n v="7.3344795804612326E-3"/>
    <s v="5a15"/>
  </r>
  <r>
    <n v="20"/>
    <x v="52"/>
    <n v="1"/>
    <n v="22"/>
    <s v="Juniperus sp"/>
    <n v="5"/>
    <n v="3"/>
    <m/>
    <m/>
    <n v="1.9634954084936209E-3"/>
    <n v="3.6378364277704512E-3"/>
    <s v="5a15"/>
  </r>
  <r>
    <n v="20"/>
    <x v="52"/>
    <n v="1"/>
    <n v="10"/>
    <s v="Otras Ojosas"/>
    <n v="5"/>
    <n v="3"/>
    <m/>
    <m/>
    <n v="1.9634954084936209E-3"/>
    <n v="3.6378364277704512E-3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25"/>
    <n v="6"/>
    <m/>
    <m/>
    <n v="4.9087385212340517E-2"/>
    <n v="0.14801210491524977"/>
    <s v="20a2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25"/>
    <n v="6"/>
    <m/>
    <m/>
    <n v="4.9087385212340517E-2"/>
    <n v="0.14801210491524977"/>
    <s v="20a2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10"/>
    <n v="5"/>
    <m/>
    <m/>
    <n v="7.8539816339744835E-3"/>
    <n v="2.2046555420420225E-2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10"/>
    <n v="6"/>
    <m/>
    <m/>
    <n v="7.8539816339744835E-3"/>
    <n v="2.6728826664807165E-2"/>
    <s v="5a15"/>
  </r>
  <r>
    <n v="20"/>
    <x v="52"/>
    <n v="1"/>
    <n v="24"/>
    <s v="Pinus cembroides"/>
    <n v="5"/>
    <n v="6"/>
    <m/>
    <m/>
    <n v="1.9634954084936209E-3"/>
    <n v="7.3344795804612326E-3"/>
    <s v="5a15"/>
  </r>
  <r>
    <n v="20"/>
    <x v="52"/>
    <n v="1"/>
    <n v="22"/>
    <s v="Juniperus sp"/>
    <n v="5"/>
    <n v="3"/>
    <m/>
    <m/>
    <n v="1.9634954084936209E-3"/>
    <n v="3.6378364277704512E-3"/>
    <s v="5a15"/>
  </r>
  <r>
    <n v="20"/>
    <x v="52"/>
    <n v="1"/>
    <n v="10"/>
    <s v="Otras Ojosas"/>
    <n v="5"/>
    <n v="3"/>
    <m/>
    <m/>
    <n v="1.9634954084936209E-3"/>
    <n v="3.6378364277704512E-3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25"/>
    <n v="6"/>
    <m/>
    <m/>
    <n v="4.9087385212340517E-2"/>
    <n v="0.14801210491524977"/>
    <s v="20a2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10"/>
    <s v="Quercus rugosa"/>
    <n v="10"/>
    <n v="3"/>
    <m/>
    <m/>
    <n v="7.8539816339744835E-3"/>
    <n v="1.2942556175112916E-2"/>
    <s v="5a15"/>
  </r>
  <r>
    <n v="20"/>
    <x v="52"/>
    <n v="1"/>
    <n v="10"/>
    <s v="Quercus rugosa"/>
    <n v="5"/>
    <n v="3"/>
    <m/>
    <m/>
    <n v="1.9634954084936209E-3"/>
    <n v="3.6378364277704512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10"/>
    <s v="Quercus rugosa"/>
    <n v="25"/>
    <n v="6"/>
    <m/>
    <m/>
    <n v="4.9087385212340517E-2"/>
    <n v="0.14801210491524977"/>
    <s v="20a2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4"/>
    <s v="Pinus cembroides"/>
    <n v="5"/>
    <n v="3"/>
    <m/>
    <m/>
    <n v="1.9634954084936209E-3"/>
    <n v="3.5268851656513989E-3"/>
    <s v="5a15"/>
  </r>
  <r>
    <n v="20"/>
    <x v="52"/>
    <n v="1"/>
    <n v="22"/>
    <s v="Juniperus sp"/>
    <n v="5"/>
    <n v="3"/>
    <m/>
    <m/>
    <n v="1.9634954084936209E-3"/>
    <n v="3.6378364277704512E-3"/>
    <s v="5a15"/>
  </r>
  <r>
    <n v="20"/>
    <x v="52"/>
    <n v="1"/>
    <n v="22"/>
    <s v="Juniperus sp"/>
    <n v="5"/>
    <n v="3"/>
    <m/>
    <m/>
    <n v="1.9634954084936209E-3"/>
    <n v="3.6378364277704512E-3"/>
    <s v="5a15"/>
  </r>
  <r>
    <n v="21"/>
    <x v="53"/>
    <n v="1"/>
    <n v="24"/>
    <s v="Pinus cembroides"/>
    <n v="15"/>
    <n v="6"/>
    <m/>
    <m/>
    <n v="1.7671458676442587E-2"/>
    <n v="5.6950957515054322E-2"/>
    <s v="5a15"/>
  </r>
  <r>
    <n v="21"/>
    <x v="53"/>
    <n v="1"/>
    <n v="24"/>
    <s v="Pinus cembroides"/>
    <n v="10"/>
    <n v="6"/>
    <m/>
    <m/>
    <n v="7.8539816339744835E-3"/>
    <n v="2.6728826664807165E-2"/>
    <s v="5a15"/>
  </r>
  <r>
    <n v="21"/>
    <x v="53"/>
    <n v="1"/>
    <n v="2"/>
    <s v="Pinus engelmannii"/>
    <n v="10"/>
    <n v="10"/>
    <m/>
    <m/>
    <n v="7.8539816339744835E-3"/>
    <n v="4.5847824058857317E-2"/>
    <s v="5a15"/>
  </r>
  <r>
    <n v="21"/>
    <x v="53"/>
    <n v="1"/>
    <n v="2"/>
    <s v="Pinus engelmannii"/>
    <n v="15"/>
    <n v="15"/>
    <n v="52"/>
    <n v="9"/>
    <n v="1.7671458676442587E-2"/>
    <n v="0.14991499044672146"/>
    <s v="5a15"/>
  </r>
  <r>
    <n v="21"/>
    <x v="53"/>
    <n v="1"/>
    <n v="24"/>
    <s v="Pinus cembroides"/>
    <n v="15"/>
    <n v="6"/>
    <m/>
    <m/>
    <n v="1.7671458676442587E-2"/>
    <n v="5.6950957515054322E-2"/>
    <s v="5a15"/>
  </r>
  <r>
    <n v="21"/>
    <x v="53"/>
    <n v="1"/>
    <n v="2"/>
    <s v="Pinus engelmannii"/>
    <n v="10"/>
    <n v="10"/>
    <m/>
    <m/>
    <n v="7.8539816339744835E-3"/>
    <n v="4.5847824058857317E-2"/>
    <s v="5a15"/>
  </r>
  <r>
    <n v="21"/>
    <x v="53"/>
    <n v="1"/>
    <n v="24"/>
    <s v="Pinus cembroides"/>
    <n v="5"/>
    <n v="6"/>
    <m/>
    <m/>
    <n v="1.9634954084936209E-3"/>
    <n v="7.3344795804612326E-3"/>
    <s v="5a1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10"/>
    <s v="Quercus rugosa"/>
    <n v="10"/>
    <n v="3"/>
    <m/>
    <m/>
    <n v="7.8539816339744835E-3"/>
    <n v="1.2942556175112916E-2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2"/>
    <s v="Pinus engelmannii"/>
    <n v="10"/>
    <n v="10"/>
    <m/>
    <m/>
    <n v="7.8539816339744835E-3"/>
    <n v="4.5847824058857317E-2"/>
    <s v="5a15"/>
  </r>
  <r>
    <n v="21"/>
    <x v="53"/>
    <n v="1"/>
    <n v="10"/>
    <s v="Quercus rugosa"/>
    <n v="25"/>
    <n v="6"/>
    <m/>
    <m/>
    <n v="4.9087385212340517E-2"/>
    <n v="0.14801210491524977"/>
    <s v="20a2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14"/>
    <s v="Quercus fulva"/>
    <n v="5"/>
    <n v="3"/>
    <m/>
    <m/>
    <n v="1.9634954084936209E-3"/>
    <n v="3.6378364277704512E-3"/>
    <s v="5a15"/>
  </r>
  <r>
    <n v="21"/>
    <x v="53"/>
    <n v="1"/>
    <n v="24"/>
    <s v="Pinus cembroides"/>
    <n v="5"/>
    <n v="3"/>
    <m/>
    <m/>
    <n v="1.9634954084936209E-3"/>
    <n v="3.5268851656513989E-3"/>
    <s v="5a15"/>
  </r>
  <r>
    <n v="21"/>
    <x v="53"/>
    <n v="1"/>
    <n v="10"/>
    <s v="Quercus rugosa"/>
    <n v="25"/>
    <n v="6"/>
    <m/>
    <m/>
    <n v="4.9087385212340517E-2"/>
    <n v="0.14801210491524977"/>
    <s v="20a25"/>
  </r>
  <r>
    <n v="21"/>
    <x v="53"/>
    <n v="1"/>
    <n v="24"/>
    <s v="Pinus cembroides"/>
    <n v="5"/>
    <n v="3"/>
    <m/>
    <m/>
    <n v="1.9634954084936209E-3"/>
    <n v="3.5268851656513989E-3"/>
    <s v="5a15"/>
  </r>
  <r>
    <n v="21"/>
    <x v="53"/>
    <n v="1"/>
    <n v="24"/>
    <s v="Pinus cembroides"/>
    <n v="10"/>
    <n v="5"/>
    <m/>
    <m/>
    <n v="7.8539816339744835E-3"/>
    <n v="2.2046555420420225E-2"/>
    <s v="5a15"/>
  </r>
  <r>
    <n v="21"/>
    <x v="53"/>
    <n v="1"/>
    <n v="10"/>
    <s v="Quercus rugosa"/>
    <n v="10"/>
    <n v="3"/>
    <m/>
    <m/>
    <n v="7.8539816339744835E-3"/>
    <n v="1.2942556175112916E-2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24"/>
    <s v="Pinus cembroides"/>
    <n v="5"/>
    <n v="3"/>
    <m/>
    <m/>
    <n v="1.9634954084936209E-3"/>
    <n v="3.5268851656513989E-3"/>
    <s v="5a15"/>
  </r>
  <r>
    <n v="21"/>
    <x v="53"/>
    <n v="1"/>
    <n v="24"/>
    <s v="Pinus cembroides"/>
    <n v="10"/>
    <n v="6"/>
    <m/>
    <m/>
    <n v="7.8539816339744835E-3"/>
    <n v="2.6728826664807165E-2"/>
    <s v="5a15"/>
  </r>
  <r>
    <n v="21"/>
    <x v="53"/>
    <n v="1"/>
    <n v="24"/>
    <s v="Pinus cembroides"/>
    <n v="5"/>
    <n v="6"/>
    <m/>
    <m/>
    <n v="1.9634954084936209E-3"/>
    <n v="7.3344795804612326E-3"/>
    <s v="5a15"/>
  </r>
  <r>
    <n v="21"/>
    <x v="53"/>
    <n v="1"/>
    <n v="22"/>
    <s v="Juniperus sp"/>
    <n v="5"/>
    <n v="3"/>
    <m/>
    <m/>
    <n v="1.9634954084936209E-3"/>
    <n v="3.6378364277704512E-3"/>
    <s v="5a15"/>
  </r>
  <r>
    <n v="21"/>
    <x v="53"/>
    <n v="1"/>
    <n v="10"/>
    <s v="Otras Ojosas"/>
    <n v="5"/>
    <n v="3"/>
    <m/>
    <m/>
    <n v="1.9634954084936209E-3"/>
    <n v="3.6378364277704512E-3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10"/>
    <s v="Quercus rugosa"/>
    <n v="10"/>
    <n v="3"/>
    <m/>
    <m/>
    <n v="7.8539816339744835E-3"/>
    <n v="1.2942556175112916E-2"/>
    <s v="5a15"/>
  </r>
  <r>
    <n v="21"/>
    <x v="53"/>
    <n v="1"/>
    <n v="10"/>
    <s v="Quercus rugosa"/>
    <n v="5"/>
    <n v="3"/>
    <m/>
    <m/>
    <n v="1.9634954084936209E-3"/>
    <n v="3.6378364277704512E-3"/>
    <s v="5a15"/>
  </r>
  <r>
    <n v="21"/>
    <x v="53"/>
    <n v="1"/>
    <n v="24"/>
    <s v="Pinus cembroides"/>
    <n v="5"/>
    <n v="3"/>
    <m/>
    <m/>
    <n v="1.9634954084936209E-3"/>
    <n v="3.5268851656513989E-3"/>
    <s v="5a15"/>
  </r>
  <r>
    <n v="21"/>
    <x v="53"/>
    <n v="1"/>
    <n v="10"/>
    <s v="Quercus rugosa"/>
    <n v="25"/>
    <n v="6"/>
    <m/>
    <m/>
    <n v="4.9087385212340517E-2"/>
    <n v="0.14801210491524977"/>
    <s v="20a25"/>
  </r>
  <r>
    <n v="21"/>
    <x v="54"/>
    <n v="1"/>
    <n v="24"/>
    <s v="Pinus cembroides"/>
    <n v="5"/>
    <n v="6"/>
    <m/>
    <m/>
    <n v="1.9634954084936209E-3"/>
    <n v="7.3344795804612326E-3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10"/>
    <s v="Otras Ojosas"/>
    <n v="5"/>
    <n v="3"/>
    <m/>
    <m/>
    <n v="1.9634954084936209E-3"/>
    <n v="3.6378364277704512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10"/>
    <n v="3"/>
    <m/>
    <m/>
    <n v="7.8539816339744835E-3"/>
    <n v="1.2942556175112916E-2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25"/>
    <n v="6"/>
    <m/>
    <m/>
    <n v="4.9087385212340517E-2"/>
    <n v="0.14801210491524977"/>
    <s v="20a2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10"/>
    <n v="3"/>
    <m/>
    <m/>
    <n v="7.8539816339744835E-3"/>
    <n v="1.2942556175112916E-2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25"/>
    <n v="6"/>
    <m/>
    <m/>
    <n v="4.9087385212340517E-2"/>
    <n v="0.14801210491524977"/>
    <s v="20a25"/>
  </r>
  <r>
    <n v="21"/>
    <x v="54"/>
    <n v="1"/>
    <n v="2"/>
    <s v="Pinus engelmannii"/>
    <n v="15"/>
    <n v="10"/>
    <m/>
    <m/>
    <n v="1.7671458676442587E-2"/>
    <n v="9.7687695493628809E-2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"/>
    <s v="Pinus engelmannii"/>
    <n v="10"/>
    <n v="10"/>
    <m/>
    <m/>
    <n v="7.8539816339744835E-3"/>
    <n v="4.5847824058857317E-2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2"/>
    <s v="Juniperus sp"/>
    <n v="10"/>
    <n v="3"/>
    <m/>
    <m/>
    <n v="7.8539816339744835E-3"/>
    <n v="1.2942556175112916E-2"/>
    <s v="5a15"/>
  </r>
  <r>
    <n v="21"/>
    <x v="54"/>
    <n v="1"/>
    <n v="22"/>
    <s v="Juniperus sp"/>
    <n v="5"/>
    <n v="3"/>
    <m/>
    <m/>
    <n v="1.9634954084936209E-3"/>
    <n v="3.6378364277704512E-3"/>
    <s v="5a15"/>
  </r>
  <r>
    <n v="21"/>
    <x v="54"/>
    <n v="1"/>
    <n v="24"/>
    <s v="Pinus cembroides"/>
    <n v="15"/>
    <n v="6"/>
    <m/>
    <m/>
    <n v="1.7671458676442587E-2"/>
    <n v="5.6950957515054322E-2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10"/>
    <s v="Quercus rugosa"/>
    <n v="10"/>
    <n v="3"/>
    <m/>
    <m/>
    <n v="7.8539816339744835E-3"/>
    <n v="1.2942556175112916E-2"/>
    <s v="5a15"/>
  </r>
  <r>
    <n v="21"/>
    <x v="54"/>
    <n v="1"/>
    <n v="10"/>
    <s v="Quercus rugosa"/>
    <n v="5"/>
    <n v="3"/>
    <m/>
    <m/>
    <n v="1.9634954084936209E-3"/>
    <n v="3.6378364277704512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10"/>
    <s v="Quercus rugosa"/>
    <n v="25"/>
    <n v="6"/>
    <m/>
    <m/>
    <n v="4.9087385212340517E-2"/>
    <n v="0.14801210491524977"/>
    <s v="20a2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1"/>
    <x v="54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10"/>
    <s v="Quercus rugosa"/>
    <n v="10"/>
    <n v="3"/>
    <m/>
    <m/>
    <n v="7.8539816339744835E-3"/>
    <n v="1.2942556175112916E-2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10"/>
    <s v="Quercus rugosa"/>
    <n v="25"/>
    <n v="6"/>
    <m/>
    <m/>
    <n v="4.9087385212340517E-2"/>
    <n v="0.14801210491524977"/>
    <s v="20a2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"/>
    <s v="Pinus engelmannii"/>
    <n v="10"/>
    <n v="10"/>
    <m/>
    <m/>
    <n v="7.8539816339744835E-3"/>
    <n v="4.5847824058857317E-2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2"/>
    <s v="Juniperus sp"/>
    <n v="10"/>
    <n v="3"/>
    <m/>
    <m/>
    <n v="7.8539816339744835E-3"/>
    <n v="1.2942556175112916E-2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"/>
    <s v="Pinus engelmannii"/>
    <n v="15"/>
    <n v="10"/>
    <n v="25"/>
    <n v="8"/>
    <n v="1.7671458676442587E-2"/>
    <n v="9.7687695493628809E-2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10"/>
    <s v="Quercus rugosa"/>
    <n v="10"/>
    <n v="3"/>
    <m/>
    <m/>
    <n v="7.8539816339744835E-3"/>
    <n v="1.2942556175112916E-2"/>
    <s v="5a15"/>
  </r>
  <r>
    <n v="23"/>
    <x v="55"/>
    <n v="1"/>
    <n v="10"/>
    <s v="Quercus rugosa"/>
    <n v="5"/>
    <n v="3"/>
    <m/>
    <m/>
    <n v="1.9634954084936209E-3"/>
    <n v="3.6378364277704512E-3"/>
    <s v="5a15"/>
  </r>
  <r>
    <n v="23"/>
    <x v="55"/>
    <n v="1"/>
    <n v="2"/>
    <s v="Pinus engelmannii"/>
    <n v="15"/>
    <n v="10"/>
    <m/>
    <m/>
    <n v="1.7671458676442587E-2"/>
    <n v="9.7687695493628809E-2"/>
    <s v="5a15"/>
  </r>
  <r>
    <n v="23"/>
    <x v="55"/>
    <n v="1"/>
    <n v="10"/>
    <s v="Quercus rugosa"/>
    <n v="25"/>
    <n v="6"/>
    <m/>
    <m/>
    <n v="4.9087385212340517E-2"/>
    <n v="0.14801210491524977"/>
    <s v="20a2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24"/>
    <s v="Pinus cembroides"/>
    <n v="5"/>
    <n v="3"/>
    <m/>
    <m/>
    <n v="1.9634954084936209E-3"/>
    <n v="3.5268851656513989E-3"/>
    <s v="5a15"/>
  </r>
  <r>
    <n v="23"/>
    <x v="55"/>
    <n v="1"/>
    <n v="14"/>
    <s v="Quercus fulva"/>
    <n v="5"/>
    <n v="3"/>
    <m/>
    <m/>
    <n v="1.9634954084936209E-3"/>
    <n v="3.6378364277704512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22"/>
    <s v="Juniperus sp"/>
    <n v="5"/>
    <n v="3"/>
    <m/>
    <m/>
    <n v="1.9634954084936209E-3"/>
    <n v="3.6378364277704512E-3"/>
    <s v="5a15"/>
  </r>
  <r>
    <n v="23"/>
    <x v="55"/>
    <n v="1"/>
    <n v="14"/>
    <s v="Quercus fulva"/>
    <n v="5"/>
    <n v="3"/>
    <m/>
    <m/>
    <n v="1.9634954084936209E-3"/>
    <n v="3.6378364277704512E-3"/>
    <s v="5a15"/>
  </r>
  <r>
    <n v="23"/>
    <x v="55"/>
    <n v="1"/>
    <n v="14"/>
    <s v="Quercus fulva"/>
    <n v="5"/>
    <n v="3"/>
    <m/>
    <m/>
    <n v="1.9634954084936209E-3"/>
    <n v="3.6378364277704512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10"/>
    <n v="6"/>
    <m/>
    <m/>
    <n v="7.8539816339744835E-3"/>
    <n v="2.6728826664807165E-2"/>
    <s v="5a15"/>
  </r>
  <r>
    <n v="28"/>
    <x v="56"/>
    <n v="1"/>
    <n v="24"/>
    <s v="Pinus cembroides"/>
    <n v="5"/>
    <n v="6"/>
    <m/>
    <m/>
    <n v="1.9634954084936209E-3"/>
    <n v="7.3344795804612326E-3"/>
    <s v="5a15"/>
  </r>
  <r>
    <n v="28"/>
    <x v="56"/>
    <n v="1"/>
    <n v="22"/>
    <s v="Juniperus sp"/>
    <n v="5"/>
    <n v="3"/>
    <m/>
    <m/>
    <n v="1.9634954084936209E-3"/>
    <n v="3.6378364277704512E-3"/>
    <s v="5a15"/>
  </r>
  <r>
    <n v="28"/>
    <x v="56"/>
    <n v="1"/>
    <n v="10"/>
    <s v="Otras Ojosas"/>
    <n v="5"/>
    <n v="3"/>
    <m/>
    <m/>
    <n v="1.9634954084936209E-3"/>
    <n v="3.6378364277704512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10"/>
    <s v="Quercus rugosa"/>
    <n v="10"/>
    <n v="3"/>
    <m/>
    <m/>
    <n v="7.8539816339744835E-3"/>
    <n v="1.2942556175112916E-2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10"/>
    <s v="Quercus rugosa"/>
    <n v="25"/>
    <n v="6"/>
    <m/>
    <m/>
    <n v="4.9087385212340517E-2"/>
    <n v="0.14801210491524977"/>
    <s v="20a2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10"/>
    <s v="Quercus rugosa"/>
    <n v="25"/>
    <n v="6"/>
    <m/>
    <m/>
    <n v="4.9087385212340517E-2"/>
    <n v="0.14801210491524977"/>
    <s v="20a2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10"/>
    <n v="5"/>
    <m/>
    <m/>
    <n v="7.8539816339744835E-3"/>
    <n v="2.2046555420420225E-2"/>
    <s v="5a15"/>
  </r>
  <r>
    <n v="28"/>
    <x v="56"/>
    <n v="1"/>
    <n v="10"/>
    <s v="Quercus rugosa"/>
    <n v="10"/>
    <n v="3"/>
    <m/>
    <m/>
    <n v="7.8539816339744835E-3"/>
    <n v="1.2942556175112916E-2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10"/>
    <n v="6"/>
    <m/>
    <m/>
    <n v="7.8539816339744835E-3"/>
    <n v="2.6728826664807165E-2"/>
    <s v="5a15"/>
  </r>
  <r>
    <n v="28"/>
    <x v="56"/>
    <n v="1"/>
    <n v="24"/>
    <s v="Pinus cembroides"/>
    <n v="5"/>
    <n v="6"/>
    <m/>
    <m/>
    <n v="1.9634954084936209E-3"/>
    <n v="7.3344795804612326E-3"/>
    <s v="5a15"/>
  </r>
  <r>
    <n v="28"/>
    <x v="56"/>
    <n v="1"/>
    <n v="22"/>
    <s v="Juniperus sp"/>
    <n v="5"/>
    <n v="3"/>
    <m/>
    <m/>
    <n v="1.9634954084936209E-3"/>
    <n v="3.6378364277704512E-3"/>
    <s v="5a15"/>
  </r>
  <r>
    <n v="28"/>
    <x v="56"/>
    <n v="1"/>
    <n v="10"/>
    <s v="Otras Ojosas"/>
    <n v="5"/>
    <n v="3"/>
    <m/>
    <m/>
    <n v="1.9634954084936209E-3"/>
    <n v="3.6378364277704512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10"/>
    <s v="Quercus rugosa"/>
    <n v="10"/>
    <n v="3"/>
    <m/>
    <m/>
    <n v="7.8539816339744835E-3"/>
    <n v="1.2942556175112916E-2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10"/>
    <s v="Quercus rugosa"/>
    <n v="25"/>
    <n v="6"/>
    <m/>
    <m/>
    <n v="4.9087385212340517E-2"/>
    <n v="0.14801210491524977"/>
    <s v="20a25"/>
  </r>
  <r>
    <n v="28"/>
    <x v="56"/>
    <n v="1"/>
    <n v="2"/>
    <s v="Pinus engelmannii"/>
    <n v="10"/>
    <n v="10"/>
    <m/>
    <m/>
    <n v="7.8539816339744835E-3"/>
    <n v="4.5847824058857317E-2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"/>
    <s v="Pinus engelmannii"/>
    <n v="15"/>
    <n v="10"/>
    <n v="28"/>
    <n v="7"/>
    <n v="1.7671458676442587E-2"/>
    <n v="9.7687695493628809E-2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10"/>
    <s v="Quercus rugosa"/>
    <n v="10"/>
    <n v="3"/>
    <m/>
    <m/>
    <n v="7.8539816339744835E-3"/>
    <n v="1.2942556175112916E-2"/>
    <s v="5a15"/>
  </r>
  <r>
    <n v="28"/>
    <x v="56"/>
    <n v="1"/>
    <n v="10"/>
    <s v="Quercus rugosa"/>
    <n v="5"/>
    <n v="3"/>
    <m/>
    <m/>
    <n v="1.9634954084936209E-3"/>
    <n v="3.6378364277704512E-3"/>
    <s v="5a15"/>
  </r>
  <r>
    <n v="28"/>
    <x v="56"/>
    <n v="1"/>
    <n v="2"/>
    <s v="Pinus engelmannii"/>
    <n v="15"/>
    <n v="10"/>
    <m/>
    <m/>
    <n v="1.7671458676442587E-2"/>
    <n v="9.7687695493628809E-2"/>
    <s v="5a15"/>
  </r>
  <r>
    <n v="28"/>
    <x v="56"/>
    <n v="1"/>
    <n v="10"/>
    <s v="Quercus rugosa"/>
    <n v="25"/>
    <n v="6"/>
    <m/>
    <m/>
    <n v="4.9087385212340517E-2"/>
    <n v="0.14801210491524977"/>
    <s v="20a25"/>
  </r>
  <r>
    <n v="28"/>
    <x v="56"/>
    <n v="1"/>
    <n v="2"/>
    <s v="Pinus engelmannii"/>
    <n v="10"/>
    <n v="10"/>
    <m/>
    <m/>
    <n v="7.8539816339744835E-3"/>
    <n v="4.5847824058857317E-2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6"/>
    <n v="1"/>
    <n v="24"/>
    <s v="Pinus cembroides"/>
    <n v="5"/>
    <n v="3"/>
    <m/>
    <m/>
    <n v="1.9634954084936209E-3"/>
    <n v="3.5268851656513989E-3"/>
    <s v="5a15"/>
  </r>
  <r>
    <n v="28"/>
    <x v="57"/>
    <n v="1"/>
    <n v="14"/>
    <s v="Quercus fulva"/>
    <n v="5"/>
    <n v="3"/>
    <m/>
    <m/>
    <n v="1.9634954084936209E-3"/>
    <n v="3.6378364277704512E-3"/>
    <s v="5a15"/>
  </r>
  <r>
    <n v="28"/>
    <x v="57"/>
    <n v="1"/>
    <n v="14"/>
    <s v="Quercus fulva"/>
    <n v="5"/>
    <n v="3"/>
    <m/>
    <m/>
    <n v="1.9634954084936209E-3"/>
    <n v="3.6378364277704512E-3"/>
    <s v="5a15"/>
  </r>
  <r>
    <n v="28"/>
    <x v="57"/>
    <n v="1"/>
    <n v="22"/>
    <s v="Juniperus sp"/>
    <n v="5"/>
    <n v="3"/>
    <m/>
    <m/>
    <n v="1.9634954084936209E-3"/>
    <n v="3.6378364277704512E-3"/>
    <s v="5a15"/>
  </r>
  <r>
    <n v="28"/>
    <x v="57"/>
    <n v="1"/>
    <n v="22"/>
    <s v="Juniperus sp"/>
    <n v="5"/>
    <n v="3"/>
    <m/>
    <m/>
    <n v="1.9634954084936209E-3"/>
    <n v="3.6378364277704512E-3"/>
    <s v="5a15"/>
  </r>
  <r>
    <n v="28"/>
    <x v="57"/>
    <n v="1"/>
    <n v="14"/>
    <s v="Quercus fulva"/>
    <n v="5"/>
    <n v="3"/>
    <m/>
    <m/>
    <n v="1.9634954084936209E-3"/>
    <n v="3.6378364277704512E-3"/>
    <s v="5a15"/>
  </r>
  <r>
    <n v="28"/>
    <x v="57"/>
    <n v="1"/>
    <n v="14"/>
    <s v="Quercus fulv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25"/>
    <n v="6"/>
    <m/>
    <m/>
    <n v="4.9087385212340517E-2"/>
    <n v="0.14801210491524977"/>
    <s v="20a2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10"/>
    <n v="5"/>
    <m/>
    <m/>
    <n v="7.8539816339744835E-3"/>
    <n v="2.2046555420420225E-2"/>
    <s v="5a15"/>
  </r>
  <r>
    <n v="28"/>
    <x v="57"/>
    <n v="1"/>
    <n v="10"/>
    <s v="Quercus rugosa"/>
    <n v="10"/>
    <n v="3"/>
    <m/>
    <m/>
    <n v="7.8539816339744835E-3"/>
    <n v="1.2942556175112916E-2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10"/>
    <n v="6"/>
    <m/>
    <m/>
    <n v="7.8539816339744835E-3"/>
    <n v="2.6728826664807165E-2"/>
    <s v="5a15"/>
  </r>
  <r>
    <n v="28"/>
    <x v="57"/>
    <n v="1"/>
    <n v="24"/>
    <s v="Pinus cembroides"/>
    <n v="5"/>
    <n v="6"/>
    <m/>
    <m/>
    <n v="1.9634954084936209E-3"/>
    <n v="7.3344795804612326E-3"/>
    <s v="5a15"/>
  </r>
  <r>
    <n v="28"/>
    <x v="57"/>
    <n v="1"/>
    <n v="22"/>
    <s v="Juniperus sp"/>
    <n v="5"/>
    <n v="3"/>
    <m/>
    <m/>
    <n v="1.9634954084936209E-3"/>
    <n v="3.6378364277704512E-3"/>
    <s v="5a15"/>
  </r>
  <r>
    <n v="28"/>
    <x v="57"/>
    <n v="1"/>
    <n v="10"/>
    <s v="Otras Ojosas"/>
    <n v="5"/>
    <n v="3"/>
    <m/>
    <m/>
    <n v="1.9634954084936209E-3"/>
    <n v="3.6378364277704512E-3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10"/>
    <s v="Quercus rugosa"/>
    <n v="10"/>
    <n v="3"/>
    <m/>
    <m/>
    <n v="7.8539816339744835E-3"/>
    <n v="1.2942556175112916E-2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25"/>
    <n v="6"/>
    <m/>
    <m/>
    <n v="4.9087385212340517E-2"/>
    <n v="0.14801210491524977"/>
    <s v="20a25"/>
  </r>
  <r>
    <n v="28"/>
    <x v="57"/>
    <n v="1"/>
    <n v="24"/>
    <s v="Pinus cembroides"/>
    <n v="5"/>
    <n v="6"/>
    <m/>
    <m/>
    <n v="1.9634954084936209E-3"/>
    <n v="7.3344795804612326E-3"/>
    <s v="5a15"/>
  </r>
  <r>
    <n v="28"/>
    <x v="57"/>
    <n v="1"/>
    <n v="22"/>
    <s v="Juniperus sp"/>
    <n v="5"/>
    <n v="3"/>
    <m/>
    <m/>
    <n v="1.9634954084936209E-3"/>
    <n v="3.6378364277704512E-3"/>
    <s v="5a15"/>
  </r>
  <r>
    <n v="28"/>
    <x v="57"/>
    <n v="1"/>
    <n v="10"/>
    <s v="Otras Ojosas"/>
    <n v="5"/>
    <n v="3"/>
    <m/>
    <m/>
    <n v="1.9634954084936209E-3"/>
    <n v="3.6378364277704512E-3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10"/>
    <s v="Quercus rugosa"/>
    <n v="10"/>
    <n v="3"/>
    <m/>
    <m/>
    <n v="7.8539816339744835E-3"/>
    <n v="1.2942556175112916E-2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25"/>
    <n v="6"/>
    <m/>
    <m/>
    <n v="4.9087385212340517E-2"/>
    <n v="0.14801210491524977"/>
    <s v="20a2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10"/>
    <s v="Quercus rugosa"/>
    <n v="10"/>
    <n v="3"/>
    <m/>
    <m/>
    <n v="7.8539816339744835E-3"/>
    <n v="1.2942556175112916E-2"/>
    <s v="5a15"/>
  </r>
  <r>
    <n v="28"/>
    <x v="57"/>
    <n v="1"/>
    <n v="10"/>
    <s v="Quercus rugosa"/>
    <n v="5"/>
    <n v="3"/>
    <m/>
    <m/>
    <n v="1.9634954084936209E-3"/>
    <n v="3.6378364277704512E-3"/>
    <s v="5a15"/>
  </r>
  <r>
    <n v="28"/>
    <x v="57"/>
    <n v="1"/>
    <n v="24"/>
    <s v="Pinus cembroides"/>
    <n v="5"/>
    <n v="3"/>
    <m/>
    <m/>
    <n v="1.9634954084936209E-3"/>
    <n v="3.5268851656513989E-3"/>
    <s v="5a15"/>
  </r>
  <r>
    <n v="28"/>
    <x v="57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10"/>
    <n v="5"/>
    <m/>
    <m/>
    <n v="7.8539816339744835E-3"/>
    <n v="2.2046555420420225E-2"/>
    <s v="5a15"/>
  </r>
  <r>
    <n v="28"/>
    <x v="58"/>
    <n v="1"/>
    <n v="10"/>
    <s v="Quercus rugosa"/>
    <n v="10"/>
    <n v="3"/>
    <m/>
    <m/>
    <n v="7.8539816339744835E-3"/>
    <n v="1.2942556175112916E-2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10"/>
    <n v="6"/>
    <m/>
    <m/>
    <n v="7.8539816339744835E-3"/>
    <n v="2.6728826664807165E-2"/>
    <s v="5a15"/>
  </r>
  <r>
    <n v="28"/>
    <x v="58"/>
    <n v="1"/>
    <n v="24"/>
    <s v="Pinus cembroides"/>
    <n v="5"/>
    <n v="6"/>
    <m/>
    <m/>
    <n v="1.9634954084936209E-3"/>
    <n v="7.3344795804612326E-3"/>
    <s v="5a15"/>
  </r>
  <r>
    <n v="28"/>
    <x v="58"/>
    <n v="1"/>
    <n v="22"/>
    <s v="Juniperus sp"/>
    <n v="5"/>
    <n v="3"/>
    <m/>
    <m/>
    <n v="1.9634954084936209E-3"/>
    <n v="3.6378364277704512E-3"/>
    <s v="5a15"/>
  </r>
  <r>
    <n v="28"/>
    <x v="58"/>
    <n v="1"/>
    <n v="10"/>
    <s v="Otras Ojosas"/>
    <n v="5"/>
    <n v="3"/>
    <m/>
    <m/>
    <n v="1.9634954084936209E-3"/>
    <n v="3.6378364277704512E-3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10"/>
    <s v="Quercus rugosa"/>
    <n v="10"/>
    <n v="3"/>
    <m/>
    <m/>
    <n v="7.8539816339744835E-3"/>
    <n v="1.2942556175112916E-2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10"/>
    <s v="Quercus rugosa"/>
    <n v="10"/>
    <n v="3"/>
    <m/>
    <m/>
    <n v="7.8539816339744835E-3"/>
    <n v="1.2942556175112916E-2"/>
    <s v="5a15"/>
  </r>
  <r>
    <n v="28"/>
    <x v="58"/>
    <n v="1"/>
    <n v="10"/>
    <s v="Quercus rugosa"/>
    <n v="5"/>
    <n v="3"/>
    <m/>
    <m/>
    <n v="1.9634954084936209E-3"/>
    <n v="3.6378364277704512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10"/>
    <s v="Quercus rugosa"/>
    <n v="25"/>
    <n v="6"/>
    <m/>
    <m/>
    <n v="4.9087385212340517E-2"/>
    <n v="0.14801210491524977"/>
    <s v="20a2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4"/>
    <s v="Pinus cembroides"/>
    <n v="5"/>
    <n v="3"/>
    <m/>
    <m/>
    <n v="1.9634954084936209E-3"/>
    <n v="3.5268851656513989E-3"/>
    <s v="5a15"/>
  </r>
  <r>
    <n v="28"/>
    <x v="58"/>
    <n v="1"/>
    <n v="22"/>
    <s v="Juniperus sp"/>
    <n v="5"/>
    <n v="3"/>
    <m/>
    <m/>
    <n v="1.9634954084936209E-3"/>
    <n v="3.6378364277704512E-3"/>
    <s v="5a15"/>
  </r>
  <r>
    <n v="28"/>
    <x v="58"/>
    <n v="1"/>
    <n v="22"/>
    <s v="Juniperus sp"/>
    <n v="5"/>
    <n v="3"/>
    <m/>
    <m/>
    <n v="1.9634954084936209E-3"/>
    <n v="3.6378364277704512E-3"/>
    <s v="5a15"/>
  </r>
  <r>
    <n v="28"/>
    <x v="58"/>
    <n v="1"/>
    <n v="24"/>
    <s v="Pinus cembroides"/>
    <n v="15"/>
    <n v="6"/>
    <m/>
    <m/>
    <n v="1.7671458676442587E-2"/>
    <n v="5.6950957515054322E-2"/>
    <s v="5a15"/>
  </r>
  <r>
    <n v="28"/>
    <x v="58"/>
    <n v="1"/>
    <n v="24"/>
    <s v="Pinus cembroides"/>
    <n v="10"/>
    <n v="6"/>
    <m/>
    <m/>
    <n v="7.8539816339744835E-3"/>
    <n v="2.6728826664807165E-2"/>
    <s v="5a15"/>
  </r>
  <r>
    <n v="28"/>
    <x v="58"/>
    <n v="1"/>
    <n v="24"/>
    <s v="Pinus cembroides"/>
    <n v="10"/>
    <n v="6"/>
    <m/>
    <m/>
    <n v="7.8539816339744835E-3"/>
    <n v="2.6728826664807165E-2"/>
    <s v="5a15"/>
  </r>
  <r>
    <n v="28"/>
    <x v="58"/>
    <n v="1"/>
    <n v="24"/>
    <s v="Pinus cembroides"/>
    <n v="15"/>
    <n v="6"/>
    <m/>
    <m/>
    <n v="1.7671458676442587E-2"/>
    <n v="5.6950957515054322E-2"/>
    <s v="5a15"/>
  </r>
  <r>
    <n v="28"/>
    <x v="58"/>
    <n v="1"/>
    <n v="24"/>
    <s v="Pinus cembroides"/>
    <n v="15"/>
    <n v="6"/>
    <m/>
    <m/>
    <n v="1.7671458676442587E-2"/>
    <n v="5.6950957515054322E-2"/>
    <s v="5a15"/>
  </r>
  <r>
    <n v="28"/>
    <x v="58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5"/>
    <n v="6"/>
    <m/>
    <m/>
    <n v="1.9634954084936209E-3"/>
    <n v="7.3344795804612326E-3"/>
    <s v="5a15"/>
  </r>
  <r>
    <n v="28"/>
    <x v="59"/>
    <n v="1"/>
    <n v="22"/>
    <s v="Juniperus sp"/>
    <n v="5"/>
    <n v="3"/>
    <m/>
    <m/>
    <n v="1.9634954084936209E-3"/>
    <n v="3.6378364277704512E-3"/>
    <s v="5a15"/>
  </r>
  <r>
    <n v="28"/>
    <x v="59"/>
    <n v="1"/>
    <n v="10"/>
    <s v="Otras Ojosas"/>
    <n v="5"/>
    <n v="3"/>
    <m/>
    <m/>
    <n v="1.9634954084936209E-3"/>
    <n v="3.6378364277704512E-3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10"/>
    <s v="Quercus rugosa"/>
    <n v="10"/>
    <n v="3"/>
    <m/>
    <m/>
    <n v="7.8539816339744835E-3"/>
    <n v="1.2942556175112916E-2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10"/>
    <s v="Quercus rugosa"/>
    <n v="25"/>
    <n v="6"/>
    <m/>
    <m/>
    <n v="4.9087385212340517E-2"/>
    <n v="0.14801210491524977"/>
    <s v="20a2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10"/>
    <s v="Quercus rugosa"/>
    <n v="10"/>
    <n v="3"/>
    <m/>
    <m/>
    <n v="7.8539816339744835E-3"/>
    <n v="1.2942556175112916E-2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10"/>
    <s v="Quercus rugosa"/>
    <n v="25"/>
    <n v="6"/>
    <m/>
    <m/>
    <n v="4.9087385212340517E-2"/>
    <n v="0.14801210491524977"/>
    <s v="20a2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4"/>
    <s v="Pinus cembroides"/>
    <n v="5"/>
    <n v="3"/>
    <m/>
    <m/>
    <n v="1.9634954084936209E-3"/>
    <n v="3.5268851656513989E-3"/>
    <s v="5a15"/>
  </r>
  <r>
    <n v="28"/>
    <x v="59"/>
    <n v="1"/>
    <n v="22"/>
    <s v="Juniperus sp"/>
    <n v="5"/>
    <n v="3"/>
    <m/>
    <m/>
    <n v="1.9634954084936209E-3"/>
    <n v="3.6378364277704512E-3"/>
    <s v="5a15"/>
  </r>
  <r>
    <n v="28"/>
    <x v="59"/>
    <n v="1"/>
    <n v="22"/>
    <s v="Juniperus sp"/>
    <n v="5"/>
    <n v="3"/>
    <m/>
    <m/>
    <n v="1.9634954084936209E-3"/>
    <n v="3.6378364277704512E-3"/>
    <s v="5a15"/>
  </r>
  <r>
    <n v="28"/>
    <x v="59"/>
    <n v="1"/>
    <n v="24"/>
    <s v="Pinus cembroides"/>
    <n v="15"/>
    <n v="6"/>
    <m/>
    <m/>
    <n v="1.7671458676442587E-2"/>
    <n v="5.6950957515054322E-2"/>
    <s v="5a15"/>
  </r>
  <r>
    <n v="28"/>
    <x v="59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15"/>
    <n v="6"/>
    <m/>
    <m/>
    <n v="1.7671458676442587E-2"/>
    <n v="5.6950957515054322E-2"/>
    <s v="5a15"/>
  </r>
  <r>
    <n v="28"/>
    <x v="59"/>
    <n v="1"/>
    <n v="24"/>
    <s v="Pinus cembroides"/>
    <n v="15"/>
    <n v="6"/>
    <m/>
    <m/>
    <n v="1.7671458676442587E-2"/>
    <n v="5.6950957515054322E-2"/>
    <s v="5a15"/>
  </r>
  <r>
    <n v="28"/>
    <x v="59"/>
    <n v="1"/>
    <n v="24"/>
    <s v="Pinus cembroides"/>
    <n v="10"/>
    <n v="6"/>
    <m/>
    <m/>
    <n v="7.8539816339744835E-3"/>
    <n v="2.6728826664807165E-2"/>
    <s v="5a15"/>
  </r>
  <r>
    <n v="28"/>
    <x v="59"/>
    <n v="1"/>
    <n v="24"/>
    <s v="Pinus cembroides"/>
    <n v="5"/>
    <n v="6"/>
    <m/>
    <m/>
    <n v="1.9634954084936209E-3"/>
    <n v="7.3344795804612326E-3"/>
    <s v="5a15"/>
  </r>
  <r>
    <n v="28"/>
    <x v="59"/>
    <n v="1"/>
    <n v="22"/>
    <s v="Juniperus sp"/>
    <n v="5"/>
    <n v="3"/>
    <m/>
    <m/>
    <n v="1.9634954084936209E-3"/>
    <n v="3.6378364277704512E-3"/>
    <s v="5a15"/>
  </r>
  <r>
    <n v="28"/>
    <x v="59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10"/>
    <s v="Quercus rugosa"/>
    <n v="10"/>
    <n v="3"/>
    <m/>
    <m/>
    <n v="7.8539816339744835E-3"/>
    <n v="1.2942556175112916E-2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25"/>
    <n v="6"/>
    <m/>
    <m/>
    <n v="4.9087385212340517E-2"/>
    <n v="0.14801210491524977"/>
    <s v="20a2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4"/>
    <s v="Quercus fulva"/>
    <n v="5"/>
    <n v="3"/>
    <m/>
    <m/>
    <n v="1.9634954084936209E-3"/>
    <n v="3.6378364277704512E-3"/>
    <s v="5a15"/>
  </r>
  <r>
    <n v="28"/>
    <x v="60"/>
    <n v="1"/>
    <n v="14"/>
    <s v="Quercus fulva"/>
    <n v="5"/>
    <n v="3"/>
    <m/>
    <m/>
    <n v="1.9634954084936209E-3"/>
    <n v="3.6378364277704512E-3"/>
    <s v="5a15"/>
  </r>
  <r>
    <n v="28"/>
    <x v="60"/>
    <n v="1"/>
    <n v="22"/>
    <s v="Juniperus sp"/>
    <n v="5"/>
    <n v="3"/>
    <m/>
    <m/>
    <n v="1.9634954084936209E-3"/>
    <n v="3.6378364277704512E-3"/>
    <s v="5a15"/>
  </r>
  <r>
    <n v="28"/>
    <x v="60"/>
    <n v="1"/>
    <n v="22"/>
    <s v="Juniperus sp"/>
    <n v="5"/>
    <n v="3"/>
    <m/>
    <m/>
    <n v="1.9634954084936209E-3"/>
    <n v="3.6378364277704512E-3"/>
    <s v="5a15"/>
  </r>
  <r>
    <n v="28"/>
    <x v="60"/>
    <n v="1"/>
    <n v="14"/>
    <s v="Quercus fulva"/>
    <n v="5"/>
    <n v="3"/>
    <m/>
    <m/>
    <n v="1.9634954084936209E-3"/>
    <n v="3.6378364277704512E-3"/>
    <s v="5a15"/>
  </r>
  <r>
    <n v="28"/>
    <x v="60"/>
    <n v="1"/>
    <n v="14"/>
    <s v="Quercus fulv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25"/>
    <n v="6"/>
    <m/>
    <m/>
    <n v="4.9087385212340517E-2"/>
    <n v="0.14801210491524977"/>
    <s v="20a2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10"/>
    <n v="5"/>
    <m/>
    <m/>
    <n v="7.8539816339744835E-3"/>
    <n v="2.2046555420420225E-2"/>
    <s v="5a15"/>
  </r>
  <r>
    <n v="28"/>
    <x v="60"/>
    <n v="1"/>
    <n v="10"/>
    <s v="Quercus rugosa"/>
    <n v="10"/>
    <n v="3"/>
    <m/>
    <m/>
    <n v="7.8539816339744835E-3"/>
    <n v="1.2942556175112916E-2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24"/>
    <s v="Pinus cembroides"/>
    <n v="10"/>
    <n v="6"/>
    <m/>
    <m/>
    <n v="7.8539816339744835E-3"/>
    <n v="2.6728826664807165E-2"/>
    <s v="5a15"/>
  </r>
  <r>
    <n v="28"/>
    <x v="60"/>
    <n v="1"/>
    <n v="24"/>
    <s v="Pinus cembroides"/>
    <n v="5"/>
    <n v="6"/>
    <m/>
    <m/>
    <n v="1.9634954084936209E-3"/>
    <n v="7.3344795804612326E-3"/>
    <s v="5a15"/>
  </r>
  <r>
    <n v="28"/>
    <x v="60"/>
    <n v="1"/>
    <n v="22"/>
    <s v="Juniperus sp"/>
    <n v="5"/>
    <n v="3"/>
    <m/>
    <m/>
    <n v="1.9634954084936209E-3"/>
    <n v="3.6378364277704512E-3"/>
    <s v="5a15"/>
  </r>
  <r>
    <n v="28"/>
    <x v="60"/>
    <n v="1"/>
    <n v="10"/>
    <s v="Otras Ojosas"/>
    <n v="5"/>
    <n v="3"/>
    <m/>
    <m/>
    <n v="1.9634954084936209E-3"/>
    <n v="3.6378364277704512E-3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10"/>
    <s v="Quercus rugosa"/>
    <n v="10"/>
    <n v="3"/>
    <m/>
    <m/>
    <n v="7.8539816339744835E-3"/>
    <n v="1.2942556175112916E-2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25"/>
    <n v="6"/>
    <m/>
    <m/>
    <n v="4.9087385212340517E-2"/>
    <n v="0.14801210491524977"/>
    <s v="20a25"/>
  </r>
  <r>
    <n v="28"/>
    <x v="60"/>
    <n v="1"/>
    <n v="24"/>
    <s v="Pinus cembroides"/>
    <n v="5"/>
    <n v="6"/>
    <m/>
    <m/>
    <n v="1.9634954084936209E-3"/>
    <n v="7.3344795804612326E-3"/>
    <s v="5a15"/>
  </r>
  <r>
    <n v="28"/>
    <x v="60"/>
    <n v="1"/>
    <n v="22"/>
    <s v="Juniperus sp"/>
    <n v="5"/>
    <n v="3"/>
    <m/>
    <m/>
    <n v="1.9634954084936209E-3"/>
    <n v="3.6378364277704512E-3"/>
    <s v="5a15"/>
  </r>
  <r>
    <n v="28"/>
    <x v="60"/>
    <n v="1"/>
    <n v="10"/>
    <s v="Otras Ojosas"/>
    <n v="5"/>
    <n v="3"/>
    <m/>
    <m/>
    <n v="1.9634954084936209E-3"/>
    <n v="3.6378364277704512E-3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10"/>
    <s v="Quercus rugosa"/>
    <n v="10"/>
    <n v="3"/>
    <m/>
    <m/>
    <n v="7.8539816339744835E-3"/>
    <n v="1.2942556175112916E-2"/>
    <s v="5a15"/>
  </r>
  <r>
    <n v="28"/>
    <x v="60"/>
    <n v="1"/>
    <n v="10"/>
    <s v="Quercus rugosa"/>
    <n v="5"/>
    <n v="3"/>
    <m/>
    <m/>
    <n v="1.9634954084936209E-3"/>
    <n v="3.6378364277704512E-3"/>
    <s v="5a15"/>
  </r>
  <r>
    <n v="28"/>
    <x v="60"/>
    <n v="1"/>
    <n v="24"/>
    <s v="Pinus cembroides"/>
    <n v="5"/>
    <n v="3"/>
    <m/>
    <m/>
    <n v="1.9634954084936209E-3"/>
    <n v="3.5268851656513989E-3"/>
    <s v="5a15"/>
  </r>
  <r>
    <n v="28"/>
    <x v="60"/>
    <n v="1"/>
    <n v="10"/>
    <s v="Quercus rugosa"/>
    <n v="25"/>
    <n v="6"/>
    <m/>
    <m/>
    <n v="4.9087385212340517E-2"/>
    <n v="0.14801210491524977"/>
    <s v="20a2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10"/>
    <s v="Quercus rugosa"/>
    <n v="25"/>
    <n v="6"/>
    <m/>
    <m/>
    <n v="4.9087385212340517E-2"/>
    <n v="0.14801210491524977"/>
    <s v="20a2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10"/>
    <s v="Quercus rugosa"/>
    <n v="10"/>
    <n v="3"/>
    <m/>
    <m/>
    <n v="7.8539816339744835E-3"/>
    <n v="1.2942556175112916E-2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10"/>
    <s v="Quercus rugosa"/>
    <n v="25"/>
    <n v="6"/>
    <m/>
    <m/>
    <n v="4.9087385212340517E-2"/>
    <n v="0.14801210491524977"/>
    <s v="20a25"/>
  </r>
  <r>
    <n v="26"/>
    <x v="61"/>
    <n v="1"/>
    <n v="2"/>
    <s v="Pinus engelmannii"/>
    <n v="15"/>
    <n v="10"/>
    <m/>
    <m/>
    <n v="1.7671458676442587E-2"/>
    <n v="9.7687695493628809E-2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"/>
    <s v="Pinus engelmannii"/>
    <n v="15"/>
    <n v="10"/>
    <m/>
    <m/>
    <n v="1.7671458676442587E-2"/>
    <n v="9.7687695493628809E-2"/>
    <s v="5a15"/>
  </r>
  <r>
    <n v="26"/>
    <x v="61"/>
    <n v="1"/>
    <n v="14"/>
    <s v="Quercus fulva"/>
    <n v="5"/>
    <n v="3"/>
    <m/>
    <m/>
    <n v="1.9634954084936209E-3"/>
    <n v="3.6378364277704512E-3"/>
    <s v="5a15"/>
  </r>
  <r>
    <n v="26"/>
    <x v="61"/>
    <n v="1"/>
    <n v="14"/>
    <s v="Quercus fulva"/>
    <n v="5"/>
    <n v="3"/>
    <m/>
    <m/>
    <n v="1.9634954084936209E-3"/>
    <n v="3.6378364277704512E-3"/>
    <s v="5a15"/>
  </r>
  <r>
    <n v="26"/>
    <x v="61"/>
    <n v="1"/>
    <n v="22"/>
    <s v="Juniperus sp"/>
    <n v="5"/>
    <n v="3"/>
    <m/>
    <m/>
    <n v="1.9634954084936209E-3"/>
    <n v="3.6378364277704512E-3"/>
    <s v="5a15"/>
  </r>
  <r>
    <n v="26"/>
    <x v="61"/>
    <n v="1"/>
    <n v="22"/>
    <s v="Juniperus sp"/>
    <n v="5"/>
    <n v="3"/>
    <m/>
    <m/>
    <n v="1.9634954084936209E-3"/>
    <n v="3.6378364277704512E-3"/>
    <s v="5a15"/>
  </r>
  <r>
    <n v="26"/>
    <x v="61"/>
    <n v="1"/>
    <n v="14"/>
    <s v="Quercus fulva"/>
    <n v="5"/>
    <n v="3"/>
    <m/>
    <m/>
    <n v="1.9634954084936209E-3"/>
    <n v="3.6378364277704512E-3"/>
    <s v="5a15"/>
  </r>
  <r>
    <n v="26"/>
    <x v="61"/>
    <n v="1"/>
    <n v="14"/>
    <s v="Quercus fulva"/>
    <n v="5"/>
    <n v="3"/>
    <m/>
    <m/>
    <n v="1.9634954084936209E-3"/>
    <n v="3.6378364277704512E-3"/>
    <s v="5a15"/>
  </r>
  <r>
    <n v="26"/>
    <x v="61"/>
    <n v="1"/>
    <n v="2"/>
    <s v="Pinus engelmannii"/>
    <n v="15"/>
    <n v="10"/>
    <n v="45"/>
    <n v="9"/>
    <n v="1.7671458676442587E-2"/>
    <n v="9.7687695493628809E-2"/>
    <s v="5a15"/>
  </r>
  <r>
    <n v="26"/>
    <x v="61"/>
    <n v="1"/>
    <n v="10"/>
    <s v="Quercus rugosa"/>
    <n v="25"/>
    <n v="6"/>
    <m/>
    <m/>
    <n v="4.9087385212340517E-2"/>
    <n v="0.14801210491524977"/>
    <s v="20a2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4"/>
    <s v="Pinus cembroides"/>
    <n v="10"/>
    <n v="5"/>
    <m/>
    <m/>
    <n v="7.8539816339744835E-3"/>
    <n v="2.2046555420420225E-2"/>
    <s v="5a15"/>
  </r>
  <r>
    <n v="26"/>
    <x v="61"/>
    <n v="1"/>
    <n v="10"/>
    <s v="Quercus rugosa"/>
    <n v="10"/>
    <n v="3"/>
    <m/>
    <m/>
    <n v="7.8539816339744835E-3"/>
    <n v="1.2942556175112916E-2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2"/>
    <s v="Pinus engelmannii"/>
    <n v="10"/>
    <n v="10"/>
    <m/>
    <m/>
    <n v="7.8539816339744835E-3"/>
    <n v="4.5847824058857317E-2"/>
    <s v="5a15"/>
  </r>
  <r>
    <n v="26"/>
    <x v="61"/>
    <n v="1"/>
    <n v="2"/>
    <s v="Pinus engelmannii"/>
    <n v="15"/>
    <n v="10"/>
    <m/>
    <m/>
    <n v="1.7671458676442587E-2"/>
    <n v="9.7687695493628809E-2"/>
    <s v="5a15"/>
  </r>
  <r>
    <n v="26"/>
    <x v="61"/>
    <n v="1"/>
    <n v="22"/>
    <s v="Juniperus sp"/>
    <n v="5"/>
    <n v="3"/>
    <m/>
    <m/>
    <n v="1.9634954084936209E-3"/>
    <n v="3.6378364277704512E-3"/>
    <s v="5a15"/>
  </r>
  <r>
    <n v="26"/>
    <x v="61"/>
    <n v="1"/>
    <n v="10"/>
    <s v="Otras Ojosas"/>
    <n v="5"/>
    <n v="3"/>
    <m/>
    <m/>
    <n v="1.9634954084936209E-3"/>
    <n v="3.6378364277704512E-3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10"/>
    <s v="Quercus rugosa"/>
    <n v="10"/>
    <n v="3"/>
    <m/>
    <m/>
    <n v="7.8539816339744835E-3"/>
    <n v="1.2942556175112916E-2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24"/>
    <s v="Pinus cembroides"/>
    <n v="5"/>
    <n v="3"/>
    <m/>
    <m/>
    <n v="1.9634954084936209E-3"/>
    <n v="3.5268851656513989E-3"/>
    <s v="5a15"/>
  </r>
  <r>
    <n v="26"/>
    <x v="61"/>
    <n v="1"/>
    <n v="10"/>
    <s v="Quercus rugosa"/>
    <n v="25"/>
    <n v="6"/>
    <m/>
    <m/>
    <n v="4.9087385212340517E-2"/>
    <n v="0.14801210491524977"/>
    <s v="20a25"/>
  </r>
  <r>
    <n v="26"/>
    <x v="61"/>
    <n v="1"/>
    <n v="24"/>
    <s v="Pinus cembroides"/>
    <n v="5"/>
    <n v="6"/>
    <m/>
    <m/>
    <n v="1.9634954084936209E-3"/>
    <n v="7.3344795804612326E-3"/>
    <s v="5a15"/>
  </r>
  <r>
    <n v="26"/>
    <x v="61"/>
    <n v="1"/>
    <n v="22"/>
    <s v="Juniperus sp"/>
    <n v="5"/>
    <n v="3"/>
    <m/>
    <m/>
    <n v="1.9634954084936209E-3"/>
    <n v="3.6378364277704512E-3"/>
    <s v="5a15"/>
  </r>
  <r>
    <n v="26"/>
    <x v="61"/>
    <n v="1"/>
    <n v="10"/>
    <s v="Otras Ojosas"/>
    <n v="5"/>
    <n v="3"/>
    <m/>
    <m/>
    <n v="1.9634954084936209E-3"/>
    <n v="3.6378364277704512E-3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1"/>
    <n v="1"/>
    <n v="10"/>
    <s v="Quercus rugosa"/>
    <n v="10"/>
    <n v="3"/>
    <m/>
    <m/>
    <n v="7.8539816339744835E-3"/>
    <n v="1.2942556175112916E-2"/>
    <s v="5a15"/>
  </r>
  <r>
    <n v="26"/>
    <x v="61"/>
    <n v="1"/>
    <n v="10"/>
    <s v="Quercus rugosa"/>
    <n v="5"/>
    <n v="3"/>
    <m/>
    <m/>
    <n v="1.9634954084936209E-3"/>
    <n v="3.6378364277704512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25"/>
    <n v="6"/>
    <m/>
    <m/>
    <n v="4.9087385212340517E-2"/>
    <n v="0.14801210491524977"/>
    <s v="20a2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25"/>
    <n v="6"/>
    <m/>
    <m/>
    <n v="4.9087385212340517E-2"/>
    <n v="0.14801210491524977"/>
    <s v="20a2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10"/>
    <n v="5"/>
    <m/>
    <m/>
    <n v="7.8539816339744835E-3"/>
    <n v="2.2046555420420225E-2"/>
    <s v="5a15"/>
  </r>
  <r>
    <n v="26"/>
    <x v="62"/>
    <n v="1"/>
    <n v="10"/>
    <s v="Quercus rugosa"/>
    <n v="10"/>
    <n v="3"/>
    <m/>
    <m/>
    <n v="7.8539816339744835E-3"/>
    <n v="1.2942556175112916E-2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5"/>
    <n v="6"/>
    <m/>
    <m/>
    <n v="1.9634954084936209E-3"/>
    <n v="7.3344795804612326E-3"/>
    <s v="5a15"/>
  </r>
  <r>
    <n v="26"/>
    <x v="62"/>
    <n v="1"/>
    <n v="22"/>
    <s v="Juniperus sp"/>
    <n v="5"/>
    <n v="3"/>
    <m/>
    <m/>
    <n v="1.9634954084936209E-3"/>
    <n v="3.6378364277704512E-3"/>
    <s v="5a15"/>
  </r>
  <r>
    <n v="26"/>
    <x v="62"/>
    <n v="1"/>
    <n v="10"/>
    <s v="Otras Ojosas"/>
    <n v="5"/>
    <n v="3"/>
    <m/>
    <m/>
    <n v="1.9634954084936209E-3"/>
    <n v="3.6378364277704512E-3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10"/>
    <s v="Quercus rugosa"/>
    <n v="10"/>
    <n v="3"/>
    <m/>
    <m/>
    <n v="7.8539816339744835E-3"/>
    <n v="1.2942556175112916E-2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25"/>
    <n v="6"/>
    <m/>
    <m/>
    <n v="4.9087385212340517E-2"/>
    <n v="0.14801210491524977"/>
    <s v="20a2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10"/>
    <s v="Quercus rugosa"/>
    <n v="10"/>
    <n v="3"/>
    <m/>
    <m/>
    <n v="7.8539816339744835E-3"/>
    <n v="1.2942556175112916E-2"/>
    <s v="5a15"/>
  </r>
  <r>
    <n v="26"/>
    <x v="62"/>
    <n v="1"/>
    <n v="10"/>
    <s v="Quercus rugosa"/>
    <n v="5"/>
    <n v="3"/>
    <m/>
    <m/>
    <n v="1.9634954084936209E-3"/>
    <n v="3.6378364277704512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10"/>
    <s v="Quercus rugosa"/>
    <n v="25"/>
    <n v="6"/>
    <m/>
    <m/>
    <n v="4.9087385212340517E-2"/>
    <n v="0.14801210491524977"/>
    <s v="20a2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4"/>
    <s v="Pinus cembroides"/>
    <n v="5"/>
    <n v="3"/>
    <m/>
    <m/>
    <n v="1.9634954084936209E-3"/>
    <n v="3.5268851656513989E-3"/>
    <s v="5a15"/>
  </r>
  <r>
    <n v="26"/>
    <x v="62"/>
    <n v="1"/>
    <n v="22"/>
    <s v="Juniperus sp"/>
    <n v="5"/>
    <n v="3"/>
    <m/>
    <m/>
    <n v="1.9634954084936209E-3"/>
    <n v="3.6378364277704512E-3"/>
    <s v="5a15"/>
  </r>
  <r>
    <n v="26"/>
    <x v="62"/>
    <n v="1"/>
    <n v="22"/>
    <s v="Juniperus sp"/>
    <n v="5"/>
    <n v="3"/>
    <m/>
    <m/>
    <n v="1.9634954084936209E-3"/>
    <n v="3.6378364277704512E-3"/>
    <s v="5a15"/>
  </r>
  <r>
    <n v="26"/>
    <x v="62"/>
    <n v="1"/>
    <n v="24"/>
    <s v="Pinus cembroides"/>
    <n v="15"/>
    <n v="6"/>
    <m/>
    <m/>
    <n v="1.7671458676442587E-2"/>
    <n v="5.6950957515054322E-2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15"/>
    <n v="6"/>
    <m/>
    <m/>
    <n v="1.7671458676442587E-2"/>
    <n v="5.6950957515054322E-2"/>
    <s v="5a15"/>
  </r>
  <r>
    <n v="26"/>
    <x v="62"/>
    <n v="1"/>
    <n v="24"/>
    <s v="Pinus cembroides"/>
    <n v="15"/>
    <n v="6"/>
    <m/>
    <m/>
    <n v="1.7671458676442587E-2"/>
    <n v="5.6950957515054322E-2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10"/>
    <n v="6"/>
    <m/>
    <m/>
    <n v="7.8539816339744835E-3"/>
    <n v="2.6728826664807165E-2"/>
    <s v="5a15"/>
  </r>
  <r>
    <n v="26"/>
    <x v="62"/>
    <n v="1"/>
    <n v="24"/>
    <s v="Pinus cembroides"/>
    <n v="5"/>
    <n v="6"/>
    <m/>
    <m/>
    <n v="1.9634954084936209E-3"/>
    <n v="7.3344795804612326E-3"/>
    <s v="5a15"/>
  </r>
  <r>
    <n v="26"/>
    <x v="62"/>
    <n v="1"/>
    <n v="22"/>
    <s v="Juniperus sp"/>
    <n v="5"/>
    <n v="3"/>
    <m/>
    <m/>
    <n v="1.9634954084936209E-3"/>
    <n v="3.6378364277704512E-3"/>
    <s v="5a15"/>
  </r>
  <r>
    <n v="26"/>
    <x v="62"/>
    <n v="1"/>
    <n v="10"/>
    <s v="Otras Ojosas"/>
    <n v="5"/>
    <n v="3"/>
    <m/>
    <m/>
    <n v="1.9634954084936209E-3"/>
    <n v="3.6378364277704512E-3"/>
    <s v="5a15"/>
  </r>
  <r>
    <n v="26"/>
    <x v="63"/>
    <n v="1"/>
    <n v="14"/>
    <s v="Quercus fulva"/>
    <n v="5"/>
    <n v="3"/>
    <m/>
    <m/>
    <n v="1.9634954084936209E-3"/>
    <n v="3.6378364277704512E-3"/>
    <s v="5a15"/>
  </r>
  <r>
    <n v="26"/>
    <x v="63"/>
    <n v="1"/>
    <n v="14"/>
    <s v="Quercus fulva"/>
    <n v="5"/>
    <n v="3"/>
    <m/>
    <m/>
    <n v="1.9634954084936209E-3"/>
    <n v="3.6378364277704512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25"/>
    <n v="6"/>
    <m/>
    <m/>
    <n v="4.9087385212340517E-2"/>
    <n v="0.14801210491524977"/>
    <s v="20a2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10"/>
    <n v="5"/>
    <m/>
    <m/>
    <n v="7.8539816339744835E-3"/>
    <n v="2.2046555420420225E-2"/>
    <s v="5a15"/>
  </r>
  <r>
    <n v="26"/>
    <x v="63"/>
    <n v="1"/>
    <n v="10"/>
    <s v="Quercus rugosa"/>
    <n v="10"/>
    <n v="3"/>
    <m/>
    <m/>
    <n v="7.8539816339744835E-3"/>
    <n v="1.2942556175112916E-2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10"/>
    <n v="6"/>
    <m/>
    <m/>
    <n v="7.8539816339744835E-3"/>
    <n v="2.6728826664807165E-2"/>
    <s v="5a15"/>
  </r>
  <r>
    <n v="26"/>
    <x v="63"/>
    <n v="1"/>
    <n v="24"/>
    <s v="Pinus cembroides"/>
    <n v="5"/>
    <n v="6"/>
    <m/>
    <m/>
    <n v="1.9634954084936209E-3"/>
    <n v="7.3344795804612326E-3"/>
    <s v="5a15"/>
  </r>
  <r>
    <n v="26"/>
    <x v="63"/>
    <n v="1"/>
    <n v="22"/>
    <s v="Juniperus sp"/>
    <n v="5"/>
    <n v="3"/>
    <m/>
    <m/>
    <n v="1.9634954084936209E-3"/>
    <n v="3.6378364277704512E-3"/>
    <s v="5a15"/>
  </r>
  <r>
    <n v="26"/>
    <x v="63"/>
    <n v="1"/>
    <n v="10"/>
    <s v="Otras Ojosas"/>
    <n v="5"/>
    <n v="3"/>
    <m/>
    <m/>
    <n v="1.9634954084936209E-3"/>
    <n v="3.6378364277704512E-3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10"/>
    <s v="Quercus rugosa"/>
    <n v="10"/>
    <n v="3"/>
    <m/>
    <m/>
    <n v="7.8539816339744835E-3"/>
    <n v="1.2942556175112916E-2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25"/>
    <n v="6"/>
    <m/>
    <m/>
    <n v="4.9087385212340517E-2"/>
    <n v="0.14801210491524977"/>
    <s v="20a25"/>
  </r>
  <r>
    <n v="26"/>
    <x v="63"/>
    <n v="1"/>
    <n v="24"/>
    <s v="Pinus cembroides"/>
    <n v="5"/>
    <n v="6"/>
    <m/>
    <m/>
    <n v="1.9634954084936209E-3"/>
    <n v="7.3344795804612326E-3"/>
    <s v="5a15"/>
  </r>
  <r>
    <n v="26"/>
    <x v="63"/>
    <n v="1"/>
    <n v="22"/>
    <s v="Juniperus sp"/>
    <n v="5"/>
    <n v="3"/>
    <m/>
    <m/>
    <n v="1.9634954084936209E-3"/>
    <n v="3.6378364277704512E-3"/>
    <s v="5a15"/>
  </r>
  <r>
    <n v="26"/>
    <x v="63"/>
    <n v="1"/>
    <n v="10"/>
    <s v="Otras Ojosas"/>
    <n v="5"/>
    <n v="3"/>
    <m/>
    <m/>
    <n v="1.9634954084936209E-3"/>
    <n v="3.6378364277704512E-3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10"/>
    <s v="Quercus rugosa"/>
    <n v="10"/>
    <n v="3"/>
    <m/>
    <m/>
    <n v="7.8539816339744835E-3"/>
    <n v="1.2942556175112916E-2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25"/>
    <n v="6"/>
    <m/>
    <m/>
    <n v="4.9087385212340517E-2"/>
    <n v="0.14801210491524977"/>
    <s v="20a2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25"/>
    <n v="6"/>
    <m/>
    <m/>
    <n v="4.9087385212340517E-2"/>
    <n v="0.14801210491524977"/>
    <s v="20a2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24"/>
    <s v="Pinus cembroides"/>
    <n v="5"/>
    <n v="3"/>
    <m/>
    <m/>
    <n v="1.9634954084936209E-3"/>
    <n v="3.5268851656513989E-3"/>
    <s v="5a15"/>
  </r>
  <r>
    <n v="26"/>
    <x v="63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10"/>
    <n v="3"/>
    <m/>
    <m/>
    <n v="7.8539816339744835E-3"/>
    <n v="1.2942556175112916E-2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10"/>
    <s v="Quercus rugosa"/>
    <n v="25"/>
    <n v="6"/>
    <m/>
    <m/>
    <n v="4.9087385212340517E-2"/>
    <n v="0.14801210491524977"/>
    <s v="20a2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"/>
    <s v="Pinus engelmannii"/>
    <n v="15"/>
    <n v="15"/>
    <n v="53"/>
    <n v="11"/>
    <n v="1.7671458676442587E-2"/>
    <n v="0.14991499044672146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2"/>
    <s v="Juniperus sp"/>
    <n v="5"/>
    <n v="3"/>
    <m/>
    <m/>
    <n v="1.9634954084936209E-3"/>
    <n v="3.6378364277704512E-3"/>
    <s v="5a15"/>
  </r>
  <r>
    <n v="27"/>
    <x v="64"/>
    <n v="1"/>
    <n v="24"/>
    <s v="Pinus cembroides"/>
    <n v="15"/>
    <n v="6"/>
    <m/>
    <m/>
    <n v="1.7671458676442587E-2"/>
    <n v="5.6950957515054322E-2"/>
    <s v="5a15"/>
  </r>
  <r>
    <n v="27"/>
    <x v="64"/>
    <n v="1"/>
    <n v="24"/>
    <s v="Pinus cembroides"/>
    <n v="15"/>
    <n v="6"/>
    <m/>
    <m/>
    <n v="1.7671458676442587E-2"/>
    <n v="5.6950957515054322E-2"/>
    <s v="5a15"/>
  </r>
  <r>
    <n v="27"/>
    <x v="64"/>
    <n v="1"/>
    <n v="2"/>
    <s v="Pinus engelmannii"/>
    <n v="10"/>
    <n v="10"/>
    <m/>
    <m/>
    <n v="7.8539816339744835E-3"/>
    <n v="4.5847824058857317E-2"/>
    <s v="5a15"/>
  </r>
  <r>
    <n v="27"/>
    <x v="64"/>
    <n v="1"/>
    <n v="2"/>
    <s v="Pinus engelmannii"/>
    <n v="15"/>
    <n v="10"/>
    <m/>
    <m/>
    <n v="1.7671458676442587E-2"/>
    <n v="9.7687695493628809E-2"/>
    <s v="5a15"/>
  </r>
  <r>
    <n v="27"/>
    <x v="64"/>
    <n v="1"/>
    <n v="22"/>
    <s v="Juniperus sp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10"/>
    <n v="3"/>
    <m/>
    <m/>
    <n v="7.8539816339744835E-3"/>
    <n v="1.2942556175112916E-2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10"/>
    <s v="Quercus rugosa"/>
    <n v="25"/>
    <n v="6"/>
    <m/>
    <m/>
    <n v="4.9087385212340517E-2"/>
    <n v="0.14801210491524977"/>
    <s v="20a25"/>
  </r>
  <r>
    <n v="27"/>
    <x v="64"/>
    <n v="1"/>
    <n v="2"/>
    <s v="Pinus engelmannii"/>
    <n v="15"/>
    <n v="10"/>
    <m/>
    <m/>
    <n v="1.7671458676442587E-2"/>
    <n v="9.7687695493628809E-2"/>
    <s v="5a15"/>
  </r>
  <r>
    <n v="27"/>
    <x v="64"/>
    <n v="1"/>
    <n v="2"/>
    <s v="Pinus engelmannii"/>
    <n v="10"/>
    <n v="10"/>
    <m/>
    <m/>
    <n v="7.8539816339744835E-3"/>
    <n v="4.5847824058857317E-2"/>
    <s v="5a15"/>
  </r>
  <r>
    <n v="27"/>
    <x v="64"/>
    <n v="1"/>
    <n v="10"/>
    <s v="Quercus rugosa"/>
    <n v="10"/>
    <n v="3"/>
    <m/>
    <m/>
    <n v="7.8539816339744835E-3"/>
    <n v="1.2942556175112916E-2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10"/>
    <s v="Quercus rugosa"/>
    <n v="25"/>
    <n v="6"/>
    <m/>
    <m/>
    <n v="4.9087385212340517E-2"/>
    <n v="0.14801210491524977"/>
    <s v="20a25"/>
  </r>
  <r>
    <n v="27"/>
    <x v="64"/>
    <n v="1"/>
    <n v="2"/>
    <s v="Pinus engelmannii"/>
    <n v="15"/>
    <n v="10"/>
    <m/>
    <m/>
    <n v="1.7671458676442587E-2"/>
    <n v="9.7687695493628809E-2"/>
    <s v="5a15"/>
  </r>
  <r>
    <n v="27"/>
    <x v="64"/>
    <n v="1"/>
    <n v="24"/>
    <s v="Pinus cembroides"/>
    <n v="15"/>
    <n v="6"/>
    <m/>
    <m/>
    <n v="1.7671458676442587E-2"/>
    <n v="5.6950957515054322E-2"/>
    <s v="5a15"/>
  </r>
  <r>
    <n v="27"/>
    <x v="64"/>
    <n v="1"/>
    <n v="10"/>
    <s v="Quercus rugosa"/>
    <n v="25"/>
    <n v="6"/>
    <m/>
    <m/>
    <n v="4.9087385212340517E-2"/>
    <n v="0.14801210491524977"/>
    <s v="20a2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10"/>
    <s v="Quercus rugosa"/>
    <n v="10"/>
    <n v="3"/>
    <m/>
    <m/>
    <n v="7.8539816339744835E-3"/>
    <n v="1.2942556175112916E-2"/>
    <s v="5a15"/>
  </r>
  <r>
    <n v="27"/>
    <x v="64"/>
    <n v="1"/>
    <n v="10"/>
    <s v="Quercus rugosa"/>
    <n v="5"/>
    <n v="3"/>
    <m/>
    <m/>
    <n v="1.9634954084936209E-3"/>
    <n v="3.6378364277704512E-3"/>
    <s v="5a15"/>
  </r>
  <r>
    <n v="27"/>
    <x v="64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"/>
    <s v="Pinus engelmannii"/>
    <n v="20"/>
    <n v="15"/>
    <m/>
    <m/>
    <n v="3.1415926535897934E-2"/>
    <n v="0.25640973899293129"/>
    <s v="5a15"/>
  </r>
  <r>
    <n v="24"/>
    <x v="65"/>
    <n v="1"/>
    <n v="2"/>
    <s v="Pinus engelmannii"/>
    <n v="15"/>
    <n v="10"/>
    <m/>
    <m/>
    <n v="1.7671458676442587E-2"/>
    <n v="9.7687695493628809E-2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"/>
    <s v="Pinus engelmannii"/>
    <n v="15"/>
    <n v="10"/>
    <m/>
    <m/>
    <n v="1.7671458676442587E-2"/>
    <n v="9.7687695493628809E-2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10"/>
    <s v="Quercus rugosa"/>
    <n v="10"/>
    <n v="3"/>
    <m/>
    <m/>
    <n v="7.8539816339744835E-3"/>
    <n v="1.2942556175112916E-2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"/>
    <s v="Pinus engelmannii"/>
    <n v="10"/>
    <n v="10"/>
    <m/>
    <m/>
    <n v="7.8539816339744835E-3"/>
    <n v="4.5847824058857317E-2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4"/>
    <s v="Quercus fulva"/>
    <n v="5"/>
    <n v="3"/>
    <m/>
    <m/>
    <n v="1.9634954084936209E-3"/>
    <n v="3.6378364277704512E-3"/>
    <s v="5a15"/>
  </r>
  <r>
    <n v="24"/>
    <x v="65"/>
    <n v="1"/>
    <n v="14"/>
    <s v="Quercus fulva"/>
    <n v="5"/>
    <n v="3"/>
    <m/>
    <m/>
    <n v="1.9634954084936209E-3"/>
    <n v="3.6378364277704512E-3"/>
    <s v="5a15"/>
  </r>
  <r>
    <n v="24"/>
    <x v="65"/>
    <n v="1"/>
    <n v="22"/>
    <s v="Juniperus sp"/>
    <n v="5"/>
    <n v="3"/>
    <m/>
    <m/>
    <n v="1.9634954084936209E-3"/>
    <n v="3.6378364277704512E-3"/>
    <s v="5a15"/>
  </r>
  <r>
    <n v="24"/>
    <x v="65"/>
    <n v="1"/>
    <n v="22"/>
    <s v="Juniperus sp"/>
    <n v="5"/>
    <n v="3"/>
    <m/>
    <m/>
    <n v="1.9634954084936209E-3"/>
    <n v="3.6378364277704512E-3"/>
    <s v="5a15"/>
  </r>
  <r>
    <n v="24"/>
    <x v="65"/>
    <n v="1"/>
    <n v="14"/>
    <s v="Quercus fulva"/>
    <n v="5"/>
    <n v="3"/>
    <m/>
    <m/>
    <n v="1.9634954084936209E-3"/>
    <n v="3.6378364277704512E-3"/>
    <s v="5a15"/>
  </r>
  <r>
    <n v="24"/>
    <x v="65"/>
    <n v="1"/>
    <n v="14"/>
    <s v="Quercus fulva"/>
    <n v="5"/>
    <n v="3"/>
    <m/>
    <m/>
    <n v="1.9634954084936209E-3"/>
    <n v="3.6378364277704512E-3"/>
    <s v="5a15"/>
  </r>
  <r>
    <n v="24"/>
    <x v="65"/>
    <n v="1"/>
    <n v="2"/>
    <s v="Pinus engelmannii"/>
    <n v="20"/>
    <n v="15"/>
    <n v="63"/>
    <n v="13"/>
    <n v="3.1415926535897934E-2"/>
    <n v="0.25640973899293129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4"/>
    <s v="Pinus cembroides"/>
    <n v="10"/>
    <n v="5"/>
    <m/>
    <m/>
    <n v="7.8539816339744835E-3"/>
    <n v="2.2046555420420225E-2"/>
    <s v="5a15"/>
  </r>
  <r>
    <n v="24"/>
    <x v="65"/>
    <n v="1"/>
    <n v="10"/>
    <s v="Quercus rugosa"/>
    <n v="10"/>
    <n v="3"/>
    <m/>
    <m/>
    <n v="7.8539816339744835E-3"/>
    <n v="1.2942556175112916E-2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24"/>
    <s v="Pinus cembroides"/>
    <n v="10"/>
    <n v="6"/>
    <m/>
    <m/>
    <n v="7.8539816339744835E-3"/>
    <n v="2.6728826664807165E-2"/>
    <s v="5a15"/>
  </r>
  <r>
    <n v="24"/>
    <x v="65"/>
    <n v="1"/>
    <n v="24"/>
    <s v="Pinus cembroides"/>
    <n v="5"/>
    <n v="6"/>
    <m/>
    <m/>
    <n v="1.9634954084936209E-3"/>
    <n v="7.3344795804612326E-3"/>
    <s v="5a15"/>
  </r>
  <r>
    <n v="24"/>
    <x v="65"/>
    <n v="1"/>
    <n v="22"/>
    <s v="Juniperus sp"/>
    <n v="5"/>
    <n v="3"/>
    <m/>
    <m/>
    <n v="1.9634954084936209E-3"/>
    <n v="3.6378364277704512E-3"/>
    <s v="5a15"/>
  </r>
  <r>
    <n v="24"/>
    <x v="65"/>
    <n v="1"/>
    <n v="10"/>
    <s v="Otras Ojosas"/>
    <n v="5"/>
    <n v="3"/>
    <m/>
    <m/>
    <n v="1.9634954084936209E-3"/>
    <n v="3.6378364277704512E-3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10"/>
    <s v="Quercus rugosa"/>
    <n v="10"/>
    <n v="3"/>
    <m/>
    <m/>
    <n v="7.8539816339744835E-3"/>
    <n v="1.2942556175112916E-2"/>
    <s v="5a15"/>
  </r>
  <r>
    <n v="24"/>
    <x v="65"/>
    <n v="1"/>
    <n v="10"/>
    <s v="Quercus rugosa"/>
    <n v="5"/>
    <n v="3"/>
    <m/>
    <m/>
    <n v="1.9634954084936209E-3"/>
    <n v="3.6378364277704512E-3"/>
    <s v="5a15"/>
  </r>
  <r>
    <n v="24"/>
    <x v="65"/>
    <n v="1"/>
    <n v="24"/>
    <s v="Pinus cembroides"/>
    <n v="5"/>
    <n v="3"/>
    <m/>
    <m/>
    <n v="1.9634954084936209E-3"/>
    <n v="3.5268851656513989E-3"/>
    <s v="5a15"/>
  </r>
  <r>
    <n v="24"/>
    <x v="65"/>
    <n v="1"/>
    <n v="10"/>
    <s v="Quercus rugosa"/>
    <n v="25"/>
    <n v="6"/>
    <m/>
    <m/>
    <n v="4.9087385212340517E-2"/>
    <n v="0.14801210491524977"/>
    <s v="20a25"/>
  </r>
  <r>
    <n v="24"/>
    <x v="65"/>
    <n v="1"/>
    <n v="24"/>
    <s v="Pinus cembroides"/>
    <n v="5"/>
    <n v="6"/>
    <m/>
    <m/>
    <n v="1.9634954084936209E-3"/>
    <n v="7.3344795804612326E-3"/>
    <s v="5a15"/>
  </r>
  <r>
    <n v="24"/>
    <x v="66"/>
    <n v="1"/>
    <n v="24"/>
    <s v="Pinus cembroides"/>
    <n v="15"/>
    <n v="6"/>
    <m/>
    <m/>
    <n v="1.7671458676442587E-2"/>
    <n v="5.6950957515054322E-2"/>
    <s v="5a15"/>
  </r>
  <r>
    <n v="24"/>
    <x v="66"/>
    <n v="1"/>
    <n v="24"/>
    <s v="Pinus cembroides"/>
    <n v="10"/>
    <n v="6"/>
    <m/>
    <m/>
    <n v="7.8539816339744835E-3"/>
    <n v="2.6728826664807165E-2"/>
    <s v="5a15"/>
  </r>
  <r>
    <n v="24"/>
    <x v="66"/>
    <n v="1"/>
    <n v="24"/>
    <s v="Pinus cembroides"/>
    <n v="10"/>
    <n v="6"/>
    <m/>
    <m/>
    <n v="7.8539816339744835E-3"/>
    <n v="2.6728826664807165E-2"/>
    <s v="5a15"/>
  </r>
  <r>
    <n v="24"/>
    <x v="66"/>
    <n v="1"/>
    <n v="24"/>
    <s v="Pinus cembroides"/>
    <n v="5"/>
    <n v="6"/>
    <m/>
    <m/>
    <n v="1.9634954084936209E-3"/>
    <n v="7.3344795804612326E-3"/>
    <s v="5a15"/>
  </r>
  <r>
    <n v="24"/>
    <x v="66"/>
    <n v="1"/>
    <n v="22"/>
    <s v="Juniperus sp"/>
    <n v="5"/>
    <n v="3"/>
    <m/>
    <m/>
    <n v="1.9634954084936209E-3"/>
    <n v="3.6378364277704512E-3"/>
    <s v="5a15"/>
  </r>
  <r>
    <n v="24"/>
    <x v="66"/>
    <n v="1"/>
    <n v="10"/>
    <s v="Otras Ojosas"/>
    <n v="5"/>
    <n v="3"/>
    <m/>
    <m/>
    <n v="1.9634954084936209E-3"/>
    <n v="3.6378364277704512E-3"/>
    <s v="5a15"/>
  </r>
  <r>
    <n v="24"/>
    <x v="66"/>
    <n v="1"/>
    <n v="14"/>
    <s v="Quercus fulva"/>
    <n v="5"/>
    <n v="3"/>
    <m/>
    <m/>
    <n v="1.9634954084936209E-3"/>
    <n v="3.6378364277704512E-3"/>
    <s v="5a15"/>
  </r>
  <r>
    <n v="24"/>
    <x v="66"/>
    <n v="1"/>
    <n v="14"/>
    <s v="Quercus fulva"/>
    <n v="5"/>
    <n v="3"/>
    <m/>
    <m/>
    <n v="1.9634954084936209E-3"/>
    <n v="3.6378364277704512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25"/>
    <n v="6"/>
    <m/>
    <m/>
    <n v="4.9087385212340517E-2"/>
    <n v="0.14801210491524977"/>
    <s v="20a2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10"/>
    <n v="5"/>
    <m/>
    <m/>
    <n v="7.8539816339744835E-3"/>
    <n v="2.2046555420420225E-2"/>
    <s v="5a15"/>
  </r>
  <r>
    <n v="24"/>
    <x v="66"/>
    <n v="1"/>
    <n v="10"/>
    <s v="Quercus rugosa"/>
    <n v="10"/>
    <n v="3"/>
    <m/>
    <m/>
    <n v="7.8539816339744835E-3"/>
    <n v="1.2942556175112916E-2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10"/>
    <n v="6"/>
    <m/>
    <m/>
    <n v="7.8539816339744835E-3"/>
    <n v="2.6728826664807165E-2"/>
    <s v="5a15"/>
  </r>
  <r>
    <n v="24"/>
    <x v="66"/>
    <n v="1"/>
    <n v="24"/>
    <s v="Pinus cembroides"/>
    <n v="5"/>
    <n v="6"/>
    <m/>
    <m/>
    <n v="1.9634954084936209E-3"/>
    <n v="7.3344795804612326E-3"/>
    <s v="5a15"/>
  </r>
  <r>
    <n v="24"/>
    <x v="66"/>
    <n v="1"/>
    <n v="22"/>
    <s v="Juniperus sp"/>
    <n v="5"/>
    <n v="3"/>
    <m/>
    <m/>
    <n v="1.9634954084936209E-3"/>
    <n v="3.6378364277704512E-3"/>
    <s v="5a15"/>
  </r>
  <r>
    <n v="24"/>
    <x v="66"/>
    <n v="1"/>
    <n v="10"/>
    <s v="Otras Ojosas"/>
    <n v="5"/>
    <n v="3"/>
    <m/>
    <m/>
    <n v="1.9634954084936209E-3"/>
    <n v="3.6378364277704512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10"/>
    <n v="3"/>
    <m/>
    <m/>
    <n v="7.8539816339744835E-3"/>
    <n v="1.2942556175112916E-2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25"/>
    <n v="6"/>
    <m/>
    <m/>
    <n v="4.9087385212340517E-2"/>
    <n v="0.14801210491524977"/>
    <s v="20a25"/>
  </r>
  <r>
    <n v="24"/>
    <x v="66"/>
    <n v="1"/>
    <n v="24"/>
    <s v="Pinus cembroides"/>
    <n v="5"/>
    <n v="6"/>
    <m/>
    <m/>
    <n v="1.9634954084936209E-3"/>
    <n v="7.3344795804612326E-3"/>
    <s v="5a15"/>
  </r>
  <r>
    <n v="24"/>
    <x v="66"/>
    <n v="1"/>
    <n v="22"/>
    <s v="Juniperus sp"/>
    <n v="5"/>
    <n v="3"/>
    <m/>
    <m/>
    <n v="1.9634954084936209E-3"/>
    <n v="3.6378364277704512E-3"/>
    <s v="5a15"/>
  </r>
  <r>
    <n v="24"/>
    <x v="66"/>
    <n v="1"/>
    <n v="10"/>
    <s v="Otras Ojosas"/>
    <n v="5"/>
    <n v="3"/>
    <m/>
    <m/>
    <n v="1.9634954084936209E-3"/>
    <n v="3.6378364277704512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10"/>
    <n v="3"/>
    <m/>
    <m/>
    <n v="7.8539816339744835E-3"/>
    <n v="1.2942556175112916E-2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25"/>
    <n v="6"/>
    <m/>
    <m/>
    <n v="4.9087385212340517E-2"/>
    <n v="0.14801210491524977"/>
    <s v="20a2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25"/>
    <n v="6"/>
    <m/>
    <m/>
    <n v="4.9087385212340517E-2"/>
    <n v="0.14801210491524977"/>
    <s v="20a2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24"/>
    <s v="Pinus cembroides"/>
    <n v="5"/>
    <n v="3"/>
    <m/>
    <m/>
    <n v="1.9634954084936209E-3"/>
    <n v="3.5268851656513989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4"/>
    <x v="66"/>
    <n v="1"/>
    <n v="10"/>
    <s v="Quercus rugosa"/>
    <n v="10"/>
    <n v="3"/>
    <m/>
    <m/>
    <n v="7.8539816339744835E-3"/>
    <n v="1.2942556175112916E-2"/>
    <s v="5a15"/>
  </r>
  <r>
    <n v="24"/>
    <x v="66"/>
    <n v="1"/>
    <n v="10"/>
    <s v="Quercus rugosa"/>
    <n v="5"/>
    <n v="3"/>
    <m/>
    <m/>
    <n v="1.9634954084936209E-3"/>
    <n v="3.6378364277704512E-3"/>
    <s v="5a15"/>
  </r>
  <r>
    <n v="22"/>
    <x v="67"/>
    <n v="1"/>
    <n v="24"/>
    <s v="Pinus cembroides"/>
    <n v="5"/>
    <n v="3"/>
    <m/>
    <m/>
    <n v="1.9634954084936209E-3"/>
    <n v="3.5268851656513989E-3"/>
    <s v="5a15"/>
  </r>
  <r>
    <n v="22"/>
    <x v="67"/>
    <n v="1"/>
    <n v="10"/>
    <s v="Quercus rugosa"/>
    <n v="25"/>
    <n v="6"/>
    <m/>
    <m/>
    <n v="4.9087385212340517E-2"/>
    <n v="0.14801210491524977"/>
    <s v="20a25"/>
  </r>
  <r>
    <n v="22"/>
    <x v="67"/>
    <n v="1"/>
    <n v="2"/>
    <s v="Pinus engelmannii"/>
    <n v="15"/>
    <n v="10"/>
    <n v="56"/>
    <n v="13"/>
    <n v="1.7671458676442587E-2"/>
    <n v="9.7687695493628809E-2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24"/>
    <s v="Pinus cembroides"/>
    <n v="5"/>
    <n v="3"/>
    <m/>
    <m/>
    <n v="1.9634954084936209E-3"/>
    <n v="3.5268851656513989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22"/>
    <s v="Juniperus sp"/>
    <n v="10"/>
    <n v="3"/>
    <m/>
    <m/>
    <n v="7.8539816339744835E-3"/>
    <n v="1.2942556175112916E-2"/>
    <s v="5a15"/>
  </r>
  <r>
    <n v="22"/>
    <x v="67"/>
    <n v="1"/>
    <n v="22"/>
    <s v="Juniperus sp"/>
    <n v="10"/>
    <n v="3"/>
    <m/>
    <m/>
    <n v="7.8539816339744835E-3"/>
    <n v="1.2942556175112916E-2"/>
    <s v="5a15"/>
  </r>
  <r>
    <n v="22"/>
    <x v="67"/>
    <n v="1"/>
    <n v="22"/>
    <s v="Juniperus sp"/>
    <n v="10"/>
    <n v="3"/>
    <m/>
    <m/>
    <n v="7.8539816339744835E-3"/>
    <n v="1.2942556175112916E-2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2"/>
    <s v="Pinus engelmannii"/>
    <n v="15"/>
    <n v="10"/>
    <m/>
    <m/>
    <n v="1.7671458676442587E-2"/>
    <n v="9.7687695493628809E-2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24"/>
    <s v="Pinus cembroides"/>
    <n v="15"/>
    <n v="6"/>
    <m/>
    <m/>
    <n v="1.7671458676442587E-2"/>
    <n v="5.6950957515054322E-2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2"/>
    <s v="Pinus engelmannii"/>
    <n v="15"/>
    <n v="10"/>
    <m/>
    <m/>
    <n v="1.7671458676442587E-2"/>
    <n v="9.7687695493628809E-2"/>
    <s v="5a15"/>
  </r>
  <r>
    <n v="22"/>
    <x v="67"/>
    <n v="1"/>
    <n v="24"/>
    <s v="Pinus cembroides"/>
    <n v="15"/>
    <n v="6"/>
    <m/>
    <m/>
    <n v="1.7671458676442587E-2"/>
    <n v="5.6950957515054322E-2"/>
    <s v="5a15"/>
  </r>
  <r>
    <n v="22"/>
    <x v="67"/>
    <n v="1"/>
    <n v="24"/>
    <s v="Pinus cembroides"/>
    <n v="10"/>
    <n v="6"/>
    <m/>
    <m/>
    <n v="7.8539816339744835E-3"/>
    <n v="2.6728826664807165E-2"/>
    <s v="5a15"/>
  </r>
  <r>
    <n v="22"/>
    <x v="67"/>
    <n v="1"/>
    <n v="24"/>
    <s v="Pinus cembroides"/>
    <n v="5"/>
    <n v="6"/>
    <m/>
    <m/>
    <n v="1.9634954084936209E-3"/>
    <n v="7.3344795804612326E-3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10"/>
    <s v="Quercus rugosa"/>
    <n v="10"/>
    <n v="3"/>
    <m/>
    <m/>
    <n v="7.8539816339744835E-3"/>
    <n v="1.2942556175112916E-2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2"/>
    <s v="Pinus engelmannii"/>
    <n v="10"/>
    <n v="10"/>
    <m/>
    <m/>
    <n v="7.8539816339744835E-3"/>
    <n v="4.5847824058857317E-2"/>
    <s v="5a15"/>
  </r>
  <r>
    <n v="22"/>
    <x v="67"/>
    <n v="1"/>
    <n v="10"/>
    <s v="Quercus rugosa"/>
    <n v="25"/>
    <n v="6"/>
    <m/>
    <m/>
    <n v="4.9087385212340517E-2"/>
    <n v="0.14801210491524977"/>
    <s v="20a2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14"/>
    <s v="Quercus fulva"/>
    <n v="5"/>
    <n v="3"/>
    <m/>
    <m/>
    <n v="1.9634954084936209E-3"/>
    <n v="3.6378364277704512E-3"/>
    <s v="5a15"/>
  </r>
  <r>
    <n v="22"/>
    <x v="67"/>
    <n v="1"/>
    <n v="24"/>
    <s v="Pinus cembroides"/>
    <n v="10"/>
    <n v="5"/>
    <m/>
    <m/>
    <n v="7.8539816339744835E-3"/>
    <n v="2.2046555420420225E-2"/>
    <s v="5a15"/>
  </r>
  <r>
    <n v="22"/>
    <x v="67"/>
    <n v="1"/>
    <n v="10"/>
    <s v="Quercus rugosa"/>
    <n v="10"/>
    <n v="3"/>
    <m/>
    <m/>
    <n v="7.8539816339744835E-3"/>
    <n v="1.2942556175112916E-2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24"/>
    <s v="Pinus cembroides"/>
    <n v="5"/>
    <n v="3"/>
    <m/>
    <m/>
    <n v="1.9634954084936209E-3"/>
    <n v="3.5268851656513989E-3"/>
    <s v="5a15"/>
  </r>
  <r>
    <n v="22"/>
    <x v="67"/>
    <n v="1"/>
    <n v="24"/>
    <s v="Pinus cembroides"/>
    <n v="10"/>
    <n v="6"/>
    <m/>
    <m/>
    <n v="7.8539816339744835E-3"/>
    <n v="2.6728826664807165E-2"/>
    <s v="5a15"/>
  </r>
  <r>
    <n v="22"/>
    <x v="67"/>
    <n v="1"/>
    <n v="24"/>
    <s v="Pinus cembroides"/>
    <n v="5"/>
    <n v="6"/>
    <m/>
    <m/>
    <n v="1.9634954084936209E-3"/>
    <n v="7.3344795804612326E-3"/>
    <s v="5a15"/>
  </r>
  <r>
    <n v="22"/>
    <x v="67"/>
    <n v="1"/>
    <n v="22"/>
    <s v="Juniperus sp"/>
    <n v="5"/>
    <n v="3"/>
    <m/>
    <m/>
    <n v="1.9634954084936209E-3"/>
    <n v="3.6378364277704512E-3"/>
    <s v="5a15"/>
  </r>
  <r>
    <n v="22"/>
    <x v="67"/>
    <n v="1"/>
    <n v="10"/>
    <s v="Otras Ojosas"/>
    <n v="5"/>
    <n v="3"/>
    <m/>
    <m/>
    <n v="1.9634954084936209E-3"/>
    <n v="3.6378364277704512E-3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10"/>
    <s v="Quercus rugosa"/>
    <n v="10"/>
    <n v="3"/>
    <m/>
    <m/>
    <n v="7.8539816339744835E-3"/>
    <n v="1.2942556175112916E-2"/>
    <s v="5a15"/>
  </r>
  <r>
    <n v="22"/>
    <x v="67"/>
    <n v="1"/>
    <n v="10"/>
    <s v="Quercus rugosa"/>
    <n v="5"/>
    <n v="3"/>
    <m/>
    <m/>
    <n v="1.9634954084936209E-3"/>
    <n v="3.6378364277704512E-3"/>
    <s v="5a15"/>
  </r>
  <r>
    <n v="22"/>
    <x v="67"/>
    <n v="1"/>
    <n v="24"/>
    <s v="Pinus cembroides"/>
    <n v="5"/>
    <n v="3"/>
    <m/>
    <m/>
    <n v="1.9634954084936209E-3"/>
    <n v="3.5268851656513989E-3"/>
    <s v="5a15"/>
  </r>
  <r>
    <n v="22"/>
    <x v="67"/>
    <n v="1"/>
    <n v="10"/>
    <s v="Quercus rugosa"/>
    <n v="25"/>
    <n v="6"/>
    <m/>
    <m/>
    <n v="4.9087385212340517E-2"/>
    <n v="0.14801210491524977"/>
    <s v="20a25"/>
  </r>
  <r>
    <n v="22"/>
    <x v="67"/>
    <n v="1"/>
    <n v="24"/>
    <s v="Pinus cembroides"/>
    <n v="5"/>
    <n v="3"/>
    <m/>
    <m/>
    <n v="1.9634954084936209E-3"/>
    <n v="3.5268851656513989E-3"/>
    <s v="5a15"/>
  </r>
  <r>
    <n v="29"/>
    <x v="68"/>
    <n v="1"/>
    <n v="22"/>
    <s v="Juniperus sp"/>
    <n v="5"/>
    <n v="3"/>
    <m/>
    <m/>
    <n v="1.9634954084936209E-3"/>
    <n v="3.6378364277704512E-3"/>
    <s v="5a15"/>
  </r>
  <r>
    <n v="29"/>
    <x v="68"/>
    <n v="1"/>
    <n v="22"/>
    <s v="Juniperus sp"/>
    <n v="5"/>
    <n v="3"/>
    <m/>
    <m/>
    <n v="1.9634954084936209E-3"/>
    <n v="3.6378364277704512E-3"/>
    <s v="5a15"/>
  </r>
  <r>
    <n v="29"/>
    <x v="68"/>
    <n v="1"/>
    <n v="24"/>
    <s v="Pinus cembroides"/>
    <n v="15"/>
    <n v="6"/>
    <m/>
    <m/>
    <n v="1.7671458676442587E-2"/>
    <n v="5.6950957515054322E-2"/>
    <s v="5a15"/>
  </r>
  <r>
    <n v="29"/>
    <x v="68"/>
    <n v="1"/>
    <n v="24"/>
    <s v="Pinus cembroides"/>
    <n v="10"/>
    <n v="6"/>
    <m/>
    <m/>
    <n v="7.8539816339744835E-3"/>
    <n v="2.6728826664807165E-2"/>
    <s v="5a15"/>
  </r>
  <r>
    <n v="29"/>
    <x v="68"/>
    <n v="1"/>
    <n v="24"/>
    <s v="Pinus cembroides"/>
    <n v="10"/>
    <n v="6"/>
    <m/>
    <m/>
    <n v="7.8539816339744835E-3"/>
    <n v="2.6728826664807165E-2"/>
    <s v="5a15"/>
  </r>
  <r>
    <n v="29"/>
    <x v="68"/>
    <n v="1"/>
    <n v="24"/>
    <s v="Pinus cembroides"/>
    <n v="15"/>
    <n v="6"/>
    <m/>
    <m/>
    <n v="1.7671458676442587E-2"/>
    <n v="5.6950957515054322E-2"/>
    <s v="5a15"/>
  </r>
  <r>
    <n v="29"/>
    <x v="68"/>
    <n v="1"/>
    <n v="24"/>
    <s v="Pinus cembroides"/>
    <n v="15"/>
    <n v="6"/>
    <m/>
    <m/>
    <n v="1.7671458676442587E-2"/>
    <n v="5.6950957515054322E-2"/>
    <s v="5a15"/>
  </r>
  <r>
    <n v="29"/>
    <x v="68"/>
    <n v="1"/>
    <n v="24"/>
    <s v="Pinus cembroides"/>
    <n v="10"/>
    <n v="6"/>
    <m/>
    <m/>
    <n v="7.8539816339744835E-3"/>
    <n v="2.6728826664807165E-2"/>
    <s v="5a15"/>
  </r>
  <r>
    <n v="29"/>
    <x v="68"/>
    <n v="1"/>
    <n v="24"/>
    <s v="Pinus cembroides"/>
    <n v="5"/>
    <n v="6"/>
    <m/>
    <m/>
    <n v="1.9634954084936209E-3"/>
    <n v="7.3344795804612326E-3"/>
    <s v="5a15"/>
  </r>
  <r>
    <n v="29"/>
    <x v="68"/>
    <n v="1"/>
    <n v="22"/>
    <s v="Juniperus sp"/>
    <n v="5"/>
    <n v="3"/>
    <m/>
    <m/>
    <n v="1.9634954084936209E-3"/>
    <n v="3.6378364277704512E-3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20"/>
    <n v="3"/>
    <m/>
    <m/>
    <n v="3.1415926535897934E-2"/>
    <n v="4.6839527025336621E-2"/>
    <s v="20a25"/>
  </r>
  <r>
    <n v="29"/>
    <x v="68"/>
    <n v="1"/>
    <n v="24"/>
    <s v="Pinus cembroides"/>
    <n v="10"/>
    <n v="3"/>
    <m/>
    <m/>
    <n v="7.8539816339744835E-3"/>
    <n v="1.285292313179332E-2"/>
    <s v="5a15"/>
  </r>
  <r>
    <n v="29"/>
    <x v="68"/>
    <n v="1"/>
    <n v="24"/>
    <s v="Pinus cembroides"/>
    <n v="15"/>
    <n v="3"/>
    <m/>
    <m/>
    <n v="1.7671458676442587E-2"/>
    <n v="2.7385649523733079E-2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10"/>
    <s v="Quercus rugosa"/>
    <n v="10"/>
    <n v="3"/>
    <m/>
    <m/>
    <n v="7.8539816339744835E-3"/>
    <n v="1.2942556175112916E-2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10"/>
    <s v="Quercus rugosa"/>
    <n v="25"/>
    <n v="6"/>
    <m/>
    <m/>
    <n v="4.9087385212340517E-2"/>
    <n v="0.14801210491524977"/>
    <s v="20a2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14"/>
    <s v="Quercus fulva"/>
    <n v="5"/>
    <n v="3"/>
    <m/>
    <m/>
    <n v="1.9634954084936209E-3"/>
    <n v="3.6378364277704512E-3"/>
    <s v="5a15"/>
  </r>
  <r>
    <n v="29"/>
    <x v="68"/>
    <n v="1"/>
    <n v="14"/>
    <s v="Quercus fulva"/>
    <n v="15"/>
    <n v="3"/>
    <m/>
    <m/>
    <n v="1.7671458676442587E-2"/>
    <n v="2.719179461263227E-2"/>
    <s v="5a15"/>
  </r>
  <r>
    <n v="29"/>
    <x v="68"/>
    <n v="1"/>
    <n v="22"/>
    <s v="Juniperus sp"/>
    <n v="15"/>
    <n v="3"/>
    <m/>
    <m/>
    <n v="1.7671458676442587E-2"/>
    <n v="2.719179461263227E-2"/>
    <s v="5a15"/>
  </r>
  <r>
    <n v="29"/>
    <x v="68"/>
    <n v="1"/>
    <n v="22"/>
    <s v="Juniperus sp"/>
    <n v="5"/>
    <n v="3"/>
    <m/>
    <m/>
    <n v="1.9634954084936209E-3"/>
    <n v="3.6378364277704512E-3"/>
    <s v="5a15"/>
  </r>
  <r>
    <n v="29"/>
    <x v="68"/>
    <n v="1"/>
    <n v="14"/>
    <s v="Quercus fulva"/>
    <n v="10"/>
    <n v="3"/>
    <m/>
    <m/>
    <n v="7.8539816339744835E-3"/>
    <n v="1.2942556175112916E-2"/>
    <s v="5a15"/>
  </r>
  <r>
    <n v="29"/>
    <x v="68"/>
    <n v="1"/>
    <n v="14"/>
    <s v="Quercus fulva"/>
    <n v="5"/>
    <n v="3"/>
    <m/>
    <m/>
    <n v="1.9634954084936209E-3"/>
    <n v="3.6378364277704512E-3"/>
    <s v="5a15"/>
  </r>
  <r>
    <n v="29"/>
    <x v="68"/>
    <n v="1"/>
    <n v="24"/>
    <s v="Pinus cembroides"/>
    <n v="10"/>
    <n v="3"/>
    <m/>
    <m/>
    <n v="7.8539816339744835E-3"/>
    <n v="1.285292313179332E-2"/>
    <s v="5a15"/>
  </r>
  <r>
    <n v="29"/>
    <x v="68"/>
    <n v="1"/>
    <n v="10"/>
    <s v="Quercus rugosa"/>
    <n v="25"/>
    <n v="6"/>
    <m/>
    <m/>
    <n v="4.9087385212340517E-2"/>
    <n v="0.14801210491524977"/>
    <s v="20a2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10"/>
    <n v="5"/>
    <m/>
    <m/>
    <n v="7.8539816339744835E-3"/>
    <n v="2.2046555420420225E-2"/>
    <s v="5a15"/>
  </r>
  <r>
    <n v="29"/>
    <x v="68"/>
    <n v="1"/>
    <n v="10"/>
    <s v="Quercus rugosa"/>
    <n v="10"/>
    <n v="3"/>
    <m/>
    <m/>
    <n v="7.8539816339744835E-3"/>
    <n v="1.2942556175112916E-2"/>
    <s v="5a15"/>
  </r>
  <r>
    <n v="29"/>
    <x v="68"/>
    <n v="1"/>
    <n v="10"/>
    <s v="Quercus rugosa"/>
    <n v="5"/>
    <n v="3"/>
    <m/>
    <m/>
    <n v="1.9634954084936209E-3"/>
    <n v="3.6378364277704512E-3"/>
    <s v="5a15"/>
  </r>
  <r>
    <n v="29"/>
    <x v="68"/>
    <n v="1"/>
    <n v="24"/>
    <s v="Pinus cembroides"/>
    <n v="5"/>
    <n v="3"/>
    <m/>
    <m/>
    <n v="1.9634954084936209E-3"/>
    <n v="3.5268851656513989E-3"/>
    <s v="5a15"/>
  </r>
  <r>
    <n v="29"/>
    <x v="68"/>
    <n v="1"/>
    <n v="24"/>
    <s v="Pinus cembroides"/>
    <n v="10"/>
    <n v="6"/>
    <m/>
    <m/>
    <n v="7.8539816339744835E-3"/>
    <n v="2.6728826664807165E-2"/>
    <s v="5a15"/>
  </r>
  <r>
    <n v="29"/>
    <x v="69"/>
    <n v="1"/>
    <n v="22"/>
    <s v="Juniperus sp"/>
    <n v="5"/>
    <n v="3"/>
    <m/>
    <m/>
    <n v="1.9634954084936209E-3"/>
    <n v="3.6378364277704512E-3"/>
    <s v="5a15"/>
  </r>
  <r>
    <n v="29"/>
    <x v="69"/>
    <n v="1"/>
    <n v="24"/>
    <s v="Pinus cembroides"/>
    <n v="15"/>
    <n v="6"/>
    <m/>
    <m/>
    <n v="1.7671458676442587E-2"/>
    <n v="5.6950957515054322E-2"/>
    <s v="5a15"/>
  </r>
  <r>
    <n v="29"/>
    <x v="69"/>
    <n v="1"/>
    <n v="24"/>
    <s v="Pinus cembroides"/>
    <n v="10"/>
    <n v="6"/>
    <m/>
    <m/>
    <n v="7.8539816339744835E-3"/>
    <n v="2.6728826664807165E-2"/>
    <s v="5a15"/>
  </r>
  <r>
    <n v="29"/>
    <x v="69"/>
    <n v="1"/>
    <n v="24"/>
    <s v="Pinus cembroides"/>
    <n v="10"/>
    <n v="6"/>
    <m/>
    <m/>
    <n v="7.8539816339744835E-3"/>
    <n v="2.6728826664807165E-2"/>
    <s v="5a15"/>
  </r>
  <r>
    <n v="29"/>
    <x v="69"/>
    <n v="1"/>
    <n v="24"/>
    <s v="Pinus cembroides"/>
    <n v="15"/>
    <n v="6"/>
    <m/>
    <m/>
    <n v="1.7671458676442587E-2"/>
    <n v="5.6950957515054322E-2"/>
    <s v="5a15"/>
  </r>
  <r>
    <n v="29"/>
    <x v="69"/>
    <n v="1"/>
    <n v="24"/>
    <s v="Pinus cembroides"/>
    <n v="15"/>
    <n v="6"/>
    <m/>
    <m/>
    <n v="1.7671458676442587E-2"/>
    <n v="5.6950957515054322E-2"/>
    <s v="5a15"/>
  </r>
  <r>
    <n v="29"/>
    <x v="69"/>
    <n v="1"/>
    <n v="24"/>
    <s v="Pinus cembroides"/>
    <n v="10"/>
    <n v="6"/>
    <m/>
    <m/>
    <n v="7.8539816339744835E-3"/>
    <n v="2.6728826664807165E-2"/>
    <s v="5a15"/>
  </r>
  <r>
    <n v="29"/>
    <x v="69"/>
    <n v="1"/>
    <n v="24"/>
    <s v="Pinus cembroides"/>
    <n v="5"/>
    <n v="6"/>
    <m/>
    <m/>
    <n v="1.9634954084936209E-3"/>
    <n v="7.3344795804612326E-3"/>
    <s v="5a15"/>
  </r>
  <r>
    <n v="29"/>
    <x v="69"/>
    <n v="1"/>
    <n v="22"/>
    <s v="Juniperus sp"/>
    <n v="5"/>
    <n v="3"/>
    <m/>
    <m/>
    <n v="1.9634954084936209E-3"/>
    <n v="3.6378364277704512E-3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20"/>
    <n v="3"/>
    <m/>
    <m/>
    <n v="3.1415926535897934E-2"/>
    <n v="4.6839527025336621E-2"/>
    <s v="20a25"/>
  </r>
  <r>
    <n v="29"/>
    <x v="69"/>
    <n v="1"/>
    <n v="24"/>
    <s v="Pinus cembroides"/>
    <n v="10"/>
    <n v="3"/>
    <m/>
    <m/>
    <n v="7.8539816339744835E-3"/>
    <n v="1.285292313179332E-2"/>
    <s v="5a15"/>
  </r>
  <r>
    <n v="29"/>
    <x v="69"/>
    <n v="1"/>
    <n v="24"/>
    <s v="Pinus cembroides"/>
    <n v="15"/>
    <n v="3"/>
    <m/>
    <m/>
    <n v="1.7671458676442587E-2"/>
    <n v="2.7385649523733079E-2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10"/>
    <s v="Quercus rugosa"/>
    <n v="10"/>
    <n v="3"/>
    <m/>
    <m/>
    <n v="7.8539816339744835E-3"/>
    <n v="1.2942556175112916E-2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10"/>
    <s v="Quercus rugosa"/>
    <n v="25"/>
    <n v="6"/>
    <m/>
    <m/>
    <n v="4.9087385212340517E-2"/>
    <n v="0.14801210491524977"/>
    <s v="20a25"/>
  </r>
  <r>
    <n v="29"/>
    <x v="69"/>
    <n v="1"/>
    <n v="24"/>
    <s v="Pinus cembroides"/>
    <n v="5"/>
    <n v="6"/>
    <m/>
    <m/>
    <n v="1.9634954084936209E-3"/>
    <n v="7.3344795804612326E-3"/>
    <s v="5a15"/>
  </r>
  <r>
    <n v="29"/>
    <x v="69"/>
    <n v="1"/>
    <n v="22"/>
    <s v="Juniperus sp"/>
    <n v="5"/>
    <n v="3"/>
    <m/>
    <m/>
    <n v="1.9634954084936209E-3"/>
    <n v="3.6378364277704512E-3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20"/>
    <n v="3"/>
    <m/>
    <m/>
    <n v="3.1415926535897934E-2"/>
    <n v="4.6839527025336621E-2"/>
    <s v="20a25"/>
  </r>
  <r>
    <n v="29"/>
    <x v="69"/>
    <n v="1"/>
    <n v="24"/>
    <s v="Pinus cembroides"/>
    <n v="10"/>
    <n v="3"/>
    <m/>
    <m/>
    <n v="7.8539816339744835E-3"/>
    <n v="1.285292313179332E-2"/>
    <s v="5a15"/>
  </r>
  <r>
    <n v="29"/>
    <x v="69"/>
    <n v="1"/>
    <n v="24"/>
    <s v="Pinus cembroides"/>
    <n v="15"/>
    <n v="3"/>
    <m/>
    <m/>
    <n v="1.7671458676442587E-2"/>
    <n v="2.7385649523733079E-2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10"/>
    <s v="Quercus rugosa"/>
    <n v="10"/>
    <n v="3"/>
    <m/>
    <m/>
    <n v="7.8539816339744835E-3"/>
    <n v="1.2942556175112916E-2"/>
    <s v="5a15"/>
  </r>
  <r>
    <n v="29"/>
    <x v="69"/>
    <n v="1"/>
    <n v="10"/>
    <s v="Quercus rugosa"/>
    <n v="5"/>
    <n v="3"/>
    <m/>
    <m/>
    <n v="1.9634954084936209E-3"/>
    <n v="3.6378364277704512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10"/>
    <s v="Quercus rugosa"/>
    <n v="25"/>
    <n v="6"/>
    <m/>
    <m/>
    <n v="4.9087385212340517E-2"/>
    <n v="0.14801210491524977"/>
    <s v="20a2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14"/>
    <s v="Quercus fulva"/>
    <n v="5"/>
    <n v="3"/>
    <m/>
    <m/>
    <n v="1.9634954084936209E-3"/>
    <n v="3.6378364277704512E-3"/>
    <s v="5a15"/>
  </r>
  <r>
    <n v="29"/>
    <x v="69"/>
    <n v="1"/>
    <n v="14"/>
    <s v="Quercus fulva"/>
    <n v="15"/>
    <n v="3"/>
    <m/>
    <m/>
    <n v="1.7671458676442587E-2"/>
    <n v="2.719179461263227E-2"/>
    <s v="5a15"/>
  </r>
  <r>
    <n v="29"/>
    <x v="69"/>
    <n v="1"/>
    <n v="22"/>
    <s v="Juniperus sp"/>
    <n v="15"/>
    <n v="3"/>
    <m/>
    <m/>
    <n v="1.7671458676442587E-2"/>
    <n v="2.719179461263227E-2"/>
    <s v="5a15"/>
  </r>
  <r>
    <n v="29"/>
    <x v="69"/>
    <n v="1"/>
    <n v="22"/>
    <s v="Juniperus sp"/>
    <n v="5"/>
    <n v="3"/>
    <m/>
    <m/>
    <n v="1.9634954084936209E-3"/>
    <n v="3.6378364277704512E-3"/>
    <s v="5a15"/>
  </r>
  <r>
    <n v="29"/>
    <x v="69"/>
    <n v="1"/>
    <n v="14"/>
    <s v="Quercus fulva"/>
    <n v="10"/>
    <n v="3"/>
    <m/>
    <m/>
    <n v="7.8539816339744835E-3"/>
    <n v="1.2942556175112916E-2"/>
    <s v="5a15"/>
  </r>
  <r>
    <n v="29"/>
    <x v="69"/>
    <n v="1"/>
    <n v="14"/>
    <s v="Quercus fulva"/>
    <n v="5"/>
    <n v="3"/>
    <m/>
    <m/>
    <n v="1.9634954084936209E-3"/>
    <n v="3.6378364277704512E-3"/>
    <s v="5a15"/>
  </r>
  <r>
    <n v="29"/>
    <x v="69"/>
    <n v="1"/>
    <n v="24"/>
    <s v="Pinus cembroides"/>
    <n v="10"/>
    <n v="3"/>
    <m/>
    <m/>
    <n v="7.8539816339744835E-3"/>
    <n v="1.285292313179332E-2"/>
    <s v="5a15"/>
  </r>
  <r>
    <n v="29"/>
    <x v="69"/>
    <n v="1"/>
    <n v="10"/>
    <s v="Quercus rugosa"/>
    <n v="25"/>
    <n v="6"/>
    <m/>
    <m/>
    <n v="4.9087385212340517E-2"/>
    <n v="0.14801210491524977"/>
    <s v="20a25"/>
  </r>
  <r>
    <n v="29"/>
    <x v="69"/>
    <n v="1"/>
    <n v="24"/>
    <s v="Pinus cembroides"/>
    <n v="5"/>
    <n v="3"/>
    <m/>
    <m/>
    <n v="1.9634954084936209E-3"/>
    <n v="3.5268851656513989E-3"/>
    <s v="5a15"/>
  </r>
  <r>
    <n v="29"/>
    <x v="69"/>
    <n v="1"/>
    <n v="24"/>
    <s v="Pinus cembroides"/>
    <n v="10"/>
    <n v="5"/>
    <m/>
    <m/>
    <n v="7.8539816339744835E-3"/>
    <n v="2.2046555420420225E-2"/>
    <s v="5a15"/>
  </r>
  <r>
    <n v="29"/>
    <x v="69"/>
    <n v="1"/>
    <n v="10"/>
    <s v="Quercus rugosa"/>
    <n v="10"/>
    <n v="3"/>
    <m/>
    <m/>
    <n v="7.8539816339744835E-3"/>
    <n v="1.2942556175112916E-2"/>
    <s v="5a15"/>
  </r>
  <r>
    <n v="29"/>
    <x v="70"/>
    <n v="1"/>
    <n v="14"/>
    <s v="Quercus fulva"/>
    <n v="5"/>
    <n v="3"/>
    <m/>
    <m/>
    <n v="1.9634954084936209E-3"/>
    <n v="3.6378364277704512E-3"/>
    <s v="5a15"/>
  </r>
  <r>
    <n v="29"/>
    <x v="70"/>
    <n v="1"/>
    <n v="24"/>
    <s v="Pinus cembroides"/>
    <n v="10"/>
    <n v="3"/>
    <m/>
    <m/>
    <n v="7.8539816339744835E-3"/>
    <n v="1.285292313179332E-2"/>
    <s v="5a15"/>
  </r>
  <r>
    <n v="29"/>
    <x v="70"/>
    <n v="1"/>
    <n v="10"/>
    <s v="Quercus rugosa"/>
    <n v="25"/>
    <n v="6"/>
    <m/>
    <m/>
    <n v="4.9087385212340517E-2"/>
    <n v="0.14801210491524977"/>
    <s v="20a25"/>
  </r>
  <r>
    <n v="29"/>
    <x v="70"/>
    <n v="1"/>
    <n v="24"/>
    <s v="Pinus cembroides"/>
    <n v="5"/>
    <n v="3"/>
    <m/>
    <m/>
    <n v="1.9634954084936209E-3"/>
    <n v="3.5268851656513989E-3"/>
    <s v="5a15"/>
  </r>
  <r>
    <n v="29"/>
    <x v="70"/>
    <n v="1"/>
    <n v="24"/>
    <s v="Pinus cembroides"/>
    <n v="10"/>
    <n v="5"/>
    <m/>
    <m/>
    <n v="7.8539816339744835E-3"/>
    <n v="2.2046555420420225E-2"/>
    <s v="5a15"/>
  </r>
  <r>
    <n v="29"/>
    <x v="70"/>
    <n v="1"/>
    <n v="10"/>
    <s v="Quercus rugosa"/>
    <n v="10"/>
    <n v="3"/>
    <m/>
    <m/>
    <n v="7.8539816339744835E-3"/>
    <n v="1.2942556175112916E-2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4"/>
    <s v="Pinus cembroides"/>
    <n v="5"/>
    <n v="3"/>
    <m/>
    <m/>
    <n v="1.9634954084936209E-3"/>
    <n v="3.5268851656513989E-3"/>
    <s v="5a15"/>
  </r>
  <r>
    <n v="29"/>
    <x v="70"/>
    <n v="1"/>
    <n v="24"/>
    <s v="Pinus cembroides"/>
    <n v="10"/>
    <n v="6"/>
    <m/>
    <m/>
    <n v="7.8539816339744835E-3"/>
    <n v="2.6728826664807165E-2"/>
    <s v="5a15"/>
  </r>
  <r>
    <n v="29"/>
    <x v="70"/>
    <n v="1"/>
    <n v="22"/>
    <s v="Juniperus sp"/>
    <n v="5"/>
    <n v="3"/>
    <m/>
    <m/>
    <n v="1.9634954084936209E-3"/>
    <n v="3.6378364277704512E-3"/>
    <s v="5a15"/>
  </r>
  <r>
    <n v="29"/>
    <x v="70"/>
    <n v="1"/>
    <n v="24"/>
    <s v="Pinus cembroides"/>
    <n v="15"/>
    <n v="6"/>
    <m/>
    <m/>
    <n v="1.7671458676442587E-2"/>
    <n v="5.6950957515054322E-2"/>
    <s v="5a15"/>
  </r>
  <r>
    <n v="29"/>
    <x v="70"/>
    <n v="1"/>
    <n v="24"/>
    <s v="Pinus cembroides"/>
    <n v="10"/>
    <n v="6"/>
    <m/>
    <m/>
    <n v="7.8539816339744835E-3"/>
    <n v="2.6728826664807165E-2"/>
    <s v="5a15"/>
  </r>
  <r>
    <n v="29"/>
    <x v="70"/>
    <n v="1"/>
    <n v="2"/>
    <s v="Pinus engelmannii"/>
    <n v="10"/>
    <n v="6"/>
    <m/>
    <m/>
    <n v="7.8539816339744835E-3"/>
    <n v="2.6728826664807165E-2"/>
    <s v="5a15"/>
  </r>
  <r>
    <n v="29"/>
    <x v="70"/>
    <n v="1"/>
    <n v="2"/>
    <s v="Pinus engelmannii"/>
    <n v="15"/>
    <n v="6"/>
    <m/>
    <m/>
    <n v="1.7671458676442587E-2"/>
    <n v="5.6950957515054322E-2"/>
    <s v="5a15"/>
  </r>
  <r>
    <n v="29"/>
    <x v="70"/>
    <n v="1"/>
    <n v="2"/>
    <s v="Pinus engelmannii"/>
    <n v="15"/>
    <n v="6"/>
    <m/>
    <m/>
    <n v="1.7671458676442587E-2"/>
    <n v="5.6950957515054322E-2"/>
    <s v="5a15"/>
  </r>
  <r>
    <n v="29"/>
    <x v="70"/>
    <n v="1"/>
    <n v="2"/>
    <s v="Pinus engelmannii"/>
    <n v="10"/>
    <n v="6"/>
    <m/>
    <m/>
    <n v="7.8539816339744835E-3"/>
    <n v="2.6728826664807165E-2"/>
    <s v="5a15"/>
  </r>
  <r>
    <n v="29"/>
    <x v="70"/>
    <n v="1"/>
    <n v="2"/>
    <s v="Pinus engelmannii"/>
    <n v="5"/>
    <n v="6"/>
    <m/>
    <m/>
    <n v="1.9634954084936209E-3"/>
    <n v="7.3344795804612326E-3"/>
    <s v="5a15"/>
  </r>
  <r>
    <n v="29"/>
    <x v="70"/>
    <n v="1"/>
    <n v="22"/>
    <s v="Juniperus sp"/>
    <n v="5"/>
    <n v="3"/>
    <m/>
    <m/>
    <n v="1.9634954084936209E-3"/>
    <n v="3.6378364277704512E-3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"/>
    <s v="Pinus engelmannii"/>
    <n v="5"/>
    <n v="3"/>
    <m/>
    <m/>
    <n v="1.9634954084936209E-3"/>
    <n v="3.5268851656513989E-3"/>
    <s v="5a15"/>
  </r>
  <r>
    <n v="29"/>
    <x v="70"/>
    <n v="1"/>
    <n v="2"/>
    <s v="Pinus engelmannii"/>
    <n v="20"/>
    <n v="3"/>
    <m/>
    <m/>
    <n v="3.1415926535897934E-2"/>
    <n v="4.6839527025336621E-2"/>
    <s v="20a25"/>
  </r>
  <r>
    <n v="29"/>
    <x v="70"/>
    <n v="1"/>
    <n v="2"/>
    <s v="Pinus engelmannii"/>
    <n v="10"/>
    <n v="3"/>
    <m/>
    <m/>
    <n v="7.8539816339744835E-3"/>
    <n v="1.285292313179332E-2"/>
    <s v="5a15"/>
  </r>
  <r>
    <n v="29"/>
    <x v="70"/>
    <n v="1"/>
    <n v="2"/>
    <s v="Pinus engelmannii"/>
    <n v="15"/>
    <n v="6"/>
    <m/>
    <m/>
    <n v="1.7671458676442587E-2"/>
    <n v="5.6950957515054322E-2"/>
    <s v="5a15"/>
  </r>
  <r>
    <n v="29"/>
    <x v="70"/>
    <n v="1"/>
    <n v="2"/>
    <s v="Pinus engelmannii"/>
    <n v="10"/>
    <n v="6"/>
    <m/>
    <m/>
    <n v="7.8539816339744835E-3"/>
    <n v="2.6728826664807165E-2"/>
    <s v="5a15"/>
  </r>
  <r>
    <n v="29"/>
    <x v="70"/>
    <n v="1"/>
    <n v="2"/>
    <s v="Pinus engelmannii"/>
    <n v="10"/>
    <n v="6"/>
    <m/>
    <m/>
    <n v="7.8539816339744835E-3"/>
    <n v="2.6728826664807165E-2"/>
    <s v="5a15"/>
  </r>
  <r>
    <n v="29"/>
    <x v="70"/>
    <n v="1"/>
    <n v="24"/>
    <s v="Pinus cembroides"/>
    <n v="15"/>
    <n v="6"/>
    <m/>
    <m/>
    <n v="1.7671458676442587E-2"/>
    <n v="5.6950957515054322E-2"/>
    <s v="5a15"/>
  </r>
  <r>
    <n v="29"/>
    <x v="70"/>
    <n v="1"/>
    <n v="24"/>
    <s v="Pinus cembroides"/>
    <n v="15"/>
    <n v="6"/>
    <m/>
    <m/>
    <n v="1.7671458676442587E-2"/>
    <n v="5.6950957515054322E-2"/>
    <s v="5a15"/>
  </r>
  <r>
    <n v="29"/>
    <x v="70"/>
    <n v="1"/>
    <n v="24"/>
    <s v="Pinus cembroides"/>
    <n v="10"/>
    <n v="6"/>
    <m/>
    <m/>
    <n v="7.8539816339744835E-3"/>
    <n v="2.6728826664807165E-2"/>
    <s v="5a15"/>
  </r>
  <r>
    <n v="29"/>
    <x v="70"/>
    <n v="1"/>
    <n v="24"/>
    <s v="Pinus cembroides"/>
    <n v="5"/>
    <n v="6"/>
    <m/>
    <m/>
    <n v="1.9634954084936209E-3"/>
    <n v="7.3344795804612326E-3"/>
    <s v="5a15"/>
  </r>
  <r>
    <n v="29"/>
    <x v="70"/>
    <n v="1"/>
    <n v="22"/>
    <s v="Juniperus sp"/>
    <n v="5"/>
    <n v="3"/>
    <m/>
    <m/>
    <n v="1.9634954084936209E-3"/>
    <n v="3.6378364277704512E-3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4"/>
    <s v="Pinus cembroides"/>
    <n v="5"/>
    <n v="3"/>
    <m/>
    <m/>
    <n v="1.9634954084936209E-3"/>
    <n v="3.5268851656513989E-3"/>
    <s v="5a15"/>
  </r>
  <r>
    <n v="29"/>
    <x v="70"/>
    <n v="1"/>
    <n v="24"/>
    <s v="Pinus cembroides"/>
    <n v="20"/>
    <n v="3"/>
    <m/>
    <m/>
    <n v="3.1415926535897934E-2"/>
    <n v="4.6839527025336621E-2"/>
    <s v="20a25"/>
  </r>
  <r>
    <n v="29"/>
    <x v="70"/>
    <n v="1"/>
    <n v="24"/>
    <s v="Pinus cembroides"/>
    <n v="10"/>
    <n v="3"/>
    <m/>
    <m/>
    <n v="7.8539816339744835E-3"/>
    <n v="1.285292313179332E-2"/>
    <s v="5a15"/>
  </r>
  <r>
    <n v="29"/>
    <x v="70"/>
    <n v="1"/>
    <n v="24"/>
    <s v="Pinus cembroides"/>
    <n v="15"/>
    <n v="3"/>
    <m/>
    <m/>
    <n v="1.7671458676442587E-2"/>
    <n v="2.7385649523733079E-2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10"/>
    <s v="Quercus rugosa"/>
    <n v="10"/>
    <n v="3"/>
    <m/>
    <m/>
    <n v="7.8539816339744835E-3"/>
    <n v="1.2942556175112916E-2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"/>
    <s v="Pinus engelmannii"/>
    <n v="15"/>
    <n v="10"/>
    <m/>
    <m/>
    <n v="1.7671458676442587E-2"/>
    <n v="9.7687695493628809E-2"/>
    <s v="5a15"/>
  </r>
  <r>
    <n v="29"/>
    <x v="70"/>
    <n v="1"/>
    <n v="10"/>
    <s v="Quercus rugosa"/>
    <n v="25"/>
    <n v="6"/>
    <m/>
    <m/>
    <n v="4.9087385212340517E-2"/>
    <n v="0.14801210491524977"/>
    <s v="20a25"/>
  </r>
  <r>
    <n v="29"/>
    <x v="70"/>
    <n v="1"/>
    <n v="2"/>
    <s v="Pinus engelmannii"/>
    <n v="15"/>
    <n v="10"/>
    <m/>
    <m/>
    <n v="1.7671458676442587E-2"/>
    <n v="9.7687695493628809E-2"/>
    <s v="5a15"/>
  </r>
  <r>
    <n v="29"/>
    <x v="70"/>
    <n v="1"/>
    <n v="22"/>
    <s v="Juniperus sp"/>
    <n v="5"/>
    <n v="3"/>
    <m/>
    <m/>
    <n v="1.9634954084936209E-3"/>
    <n v="3.6378364277704512E-3"/>
    <s v="5a15"/>
  </r>
  <r>
    <n v="29"/>
    <x v="70"/>
    <n v="1"/>
    <n v="10"/>
    <s v="Quercus rugosa"/>
    <n v="5"/>
    <n v="3"/>
    <m/>
    <m/>
    <n v="1.9634954084936209E-3"/>
    <n v="3.6378364277704512E-3"/>
    <s v="5a15"/>
  </r>
  <r>
    <n v="29"/>
    <x v="70"/>
    <n v="1"/>
    <n v="2"/>
    <s v="Pinus engelmannii"/>
    <n v="15"/>
    <n v="10"/>
    <m/>
    <m/>
    <n v="1.7671458676442587E-2"/>
    <n v="9.7687695493628809E-2"/>
    <s v="5a15"/>
  </r>
  <r>
    <n v="29"/>
    <x v="70"/>
    <n v="1"/>
    <n v="2"/>
    <s v="Pinus engelmannii"/>
    <n v="20"/>
    <n v="15"/>
    <n v="51"/>
    <n v="9"/>
    <n v="3.1415926535897934E-2"/>
    <n v="0.25640973899293129"/>
    <s v="20a25"/>
  </r>
  <r>
    <n v="29"/>
    <x v="70"/>
    <n v="1"/>
    <n v="2"/>
    <s v="Pinus engelmannii"/>
    <n v="10"/>
    <n v="10"/>
    <m/>
    <m/>
    <n v="7.8539816339744835E-3"/>
    <n v="4.5847824058857317E-2"/>
    <s v="5a15"/>
  </r>
  <r>
    <n v="29"/>
    <x v="70"/>
    <n v="1"/>
    <n v="2"/>
    <s v="Pinus engelmannii"/>
    <n v="15"/>
    <n v="10"/>
    <m/>
    <m/>
    <n v="1.7671458676442587E-2"/>
    <n v="9.7687695493628809E-2"/>
    <s v="5a15"/>
  </r>
  <r>
    <n v="29"/>
    <x v="71"/>
    <n v="1"/>
    <n v="2"/>
    <s v="Pinus engelmannii"/>
    <n v="10"/>
    <n v="10"/>
    <m/>
    <m/>
    <n v="7.8539816339744835E-3"/>
    <n v="4.5847824058857317E-2"/>
    <s v="5a15"/>
  </r>
  <r>
    <n v="29"/>
    <x v="71"/>
    <n v="1"/>
    <n v="10"/>
    <s v="Quercus rugosa"/>
    <n v="25"/>
    <n v="6"/>
    <m/>
    <m/>
    <n v="4.9087385212340517E-2"/>
    <n v="0.14801210491524977"/>
    <s v="20a25"/>
  </r>
  <r>
    <n v="29"/>
    <x v="71"/>
    <n v="1"/>
    <n v="2"/>
    <s v="Pinus engelmannii"/>
    <n v="15"/>
    <n v="10"/>
    <m/>
    <m/>
    <n v="1.7671458676442587E-2"/>
    <n v="9.7687695493628809E-2"/>
    <s v="5a15"/>
  </r>
  <r>
    <n v="29"/>
    <x v="71"/>
    <n v="1"/>
    <n v="2"/>
    <s v="Pinus engelmannii"/>
    <n v="10"/>
    <n v="10"/>
    <m/>
    <m/>
    <n v="7.8539816339744835E-3"/>
    <n v="4.5847824058857317E-2"/>
    <s v="5a15"/>
  </r>
  <r>
    <n v="29"/>
    <x v="71"/>
    <n v="1"/>
    <n v="10"/>
    <s v="Quercus rugosa"/>
    <n v="10"/>
    <n v="3"/>
    <m/>
    <m/>
    <n v="7.8539816339744835E-3"/>
    <n v="1.2942556175112916E-2"/>
    <s v="5a15"/>
  </r>
  <r>
    <n v="29"/>
    <x v="71"/>
    <n v="1"/>
    <n v="14"/>
    <s v="Quercus fulva"/>
    <n v="5"/>
    <n v="3"/>
    <m/>
    <m/>
    <n v="1.9634954084936209E-3"/>
    <n v="3.6378364277704512E-3"/>
    <s v="5a15"/>
  </r>
  <r>
    <n v="29"/>
    <x v="71"/>
    <n v="1"/>
    <n v="2"/>
    <s v="Pinus engelmannii"/>
    <n v="10"/>
    <n v="10"/>
    <m/>
    <m/>
    <n v="7.8539816339744835E-3"/>
    <n v="4.5847824058857317E-2"/>
    <s v="5a15"/>
  </r>
  <r>
    <n v="29"/>
    <x v="71"/>
    <n v="1"/>
    <n v="10"/>
    <s v="Quercus rugosa"/>
    <n v="25"/>
    <n v="6"/>
    <m/>
    <m/>
    <n v="4.9087385212340517E-2"/>
    <n v="0.14801210491524977"/>
    <s v="20a25"/>
  </r>
  <r>
    <n v="29"/>
    <x v="71"/>
    <n v="1"/>
    <n v="2"/>
    <s v="Pinus engelmannii"/>
    <n v="15"/>
    <n v="10"/>
    <m/>
    <m/>
    <n v="1.7671458676442587E-2"/>
    <n v="9.7687695493628809E-2"/>
    <s v="5a15"/>
  </r>
  <r>
    <n v="29"/>
    <x v="71"/>
    <n v="1"/>
    <n v="24"/>
    <s v="Pinus cembroides"/>
    <n v="10"/>
    <n v="5"/>
    <m/>
    <m/>
    <n v="7.8539816339744835E-3"/>
    <n v="2.2046555420420225E-2"/>
    <s v="5a15"/>
  </r>
  <r>
    <n v="29"/>
    <x v="71"/>
    <n v="1"/>
    <n v="10"/>
    <s v="Quercus rugosa"/>
    <n v="10"/>
    <n v="3"/>
    <m/>
    <m/>
    <n v="7.8539816339744835E-3"/>
    <n v="1.2942556175112916E-2"/>
    <s v="5a15"/>
  </r>
  <r>
    <n v="29"/>
    <x v="71"/>
    <n v="1"/>
    <n v="10"/>
    <s v="Quercus rugosa"/>
    <n v="5"/>
    <n v="3"/>
    <m/>
    <m/>
    <n v="1.9634954084936209E-3"/>
    <n v="3.6378364277704512E-3"/>
    <s v="5a15"/>
  </r>
  <r>
    <n v="29"/>
    <x v="71"/>
    <n v="1"/>
    <n v="24"/>
    <s v="Pinus cembroides"/>
    <n v="5"/>
    <n v="3"/>
    <m/>
    <m/>
    <n v="1.9634954084936209E-3"/>
    <n v="3.5268851656513989E-3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2"/>
    <s v="Juniperus sp"/>
    <n v="5"/>
    <n v="3"/>
    <m/>
    <m/>
    <n v="1.9634954084936209E-3"/>
    <n v="3.6378364277704512E-3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"/>
    <s v="Pinus engelmannii"/>
    <n v="10"/>
    <n v="10"/>
    <m/>
    <m/>
    <n v="7.8539816339744835E-3"/>
    <n v="4.5847824058857317E-2"/>
    <s v="5a15"/>
  </r>
  <r>
    <n v="29"/>
    <x v="71"/>
    <n v="1"/>
    <n v="2"/>
    <s v="Pinus engelmannii"/>
    <n v="15"/>
    <n v="10"/>
    <m/>
    <m/>
    <n v="1.7671458676442587E-2"/>
    <n v="9.7687695493628809E-2"/>
    <s v="5a15"/>
  </r>
  <r>
    <n v="29"/>
    <x v="71"/>
    <n v="1"/>
    <n v="22"/>
    <s v="Juniperus sp"/>
    <n v="5"/>
    <n v="3"/>
    <m/>
    <m/>
    <n v="1.9634954084936209E-3"/>
    <n v="3.6378364277704512E-3"/>
    <s v="5a15"/>
  </r>
  <r>
    <n v="29"/>
    <x v="71"/>
    <n v="1"/>
    <n v="10"/>
    <s v="Quercus rugosa"/>
    <n v="5"/>
    <n v="3"/>
    <m/>
    <m/>
    <n v="1.9634954084936209E-3"/>
    <n v="3.6378364277704512E-3"/>
    <s v="5a15"/>
  </r>
  <r>
    <n v="29"/>
    <x v="71"/>
    <n v="1"/>
    <n v="2"/>
    <s v="Pinus engelmannii"/>
    <n v="15"/>
    <n v="10"/>
    <m/>
    <m/>
    <n v="1.7671458676442587E-2"/>
    <n v="9.7687695493628809E-2"/>
    <s v="5a15"/>
  </r>
  <r>
    <n v="29"/>
    <x v="71"/>
    <n v="1"/>
    <n v="2"/>
    <s v="Pinus engelmannii"/>
    <n v="20"/>
    <n v="15"/>
    <n v="67"/>
    <n v="12"/>
    <n v="3.1415926535897934E-2"/>
    <n v="0.25640973899293129"/>
    <s v="20a25"/>
  </r>
  <r>
    <n v="29"/>
    <x v="71"/>
    <n v="1"/>
    <n v="24"/>
    <s v="Pinus cembroides"/>
    <n v="10"/>
    <n v="3"/>
    <m/>
    <m/>
    <n v="7.8539816339744835E-3"/>
    <n v="1.285292313179332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0"/>
    <n v="3"/>
    <m/>
    <m/>
    <n v="7.8539816339744835E-3"/>
    <n v="1.285292313179332E-2"/>
    <s v="5a15"/>
  </r>
  <r>
    <n v="29"/>
    <x v="71"/>
    <n v="1"/>
    <n v="10"/>
    <s v="Quercus rugosa"/>
    <n v="25"/>
    <n v="6"/>
    <m/>
    <m/>
    <n v="4.9087385212340517E-2"/>
    <n v="0.14801210491524977"/>
    <s v="20a25"/>
  </r>
  <r>
    <n v="29"/>
    <x v="71"/>
    <n v="1"/>
    <n v="24"/>
    <s v="Pinus cembroides"/>
    <n v="5"/>
    <n v="3"/>
    <m/>
    <m/>
    <n v="1.9634954084936209E-3"/>
    <n v="3.5268851656513989E-3"/>
    <s v="5a15"/>
  </r>
  <r>
    <n v="29"/>
    <x v="71"/>
    <n v="1"/>
    <n v="24"/>
    <s v="Pinus cembroides"/>
    <n v="10"/>
    <n v="5"/>
    <m/>
    <m/>
    <n v="7.8539816339744835E-3"/>
    <n v="2.2046555420420225E-2"/>
    <s v="5a15"/>
  </r>
  <r>
    <n v="29"/>
    <x v="71"/>
    <n v="1"/>
    <n v="10"/>
    <s v="Quercus rugosa"/>
    <n v="10"/>
    <n v="3"/>
    <m/>
    <m/>
    <n v="7.8539816339744835E-3"/>
    <n v="1.2942556175112916E-2"/>
    <s v="5a15"/>
  </r>
  <r>
    <n v="29"/>
    <x v="71"/>
    <n v="1"/>
    <n v="10"/>
    <s v="Quercus rugosa"/>
    <n v="5"/>
    <n v="3"/>
    <m/>
    <m/>
    <n v="1.9634954084936209E-3"/>
    <n v="3.6378364277704512E-3"/>
    <s v="5a15"/>
  </r>
  <r>
    <n v="29"/>
    <x v="71"/>
    <n v="1"/>
    <n v="24"/>
    <s v="Pinus cembroides"/>
    <n v="5"/>
    <n v="3"/>
    <m/>
    <m/>
    <n v="1.9634954084936209E-3"/>
    <n v="3.5268851656513989E-3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2"/>
    <s v="Juniperus sp"/>
    <n v="5"/>
    <n v="3"/>
    <m/>
    <m/>
    <n v="1.9634954084936209E-3"/>
    <n v="3.6378364277704512E-3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5"/>
    <n v="6"/>
    <m/>
    <m/>
    <n v="1.7671458676442587E-2"/>
    <n v="5.6950957515054322E-2"/>
    <s v="5a15"/>
  </r>
  <r>
    <n v="29"/>
    <x v="71"/>
    <n v="1"/>
    <n v="24"/>
    <s v="Pinus cembroides"/>
    <n v="10"/>
    <n v="6"/>
    <m/>
    <m/>
    <n v="7.8539816339744835E-3"/>
    <n v="2.6728826664807165E-2"/>
    <s v="5a15"/>
  </r>
  <r>
    <n v="29"/>
    <x v="71"/>
    <n v="1"/>
    <n v="24"/>
    <s v="Pinus cembroides"/>
    <n v="5"/>
    <n v="6"/>
    <m/>
    <m/>
    <n v="1.9634954084936209E-3"/>
    <n v="7.3344795804612326E-3"/>
    <s v="5a15"/>
  </r>
  <r>
    <n v="29"/>
    <x v="71"/>
    <n v="1"/>
    <n v="22"/>
    <s v="Juniperus sp"/>
    <n v="5"/>
    <n v="3"/>
    <m/>
    <m/>
    <n v="1.9634954084936209E-3"/>
    <n v="3.6378364277704512E-3"/>
    <s v="5a15"/>
  </r>
  <r>
    <n v="29"/>
    <x v="71"/>
    <n v="1"/>
    <n v="10"/>
    <s v="Quercus rugosa"/>
    <n v="5"/>
    <n v="3"/>
    <m/>
    <m/>
    <n v="1.9634954084936209E-3"/>
    <n v="3.6378364277704512E-3"/>
    <s v="5a15"/>
  </r>
  <r>
    <n v="29"/>
    <x v="71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10"/>
    <s v="Quercus rugosa"/>
    <n v="25"/>
    <n v="6"/>
    <m/>
    <m/>
    <n v="4.9087385212340517E-2"/>
    <n v="0.14801210491524977"/>
    <s v="20a2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14"/>
    <s v="Quercus fulva"/>
    <n v="5"/>
    <n v="3"/>
    <m/>
    <m/>
    <n v="1.9634954084936209E-3"/>
    <n v="3.6378364277704512E-3"/>
    <s v="5a15"/>
  </r>
  <r>
    <n v="29"/>
    <x v="72"/>
    <n v="1"/>
    <n v="14"/>
    <s v="Quercus fulva"/>
    <n v="15"/>
    <n v="3"/>
    <m/>
    <m/>
    <n v="1.7671458676442587E-2"/>
    <n v="2.719179461263227E-2"/>
    <s v="5a15"/>
  </r>
  <r>
    <n v="29"/>
    <x v="72"/>
    <n v="1"/>
    <n v="22"/>
    <s v="Juniperus sp"/>
    <n v="15"/>
    <n v="3"/>
    <m/>
    <m/>
    <n v="1.7671458676442587E-2"/>
    <n v="2.719179461263227E-2"/>
    <s v="5a15"/>
  </r>
  <r>
    <n v="29"/>
    <x v="72"/>
    <n v="1"/>
    <n v="22"/>
    <s v="Juniperus sp"/>
    <n v="5"/>
    <n v="3"/>
    <m/>
    <m/>
    <n v="1.9634954084936209E-3"/>
    <n v="3.6378364277704512E-3"/>
    <s v="5a15"/>
  </r>
  <r>
    <n v="29"/>
    <x v="72"/>
    <n v="1"/>
    <n v="14"/>
    <s v="Quercus fulva"/>
    <n v="10"/>
    <n v="3"/>
    <m/>
    <m/>
    <n v="7.8539816339744835E-3"/>
    <n v="1.2942556175112916E-2"/>
    <s v="5a15"/>
  </r>
  <r>
    <n v="29"/>
    <x v="72"/>
    <n v="1"/>
    <n v="14"/>
    <s v="Quercus fulva"/>
    <n v="5"/>
    <n v="3"/>
    <m/>
    <m/>
    <n v="1.9634954084936209E-3"/>
    <n v="3.6378364277704512E-3"/>
    <s v="5a15"/>
  </r>
  <r>
    <n v="29"/>
    <x v="72"/>
    <n v="1"/>
    <n v="24"/>
    <s v="Pinus cembroides"/>
    <n v="10"/>
    <n v="3"/>
    <m/>
    <m/>
    <n v="7.8539816339744835E-3"/>
    <n v="1.285292313179332E-2"/>
    <s v="5a15"/>
  </r>
  <r>
    <n v="29"/>
    <x v="72"/>
    <n v="1"/>
    <n v="10"/>
    <s v="Quercus rugosa"/>
    <n v="25"/>
    <n v="6"/>
    <m/>
    <m/>
    <n v="4.9087385212340517E-2"/>
    <n v="0.14801210491524977"/>
    <s v="20a2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10"/>
    <n v="5"/>
    <m/>
    <m/>
    <n v="7.8539816339744835E-3"/>
    <n v="2.2046555420420225E-2"/>
    <s v="5a15"/>
  </r>
  <r>
    <n v="29"/>
    <x v="72"/>
    <n v="1"/>
    <n v="10"/>
    <s v="Quercus rugosa"/>
    <n v="10"/>
    <n v="3"/>
    <m/>
    <m/>
    <n v="7.8539816339744835E-3"/>
    <n v="1.2942556175112916E-2"/>
    <s v="5a15"/>
  </r>
  <r>
    <n v="29"/>
    <x v="72"/>
    <n v="1"/>
    <n v="14"/>
    <s v="Quercus fulva"/>
    <n v="5"/>
    <n v="3"/>
    <m/>
    <m/>
    <n v="1.9634954084936209E-3"/>
    <n v="3.6378364277704512E-3"/>
    <s v="5a15"/>
  </r>
  <r>
    <n v="29"/>
    <x v="72"/>
    <n v="1"/>
    <n v="24"/>
    <s v="Pinus cembroides"/>
    <n v="10"/>
    <n v="3"/>
    <m/>
    <m/>
    <n v="7.8539816339744835E-3"/>
    <n v="1.285292313179332E-2"/>
    <s v="5a15"/>
  </r>
  <r>
    <n v="29"/>
    <x v="72"/>
    <n v="1"/>
    <n v="10"/>
    <s v="Quercus rugosa"/>
    <n v="25"/>
    <n v="6"/>
    <m/>
    <m/>
    <n v="4.9087385212340517E-2"/>
    <n v="0.14801210491524977"/>
    <s v="20a2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10"/>
    <n v="5"/>
    <m/>
    <m/>
    <n v="7.8539816339744835E-3"/>
    <n v="2.2046555420420225E-2"/>
    <s v="5a15"/>
  </r>
  <r>
    <n v="29"/>
    <x v="72"/>
    <n v="1"/>
    <n v="10"/>
    <s v="Quercus rugosa"/>
    <n v="10"/>
    <n v="3"/>
    <m/>
    <m/>
    <n v="7.8539816339744835E-3"/>
    <n v="1.2942556175112916E-2"/>
    <s v="5a15"/>
  </r>
  <r>
    <n v="29"/>
    <x v="72"/>
    <n v="1"/>
    <n v="10"/>
    <s v="Quercus rugosa"/>
    <n v="5"/>
    <n v="3"/>
    <m/>
    <m/>
    <n v="1.9634954084936209E-3"/>
    <n v="3.6378364277704512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2"/>
    <s v="Juniperus sp"/>
    <n v="5"/>
    <n v="3"/>
    <m/>
    <m/>
    <n v="1.9634954084936209E-3"/>
    <n v="3.6378364277704512E-3"/>
    <s v="5a15"/>
  </r>
  <r>
    <n v="29"/>
    <x v="72"/>
    <n v="1"/>
    <n v="24"/>
    <s v="Pinus cembroides"/>
    <n v="15"/>
    <n v="6"/>
    <m/>
    <m/>
    <n v="1.7671458676442587E-2"/>
    <n v="5.6950957515054322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4"/>
    <s v="Pinus cembroides"/>
    <n v="15"/>
    <n v="6"/>
    <m/>
    <m/>
    <n v="1.7671458676442587E-2"/>
    <n v="5.6950957515054322E-2"/>
    <s v="5a15"/>
  </r>
  <r>
    <n v="29"/>
    <x v="72"/>
    <n v="1"/>
    <n v="24"/>
    <s v="Pinus cembroides"/>
    <n v="15"/>
    <n v="6"/>
    <m/>
    <m/>
    <n v="1.7671458676442587E-2"/>
    <n v="5.6950957515054322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4"/>
    <s v="Pinus cembroides"/>
    <n v="5"/>
    <n v="6"/>
    <m/>
    <m/>
    <n v="1.9634954084936209E-3"/>
    <n v="7.3344795804612326E-3"/>
    <s v="5a15"/>
  </r>
  <r>
    <n v="29"/>
    <x v="72"/>
    <n v="1"/>
    <n v="22"/>
    <s v="Juniperus sp"/>
    <n v="5"/>
    <n v="3"/>
    <m/>
    <m/>
    <n v="1.9634954084936209E-3"/>
    <n v="3.6378364277704512E-3"/>
    <s v="5a15"/>
  </r>
  <r>
    <n v="29"/>
    <x v="72"/>
    <n v="1"/>
    <n v="10"/>
    <s v="Quercus rugosa"/>
    <n v="5"/>
    <n v="3"/>
    <m/>
    <m/>
    <n v="1.9634954084936209E-3"/>
    <n v="3.6378364277704512E-3"/>
    <s v="5a15"/>
  </r>
  <r>
    <n v="29"/>
    <x v="72"/>
    <n v="1"/>
    <n v="24"/>
    <s v="Pinus cembroides"/>
    <n v="5"/>
    <n v="3"/>
    <m/>
    <m/>
    <n v="1.9634954084936209E-3"/>
    <n v="3.5268851656513989E-3"/>
    <s v="5a15"/>
  </r>
  <r>
    <n v="29"/>
    <x v="72"/>
    <n v="1"/>
    <n v="24"/>
    <s v="Pinus cembroides"/>
    <n v="20"/>
    <n v="3"/>
    <m/>
    <m/>
    <n v="3.1415926535897934E-2"/>
    <n v="4.6839527025336621E-2"/>
    <s v="20a25"/>
  </r>
  <r>
    <n v="29"/>
    <x v="72"/>
    <n v="1"/>
    <n v="24"/>
    <s v="Pinus cembroides"/>
    <n v="10"/>
    <n v="3"/>
    <m/>
    <m/>
    <n v="7.8539816339744835E-3"/>
    <n v="1.285292313179332E-2"/>
    <s v="5a15"/>
  </r>
  <r>
    <n v="29"/>
    <x v="72"/>
    <n v="1"/>
    <n v="24"/>
    <s v="Pinus cembroides"/>
    <n v="15"/>
    <n v="6"/>
    <m/>
    <m/>
    <n v="1.7671458676442587E-2"/>
    <n v="5.6950957515054322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2"/>
    <n v="1"/>
    <n v="24"/>
    <s v="Pinus cembroides"/>
    <n v="10"/>
    <n v="6"/>
    <m/>
    <m/>
    <n v="7.8539816339744835E-3"/>
    <n v="2.6728826664807165E-2"/>
    <s v="5a15"/>
  </r>
  <r>
    <n v="29"/>
    <x v="73"/>
    <n v="1"/>
    <n v="14"/>
    <s v="Quercus fulva"/>
    <n v="5"/>
    <n v="3"/>
    <m/>
    <m/>
    <n v="1.9634954084936209E-3"/>
    <n v="3.6378364277704512E-3"/>
    <s v="5a15"/>
  </r>
  <r>
    <n v="29"/>
    <x v="73"/>
    <n v="1"/>
    <n v="14"/>
    <s v="Quercus fulva"/>
    <n v="5"/>
    <n v="3"/>
    <m/>
    <m/>
    <n v="1.9634954084936209E-3"/>
    <n v="3.6378364277704512E-3"/>
    <s v="5a15"/>
  </r>
  <r>
    <n v="29"/>
    <x v="73"/>
    <n v="1"/>
    <n v="14"/>
    <s v="Quercus fulva"/>
    <n v="5"/>
    <n v="3"/>
    <m/>
    <m/>
    <n v="1.9634954084936209E-3"/>
    <n v="3.6378364277704512E-3"/>
    <s v="5a15"/>
  </r>
  <r>
    <n v="29"/>
    <x v="73"/>
    <n v="1"/>
    <n v="24"/>
    <s v="Pinus cembroides"/>
    <n v="10"/>
    <n v="5"/>
    <m/>
    <m/>
    <n v="7.8539816339744835E-3"/>
    <n v="2.2046555420420225E-2"/>
    <s v="5a15"/>
  </r>
  <r>
    <n v="29"/>
    <x v="73"/>
    <n v="1"/>
    <n v="10"/>
    <s v="Quercus rugosa"/>
    <n v="10"/>
    <n v="3"/>
    <m/>
    <m/>
    <n v="7.8539816339744835E-3"/>
    <n v="1.2942556175112916E-2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4"/>
    <s v="Pinus cembroides"/>
    <n v="10"/>
    <n v="6"/>
    <m/>
    <m/>
    <n v="7.8539816339744835E-3"/>
    <n v="2.6728826664807165E-2"/>
    <s v="5a15"/>
  </r>
  <r>
    <n v="29"/>
    <x v="73"/>
    <n v="1"/>
    <n v="24"/>
    <s v="Pinus cembroides"/>
    <n v="5"/>
    <n v="6"/>
    <m/>
    <m/>
    <n v="1.9634954084936209E-3"/>
    <n v="7.3344795804612326E-3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10"/>
    <s v="Otras Ojosas"/>
    <n v="5"/>
    <n v="3"/>
    <m/>
    <m/>
    <n v="1.9634954084936209E-3"/>
    <n v="3.6378364277704512E-3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10"/>
    <s v="Quercus rugosa"/>
    <n v="10"/>
    <n v="3"/>
    <m/>
    <m/>
    <n v="7.8539816339744835E-3"/>
    <n v="1.2942556175112916E-2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10"/>
    <s v="Quercus rugosa"/>
    <n v="25"/>
    <n v="6"/>
    <m/>
    <m/>
    <n v="4.9087385212340517E-2"/>
    <n v="0.14801210491524977"/>
    <s v="20a2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24"/>
    <s v="Pinus cembroides"/>
    <n v="15"/>
    <n v="6"/>
    <m/>
    <m/>
    <n v="1.7671458676442587E-2"/>
    <n v="5.6950957515054322E-2"/>
    <s v="5a15"/>
  </r>
  <r>
    <n v="29"/>
    <x v="73"/>
    <n v="1"/>
    <n v="24"/>
    <s v="Pinus cembroides"/>
    <n v="10"/>
    <n v="6"/>
    <m/>
    <m/>
    <n v="7.8539816339744835E-3"/>
    <n v="2.6728826664807165E-2"/>
    <s v="5a15"/>
  </r>
  <r>
    <n v="29"/>
    <x v="73"/>
    <n v="1"/>
    <n v="24"/>
    <s v="Pinus cembroides"/>
    <n v="10"/>
    <n v="6"/>
    <m/>
    <m/>
    <n v="7.8539816339744835E-3"/>
    <n v="2.6728826664807165E-2"/>
    <s v="5a15"/>
  </r>
  <r>
    <n v="29"/>
    <x v="73"/>
    <n v="1"/>
    <n v="24"/>
    <s v="Pinus cembroides"/>
    <n v="15"/>
    <n v="6"/>
    <m/>
    <m/>
    <n v="1.7671458676442587E-2"/>
    <n v="5.6950957515054322E-2"/>
    <s v="5a15"/>
  </r>
  <r>
    <n v="29"/>
    <x v="73"/>
    <n v="1"/>
    <n v="24"/>
    <s v="Pinus cembroides"/>
    <n v="15"/>
    <n v="6"/>
    <m/>
    <m/>
    <n v="1.7671458676442587E-2"/>
    <n v="5.6950957515054322E-2"/>
    <s v="5a15"/>
  </r>
  <r>
    <n v="29"/>
    <x v="73"/>
    <n v="1"/>
    <n v="24"/>
    <s v="Pinus cembroides"/>
    <n v="10"/>
    <n v="6"/>
    <m/>
    <m/>
    <n v="7.8539816339744835E-3"/>
    <n v="2.6728826664807165E-2"/>
    <s v="5a15"/>
  </r>
  <r>
    <n v="29"/>
    <x v="73"/>
    <n v="1"/>
    <n v="24"/>
    <s v="Pinus cembroides"/>
    <n v="5"/>
    <n v="6"/>
    <m/>
    <m/>
    <n v="1.9634954084936209E-3"/>
    <n v="7.3344795804612326E-3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4"/>
    <s v="Pinus cembroides"/>
    <n v="20"/>
    <n v="3"/>
    <m/>
    <m/>
    <n v="3.1415926535897934E-2"/>
    <n v="4.6839527025336621E-2"/>
    <s v="20a25"/>
  </r>
  <r>
    <n v="29"/>
    <x v="73"/>
    <n v="1"/>
    <n v="24"/>
    <s v="Pinus cembroides"/>
    <n v="10"/>
    <n v="3"/>
    <m/>
    <m/>
    <n v="7.8539816339744835E-3"/>
    <n v="1.285292313179332E-2"/>
    <s v="5a15"/>
  </r>
  <r>
    <n v="29"/>
    <x v="73"/>
    <n v="1"/>
    <n v="24"/>
    <s v="Pinus cembroides"/>
    <n v="15"/>
    <n v="3"/>
    <m/>
    <m/>
    <n v="1.7671458676442587E-2"/>
    <n v="2.7385649523733079E-2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10"/>
    <s v="Quercus rugosa"/>
    <n v="10"/>
    <n v="3"/>
    <m/>
    <m/>
    <n v="7.8539816339744835E-3"/>
    <n v="1.2942556175112916E-2"/>
    <s v="5a15"/>
  </r>
  <r>
    <n v="29"/>
    <x v="73"/>
    <n v="1"/>
    <n v="10"/>
    <s v="Quercus rugosa"/>
    <n v="5"/>
    <n v="3"/>
    <m/>
    <m/>
    <n v="1.9634954084936209E-3"/>
    <n v="3.6378364277704512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10"/>
    <s v="Quercus rugosa"/>
    <n v="25"/>
    <n v="6"/>
    <m/>
    <m/>
    <n v="4.9087385212340517E-2"/>
    <n v="0.14801210491524977"/>
    <s v="20a2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24"/>
    <s v="Pinus cembroides"/>
    <n v="5"/>
    <n v="3"/>
    <m/>
    <m/>
    <n v="1.9634954084936209E-3"/>
    <n v="3.5268851656513989E-3"/>
    <s v="5a15"/>
  </r>
  <r>
    <n v="29"/>
    <x v="73"/>
    <n v="1"/>
    <n v="14"/>
    <s v="Quercus fulva"/>
    <n v="5"/>
    <n v="3"/>
    <m/>
    <m/>
    <n v="1.9634954084936209E-3"/>
    <n v="3.6378364277704512E-3"/>
    <s v="5a15"/>
  </r>
  <r>
    <n v="29"/>
    <x v="73"/>
    <n v="1"/>
    <n v="14"/>
    <s v="Quercus fulva"/>
    <n v="15"/>
    <n v="3"/>
    <m/>
    <m/>
    <n v="1.7671458676442587E-2"/>
    <n v="2.719179461263227E-2"/>
    <s v="5a15"/>
  </r>
  <r>
    <n v="29"/>
    <x v="73"/>
    <n v="1"/>
    <n v="22"/>
    <s v="Juniperus sp"/>
    <n v="15"/>
    <n v="3"/>
    <m/>
    <m/>
    <n v="1.7671458676442587E-2"/>
    <n v="2.719179461263227E-2"/>
    <s v="5a15"/>
  </r>
  <r>
    <n v="29"/>
    <x v="73"/>
    <n v="1"/>
    <n v="22"/>
    <s v="Juniperus sp"/>
    <n v="5"/>
    <n v="3"/>
    <m/>
    <m/>
    <n v="1.9634954084936209E-3"/>
    <n v="3.6378364277704512E-3"/>
    <s v="5a15"/>
  </r>
  <r>
    <n v="29"/>
    <x v="73"/>
    <n v="1"/>
    <n v="14"/>
    <s v="Quercus fulva"/>
    <n v="10"/>
    <n v="3"/>
    <m/>
    <m/>
    <n v="7.8539816339744835E-3"/>
    <n v="1.2942556175112916E-2"/>
    <s v="5a15"/>
  </r>
  <r>
    <n v="29"/>
    <x v="74"/>
    <n v="1"/>
    <n v="22"/>
    <s v="Juniperus sp"/>
    <n v="5"/>
    <n v="3"/>
    <m/>
    <m/>
    <n v="1.9634954084936209E-3"/>
    <n v="3.6378364277704512E-3"/>
    <s v="5a15"/>
  </r>
  <r>
    <n v="29"/>
    <x v="74"/>
    <n v="1"/>
    <n v="10"/>
    <s v="Quercus rugosa"/>
    <n v="5"/>
    <n v="3"/>
    <m/>
    <m/>
    <n v="1.9634954084936209E-3"/>
    <n v="3.6378364277704512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20"/>
    <n v="3"/>
    <m/>
    <m/>
    <n v="3.1415926535897934E-2"/>
    <n v="4.6839527025336621E-2"/>
    <s v="20a25"/>
  </r>
  <r>
    <n v="29"/>
    <x v="74"/>
    <n v="1"/>
    <n v="24"/>
    <s v="Pinus cembroides"/>
    <n v="10"/>
    <n v="3"/>
    <m/>
    <m/>
    <n v="7.8539816339744835E-3"/>
    <n v="1.285292313179332E-2"/>
    <s v="5a15"/>
  </r>
  <r>
    <n v="29"/>
    <x v="74"/>
    <n v="1"/>
    <n v="24"/>
    <s v="Pinus cembroides"/>
    <n v="15"/>
    <n v="6"/>
    <m/>
    <m/>
    <n v="1.7671458676442587E-2"/>
    <n v="5.6950957515054322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10"/>
    <n v="3"/>
    <m/>
    <m/>
    <n v="7.8539816339744835E-3"/>
    <n v="1.285292313179332E-2"/>
    <s v="5a15"/>
  </r>
  <r>
    <n v="29"/>
    <x v="74"/>
    <n v="1"/>
    <n v="10"/>
    <s v="Quercus rugosa"/>
    <n v="25"/>
    <n v="6"/>
    <m/>
    <m/>
    <n v="4.9087385212340517E-2"/>
    <n v="0.14801210491524977"/>
    <s v="20a2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10"/>
    <n v="5"/>
    <m/>
    <m/>
    <n v="7.8539816339744835E-3"/>
    <n v="2.2046555420420225E-2"/>
    <s v="5a15"/>
  </r>
  <r>
    <n v="29"/>
    <x v="74"/>
    <n v="1"/>
    <n v="10"/>
    <s v="Quercus rugosa"/>
    <n v="10"/>
    <n v="3"/>
    <m/>
    <m/>
    <n v="7.8539816339744835E-3"/>
    <n v="1.2942556175112916E-2"/>
    <s v="5a15"/>
  </r>
  <r>
    <n v="29"/>
    <x v="74"/>
    <n v="1"/>
    <n v="10"/>
    <s v="Quercus rugosa"/>
    <n v="5"/>
    <n v="3"/>
    <m/>
    <m/>
    <n v="1.9634954084936209E-3"/>
    <n v="3.6378364277704512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2"/>
    <s v="Juniperus sp"/>
    <n v="5"/>
    <n v="3"/>
    <m/>
    <m/>
    <n v="1.9634954084936209E-3"/>
    <n v="3.6378364277704512E-3"/>
    <s v="5a15"/>
  </r>
  <r>
    <n v="29"/>
    <x v="74"/>
    <n v="1"/>
    <n v="24"/>
    <s v="Pinus cembroides"/>
    <n v="15"/>
    <n v="6"/>
    <m/>
    <m/>
    <n v="1.7671458676442587E-2"/>
    <n v="5.6950957515054322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15"/>
    <n v="6"/>
    <m/>
    <m/>
    <n v="1.7671458676442587E-2"/>
    <n v="5.6950957515054322E-2"/>
    <s v="5a15"/>
  </r>
  <r>
    <n v="29"/>
    <x v="74"/>
    <n v="1"/>
    <n v="24"/>
    <s v="Pinus cembroides"/>
    <n v="15"/>
    <n v="6"/>
    <m/>
    <m/>
    <n v="1.7671458676442587E-2"/>
    <n v="5.6950957515054322E-2"/>
    <s v="5a15"/>
  </r>
  <r>
    <n v="29"/>
    <x v="74"/>
    <n v="1"/>
    <n v="24"/>
    <s v="Pinus cembroides"/>
    <n v="10"/>
    <n v="6"/>
    <m/>
    <m/>
    <n v="7.8539816339744835E-3"/>
    <n v="2.6728826664807165E-2"/>
    <s v="5a15"/>
  </r>
  <r>
    <n v="29"/>
    <x v="74"/>
    <n v="1"/>
    <n v="24"/>
    <s v="Pinus cembroides"/>
    <n v="5"/>
    <n v="6"/>
    <m/>
    <m/>
    <n v="1.9634954084936209E-3"/>
    <n v="7.3344795804612326E-3"/>
    <s v="5a15"/>
  </r>
  <r>
    <n v="29"/>
    <x v="74"/>
    <n v="1"/>
    <n v="22"/>
    <s v="Juniperus sp"/>
    <n v="5"/>
    <n v="3"/>
    <m/>
    <m/>
    <n v="1.9634954084936209E-3"/>
    <n v="3.6378364277704512E-3"/>
    <s v="5a15"/>
  </r>
  <r>
    <n v="29"/>
    <x v="74"/>
    <n v="1"/>
    <n v="10"/>
    <s v="Quercus rugosa"/>
    <n v="5"/>
    <n v="3"/>
    <m/>
    <m/>
    <n v="1.9634954084936209E-3"/>
    <n v="3.6378364277704512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10"/>
    <s v="Quercus rugosa"/>
    <n v="25"/>
    <n v="6"/>
    <m/>
    <m/>
    <n v="4.9087385212340517E-2"/>
    <n v="0.14801210491524977"/>
    <s v="20a2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14"/>
    <s v="Quercus fulva"/>
    <n v="5"/>
    <n v="3"/>
    <m/>
    <m/>
    <n v="1.9634954084936209E-3"/>
    <n v="3.6378364277704512E-3"/>
    <s v="5a15"/>
  </r>
  <r>
    <n v="29"/>
    <x v="74"/>
    <n v="1"/>
    <n v="14"/>
    <s v="Quercus fulva"/>
    <n v="15"/>
    <n v="3"/>
    <m/>
    <m/>
    <n v="1.7671458676442587E-2"/>
    <n v="2.719179461263227E-2"/>
    <s v="5a15"/>
  </r>
  <r>
    <n v="29"/>
    <x v="74"/>
    <n v="1"/>
    <n v="22"/>
    <s v="Juniperus sp"/>
    <n v="15"/>
    <n v="3"/>
    <m/>
    <m/>
    <n v="1.7671458676442587E-2"/>
    <n v="2.719179461263227E-2"/>
    <s v="5a15"/>
  </r>
  <r>
    <n v="29"/>
    <x v="74"/>
    <n v="1"/>
    <n v="22"/>
    <s v="Juniperus sp"/>
    <n v="5"/>
    <n v="3"/>
    <m/>
    <m/>
    <n v="1.9634954084936209E-3"/>
    <n v="3.6378364277704512E-3"/>
    <s v="5a15"/>
  </r>
  <r>
    <n v="29"/>
    <x v="74"/>
    <n v="1"/>
    <n v="14"/>
    <s v="Quercus fulva"/>
    <n v="10"/>
    <n v="3"/>
    <m/>
    <m/>
    <n v="7.8539816339744835E-3"/>
    <n v="1.2942556175112916E-2"/>
    <s v="5a15"/>
  </r>
  <r>
    <n v="29"/>
    <x v="74"/>
    <n v="1"/>
    <n v="14"/>
    <s v="Quercus fulva"/>
    <n v="5"/>
    <n v="3"/>
    <m/>
    <m/>
    <n v="1.9634954084936209E-3"/>
    <n v="3.6378364277704512E-3"/>
    <s v="5a15"/>
  </r>
  <r>
    <n v="29"/>
    <x v="74"/>
    <n v="1"/>
    <n v="24"/>
    <s v="Pinus cembroides"/>
    <n v="10"/>
    <n v="3"/>
    <m/>
    <m/>
    <n v="7.8539816339744835E-3"/>
    <n v="1.285292313179332E-2"/>
    <s v="5a15"/>
  </r>
  <r>
    <n v="29"/>
    <x v="74"/>
    <n v="1"/>
    <n v="10"/>
    <s v="Quercus rugosa"/>
    <n v="25"/>
    <n v="6"/>
    <m/>
    <m/>
    <n v="4.9087385212340517E-2"/>
    <n v="0.14801210491524977"/>
    <s v="20a2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10"/>
    <n v="5"/>
    <m/>
    <m/>
    <n v="7.8539816339744835E-3"/>
    <n v="2.2046555420420225E-2"/>
    <s v="5a15"/>
  </r>
  <r>
    <n v="29"/>
    <x v="74"/>
    <n v="1"/>
    <n v="10"/>
    <s v="Quercus rugosa"/>
    <n v="10"/>
    <n v="3"/>
    <m/>
    <m/>
    <n v="7.8539816339744835E-3"/>
    <n v="1.2942556175112916E-2"/>
    <s v="5a15"/>
  </r>
  <r>
    <n v="29"/>
    <x v="74"/>
    <n v="1"/>
    <n v="14"/>
    <s v="Quercus fulva"/>
    <n v="5"/>
    <n v="3"/>
    <m/>
    <m/>
    <n v="1.9634954084936209E-3"/>
    <n v="3.6378364277704512E-3"/>
    <s v="5a15"/>
  </r>
  <r>
    <n v="29"/>
    <x v="74"/>
    <n v="1"/>
    <n v="24"/>
    <s v="Pinus cembroides"/>
    <n v="10"/>
    <n v="3"/>
    <m/>
    <m/>
    <n v="7.8539816339744835E-3"/>
    <n v="1.285292313179332E-2"/>
    <s v="5a15"/>
  </r>
  <r>
    <n v="29"/>
    <x v="74"/>
    <n v="1"/>
    <n v="10"/>
    <s v="Quercus rugosa"/>
    <n v="25"/>
    <n v="6"/>
    <m/>
    <m/>
    <n v="4.9087385212340517E-2"/>
    <n v="0.14801210491524977"/>
    <s v="20a25"/>
  </r>
  <r>
    <n v="29"/>
    <x v="74"/>
    <n v="1"/>
    <n v="24"/>
    <s v="Pinus cembroides"/>
    <n v="5"/>
    <n v="3"/>
    <m/>
    <m/>
    <n v="1.9634954084936209E-3"/>
    <n v="3.5268851656513989E-3"/>
    <s v="5a15"/>
  </r>
  <r>
    <n v="29"/>
    <x v="74"/>
    <n v="1"/>
    <n v="24"/>
    <s v="Pinus cembroides"/>
    <n v="10"/>
    <n v="5"/>
    <m/>
    <m/>
    <n v="7.8539816339744835E-3"/>
    <n v="2.2046555420420225E-2"/>
    <s v="5a15"/>
  </r>
  <r>
    <n v="30"/>
    <x v="75"/>
    <n v="1"/>
    <n v="24"/>
    <s v="Pinus cembroides"/>
    <n v="15"/>
    <n v="6"/>
    <m/>
    <m/>
    <n v="1.7671458676442587E-2"/>
    <n v="5.6950957515054322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5"/>
    <n v="1"/>
    <n v="10"/>
    <s v="Quercus rugosa"/>
    <n v="5"/>
    <n v="3"/>
    <m/>
    <m/>
    <n v="1.9634954084936209E-3"/>
    <n v="3.6378364277704512E-3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20"/>
    <n v="3"/>
    <m/>
    <m/>
    <n v="3.1415926535897934E-2"/>
    <n v="4.6839527025336621E-2"/>
    <s v="20a2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15"/>
    <n v="6"/>
    <m/>
    <m/>
    <n v="1.7671458676442587E-2"/>
    <n v="5.6950957515054322E-2"/>
    <s v="5a15"/>
  </r>
  <r>
    <n v="30"/>
    <x v="75"/>
    <n v="1"/>
    <n v="2"/>
    <s v="Pinus engelmannii"/>
    <n v="20"/>
    <n v="10"/>
    <m/>
    <m/>
    <n v="3.1415926535897934E-2"/>
    <n v="0.16708186706148101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14"/>
    <s v="Quercus fulva"/>
    <n v="5"/>
    <n v="3"/>
    <m/>
    <m/>
    <n v="1.9634954084936209E-3"/>
    <n v="3.6378364277704512E-3"/>
    <s v="5a15"/>
  </r>
  <r>
    <n v="30"/>
    <x v="75"/>
    <n v="1"/>
    <n v="14"/>
    <s v="Quercus fulva"/>
    <n v="5"/>
    <n v="3"/>
    <m/>
    <m/>
    <n v="1.9634954084936209E-3"/>
    <n v="3.6378364277704512E-3"/>
    <s v="5a15"/>
  </r>
  <r>
    <n v="30"/>
    <x v="75"/>
    <n v="1"/>
    <n v="14"/>
    <s v="Quercus fulva"/>
    <n v="5"/>
    <n v="3"/>
    <m/>
    <m/>
    <n v="1.9634954084936209E-3"/>
    <n v="3.6378364277704512E-3"/>
    <s v="5a15"/>
  </r>
  <r>
    <n v="30"/>
    <x v="75"/>
    <n v="1"/>
    <n v="2"/>
    <s v="Pinus engelmannii"/>
    <n v="15"/>
    <n v="10"/>
    <n v="61"/>
    <n v="11"/>
    <n v="1.7671458676442587E-2"/>
    <n v="9.7687695493628809E-2"/>
    <s v="5a15"/>
  </r>
  <r>
    <n v="30"/>
    <x v="75"/>
    <n v="1"/>
    <n v="10"/>
    <s v="Quercus rugosa"/>
    <n v="10"/>
    <n v="3"/>
    <m/>
    <m/>
    <n v="7.8539816339744835E-3"/>
    <n v="1.2942556175112916E-2"/>
    <s v="5a15"/>
  </r>
  <r>
    <n v="30"/>
    <x v="75"/>
    <n v="1"/>
    <n v="10"/>
    <s v="Quercus rugosa"/>
    <n v="5"/>
    <n v="3"/>
    <m/>
    <m/>
    <n v="1.9634954084936209E-3"/>
    <n v="3.6378364277704512E-3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15"/>
    <n v="10"/>
    <m/>
    <m/>
    <n v="1.7671458676442587E-2"/>
    <n v="9.7687695493628809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5"/>
    <n v="1"/>
    <n v="10"/>
    <s v="Otras Ojosas"/>
    <n v="5"/>
    <n v="3"/>
    <m/>
    <m/>
    <n v="1.9634954084936209E-3"/>
    <n v="3.6378364277704512E-3"/>
    <s v="5a15"/>
  </r>
  <r>
    <n v="30"/>
    <x v="75"/>
    <n v="1"/>
    <n v="10"/>
    <s v="Quercus rugosa"/>
    <n v="5"/>
    <n v="3"/>
    <m/>
    <m/>
    <n v="1.9634954084936209E-3"/>
    <n v="3.6378364277704512E-3"/>
    <s v="5a15"/>
  </r>
  <r>
    <n v="30"/>
    <x v="75"/>
    <n v="1"/>
    <n v="10"/>
    <s v="Quercus rugosa"/>
    <n v="10"/>
    <n v="3"/>
    <m/>
    <m/>
    <n v="7.8539816339744835E-3"/>
    <n v="1.2942556175112916E-2"/>
    <s v="5a15"/>
  </r>
  <r>
    <n v="30"/>
    <x v="75"/>
    <n v="1"/>
    <n v="10"/>
    <s v="Quercus rugosa"/>
    <n v="5"/>
    <n v="3"/>
    <m/>
    <m/>
    <n v="1.9634954084936209E-3"/>
    <n v="3.6378364277704512E-3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10"/>
    <s v="Quercus rugosa"/>
    <n v="25"/>
    <n v="6"/>
    <m/>
    <m/>
    <n v="4.9087385212340517E-2"/>
    <n v="0.14801210491524977"/>
    <s v="20a2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5"/>
    <n v="1"/>
    <n v="2"/>
    <s v="Pinus engelmannii"/>
    <n v="15"/>
    <n v="6"/>
    <m/>
    <m/>
    <n v="1.7671458676442587E-2"/>
    <n v="5.6950957515054322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"/>
    <s v="Pinus engelmannii"/>
    <n v="10"/>
    <n v="10"/>
    <m/>
    <m/>
    <n v="7.8539816339744835E-3"/>
    <n v="4.5847824058857317E-2"/>
    <s v="5a15"/>
  </r>
  <r>
    <n v="30"/>
    <x v="75"/>
    <n v="1"/>
    <n v="24"/>
    <s v="Pinus cembroides"/>
    <n v="15"/>
    <n v="6"/>
    <m/>
    <m/>
    <n v="1.7671458676442587E-2"/>
    <n v="5.6950957515054322E-2"/>
    <s v="5a15"/>
  </r>
  <r>
    <n v="30"/>
    <x v="75"/>
    <n v="1"/>
    <n v="24"/>
    <s v="Pinus cembroides"/>
    <n v="15"/>
    <n v="6"/>
    <m/>
    <m/>
    <n v="1.7671458676442587E-2"/>
    <n v="5.6950957515054322E-2"/>
    <s v="5a15"/>
  </r>
  <r>
    <n v="30"/>
    <x v="75"/>
    <n v="1"/>
    <n v="24"/>
    <s v="Pinus cembroides"/>
    <n v="10"/>
    <n v="6"/>
    <m/>
    <m/>
    <n v="7.8539816339744835E-3"/>
    <n v="2.6728826664807165E-2"/>
    <s v="5a15"/>
  </r>
  <r>
    <n v="30"/>
    <x v="75"/>
    <n v="1"/>
    <n v="24"/>
    <s v="Pinus cembroides"/>
    <n v="5"/>
    <n v="6"/>
    <m/>
    <m/>
    <n v="1.9634954084936209E-3"/>
    <n v="7.3344795804612326E-3"/>
    <s v="5a15"/>
  </r>
  <r>
    <n v="30"/>
    <x v="75"/>
    <n v="1"/>
    <n v="22"/>
    <s v="Juniperus sp"/>
    <n v="5"/>
    <n v="3"/>
    <m/>
    <m/>
    <n v="1.9634954084936209E-3"/>
    <n v="3.6378364277704512E-3"/>
    <s v="5a15"/>
  </r>
  <r>
    <n v="30"/>
    <x v="76"/>
    <n v="1"/>
    <n v="14"/>
    <s v="Quercus fulva"/>
    <n v="5"/>
    <n v="3"/>
    <m/>
    <m/>
    <n v="1.9634954084936209E-3"/>
    <n v="3.6378364277704512E-3"/>
    <s v="5a15"/>
  </r>
  <r>
    <n v="30"/>
    <x v="76"/>
    <n v="1"/>
    <n v="24"/>
    <s v="Pinus cembroides"/>
    <n v="10"/>
    <n v="3"/>
    <m/>
    <m/>
    <n v="7.8539816339744835E-3"/>
    <n v="1.285292313179332E-2"/>
    <s v="5a15"/>
  </r>
  <r>
    <n v="30"/>
    <x v="76"/>
    <n v="1"/>
    <n v="10"/>
    <s v="Quercus rugosa"/>
    <n v="25"/>
    <n v="6"/>
    <m/>
    <m/>
    <n v="4.9087385212340517E-2"/>
    <n v="0.14801210491524977"/>
    <s v="20a2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10"/>
    <n v="5"/>
    <m/>
    <m/>
    <n v="7.8539816339744835E-3"/>
    <n v="2.2046555420420225E-2"/>
    <s v="5a15"/>
  </r>
  <r>
    <n v="30"/>
    <x v="76"/>
    <n v="1"/>
    <n v="10"/>
    <s v="Quercus rugosa"/>
    <n v="10"/>
    <n v="3"/>
    <m/>
    <m/>
    <n v="7.8539816339744835E-3"/>
    <n v="1.2942556175112916E-2"/>
    <s v="5a15"/>
  </r>
  <r>
    <n v="30"/>
    <x v="76"/>
    <n v="1"/>
    <n v="10"/>
    <s v="Quercus rugosa"/>
    <n v="5"/>
    <n v="3"/>
    <m/>
    <m/>
    <n v="1.9634954084936209E-3"/>
    <n v="3.6378364277704512E-3"/>
    <s v="5a1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2"/>
    <s v="Juniperus sp"/>
    <n v="5"/>
    <n v="3"/>
    <m/>
    <m/>
    <n v="1.9634954084936209E-3"/>
    <n v="3.6378364277704512E-3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"/>
    <s v="Pinus engelmannii"/>
    <n v="10"/>
    <n v="10"/>
    <m/>
    <m/>
    <n v="7.8539816339744835E-3"/>
    <n v="4.5847824058857317E-2"/>
    <s v="5a15"/>
  </r>
  <r>
    <n v="30"/>
    <x v="76"/>
    <n v="1"/>
    <n v="22"/>
    <s v="Juniperus sp"/>
    <n v="5"/>
    <n v="3"/>
    <m/>
    <m/>
    <n v="1.9634954084936209E-3"/>
    <n v="3.6378364277704512E-3"/>
    <s v="5a15"/>
  </r>
  <r>
    <n v="30"/>
    <x v="76"/>
    <n v="1"/>
    <n v="10"/>
    <s v="Quercus rugosa"/>
    <n v="5"/>
    <n v="3"/>
    <m/>
    <m/>
    <n v="1.9634954084936209E-3"/>
    <n v="3.6378364277704512E-3"/>
    <s v="5a1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20"/>
    <n v="3"/>
    <m/>
    <m/>
    <n v="3.1415926535897934E-2"/>
    <n v="4.6839527025336621E-2"/>
    <s v="20a25"/>
  </r>
  <r>
    <n v="30"/>
    <x v="76"/>
    <n v="1"/>
    <n v="24"/>
    <s v="Pinus cembroides"/>
    <n v="10"/>
    <n v="3"/>
    <m/>
    <m/>
    <n v="7.8539816339744835E-3"/>
    <n v="1.285292313179332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0"/>
    <n v="3"/>
    <m/>
    <m/>
    <n v="7.8539816339744835E-3"/>
    <n v="1.285292313179332E-2"/>
    <s v="5a15"/>
  </r>
  <r>
    <n v="30"/>
    <x v="76"/>
    <n v="1"/>
    <n v="10"/>
    <s v="Quercus rugosa"/>
    <n v="25"/>
    <n v="6"/>
    <m/>
    <m/>
    <n v="4.9087385212340517E-2"/>
    <n v="0.14801210491524977"/>
    <s v="20a2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10"/>
    <n v="5"/>
    <m/>
    <m/>
    <n v="7.8539816339744835E-3"/>
    <n v="2.2046555420420225E-2"/>
    <s v="5a15"/>
  </r>
  <r>
    <n v="30"/>
    <x v="76"/>
    <n v="1"/>
    <n v="10"/>
    <s v="Quercus rugosa"/>
    <n v="10"/>
    <n v="3"/>
    <m/>
    <m/>
    <n v="7.8539816339744835E-3"/>
    <n v="1.2942556175112916E-2"/>
    <s v="5a15"/>
  </r>
  <r>
    <n v="30"/>
    <x v="76"/>
    <n v="1"/>
    <n v="10"/>
    <s v="Quercus rugosa"/>
    <n v="5"/>
    <n v="3"/>
    <m/>
    <m/>
    <n v="1.9634954084936209E-3"/>
    <n v="3.6378364277704512E-3"/>
    <s v="5a15"/>
  </r>
  <r>
    <n v="30"/>
    <x v="76"/>
    <n v="1"/>
    <n v="24"/>
    <s v="Pinus cembroides"/>
    <n v="5"/>
    <n v="3"/>
    <m/>
    <m/>
    <n v="1.9634954084936209E-3"/>
    <n v="3.5268851656513989E-3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2"/>
    <s v="Juniperus sp"/>
    <n v="5"/>
    <n v="3"/>
    <m/>
    <m/>
    <n v="1.9634954084936209E-3"/>
    <n v="3.6378364277704512E-3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5"/>
    <n v="6"/>
    <m/>
    <m/>
    <n v="1.7671458676442587E-2"/>
    <n v="5.6950957515054322E-2"/>
    <s v="5a15"/>
  </r>
  <r>
    <n v="30"/>
    <x v="76"/>
    <n v="1"/>
    <n v="24"/>
    <s v="Pinus cembroides"/>
    <n v="10"/>
    <n v="6"/>
    <m/>
    <m/>
    <n v="7.8539816339744835E-3"/>
    <n v="2.6728826664807165E-2"/>
    <s v="5a15"/>
  </r>
  <r>
    <n v="30"/>
    <x v="76"/>
    <n v="1"/>
    <n v="24"/>
    <s v="Pinus cembroides"/>
    <n v="5"/>
    <n v="6"/>
    <m/>
    <m/>
    <n v="1.9634954084936209E-3"/>
    <n v="7.3344795804612326E-3"/>
    <s v="5a15"/>
  </r>
  <r>
    <n v="30"/>
    <x v="76"/>
    <n v="1"/>
    <n v="22"/>
    <s v="Juniperus sp"/>
    <n v="5"/>
    <n v="3"/>
    <m/>
    <m/>
    <n v="1.9634954084936209E-3"/>
    <n v="3.6378364277704512E-3"/>
    <s v="5a15"/>
  </r>
  <r>
    <n v="30"/>
    <x v="76"/>
    <n v="1"/>
    <n v="10"/>
    <s v="Quercus rugosa"/>
    <n v="5"/>
    <n v="3"/>
    <m/>
    <m/>
    <n v="1.9634954084936209E-3"/>
    <n v="3.6378364277704512E-3"/>
    <s v="5a15"/>
  </r>
  <r>
    <n v="30"/>
    <x v="76"/>
    <n v="1"/>
    <n v="24"/>
    <s v="Pinus cembroides"/>
    <n v="5"/>
    <n v="3"/>
    <m/>
    <m/>
    <n v="1.9634954084936209E-3"/>
    <n v="3.5268851656513989E-3"/>
    <s v="5a15"/>
  </r>
  <r>
    <n v="31"/>
    <x v="77"/>
    <n v="1"/>
    <n v="24"/>
    <s v="Pinus cembroides"/>
    <n v="15"/>
    <n v="6"/>
    <m/>
    <m/>
    <n v="1.7671458676442587E-2"/>
    <n v="5.6950957515054322E-2"/>
    <s v="5a15"/>
  </r>
  <r>
    <n v="31"/>
    <x v="77"/>
    <n v="1"/>
    <n v="24"/>
    <s v="Pinus cembroides"/>
    <n v="10"/>
    <n v="6"/>
    <m/>
    <m/>
    <n v="7.8539816339744835E-3"/>
    <n v="2.6728826664807165E-2"/>
    <s v="5a15"/>
  </r>
  <r>
    <n v="31"/>
    <x v="77"/>
    <n v="1"/>
    <n v="24"/>
    <s v="Pinus cembroides"/>
    <n v="5"/>
    <n v="6"/>
    <m/>
    <m/>
    <n v="1.9634954084936209E-3"/>
    <n v="7.3344795804612326E-3"/>
    <s v="5a15"/>
  </r>
  <r>
    <n v="31"/>
    <x v="77"/>
    <n v="1"/>
    <n v="22"/>
    <s v="Juniperus sp"/>
    <n v="5"/>
    <n v="3"/>
    <m/>
    <m/>
    <n v="1.9634954084936209E-3"/>
    <n v="3.6378364277704512E-3"/>
    <s v="5a15"/>
  </r>
  <r>
    <n v="31"/>
    <x v="77"/>
    <n v="1"/>
    <n v="10"/>
    <s v="Quercus rugosa"/>
    <n v="5"/>
    <n v="3"/>
    <m/>
    <m/>
    <n v="1.9634954084936209E-3"/>
    <n v="3.6378364277704512E-3"/>
    <s v="5a15"/>
  </r>
  <r>
    <n v="31"/>
    <x v="77"/>
    <n v="1"/>
    <n v="24"/>
    <s v="Pinus cembroides"/>
    <n v="5"/>
    <n v="3"/>
    <m/>
    <m/>
    <n v="1.9634954084936209E-3"/>
    <n v="3.5268851656513989E-3"/>
    <s v="5a15"/>
  </r>
  <r>
    <n v="31"/>
    <x v="77"/>
    <n v="1"/>
    <n v="24"/>
    <s v="Pinus cembroides"/>
    <n v="20"/>
    <n v="3"/>
    <m/>
    <m/>
    <n v="3.1415926535897934E-2"/>
    <n v="4.6839527025336621E-2"/>
    <s v="20a25"/>
  </r>
  <r>
    <n v="31"/>
    <x v="77"/>
    <n v="1"/>
    <n v="24"/>
    <s v="Pinus cembroides"/>
    <n v="10"/>
    <n v="3"/>
    <m/>
    <m/>
    <n v="7.8539816339744835E-3"/>
    <n v="1.285292313179332E-2"/>
    <s v="5a15"/>
  </r>
  <r>
    <n v="31"/>
    <x v="77"/>
    <n v="1"/>
    <n v="2"/>
    <s v="Pinus engelmannii"/>
    <n v="15"/>
    <n v="6"/>
    <m/>
    <m/>
    <n v="1.7671458676442587E-2"/>
    <n v="5.6950957515054322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10"/>
    <s v="Quercus rugosa"/>
    <n v="10"/>
    <n v="3"/>
    <m/>
    <m/>
    <n v="7.8539816339744835E-3"/>
    <n v="1.2942556175112916E-2"/>
    <s v="5a15"/>
  </r>
  <r>
    <n v="31"/>
    <x v="77"/>
    <n v="1"/>
    <n v="10"/>
    <s v="Quercus rugosa"/>
    <n v="5"/>
    <n v="3"/>
    <m/>
    <m/>
    <n v="1.9634954084936209E-3"/>
    <n v="3.6378364277704512E-3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5"/>
    <n v="10"/>
    <n v="42"/>
    <n v="11"/>
    <n v="1.7671458676442587E-2"/>
    <n v="9.7687695493628809E-2"/>
    <s v="5a15"/>
  </r>
  <r>
    <n v="31"/>
    <x v="77"/>
    <n v="1"/>
    <n v="22"/>
    <s v="Juniperus sp"/>
    <n v="5"/>
    <n v="3"/>
    <m/>
    <m/>
    <n v="1.9634954084936209E-3"/>
    <n v="3.6378364277704512E-3"/>
    <s v="5a15"/>
  </r>
  <r>
    <n v="31"/>
    <x v="77"/>
    <n v="1"/>
    <n v="10"/>
    <s v="Otras Ojosas"/>
    <n v="5"/>
    <n v="3"/>
    <m/>
    <m/>
    <n v="1.9634954084936209E-3"/>
    <n v="3.6378364277704512E-3"/>
    <s v="5a15"/>
  </r>
  <r>
    <n v="31"/>
    <x v="77"/>
    <n v="1"/>
    <n v="10"/>
    <s v="Quercus rugosa"/>
    <n v="5"/>
    <n v="3"/>
    <m/>
    <m/>
    <n v="1.9634954084936209E-3"/>
    <n v="3.6378364277704512E-3"/>
    <s v="5a15"/>
  </r>
  <r>
    <n v="31"/>
    <x v="77"/>
    <n v="1"/>
    <n v="10"/>
    <s v="Quercus rugosa"/>
    <n v="10"/>
    <n v="3"/>
    <m/>
    <m/>
    <n v="7.8539816339744835E-3"/>
    <n v="1.2942556175112916E-2"/>
    <s v="5a15"/>
  </r>
  <r>
    <n v="31"/>
    <x v="77"/>
    <n v="1"/>
    <n v="22"/>
    <s v="Juniperus sp"/>
    <n v="15"/>
    <n v="3"/>
    <m/>
    <m/>
    <n v="1.7671458676442587E-2"/>
    <n v="2.719179461263227E-2"/>
    <s v="5a15"/>
  </r>
  <r>
    <n v="31"/>
    <x v="77"/>
    <n v="1"/>
    <n v="22"/>
    <s v="Juniperus sp"/>
    <n v="5"/>
    <n v="3"/>
    <m/>
    <m/>
    <n v="1.9634954084936209E-3"/>
    <n v="3.6378364277704512E-3"/>
    <s v="5a15"/>
  </r>
  <r>
    <n v="31"/>
    <x v="77"/>
    <n v="1"/>
    <n v="14"/>
    <s v="Quercus fulva"/>
    <n v="10"/>
    <n v="3"/>
    <m/>
    <m/>
    <n v="7.8539816339744835E-3"/>
    <n v="1.2942556175112916E-2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10"/>
    <s v="Quercus rugosa"/>
    <n v="25"/>
    <n v="6"/>
    <m/>
    <m/>
    <n v="4.9087385212340517E-2"/>
    <n v="0.14801210491524977"/>
    <s v="20a25"/>
  </r>
  <r>
    <n v="31"/>
    <x v="77"/>
    <n v="1"/>
    <n v="2"/>
    <s v="Pinus engelmannii"/>
    <n v="15"/>
    <n v="10"/>
    <m/>
    <m/>
    <n v="1.7671458676442587E-2"/>
    <n v="9.7687695493628809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10"/>
    <s v="Quercus rugosa"/>
    <n v="10"/>
    <n v="3"/>
    <m/>
    <m/>
    <n v="7.8539816339744835E-3"/>
    <n v="1.2942556175112916E-2"/>
    <s v="5a15"/>
  </r>
  <r>
    <n v="31"/>
    <x v="77"/>
    <n v="1"/>
    <n v="14"/>
    <s v="Quercus fulva"/>
    <n v="5"/>
    <n v="3"/>
    <m/>
    <m/>
    <n v="1.9634954084936209E-3"/>
    <n v="3.6378364277704512E-3"/>
    <s v="5a15"/>
  </r>
  <r>
    <n v="31"/>
    <x v="77"/>
    <n v="1"/>
    <n v="2"/>
    <s v="Pinus engelmannii"/>
    <n v="15"/>
    <n v="10"/>
    <m/>
    <m/>
    <n v="1.7671458676442587E-2"/>
    <n v="9.7687695493628809E-2"/>
    <s v="5a15"/>
  </r>
  <r>
    <n v="31"/>
    <x v="77"/>
    <n v="1"/>
    <n v="10"/>
    <s v="Quercus rugosa"/>
    <n v="25"/>
    <n v="6"/>
    <m/>
    <m/>
    <n v="4.9087385212340517E-2"/>
    <n v="0.14801210491524977"/>
    <s v="20a2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5"/>
    <n v="6"/>
    <m/>
    <m/>
    <n v="1.7671458676442587E-2"/>
    <n v="5.6950957515054322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2"/>
    <s v="Juniperus sp"/>
    <n v="5"/>
    <n v="3"/>
    <m/>
    <m/>
    <n v="1.9634954084936209E-3"/>
    <n v="3.6378364277704512E-3"/>
    <s v="5a15"/>
  </r>
  <r>
    <n v="31"/>
    <x v="77"/>
    <n v="1"/>
    <n v="10"/>
    <s v="Quercus rugosa"/>
    <n v="5"/>
    <n v="3"/>
    <m/>
    <m/>
    <n v="1.9634954084936209E-3"/>
    <n v="3.6378364277704512E-3"/>
    <s v="5a1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7"/>
    <n v="1"/>
    <n v="2"/>
    <s v="Pinus engelmannii"/>
    <n v="20"/>
    <n v="3"/>
    <m/>
    <m/>
    <n v="3.1415926535897934E-2"/>
    <n v="4.6839527025336621E-2"/>
    <s v="20a25"/>
  </r>
  <r>
    <n v="31"/>
    <x v="77"/>
    <n v="1"/>
    <n v="2"/>
    <s v="Pinus engelmannii"/>
    <n v="10"/>
    <n v="10"/>
    <m/>
    <m/>
    <n v="7.8539816339744835E-3"/>
    <n v="4.5847824058857317E-2"/>
    <s v="5a15"/>
  </r>
  <r>
    <n v="31"/>
    <x v="78"/>
    <n v="1"/>
    <n v="24"/>
    <s v="Pinus cembroides"/>
    <n v="10"/>
    <n v="5"/>
    <m/>
    <m/>
    <n v="7.8539816339744835E-3"/>
    <n v="2.2046555420420225E-2"/>
    <s v="5a15"/>
  </r>
  <r>
    <n v="31"/>
    <x v="78"/>
    <n v="1"/>
    <n v="10"/>
    <s v="Quercus rugosa"/>
    <n v="10"/>
    <n v="3"/>
    <m/>
    <m/>
    <n v="7.8539816339744835E-3"/>
    <n v="1.2942556175112916E-2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24"/>
    <s v="Pinus cembroides"/>
    <n v="5"/>
    <n v="3"/>
    <m/>
    <m/>
    <n v="1.9634954084936209E-3"/>
    <n v="3.5268851656513989E-3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4"/>
    <s v="Pinus cembroides"/>
    <n v="5"/>
    <n v="6"/>
    <m/>
    <m/>
    <n v="1.9634954084936209E-3"/>
    <n v="7.3344795804612326E-3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24"/>
    <s v="Pinus cembroides"/>
    <n v="5"/>
    <n v="3"/>
    <m/>
    <m/>
    <n v="1.9634954084936209E-3"/>
    <n v="3.5268851656513989E-3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4"/>
    <s v="Pinus cembroides"/>
    <n v="10"/>
    <n v="6"/>
    <m/>
    <m/>
    <n v="7.8539816339744835E-3"/>
    <n v="2.6728826664807165E-2"/>
    <s v="5a15"/>
  </r>
  <r>
    <n v="31"/>
    <x v="78"/>
    <n v="1"/>
    <n v="24"/>
    <s v="Pinus cembroides"/>
    <n v="5"/>
    <n v="6"/>
    <m/>
    <m/>
    <n v="1.9634954084936209E-3"/>
    <n v="7.3344795804612326E-3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24"/>
    <s v="Pinus cembroides"/>
    <n v="5"/>
    <n v="3"/>
    <m/>
    <m/>
    <n v="1.9634954084936209E-3"/>
    <n v="3.5268851656513989E-3"/>
    <s v="5a15"/>
  </r>
  <r>
    <n v="31"/>
    <x v="78"/>
    <n v="1"/>
    <n v="24"/>
    <s v="Pinus cembroides"/>
    <n v="20"/>
    <n v="3"/>
    <m/>
    <m/>
    <n v="3.1415926535897934E-2"/>
    <n v="4.6839527025336621E-2"/>
    <s v="20a25"/>
  </r>
  <r>
    <n v="31"/>
    <x v="78"/>
    <n v="1"/>
    <n v="24"/>
    <s v="Pinus cembroides"/>
    <n v="10"/>
    <n v="3"/>
    <m/>
    <m/>
    <n v="7.8539816339744835E-3"/>
    <n v="1.285292313179332E-2"/>
    <s v="5a15"/>
  </r>
  <r>
    <n v="31"/>
    <x v="78"/>
    <n v="1"/>
    <n v="24"/>
    <s v="Pinus cembroides"/>
    <n v="15"/>
    <n v="6"/>
    <m/>
    <m/>
    <n v="1.7671458676442587E-2"/>
    <n v="5.6950957515054322E-2"/>
    <s v="5a15"/>
  </r>
  <r>
    <n v="31"/>
    <x v="78"/>
    <n v="1"/>
    <n v="2"/>
    <s v="Pinus engelmannii"/>
    <n v="10"/>
    <n v="10"/>
    <m/>
    <m/>
    <n v="7.8539816339744835E-3"/>
    <n v="4.5847824058857317E-2"/>
    <s v="5a15"/>
  </r>
  <r>
    <n v="31"/>
    <x v="78"/>
    <n v="1"/>
    <n v="2"/>
    <s v="Pinus engelmannii"/>
    <n v="10"/>
    <n v="10"/>
    <m/>
    <m/>
    <n v="7.8539816339744835E-3"/>
    <n v="4.5847824058857317E-2"/>
    <s v="5a15"/>
  </r>
  <r>
    <n v="31"/>
    <x v="78"/>
    <n v="1"/>
    <n v="14"/>
    <s v="Quercus fulva"/>
    <n v="5"/>
    <n v="3"/>
    <m/>
    <m/>
    <n v="1.9634954084936209E-3"/>
    <n v="3.6378364277704512E-3"/>
    <s v="5a15"/>
  </r>
  <r>
    <n v="31"/>
    <x v="78"/>
    <n v="1"/>
    <n v="14"/>
    <s v="Quercus fulva"/>
    <n v="5"/>
    <n v="3"/>
    <m/>
    <m/>
    <n v="1.9634954084936209E-3"/>
    <n v="3.6378364277704512E-3"/>
    <s v="5a15"/>
  </r>
  <r>
    <n v="31"/>
    <x v="78"/>
    <n v="1"/>
    <n v="14"/>
    <s v="Quercus fulva"/>
    <n v="5"/>
    <n v="3"/>
    <m/>
    <m/>
    <n v="1.9634954084936209E-3"/>
    <n v="3.6378364277704512E-3"/>
    <s v="5a15"/>
  </r>
  <r>
    <n v="31"/>
    <x v="78"/>
    <n v="1"/>
    <n v="2"/>
    <s v="Pinus engelmannii"/>
    <n v="10"/>
    <n v="10"/>
    <m/>
    <m/>
    <n v="7.8539816339744835E-3"/>
    <n v="4.5847824058857317E-2"/>
    <s v="5a15"/>
  </r>
  <r>
    <n v="31"/>
    <x v="78"/>
    <n v="1"/>
    <n v="10"/>
    <s v="Quercus rugosa"/>
    <n v="10"/>
    <n v="3"/>
    <m/>
    <m/>
    <n v="7.8539816339744835E-3"/>
    <n v="1.2942556175112916E-2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2"/>
    <s v="Pinus engelmannii"/>
    <n v="10"/>
    <n v="10"/>
    <m/>
    <m/>
    <n v="7.8539816339744835E-3"/>
    <n v="4.5847824058857317E-2"/>
    <s v="5a15"/>
  </r>
  <r>
    <n v="31"/>
    <x v="78"/>
    <n v="1"/>
    <n v="2"/>
    <s v="Pinus engelmannii"/>
    <n v="15"/>
    <n v="10"/>
    <m/>
    <m/>
    <n v="1.7671458676442587E-2"/>
    <n v="9.7687695493628809E-2"/>
    <s v="5a15"/>
  </r>
  <r>
    <n v="31"/>
    <x v="78"/>
    <n v="1"/>
    <n v="2"/>
    <s v="Pinus engelmannii"/>
    <n v="15"/>
    <n v="10"/>
    <m/>
    <m/>
    <n v="1.7671458676442587E-2"/>
    <n v="9.7687695493628809E-2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10"/>
    <s v="Otras Ojosas"/>
    <n v="5"/>
    <n v="3"/>
    <m/>
    <m/>
    <n v="1.9634954084936209E-3"/>
    <n v="3.6378364277704512E-3"/>
    <s v="5a15"/>
  </r>
  <r>
    <n v="31"/>
    <x v="78"/>
    <n v="1"/>
    <n v="10"/>
    <s v="Quercus rugosa"/>
    <n v="5"/>
    <n v="3"/>
    <m/>
    <m/>
    <n v="1.9634954084936209E-3"/>
    <n v="3.6378364277704512E-3"/>
    <s v="5a15"/>
  </r>
  <r>
    <n v="31"/>
    <x v="78"/>
    <n v="1"/>
    <n v="10"/>
    <s v="Quercus rugosa"/>
    <n v="10"/>
    <n v="3"/>
    <m/>
    <m/>
    <n v="7.8539816339744835E-3"/>
    <n v="1.2942556175112916E-2"/>
    <s v="5a15"/>
  </r>
  <r>
    <n v="31"/>
    <x v="78"/>
    <n v="1"/>
    <n v="22"/>
    <s v="Juniperus sp"/>
    <n v="15"/>
    <n v="3"/>
    <m/>
    <m/>
    <n v="1.7671458676442587E-2"/>
    <n v="2.719179461263227E-2"/>
    <s v="5a15"/>
  </r>
  <r>
    <n v="31"/>
    <x v="78"/>
    <n v="1"/>
    <n v="22"/>
    <s v="Juniperus sp"/>
    <n v="5"/>
    <n v="3"/>
    <m/>
    <m/>
    <n v="1.9634954084936209E-3"/>
    <n v="3.6378364277704512E-3"/>
    <s v="5a15"/>
  </r>
  <r>
    <n v="31"/>
    <x v="78"/>
    <n v="1"/>
    <n v="14"/>
    <s v="Quercus fulva"/>
    <n v="10"/>
    <n v="3"/>
    <m/>
    <m/>
    <n v="7.8539816339744835E-3"/>
    <n v="1.2942556175112916E-2"/>
    <s v="5a15"/>
  </r>
  <r>
    <n v="31"/>
    <x v="79"/>
    <n v="1"/>
    <n v="2"/>
    <s v="Pinus engelmannii"/>
    <n v="10"/>
    <n v="10"/>
    <m/>
    <m/>
    <n v="7.8539816339744835E-3"/>
    <n v="4.5847824058857317E-2"/>
    <s v="5a15"/>
  </r>
  <r>
    <n v="31"/>
    <x v="79"/>
    <n v="1"/>
    <n v="2"/>
    <s v="Pinus engelmannii"/>
    <n v="15"/>
    <n v="10"/>
    <m/>
    <m/>
    <n v="1.7671458676442587E-2"/>
    <n v="9.7687695493628809E-2"/>
    <s v="5a15"/>
  </r>
  <r>
    <n v="31"/>
    <x v="79"/>
    <n v="1"/>
    <n v="10"/>
    <s v="Quercus rugosa"/>
    <n v="25"/>
    <n v="6"/>
    <m/>
    <m/>
    <n v="4.9087385212340517E-2"/>
    <n v="0.14801210491524977"/>
    <s v="20a25"/>
  </r>
  <r>
    <n v="31"/>
    <x v="79"/>
    <n v="1"/>
    <n v="2"/>
    <s v="Pinus engelmannii"/>
    <n v="10"/>
    <n v="10"/>
    <m/>
    <m/>
    <n v="7.8539816339744835E-3"/>
    <n v="4.5847824058857317E-2"/>
    <s v="5a15"/>
  </r>
  <r>
    <n v="31"/>
    <x v="79"/>
    <n v="1"/>
    <n v="2"/>
    <s v="Pinus engelmannii"/>
    <n v="10"/>
    <n v="10"/>
    <m/>
    <m/>
    <n v="7.8539816339744835E-3"/>
    <n v="4.5847824058857317E-2"/>
    <s v="5a15"/>
  </r>
  <r>
    <n v="31"/>
    <x v="79"/>
    <n v="1"/>
    <n v="2"/>
    <s v="Pinus engelmannii"/>
    <n v="10"/>
    <n v="10"/>
    <m/>
    <m/>
    <n v="7.8539816339744835E-3"/>
    <n v="4.5847824058857317E-2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14"/>
    <s v="Quercus fulva"/>
    <n v="15"/>
    <n v="3"/>
    <m/>
    <m/>
    <n v="1.7671458676442587E-2"/>
    <n v="2.719179461263227E-2"/>
    <s v="5a15"/>
  </r>
  <r>
    <n v="31"/>
    <x v="79"/>
    <n v="1"/>
    <n v="22"/>
    <s v="Juniperus sp"/>
    <n v="15"/>
    <n v="3"/>
    <m/>
    <m/>
    <n v="1.7671458676442587E-2"/>
    <n v="2.719179461263227E-2"/>
    <s v="5a15"/>
  </r>
  <r>
    <n v="31"/>
    <x v="79"/>
    <n v="1"/>
    <n v="22"/>
    <s v="Juniperus sp"/>
    <n v="5"/>
    <n v="3"/>
    <m/>
    <m/>
    <n v="1.9634954084936209E-3"/>
    <n v="3.6378364277704512E-3"/>
    <s v="5a15"/>
  </r>
  <r>
    <n v="31"/>
    <x v="79"/>
    <n v="1"/>
    <n v="14"/>
    <s v="Quercus fulva"/>
    <n v="10"/>
    <n v="3"/>
    <m/>
    <m/>
    <n v="7.8539816339744835E-3"/>
    <n v="1.2942556175112916E-2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24"/>
    <s v="Pinus cembroides"/>
    <n v="10"/>
    <n v="3"/>
    <m/>
    <m/>
    <n v="7.8539816339744835E-3"/>
    <n v="1.285292313179332E-2"/>
    <s v="5a15"/>
  </r>
  <r>
    <n v="31"/>
    <x v="79"/>
    <n v="1"/>
    <n v="10"/>
    <s v="Quercus rugosa"/>
    <n v="25"/>
    <n v="6"/>
    <m/>
    <m/>
    <n v="4.9087385212340517E-2"/>
    <n v="0.14801210491524977"/>
    <s v="20a25"/>
  </r>
  <r>
    <n v="31"/>
    <x v="79"/>
    <n v="1"/>
    <n v="24"/>
    <s v="Pinus cembroides"/>
    <n v="5"/>
    <n v="3"/>
    <m/>
    <m/>
    <n v="1.9634954084936209E-3"/>
    <n v="3.5268851656513989E-3"/>
    <s v="5a15"/>
  </r>
  <r>
    <n v="31"/>
    <x v="79"/>
    <n v="1"/>
    <n v="24"/>
    <s v="Pinus cembroides"/>
    <n v="10"/>
    <n v="5"/>
    <m/>
    <m/>
    <n v="7.8539816339744835E-3"/>
    <n v="2.2046555420420225E-2"/>
    <s v="5a15"/>
  </r>
  <r>
    <n v="31"/>
    <x v="79"/>
    <n v="1"/>
    <n v="10"/>
    <s v="Quercus rugosa"/>
    <n v="10"/>
    <n v="3"/>
    <m/>
    <m/>
    <n v="7.8539816339744835E-3"/>
    <n v="1.2942556175112916E-2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24"/>
    <s v="Pinus cembroides"/>
    <n v="10"/>
    <n v="3"/>
    <m/>
    <m/>
    <n v="7.8539816339744835E-3"/>
    <n v="1.285292313179332E-2"/>
    <s v="5a15"/>
  </r>
  <r>
    <n v="31"/>
    <x v="79"/>
    <n v="1"/>
    <n v="10"/>
    <s v="Quercus rugosa"/>
    <n v="25"/>
    <n v="6"/>
    <m/>
    <m/>
    <n v="4.9087385212340517E-2"/>
    <n v="0.14801210491524977"/>
    <s v="20a25"/>
  </r>
  <r>
    <n v="31"/>
    <x v="79"/>
    <n v="1"/>
    <n v="24"/>
    <s v="Pinus cembroides"/>
    <n v="5"/>
    <n v="3"/>
    <m/>
    <m/>
    <n v="1.9634954084936209E-3"/>
    <n v="3.5268851656513989E-3"/>
    <s v="5a15"/>
  </r>
  <r>
    <n v="31"/>
    <x v="79"/>
    <n v="1"/>
    <n v="24"/>
    <s v="Pinus cembroides"/>
    <n v="10"/>
    <n v="5"/>
    <m/>
    <m/>
    <n v="7.8539816339744835E-3"/>
    <n v="2.2046555420420225E-2"/>
    <s v="5a15"/>
  </r>
  <r>
    <n v="31"/>
    <x v="79"/>
    <n v="1"/>
    <n v="24"/>
    <s v="Pinus cembroides"/>
    <n v="15"/>
    <n v="6"/>
    <m/>
    <m/>
    <n v="1.7671458676442587E-2"/>
    <n v="5.6950957515054322E-2"/>
    <s v="5a15"/>
  </r>
  <r>
    <n v="31"/>
    <x v="79"/>
    <n v="1"/>
    <n v="24"/>
    <s v="Pinus cembroides"/>
    <n v="10"/>
    <n v="6"/>
    <m/>
    <m/>
    <n v="7.8539816339744835E-3"/>
    <n v="2.6728826664807165E-2"/>
    <s v="5a15"/>
  </r>
  <r>
    <n v="31"/>
    <x v="79"/>
    <n v="1"/>
    <n v="24"/>
    <s v="Pinus cembroides"/>
    <n v="5"/>
    <n v="6"/>
    <m/>
    <m/>
    <n v="1.9634954084936209E-3"/>
    <n v="7.3344795804612326E-3"/>
    <s v="5a15"/>
  </r>
  <r>
    <n v="31"/>
    <x v="79"/>
    <n v="1"/>
    <n v="22"/>
    <s v="Juniperus sp"/>
    <n v="5"/>
    <n v="3"/>
    <m/>
    <m/>
    <n v="1.9634954084936209E-3"/>
    <n v="3.6378364277704512E-3"/>
    <s v="5a15"/>
  </r>
  <r>
    <n v="31"/>
    <x v="79"/>
    <n v="1"/>
    <n v="10"/>
    <s v="Quercus rugosa"/>
    <n v="5"/>
    <n v="3"/>
    <m/>
    <m/>
    <n v="1.9634954084936209E-3"/>
    <n v="3.6378364277704512E-3"/>
    <s v="5a15"/>
  </r>
  <r>
    <n v="31"/>
    <x v="79"/>
    <n v="1"/>
    <n v="24"/>
    <s v="Pinus cembroides"/>
    <n v="5"/>
    <n v="3"/>
    <m/>
    <m/>
    <n v="1.9634954084936209E-3"/>
    <n v="3.5268851656513989E-3"/>
    <s v="5a15"/>
  </r>
  <r>
    <n v="31"/>
    <x v="79"/>
    <n v="1"/>
    <n v="24"/>
    <s v="Pinus cembroides"/>
    <n v="20"/>
    <n v="3"/>
    <m/>
    <m/>
    <n v="3.1415926535897934E-2"/>
    <n v="4.6839527025336621E-2"/>
    <s v="20a25"/>
  </r>
  <r>
    <n v="31"/>
    <x v="79"/>
    <n v="1"/>
    <n v="24"/>
    <s v="Pinus cembroides"/>
    <n v="10"/>
    <n v="3"/>
    <m/>
    <m/>
    <n v="7.8539816339744835E-3"/>
    <n v="1.285292313179332E-2"/>
    <s v="5a15"/>
  </r>
  <r>
    <n v="31"/>
    <x v="79"/>
    <n v="1"/>
    <n v="24"/>
    <s v="Pinus cembroides"/>
    <n v="15"/>
    <n v="6"/>
    <m/>
    <m/>
    <n v="1.7671458676442587E-2"/>
    <n v="5.6950957515054322E-2"/>
    <s v="5a15"/>
  </r>
  <r>
    <n v="31"/>
    <x v="79"/>
    <n v="1"/>
    <n v="24"/>
    <s v="Pinus cembroides"/>
    <n v="10"/>
    <n v="6"/>
    <m/>
    <m/>
    <n v="7.8539816339744835E-3"/>
    <n v="2.6728826664807165E-2"/>
    <s v="5a15"/>
  </r>
  <r>
    <n v="31"/>
    <x v="79"/>
    <n v="1"/>
    <n v="24"/>
    <s v="Pinus cembroides"/>
    <n v="10"/>
    <n v="6"/>
    <m/>
    <m/>
    <n v="7.8539816339744835E-3"/>
    <n v="2.6728826664807165E-2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14"/>
    <s v="Quercus fulva"/>
    <n v="5"/>
    <n v="3"/>
    <m/>
    <m/>
    <n v="1.9634954084936209E-3"/>
    <n v="3.6378364277704512E-3"/>
    <s v="5a15"/>
  </r>
  <r>
    <n v="31"/>
    <x v="79"/>
    <n v="1"/>
    <n v="24"/>
    <s v="Pinus cembroides"/>
    <n v="10"/>
    <n v="5"/>
    <m/>
    <m/>
    <n v="7.8539816339744835E-3"/>
    <n v="2.2046555420420225E-2"/>
    <s v="5a15"/>
  </r>
  <r>
    <n v="31"/>
    <x v="79"/>
    <n v="1"/>
    <n v="10"/>
    <s v="Quercus rugosa"/>
    <n v="10"/>
    <n v="3"/>
    <m/>
    <m/>
    <n v="7.8539816339744835E-3"/>
    <n v="1.2942556175112916E-2"/>
    <s v="5a15"/>
  </r>
  <r>
    <n v="31"/>
    <x v="79"/>
    <n v="1"/>
    <n v="10"/>
    <s v="Quercus rugosa"/>
    <n v="5"/>
    <n v="3"/>
    <m/>
    <m/>
    <n v="1.9634954084936209E-3"/>
    <n v="3.6378364277704512E-3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5"/>
    <n v="6"/>
    <m/>
    <m/>
    <n v="1.9634954084936209E-3"/>
    <n v="7.3344795804612326E-3"/>
    <s v="5a15"/>
  </r>
  <r>
    <n v="31"/>
    <x v="80"/>
    <n v="1"/>
    <n v="22"/>
    <s v="Juniperus sp"/>
    <n v="5"/>
    <n v="3"/>
    <m/>
    <m/>
    <n v="1.9634954084936209E-3"/>
    <n v="3.6378364277704512E-3"/>
    <s v="5a15"/>
  </r>
  <r>
    <n v="31"/>
    <x v="80"/>
    <n v="1"/>
    <n v="14"/>
    <s v="Quercus fulva"/>
    <n v="5"/>
    <n v="3"/>
    <m/>
    <m/>
    <n v="1.9634954084936209E-3"/>
    <n v="3.6378364277704512E-3"/>
    <s v="5a15"/>
  </r>
  <r>
    <n v="31"/>
    <x v="80"/>
    <n v="1"/>
    <n v="24"/>
    <s v="Pinus cembroides"/>
    <n v="10"/>
    <n v="3"/>
    <m/>
    <m/>
    <n v="7.8539816339744835E-3"/>
    <n v="1.285292313179332E-2"/>
    <s v="5a15"/>
  </r>
  <r>
    <n v="31"/>
    <x v="80"/>
    <n v="1"/>
    <n v="10"/>
    <s v="Quercus rugosa"/>
    <n v="25"/>
    <n v="6"/>
    <m/>
    <m/>
    <n v="4.9087385212340517E-2"/>
    <n v="0.14801210491524977"/>
    <s v="20a25"/>
  </r>
  <r>
    <n v="31"/>
    <x v="80"/>
    <n v="1"/>
    <n v="24"/>
    <s v="Pinus cembroides"/>
    <n v="5"/>
    <n v="3"/>
    <m/>
    <m/>
    <n v="1.9634954084936209E-3"/>
    <n v="3.5268851656513989E-3"/>
    <s v="5a15"/>
  </r>
  <r>
    <n v="31"/>
    <x v="80"/>
    <n v="1"/>
    <n v="24"/>
    <s v="Pinus cembroides"/>
    <n v="10"/>
    <n v="5"/>
    <m/>
    <m/>
    <n v="7.8539816339744835E-3"/>
    <n v="2.2046555420420225E-2"/>
    <s v="5a15"/>
  </r>
  <r>
    <n v="31"/>
    <x v="80"/>
    <n v="1"/>
    <n v="10"/>
    <s v="Quercus rugosa"/>
    <n v="10"/>
    <n v="3"/>
    <m/>
    <m/>
    <n v="7.8539816339744835E-3"/>
    <n v="1.2942556175112916E-2"/>
    <s v="5a15"/>
  </r>
  <r>
    <n v="31"/>
    <x v="80"/>
    <n v="1"/>
    <n v="10"/>
    <s v="Quercus rugosa"/>
    <n v="5"/>
    <n v="3"/>
    <m/>
    <m/>
    <n v="1.9634954084936209E-3"/>
    <n v="3.6378364277704512E-3"/>
    <s v="5a15"/>
  </r>
  <r>
    <n v="31"/>
    <x v="80"/>
    <n v="1"/>
    <n v="24"/>
    <s v="Pinus cembroides"/>
    <n v="5"/>
    <n v="3"/>
    <m/>
    <m/>
    <n v="1.9634954084936209E-3"/>
    <n v="3.5268851656513989E-3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2"/>
    <s v="Juniperus sp"/>
    <n v="5"/>
    <n v="3"/>
    <m/>
    <m/>
    <n v="1.9634954084936209E-3"/>
    <n v="3.6378364277704512E-3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5"/>
    <n v="6"/>
    <m/>
    <m/>
    <n v="1.9634954084936209E-3"/>
    <n v="7.3344795804612326E-3"/>
    <s v="5a15"/>
  </r>
  <r>
    <n v="31"/>
    <x v="80"/>
    <n v="1"/>
    <n v="22"/>
    <s v="Juniperus sp"/>
    <n v="5"/>
    <n v="3"/>
    <m/>
    <m/>
    <n v="1.9634954084936209E-3"/>
    <n v="3.6378364277704512E-3"/>
    <s v="5a15"/>
  </r>
  <r>
    <n v="31"/>
    <x v="80"/>
    <n v="1"/>
    <n v="10"/>
    <s v="Quercus rugosa"/>
    <n v="5"/>
    <n v="3"/>
    <m/>
    <m/>
    <n v="1.9634954084936209E-3"/>
    <n v="3.6378364277704512E-3"/>
    <s v="5a15"/>
  </r>
  <r>
    <n v="31"/>
    <x v="80"/>
    <n v="1"/>
    <n v="24"/>
    <s v="Pinus cembroides"/>
    <n v="5"/>
    <n v="3"/>
    <m/>
    <m/>
    <n v="1.9634954084936209E-3"/>
    <n v="3.5268851656513989E-3"/>
    <s v="5a15"/>
  </r>
  <r>
    <n v="31"/>
    <x v="80"/>
    <n v="1"/>
    <n v="24"/>
    <s v="Pinus cembroides"/>
    <n v="20"/>
    <n v="3"/>
    <m/>
    <m/>
    <n v="3.1415926535897934E-2"/>
    <n v="4.6839527025336621E-2"/>
    <s v="20a25"/>
  </r>
  <r>
    <n v="31"/>
    <x v="80"/>
    <n v="1"/>
    <n v="24"/>
    <s v="Pinus cembroides"/>
    <n v="10"/>
    <n v="3"/>
    <m/>
    <m/>
    <n v="7.8539816339744835E-3"/>
    <n v="1.285292313179332E-2"/>
    <s v="5a15"/>
  </r>
  <r>
    <n v="31"/>
    <x v="80"/>
    <n v="1"/>
    <n v="24"/>
    <s v="Pinus cembroides"/>
    <n v="15"/>
    <n v="6"/>
    <m/>
    <m/>
    <n v="1.7671458676442587E-2"/>
    <n v="5.6950957515054322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0"/>
    <n v="6"/>
    <m/>
    <m/>
    <n v="7.8539816339744835E-3"/>
    <n v="2.6728826664807165E-2"/>
    <s v="5a15"/>
  </r>
  <r>
    <n v="31"/>
    <x v="80"/>
    <n v="1"/>
    <n v="24"/>
    <s v="Pinus cembroides"/>
    <n v="10"/>
    <n v="3"/>
    <m/>
    <m/>
    <n v="7.8539816339744835E-3"/>
    <n v="1.285292313179332E-2"/>
    <s v="5a15"/>
  </r>
  <r>
    <n v="31"/>
    <x v="80"/>
    <n v="1"/>
    <n v="10"/>
    <s v="Quercus rugosa"/>
    <n v="25"/>
    <n v="6"/>
    <m/>
    <m/>
    <n v="4.9087385212340517E-2"/>
    <n v="0.14801210491524977"/>
    <s v="20a25"/>
  </r>
  <r>
    <n v="31"/>
    <x v="80"/>
    <n v="1"/>
    <n v="24"/>
    <s v="Pinus cembroides"/>
    <n v="5"/>
    <n v="3"/>
    <m/>
    <m/>
    <n v="1.9634954084936209E-3"/>
    <n v="3.5268851656513989E-3"/>
    <s v="5a15"/>
  </r>
  <r>
    <n v="31"/>
    <x v="80"/>
    <n v="1"/>
    <n v="24"/>
    <s v="Pinus cembroides"/>
    <n v="10"/>
    <n v="5"/>
    <m/>
    <m/>
    <n v="7.8539816339744835E-3"/>
    <n v="2.2046555420420225E-2"/>
    <s v="5a15"/>
  </r>
  <r>
    <n v="33"/>
    <x v="81"/>
    <n v="1"/>
    <n v="24"/>
    <s v="Pinus cembroides"/>
    <n v="5"/>
    <n v="3"/>
    <m/>
    <m/>
    <n v="1.9634954084936209E-3"/>
    <n v="3.5268851656513989E-3"/>
    <s v="5a15"/>
  </r>
  <r>
    <n v="33"/>
    <x v="81"/>
    <n v="1"/>
    <n v="24"/>
    <s v="Pinus cembroides"/>
    <n v="10"/>
    <n v="5"/>
    <m/>
    <m/>
    <n v="7.8539816339744835E-3"/>
    <n v="2.2046555420420225E-2"/>
    <s v="5a15"/>
  </r>
  <r>
    <n v="33"/>
    <x v="81"/>
    <n v="1"/>
    <n v="10"/>
    <s v="Quercus rugosa"/>
    <n v="10"/>
    <n v="3"/>
    <m/>
    <m/>
    <n v="7.8539816339744835E-3"/>
    <n v="1.2942556175112916E-2"/>
    <s v="5a15"/>
  </r>
  <r>
    <n v="33"/>
    <x v="81"/>
    <n v="1"/>
    <n v="14"/>
    <s v="Quercus fulva"/>
    <n v="5"/>
    <n v="3"/>
    <m/>
    <m/>
    <n v="1.9634954084936209E-3"/>
    <n v="3.6378364277704512E-3"/>
    <s v="5a15"/>
  </r>
  <r>
    <n v="33"/>
    <x v="81"/>
    <n v="1"/>
    <n v="24"/>
    <s v="Pinus cembroides"/>
    <n v="10"/>
    <n v="3"/>
    <m/>
    <m/>
    <n v="7.8539816339744835E-3"/>
    <n v="1.285292313179332E-2"/>
    <s v="5a15"/>
  </r>
  <r>
    <n v="33"/>
    <x v="81"/>
    <n v="1"/>
    <n v="10"/>
    <s v="Quercus rugosa"/>
    <n v="25"/>
    <n v="6"/>
    <m/>
    <m/>
    <n v="4.9087385212340517E-2"/>
    <n v="0.14801210491524977"/>
    <s v="20a25"/>
  </r>
  <r>
    <n v="33"/>
    <x v="81"/>
    <n v="1"/>
    <n v="24"/>
    <s v="Pinus cembroides"/>
    <n v="5"/>
    <n v="3"/>
    <m/>
    <m/>
    <n v="1.9634954084936209E-3"/>
    <n v="3.5268851656513989E-3"/>
    <s v="5a15"/>
  </r>
  <r>
    <n v="33"/>
    <x v="81"/>
    <n v="1"/>
    <n v="24"/>
    <s v="Pinus cembroides"/>
    <n v="10"/>
    <n v="5"/>
    <m/>
    <m/>
    <n v="7.8539816339744835E-3"/>
    <n v="2.2046555420420225E-2"/>
    <s v="5a15"/>
  </r>
  <r>
    <n v="33"/>
    <x v="81"/>
    <n v="1"/>
    <n v="2"/>
    <s v="Pinus engelmannii"/>
    <n v="15"/>
    <n v="6"/>
    <m/>
    <m/>
    <n v="1.7671458676442587E-2"/>
    <n v="5.6950957515054322E-2"/>
    <s v="5a15"/>
  </r>
  <r>
    <n v="33"/>
    <x v="81"/>
    <n v="1"/>
    <n v="2"/>
    <s v="Pinus engelmannii"/>
    <n v="15"/>
    <n v="10"/>
    <m/>
    <m/>
    <n v="1.7671458676442587E-2"/>
    <n v="9.7687695493628809E-2"/>
    <s v="5a15"/>
  </r>
  <r>
    <n v="33"/>
    <x v="81"/>
    <n v="1"/>
    <n v="2"/>
    <s v="Pinus engelmannii"/>
    <n v="15"/>
    <n v="10"/>
    <m/>
    <m/>
    <n v="1.7671458676442587E-2"/>
    <n v="9.7687695493628809E-2"/>
    <s v="5a15"/>
  </r>
  <r>
    <n v="33"/>
    <x v="81"/>
    <n v="1"/>
    <n v="22"/>
    <s v="Juniperus sp"/>
    <n v="5"/>
    <n v="3"/>
    <m/>
    <m/>
    <n v="1.9634954084936209E-3"/>
    <n v="3.6378364277704512E-3"/>
    <s v="5a15"/>
  </r>
  <r>
    <n v="33"/>
    <x v="81"/>
    <n v="1"/>
    <n v="10"/>
    <s v="Quercus rugosa"/>
    <n v="5"/>
    <n v="3"/>
    <m/>
    <m/>
    <n v="1.9634954084936209E-3"/>
    <n v="3.6378364277704512E-3"/>
    <s v="5a15"/>
  </r>
  <r>
    <n v="33"/>
    <x v="81"/>
    <n v="1"/>
    <n v="2"/>
    <s v="Pinus engelmannii"/>
    <n v="15"/>
    <n v="10"/>
    <m/>
    <m/>
    <n v="1.7671458676442587E-2"/>
    <n v="9.7687695493628809E-2"/>
    <s v="5a15"/>
  </r>
  <r>
    <n v="33"/>
    <x v="81"/>
    <n v="1"/>
    <n v="2"/>
    <s v="Pinus engelmannii"/>
    <n v="20"/>
    <n v="3"/>
    <m/>
    <m/>
    <n v="3.1415926535897934E-2"/>
    <n v="4.6839527025336621E-2"/>
    <s v="20a2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10"/>
    <s v="Quercus rugosa"/>
    <n v="10"/>
    <n v="3"/>
    <m/>
    <m/>
    <n v="7.8539816339744835E-3"/>
    <n v="1.2942556175112916E-2"/>
    <s v="5a15"/>
  </r>
  <r>
    <n v="33"/>
    <x v="81"/>
    <n v="1"/>
    <n v="10"/>
    <s v="Quercus rugosa"/>
    <n v="5"/>
    <n v="3"/>
    <m/>
    <m/>
    <n v="1.9634954084936209E-3"/>
    <n v="3.6378364277704512E-3"/>
    <s v="5a15"/>
  </r>
  <r>
    <n v="33"/>
    <x v="81"/>
    <n v="1"/>
    <n v="2"/>
    <s v="Pinus engelmannii"/>
    <n v="15"/>
    <n v="10"/>
    <m/>
    <m/>
    <n v="1.7671458676442587E-2"/>
    <n v="9.7687695493628809E-2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2"/>
    <s v="Juniperus sp"/>
    <n v="5"/>
    <n v="3"/>
    <m/>
    <m/>
    <n v="1.9634954084936209E-3"/>
    <n v="3.6378364277704512E-3"/>
    <s v="5a15"/>
  </r>
  <r>
    <n v="33"/>
    <x v="81"/>
    <n v="1"/>
    <n v="2"/>
    <s v="Pinus engelmannii"/>
    <n v="15"/>
    <n v="6"/>
    <m/>
    <m/>
    <n v="1.7671458676442587E-2"/>
    <n v="5.6950957515054322E-2"/>
    <s v="5a15"/>
  </r>
  <r>
    <n v="33"/>
    <x v="81"/>
    <n v="1"/>
    <n v="2"/>
    <s v="Pinus engelmannii"/>
    <n v="20"/>
    <n v="15"/>
    <n v="45"/>
    <n v="11"/>
    <n v="3.1415926535897934E-2"/>
    <n v="0.25640973899293129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"/>
    <s v="Pinus engelmannii"/>
    <n v="15"/>
    <n v="6"/>
    <m/>
    <m/>
    <n v="1.7671458676442587E-2"/>
    <n v="5.6950957515054322E-2"/>
    <s v="5a15"/>
  </r>
  <r>
    <n v="33"/>
    <x v="81"/>
    <n v="1"/>
    <n v="2"/>
    <s v="Pinus engelmannii"/>
    <n v="15"/>
    <n v="6"/>
    <m/>
    <m/>
    <n v="1.7671458676442587E-2"/>
    <n v="5.6950957515054322E-2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2"/>
    <s v="Juniperus sp"/>
    <n v="5"/>
    <n v="3"/>
    <m/>
    <m/>
    <n v="1.9634954084936209E-3"/>
    <n v="3.6378364277704512E-3"/>
    <s v="5a15"/>
  </r>
  <r>
    <n v="33"/>
    <x v="81"/>
    <n v="1"/>
    <n v="10"/>
    <s v="Quercus rugosa"/>
    <n v="5"/>
    <n v="3"/>
    <m/>
    <m/>
    <n v="1.9634954084936209E-3"/>
    <n v="3.6378364277704512E-3"/>
    <s v="5a15"/>
  </r>
  <r>
    <n v="33"/>
    <x v="81"/>
    <n v="1"/>
    <n v="2"/>
    <s v="Pinus engelmannii"/>
    <n v="10"/>
    <n v="10"/>
    <m/>
    <m/>
    <n v="7.8539816339744835E-3"/>
    <n v="4.5847824058857317E-2"/>
    <s v="5a15"/>
  </r>
  <r>
    <n v="33"/>
    <x v="81"/>
    <n v="1"/>
    <n v="24"/>
    <s v="Pinus cembroides"/>
    <n v="15"/>
    <n v="6"/>
    <m/>
    <m/>
    <n v="1.7671458676442587E-2"/>
    <n v="5.6950957515054322E-2"/>
    <s v="5a15"/>
  </r>
  <r>
    <n v="33"/>
    <x v="81"/>
    <n v="1"/>
    <n v="24"/>
    <s v="Pinus cembroides"/>
    <n v="10"/>
    <n v="6"/>
    <m/>
    <m/>
    <n v="7.8539816339744835E-3"/>
    <n v="2.6728826664807165E-2"/>
    <s v="5a15"/>
  </r>
  <r>
    <n v="33"/>
    <x v="81"/>
    <n v="1"/>
    <n v="24"/>
    <s v="Pinus cembroides"/>
    <n v="5"/>
    <n v="6"/>
    <m/>
    <m/>
    <n v="1.9634954084936209E-3"/>
    <n v="7.3344795804612326E-3"/>
    <s v="5a15"/>
  </r>
  <r>
    <n v="33"/>
    <x v="81"/>
    <n v="1"/>
    <n v="22"/>
    <s v="Juniperus sp"/>
    <n v="5"/>
    <n v="3"/>
    <m/>
    <m/>
    <n v="1.9634954084936209E-3"/>
    <n v="3.6378364277704512E-3"/>
    <s v="5a15"/>
  </r>
  <r>
    <n v="33"/>
    <x v="81"/>
    <n v="1"/>
    <n v="10"/>
    <s v="Quercus rugosa"/>
    <n v="5"/>
    <n v="3"/>
    <m/>
    <m/>
    <n v="1.9634954084936209E-3"/>
    <n v="3.6378364277704512E-3"/>
    <s v="5a15"/>
  </r>
  <r>
    <n v="33"/>
    <x v="81"/>
    <n v="1"/>
    <n v="24"/>
    <s v="Pinus cembroides"/>
    <n v="5"/>
    <n v="3"/>
    <m/>
    <m/>
    <n v="1.9634954084936209E-3"/>
    <n v="3.5268851656513989E-3"/>
    <s v="5a15"/>
  </r>
  <r>
    <n v="33"/>
    <x v="81"/>
    <n v="1"/>
    <n v="24"/>
    <s v="Pinus cembroides"/>
    <n v="20"/>
    <n v="3"/>
    <m/>
    <m/>
    <n v="3.1415926535897934E-2"/>
    <n v="4.6839527025336621E-2"/>
    <s v="20a25"/>
  </r>
  <r>
    <n v="33"/>
    <x v="81"/>
    <n v="1"/>
    <n v="24"/>
    <s v="Pinus cembroides"/>
    <n v="10"/>
    <n v="3"/>
    <m/>
    <m/>
    <n v="7.8539816339744835E-3"/>
    <n v="1.285292313179332E-2"/>
    <s v="5a15"/>
  </r>
  <r>
    <n v="33"/>
    <x v="81"/>
    <n v="1"/>
    <n v="24"/>
    <s v="Pinus cembroides"/>
    <n v="15"/>
    <n v="6"/>
    <m/>
    <m/>
    <n v="1.7671458676442587E-2"/>
    <n v="5.6950957515054322E-2"/>
    <s v="5a15"/>
  </r>
  <r>
    <n v="33"/>
    <x v="81"/>
    <n v="1"/>
    <n v="24"/>
    <s v="Pinus cembroides"/>
    <n v="10"/>
    <n v="6"/>
    <m/>
    <m/>
    <n v="7.8539816339744835E-3"/>
    <n v="2.6728826664807165E-2"/>
    <s v="5a15"/>
  </r>
  <r>
    <n v="33"/>
    <x v="81"/>
    <n v="1"/>
    <n v="24"/>
    <s v="Pinus cembroides"/>
    <n v="10"/>
    <n v="6"/>
    <m/>
    <m/>
    <n v="7.8539816339744835E-3"/>
    <n v="2.6728826664807165E-2"/>
    <s v="5a15"/>
  </r>
  <r>
    <n v="33"/>
    <x v="81"/>
    <n v="1"/>
    <n v="14"/>
    <s v="Quercus fulva"/>
    <n v="5"/>
    <n v="3"/>
    <m/>
    <m/>
    <n v="1.9634954084936209E-3"/>
    <n v="3.6378364277704512E-3"/>
    <s v="5a15"/>
  </r>
  <r>
    <n v="33"/>
    <x v="81"/>
    <n v="1"/>
    <n v="14"/>
    <s v="Quercus fulva"/>
    <n v="5"/>
    <n v="3"/>
    <m/>
    <m/>
    <n v="1.9634954084936209E-3"/>
    <n v="3.6378364277704512E-3"/>
    <s v="5a15"/>
  </r>
  <r>
    <n v="33"/>
    <x v="81"/>
    <n v="1"/>
    <n v="14"/>
    <s v="Quercus fulva"/>
    <n v="5"/>
    <n v="3"/>
    <m/>
    <m/>
    <n v="1.9634954084936209E-3"/>
    <n v="3.6378364277704512E-3"/>
    <s v="5a15"/>
  </r>
  <r>
    <n v="33"/>
    <x v="82"/>
    <n v="1"/>
    <n v="22"/>
    <s v="Juniperus sp"/>
    <n v="5"/>
    <n v="3"/>
    <m/>
    <m/>
    <n v="1.9634954084936209E-3"/>
    <n v="3.6378364277704512E-3"/>
    <s v="5a15"/>
  </r>
  <r>
    <n v="33"/>
    <x v="82"/>
    <n v="1"/>
    <n v="14"/>
    <s v="Quercus fulva"/>
    <n v="10"/>
    <n v="3"/>
    <m/>
    <m/>
    <n v="7.8539816339744835E-3"/>
    <n v="1.2942556175112916E-2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2"/>
    <s v="Pinus engelmannii"/>
    <n v="10"/>
    <n v="10"/>
    <m/>
    <m/>
    <n v="7.8539816339744835E-3"/>
    <n v="4.5847824058857317E-2"/>
    <s v="5a15"/>
  </r>
  <r>
    <n v="33"/>
    <x v="82"/>
    <n v="1"/>
    <n v="10"/>
    <s v="Quercus rugosa"/>
    <n v="25"/>
    <n v="6"/>
    <m/>
    <m/>
    <n v="4.9087385212340517E-2"/>
    <n v="0.14801210491524977"/>
    <s v="20a25"/>
  </r>
  <r>
    <n v="33"/>
    <x v="82"/>
    <n v="1"/>
    <n v="2"/>
    <s v="Pinus engelmannii"/>
    <n v="10"/>
    <n v="10"/>
    <m/>
    <m/>
    <n v="7.8539816339744835E-3"/>
    <n v="4.5847824058857317E-2"/>
    <s v="5a15"/>
  </r>
  <r>
    <n v="33"/>
    <x v="82"/>
    <n v="1"/>
    <n v="2"/>
    <s v="Pinus engelmannii"/>
    <n v="10"/>
    <n v="10"/>
    <m/>
    <m/>
    <n v="7.8539816339744835E-3"/>
    <n v="4.5847824058857317E-2"/>
    <s v="5a15"/>
  </r>
  <r>
    <n v="33"/>
    <x v="82"/>
    <n v="1"/>
    <n v="10"/>
    <s v="Quercus rugosa"/>
    <n v="10"/>
    <n v="3"/>
    <m/>
    <m/>
    <n v="7.8539816339744835E-3"/>
    <n v="1.2942556175112916E-2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24"/>
    <s v="Pinus cembroides"/>
    <n v="10"/>
    <n v="3"/>
    <m/>
    <m/>
    <n v="7.8539816339744835E-3"/>
    <n v="1.285292313179332E-2"/>
    <s v="5a15"/>
  </r>
  <r>
    <n v="33"/>
    <x v="82"/>
    <n v="1"/>
    <n v="10"/>
    <s v="Quercus rugosa"/>
    <n v="25"/>
    <n v="6"/>
    <m/>
    <m/>
    <n v="4.9087385212340517E-2"/>
    <n v="0.14801210491524977"/>
    <s v="20a25"/>
  </r>
  <r>
    <n v="33"/>
    <x v="82"/>
    <n v="1"/>
    <n v="24"/>
    <s v="Pinus cembroides"/>
    <n v="5"/>
    <n v="3"/>
    <m/>
    <m/>
    <n v="1.9634954084936209E-3"/>
    <n v="3.5268851656513989E-3"/>
    <s v="5a15"/>
  </r>
  <r>
    <n v="33"/>
    <x v="82"/>
    <n v="1"/>
    <n v="24"/>
    <s v="Pinus cembroides"/>
    <n v="10"/>
    <n v="5"/>
    <m/>
    <m/>
    <n v="7.8539816339744835E-3"/>
    <n v="2.2046555420420225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0"/>
    <n v="6"/>
    <m/>
    <m/>
    <n v="7.8539816339744835E-3"/>
    <n v="2.6728826664807165E-2"/>
    <s v="5a15"/>
  </r>
  <r>
    <n v="33"/>
    <x v="82"/>
    <n v="1"/>
    <n v="24"/>
    <s v="Pinus cembroides"/>
    <n v="5"/>
    <n v="6"/>
    <m/>
    <m/>
    <n v="1.9634954084936209E-3"/>
    <n v="7.3344795804612326E-3"/>
    <s v="5a15"/>
  </r>
  <r>
    <n v="33"/>
    <x v="82"/>
    <n v="1"/>
    <n v="22"/>
    <s v="Juniperus sp"/>
    <n v="15"/>
    <n v="3"/>
    <m/>
    <m/>
    <n v="1.7671458676442587E-2"/>
    <n v="2.719179461263227E-2"/>
    <s v="5a15"/>
  </r>
  <r>
    <n v="33"/>
    <x v="82"/>
    <n v="1"/>
    <n v="10"/>
    <s v="Quercus rugosa"/>
    <n v="15"/>
    <n v="3"/>
    <m/>
    <m/>
    <n v="1.7671458676442587E-2"/>
    <n v="2.719179461263227E-2"/>
    <s v="5a15"/>
  </r>
  <r>
    <n v="33"/>
    <x v="82"/>
    <n v="1"/>
    <n v="24"/>
    <s v="Pinus cembroides"/>
    <n v="5"/>
    <n v="3"/>
    <m/>
    <m/>
    <n v="1.9634954084936209E-3"/>
    <n v="3.5268851656513989E-3"/>
    <s v="5a15"/>
  </r>
  <r>
    <n v="33"/>
    <x v="82"/>
    <n v="1"/>
    <n v="24"/>
    <s v="Pinus cembroides"/>
    <n v="20"/>
    <n v="3"/>
    <m/>
    <m/>
    <n v="3.1415926535897934E-2"/>
    <n v="4.6839527025336621E-2"/>
    <s v="20a25"/>
  </r>
  <r>
    <n v="33"/>
    <x v="82"/>
    <n v="1"/>
    <n v="24"/>
    <s v="Pinus cembroides"/>
    <n v="10"/>
    <n v="3"/>
    <m/>
    <m/>
    <n v="7.8539816339744835E-3"/>
    <n v="1.285292313179332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14"/>
    <s v="Quercus fulva"/>
    <n v="5"/>
    <n v="3"/>
    <m/>
    <m/>
    <n v="1.9634954084936209E-3"/>
    <n v="3.6378364277704512E-3"/>
    <s v="5a15"/>
  </r>
  <r>
    <n v="33"/>
    <x v="82"/>
    <n v="1"/>
    <n v="24"/>
    <s v="Pinus cembroides"/>
    <n v="10"/>
    <n v="5"/>
    <m/>
    <m/>
    <n v="7.8539816339744835E-3"/>
    <n v="2.2046555420420225E-2"/>
    <s v="5a15"/>
  </r>
  <r>
    <n v="33"/>
    <x v="82"/>
    <n v="1"/>
    <n v="10"/>
    <s v="Quercus rugosa"/>
    <n v="10"/>
    <n v="3"/>
    <m/>
    <m/>
    <n v="7.8539816339744835E-3"/>
    <n v="1.2942556175112916E-2"/>
    <s v="5a15"/>
  </r>
  <r>
    <n v="33"/>
    <x v="82"/>
    <n v="1"/>
    <n v="10"/>
    <s v="Quercus rugosa"/>
    <n v="5"/>
    <n v="3"/>
    <m/>
    <m/>
    <n v="1.9634954084936209E-3"/>
    <n v="3.6378364277704512E-3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0"/>
    <n v="6"/>
    <m/>
    <m/>
    <n v="7.8539816339744835E-3"/>
    <n v="2.6728826664807165E-2"/>
    <s v="5a15"/>
  </r>
  <r>
    <n v="33"/>
    <x v="82"/>
    <n v="1"/>
    <n v="24"/>
    <s v="Pinus cembroides"/>
    <n v="10"/>
    <n v="6"/>
    <m/>
    <m/>
    <n v="7.8539816339744835E-3"/>
    <n v="2.6728826664807165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5"/>
    <n v="6"/>
    <m/>
    <m/>
    <n v="1.7671458676442587E-2"/>
    <n v="5.6950957515054322E-2"/>
    <s v="5a15"/>
  </r>
  <r>
    <n v="33"/>
    <x v="82"/>
    <n v="1"/>
    <n v="24"/>
    <s v="Pinus cembroides"/>
    <n v="10"/>
    <n v="6"/>
    <m/>
    <m/>
    <n v="7.8539816339744835E-3"/>
    <n v="2.6728826664807165E-2"/>
    <s v="5a15"/>
  </r>
  <r>
    <n v="33"/>
    <x v="82"/>
    <n v="1"/>
    <n v="24"/>
    <s v="Pinus cembroides"/>
    <n v="5"/>
    <n v="6"/>
    <m/>
    <m/>
    <n v="1.9634954084936209E-3"/>
    <n v="7.3344795804612326E-3"/>
    <s v="5a15"/>
  </r>
  <r>
    <n v="33"/>
    <x v="82"/>
    <n v="1"/>
    <n v="22"/>
    <s v="Juniperus sp"/>
    <n v="15"/>
    <n v="3"/>
    <m/>
    <m/>
    <n v="1.7671458676442587E-2"/>
    <n v="2.719179461263227E-2"/>
    <s v="5a15"/>
  </r>
  <r>
    <n v="33"/>
    <x v="82"/>
    <n v="1"/>
    <n v="14"/>
    <s v="Quercus fulva"/>
    <n v="10"/>
    <n v="3"/>
    <m/>
    <m/>
    <n v="7.8539816339744835E-3"/>
    <n v="1.2942556175112916E-2"/>
    <s v="5a15"/>
  </r>
  <r>
    <n v="33"/>
    <x v="83"/>
    <n v="1"/>
    <n v="10"/>
    <s v="Quercus rugosa"/>
    <n v="10"/>
    <n v="3"/>
    <m/>
    <m/>
    <n v="7.8539816339744835E-3"/>
    <n v="1.2942556175112916E-2"/>
    <s v="5a15"/>
  </r>
  <r>
    <n v="33"/>
    <x v="83"/>
    <n v="1"/>
    <n v="14"/>
    <s v="Quercus fulva"/>
    <n v="5"/>
    <n v="3"/>
    <m/>
    <m/>
    <n v="1.9634954084936209E-3"/>
    <n v="3.6378364277704512E-3"/>
    <s v="5a15"/>
  </r>
  <r>
    <n v="33"/>
    <x v="83"/>
    <n v="1"/>
    <n v="24"/>
    <s v="Pinus cembroides"/>
    <n v="10"/>
    <n v="3"/>
    <m/>
    <m/>
    <n v="7.8539816339744835E-3"/>
    <n v="1.285292313179332E-2"/>
    <s v="5a15"/>
  </r>
  <r>
    <n v="33"/>
    <x v="83"/>
    <n v="1"/>
    <n v="10"/>
    <s v="Quercus rugosa"/>
    <n v="25"/>
    <n v="6"/>
    <m/>
    <m/>
    <n v="4.9087385212340517E-2"/>
    <n v="0.14801210491524977"/>
    <s v="20a2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10"/>
    <n v="5"/>
    <m/>
    <m/>
    <n v="7.8539816339744835E-3"/>
    <n v="2.2046555420420225E-2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5"/>
    <n v="6"/>
    <m/>
    <m/>
    <n v="1.9634954084936209E-3"/>
    <n v="7.3344795804612326E-3"/>
    <s v="5a15"/>
  </r>
  <r>
    <n v="33"/>
    <x v="83"/>
    <n v="1"/>
    <n v="22"/>
    <s v="Juniperus sp"/>
    <n v="5"/>
    <n v="3"/>
    <m/>
    <m/>
    <n v="1.9634954084936209E-3"/>
    <n v="3.6378364277704512E-3"/>
    <s v="5a15"/>
  </r>
  <r>
    <n v="33"/>
    <x v="83"/>
    <n v="1"/>
    <n v="10"/>
    <s v="Quercus rugosa"/>
    <n v="5"/>
    <n v="3"/>
    <m/>
    <m/>
    <n v="1.9634954084936209E-3"/>
    <n v="3.6378364277704512E-3"/>
    <s v="5a1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20"/>
    <n v="3"/>
    <m/>
    <m/>
    <n v="3.1415926535897934E-2"/>
    <n v="4.6839527025336621E-2"/>
    <s v="20a25"/>
  </r>
  <r>
    <n v="33"/>
    <x v="83"/>
    <n v="1"/>
    <n v="24"/>
    <s v="Pinus cembroides"/>
    <n v="10"/>
    <n v="3"/>
    <m/>
    <m/>
    <n v="7.8539816339744835E-3"/>
    <n v="1.285292313179332E-2"/>
    <s v="5a15"/>
  </r>
  <r>
    <n v="33"/>
    <x v="83"/>
    <n v="1"/>
    <n v="24"/>
    <s v="Pinus cembroides"/>
    <n v="10"/>
    <n v="5"/>
    <m/>
    <m/>
    <n v="7.8539816339744835E-3"/>
    <n v="2.2046555420420225E-2"/>
    <s v="5a15"/>
  </r>
  <r>
    <n v="33"/>
    <x v="83"/>
    <n v="1"/>
    <n v="10"/>
    <s v="Quercus rugosa"/>
    <n v="10"/>
    <n v="3"/>
    <m/>
    <m/>
    <n v="7.8539816339744835E-3"/>
    <n v="1.2942556175112916E-2"/>
    <s v="5a15"/>
  </r>
  <r>
    <n v="33"/>
    <x v="83"/>
    <n v="1"/>
    <n v="10"/>
    <s v="Quercus rugosa"/>
    <n v="5"/>
    <n v="3"/>
    <m/>
    <m/>
    <n v="1.9634954084936209E-3"/>
    <n v="3.6378364277704512E-3"/>
    <s v="5a1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2"/>
    <s v="Juniperus sp"/>
    <n v="5"/>
    <n v="3"/>
    <m/>
    <m/>
    <n v="1.9634954084936209E-3"/>
    <n v="3.6378364277704512E-3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5"/>
    <n v="6"/>
    <m/>
    <m/>
    <n v="1.9634954084936209E-3"/>
    <n v="7.3344795804612326E-3"/>
    <s v="5a15"/>
  </r>
  <r>
    <n v="33"/>
    <x v="83"/>
    <n v="1"/>
    <n v="22"/>
    <s v="Juniperus sp"/>
    <n v="5"/>
    <n v="3"/>
    <m/>
    <m/>
    <n v="1.9634954084936209E-3"/>
    <n v="3.6378364277704512E-3"/>
    <s v="5a15"/>
  </r>
  <r>
    <n v="33"/>
    <x v="83"/>
    <n v="1"/>
    <n v="10"/>
    <s v="Quercus rugosa"/>
    <n v="5"/>
    <n v="3"/>
    <m/>
    <m/>
    <n v="1.9634954084936209E-3"/>
    <n v="3.6378364277704512E-3"/>
    <s v="5a1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5"/>
    <n v="6"/>
    <m/>
    <m/>
    <n v="1.9634954084936209E-3"/>
    <n v="7.3344795804612326E-3"/>
    <s v="5a15"/>
  </r>
  <r>
    <n v="33"/>
    <x v="83"/>
    <n v="1"/>
    <n v="22"/>
    <s v="Juniperus sp"/>
    <n v="5"/>
    <n v="3"/>
    <m/>
    <m/>
    <n v="1.9634954084936209E-3"/>
    <n v="3.6378364277704512E-3"/>
    <s v="5a15"/>
  </r>
  <r>
    <n v="33"/>
    <x v="83"/>
    <n v="1"/>
    <n v="10"/>
    <s v="Quercus rugosa"/>
    <n v="5"/>
    <n v="3"/>
    <m/>
    <m/>
    <n v="1.9634954084936209E-3"/>
    <n v="3.6378364277704512E-3"/>
    <s v="5a15"/>
  </r>
  <r>
    <n v="33"/>
    <x v="83"/>
    <n v="1"/>
    <n v="24"/>
    <s v="Pinus cembroides"/>
    <n v="5"/>
    <n v="3"/>
    <m/>
    <m/>
    <n v="1.9634954084936209E-3"/>
    <n v="3.5268851656513989E-3"/>
    <s v="5a15"/>
  </r>
  <r>
    <n v="33"/>
    <x v="83"/>
    <n v="1"/>
    <n v="24"/>
    <s v="Pinus cembroides"/>
    <n v="20"/>
    <n v="3"/>
    <m/>
    <m/>
    <n v="3.1415926535897934E-2"/>
    <n v="4.6839527025336621E-2"/>
    <s v="20a25"/>
  </r>
  <r>
    <n v="33"/>
    <x v="83"/>
    <n v="1"/>
    <n v="24"/>
    <s v="Pinus cembroides"/>
    <n v="10"/>
    <n v="3"/>
    <m/>
    <m/>
    <n v="7.8539816339744835E-3"/>
    <n v="1.285292313179332E-2"/>
    <s v="5a15"/>
  </r>
  <r>
    <n v="33"/>
    <x v="83"/>
    <n v="1"/>
    <n v="24"/>
    <s v="Pinus cembroides"/>
    <n v="15"/>
    <n v="6"/>
    <m/>
    <m/>
    <n v="1.7671458676442587E-2"/>
    <n v="5.6950957515054322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24"/>
    <s v="Pinus cembroides"/>
    <n v="10"/>
    <n v="6"/>
    <m/>
    <m/>
    <n v="7.8539816339744835E-3"/>
    <n v="2.6728826664807165E-2"/>
    <s v="5a15"/>
  </r>
  <r>
    <n v="33"/>
    <x v="83"/>
    <n v="1"/>
    <n v="14"/>
    <s v="Quercus fulva"/>
    <n v="5"/>
    <n v="3"/>
    <m/>
    <m/>
    <n v="1.9634954084936209E-3"/>
    <n v="3.6378364277704512E-3"/>
    <s v="5a15"/>
  </r>
  <r>
    <n v="33"/>
    <x v="83"/>
    <n v="1"/>
    <n v="14"/>
    <s v="Quercus fulva"/>
    <n v="5"/>
    <n v="3"/>
    <m/>
    <m/>
    <n v="1.9634954084936209E-3"/>
    <n v="3.6378364277704512E-3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5"/>
    <n v="6"/>
    <m/>
    <m/>
    <n v="1.9634954084936209E-3"/>
    <n v="7.3344795804612326E-3"/>
    <s v="5a15"/>
  </r>
  <r>
    <n v="33"/>
    <x v="84"/>
    <n v="1"/>
    <n v="22"/>
    <s v="Juniperus sp"/>
    <n v="5"/>
    <n v="3"/>
    <m/>
    <m/>
    <n v="1.9634954084936209E-3"/>
    <n v="3.6378364277704512E-3"/>
    <s v="5a15"/>
  </r>
  <r>
    <n v="33"/>
    <x v="84"/>
    <n v="1"/>
    <n v="14"/>
    <s v="Quercus fulva"/>
    <n v="5"/>
    <n v="3"/>
    <m/>
    <m/>
    <n v="1.9634954084936209E-3"/>
    <n v="3.6378364277704512E-3"/>
    <s v="5a15"/>
  </r>
  <r>
    <n v="33"/>
    <x v="84"/>
    <n v="1"/>
    <n v="24"/>
    <s v="Pinus cembroides"/>
    <n v="10"/>
    <n v="3"/>
    <m/>
    <m/>
    <n v="7.8539816339744835E-3"/>
    <n v="1.285292313179332E-2"/>
    <s v="5a15"/>
  </r>
  <r>
    <n v="33"/>
    <x v="84"/>
    <n v="1"/>
    <n v="10"/>
    <s v="Quercus rugosa"/>
    <n v="25"/>
    <n v="6"/>
    <m/>
    <m/>
    <n v="4.9087385212340517E-2"/>
    <n v="0.14801210491524977"/>
    <s v="20a2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10"/>
    <n v="5"/>
    <m/>
    <m/>
    <n v="7.8539816339744835E-3"/>
    <n v="2.2046555420420225E-2"/>
    <s v="5a15"/>
  </r>
  <r>
    <n v="33"/>
    <x v="84"/>
    <n v="1"/>
    <n v="10"/>
    <s v="Quercus rugosa"/>
    <n v="10"/>
    <n v="3"/>
    <m/>
    <m/>
    <n v="7.8539816339744835E-3"/>
    <n v="1.2942556175112916E-2"/>
    <s v="5a15"/>
  </r>
  <r>
    <n v="33"/>
    <x v="84"/>
    <n v="1"/>
    <n v="10"/>
    <s v="Quercus rugosa"/>
    <n v="5"/>
    <n v="3"/>
    <m/>
    <m/>
    <n v="1.9634954084936209E-3"/>
    <n v="3.6378364277704512E-3"/>
    <s v="5a1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2"/>
    <s v="Juniperus sp"/>
    <n v="5"/>
    <n v="3"/>
    <m/>
    <m/>
    <n v="1.9634954084936209E-3"/>
    <n v="3.6378364277704512E-3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5"/>
    <n v="6"/>
    <m/>
    <m/>
    <n v="1.9634954084936209E-3"/>
    <n v="7.3344795804612326E-3"/>
    <s v="5a15"/>
  </r>
  <r>
    <n v="33"/>
    <x v="84"/>
    <n v="1"/>
    <n v="22"/>
    <s v="Juniperus sp"/>
    <n v="5"/>
    <n v="3"/>
    <m/>
    <m/>
    <n v="1.9634954084936209E-3"/>
    <n v="3.6378364277704512E-3"/>
    <s v="5a15"/>
  </r>
  <r>
    <n v="33"/>
    <x v="84"/>
    <n v="1"/>
    <n v="10"/>
    <s v="Quercus rugosa"/>
    <n v="5"/>
    <n v="3"/>
    <m/>
    <m/>
    <n v="1.9634954084936209E-3"/>
    <n v="3.6378364277704512E-3"/>
    <s v="5a1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20"/>
    <n v="3"/>
    <m/>
    <m/>
    <n v="3.1415926535897934E-2"/>
    <n v="4.6839527025336621E-2"/>
    <s v="20a25"/>
  </r>
  <r>
    <n v="33"/>
    <x v="84"/>
    <n v="1"/>
    <n v="24"/>
    <s v="Pinus cembroides"/>
    <n v="10"/>
    <n v="3"/>
    <m/>
    <m/>
    <n v="7.8539816339744835E-3"/>
    <n v="1.285292313179332E-2"/>
    <s v="5a15"/>
  </r>
  <r>
    <n v="33"/>
    <x v="84"/>
    <n v="1"/>
    <n v="24"/>
    <s v="Pinus cembroides"/>
    <n v="15"/>
    <n v="6"/>
    <m/>
    <m/>
    <n v="1.7671458676442587E-2"/>
    <n v="5.6950957515054322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0"/>
    <n v="6"/>
    <m/>
    <m/>
    <n v="7.8539816339744835E-3"/>
    <n v="2.6728826664807165E-2"/>
    <s v="5a15"/>
  </r>
  <r>
    <n v="33"/>
    <x v="84"/>
    <n v="1"/>
    <n v="24"/>
    <s v="Pinus cembroides"/>
    <n v="10"/>
    <n v="3"/>
    <m/>
    <m/>
    <n v="7.8539816339744835E-3"/>
    <n v="1.285292313179332E-2"/>
    <s v="5a15"/>
  </r>
  <r>
    <n v="33"/>
    <x v="84"/>
    <n v="1"/>
    <n v="10"/>
    <s v="Quercus rugosa"/>
    <n v="25"/>
    <n v="6"/>
    <m/>
    <m/>
    <n v="4.9087385212340517E-2"/>
    <n v="0.14801210491524977"/>
    <s v="20a2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10"/>
    <n v="5"/>
    <m/>
    <m/>
    <n v="7.8539816339744835E-3"/>
    <n v="2.2046555420420225E-2"/>
    <s v="5a1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4"/>
    <n v="1"/>
    <n v="24"/>
    <s v="Pinus cembroides"/>
    <n v="10"/>
    <n v="5"/>
    <m/>
    <m/>
    <n v="7.8539816339744835E-3"/>
    <n v="2.2046555420420225E-2"/>
    <s v="5a15"/>
  </r>
  <r>
    <n v="33"/>
    <x v="84"/>
    <n v="1"/>
    <n v="10"/>
    <s v="Quercus rugosa"/>
    <n v="10"/>
    <n v="3"/>
    <m/>
    <m/>
    <n v="7.8539816339744835E-3"/>
    <n v="1.2942556175112916E-2"/>
    <s v="5a15"/>
  </r>
  <r>
    <n v="33"/>
    <x v="84"/>
    <n v="1"/>
    <n v="14"/>
    <s v="Quercus fulva"/>
    <n v="5"/>
    <n v="3"/>
    <m/>
    <m/>
    <n v="1.9634954084936209E-3"/>
    <n v="3.6378364277704512E-3"/>
    <s v="5a15"/>
  </r>
  <r>
    <n v="33"/>
    <x v="84"/>
    <n v="1"/>
    <n v="24"/>
    <s v="Pinus cembroides"/>
    <n v="10"/>
    <n v="3"/>
    <m/>
    <m/>
    <n v="7.8539816339744835E-3"/>
    <n v="1.285292313179332E-2"/>
    <s v="5a15"/>
  </r>
  <r>
    <n v="33"/>
    <x v="84"/>
    <n v="1"/>
    <n v="10"/>
    <s v="Quercus rugosa"/>
    <n v="25"/>
    <n v="6"/>
    <m/>
    <m/>
    <n v="4.9087385212340517E-2"/>
    <n v="0.14801210491524977"/>
    <s v="20a25"/>
  </r>
  <r>
    <n v="33"/>
    <x v="84"/>
    <n v="1"/>
    <n v="24"/>
    <s v="Pinus cembroides"/>
    <n v="5"/>
    <n v="3"/>
    <m/>
    <m/>
    <n v="1.9634954084936209E-3"/>
    <n v="3.5268851656513989E-3"/>
    <s v="5a15"/>
  </r>
  <r>
    <n v="33"/>
    <x v="85"/>
    <n v="1"/>
    <n v="14"/>
    <s v="Quercus fulva"/>
    <n v="5"/>
    <n v="3"/>
    <m/>
    <m/>
    <n v="1.9634954084936209E-3"/>
    <n v="3.6378364277704512E-3"/>
    <s v="5a15"/>
  </r>
  <r>
    <n v="33"/>
    <x v="85"/>
    <n v="1"/>
    <n v="24"/>
    <s v="Pinus cembroides"/>
    <n v="10"/>
    <n v="3"/>
    <m/>
    <m/>
    <n v="7.8539816339744835E-3"/>
    <n v="1.285292313179332E-2"/>
    <s v="5a15"/>
  </r>
  <r>
    <n v="33"/>
    <x v="85"/>
    <n v="1"/>
    <n v="10"/>
    <s v="Quercus rugosa"/>
    <n v="25"/>
    <n v="6"/>
    <m/>
    <m/>
    <n v="4.9087385212340517E-2"/>
    <n v="0.14801210491524977"/>
    <s v="20a2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5"/>
    <m/>
    <m/>
    <n v="7.8539816339744835E-3"/>
    <n v="2.2046555420420225E-2"/>
    <s v="5a15"/>
  </r>
  <r>
    <n v="33"/>
    <x v="85"/>
    <n v="1"/>
    <n v="10"/>
    <s v="Quercus rugosa"/>
    <n v="10"/>
    <n v="3"/>
    <m/>
    <m/>
    <n v="7.8539816339744835E-3"/>
    <n v="1.2942556175112916E-2"/>
    <s v="5a15"/>
  </r>
  <r>
    <n v="33"/>
    <x v="85"/>
    <n v="1"/>
    <n v="10"/>
    <s v="Quercus rugosa"/>
    <n v="5"/>
    <n v="3"/>
    <m/>
    <m/>
    <n v="1.9634954084936209E-3"/>
    <n v="3.6378364277704512E-3"/>
    <s v="5a1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2"/>
    <s v="Juniperus sp"/>
    <n v="5"/>
    <n v="3"/>
    <m/>
    <m/>
    <n v="1.9634954084936209E-3"/>
    <n v="3.6378364277704512E-3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5"/>
    <n v="6"/>
    <m/>
    <m/>
    <n v="1.9634954084936209E-3"/>
    <n v="7.3344795804612326E-3"/>
    <s v="5a15"/>
  </r>
  <r>
    <n v="33"/>
    <x v="85"/>
    <n v="1"/>
    <n v="22"/>
    <s v="Juniperus sp"/>
    <n v="5"/>
    <n v="3"/>
    <m/>
    <m/>
    <n v="1.9634954084936209E-3"/>
    <n v="3.6378364277704512E-3"/>
    <s v="5a15"/>
  </r>
  <r>
    <n v="33"/>
    <x v="85"/>
    <n v="1"/>
    <n v="10"/>
    <s v="Quercus rugosa"/>
    <n v="5"/>
    <n v="3"/>
    <m/>
    <m/>
    <n v="1.9634954084936209E-3"/>
    <n v="3.6378364277704512E-3"/>
    <s v="5a1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20"/>
    <n v="3"/>
    <m/>
    <m/>
    <n v="3.1415926535897934E-2"/>
    <n v="4.6839527025336621E-2"/>
    <s v="20a25"/>
  </r>
  <r>
    <n v="33"/>
    <x v="85"/>
    <n v="1"/>
    <n v="24"/>
    <s v="Pinus cembroides"/>
    <n v="10"/>
    <n v="3"/>
    <m/>
    <m/>
    <n v="7.8539816339744835E-3"/>
    <n v="1.285292313179332E-2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10"/>
    <n v="6"/>
    <m/>
    <m/>
    <n v="7.8539816339744835E-3"/>
    <n v="2.6728826664807165E-2"/>
    <s v="5a15"/>
  </r>
  <r>
    <n v="33"/>
    <x v="85"/>
    <n v="1"/>
    <n v="24"/>
    <s v="Pinus cembroides"/>
    <n v="10"/>
    <n v="3"/>
    <m/>
    <m/>
    <n v="7.8539816339744835E-3"/>
    <n v="1.285292313179332E-2"/>
    <s v="5a15"/>
  </r>
  <r>
    <n v="33"/>
    <x v="85"/>
    <n v="1"/>
    <n v="10"/>
    <s v="Quercus rugosa"/>
    <n v="25"/>
    <n v="6"/>
    <m/>
    <m/>
    <n v="4.9087385212340517E-2"/>
    <n v="0.14801210491524977"/>
    <s v="20a2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5"/>
    <m/>
    <m/>
    <n v="7.8539816339744835E-3"/>
    <n v="2.2046555420420225E-2"/>
    <s v="5a1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5"/>
    <m/>
    <m/>
    <n v="7.8539816339744835E-3"/>
    <n v="2.2046555420420225E-2"/>
    <s v="5a15"/>
  </r>
  <r>
    <n v="33"/>
    <x v="85"/>
    <n v="1"/>
    <n v="10"/>
    <s v="Quercus rugosa"/>
    <n v="10"/>
    <n v="3"/>
    <m/>
    <m/>
    <n v="7.8539816339744835E-3"/>
    <n v="1.2942556175112916E-2"/>
    <s v="5a15"/>
  </r>
  <r>
    <n v="33"/>
    <x v="85"/>
    <n v="1"/>
    <n v="14"/>
    <s v="Quercus fulva"/>
    <n v="5"/>
    <n v="3"/>
    <m/>
    <m/>
    <n v="1.9634954084936209E-3"/>
    <n v="3.6378364277704512E-3"/>
    <s v="5a15"/>
  </r>
  <r>
    <n v="33"/>
    <x v="85"/>
    <n v="1"/>
    <n v="24"/>
    <s v="Pinus cembroides"/>
    <n v="10"/>
    <n v="3"/>
    <m/>
    <m/>
    <n v="7.8539816339744835E-3"/>
    <n v="1.285292313179332E-2"/>
    <s v="5a15"/>
  </r>
  <r>
    <n v="33"/>
    <x v="85"/>
    <n v="1"/>
    <n v="10"/>
    <s v="Quercus rugosa"/>
    <n v="25"/>
    <n v="6"/>
    <m/>
    <m/>
    <n v="4.9087385212340517E-2"/>
    <n v="0.14801210491524977"/>
    <s v="20a25"/>
  </r>
  <r>
    <n v="33"/>
    <x v="85"/>
    <n v="1"/>
    <n v="24"/>
    <s v="Pinus cembroides"/>
    <n v="5"/>
    <n v="3"/>
    <m/>
    <m/>
    <n v="1.9634954084936209E-3"/>
    <n v="3.5268851656513989E-3"/>
    <s v="5a15"/>
  </r>
  <r>
    <n v="33"/>
    <x v="85"/>
    <n v="1"/>
    <n v="24"/>
    <s v="Pinus cembroides"/>
    <n v="10"/>
    <n v="5"/>
    <m/>
    <m/>
    <n v="7.8539816339744835E-3"/>
    <n v="2.2046555420420225E-2"/>
    <s v="5a15"/>
  </r>
  <r>
    <n v="33"/>
    <x v="85"/>
    <n v="1"/>
    <n v="24"/>
    <s v="Pinus cembroides"/>
    <n v="15"/>
    <n v="6"/>
    <m/>
    <m/>
    <n v="1.7671458676442587E-2"/>
    <n v="5.6950957515054322E-2"/>
    <s v="5a15"/>
  </r>
  <r>
    <n v="33"/>
    <x v="86"/>
    <n v="1"/>
    <n v="10"/>
    <s v="Quercus rugosa"/>
    <n v="15"/>
    <n v="6"/>
    <m/>
    <m/>
    <n v="1.7671458676442587E-2"/>
    <n v="5.8089659363338444E-2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4"/>
    <s v="Pinus cembroides"/>
    <n v="10"/>
    <n v="3"/>
    <m/>
    <m/>
    <n v="7.8539816339744835E-3"/>
    <n v="1.285292313179332E-2"/>
    <s v="5a15"/>
  </r>
  <r>
    <n v="33"/>
    <x v="86"/>
    <n v="1"/>
    <n v="10"/>
    <s v="Quercus rugosa"/>
    <n v="25"/>
    <n v="6"/>
    <m/>
    <m/>
    <n v="4.9087385212340517E-2"/>
    <n v="0.14801210491524977"/>
    <s v="20a2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2"/>
    <s v="Pinus engelmannii"/>
    <n v="10"/>
    <n v="10"/>
    <m/>
    <m/>
    <n v="7.8539816339744835E-3"/>
    <n v="4.5847824058857317E-2"/>
    <s v="5a15"/>
  </r>
  <r>
    <n v="33"/>
    <x v="86"/>
    <n v="1"/>
    <n v="2"/>
    <s v="Pinus engelmannii"/>
    <n v="10"/>
    <n v="10"/>
    <m/>
    <m/>
    <n v="7.8539816339744835E-3"/>
    <n v="4.5847824058857317E-2"/>
    <s v="5a15"/>
  </r>
  <r>
    <n v="33"/>
    <x v="86"/>
    <n v="1"/>
    <n v="2"/>
    <s v="Pinus engelmannii"/>
    <n v="10"/>
    <n v="10"/>
    <m/>
    <m/>
    <n v="7.8539816339744835E-3"/>
    <n v="4.5847824058857317E-2"/>
    <s v="5a15"/>
  </r>
  <r>
    <n v="33"/>
    <x v="86"/>
    <n v="1"/>
    <n v="10"/>
    <s v="Quercus rugosa"/>
    <n v="10"/>
    <n v="3"/>
    <m/>
    <m/>
    <n v="7.8539816339744835E-3"/>
    <n v="1.2942556175112916E-2"/>
    <s v="5a15"/>
  </r>
  <r>
    <n v="33"/>
    <x v="86"/>
    <n v="1"/>
    <n v="14"/>
    <s v="Quercus fulva"/>
    <n v="5"/>
    <n v="3"/>
    <m/>
    <m/>
    <n v="1.9634954084936209E-3"/>
    <n v="3.6378364277704512E-3"/>
    <s v="5a15"/>
  </r>
  <r>
    <n v="33"/>
    <x v="86"/>
    <n v="1"/>
    <n v="24"/>
    <s v="Pinus cembroides"/>
    <n v="10"/>
    <n v="3"/>
    <m/>
    <m/>
    <n v="7.8539816339744835E-3"/>
    <n v="1.285292313179332E-2"/>
    <s v="5a15"/>
  </r>
  <r>
    <n v="33"/>
    <x v="86"/>
    <n v="1"/>
    <n v="10"/>
    <s v="Quercus rugosa"/>
    <n v="25"/>
    <n v="6"/>
    <m/>
    <m/>
    <n v="4.9087385212340517E-2"/>
    <n v="0.14801210491524977"/>
    <s v="20a2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14"/>
    <s v="Quercus fulva"/>
    <n v="5"/>
    <n v="3"/>
    <m/>
    <m/>
    <n v="1.9634954084936209E-3"/>
    <n v="3.6378364277704512E-3"/>
    <s v="5a15"/>
  </r>
  <r>
    <n v="33"/>
    <x v="86"/>
    <n v="1"/>
    <n v="24"/>
    <s v="Pinus cembroides"/>
    <n v="10"/>
    <n v="3"/>
    <m/>
    <m/>
    <n v="7.8539816339744835E-3"/>
    <n v="1.285292313179332E-2"/>
    <s v="5a15"/>
  </r>
  <r>
    <n v="33"/>
    <x v="86"/>
    <n v="1"/>
    <n v="10"/>
    <s v="Quercus rugosa"/>
    <n v="25"/>
    <n v="6"/>
    <m/>
    <m/>
    <n v="4.9087385212340517E-2"/>
    <n v="0.14801210491524977"/>
    <s v="20a2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24"/>
    <s v="Pinus cembroides"/>
    <n v="10"/>
    <n v="5"/>
    <m/>
    <m/>
    <n v="7.8539816339744835E-3"/>
    <n v="2.2046555420420225E-2"/>
    <s v="5a15"/>
  </r>
  <r>
    <n v="33"/>
    <x v="86"/>
    <n v="1"/>
    <n v="10"/>
    <s v="Quercus rugosa"/>
    <n v="10"/>
    <n v="3"/>
    <m/>
    <m/>
    <n v="7.8539816339744835E-3"/>
    <n v="1.2942556175112916E-2"/>
    <s v="5a15"/>
  </r>
  <r>
    <n v="33"/>
    <x v="86"/>
    <n v="1"/>
    <n v="10"/>
    <s v="Quercus rugosa"/>
    <n v="5"/>
    <n v="3"/>
    <m/>
    <m/>
    <n v="1.9634954084936209E-3"/>
    <n v="3.6378364277704512E-3"/>
    <s v="5a1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2"/>
    <s v="Juniperus sp"/>
    <n v="5"/>
    <n v="3"/>
    <m/>
    <m/>
    <n v="1.9634954084936209E-3"/>
    <n v="3.6378364277704512E-3"/>
    <s v="5a15"/>
  </r>
  <r>
    <n v="33"/>
    <x v="86"/>
    <n v="1"/>
    <n v="24"/>
    <s v="Pinus cembroides"/>
    <n v="15"/>
    <n v="6"/>
    <m/>
    <m/>
    <n v="1.7671458676442587E-2"/>
    <n v="5.6950957515054322E-2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4"/>
    <s v="Pinus cembroides"/>
    <n v="15"/>
    <n v="6"/>
    <m/>
    <m/>
    <n v="1.7671458676442587E-2"/>
    <n v="5.6950957515054322E-2"/>
    <s v="5a15"/>
  </r>
  <r>
    <n v="33"/>
    <x v="86"/>
    <n v="1"/>
    <n v="24"/>
    <s v="Pinus cembroides"/>
    <n v="15"/>
    <n v="6"/>
    <m/>
    <m/>
    <n v="1.7671458676442587E-2"/>
    <n v="5.6950957515054322E-2"/>
    <s v="5a15"/>
  </r>
  <r>
    <n v="33"/>
    <x v="86"/>
    <n v="1"/>
    <n v="24"/>
    <s v="Pinus cembroides"/>
    <n v="10"/>
    <n v="6"/>
    <m/>
    <m/>
    <n v="7.8539816339744835E-3"/>
    <n v="2.6728826664807165E-2"/>
    <s v="5a15"/>
  </r>
  <r>
    <n v="33"/>
    <x v="86"/>
    <n v="1"/>
    <n v="24"/>
    <s v="Pinus cembroides"/>
    <n v="5"/>
    <n v="6"/>
    <m/>
    <m/>
    <n v="1.9634954084936209E-3"/>
    <n v="7.3344795804612326E-3"/>
    <s v="5a15"/>
  </r>
  <r>
    <n v="33"/>
    <x v="86"/>
    <n v="1"/>
    <n v="22"/>
    <s v="Juniperus sp"/>
    <n v="5"/>
    <n v="3"/>
    <m/>
    <m/>
    <n v="1.9634954084936209E-3"/>
    <n v="3.6378364277704512E-3"/>
    <s v="5a15"/>
  </r>
  <r>
    <n v="33"/>
    <x v="86"/>
    <n v="1"/>
    <n v="10"/>
    <s v="Quercus rugosa"/>
    <n v="5"/>
    <n v="3"/>
    <m/>
    <m/>
    <n v="1.9634954084936209E-3"/>
    <n v="3.6378364277704512E-3"/>
    <s v="5a15"/>
  </r>
  <r>
    <n v="33"/>
    <x v="86"/>
    <n v="1"/>
    <n v="24"/>
    <s v="Pinus cembroides"/>
    <n v="5"/>
    <n v="3"/>
    <m/>
    <m/>
    <n v="1.9634954084936209E-3"/>
    <n v="3.5268851656513989E-3"/>
    <s v="5a15"/>
  </r>
  <r>
    <n v="33"/>
    <x v="86"/>
    <n v="1"/>
    <n v="24"/>
    <s v="Pinus cembroides"/>
    <n v="20"/>
    <n v="3"/>
    <m/>
    <m/>
    <n v="3.1415926535897934E-2"/>
    <n v="4.6839527025336621E-2"/>
    <s v="20a25"/>
  </r>
  <r>
    <n v="33"/>
    <x v="86"/>
    <n v="1"/>
    <n v="2"/>
    <s v="Pinus engelmannii"/>
    <n v="15"/>
    <n v="10"/>
    <m/>
    <m/>
    <n v="1.7671458676442587E-2"/>
    <n v="9.7687695493628809E-2"/>
    <s v="5a15"/>
  </r>
  <r>
    <n v="33"/>
    <x v="86"/>
    <n v="1"/>
    <n v="2"/>
    <s v="Pinus engelmannii"/>
    <n v="15"/>
    <n v="6"/>
    <m/>
    <m/>
    <n v="1.7671458676442587E-2"/>
    <n v="5.6950957515054322E-2"/>
    <s v="5a15"/>
  </r>
  <r>
    <n v="33"/>
    <x v="86"/>
    <n v="1"/>
    <n v="2"/>
    <s v="Pinus engelmannii"/>
    <n v="15"/>
    <n v="10"/>
    <m/>
    <m/>
    <n v="1.7671458676442587E-2"/>
    <n v="9.7687695493628809E-2"/>
    <s v="5a15"/>
  </r>
  <r>
    <n v="33"/>
    <x v="86"/>
    <n v="1"/>
    <n v="2"/>
    <s v="Pinus engelmannii"/>
    <n v="20"/>
    <n v="15"/>
    <m/>
    <m/>
    <n v="3.1415926535897934E-2"/>
    <n v="0.25640973899293129"/>
    <s v="5a15"/>
  </r>
  <r>
    <n v="33"/>
    <x v="86"/>
    <n v="1"/>
    <n v="2"/>
    <s v="Pinus engelmannii"/>
    <n v="20"/>
    <n v="15"/>
    <m/>
    <m/>
    <n v="3.1415926535897934E-2"/>
    <n v="0.25640973899293129"/>
    <s v="5a15"/>
  </r>
  <r>
    <n v="33"/>
    <x v="86"/>
    <n v="1"/>
    <n v="10"/>
    <s v="Quercus rugosa"/>
    <n v="25"/>
    <n v="6"/>
    <m/>
    <m/>
    <n v="4.9087385212340517E-2"/>
    <n v="0.14801210491524977"/>
    <s v="20a2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20"/>
    <n v="3"/>
    <m/>
    <m/>
    <n v="3.1415926535897934E-2"/>
    <n v="4.6839527025336621E-2"/>
    <s v="20a25"/>
  </r>
  <r>
    <n v="33"/>
    <x v="87"/>
    <n v="1"/>
    <n v="24"/>
    <s v="Pinus cembroides"/>
    <n v="10"/>
    <n v="3"/>
    <m/>
    <m/>
    <n v="7.8539816339744835E-3"/>
    <n v="1.285292313179332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14"/>
    <s v="Quercus fulva"/>
    <n v="5"/>
    <n v="3"/>
    <m/>
    <m/>
    <n v="1.9634954084936209E-3"/>
    <n v="3.6378364277704512E-3"/>
    <s v="5a15"/>
  </r>
  <r>
    <n v="33"/>
    <x v="87"/>
    <n v="1"/>
    <n v="14"/>
    <s v="Quercus fulva"/>
    <n v="5"/>
    <n v="3"/>
    <m/>
    <m/>
    <n v="1.9634954084936209E-3"/>
    <n v="3.6378364277704512E-3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5"/>
    <n v="6"/>
    <m/>
    <m/>
    <n v="1.9634954084936209E-3"/>
    <n v="7.3344795804612326E-3"/>
    <s v="5a15"/>
  </r>
  <r>
    <n v="33"/>
    <x v="87"/>
    <n v="1"/>
    <n v="22"/>
    <s v="Juniperus sp"/>
    <n v="5"/>
    <n v="3"/>
    <m/>
    <m/>
    <n v="1.9634954084936209E-3"/>
    <n v="3.6378364277704512E-3"/>
    <s v="5a15"/>
  </r>
  <r>
    <n v="33"/>
    <x v="87"/>
    <n v="1"/>
    <n v="14"/>
    <s v="Quercus fulva"/>
    <n v="5"/>
    <n v="3"/>
    <m/>
    <m/>
    <n v="1.9634954084936209E-3"/>
    <n v="3.6378364277704512E-3"/>
    <s v="5a15"/>
  </r>
  <r>
    <n v="33"/>
    <x v="87"/>
    <n v="1"/>
    <n v="24"/>
    <s v="Pinus cembroides"/>
    <n v="10"/>
    <n v="3"/>
    <m/>
    <m/>
    <n v="7.8539816339744835E-3"/>
    <n v="1.285292313179332E-2"/>
    <s v="5a15"/>
  </r>
  <r>
    <n v="33"/>
    <x v="87"/>
    <n v="1"/>
    <n v="10"/>
    <s v="Quercus rugosa"/>
    <n v="25"/>
    <n v="6"/>
    <m/>
    <m/>
    <n v="4.9087385212340517E-2"/>
    <n v="0.14801210491524977"/>
    <s v="20a2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10"/>
    <n v="5"/>
    <m/>
    <m/>
    <n v="7.8539816339744835E-3"/>
    <n v="2.2046555420420225E-2"/>
    <s v="5a15"/>
  </r>
  <r>
    <n v="33"/>
    <x v="87"/>
    <n v="1"/>
    <n v="10"/>
    <s v="Quercus rugosa"/>
    <n v="10"/>
    <n v="3"/>
    <m/>
    <m/>
    <n v="7.8539816339744835E-3"/>
    <n v="1.2942556175112916E-2"/>
    <s v="5a15"/>
  </r>
  <r>
    <n v="33"/>
    <x v="87"/>
    <n v="1"/>
    <n v="10"/>
    <s v="Quercus rugosa"/>
    <n v="5"/>
    <n v="3"/>
    <m/>
    <m/>
    <n v="1.9634954084936209E-3"/>
    <n v="3.6378364277704512E-3"/>
    <s v="5a1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2"/>
    <s v="Juniperus sp"/>
    <n v="5"/>
    <n v="3"/>
    <m/>
    <m/>
    <n v="1.9634954084936209E-3"/>
    <n v="3.6378364277704512E-3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5"/>
    <n v="6"/>
    <m/>
    <m/>
    <n v="1.9634954084936209E-3"/>
    <n v="7.3344795804612326E-3"/>
    <s v="5a15"/>
  </r>
  <r>
    <n v="33"/>
    <x v="87"/>
    <n v="1"/>
    <n v="22"/>
    <s v="Juniperus sp"/>
    <n v="5"/>
    <n v="3"/>
    <m/>
    <m/>
    <n v="1.9634954084936209E-3"/>
    <n v="3.6378364277704512E-3"/>
    <s v="5a15"/>
  </r>
  <r>
    <n v="33"/>
    <x v="87"/>
    <n v="1"/>
    <n v="10"/>
    <s v="Quercus rugosa"/>
    <n v="5"/>
    <n v="3"/>
    <m/>
    <m/>
    <n v="1.9634954084936209E-3"/>
    <n v="3.6378364277704512E-3"/>
    <s v="5a1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20"/>
    <n v="3"/>
    <m/>
    <m/>
    <n v="3.1415926535897934E-2"/>
    <n v="4.6839527025336621E-2"/>
    <s v="20a25"/>
  </r>
  <r>
    <n v="33"/>
    <x v="87"/>
    <n v="1"/>
    <n v="24"/>
    <s v="Pinus cembroides"/>
    <n v="10"/>
    <n v="3"/>
    <m/>
    <m/>
    <n v="7.8539816339744835E-3"/>
    <n v="1.285292313179332E-2"/>
    <s v="5a15"/>
  </r>
  <r>
    <n v="33"/>
    <x v="87"/>
    <n v="1"/>
    <n v="24"/>
    <s v="Pinus cembroides"/>
    <n v="15"/>
    <n v="6"/>
    <m/>
    <m/>
    <n v="1.7671458676442587E-2"/>
    <n v="5.6950957515054322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6"/>
    <m/>
    <m/>
    <n v="7.8539816339744835E-3"/>
    <n v="2.6728826664807165E-2"/>
    <s v="5a15"/>
  </r>
  <r>
    <n v="33"/>
    <x v="87"/>
    <n v="1"/>
    <n v="24"/>
    <s v="Pinus cembroides"/>
    <n v="10"/>
    <n v="3"/>
    <m/>
    <m/>
    <n v="7.8539816339744835E-3"/>
    <n v="1.285292313179332E-2"/>
    <s v="5a15"/>
  </r>
  <r>
    <n v="33"/>
    <x v="87"/>
    <n v="1"/>
    <n v="10"/>
    <s v="Quercus rugosa"/>
    <n v="25"/>
    <n v="6"/>
    <m/>
    <m/>
    <n v="4.9087385212340517E-2"/>
    <n v="0.14801210491524977"/>
    <s v="20a2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10"/>
    <n v="5"/>
    <m/>
    <m/>
    <n v="7.8539816339744835E-3"/>
    <n v="2.2046555420420225E-2"/>
    <s v="5a15"/>
  </r>
  <r>
    <n v="33"/>
    <x v="87"/>
    <n v="1"/>
    <n v="24"/>
    <s v="Pinus cembroides"/>
    <n v="5"/>
    <n v="3"/>
    <m/>
    <m/>
    <n v="1.9634954084936209E-3"/>
    <n v="3.5268851656513989E-3"/>
    <s v="5a15"/>
  </r>
  <r>
    <n v="33"/>
    <x v="87"/>
    <n v="1"/>
    <n v="24"/>
    <s v="Pinus cembroides"/>
    <n v="10"/>
    <n v="5"/>
    <m/>
    <m/>
    <n v="7.8539816339744835E-3"/>
    <n v="2.2046555420420225E-2"/>
    <s v="5a15"/>
  </r>
  <r>
    <n v="33"/>
    <x v="88"/>
    <n v="1"/>
    <n v="10"/>
    <s v="Quercus rugosa"/>
    <n v="10"/>
    <n v="3"/>
    <m/>
    <m/>
    <n v="7.8539816339744835E-3"/>
    <n v="1.2942556175112916E-2"/>
    <s v="5a15"/>
  </r>
  <r>
    <n v="33"/>
    <x v="88"/>
    <n v="1"/>
    <n v="10"/>
    <s v="Quercus rugosa"/>
    <n v="5"/>
    <n v="3"/>
    <m/>
    <m/>
    <n v="1.9634954084936209E-3"/>
    <n v="3.6378364277704512E-3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10"/>
    <n v="6"/>
    <m/>
    <m/>
    <n v="7.8539816339744835E-3"/>
    <n v="2.6728826664807165E-2"/>
    <s v="5a15"/>
  </r>
  <r>
    <n v="33"/>
    <x v="88"/>
    <n v="1"/>
    <n v="24"/>
    <s v="Pinus cembroides"/>
    <n v="5"/>
    <n v="6"/>
    <m/>
    <m/>
    <n v="1.9634954084936209E-3"/>
    <n v="7.3344795804612326E-3"/>
    <s v="5a15"/>
  </r>
  <r>
    <n v="33"/>
    <x v="88"/>
    <n v="1"/>
    <n v="22"/>
    <s v="Juniperus sp"/>
    <n v="5"/>
    <n v="3"/>
    <m/>
    <m/>
    <n v="1.9634954084936209E-3"/>
    <n v="3.6378364277704512E-3"/>
    <s v="5a15"/>
  </r>
  <r>
    <n v="33"/>
    <x v="88"/>
    <n v="1"/>
    <n v="10"/>
    <s v="Otras Ojosas"/>
    <n v="5"/>
    <n v="3"/>
    <m/>
    <m/>
    <n v="1.9634954084936209E-3"/>
    <n v="3.6378364277704512E-3"/>
    <s v="5a15"/>
  </r>
  <r>
    <n v="33"/>
    <x v="88"/>
    <n v="1"/>
    <n v="10"/>
    <s v="Quercus rugosa"/>
    <n v="5"/>
    <n v="3"/>
    <m/>
    <m/>
    <n v="1.9634954084936209E-3"/>
    <n v="3.6378364277704512E-3"/>
    <s v="5a15"/>
  </r>
  <r>
    <n v="33"/>
    <x v="88"/>
    <n v="1"/>
    <n v="10"/>
    <s v="Quercus rugosa"/>
    <n v="10"/>
    <n v="3"/>
    <m/>
    <m/>
    <n v="7.8539816339744835E-3"/>
    <n v="1.2942556175112916E-2"/>
    <s v="5a15"/>
  </r>
  <r>
    <n v="33"/>
    <x v="88"/>
    <n v="1"/>
    <n v="22"/>
    <s v="Juniperus sp"/>
    <n v="15"/>
    <n v="3"/>
    <m/>
    <m/>
    <n v="1.7671458676442587E-2"/>
    <n v="2.719179461263227E-2"/>
    <s v="5a15"/>
  </r>
  <r>
    <n v="33"/>
    <x v="88"/>
    <n v="1"/>
    <n v="22"/>
    <s v="Juniperus sp"/>
    <n v="5"/>
    <n v="3"/>
    <m/>
    <m/>
    <n v="1.9634954084936209E-3"/>
    <n v="3.6378364277704512E-3"/>
    <s v="5a15"/>
  </r>
  <r>
    <n v="33"/>
    <x v="88"/>
    <n v="1"/>
    <n v="14"/>
    <s v="Quercus fulva"/>
    <n v="10"/>
    <n v="3"/>
    <m/>
    <m/>
    <n v="7.8539816339744835E-3"/>
    <n v="1.2942556175112916E-2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10"/>
    <s v="Quercus rugosa"/>
    <n v="25"/>
    <n v="6"/>
    <m/>
    <m/>
    <n v="4.9087385212340517E-2"/>
    <n v="0.14801210491524977"/>
    <s v="20a2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14"/>
    <s v="Quercus fulva"/>
    <n v="5"/>
    <n v="3"/>
    <m/>
    <m/>
    <n v="1.9634954084936209E-3"/>
    <n v="3.6378364277704512E-3"/>
    <s v="5a15"/>
  </r>
  <r>
    <n v="33"/>
    <x v="88"/>
    <n v="1"/>
    <n v="14"/>
    <s v="Quercus fulva"/>
    <n v="15"/>
    <n v="3"/>
    <m/>
    <m/>
    <n v="1.7671458676442587E-2"/>
    <n v="2.719179461263227E-2"/>
    <s v="5a15"/>
  </r>
  <r>
    <n v="33"/>
    <x v="88"/>
    <n v="1"/>
    <n v="22"/>
    <s v="Juniperus sp"/>
    <n v="15"/>
    <n v="3"/>
    <m/>
    <m/>
    <n v="1.7671458676442587E-2"/>
    <n v="2.719179461263227E-2"/>
    <s v="5a15"/>
  </r>
  <r>
    <n v="33"/>
    <x v="88"/>
    <n v="1"/>
    <n v="22"/>
    <s v="Juniperus sp"/>
    <n v="5"/>
    <n v="3"/>
    <m/>
    <m/>
    <n v="1.9634954084936209E-3"/>
    <n v="3.6378364277704512E-3"/>
    <s v="5a15"/>
  </r>
  <r>
    <n v="33"/>
    <x v="88"/>
    <n v="1"/>
    <n v="14"/>
    <s v="Quercus fulva"/>
    <n v="10"/>
    <n v="3"/>
    <m/>
    <m/>
    <n v="7.8539816339744835E-3"/>
    <n v="1.2942556175112916E-2"/>
    <s v="5a15"/>
  </r>
  <r>
    <n v="33"/>
    <x v="88"/>
    <n v="1"/>
    <n v="14"/>
    <s v="Quercus fulva"/>
    <n v="5"/>
    <n v="3"/>
    <m/>
    <m/>
    <n v="1.9634954084936209E-3"/>
    <n v="3.6378364277704512E-3"/>
    <s v="5a15"/>
  </r>
  <r>
    <n v="33"/>
    <x v="88"/>
    <n v="1"/>
    <n v="24"/>
    <s v="Pinus cembroides"/>
    <n v="10"/>
    <n v="3"/>
    <m/>
    <m/>
    <n v="7.8539816339744835E-3"/>
    <n v="1.285292313179332E-2"/>
    <s v="5a15"/>
  </r>
  <r>
    <n v="33"/>
    <x v="88"/>
    <n v="1"/>
    <n v="10"/>
    <s v="Quercus rugosa"/>
    <n v="25"/>
    <n v="6"/>
    <m/>
    <m/>
    <n v="4.9087385212340517E-2"/>
    <n v="0.14801210491524977"/>
    <s v="20a2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10"/>
    <n v="5"/>
    <m/>
    <m/>
    <n v="7.8539816339744835E-3"/>
    <n v="2.2046555420420225E-2"/>
    <s v="5a15"/>
  </r>
  <r>
    <n v="33"/>
    <x v="88"/>
    <n v="1"/>
    <n v="10"/>
    <s v="Quercus rugosa"/>
    <n v="10"/>
    <n v="3"/>
    <m/>
    <m/>
    <n v="7.8539816339744835E-3"/>
    <n v="1.2942556175112916E-2"/>
    <s v="5a15"/>
  </r>
  <r>
    <n v="33"/>
    <x v="88"/>
    <n v="1"/>
    <n v="14"/>
    <s v="Quercus fulva"/>
    <n v="5"/>
    <n v="3"/>
    <m/>
    <m/>
    <n v="1.9634954084936209E-3"/>
    <n v="3.6378364277704512E-3"/>
    <s v="5a15"/>
  </r>
  <r>
    <n v="33"/>
    <x v="88"/>
    <n v="1"/>
    <n v="24"/>
    <s v="Pinus cembroides"/>
    <n v="10"/>
    <n v="3"/>
    <m/>
    <m/>
    <n v="7.8539816339744835E-3"/>
    <n v="1.285292313179332E-2"/>
    <s v="5a15"/>
  </r>
  <r>
    <n v="33"/>
    <x v="88"/>
    <n v="1"/>
    <n v="10"/>
    <s v="Quercus rugosa"/>
    <n v="25"/>
    <n v="6"/>
    <m/>
    <m/>
    <n v="4.9087385212340517E-2"/>
    <n v="0.14801210491524977"/>
    <s v="20a25"/>
  </r>
  <r>
    <n v="33"/>
    <x v="88"/>
    <n v="1"/>
    <n v="24"/>
    <s v="Pinus cembroides"/>
    <n v="5"/>
    <n v="3"/>
    <m/>
    <m/>
    <n v="1.9634954084936209E-3"/>
    <n v="3.5268851656513989E-3"/>
    <s v="5a15"/>
  </r>
  <r>
    <n v="33"/>
    <x v="88"/>
    <n v="1"/>
    <n v="24"/>
    <s v="Pinus cembroides"/>
    <n v="10"/>
    <n v="5"/>
    <m/>
    <m/>
    <n v="7.8539816339744835E-3"/>
    <n v="2.2046555420420225E-2"/>
    <s v="5a15"/>
  </r>
  <r>
    <n v="33"/>
    <x v="88"/>
    <n v="1"/>
    <n v="24"/>
    <s v="Pinus cembroides"/>
    <n v="15"/>
    <n v="6"/>
    <m/>
    <m/>
    <n v="1.7671458676442587E-2"/>
    <n v="5.6950957515054322E-2"/>
    <s v="5a15"/>
  </r>
  <r>
    <n v="33"/>
    <x v="88"/>
    <n v="1"/>
    <n v="24"/>
    <s v="Pinus cembroides"/>
    <n v="10"/>
    <n v="6"/>
    <m/>
    <m/>
    <n v="7.8539816339744835E-3"/>
    <n v="2.6728826664807165E-2"/>
    <s v="5a15"/>
  </r>
  <r>
    <n v="33"/>
    <x v="88"/>
    <n v="1"/>
    <n v="24"/>
    <s v="Pinus cembroides"/>
    <n v="5"/>
    <n v="6"/>
    <m/>
    <m/>
    <n v="1.9634954084936209E-3"/>
    <n v="7.3344795804612326E-3"/>
    <s v="5a15"/>
  </r>
  <r>
    <n v="33"/>
    <x v="88"/>
    <n v="1"/>
    <n v="22"/>
    <s v="Juniperus sp"/>
    <n v="5"/>
    <n v="3"/>
    <m/>
    <m/>
    <n v="1.9634954084936209E-3"/>
    <n v="3.6378364277704512E-3"/>
    <s v="5a15"/>
  </r>
  <r>
    <n v="33"/>
    <x v="88"/>
    <n v="1"/>
    <n v="10"/>
    <s v="Quercus rugosa"/>
    <n v="5"/>
    <n v="3"/>
    <m/>
    <m/>
    <n v="1.9634954084936209E-3"/>
    <n v="3.6378364277704512E-3"/>
    <s v="5a15"/>
  </r>
  <r>
    <n v="33"/>
    <x v="88"/>
    <n v="1"/>
    <n v="24"/>
    <s v="Quercus rugosa"/>
    <n v="5"/>
    <n v="3"/>
    <m/>
    <m/>
    <n v="1.9634954084936209E-3"/>
    <n v="3.6378364277704512E-3"/>
    <s v="5a15"/>
  </r>
  <r>
    <n v="33"/>
    <x v="88"/>
    <n v="1"/>
    <n v="24"/>
    <s v="Quercus rugosa"/>
    <n v="20"/>
    <n v="3"/>
    <m/>
    <m/>
    <n v="3.1415926535897934E-2"/>
    <n v="4.6046534436573458E-2"/>
    <s v="20a25"/>
  </r>
  <r>
    <n v="33"/>
    <x v="88"/>
    <n v="1"/>
    <n v="24"/>
    <s v="Quercus rugosa"/>
    <n v="10"/>
    <n v="3"/>
    <m/>
    <m/>
    <n v="7.8539816339744835E-3"/>
    <n v="1.2942556175112916E-2"/>
    <s v="5a15"/>
  </r>
  <r>
    <n v="33"/>
    <x v="88"/>
    <n v="1"/>
    <n v="24"/>
    <s v="Quercus rugosa"/>
    <n v="15"/>
    <n v="6"/>
    <m/>
    <m/>
    <n v="1.7671458676442587E-2"/>
    <n v="5.8089659363338444E-2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14"/>
    <s v="Quercus fulva"/>
    <n v="15"/>
    <n v="3"/>
    <m/>
    <m/>
    <n v="1.7671458676442587E-2"/>
    <n v="2.719179461263227E-2"/>
    <s v="5a15"/>
  </r>
  <r>
    <n v="32"/>
    <x v="89"/>
    <n v="1"/>
    <n v="22"/>
    <s v="Juniperus sp"/>
    <n v="15"/>
    <n v="3"/>
    <m/>
    <m/>
    <n v="1.7671458676442587E-2"/>
    <n v="2.719179461263227E-2"/>
    <s v="5a15"/>
  </r>
  <r>
    <n v="32"/>
    <x v="89"/>
    <n v="1"/>
    <n v="22"/>
    <s v="Juniperus sp"/>
    <n v="5"/>
    <n v="3"/>
    <m/>
    <m/>
    <n v="1.9634954084936209E-3"/>
    <n v="3.6378364277704512E-3"/>
    <s v="5a15"/>
  </r>
  <r>
    <n v="32"/>
    <x v="89"/>
    <n v="1"/>
    <n v="14"/>
    <s v="Quercus fulva"/>
    <n v="10"/>
    <n v="3"/>
    <m/>
    <m/>
    <n v="7.8539816339744835E-3"/>
    <n v="1.2942556175112916E-2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24"/>
    <s v="Juniperus sp"/>
    <n v="10"/>
    <n v="3"/>
    <m/>
    <m/>
    <n v="7.8539816339744835E-3"/>
    <n v="1.2942556175112916E-2"/>
    <s v="5a15"/>
  </r>
  <r>
    <n v="32"/>
    <x v="89"/>
    <n v="1"/>
    <n v="10"/>
    <s v="Quercus rugosa"/>
    <n v="25"/>
    <n v="6"/>
    <m/>
    <m/>
    <n v="4.9087385212340517E-2"/>
    <n v="0.14801210491524977"/>
    <s v="20a25"/>
  </r>
  <r>
    <n v="32"/>
    <x v="89"/>
    <n v="1"/>
    <n v="24"/>
    <s v="Pinus cembroides"/>
    <n v="5"/>
    <n v="3"/>
    <m/>
    <m/>
    <n v="1.9634954084936209E-3"/>
    <n v="3.5268851656513989E-3"/>
    <s v="5a15"/>
  </r>
  <r>
    <n v="32"/>
    <x v="89"/>
    <n v="1"/>
    <n v="24"/>
    <s v="Pinus cembroides"/>
    <n v="10"/>
    <n v="5"/>
    <m/>
    <m/>
    <n v="7.8539816339744835E-3"/>
    <n v="2.2046555420420225E-2"/>
    <s v="5a15"/>
  </r>
  <r>
    <n v="32"/>
    <x v="89"/>
    <n v="1"/>
    <n v="10"/>
    <s v="Quercus rugosa"/>
    <n v="10"/>
    <n v="3"/>
    <m/>
    <m/>
    <n v="7.8539816339744835E-3"/>
    <n v="1.2942556175112916E-2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24"/>
    <s v="Pinus cembroides"/>
    <n v="10"/>
    <n v="3"/>
    <m/>
    <m/>
    <n v="7.8539816339744835E-3"/>
    <n v="1.285292313179332E-2"/>
    <s v="5a15"/>
  </r>
  <r>
    <n v="32"/>
    <x v="89"/>
    <n v="1"/>
    <n v="10"/>
    <s v="Quercus rugosa"/>
    <n v="25"/>
    <n v="6"/>
    <m/>
    <m/>
    <n v="4.9087385212340517E-2"/>
    <n v="0.14801210491524977"/>
    <s v="20a25"/>
  </r>
  <r>
    <n v="32"/>
    <x v="89"/>
    <n v="1"/>
    <n v="24"/>
    <s v="Juniperus sp"/>
    <n v="5"/>
    <n v="3"/>
    <m/>
    <m/>
    <n v="1.9634954084936209E-3"/>
    <n v="3.6378364277704512E-3"/>
    <s v="5a15"/>
  </r>
  <r>
    <n v="32"/>
    <x v="89"/>
    <n v="1"/>
    <n v="24"/>
    <s v="Juniperus sp"/>
    <n v="10"/>
    <n v="5"/>
    <m/>
    <m/>
    <n v="7.8539816339744835E-3"/>
    <n v="2.2644818432641822E-2"/>
    <s v="5a15"/>
  </r>
  <r>
    <n v="32"/>
    <x v="89"/>
    <n v="1"/>
    <n v="24"/>
    <s v="Juniperus sp"/>
    <n v="15"/>
    <n v="6"/>
    <m/>
    <m/>
    <n v="1.7671458676442587E-2"/>
    <n v="5.8089659363338444E-2"/>
    <s v="5a15"/>
  </r>
  <r>
    <n v="32"/>
    <x v="89"/>
    <n v="1"/>
    <n v="24"/>
    <s v="Juniperus sp"/>
    <n v="10"/>
    <n v="6"/>
    <m/>
    <m/>
    <n v="7.8539816339744835E-3"/>
    <n v="2.7649101142956961E-2"/>
    <s v="5a15"/>
  </r>
  <r>
    <n v="32"/>
    <x v="89"/>
    <n v="1"/>
    <n v="24"/>
    <s v="Juniperus sp"/>
    <n v="5"/>
    <n v="6"/>
    <m/>
    <m/>
    <n v="1.9634954084936209E-3"/>
    <n v="7.7714870209617563E-3"/>
    <s v="5a15"/>
  </r>
  <r>
    <n v="32"/>
    <x v="89"/>
    <n v="1"/>
    <n v="22"/>
    <s v="Juniperus sp"/>
    <n v="5"/>
    <n v="3"/>
    <m/>
    <m/>
    <n v="1.9634954084936209E-3"/>
    <n v="3.6378364277704512E-3"/>
    <s v="5a15"/>
  </r>
  <r>
    <n v="32"/>
    <x v="89"/>
    <n v="1"/>
    <n v="10"/>
    <s v="Quercus rugosa"/>
    <n v="5"/>
    <n v="3"/>
    <m/>
    <m/>
    <n v="1.9634954084936209E-3"/>
    <n v="3.6378364277704512E-3"/>
    <s v="5a15"/>
  </r>
  <r>
    <n v="32"/>
    <x v="89"/>
    <n v="1"/>
    <n v="24"/>
    <s v="Quercus rugosa"/>
    <n v="5"/>
    <n v="3"/>
    <m/>
    <m/>
    <n v="1.9634954084936209E-3"/>
    <n v="3.6378364277704512E-3"/>
    <s v="5a15"/>
  </r>
  <r>
    <n v="32"/>
    <x v="89"/>
    <n v="1"/>
    <n v="24"/>
    <s v="Quercus rugosa"/>
    <n v="20"/>
    <n v="3"/>
    <m/>
    <m/>
    <n v="3.1415926535897934E-2"/>
    <n v="4.6046534436573458E-2"/>
    <s v="20a25"/>
  </r>
  <r>
    <n v="32"/>
    <x v="89"/>
    <n v="1"/>
    <n v="24"/>
    <s v="Quercus rugosa"/>
    <n v="10"/>
    <n v="3"/>
    <m/>
    <m/>
    <n v="7.8539816339744835E-3"/>
    <n v="1.2942556175112916E-2"/>
    <s v="5a15"/>
  </r>
  <r>
    <n v="32"/>
    <x v="89"/>
    <n v="1"/>
    <n v="24"/>
    <s v="Quercus rugosa"/>
    <n v="15"/>
    <n v="6"/>
    <m/>
    <m/>
    <n v="1.7671458676442587E-2"/>
    <n v="5.8089659363338444E-2"/>
    <s v="5a15"/>
  </r>
  <r>
    <n v="32"/>
    <x v="89"/>
    <n v="1"/>
    <n v="24"/>
    <s v="Pinus cembroides"/>
    <n v="10"/>
    <n v="3"/>
    <m/>
    <m/>
    <n v="7.8539816339744835E-3"/>
    <n v="1.285292313179332E-2"/>
    <s v="5a15"/>
  </r>
  <r>
    <n v="32"/>
    <x v="89"/>
    <n v="1"/>
    <n v="10"/>
    <s v="Quercus rugosa"/>
    <n v="25"/>
    <n v="6"/>
    <m/>
    <m/>
    <n v="4.9087385212340517E-2"/>
    <n v="0.14801210491524977"/>
    <s v="20a25"/>
  </r>
  <r>
    <n v="32"/>
    <x v="89"/>
    <n v="1"/>
    <n v="24"/>
    <s v="Quercus rugosa"/>
    <n v="5"/>
    <n v="3"/>
    <m/>
    <m/>
    <n v="1.9634954084936209E-3"/>
    <n v="3.6378364277704512E-3"/>
    <s v="5a15"/>
  </r>
  <r>
    <n v="32"/>
    <x v="89"/>
    <n v="1"/>
    <n v="24"/>
    <s v="Quercus rugosa"/>
    <n v="20"/>
    <n v="3"/>
    <m/>
    <m/>
    <n v="3.1415926535897934E-2"/>
    <n v="4.6046534436573458E-2"/>
    <s v="20a25"/>
  </r>
  <r>
    <n v="32"/>
    <x v="89"/>
    <n v="1"/>
    <n v="24"/>
    <s v="Quercus rugosa"/>
    <n v="10"/>
    <n v="3"/>
    <m/>
    <m/>
    <n v="7.8539816339744835E-3"/>
    <n v="1.2942556175112916E-2"/>
    <s v="5a15"/>
  </r>
  <r>
    <n v="32"/>
    <x v="89"/>
    <n v="1"/>
    <n v="24"/>
    <s v="Quercus rugosa"/>
    <n v="15"/>
    <n v="6"/>
    <m/>
    <m/>
    <n v="1.7671458676442587E-2"/>
    <n v="5.8089659363338444E-2"/>
    <s v="5a15"/>
  </r>
  <r>
    <n v="32"/>
    <x v="89"/>
    <n v="1"/>
    <n v="24"/>
    <s v="Pinus cembroides"/>
    <n v="10"/>
    <n v="6"/>
    <m/>
    <m/>
    <n v="7.8539816339744835E-3"/>
    <n v="2.6728826664807165E-2"/>
    <s v="5a15"/>
  </r>
  <r>
    <n v="32"/>
    <x v="89"/>
    <n v="1"/>
    <n v="24"/>
    <s v="Pinus cembroides"/>
    <n v="10"/>
    <n v="6"/>
    <m/>
    <m/>
    <n v="7.8539816339744835E-3"/>
    <n v="2.6728826664807165E-2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24"/>
    <s v="Pinus cembroides"/>
    <n v="10"/>
    <n v="6"/>
    <m/>
    <m/>
    <n v="7.8539816339744835E-3"/>
    <n v="2.6728826664807165E-2"/>
    <s v="5a15"/>
  </r>
  <r>
    <n v="32"/>
    <x v="89"/>
    <n v="1"/>
    <n v="24"/>
    <s v="Quercus rugosa"/>
    <n v="10"/>
    <n v="6"/>
    <m/>
    <m/>
    <n v="7.8539816339744835E-3"/>
    <n v="2.7649101142956961E-2"/>
    <s v="5a15"/>
  </r>
  <r>
    <n v="32"/>
    <x v="89"/>
    <n v="1"/>
    <n v="24"/>
    <s v="Quercus rugosa"/>
    <n v="15"/>
    <n v="6"/>
    <m/>
    <m/>
    <n v="1.7671458676442587E-2"/>
    <n v="5.8089659363338444E-2"/>
    <s v="5a15"/>
  </r>
  <r>
    <n v="32"/>
    <x v="89"/>
    <n v="1"/>
    <n v="24"/>
    <s v="Quercus rugosa"/>
    <n v="15"/>
    <n v="6"/>
    <m/>
    <m/>
    <n v="1.7671458676442587E-2"/>
    <n v="5.8089659363338444E-2"/>
    <s v="5a15"/>
  </r>
  <r>
    <n v="32"/>
    <x v="89"/>
    <n v="1"/>
    <n v="24"/>
    <s v="Quercus rugosa"/>
    <n v="10"/>
    <n v="6"/>
    <m/>
    <m/>
    <n v="7.8539816339744835E-3"/>
    <n v="2.7649101142956961E-2"/>
    <s v="5a15"/>
  </r>
  <r>
    <n v="32"/>
    <x v="89"/>
    <n v="1"/>
    <n v="24"/>
    <s v="Pinus cembroides"/>
    <n v="5"/>
    <n v="6"/>
    <m/>
    <m/>
    <n v="1.9634954084936209E-3"/>
    <n v="7.3344795804612326E-3"/>
    <s v="5a15"/>
  </r>
  <r>
    <n v="32"/>
    <x v="89"/>
    <n v="1"/>
    <n v="22"/>
    <s v="Juniperus sp"/>
    <n v="5"/>
    <n v="3"/>
    <m/>
    <m/>
    <n v="1.9634954084936209E-3"/>
    <n v="3.6378364277704512E-3"/>
    <s v="5a15"/>
  </r>
  <r>
    <n v="32"/>
    <x v="89"/>
    <n v="1"/>
    <n v="14"/>
    <s v="Quercus fulva"/>
    <n v="5"/>
    <n v="3"/>
    <m/>
    <m/>
    <n v="1.9634954084936209E-3"/>
    <n v="3.6378364277704512E-3"/>
    <s v="5a15"/>
  </r>
  <r>
    <n v="32"/>
    <x v="89"/>
    <n v="1"/>
    <n v="24"/>
    <s v="Pinus cembroides"/>
    <n v="10"/>
    <n v="3"/>
    <m/>
    <m/>
    <n v="7.8539816339744835E-3"/>
    <n v="1.285292313179332E-2"/>
    <s v="5a15"/>
  </r>
  <r>
    <n v="32"/>
    <x v="89"/>
    <n v="1"/>
    <n v="10"/>
    <s v="Quercus rugosa"/>
    <n v="25"/>
    <n v="6"/>
    <m/>
    <m/>
    <n v="4.9087385212340517E-2"/>
    <n v="0.14801210491524977"/>
    <s v="20a25"/>
  </r>
  <r>
    <n v="32"/>
    <x v="90"/>
    <n v="1"/>
    <n v="24"/>
    <s v="Pinus cembroides"/>
    <n v="10"/>
    <n v="3"/>
    <m/>
    <m/>
    <n v="7.8539816339744835E-3"/>
    <n v="1.285292313179332E-2"/>
    <s v="5a15"/>
  </r>
  <r>
    <n v="32"/>
    <x v="90"/>
    <n v="1"/>
    <n v="10"/>
    <s v="Quercus rugosa"/>
    <n v="25"/>
    <n v="6"/>
    <m/>
    <m/>
    <n v="4.9087385212340517E-2"/>
    <n v="0.14801210491524977"/>
    <s v="20a25"/>
  </r>
  <r>
    <n v="32"/>
    <x v="90"/>
    <n v="1"/>
    <n v="24"/>
    <s v="Quercus rugosa"/>
    <n v="5"/>
    <n v="3"/>
    <m/>
    <m/>
    <n v="1.9634954084936209E-3"/>
    <n v="3.6378364277704512E-3"/>
    <s v="5a15"/>
  </r>
  <r>
    <n v="32"/>
    <x v="90"/>
    <n v="1"/>
    <n v="24"/>
    <s v="Quercus rugosa"/>
    <n v="20"/>
    <n v="3"/>
    <m/>
    <m/>
    <n v="3.1415926535897934E-2"/>
    <n v="4.6046534436573458E-2"/>
    <s v="20a25"/>
  </r>
  <r>
    <n v="32"/>
    <x v="90"/>
    <n v="1"/>
    <n v="24"/>
    <s v="Quercus rugosa"/>
    <n v="10"/>
    <n v="3"/>
    <m/>
    <m/>
    <n v="7.8539816339744835E-3"/>
    <n v="1.2942556175112916E-2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"/>
    <s v="Pinus engelmannii"/>
    <n v="10"/>
    <n v="10"/>
    <m/>
    <m/>
    <n v="7.8539816339744835E-3"/>
    <n v="4.5847824058857317E-2"/>
    <s v="5a15"/>
  </r>
  <r>
    <n v="32"/>
    <x v="90"/>
    <n v="1"/>
    <n v="2"/>
    <s v="Pinus engelmannii"/>
    <n v="20"/>
    <n v="15"/>
    <n v="42"/>
    <n v="8"/>
    <n v="3.1415926535897934E-2"/>
    <n v="0.25640973899293129"/>
    <s v="5a15"/>
  </r>
  <r>
    <n v="32"/>
    <x v="90"/>
    <n v="1"/>
    <n v="14"/>
    <s v="Quercus fulva"/>
    <n v="5"/>
    <n v="3"/>
    <m/>
    <m/>
    <n v="1.9634954084936209E-3"/>
    <n v="3.6378364277704512E-3"/>
    <s v="5a15"/>
  </r>
  <r>
    <n v="32"/>
    <x v="90"/>
    <n v="1"/>
    <n v="14"/>
    <s v="Quercus fulva"/>
    <n v="5"/>
    <n v="3"/>
    <m/>
    <m/>
    <n v="1.9634954084936209E-3"/>
    <n v="3.6378364277704512E-3"/>
    <s v="5a15"/>
  </r>
  <r>
    <n v="32"/>
    <x v="90"/>
    <n v="1"/>
    <n v="2"/>
    <s v="Pinus engelmannii"/>
    <n v="10"/>
    <n v="10"/>
    <m/>
    <m/>
    <n v="7.8539816339744835E-3"/>
    <n v="4.5847824058857317E-2"/>
    <s v="5a15"/>
  </r>
  <r>
    <n v="32"/>
    <x v="90"/>
    <n v="1"/>
    <n v="24"/>
    <s v="Quercus rugosa"/>
    <n v="10"/>
    <n v="6"/>
    <m/>
    <m/>
    <n v="7.8539816339744835E-3"/>
    <n v="2.7649101142956961E-2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4"/>
    <s v="Quercus rugosa"/>
    <n v="10"/>
    <n v="6"/>
    <m/>
    <m/>
    <n v="7.8539816339744835E-3"/>
    <n v="2.7649101142956961E-2"/>
    <s v="5a15"/>
  </r>
  <r>
    <n v="32"/>
    <x v="90"/>
    <n v="1"/>
    <n v="2"/>
    <s v="Pinus engelmannii"/>
    <n v="10"/>
    <n v="10"/>
    <m/>
    <m/>
    <n v="7.8539816339744835E-3"/>
    <n v="4.5847824058857317E-2"/>
    <s v="5a15"/>
  </r>
  <r>
    <n v="32"/>
    <x v="90"/>
    <n v="1"/>
    <n v="22"/>
    <s v="Juniperus sp"/>
    <n v="5"/>
    <n v="3"/>
    <m/>
    <m/>
    <n v="1.9634954084936209E-3"/>
    <n v="3.6378364277704512E-3"/>
    <s v="5a15"/>
  </r>
  <r>
    <n v="32"/>
    <x v="90"/>
    <n v="1"/>
    <n v="14"/>
    <s v="Quercus fulva"/>
    <n v="5"/>
    <n v="3"/>
    <m/>
    <m/>
    <n v="1.9634954084936209E-3"/>
    <n v="3.6378364277704512E-3"/>
    <s v="5a15"/>
  </r>
  <r>
    <n v="32"/>
    <x v="90"/>
    <n v="1"/>
    <n v="24"/>
    <s v="Pinus cembroides"/>
    <n v="10"/>
    <n v="3"/>
    <m/>
    <m/>
    <n v="7.8539816339744835E-3"/>
    <n v="1.285292313179332E-2"/>
    <s v="5a15"/>
  </r>
  <r>
    <n v="32"/>
    <x v="90"/>
    <n v="1"/>
    <n v="10"/>
    <s v="Quercus rugosa"/>
    <n v="25"/>
    <n v="6"/>
    <m/>
    <m/>
    <n v="4.9087385212340517E-2"/>
    <n v="0.14801210491524977"/>
    <s v="20a25"/>
  </r>
  <r>
    <n v="32"/>
    <x v="90"/>
    <n v="1"/>
    <n v="24"/>
    <s v="Quercus rugosa"/>
    <n v="5"/>
    <n v="3"/>
    <m/>
    <m/>
    <n v="1.9634954084936209E-3"/>
    <n v="3.6378364277704512E-3"/>
    <s v="5a15"/>
  </r>
  <r>
    <n v="32"/>
    <x v="90"/>
    <n v="1"/>
    <n v="24"/>
    <s v="Pinus cembroides"/>
    <n v="10"/>
    <n v="5"/>
    <m/>
    <m/>
    <n v="7.8539816339744835E-3"/>
    <n v="2.2046555420420225E-2"/>
    <s v="5a15"/>
  </r>
  <r>
    <n v="32"/>
    <x v="90"/>
    <n v="1"/>
    <n v="10"/>
    <s v="Quercus rugosa"/>
    <n v="10"/>
    <n v="3"/>
    <m/>
    <m/>
    <n v="7.8539816339744835E-3"/>
    <n v="1.2942556175112916E-2"/>
    <s v="5a15"/>
  </r>
  <r>
    <n v="32"/>
    <x v="90"/>
    <n v="1"/>
    <n v="10"/>
    <s v="Quercus rugosa"/>
    <n v="5"/>
    <n v="3"/>
    <m/>
    <m/>
    <n v="1.9634954084936209E-3"/>
    <n v="3.6378364277704512E-3"/>
    <s v="5a15"/>
  </r>
  <r>
    <n v="32"/>
    <x v="90"/>
    <n v="1"/>
    <n v="2"/>
    <s v="Pinus engelmannii"/>
    <n v="10"/>
    <n v="10"/>
    <m/>
    <m/>
    <n v="7.8539816339744835E-3"/>
    <n v="4.5847824058857317E-2"/>
    <s v="5a15"/>
  </r>
  <r>
    <n v="32"/>
    <x v="90"/>
    <n v="1"/>
    <n v="24"/>
    <s v="Pinus cembroides"/>
    <n v="10"/>
    <n v="6"/>
    <m/>
    <m/>
    <n v="7.8539816339744835E-3"/>
    <n v="2.6728826664807165E-2"/>
    <s v="5a15"/>
  </r>
  <r>
    <n v="32"/>
    <x v="90"/>
    <n v="1"/>
    <n v="22"/>
    <s v="Juniperus sp"/>
    <n v="5"/>
    <n v="3"/>
    <m/>
    <m/>
    <n v="1.9634954084936209E-3"/>
    <n v="3.6378364277704512E-3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4"/>
    <s v="Quercus rugosa"/>
    <n v="10"/>
    <n v="6"/>
    <m/>
    <m/>
    <n v="7.8539816339744835E-3"/>
    <n v="2.7649101142956961E-2"/>
    <s v="5a15"/>
  </r>
  <r>
    <n v="32"/>
    <x v="90"/>
    <n v="1"/>
    <n v="24"/>
    <s v="Quercus rugosa"/>
    <n v="10"/>
    <n v="6"/>
    <m/>
    <m/>
    <n v="7.8539816339744835E-3"/>
    <n v="2.7649101142956961E-2"/>
    <s v="5a15"/>
  </r>
  <r>
    <n v="32"/>
    <x v="90"/>
    <n v="1"/>
    <n v="24"/>
    <s v="Quercus rugosa"/>
    <n v="15"/>
    <n v="6"/>
    <m/>
    <m/>
    <n v="1.7671458676442587E-2"/>
    <n v="5.8089659363338444E-2"/>
    <s v="5a15"/>
  </r>
  <r>
    <n v="32"/>
    <x v="90"/>
    <n v="1"/>
    <n v="24"/>
    <s v="Pinus cembroides"/>
    <n v="15"/>
    <n v="6"/>
    <m/>
    <m/>
    <n v="1.7671458676442587E-2"/>
    <n v="5.6950957515054322E-2"/>
    <s v="5a15"/>
  </r>
  <r>
    <n v="32"/>
    <x v="90"/>
    <n v="1"/>
    <n v="24"/>
    <s v="Pinus cembroides"/>
    <n v="10"/>
    <n v="6"/>
    <m/>
    <m/>
    <n v="7.8539816339744835E-3"/>
    <n v="2.6728826664807165E-2"/>
    <s v="5a15"/>
  </r>
  <r>
    <n v="32"/>
    <x v="90"/>
    <n v="1"/>
    <n v="24"/>
    <s v="Quercus rugosa"/>
    <n v="5"/>
    <n v="6"/>
    <m/>
    <m/>
    <n v="1.9634954084936209E-3"/>
    <n v="7.7714870209617563E-3"/>
    <s v="5a15"/>
  </r>
  <r>
    <n v="35"/>
    <x v="91"/>
    <n v="1"/>
    <n v="24"/>
    <s v="Pinus cembroides"/>
    <n v="10"/>
    <n v="5"/>
    <m/>
    <m/>
    <n v="7.8539816339744835E-3"/>
    <n v="2.2046555420420225E-2"/>
    <s v="5a15"/>
  </r>
  <r>
    <n v="35"/>
    <x v="91"/>
    <n v="1"/>
    <n v="10"/>
    <s v="Quercus rugosa"/>
    <n v="10"/>
    <n v="3"/>
    <m/>
    <m/>
    <n v="7.8539816339744835E-3"/>
    <n v="1.2942556175112916E-2"/>
    <s v="5a15"/>
  </r>
  <r>
    <n v="35"/>
    <x v="91"/>
    <n v="1"/>
    <n v="14"/>
    <s v="Quercus fulva"/>
    <n v="5"/>
    <n v="3"/>
    <m/>
    <m/>
    <n v="1.9634954084936209E-3"/>
    <n v="3.6378364277704512E-3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10"/>
    <s v="Quercus rugosa"/>
    <n v="25"/>
    <n v="6"/>
    <m/>
    <m/>
    <n v="4.9087385212340517E-2"/>
    <n v="0.14801210491524977"/>
    <s v="20a25"/>
  </r>
  <r>
    <n v="35"/>
    <x v="91"/>
    <n v="1"/>
    <n v="24"/>
    <s v="Juniperus sp"/>
    <n v="5"/>
    <n v="3"/>
    <m/>
    <m/>
    <n v="1.9634954084936209E-3"/>
    <n v="3.6378364277704512E-3"/>
    <s v="5a15"/>
  </r>
  <r>
    <n v="35"/>
    <x v="91"/>
    <n v="1"/>
    <n v="24"/>
    <s v="Juniperus sp"/>
    <n v="10"/>
    <n v="5"/>
    <m/>
    <m/>
    <n v="7.8539816339744835E-3"/>
    <n v="2.2644818432641822E-2"/>
    <s v="5a15"/>
  </r>
  <r>
    <n v="35"/>
    <x v="91"/>
    <n v="1"/>
    <n v="24"/>
    <s v="Juniperus sp"/>
    <n v="15"/>
    <n v="6"/>
    <m/>
    <m/>
    <n v="1.7671458676442587E-2"/>
    <n v="5.8089659363338444E-2"/>
    <s v="5a15"/>
  </r>
  <r>
    <n v="35"/>
    <x v="91"/>
    <n v="1"/>
    <n v="24"/>
    <s v="Juniperus sp"/>
    <n v="10"/>
    <n v="6"/>
    <m/>
    <m/>
    <n v="7.8539816339744835E-3"/>
    <n v="2.7649101142956961E-2"/>
    <s v="5a15"/>
  </r>
  <r>
    <n v="35"/>
    <x v="91"/>
    <n v="1"/>
    <n v="24"/>
    <s v="Juniperus sp"/>
    <n v="5"/>
    <n v="6"/>
    <m/>
    <m/>
    <n v="1.9634954084936209E-3"/>
    <n v="7.7714870209617563E-3"/>
    <s v="5a15"/>
  </r>
  <r>
    <n v="35"/>
    <x v="91"/>
    <n v="1"/>
    <n v="22"/>
    <s v="Juniperus sp"/>
    <n v="5"/>
    <n v="3"/>
    <m/>
    <m/>
    <n v="1.9634954084936209E-3"/>
    <n v="3.6378364277704512E-3"/>
    <s v="5a15"/>
  </r>
  <r>
    <n v="35"/>
    <x v="91"/>
    <n v="1"/>
    <n v="10"/>
    <s v="Quercus rugosa"/>
    <n v="5"/>
    <n v="3"/>
    <m/>
    <m/>
    <n v="1.9634954084936209E-3"/>
    <n v="3.6378364277704512E-3"/>
    <s v="5a15"/>
  </r>
  <r>
    <n v="35"/>
    <x v="91"/>
    <n v="1"/>
    <n v="24"/>
    <s v="Quercus rugosa"/>
    <n v="5"/>
    <n v="3"/>
    <m/>
    <m/>
    <n v="1.9634954084936209E-3"/>
    <n v="3.6378364277704512E-3"/>
    <s v="5a15"/>
  </r>
  <r>
    <n v="35"/>
    <x v="91"/>
    <n v="1"/>
    <n v="24"/>
    <s v="Quercus rugosa"/>
    <n v="20"/>
    <n v="3"/>
    <m/>
    <m/>
    <n v="3.1415926535897934E-2"/>
    <n v="4.6046534436573458E-2"/>
    <s v="20a25"/>
  </r>
  <r>
    <n v="35"/>
    <x v="91"/>
    <n v="1"/>
    <n v="24"/>
    <s v="Quercus rugosa"/>
    <n v="10"/>
    <n v="3"/>
    <m/>
    <m/>
    <n v="7.8539816339744835E-3"/>
    <n v="1.2942556175112916E-2"/>
    <s v="5a15"/>
  </r>
  <r>
    <n v="35"/>
    <x v="91"/>
    <n v="1"/>
    <n v="24"/>
    <s v="Quercus rugosa"/>
    <n v="15"/>
    <n v="6"/>
    <m/>
    <m/>
    <n v="1.7671458676442587E-2"/>
    <n v="5.8089659363338444E-2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10"/>
    <s v="Quercus rugosa"/>
    <n v="25"/>
    <n v="6"/>
    <m/>
    <m/>
    <n v="4.9087385212340517E-2"/>
    <n v="0.14801210491524977"/>
    <s v="20a25"/>
  </r>
  <r>
    <n v="35"/>
    <x v="91"/>
    <n v="1"/>
    <n v="24"/>
    <s v="Quercus rugosa"/>
    <n v="5"/>
    <n v="3"/>
    <m/>
    <m/>
    <n v="1.9634954084936209E-3"/>
    <n v="3.6378364277704512E-3"/>
    <s v="5a15"/>
  </r>
  <r>
    <n v="35"/>
    <x v="91"/>
    <n v="1"/>
    <n v="24"/>
    <s v="Quercus rugosa"/>
    <n v="20"/>
    <n v="3"/>
    <m/>
    <m/>
    <n v="3.1415926535897934E-2"/>
    <n v="4.6046534436573458E-2"/>
    <s v="20a25"/>
  </r>
  <r>
    <n v="35"/>
    <x v="91"/>
    <n v="1"/>
    <n v="24"/>
    <s v="Quercus rugosa"/>
    <n v="10"/>
    <n v="3"/>
    <m/>
    <m/>
    <n v="7.8539816339744835E-3"/>
    <n v="1.2942556175112916E-2"/>
    <s v="5a15"/>
  </r>
  <r>
    <n v="35"/>
    <x v="91"/>
    <n v="1"/>
    <n v="24"/>
    <s v="Quercus rugosa"/>
    <n v="15"/>
    <n v="6"/>
    <m/>
    <m/>
    <n v="1.7671458676442587E-2"/>
    <n v="5.8089659363338444E-2"/>
    <s v="5a15"/>
  </r>
  <r>
    <n v="35"/>
    <x v="91"/>
    <n v="1"/>
    <n v="2"/>
    <s v="Pinus engelmannii"/>
    <n v="15"/>
    <n v="10"/>
    <n v="42"/>
    <n v="8"/>
    <n v="1.7671458676442587E-2"/>
    <n v="9.7687695493628809E-2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14"/>
    <s v="Quercus fulva"/>
    <n v="5"/>
    <n v="3"/>
    <m/>
    <m/>
    <n v="1.9634954084936209E-3"/>
    <n v="3.6378364277704512E-3"/>
    <s v="5a15"/>
  </r>
  <r>
    <n v="35"/>
    <x v="91"/>
    <n v="1"/>
    <n v="14"/>
    <s v="Quercus fulva"/>
    <n v="5"/>
    <n v="3"/>
    <m/>
    <m/>
    <n v="1.9634954084936209E-3"/>
    <n v="3.6378364277704512E-3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24"/>
    <s v="Quercus rugosa"/>
    <n v="10"/>
    <n v="6"/>
    <m/>
    <m/>
    <n v="7.8539816339744835E-3"/>
    <n v="2.7649101142956961E-2"/>
    <s v="5a15"/>
  </r>
  <r>
    <n v="35"/>
    <x v="91"/>
    <n v="1"/>
    <n v="24"/>
    <s v="Quercus rugosa"/>
    <n v="15"/>
    <n v="6"/>
    <m/>
    <m/>
    <n v="1.7671458676442587E-2"/>
    <n v="5.8089659363338444E-2"/>
    <s v="5a15"/>
  </r>
  <r>
    <n v="35"/>
    <x v="91"/>
    <n v="1"/>
    <n v="24"/>
    <s v="Quercus rugosa"/>
    <n v="15"/>
    <n v="6"/>
    <m/>
    <m/>
    <n v="1.7671458676442587E-2"/>
    <n v="5.8089659363338444E-2"/>
    <s v="5a15"/>
  </r>
  <r>
    <n v="35"/>
    <x v="91"/>
    <n v="1"/>
    <n v="24"/>
    <s v="Quercus rugosa"/>
    <n v="10"/>
    <n v="6"/>
    <m/>
    <m/>
    <n v="7.8539816339744835E-3"/>
    <n v="2.7649101142956961E-2"/>
    <s v="5a15"/>
  </r>
  <r>
    <n v="35"/>
    <x v="91"/>
    <n v="1"/>
    <n v="2"/>
    <s v="Pinus engelmannii"/>
    <n v="10"/>
    <n v="10"/>
    <m/>
    <m/>
    <n v="7.8539816339744835E-3"/>
    <n v="4.5847824058857317E-2"/>
    <s v="5a15"/>
  </r>
  <r>
    <n v="35"/>
    <x v="91"/>
    <n v="1"/>
    <n v="22"/>
    <s v="Juniperus sp"/>
    <n v="5"/>
    <n v="3"/>
    <m/>
    <m/>
    <n v="1.9634954084936209E-3"/>
    <n v="3.6378364277704512E-3"/>
    <s v="5a15"/>
  </r>
  <r>
    <n v="35"/>
    <x v="91"/>
    <n v="1"/>
    <n v="14"/>
    <s v="Quercus fulva"/>
    <n v="5"/>
    <n v="3"/>
    <m/>
    <m/>
    <n v="1.9634954084936209E-3"/>
    <n v="3.6378364277704512E-3"/>
    <s v="5a15"/>
  </r>
  <r>
    <n v="35"/>
    <x v="91"/>
    <n v="1"/>
    <n v="24"/>
    <s v="Pinus cembroides"/>
    <n v="10"/>
    <n v="3"/>
    <m/>
    <m/>
    <n v="7.8539816339744835E-3"/>
    <n v="1.285292313179332E-2"/>
    <s v="5a15"/>
  </r>
  <r>
    <n v="35"/>
    <x v="91"/>
    <n v="1"/>
    <n v="10"/>
    <s v="Quercus rugosa"/>
    <n v="25"/>
    <n v="6"/>
    <m/>
    <m/>
    <n v="4.9087385212340517E-2"/>
    <n v="0.14801210491524977"/>
    <s v="20a25"/>
  </r>
  <r>
    <n v="35"/>
    <x v="91"/>
    <n v="1"/>
    <n v="24"/>
    <s v="Pinus cembroides"/>
    <n v="10"/>
    <n v="3"/>
    <m/>
    <m/>
    <n v="7.8539816339744835E-3"/>
    <n v="1.285292313179332E-2"/>
    <s v="5a15"/>
  </r>
  <r>
    <n v="36"/>
    <x v="92"/>
    <n v="1"/>
    <n v="24"/>
    <s v="Quercus rugosa"/>
    <n v="10"/>
    <n v="6"/>
    <m/>
    <m/>
    <n v="7.8539816339744835E-3"/>
    <n v="2.7649101142956961E-2"/>
    <s v="5a15"/>
  </r>
  <r>
    <n v="36"/>
    <x v="92"/>
    <n v="1"/>
    <n v="24"/>
    <s v="Pinus cembroides"/>
    <n v="5"/>
    <n v="6"/>
    <m/>
    <m/>
    <n v="1.9634954084936209E-3"/>
    <n v="7.3344795804612326E-3"/>
    <s v="5a15"/>
  </r>
  <r>
    <n v="36"/>
    <x v="92"/>
    <n v="1"/>
    <n v="22"/>
    <s v="Juniperus sp"/>
    <n v="5"/>
    <n v="3"/>
    <m/>
    <m/>
    <n v="1.9634954084936209E-3"/>
    <n v="3.6378364277704512E-3"/>
    <s v="5a15"/>
  </r>
  <r>
    <n v="36"/>
    <x v="92"/>
    <n v="1"/>
    <n v="14"/>
    <s v="Quercus fulva"/>
    <n v="5"/>
    <n v="3"/>
    <m/>
    <m/>
    <n v="1.9634954084936209E-3"/>
    <n v="3.6378364277704512E-3"/>
    <s v="5a15"/>
  </r>
  <r>
    <n v="36"/>
    <x v="92"/>
    <n v="1"/>
    <n v="24"/>
    <s v="Pinus cembroides"/>
    <n v="10"/>
    <n v="3"/>
    <m/>
    <m/>
    <n v="7.8539816339744835E-3"/>
    <n v="1.285292313179332E-2"/>
    <s v="5a15"/>
  </r>
  <r>
    <n v="36"/>
    <x v="92"/>
    <n v="1"/>
    <n v="10"/>
    <s v="Quercus rugosa"/>
    <n v="25"/>
    <n v="6"/>
    <m/>
    <m/>
    <n v="4.9087385212340517E-2"/>
    <n v="0.14801210491524977"/>
    <s v="20a25"/>
  </r>
  <r>
    <n v="36"/>
    <x v="92"/>
    <n v="1"/>
    <n v="24"/>
    <s v="Quercus rugosa"/>
    <n v="5"/>
    <n v="3"/>
    <m/>
    <m/>
    <n v="1.9634954084936209E-3"/>
    <n v="3.6378364277704512E-3"/>
    <s v="5a15"/>
  </r>
  <r>
    <n v="36"/>
    <x v="92"/>
    <n v="1"/>
    <n v="24"/>
    <s v="Pinus cembroides"/>
    <n v="10"/>
    <n v="5"/>
    <m/>
    <m/>
    <n v="7.8539816339744835E-3"/>
    <n v="2.2046555420420225E-2"/>
    <s v="5a15"/>
  </r>
  <r>
    <n v="36"/>
    <x v="92"/>
    <n v="1"/>
    <n v="10"/>
    <s v="Quercus rugosa"/>
    <n v="10"/>
    <n v="3"/>
    <m/>
    <m/>
    <n v="7.8539816339744835E-3"/>
    <n v="1.2942556175112916E-2"/>
    <s v="5a15"/>
  </r>
  <r>
    <n v="36"/>
    <x v="92"/>
    <n v="1"/>
    <n v="10"/>
    <s v="Quercus rugosa"/>
    <n v="5"/>
    <n v="3"/>
    <m/>
    <m/>
    <n v="1.9634954084936209E-3"/>
    <n v="3.6378364277704512E-3"/>
    <s v="5a15"/>
  </r>
  <r>
    <n v="36"/>
    <x v="92"/>
    <n v="1"/>
    <n v="24"/>
    <s v="Pinus cembroides"/>
    <n v="5"/>
    <n v="3"/>
    <m/>
    <m/>
    <n v="1.9634954084936209E-3"/>
    <n v="3.5268851656513989E-3"/>
    <s v="5a15"/>
  </r>
  <r>
    <n v="36"/>
    <x v="92"/>
    <n v="1"/>
    <n v="24"/>
    <s v="Pinus cembroides"/>
    <n v="10"/>
    <n v="6"/>
    <m/>
    <m/>
    <n v="7.8539816339744835E-3"/>
    <n v="2.6728826664807165E-2"/>
    <s v="5a15"/>
  </r>
  <r>
    <n v="36"/>
    <x v="92"/>
    <n v="1"/>
    <n v="22"/>
    <s v="Juniperus sp"/>
    <n v="5"/>
    <n v="3"/>
    <m/>
    <m/>
    <n v="1.9634954084936209E-3"/>
    <n v="3.6378364277704512E-3"/>
    <s v="5a15"/>
  </r>
  <r>
    <n v="36"/>
    <x v="92"/>
    <n v="1"/>
    <n v="24"/>
    <s v="Quercus rugosa"/>
    <n v="15"/>
    <n v="6"/>
    <m/>
    <m/>
    <n v="1.7671458676442587E-2"/>
    <n v="5.8089659363338444E-2"/>
    <s v="5a15"/>
  </r>
  <r>
    <n v="36"/>
    <x v="92"/>
    <n v="1"/>
    <n v="24"/>
    <s v="Quercus rugosa"/>
    <n v="10"/>
    <n v="6"/>
    <m/>
    <m/>
    <n v="7.8539816339744835E-3"/>
    <n v="2.7649101142956961E-2"/>
    <s v="5a15"/>
  </r>
  <r>
    <n v="36"/>
    <x v="92"/>
    <n v="1"/>
    <n v="24"/>
    <s v="Quercus rugosa"/>
    <n v="10"/>
    <n v="6"/>
    <m/>
    <m/>
    <n v="7.8539816339744835E-3"/>
    <n v="2.7649101142956961E-2"/>
    <s v="5a15"/>
  </r>
  <r>
    <n v="36"/>
    <x v="92"/>
    <n v="1"/>
    <n v="24"/>
    <s v="Quercus rugosa"/>
    <n v="15"/>
    <n v="6"/>
    <m/>
    <m/>
    <n v="1.7671458676442587E-2"/>
    <n v="5.8089659363338444E-2"/>
    <s v="5a15"/>
  </r>
  <r>
    <n v="36"/>
    <x v="92"/>
    <n v="1"/>
    <n v="2"/>
    <s v="Pinus engelmannii"/>
    <n v="15"/>
    <n v="6"/>
    <m/>
    <m/>
    <n v="1.7671458676442587E-2"/>
    <n v="5.6950957515054322E-2"/>
    <s v="5a15"/>
  </r>
  <r>
    <n v="36"/>
    <x v="92"/>
    <n v="1"/>
    <n v="2"/>
    <s v="Pinus engelmannii"/>
    <n v="10"/>
    <n v="10"/>
    <m/>
    <m/>
    <n v="7.8539816339744835E-3"/>
    <n v="4.5847824058857317E-2"/>
    <s v="5a15"/>
  </r>
  <r>
    <n v="36"/>
    <x v="92"/>
    <n v="1"/>
    <n v="24"/>
    <s v="Quercus rugosa"/>
    <n v="5"/>
    <n v="6"/>
    <m/>
    <m/>
    <n v="1.9634954084936209E-3"/>
    <n v="7.7714870209617563E-3"/>
    <s v="5a15"/>
  </r>
  <r>
    <n v="36"/>
    <x v="92"/>
    <n v="1"/>
    <n v="2"/>
    <s v="Pinus engelmannii"/>
    <n v="10"/>
    <n v="10"/>
    <m/>
    <m/>
    <n v="7.8539816339744835E-3"/>
    <n v="4.5847824058857317E-2"/>
    <s v="5a15"/>
  </r>
  <r>
    <n v="36"/>
    <x v="92"/>
    <n v="1"/>
    <n v="10"/>
    <s v="Quercus rugosa"/>
    <n v="10"/>
    <n v="3"/>
    <m/>
    <m/>
    <n v="7.8539816339744835E-3"/>
    <n v="1.2942556175112916E-2"/>
    <s v="5a15"/>
  </r>
  <r>
    <n v="36"/>
    <x v="92"/>
    <n v="1"/>
    <n v="14"/>
    <s v="Quercus fulva"/>
    <n v="5"/>
    <n v="3"/>
    <m/>
    <m/>
    <n v="1.9634954084936209E-3"/>
    <n v="3.6378364277704512E-3"/>
    <s v="5a15"/>
  </r>
  <r>
    <n v="36"/>
    <x v="92"/>
    <n v="1"/>
    <n v="2"/>
    <s v="Pinus engelmannii"/>
    <n v="15"/>
    <n v="10"/>
    <m/>
    <m/>
    <n v="1.7671458676442587E-2"/>
    <n v="9.7687695493628809E-2"/>
    <s v="5a15"/>
  </r>
  <r>
    <n v="36"/>
    <x v="92"/>
    <n v="1"/>
    <n v="10"/>
    <s v="Quercus rugosa"/>
    <n v="25"/>
    <n v="6"/>
    <m/>
    <m/>
    <n v="4.9087385212340517E-2"/>
    <n v="0.14801210491524977"/>
    <s v="20a25"/>
  </r>
  <r>
    <n v="36"/>
    <x v="92"/>
    <n v="1"/>
    <n v="24"/>
    <s v="Juniperus sp"/>
    <n v="5"/>
    <n v="3"/>
    <m/>
    <m/>
    <n v="1.9634954084936209E-3"/>
    <n v="3.6378364277704512E-3"/>
    <s v="5a15"/>
  </r>
  <r>
    <n v="36"/>
    <x v="92"/>
    <n v="1"/>
    <n v="24"/>
    <s v="Juniperus sp"/>
    <n v="10"/>
    <n v="5"/>
    <m/>
    <m/>
    <n v="7.8539816339744835E-3"/>
    <n v="2.2644818432641822E-2"/>
    <s v="5a15"/>
  </r>
  <r>
    <n v="36"/>
    <x v="92"/>
    <n v="1"/>
    <n v="24"/>
    <s v="Juniperus sp"/>
    <n v="15"/>
    <n v="6"/>
    <m/>
    <m/>
    <n v="1.7671458676442587E-2"/>
    <n v="5.8089659363338444E-2"/>
    <s v="5a15"/>
  </r>
  <r>
    <n v="36"/>
    <x v="92"/>
    <n v="1"/>
    <n v="24"/>
    <s v="Juniperus sp"/>
    <n v="10"/>
    <n v="6"/>
    <m/>
    <m/>
    <n v="7.8539816339744835E-3"/>
    <n v="2.7649101142956961E-2"/>
    <s v="5a15"/>
  </r>
  <r>
    <n v="36"/>
    <x v="92"/>
    <n v="1"/>
    <n v="24"/>
    <s v="Juniperus sp"/>
    <n v="5"/>
    <n v="6"/>
    <m/>
    <m/>
    <n v="1.9634954084936209E-3"/>
    <n v="7.7714870209617563E-3"/>
    <s v="5a15"/>
  </r>
  <r>
    <n v="36"/>
    <x v="92"/>
    <n v="1"/>
    <n v="22"/>
    <s v="Juniperus sp"/>
    <n v="5"/>
    <n v="3"/>
    <m/>
    <m/>
    <n v="1.9634954084936209E-3"/>
    <n v="3.6378364277704512E-3"/>
    <s v="5a15"/>
  </r>
  <r>
    <n v="36"/>
    <x v="92"/>
    <n v="1"/>
    <n v="10"/>
    <s v="Quercus rugosa"/>
    <n v="5"/>
    <n v="3"/>
    <m/>
    <m/>
    <n v="1.9634954084936209E-3"/>
    <n v="3.6378364277704512E-3"/>
    <s v="5a15"/>
  </r>
  <r>
    <n v="36"/>
    <x v="92"/>
    <n v="1"/>
    <n v="24"/>
    <s v="Quercus rugosa"/>
    <n v="5"/>
    <n v="3"/>
    <m/>
    <m/>
    <n v="1.9634954084936209E-3"/>
    <n v="3.6378364277704512E-3"/>
    <s v="5a15"/>
  </r>
  <r>
    <n v="36"/>
    <x v="92"/>
    <n v="1"/>
    <n v="24"/>
    <s v="Quercus rugosa"/>
    <n v="20"/>
    <n v="3"/>
    <m/>
    <m/>
    <n v="3.1415926535897934E-2"/>
    <n v="4.6046534436573458E-2"/>
    <s v="20a25"/>
  </r>
  <r>
    <n v="36"/>
    <x v="92"/>
    <n v="1"/>
    <n v="24"/>
    <s v="Quercus rugosa"/>
    <n v="10"/>
    <n v="3"/>
    <m/>
    <m/>
    <n v="7.8539816339744835E-3"/>
    <n v="1.2942556175112916E-2"/>
    <s v="5a15"/>
  </r>
  <r>
    <n v="36"/>
    <x v="92"/>
    <n v="1"/>
    <n v="24"/>
    <s v="Quercus rugosa"/>
    <n v="15"/>
    <n v="6"/>
    <m/>
    <m/>
    <n v="1.7671458676442587E-2"/>
    <n v="5.8089659363338444E-2"/>
    <s v="5a15"/>
  </r>
  <r>
    <n v="36"/>
    <x v="92"/>
    <n v="1"/>
    <n v="2"/>
    <s v="Pinus engelmannii"/>
    <n v="15"/>
    <n v="10"/>
    <m/>
    <m/>
    <n v="1.7671458676442587E-2"/>
    <n v="9.7687695493628809E-2"/>
    <s v="5a15"/>
  </r>
  <r>
    <n v="36"/>
    <x v="92"/>
    <n v="1"/>
    <n v="10"/>
    <s v="Quercus rugosa"/>
    <n v="25"/>
    <n v="6"/>
    <m/>
    <m/>
    <n v="4.9087385212340517E-2"/>
    <n v="0.14801210491524977"/>
    <s v="20a25"/>
  </r>
  <r>
    <n v="36"/>
    <x v="92"/>
    <n v="1"/>
    <n v="24"/>
    <s v="Quercus rugosa"/>
    <n v="5"/>
    <n v="3"/>
    <m/>
    <m/>
    <n v="1.9634954084936209E-3"/>
    <n v="3.6378364277704512E-3"/>
    <s v="5a15"/>
  </r>
  <r>
    <n v="36"/>
    <x v="92"/>
    <n v="1"/>
    <n v="24"/>
    <s v="Quercus rugosa"/>
    <n v="20"/>
    <n v="3"/>
    <m/>
    <m/>
    <n v="3.1415926535897934E-2"/>
    <n v="4.6046534436573458E-2"/>
    <s v="20a25"/>
  </r>
  <r>
    <n v="36"/>
    <x v="92"/>
    <n v="1"/>
    <n v="24"/>
    <s v="Quercus rugosa"/>
    <n v="10"/>
    <n v="3"/>
    <m/>
    <m/>
    <n v="7.8539816339744835E-3"/>
    <n v="1.2942556175112916E-2"/>
    <s v="5a15"/>
  </r>
  <r>
    <n v="36"/>
    <x v="92"/>
    <n v="1"/>
    <n v="24"/>
    <s v="Quercus rugosa"/>
    <n v="15"/>
    <n v="6"/>
    <m/>
    <m/>
    <n v="1.7671458676442587E-2"/>
    <n v="5.8089659363338444E-2"/>
    <s v="5a15"/>
  </r>
  <r>
    <n v="36"/>
    <x v="92"/>
    <n v="1"/>
    <n v="2"/>
    <s v="Pinus engelmannii"/>
    <n v="10"/>
    <n v="10"/>
    <m/>
    <m/>
    <n v="7.8539816339744835E-3"/>
    <n v="4.5847824058857317E-2"/>
    <s v="5a15"/>
  </r>
  <r>
    <n v="36"/>
    <x v="93"/>
    <n v="1"/>
    <n v="2"/>
    <s v="Pinus engelmannii"/>
    <n v="15"/>
    <n v="10"/>
    <m/>
    <m/>
    <n v="1.7671458676442587E-2"/>
    <n v="9.7687695493628809E-2"/>
    <s v="5a15"/>
  </r>
  <r>
    <n v="36"/>
    <x v="93"/>
    <n v="1"/>
    <n v="22"/>
    <s v="Juniperus sp"/>
    <n v="5"/>
    <n v="3"/>
    <m/>
    <m/>
    <n v="1.9634954084936209E-3"/>
    <n v="3.6378364277704512E-3"/>
    <s v="5a15"/>
  </r>
  <r>
    <n v="36"/>
    <x v="93"/>
    <n v="1"/>
    <n v="14"/>
    <s v="Quercus fulva"/>
    <n v="5"/>
    <n v="3"/>
    <m/>
    <m/>
    <n v="1.9634954084936209E-3"/>
    <n v="3.6378364277704512E-3"/>
    <s v="5a15"/>
  </r>
  <r>
    <n v="36"/>
    <x v="93"/>
    <n v="1"/>
    <n v="24"/>
    <s v="Pinus cembroides"/>
    <n v="10"/>
    <n v="3"/>
    <m/>
    <m/>
    <n v="7.8539816339744835E-3"/>
    <n v="1.285292313179332E-2"/>
    <s v="5a15"/>
  </r>
  <r>
    <n v="36"/>
    <x v="93"/>
    <n v="1"/>
    <n v="10"/>
    <s v="Quercus rugosa"/>
    <n v="25"/>
    <n v="6"/>
    <m/>
    <m/>
    <n v="4.9087385212340517E-2"/>
    <n v="0.14801210491524977"/>
    <s v="20a25"/>
  </r>
  <r>
    <n v="36"/>
    <x v="93"/>
    <n v="1"/>
    <n v="24"/>
    <s v="Quercus rugosa"/>
    <n v="5"/>
    <n v="3"/>
    <m/>
    <m/>
    <n v="1.9634954084936209E-3"/>
    <n v="3.6378364277704512E-3"/>
    <s v="5a15"/>
  </r>
  <r>
    <n v="36"/>
    <x v="93"/>
    <n v="1"/>
    <n v="24"/>
    <s v="Pinus cembroides"/>
    <n v="10"/>
    <n v="5"/>
    <m/>
    <m/>
    <n v="7.8539816339744835E-3"/>
    <n v="2.2046555420420225E-2"/>
    <s v="5a15"/>
  </r>
  <r>
    <n v="36"/>
    <x v="93"/>
    <n v="1"/>
    <n v="10"/>
    <s v="Quercus rugosa"/>
    <n v="10"/>
    <n v="3"/>
    <m/>
    <m/>
    <n v="7.8539816339744835E-3"/>
    <n v="1.2942556175112916E-2"/>
    <s v="5a15"/>
  </r>
  <r>
    <n v="36"/>
    <x v="93"/>
    <n v="1"/>
    <n v="10"/>
    <s v="Quercus rugosa"/>
    <n v="5"/>
    <n v="3"/>
    <m/>
    <m/>
    <n v="1.9634954084936209E-3"/>
    <n v="3.6378364277704512E-3"/>
    <s v="5a15"/>
  </r>
  <r>
    <n v="36"/>
    <x v="93"/>
    <n v="1"/>
    <n v="24"/>
    <s v="Pinus cembroides"/>
    <n v="5"/>
    <n v="3"/>
    <m/>
    <m/>
    <n v="1.9634954084936209E-3"/>
    <n v="3.5268851656513989E-3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22"/>
    <s v="Juniperus sp"/>
    <n v="5"/>
    <n v="3"/>
    <m/>
    <m/>
    <n v="1.9634954084936209E-3"/>
    <n v="3.6378364277704512E-3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3"/>
    <n v="1"/>
    <n v="24"/>
    <s v="Quercus rugosa"/>
    <n v="10"/>
    <n v="6"/>
    <m/>
    <m/>
    <n v="7.8539816339744835E-3"/>
    <n v="2.7649101142956961E-2"/>
    <s v="5a15"/>
  </r>
  <r>
    <n v="36"/>
    <x v="93"/>
    <n v="1"/>
    <n v="24"/>
    <s v="Quercus rugosa"/>
    <n v="10"/>
    <n v="6"/>
    <m/>
    <m/>
    <n v="7.8539816339744835E-3"/>
    <n v="2.7649101142956961E-2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3"/>
    <n v="1"/>
    <n v="24"/>
    <s v="Pinus cembroides"/>
    <n v="15"/>
    <n v="6"/>
    <m/>
    <m/>
    <n v="1.7671458676442587E-2"/>
    <n v="5.6950957515054322E-2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24"/>
    <s v="Quercus rugosa"/>
    <n v="5"/>
    <n v="6"/>
    <m/>
    <m/>
    <n v="1.9634954084936209E-3"/>
    <n v="7.7714870209617563E-3"/>
    <s v="5a15"/>
  </r>
  <r>
    <n v="36"/>
    <x v="93"/>
    <n v="1"/>
    <n v="24"/>
    <s v="Pinus cembroides"/>
    <n v="10"/>
    <n v="5"/>
    <m/>
    <m/>
    <n v="7.8539816339744835E-3"/>
    <n v="2.2046555420420225E-2"/>
    <s v="5a15"/>
  </r>
  <r>
    <n v="36"/>
    <x v="93"/>
    <n v="1"/>
    <n v="10"/>
    <s v="Quercus rugosa"/>
    <n v="10"/>
    <n v="3"/>
    <m/>
    <m/>
    <n v="7.8539816339744835E-3"/>
    <n v="1.2942556175112916E-2"/>
    <s v="5a15"/>
  </r>
  <r>
    <n v="36"/>
    <x v="93"/>
    <n v="1"/>
    <n v="14"/>
    <s v="Quercus fulva"/>
    <n v="5"/>
    <n v="3"/>
    <m/>
    <m/>
    <n v="1.9634954084936209E-3"/>
    <n v="3.6378364277704512E-3"/>
    <s v="5a15"/>
  </r>
  <r>
    <n v="36"/>
    <x v="93"/>
    <n v="1"/>
    <n v="24"/>
    <s v="Pinus cembroides"/>
    <n v="10"/>
    <n v="3"/>
    <m/>
    <m/>
    <n v="7.8539816339744835E-3"/>
    <n v="1.285292313179332E-2"/>
    <s v="5a15"/>
  </r>
  <r>
    <n v="36"/>
    <x v="93"/>
    <n v="1"/>
    <n v="10"/>
    <s v="Quercus rugosa"/>
    <n v="25"/>
    <n v="6"/>
    <m/>
    <m/>
    <n v="4.9087385212340517E-2"/>
    <n v="0.14801210491524977"/>
    <s v="20a25"/>
  </r>
  <r>
    <n v="36"/>
    <x v="93"/>
    <n v="1"/>
    <n v="24"/>
    <s v="Juniperus sp"/>
    <n v="5"/>
    <n v="3"/>
    <m/>
    <m/>
    <n v="1.9634954084936209E-3"/>
    <n v="3.6378364277704512E-3"/>
    <s v="5a15"/>
  </r>
  <r>
    <n v="36"/>
    <x v="93"/>
    <n v="1"/>
    <n v="24"/>
    <s v="Juniperus sp"/>
    <n v="10"/>
    <n v="5"/>
    <m/>
    <m/>
    <n v="7.8539816339744835E-3"/>
    <n v="2.2644818432641822E-2"/>
    <s v="5a15"/>
  </r>
  <r>
    <n v="36"/>
    <x v="93"/>
    <n v="1"/>
    <n v="24"/>
    <s v="Juniperus sp"/>
    <n v="15"/>
    <n v="6"/>
    <m/>
    <m/>
    <n v="1.7671458676442587E-2"/>
    <n v="5.8089659363338444E-2"/>
    <s v="5a15"/>
  </r>
  <r>
    <n v="36"/>
    <x v="93"/>
    <n v="1"/>
    <n v="24"/>
    <s v="Juniperus sp"/>
    <n v="10"/>
    <n v="6"/>
    <m/>
    <m/>
    <n v="7.8539816339744835E-3"/>
    <n v="2.7649101142956961E-2"/>
    <s v="5a15"/>
  </r>
  <r>
    <n v="36"/>
    <x v="93"/>
    <n v="1"/>
    <n v="24"/>
    <s v="Juniperus sp"/>
    <n v="5"/>
    <n v="6"/>
    <m/>
    <m/>
    <n v="1.9634954084936209E-3"/>
    <n v="7.7714870209617563E-3"/>
    <s v="5a15"/>
  </r>
  <r>
    <n v="36"/>
    <x v="93"/>
    <n v="1"/>
    <n v="22"/>
    <s v="Juniperus sp"/>
    <n v="5"/>
    <n v="3"/>
    <m/>
    <m/>
    <n v="1.9634954084936209E-3"/>
    <n v="3.6378364277704512E-3"/>
    <s v="5a15"/>
  </r>
  <r>
    <n v="36"/>
    <x v="93"/>
    <n v="1"/>
    <n v="10"/>
    <s v="Quercus rugosa"/>
    <n v="5"/>
    <n v="3"/>
    <m/>
    <m/>
    <n v="1.9634954084936209E-3"/>
    <n v="3.6378364277704512E-3"/>
    <s v="5a15"/>
  </r>
  <r>
    <n v="36"/>
    <x v="93"/>
    <n v="1"/>
    <n v="24"/>
    <s v="Quercus rugosa"/>
    <n v="5"/>
    <n v="3"/>
    <m/>
    <m/>
    <n v="1.9634954084936209E-3"/>
    <n v="3.6378364277704512E-3"/>
    <s v="5a15"/>
  </r>
  <r>
    <n v="36"/>
    <x v="93"/>
    <n v="1"/>
    <n v="24"/>
    <s v="Quercus rugosa"/>
    <n v="20"/>
    <n v="3"/>
    <m/>
    <m/>
    <n v="3.1415926535897934E-2"/>
    <n v="4.6046534436573458E-2"/>
    <s v="20a25"/>
  </r>
  <r>
    <n v="36"/>
    <x v="93"/>
    <n v="1"/>
    <n v="24"/>
    <s v="Quercus rugosa"/>
    <n v="10"/>
    <n v="3"/>
    <m/>
    <m/>
    <n v="7.8539816339744835E-3"/>
    <n v="1.2942556175112916E-2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3"/>
    <n v="1"/>
    <n v="24"/>
    <s v="Pinus cembroides"/>
    <n v="10"/>
    <n v="3"/>
    <m/>
    <m/>
    <n v="7.8539816339744835E-3"/>
    <n v="1.285292313179332E-2"/>
    <s v="5a15"/>
  </r>
  <r>
    <n v="36"/>
    <x v="93"/>
    <n v="1"/>
    <n v="10"/>
    <s v="Quercus rugosa"/>
    <n v="25"/>
    <n v="6"/>
    <m/>
    <m/>
    <n v="4.9087385212340517E-2"/>
    <n v="0.14801210491524977"/>
    <s v="20a25"/>
  </r>
  <r>
    <n v="36"/>
    <x v="93"/>
    <n v="1"/>
    <n v="24"/>
    <s v="Quercus rugosa"/>
    <n v="5"/>
    <n v="3"/>
    <m/>
    <m/>
    <n v="1.9634954084936209E-3"/>
    <n v="3.6378364277704512E-3"/>
    <s v="5a15"/>
  </r>
  <r>
    <n v="36"/>
    <x v="93"/>
    <n v="1"/>
    <n v="24"/>
    <s v="Quercus rugosa"/>
    <n v="20"/>
    <n v="3"/>
    <m/>
    <m/>
    <n v="3.1415926535897934E-2"/>
    <n v="4.6046534436573458E-2"/>
    <s v="20a25"/>
  </r>
  <r>
    <n v="36"/>
    <x v="93"/>
    <n v="1"/>
    <n v="24"/>
    <s v="Quercus rugosa"/>
    <n v="10"/>
    <n v="3"/>
    <m/>
    <m/>
    <n v="7.8539816339744835E-3"/>
    <n v="1.2942556175112916E-2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14"/>
    <s v="Quercus fulva"/>
    <n v="5"/>
    <n v="3"/>
    <m/>
    <m/>
    <n v="1.9634954084936209E-3"/>
    <n v="3.6378364277704512E-3"/>
    <s v="5a15"/>
  </r>
  <r>
    <n v="36"/>
    <x v="93"/>
    <n v="1"/>
    <n v="14"/>
    <s v="Quercus fulva"/>
    <n v="5"/>
    <n v="3"/>
    <m/>
    <m/>
    <n v="1.9634954084936209E-3"/>
    <n v="3.6378364277704512E-3"/>
    <s v="5a15"/>
  </r>
  <r>
    <n v="36"/>
    <x v="93"/>
    <n v="1"/>
    <n v="24"/>
    <s v="Pinus cembroides"/>
    <n v="10"/>
    <n v="6"/>
    <m/>
    <m/>
    <n v="7.8539816339744835E-3"/>
    <n v="2.6728826664807165E-2"/>
    <s v="5a15"/>
  </r>
  <r>
    <n v="36"/>
    <x v="93"/>
    <n v="1"/>
    <n v="24"/>
    <s v="Quercus rugosa"/>
    <n v="10"/>
    <n v="6"/>
    <m/>
    <m/>
    <n v="7.8539816339744835E-3"/>
    <n v="2.7649101142956961E-2"/>
    <s v="5a15"/>
  </r>
  <r>
    <n v="36"/>
    <x v="93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0"/>
    <n v="3"/>
    <m/>
    <m/>
    <n v="7.8539816339744835E-3"/>
    <n v="1.2942556175112916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Pinus cembroides"/>
    <n v="10"/>
    <n v="3"/>
    <m/>
    <m/>
    <n v="7.8539816339744835E-3"/>
    <n v="1.285292313179332E-2"/>
    <s v="5a15"/>
  </r>
  <r>
    <n v="36"/>
    <x v="94"/>
    <n v="1"/>
    <n v="10"/>
    <s v="Quercus rugosa"/>
    <n v="25"/>
    <n v="6"/>
    <m/>
    <m/>
    <n v="4.9087385212340517E-2"/>
    <n v="0.14801210491524977"/>
    <s v="20a25"/>
  </r>
  <r>
    <n v="36"/>
    <x v="94"/>
    <n v="1"/>
    <n v="24"/>
    <s v="Quercus rugosa"/>
    <n v="5"/>
    <n v="3"/>
    <m/>
    <m/>
    <n v="1.9634954084936209E-3"/>
    <n v="3.6378364277704512E-3"/>
    <s v="5a15"/>
  </r>
  <r>
    <n v="36"/>
    <x v="94"/>
    <n v="1"/>
    <n v="24"/>
    <s v="Quercus rugosa"/>
    <n v="20"/>
    <n v="3"/>
    <m/>
    <m/>
    <n v="3.1415926535897934E-2"/>
    <n v="4.6046534436573458E-2"/>
    <s v="20a25"/>
  </r>
  <r>
    <n v="36"/>
    <x v="94"/>
    <n v="1"/>
    <n v="24"/>
    <s v="Quercus rugosa"/>
    <n v="10"/>
    <n v="3"/>
    <m/>
    <m/>
    <n v="7.8539816339744835E-3"/>
    <n v="1.2942556175112916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24"/>
    <s v="Quercus rugosa"/>
    <n v="10"/>
    <n v="6"/>
    <m/>
    <m/>
    <n v="7.8539816339744835E-3"/>
    <n v="2.7649101142956961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0"/>
    <n v="6"/>
    <m/>
    <m/>
    <n v="7.8539816339744835E-3"/>
    <n v="2.7649101142956961E-2"/>
    <s v="5a15"/>
  </r>
  <r>
    <n v="36"/>
    <x v="94"/>
    <n v="1"/>
    <n v="24"/>
    <s v="Pinus cembroides"/>
    <n v="5"/>
    <n v="6"/>
    <m/>
    <m/>
    <n v="1.9634954084936209E-3"/>
    <n v="7.3344795804612326E-3"/>
    <s v="5a15"/>
  </r>
  <r>
    <n v="36"/>
    <x v="94"/>
    <n v="1"/>
    <n v="22"/>
    <s v="Juniperus sp"/>
    <n v="5"/>
    <n v="3"/>
    <m/>
    <m/>
    <n v="1.9634954084936209E-3"/>
    <n v="3.6378364277704512E-3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24"/>
    <s v="Pinus cembroides"/>
    <n v="10"/>
    <n v="3"/>
    <m/>
    <m/>
    <n v="7.8539816339744835E-3"/>
    <n v="1.285292313179332E-2"/>
    <s v="5a15"/>
  </r>
  <r>
    <n v="36"/>
    <x v="94"/>
    <n v="1"/>
    <n v="10"/>
    <s v="Quercus rugosa"/>
    <n v="25"/>
    <n v="6"/>
    <m/>
    <m/>
    <n v="4.9087385212340517E-2"/>
    <n v="0.14801210491524977"/>
    <s v="20a25"/>
  </r>
  <r>
    <n v="36"/>
    <x v="94"/>
    <n v="1"/>
    <n v="24"/>
    <s v="Pinus cembroides"/>
    <n v="10"/>
    <n v="3"/>
    <m/>
    <m/>
    <n v="7.8539816339744835E-3"/>
    <n v="1.285292313179332E-2"/>
    <s v="5a15"/>
  </r>
  <r>
    <n v="36"/>
    <x v="94"/>
    <n v="1"/>
    <n v="10"/>
    <s v="Quercus rugosa"/>
    <n v="25"/>
    <n v="6"/>
    <m/>
    <m/>
    <n v="4.9087385212340517E-2"/>
    <n v="0.14801210491524977"/>
    <s v="20a25"/>
  </r>
  <r>
    <n v="36"/>
    <x v="94"/>
    <n v="1"/>
    <n v="24"/>
    <s v="Quercus rugosa"/>
    <n v="5"/>
    <n v="3"/>
    <m/>
    <m/>
    <n v="1.9634954084936209E-3"/>
    <n v="3.6378364277704512E-3"/>
    <s v="5a15"/>
  </r>
  <r>
    <n v="36"/>
    <x v="94"/>
    <n v="1"/>
    <n v="24"/>
    <s v="Quercus rugosa"/>
    <n v="20"/>
    <n v="3"/>
    <m/>
    <m/>
    <n v="3.1415926535897934E-2"/>
    <n v="4.6046534436573458E-2"/>
    <s v="20a25"/>
  </r>
  <r>
    <n v="36"/>
    <x v="94"/>
    <n v="1"/>
    <n v="24"/>
    <s v="Quercus rugosa"/>
    <n v="10"/>
    <n v="3"/>
    <m/>
    <m/>
    <n v="7.8539816339744835E-3"/>
    <n v="1.2942556175112916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14"/>
    <s v="Quercus fulva"/>
    <n v="5"/>
    <n v="3"/>
    <m/>
    <m/>
    <n v="1.9634954084936209E-3"/>
    <n v="3.6378364277704512E-3"/>
    <s v="5a15"/>
  </r>
  <r>
    <n v="36"/>
    <x v="94"/>
    <n v="1"/>
    <n v="24"/>
    <s v="Pinus cembroides"/>
    <n v="10"/>
    <n v="6"/>
    <m/>
    <m/>
    <n v="7.8539816339744835E-3"/>
    <n v="2.6728826664807165E-2"/>
    <s v="5a15"/>
  </r>
  <r>
    <n v="36"/>
    <x v="94"/>
    <n v="1"/>
    <n v="24"/>
    <s v="Quercus rugosa"/>
    <n v="10"/>
    <n v="6"/>
    <m/>
    <m/>
    <n v="7.8539816339744835E-3"/>
    <n v="2.7649101142956961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5"/>
    <n v="6"/>
    <m/>
    <m/>
    <n v="1.7671458676442587E-2"/>
    <n v="5.8089659363338444E-2"/>
    <s v="5a15"/>
  </r>
  <r>
    <n v="36"/>
    <x v="94"/>
    <n v="1"/>
    <n v="24"/>
    <s v="Quercus rugosa"/>
    <n v="10"/>
    <n v="6"/>
    <m/>
    <m/>
    <n v="7.8539816339744835E-3"/>
    <n v="2.7649101142956961E-2"/>
    <s v="5a15"/>
  </r>
  <r>
    <n v="36"/>
    <x v="94"/>
    <n v="1"/>
    <n v="24"/>
    <s v="Pinus cembroides"/>
    <n v="5"/>
    <n v="6"/>
    <m/>
    <m/>
    <n v="1.9634954084936209E-3"/>
    <n v="7.3344795804612326E-3"/>
    <s v="5a15"/>
  </r>
  <r>
    <n v="36"/>
    <x v="95"/>
    <n v="1"/>
    <n v="10"/>
    <s v="Quercus rugosa"/>
    <n v="5"/>
    <n v="3"/>
    <m/>
    <m/>
    <n v="1.9634954084936209E-3"/>
    <n v="3.6378364277704512E-3"/>
    <s v="5a15"/>
  </r>
  <r>
    <n v="36"/>
    <x v="95"/>
    <n v="1"/>
    <n v="24"/>
    <s v="Pinus cembroides"/>
    <n v="5"/>
    <n v="3"/>
    <m/>
    <m/>
    <n v="1.9634954084936209E-3"/>
    <n v="3.5268851656513989E-3"/>
    <s v="5a15"/>
  </r>
  <r>
    <n v="36"/>
    <x v="95"/>
    <n v="1"/>
    <n v="24"/>
    <s v="Pinus cembroides"/>
    <n v="10"/>
    <n v="6"/>
    <m/>
    <m/>
    <n v="7.8539816339744835E-3"/>
    <n v="2.6728826664807165E-2"/>
    <s v="5a15"/>
  </r>
  <r>
    <n v="36"/>
    <x v="95"/>
    <n v="1"/>
    <n v="22"/>
    <s v="Juniperus sp"/>
    <n v="5"/>
    <n v="3"/>
    <m/>
    <m/>
    <n v="1.9634954084936209E-3"/>
    <n v="3.6378364277704512E-3"/>
    <s v="5a15"/>
  </r>
  <r>
    <n v="36"/>
    <x v="95"/>
    <n v="1"/>
    <n v="24"/>
    <s v="Quercus rugosa"/>
    <n v="15"/>
    <n v="6"/>
    <m/>
    <m/>
    <n v="1.7671458676442587E-2"/>
    <n v="5.8089659363338444E-2"/>
    <s v="5a15"/>
  </r>
  <r>
    <n v="36"/>
    <x v="95"/>
    <n v="1"/>
    <n v="24"/>
    <s v="Quercus rugosa"/>
    <n v="10"/>
    <n v="6"/>
    <m/>
    <m/>
    <n v="7.8539816339744835E-3"/>
    <n v="2.7649101142956961E-2"/>
    <s v="5a15"/>
  </r>
  <r>
    <n v="36"/>
    <x v="95"/>
    <n v="1"/>
    <n v="24"/>
    <s v="Quercus rugosa"/>
    <n v="10"/>
    <n v="6"/>
    <m/>
    <m/>
    <n v="7.8539816339744835E-3"/>
    <n v="2.7649101142956961E-2"/>
    <s v="5a15"/>
  </r>
  <r>
    <n v="36"/>
    <x v="95"/>
    <n v="1"/>
    <n v="24"/>
    <s v="Quercus rugosa"/>
    <n v="15"/>
    <n v="6"/>
    <m/>
    <m/>
    <n v="1.7671458676442587E-2"/>
    <n v="5.8089659363338444E-2"/>
    <s v="5a15"/>
  </r>
  <r>
    <n v="36"/>
    <x v="95"/>
    <n v="1"/>
    <n v="24"/>
    <s v="Pinus cembroides"/>
    <n v="15"/>
    <n v="6"/>
    <m/>
    <m/>
    <n v="1.7671458676442587E-2"/>
    <n v="5.6950957515054322E-2"/>
    <s v="5a15"/>
  </r>
  <r>
    <n v="36"/>
    <x v="95"/>
    <n v="1"/>
    <n v="24"/>
    <s v="Pinus cembroides"/>
    <n v="10"/>
    <n v="6"/>
    <m/>
    <m/>
    <n v="7.8539816339744835E-3"/>
    <n v="2.6728826664807165E-2"/>
    <s v="5a15"/>
  </r>
  <r>
    <n v="36"/>
    <x v="95"/>
    <n v="1"/>
    <n v="24"/>
    <s v="Quercus rugosa"/>
    <n v="5"/>
    <n v="6"/>
    <m/>
    <m/>
    <n v="1.9634954084936209E-3"/>
    <n v="7.7714870209617563E-3"/>
    <s v="5a15"/>
  </r>
  <r>
    <n v="36"/>
    <x v="95"/>
    <n v="1"/>
    <n v="24"/>
    <s v="Pinus cembroides"/>
    <n v="10"/>
    <n v="5"/>
    <m/>
    <m/>
    <n v="7.8539816339744835E-3"/>
    <n v="2.2046555420420225E-2"/>
    <s v="5a15"/>
  </r>
  <r>
    <n v="36"/>
    <x v="95"/>
    <n v="1"/>
    <n v="10"/>
    <s v="Quercus rugosa"/>
    <n v="10"/>
    <n v="3"/>
    <m/>
    <m/>
    <n v="7.8539816339744835E-3"/>
    <n v="1.2942556175112916E-2"/>
    <s v="5a15"/>
  </r>
  <r>
    <n v="36"/>
    <x v="95"/>
    <n v="1"/>
    <n v="14"/>
    <s v="Quercus fulva"/>
    <n v="5"/>
    <n v="3"/>
    <m/>
    <m/>
    <n v="1.9634954084936209E-3"/>
    <n v="3.6378364277704512E-3"/>
    <s v="5a15"/>
  </r>
  <r>
    <n v="36"/>
    <x v="95"/>
    <n v="1"/>
    <n v="24"/>
    <s v="Pinus cembroides"/>
    <n v="10"/>
    <n v="3"/>
    <m/>
    <m/>
    <n v="7.8539816339744835E-3"/>
    <n v="1.285292313179332E-2"/>
    <s v="5a15"/>
  </r>
  <r>
    <n v="36"/>
    <x v="95"/>
    <n v="1"/>
    <n v="10"/>
    <s v="Quercus rugosa"/>
    <n v="25"/>
    <n v="6"/>
    <m/>
    <m/>
    <n v="4.9087385212340517E-2"/>
    <n v="0.14801210491524977"/>
    <s v="20a25"/>
  </r>
  <r>
    <n v="36"/>
    <x v="95"/>
    <n v="1"/>
    <n v="24"/>
    <s v="Juniperus sp"/>
    <n v="5"/>
    <n v="3"/>
    <m/>
    <m/>
    <n v="1.9634954084936209E-3"/>
    <n v="3.6378364277704512E-3"/>
    <s v="5a15"/>
  </r>
  <r>
    <n v="36"/>
    <x v="95"/>
    <n v="1"/>
    <n v="24"/>
    <s v="Juniperus sp"/>
    <n v="10"/>
    <n v="5"/>
    <m/>
    <m/>
    <n v="7.8539816339744835E-3"/>
    <n v="2.2644818432641822E-2"/>
    <s v="5a15"/>
  </r>
  <r>
    <n v="36"/>
    <x v="95"/>
    <n v="1"/>
    <n v="24"/>
    <s v="Juniperus sp"/>
    <n v="15"/>
    <n v="6"/>
    <m/>
    <m/>
    <n v="1.7671458676442587E-2"/>
    <n v="5.8089659363338444E-2"/>
    <s v="5a15"/>
  </r>
  <r>
    <n v="36"/>
    <x v="95"/>
    <n v="1"/>
    <n v="24"/>
    <s v="Juniperus sp"/>
    <n v="10"/>
    <n v="6"/>
    <m/>
    <m/>
    <n v="7.8539816339744835E-3"/>
    <n v="2.7649101142956961E-2"/>
    <s v="5a15"/>
  </r>
  <r>
    <n v="36"/>
    <x v="95"/>
    <n v="1"/>
    <n v="24"/>
    <s v="Juniperus sp"/>
    <n v="5"/>
    <n v="6"/>
    <m/>
    <m/>
    <n v="1.9634954084936209E-3"/>
    <n v="7.7714870209617563E-3"/>
    <s v="5a15"/>
  </r>
  <r>
    <n v="36"/>
    <x v="95"/>
    <n v="1"/>
    <n v="22"/>
    <s v="Juniperus sp"/>
    <n v="5"/>
    <n v="3"/>
    <m/>
    <m/>
    <n v="1.9634954084936209E-3"/>
    <n v="3.6378364277704512E-3"/>
    <s v="5a15"/>
  </r>
  <r>
    <n v="36"/>
    <x v="95"/>
    <n v="1"/>
    <n v="10"/>
    <s v="Quercus rugosa"/>
    <n v="5"/>
    <n v="3"/>
    <m/>
    <m/>
    <n v="1.9634954084936209E-3"/>
    <n v="3.6378364277704512E-3"/>
    <s v="5a15"/>
  </r>
  <r>
    <n v="36"/>
    <x v="95"/>
    <n v="1"/>
    <n v="24"/>
    <s v="Quercus rugosa"/>
    <n v="5"/>
    <n v="3"/>
    <m/>
    <m/>
    <n v="1.9634954084936209E-3"/>
    <n v="3.6378364277704512E-3"/>
    <s v="5a15"/>
  </r>
  <r>
    <n v="36"/>
    <x v="95"/>
    <n v="1"/>
    <n v="24"/>
    <s v="Quercus rugosa"/>
    <n v="20"/>
    <n v="3"/>
    <m/>
    <m/>
    <n v="3.1415926535897934E-2"/>
    <n v="4.6046534436573458E-2"/>
    <s v="20a25"/>
  </r>
  <r>
    <n v="36"/>
    <x v="95"/>
    <n v="1"/>
    <n v="24"/>
    <s v="Quercus rugosa"/>
    <n v="10"/>
    <n v="3"/>
    <m/>
    <m/>
    <n v="7.8539816339744835E-3"/>
    <n v="1.2942556175112916E-2"/>
    <s v="5a15"/>
  </r>
  <r>
    <n v="36"/>
    <x v="95"/>
    <n v="1"/>
    <n v="24"/>
    <s v="Quercus rugosa"/>
    <n v="15"/>
    <n v="6"/>
    <m/>
    <m/>
    <n v="1.7671458676442587E-2"/>
    <n v="5.8089659363338444E-2"/>
    <s v="5a15"/>
  </r>
  <r>
    <n v="36"/>
    <x v="95"/>
    <n v="1"/>
    <n v="2"/>
    <s v="Pinus engelmannii"/>
    <n v="15"/>
    <n v="10"/>
    <m/>
    <m/>
    <n v="1.7671458676442587E-2"/>
    <n v="9.7687695493628809E-2"/>
    <s v="5a15"/>
  </r>
  <r>
    <n v="36"/>
    <x v="95"/>
    <n v="1"/>
    <n v="10"/>
    <s v="Quercus rugosa"/>
    <n v="25"/>
    <n v="6"/>
    <m/>
    <m/>
    <n v="4.9087385212340517E-2"/>
    <n v="0.14801210491524977"/>
    <s v="20a25"/>
  </r>
  <r>
    <n v="36"/>
    <x v="95"/>
    <n v="1"/>
    <n v="24"/>
    <s v="Quercus rugosa"/>
    <n v="5"/>
    <n v="3"/>
    <m/>
    <m/>
    <n v="1.9634954084936209E-3"/>
    <n v="3.6378364277704512E-3"/>
    <s v="5a15"/>
  </r>
  <r>
    <n v="36"/>
    <x v="95"/>
    <n v="1"/>
    <n v="24"/>
    <s v="Quercus rugosa"/>
    <n v="20"/>
    <n v="3"/>
    <m/>
    <m/>
    <n v="3.1415926535897934E-2"/>
    <n v="4.6046534436573458E-2"/>
    <s v="20a25"/>
  </r>
  <r>
    <n v="36"/>
    <x v="95"/>
    <n v="1"/>
    <n v="24"/>
    <s v="Quercus rugosa"/>
    <n v="10"/>
    <n v="3"/>
    <m/>
    <m/>
    <n v="7.8539816339744835E-3"/>
    <n v="1.2942556175112916E-2"/>
    <s v="5a15"/>
  </r>
  <r>
    <n v="36"/>
    <x v="95"/>
    <n v="1"/>
    <n v="24"/>
    <s v="Quercus rugosa"/>
    <n v="15"/>
    <n v="6"/>
    <m/>
    <m/>
    <n v="1.7671458676442587E-2"/>
    <n v="5.8089659363338444E-2"/>
    <s v="5a15"/>
  </r>
  <r>
    <n v="36"/>
    <x v="95"/>
    <n v="1"/>
    <n v="2"/>
    <s v="Pinus engelmannii"/>
    <n v="10"/>
    <n v="10"/>
    <m/>
    <m/>
    <n v="7.8539816339744835E-3"/>
    <n v="4.5847824058857317E-2"/>
    <s v="5a15"/>
  </r>
  <r>
    <n v="36"/>
    <x v="95"/>
    <n v="1"/>
    <n v="2"/>
    <s v="Pinus engelmannii"/>
    <n v="20"/>
    <n v="10"/>
    <n v="36"/>
    <n v="8"/>
    <n v="3.1415926535897934E-2"/>
    <n v="0.16708186706148101"/>
    <s v="5a15"/>
  </r>
  <r>
    <n v="36"/>
    <x v="95"/>
    <n v="1"/>
    <n v="22"/>
    <s v="Juniperus sp"/>
    <n v="5"/>
    <n v="3"/>
    <m/>
    <m/>
    <n v="1.9634954084936209E-3"/>
    <n v="3.6378364277704512E-3"/>
    <s v="5a15"/>
  </r>
  <r>
    <n v="36"/>
    <x v="95"/>
    <n v="1"/>
    <n v="14"/>
    <s v="Quercus fulva"/>
    <n v="5"/>
    <n v="3"/>
    <m/>
    <m/>
    <n v="1.9634954084936209E-3"/>
    <n v="3.6378364277704512E-3"/>
    <s v="5a15"/>
  </r>
  <r>
    <n v="36"/>
    <x v="95"/>
    <n v="1"/>
    <n v="24"/>
    <s v="Pinus cembroides"/>
    <n v="10"/>
    <n v="3"/>
    <m/>
    <m/>
    <n v="7.8539816339744835E-3"/>
    <n v="1.285292313179332E-2"/>
    <s v="5a15"/>
  </r>
  <r>
    <n v="36"/>
    <x v="95"/>
    <n v="1"/>
    <n v="10"/>
    <s v="Quercus rugosa"/>
    <n v="25"/>
    <n v="6"/>
    <m/>
    <m/>
    <n v="4.9087385212340517E-2"/>
    <n v="0.14801210491524977"/>
    <s v="20a25"/>
  </r>
  <r>
    <n v="36"/>
    <x v="95"/>
    <n v="1"/>
    <n v="24"/>
    <s v="Quercus rugosa"/>
    <n v="5"/>
    <n v="3"/>
    <m/>
    <m/>
    <n v="1.9634954084936209E-3"/>
    <n v="3.6378364277704512E-3"/>
    <s v="5a15"/>
  </r>
  <r>
    <n v="36"/>
    <x v="95"/>
    <n v="1"/>
    <n v="24"/>
    <s v="Pinus cembroides"/>
    <n v="10"/>
    <n v="5"/>
    <m/>
    <m/>
    <n v="7.8539816339744835E-3"/>
    <n v="2.2046555420420225E-2"/>
    <s v="5a15"/>
  </r>
  <r>
    <n v="36"/>
    <x v="95"/>
    <n v="1"/>
    <n v="10"/>
    <s v="Quercus rugosa"/>
    <n v="10"/>
    <n v="3"/>
    <m/>
    <m/>
    <n v="7.8539816339744835E-3"/>
    <n v="1.2942556175112916E-2"/>
    <s v="5a15"/>
  </r>
  <r>
    <n v="36"/>
    <x v="96"/>
    <n v="1"/>
    <n v="14"/>
    <s v="Quercus fulva"/>
    <n v="5"/>
    <n v="3"/>
    <m/>
    <m/>
    <n v="1.9634954084936209E-3"/>
    <n v="3.6378364277704512E-3"/>
    <s v="5a15"/>
  </r>
  <r>
    <n v="36"/>
    <x v="96"/>
    <n v="1"/>
    <n v="24"/>
    <s v="Pinus cembroides"/>
    <n v="10"/>
    <n v="3"/>
    <m/>
    <m/>
    <n v="7.8539816339744835E-3"/>
    <n v="1.285292313179332E-2"/>
    <s v="5a15"/>
  </r>
  <r>
    <n v="36"/>
    <x v="96"/>
    <n v="1"/>
    <n v="10"/>
    <s v="Quercus rugosa"/>
    <n v="25"/>
    <n v="6"/>
    <m/>
    <m/>
    <n v="4.9087385212340517E-2"/>
    <n v="0.14801210491524977"/>
    <s v="20a25"/>
  </r>
  <r>
    <n v="36"/>
    <x v="96"/>
    <n v="1"/>
    <n v="24"/>
    <s v="Quercus rugosa"/>
    <n v="5"/>
    <n v="3"/>
    <m/>
    <m/>
    <n v="1.9634954084936209E-3"/>
    <n v="3.6378364277704512E-3"/>
    <s v="5a15"/>
  </r>
  <r>
    <n v="36"/>
    <x v="96"/>
    <n v="1"/>
    <n v="24"/>
    <s v="Pinus cembroides"/>
    <n v="10"/>
    <n v="5"/>
    <m/>
    <m/>
    <n v="7.8539816339744835E-3"/>
    <n v="2.2046555420420225E-2"/>
    <s v="5a15"/>
  </r>
  <r>
    <n v="36"/>
    <x v="96"/>
    <n v="1"/>
    <n v="10"/>
    <s v="Quercus rugosa"/>
    <n v="10"/>
    <n v="3"/>
    <m/>
    <m/>
    <n v="7.8539816339744835E-3"/>
    <n v="1.2942556175112916E-2"/>
    <s v="5a15"/>
  </r>
  <r>
    <n v="36"/>
    <x v="96"/>
    <n v="1"/>
    <n v="10"/>
    <s v="Quercus rugosa"/>
    <n v="5"/>
    <n v="3"/>
    <m/>
    <m/>
    <n v="1.9634954084936209E-3"/>
    <n v="3.6378364277704512E-3"/>
    <s v="5a15"/>
  </r>
  <r>
    <n v="36"/>
    <x v="96"/>
    <n v="1"/>
    <n v="24"/>
    <s v="Pinus cembroides"/>
    <n v="5"/>
    <n v="3"/>
    <m/>
    <m/>
    <n v="1.9634954084936209E-3"/>
    <n v="3.5268851656513989E-3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22"/>
    <s v="Juniperus sp"/>
    <n v="5"/>
    <n v="3"/>
    <m/>
    <m/>
    <n v="1.9634954084936209E-3"/>
    <n v="3.6378364277704512E-3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6"/>
    <n v="1"/>
    <n v="24"/>
    <s v="Quercus rugosa"/>
    <n v="10"/>
    <n v="6"/>
    <m/>
    <m/>
    <n v="7.8539816339744835E-3"/>
    <n v="2.7649101142956961E-2"/>
    <s v="5a15"/>
  </r>
  <r>
    <n v="36"/>
    <x v="96"/>
    <n v="1"/>
    <n v="24"/>
    <s v="Quercus rugosa"/>
    <n v="10"/>
    <n v="6"/>
    <m/>
    <m/>
    <n v="7.8539816339744835E-3"/>
    <n v="2.7649101142956961E-2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6"/>
    <n v="1"/>
    <n v="24"/>
    <s v="Pinus cembroides"/>
    <n v="15"/>
    <n v="6"/>
    <m/>
    <m/>
    <n v="1.7671458676442587E-2"/>
    <n v="5.6950957515054322E-2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24"/>
    <s v="Quercus rugosa"/>
    <n v="5"/>
    <n v="6"/>
    <m/>
    <m/>
    <n v="1.9634954084936209E-3"/>
    <n v="7.7714870209617563E-3"/>
    <s v="5a15"/>
  </r>
  <r>
    <n v="36"/>
    <x v="96"/>
    <n v="1"/>
    <n v="24"/>
    <s v="Pinus cembroides"/>
    <n v="10"/>
    <n v="5"/>
    <m/>
    <m/>
    <n v="7.8539816339744835E-3"/>
    <n v="2.2046555420420225E-2"/>
    <s v="5a15"/>
  </r>
  <r>
    <n v="36"/>
    <x v="96"/>
    <n v="1"/>
    <n v="10"/>
    <s v="Quercus rugosa"/>
    <n v="10"/>
    <n v="3"/>
    <m/>
    <m/>
    <n v="7.8539816339744835E-3"/>
    <n v="1.2942556175112916E-2"/>
    <s v="5a15"/>
  </r>
  <r>
    <n v="36"/>
    <x v="96"/>
    <n v="1"/>
    <n v="14"/>
    <s v="Quercus fulva"/>
    <n v="5"/>
    <n v="3"/>
    <m/>
    <m/>
    <n v="1.9634954084936209E-3"/>
    <n v="3.6378364277704512E-3"/>
    <s v="5a15"/>
  </r>
  <r>
    <n v="36"/>
    <x v="96"/>
    <n v="1"/>
    <n v="24"/>
    <s v="Pinus cembroides"/>
    <n v="10"/>
    <n v="3"/>
    <m/>
    <m/>
    <n v="7.8539816339744835E-3"/>
    <n v="1.285292313179332E-2"/>
    <s v="5a15"/>
  </r>
  <r>
    <n v="36"/>
    <x v="96"/>
    <n v="1"/>
    <n v="10"/>
    <s v="Quercus rugosa"/>
    <n v="25"/>
    <n v="6"/>
    <m/>
    <m/>
    <n v="4.9087385212340517E-2"/>
    <n v="0.14801210491524977"/>
    <s v="20a25"/>
  </r>
  <r>
    <n v="36"/>
    <x v="96"/>
    <n v="1"/>
    <n v="24"/>
    <s v="Juniperus sp"/>
    <n v="5"/>
    <n v="3"/>
    <m/>
    <m/>
    <n v="1.9634954084936209E-3"/>
    <n v="3.6378364277704512E-3"/>
    <s v="5a15"/>
  </r>
  <r>
    <n v="36"/>
    <x v="96"/>
    <n v="1"/>
    <n v="24"/>
    <s v="Juniperus sp"/>
    <n v="10"/>
    <n v="5"/>
    <m/>
    <m/>
    <n v="7.8539816339744835E-3"/>
    <n v="2.2644818432641822E-2"/>
    <s v="5a15"/>
  </r>
  <r>
    <n v="36"/>
    <x v="96"/>
    <n v="1"/>
    <n v="24"/>
    <s v="Juniperus sp"/>
    <n v="15"/>
    <n v="6"/>
    <m/>
    <m/>
    <n v="1.7671458676442587E-2"/>
    <n v="5.8089659363338444E-2"/>
    <s v="5a15"/>
  </r>
  <r>
    <n v="36"/>
    <x v="96"/>
    <n v="1"/>
    <n v="24"/>
    <s v="Juniperus sp"/>
    <n v="10"/>
    <n v="6"/>
    <m/>
    <m/>
    <n v="7.8539816339744835E-3"/>
    <n v="2.7649101142956961E-2"/>
    <s v="5a15"/>
  </r>
  <r>
    <n v="36"/>
    <x v="96"/>
    <n v="1"/>
    <n v="24"/>
    <s v="Juniperus sp"/>
    <n v="5"/>
    <n v="6"/>
    <m/>
    <m/>
    <n v="1.9634954084936209E-3"/>
    <n v="7.7714870209617563E-3"/>
    <s v="5a15"/>
  </r>
  <r>
    <n v="36"/>
    <x v="96"/>
    <n v="1"/>
    <n v="22"/>
    <s v="Juniperus sp"/>
    <n v="5"/>
    <n v="3"/>
    <m/>
    <m/>
    <n v="1.9634954084936209E-3"/>
    <n v="3.6378364277704512E-3"/>
    <s v="5a15"/>
  </r>
  <r>
    <n v="36"/>
    <x v="96"/>
    <n v="1"/>
    <n v="10"/>
    <s v="Quercus rugosa"/>
    <n v="5"/>
    <n v="3"/>
    <m/>
    <m/>
    <n v="1.9634954084936209E-3"/>
    <n v="3.6378364277704512E-3"/>
    <s v="5a15"/>
  </r>
  <r>
    <n v="36"/>
    <x v="96"/>
    <n v="1"/>
    <n v="24"/>
    <s v="Quercus rugosa"/>
    <n v="5"/>
    <n v="3"/>
    <m/>
    <m/>
    <n v="1.9634954084936209E-3"/>
    <n v="3.6378364277704512E-3"/>
    <s v="5a15"/>
  </r>
  <r>
    <n v="36"/>
    <x v="96"/>
    <n v="1"/>
    <n v="24"/>
    <s v="Quercus rugosa"/>
    <n v="20"/>
    <n v="3"/>
    <m/>
    <m/>
    <n v="3.1415926535897934E-2"/>
    <n v="4.6046534436573458E-2"/>
    <s v="20a25"/>
  </r>
  <r>
    <n v="36"/>
    <x v="96"/>
    <n v="1"/>
    <n v="24"/>
    <s v="Quercus rugosa"/>
    <n v="10"/>
    <n v="3"/>
    <m/>
    <m/>
    <n v="7.8539816339744835E-3"/>
    <n v="1.2942556175112916E-2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6"/>
    <n v="1"/>
    <n v="24"/>
    <s v="Pinus cembroides"/>
    <n v="10"/>
    <n v="3"/>
    <m/>
    <m/>
    <n v="7.8539816339744835E-3"/>
    <n v="1.285292313179332E-2"/>
    <s v="5a15"/>
  </r>
  <r>
    <n v="36"/>
    <x v="96"/>
    <n v="1"/>
    <n v="10"/>
    <s v="Quercus rugosa"/>
    <n v="25"/>
    <n v="6"/>
    <m/>
    <m/>
    <n v="4.9087385212340517E-2"/>
    <n v="0.14801210491524977"/>
    <s v="20a25"/>
  </r>
  <r>
    <n v="36"/>
    <x v="96"/>
    <n v="1"/>
    <n v="24"/>
    <s v="Quercus rugosa"/>
    <n v="5"/>
    <n v="3"/>
    <m/>
    <m/>
    <n v="1.9634954084936209E-3"/>
    <n v="3.6378364277704512E-3"/>
    <s v="5a15"/>
  </r>
  <r>
    <n v="36"/>
    <x v="96"/>
    <n v="1"/>
    <n v="24"/>
    <s v="Quercus rugosa"/>
    <n v="20"/>
    <n v="3"/>
    <m/>
    <m/>
    <n v="3.1415926535897934E-2"/>
    <n v="4.6046534436573458E-2"/>
    <s v="20a25"/>
  </r>
  <r>
    <n v="36"/>
    <x v="96"/>
    <n v="1"/>
    <n v="24"/>
    <s v="Quercus rugosa"/>
    <n v="10"/>
    <n v="3"/>
    <m/>
    <m/>
    <n v="7.8539816339744835E-3"/>
    <n v="1.2942556175112916E-2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14"/>
    <s v="Quercus fulva"/>
    <n v="5"/>
    <n v="3"/>
    <m/>
    <m/>
    <n v="1.9634954084936209E-3"/>
    <n v="3.6378364277704512E-3"/>
    <s v="5a15"/>
  </r>
  <r>
    <n v="36"/>
    <x v="96"/>
    <n v="1"/>
    <n v="14"/>
    <s v="Quercus fulva"/>
    <n v="5"/>
    <n v="3"/>
    <m/>
    <m/>
    <n v="1.9634954084936209E-3"/>
    <n v="3.6378364277704512E-3"/>
    <s v="5a15"/>
  </r>
  <r>
    <n v="36"/>
    <x v="96"/>
    <n v="1"/>
    <n v="24"/>
    <s v="Pinus cembroides"/>
    <n v="10"/>
    <n v="6"/>
    <m/>
    <m/>
    <n v="7.8539816339744835E-3"/>
    <n v="2.6728826664807165E-2"/>
    <s v="5a15"/>
  </r>
  <r>
    <n v="36"/>
    <x v="96"/>
    <n v="1"/>
    <n v="24"/>
    <s v="Quercus rugosa"/>
    <n v="10"/>
    <n v="6"/>
    <m/>
    <m/>
    <n v="7.8539816339744835E-3"/>
    <n v="2.7649101142956961E-2"/>
    <s v="5a15"/>
  </r>
  <r>
    <n v="36"/>
    <x v="96"/>
    <n v="1"/>
    <n v="24"/>
    <s v="Quercus rugosa"/>
    <n v="15"/>
    <n v="6"/>
    <m/>
    <m/>
    <n v="1.7671458676442587E-2"/>
    <n v="5.8089659363338444E-2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Pinus cembroides"/>
    <n v="5"/>
    <n v="6"/>
    <m/>
    <m/>
    <n v="1.9634954084936209E-3"/>
    <n v="7.3344795804612326E-3"/>
    <s v="5a15"/>
  </r>
  <r>
    <n v="36"/>
    <x v="97"/>
    <n v="1"/>
    <n v="22"/>
    <s v="Juniperus sp"/>
    <n v="5"/>
    <n v="3"/>
    <m/>
    <m/>
    <n v="1.9634954084936209E-3"/>
    <n v="3.6378364277704512E-3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24"/>
    <s v="Pinus cembroides"/>
    <n v="10"/>
    <n v="3"/>
    <m/>
    <m/>
    <n v="7.8539816339744835E-3"/>
    <n v="1.285292313179332E-2"/>
    <s v="5a15"/>
  </r>
  <r>
    <n v="36"/>
    <x v="97"/>
    <n v="1"/>
    <n v="10"/>
    <s v="Quercus rugosa"/>
    <n v="25"/>
    <n v="6"/>
    <m/>
    <m/>
    <n v="4.9087385212340517E-2"/>
    <n v="0.14801210491524977"/>
    <s v="20a25"/>
  </r>
  <r>
    <n v="36"/>
    <x v="97"/>
    <n v="1"/>
    <n v="24"/>
    <s v="Pinus cembroides"/>
    <n v="10"/>
    <n v="3"/>
    <m/>
    <m/>
    <n v="7.8539816339744835E-3"/>
    <n v="1.285292313179332E-2"/>
    <s v="5a15"/>
  </r>
  <r>
    <n v="36"/>
    <x v="97"/>
    <n v="1"/>
    <n v="10"/>
    <s v="Quercus rugosa"/>
    <n v="25"/>
    <n v="6"/>
    <m/>
    <m/>
    <n v="4.9087385212340517E-2"/>
    <n v="0.14801210491524977"/>
    <s v="20a25"/>
  </r>
  <r>
    <n v="36"/>
    <x v="97"/>
    <n v="1"/>
    <n v="24"/>
    <s v="Quercus rugosa"/>
    <n v="5"/>
    <n v="3"/>
    <m/>
    <m/>
    <n v="1.9634954084936209E-3"/>
    <n v="3.6378364277704512E-3"/>
    <s v="5a15"/>
  </r>
  <r>
    <n v="36"/>
    <x v="97"/>
    <n v="1"/>
    <n v="24"/>
    <s v="Quercus rugosa"/>
    <n v="20"/>
    <n v="3"/>
    <m/>
    <m/>
    <n v="3.1415926535897934E-2"/>
    <n v="4.6046534436573458E-2"/>
    <s v="20a25"/>
  </r>
  <r>
    <n v="36"/>
    <x v="97"/>
    <n v="1"/>
    <n v="24"/>
    <s v="Quercus rugosa"/>
    <n v="10"/>
    <n v="3"/>
    <m/>
    <m/>
    <n v="7.8539816339744835E-3"/>
    <n v="1.2942556175112916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Pinus cembroides"/>
    <n v="5"/>
    <n v="6"/>
    <m/>
    <m/>
    <n v="1.9634954084936209E-3"/>
    <n v="7.3344795804612326E-3"/>
    <s v="5a15"/>
  </r>
  <r>
    <n v="36"/>
    <x v="97"/>
    <n v="1"/>
    <n v="10"/>
    <s v="Quercus rugosa"/>
    <n v="5"/>
    <n v="3"/>
    <m/>
    <m/>
    <n v="1.9634954084936209E-3"/>
    <n v="3.6378364277704512E-3"/>
    <s v="5a15"/>
  </r>
  <r>
    <n v="36"/>
    <x v="97"/>
    <n v="1"/>
    <n v="24"/>
    <s v="Pinus cembroides"/>
    <n v="5"/>
    <n v="3"/>
    <m/>
    <m/>
    <n v="1.9634954084936209E-3"/>
    <n v="3.5268851656513989E-3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2"/>
    <s v="Juniperus sp"/>
    <n v="5"/>
    <n v="3"/>
    <m/>
    <m/>
    <n v="1.9634954084936209E-3"/>
    <n v="3.6378364277704512E-3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Quercus rugosa"/>
    <n v="10"/>
    <n v="6"/>
    <m/>
    <m/>
    <n v="7.8539816339744835E-3"/>
    <n v="2.7649101142956961E-2"/>
    <s v="5a15"/>
  </r>
  <r>
    <n v="36"/>
    <x v="97"/>
    <n v="1"/>
    <n v="24"/>
    <s v="Quercus rugosa"/>
    <n v="15"/>
    <n v="6"/>
    <m/>
    <m/>
    <n v="1.7671458676442587E-2"/>
    <n v="5.8089659363338444E-2"/>
    <s v="5a15"/>
  </r>
  <r>
    <n v="36"/>
    <x v="97"/>
    <n v="1"/>
    <n v="24"/>
    <s v="Pinus cembroides"/>
    <n v="15"/>
    <n v="6"/>
    <m/>
    <m/>
    <n v="1.7671458676442587E-2"/>
    <n v="5.6950957515054322E-2"/>
    <s v="5a15"/>
  </r>
  <r>
    <n v="36"/>
    <x v="97"/>
    <n v="1"/>
    <n v="24"/>
    <s v="Pinus cembroides"/>
    <n v="10"/>
    <n v="6"/>
    <m/>
    <m/>
    <n v="7.8539816339744835E-3"/>
    <n v="2.6728826664807165E-2"/>
    <s v="5a15"/>
  </r>
  <r>
    <n v="36"/>
    <x v="97"/>
    <n v="1"/>
    <n v="24"/>
    <s v="Quercus rugosa"/>
    <n v="5"/>
    <n v="6"/>
    <m/>
    <m/>
    <n v="1.9634954084936209E-3"/>
    <n v="7.7714870209617563E-3"/>
    <s v="5a15"/>
  </r>
  <r>
    <n v="36"/>
    <x v="97"/>
    <n v="1"/>
    <n v="24"/>
    <s v="Pinus cembroides"/>
    <n v="10"/>
    <n v="5"/>
    <m/>
    <m/>
    <n v="7.8539816339744835E-3"/>
    <n v="2.2046555420420225E-2"/>
    <s v="5a15"/>
  </r>
  <r>
    <n v="36"/>
    <x v="97"/>
    <n v="1"/>
    <n v="10"/>
    <s v="Quercus rugosa"/>
    <n v="10"/>
    <n v="3"/>
    <m/>
    <m/>
    <n v="7.8539816339744835E-3"/>
    <n v="1.2942556175112916E-2"/>
    <s v="5a15"/>
  </r>
  <r>
    <n v="36"/>
    <x v="97"/>
    <n v="1"/>
    <n v="14"/>
    <s v="Quercus fulva"/>
    <n v="5"/>
    <n v="3"/>
    <m/>
    <m/>
    <n v="1.9634954084936209E-3"/>
    <n v="3.6378364277704512E-3"/>
    <s v="5a15"/>
  </r>
  <r>
    <n v="36"/>
    <x v="97"/>
    <n v="1"/>
    <n v="24"/>
    <s v="Pinus cembroides"/>
    <n v="10"/>
    <n v="3"/>
    <m/>
    <m/>
    <n v="7.8539816339744835E-3"/>
    <n v="1.285292313179332E-2"/>
    <s v="5a15"/>
  </r>
  <r>
    <n v="36"/>
    <x v="97"/>
    <n v="1"/>
    <n v="10"/>
    <s v="Quercus rugosa"/>
    <n v="25"/>
    <n v="6"/>
    <m/>
    <m/>
    <n v="4.9087385212340517E-2"/>
    <n v="0.14801210491524977"/>
    <s v="20a25"/>
  </r>
  <r>
    <n v="36"/>
    <x v="98"/>
    <n v="1"/>
    <n v="24"/>
    <s v="Pinus cembroides"/>
    <n v="10"/>
    <n v="5"/>
    <m/>
    <m/>
    <n v="7.8539816339744835E-3"/>
    <n v="2.2046555420420225E-2"/>
    <s v="5a15"/>
  </r>
  <r>
    <n v="36"/>
    <x v="98"/>
    <n v="1"/>
    <n v="10"/>
    <s v="Quercus rugosa"/>
    <n v="10"/>
    <n v="3"/>
    <m/>
    <m/>
    <n v="7.8539816339744835E-3"/>
    <n v="1.2942556175112916E-2"/>
    <s v="5a15"/>
  </r>
  <r>
    <n v="36"/>
    <x v="98"/>
    <n v="1"/>
    <n v="10"/>
    <s v="Quercus rugosa"/>
    <n v="5"/>
    <n v="3"/>
    <m/>
    <m/>
    <n v="1.9634954084936209E-3"/>
    <n v="3.6378364277704512E-3"/>
    <s v="5a15"/>
  </r>
  <r>
    <n v="36"/>
    <x v="98"/>
    <n v="1"/>
    <n v="24"/>
    <s v="Pinus cembroides"/>
    <n v="5"/>
    <n v="3"/>
    <m/>
    <m/>
    <n v="1.9634954084936209E-3"/>
    <n v="3.5268851656513989E-3"/>
    <s v="5a15"/>
  </r>
  <r>
    <n v="36"/>
    <x v="98"/>
    <n v="1"/>
    <n v="24"/>
    <s v="Pinus cembroides"/>
    <n v="10"/>
    <n v="6"/>
    <m/>
    <m/>
    <n v="7.8539816339744835E-3"/>
    <n v="2.6728826664807165E-2"/>
    <s v="5a15"/>
  </r>
  <r>
    <n v="36"/>
    <x v="98"/>
    <n v="1"/>
    <n v="22"/>
    <s v="Juniperus sp"/>
    <n v="5"/>
    <n v="3"/>
    <m/>
    <m/>
    <n v="1.9634954084936209E-3"/>
    <n v="3.6378364277704512E-3"/>
    <s v="5a15"/>
  </r>
  <r>
    <n v="36"/>
    <x v="98"/>
    <n v="1"/>
    <n v="24"/>
    <s v="Quercus rugosa"/>
    <n v="15"/>
    <n v="6"/>
    <m/>
    <m/>
    <n v="1.7671458676442587E-2"/>
    <n v="5.8089659363338444E-2"/>
    <s v="5a15"/>
  </r>
  <r>
    <n v="36"/>
    <x v="98"/>
    <n v="1"/>
    <n v="24"/>
    <s v="Quercus rugosa"/>
    <n v="10"/>
    <n v="6"/>
    <m/>
    <m/>
    <n v="7.8539816339744835E-3"/>
    <n v="2.7649101142956961E-2"/>
    <s v="5a15"/>
  </r>
  <r>
    <n v="36"/>
    <x v="98"/>
    <n v="1"/>
    <n v="24"/>
    <s v="Quercus rugosa"/>
    <n v="10"/>
    <n v="6"/>
    <m/>
    <m/>
    <n v="7.8539816339744835E-3"/>
    <n v="2.7649101142956961E-2"/>
    <s v="5a15"/>
  </r>
  <r>
    <n v="36"/>
    <x v="98"/>
    <n v="1"/>
    <n v="24"/>
    <s v="Quercus rugosa"/>
    <n v="15"/>
    <n v="6"/>
    <m/>
    <m/>
    <n v="1.7671458676442587E-2"/>
    <n v="5.8089659363338444E-2"/>
    <s v="5a15"/>
  </r>
  <r>
    <n v="36"/>
    <x v="98"/>
    <n v="1"/>
    <n v="24"/>
    <s v="Pinus cembroides"/>
    <n v="15"/>
    <n v="6"/>
    <m/>
    <m/>
    <n v="1.7671458676442587E-2"/>
    <n v="5.6950957515054322E-2"/>
    <s v="5a15"/>
  </r>
  <r>
    <n v="36"/>
    <x v="98"/>
    <n v="1"/>
    <n v="24"/>
    <s v="Pinus cembroides"/>
    <n v="10"/>
    <n v="6"/>
    <m/>
    <m/>
    <n v="7.8539816339744835E-3"/>
    <n v="2.6728826664807165E-2"/>
    <s v="5a15"/>
  </r>
  <r>
    <n v="36"/>
    <x v="98"/>
    <n v="1"/>
    <n v="24"/>
    <s v="Quercus rugosa"/>
    <n v="5"/>
    <n v="6"/>
    <m/>
    <m/>
    <n v="1.9634954084936209E-3"/>
    <n v="7.7714870209617563E-3"/>
    <s v="5a15"/>
  </r>
  <r>
    <n v="36"/>
    <x v="98"/>
    <n v="1"/>
    <n v="24"/>
    <s v="Pinus cembroides"/>
    <n v="10"/>
    <n v="5"/>
    <m/>
    <m/>
    <n v="7.8539816339744835E-3"/>
    <n v="2.2046555420420225E-2"/>
    <s v="5a15"/>
  </r>
  <r>
    <n v="36"/>
    <x v="98"/>
    <n v="1"/>
    <n v="10"/>
    <s v="Quercus rugosa"/>
    <n v="10"/>
    <n v="3"/>
    <m/>
    <m/>
    <n v="7.8539816339744835E-3"/>
    <n v="1.2942556175112916E-2"/>
    <s v="5a15"/>
  </r>
  <r>
    <n v="36"/>
    <x v="98"/>
    <n v="1"/>
    <n v="14"/>
    <s v="Quercus fulva"/>
    <n v="5"/>
    <n v="3"/>
    <m/>
    <m/>
    <n v="1.9634954084936209E-3"/>
    <n v="3.6378364277704512E-3"/>
    <s v="5a15"/>
  </r>
  <r>
    <n v="36"/>
    <x v="98"/>
    <n v="1"/>
    <n v="24"/>
    <s v="Pinus cembroides"/>
    <n v="10"/>
    <n v="3"/>
    <m/>
    <m/>
    <n v="7.8539816339744835E-3"/>
    <n v="1.285292313179332E-2"/>
    <s v="5a15"/>
  </r>
  <r>
    <n v="36"/>
    <x v="98"/>
    <n v="1"/>
    <n v="10"/>
    <s v="Quercus rugosa"/>
    <n v="25"/>
    <n v="6"/>
    <m/>
    <m/>
    <n v="4.9087385212340517E-2"/>
    <n v="0.14801210491524977"/>
    <s v="20a25"/>
  </r>
  <r>
    <n v="36"/>
    <x v="98"/>
    <n v="1"/>
    <n v="24"/>
    <s v="Juniperus sp"/>
    <n v="5"/>
    <n v="3"/>
    <m/>
    <m/>
    <n v="1.9634954084936209E-3"/>
    <n v="3.6378364277704512E-3"/>
    <s v="5a15"/>
  </r>
  <r>
    <n v="36"/>
    <x v="98"/>
    <n v="1"/>
    <n v="24"/>
    <s v="Juniperus sp"/>
    <n v="10"/>
    <n v="5"/>
    <m/>
    <m/>
    <n v="7.8539816339744835E-3"/>
    <n v="2.2644818432641822E-2"/>
    <s v="5a15"/>
  </r>
  <r>
    <n v="36"/>
    <x v="98"/>
    <n v="1"/>
    <n v="24"/>
    <s v="Juniperus sp"/>
    <n v="15"/>
    <n v="6"/>
    <m/>
    <m/>
    <n v="1.7671458676442587E-2"/>
    <n v="5.8089659363338444E-2"/>
    <s v="5a15"/>
  </r>
  <r>
    <n v="36"/>
    <x v="98"/>
    <n v="1"/>
    <n v="24"/>
    <s v="Juniperus sp"/>
    <n v="10"/>
    <n v="6"/>
    <m/>
    <m/>
    <n v="7.8539816339744835E-3"/>
    <n v="2.7649101142956961E-2"/>
    <s v="5a15"/>
  </r>
  <r>
    <n v="36"/>
    <x v="98"/>
    <n v="1"/>
    <n v="24"/>
    <s v="Juniperus sp"/>
    <n v="5"/>
    <n v="6"/>
    <m/>
    <m/>
    <n v="1.9634954084936209E-3"/>
    <n v="7.7714870209617563E-3"/>
    <s v="5a15"/>
  </r>
  <r>
    <n v="36"/>
    <x v="98"/>
    <n v="1"/>
    <n v="22"/>
    <s v="Juniperus sp"/>
    <n v="5"/>
    <n v="3"/>
    <m/>
    <m/>
    <n v="1.9634954084936209E-3"/>
    <n v="3.6378364277704512E-3"/>
    <s v="5a15"/>
  </r>
  <r>
    <n v="36"/>
    <x v="98"/>
    <n v="1"/>
    <n v="10"/>
    <s v="Quercus rugosa"/>
    <n v="5"/>
    <n v="3"/>
    <m/>
    <m/>
    <n v="1.9634954084936209E-3"/>
    <n v="3.6378364277704512E-3"/>
    <s v="5a15"/>
  </r>
  <r>
    <n v="36"/>
    <x v="98"/>
    <n v="1"/>
    <n v="24"/>
    <s v="Quercus rugosa"/>
    <n v="5"/>
    <n v="3"/>
    <m/>
    <m/>
    <n v="1.9634954084936209E-3"/>
    <n v="3.6378364277704512E-3"/>
    <s v="5a15"/>
  </r>
  <r>
    <n v="36"/>
    <x v="98"/>
    <n v="1"/>
    <n v="24"/>
    <s v="Quercus rugosa"/>
    <n v="20"/>
    <n v="3"/>
    <m/>
    <m/>
    <n v="3.1415926535897934E-2"/>
    <n v="4.6046534436573458E-2"/>
    <s v="20a25"/>
  </r>
  <r>
    <n v="36"/>
    <x v="98"/>
    <n v="1"/>
    <n v="24"/>
    <s v="Quercus rugosa"/>
    <n v="10"/>
    <n v="3"/>
    <m/>
    <m/>
    <n v="7.8539816339744835E-3"/>
    <n v="1.2942556175112916E-2"/>
    <s v="5a15"/>
  </r>
  <r>
    <n v="36"/>
    <x v="98"/>
    <n v="1"/>
    <n v="24"/>
    <s v="Quercus rugosa"/>
    <n v="15"/>
    <n v="6"/>
    <m/>
    <m/>
    <n v="1.7671458676442587E-2"/>
    <n v="5.8089659363338444E-2"/>
    <s v="5a15"/>
  </r>
  <r>
    <n v="36"/>
    <x v="98"/>
    <n v="1"/>
    <n v="24"/>
    <s v="Pinus cembroides"/>
    <n v="10"/>
    <n v="3"/>
    <m/>
    <m/>
    <n v="7.8539816339744835E-3"/>
    <n v="1.285292313179332E-2"/>
    <s v="5a15"/>
  </r>
  <r>
    <n v="36"/>
    <x v="98"/>
    <n v="1"/>
    <n v="10"/>
    <s v="Quercus rugosa"/>
    <n v="25"/>
    <n v="6"/>
    <m/>
    <m/>
    <n v="4.9087385212340517E-2"/>
    <n v="0.14801210491524977"/>
    <s v="20a25"/>
  </r>
  <r>
    <n v="36"/>
    <x v="98"/>
    <n v="1"/>
    <n v="24"/>
    <s v="Quercus rugosa"/>
    <n v="5"/>
    <n v="3"/>
    <m/>
    <m/>
    <n v="1.9634954084936209E-3"/>
    <n v="3.6378364277704512E-3"/>
    <s v="5a15"/>
  </r>
  <r>
    <n v="36"/>
    <x v="98"/>
    <n v="1"/>
    <n v="24"/>
    <s v="Quercus rugosa"/>
    <n v="20"/>
    <n v="3"/>
    <m/>
    <m/>
    <n v="3.1415926535897934E-2"/>
    <n v="4.6046534436573458E-2"/>
    <s v="20a25"/>
  </r>
  <r>
    <n v="36"/>
    <x v="98"/>
    <n v="1"/>
    <n v="24"/>
    <s v="Quercus rugosa"/>
    <n v="10"/>
    <n v="3"/>
    <m/>
    <m/>
    <n v="7.8539816339744835E-3"/>
    <n v="1.2942556175112916E-2"/>
    <s v="5a15"/>
  </r>
  <r>
    <n v="36"/>
    <x v="98"/>
    <n v="1"/>
    <n v="24"/>
    <s v="Quercus rugosa"/>
    <n v="15"/>
    <n v="6"/>
    <m/>
    <m/>
    <n v="1.7671458676442587E-2"/>
    <n v="5.8089659363338444E-2"/>
    <s v="5a15"/>
  </r>
  <r>
    <n v="36"/>
    <x v="98"/>
    <n v="1"/>
    <n v="24"/>
    <s v="Pinus cembroides"/>
    <n v="10"/>
    <n v="6"/>
    <m/>
    <m/>
    <n v="7.8539816339744835E-3"/>
    <n v="2.6728826664807165E-2"/>
    <s v="5a15"/>
  </r>
  <r>
    <n v="36"/>
    <x v="98"/>
    <n v="1"/>
    <n v="24"/>
    <s v="Pinus cembroides"/>
    <n v="10"/>
    <n v="6"/>
    <m/>
    <m/>
    <n v="7.8539816339744835E-3"/>
    <n v="2.6728826664807165E-2"/>
    <s v="5a15"/>
  </r>
  <r>
    <n v="36"/>
    <x v="98"/>
    <n v="1"/>
    <n v="14"/>
    <s v="Quercus fulva"/>
    <n v="5"/>
    <n v="3"/>
    <m/>
    <m/>
    <n v="1.9634954084936209E-3"/>
    <n v="3.6378364277704512E-3"/>
    <s v="5a15"/>
  </r>
  <r>
    <n v="36"/>
    <x v="98"/>
    <n v="1"/>
    <n v="14"/>
    <s v="Quercus fulva"/>
    <n v="5"/>
    <n v="3"/>
    <m/>
    <m/>
    <n v="1.9634954084936209E-3"/>
    <n v="3.6378364277704512E-3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Pinus cembroides"/>
    <n v="5"/>
    <n v="6"/>
    <m/>
    <m/>
    <n v="1.9634954084936209E-3"/>
    <n v="7.3344795804612326E-3"/>
    <s v="5a15"/>
  </r>
  <r>
    <n v="36"/>
    <x v="99"/>
    <n v="1"/>
    <n v="22"/>
    <s v="Juniperus sp"/>
    <n v="5"/>
    <n v="3"/>
    <m/>
    <m/>
    <n v="1.9634954084936209E-3"/>
    <n v="3.6378364277704512E-3"/>
    <s v="5a15"/>
  </r>
  <r>
    <n v="36"/>
    <x v="99"/>
    <n v="1"/>
    <n v="14"/>
    <s v="Quercus fulva"/>
    <n v="5"/>
    <n v="3"/>
    <m/>
    <m/>
    <n v="1.9634954084936209E-3"/>
    <n v="3.6378364277704512E-3"/>
    <s v="5a15"/>
  </r>
  <r>
    <n v="36"/>
    <x v="99"/>
    <n v="1"/>
    <n v="24"/>
    <s v="Pinus cembroides"/>
    <n v="10"/>
    <n v="3"/>
    <m/>
    <m/>
    <n v="7.8539816339744835E-3"/>
    <n v="1.285292313179332E-2"/>
    <s v="5a15"/>
  </r>
  <r>
    <n v="36"/>
    <x v="99"/>
    <n v="1"/>
    <n v="10"/>
    <s v="Quercus rugosa"/>
    <n v="25"/>
    <n v="6"/>
    <m/>
    <m/>
    <n v="4.9087385212340517E-2"/>
    <n v="0.14801210491524977"/>
    <s v="20a25"/>
  </r>
  <r>
    <n v="36"/>
    <x v="99"/>
    <n v="1"/>
    <n v="2"/>
    <s v="Pinus engelmannii"/>
    <n v="20"/>
    <n v="10"/>
    <m/>
    <m/>
    <n v="3.1415926535897934E-2"/>
    <n v="0.16708186706148101"/>
    <s v="5a15"/>
  </r>
  <r>
    <n v="36"/>
    <x v="99"/>
    <n v="1"/>
    <n v="10"/>
    <s v="Quercus rugosa"/>
    <n v="25"/>
    <n v="6"/>
    <m/>
    <m/>
    <n v="4.9087385212340517E-2"/>
    <n v="0.14801210491524977"/>
    <s v="20a25"/>
  </r>
  <r>
    <n v="36"/>
    <x v="99"/>
    <n v="1"/>
    <n v="24"/>
    <s v="Quercus rugosa"/>
    <n v="5"/>
    <n v="3"/>
    <m/>
    <m/>
    <n v="1.9634954084936209E-3"/>
    <n v="3.6378364277704512E-3"/>
    <s v="5a15"/>
  </r>
  <r>
    <n v="36"/>
    <x v="99"/>
    <n v="1"/>
    <n v="24"/>
    <s v="Quercus rugosa"/>
    <n v="20"/>
    <n v="3"/>
    <m/>
    <m/>
    <n v="3.1415926535897934E-2"/>
    <n v="4.6046534436573458E-2"/>
    <s v="20a25"/>
  </r>
  <r>
    <n v="36"/>
    <x v="99"/>
    <n v="1"/>
    <n v="24"/>
    <s v="Quercus rugosa"/>
    <n v="10"/>
    <n v="3"/>
    <m/>
    <m/>
    <n v="7.8539816339744835E-3"/>
    <n v="1.2942556175112916E-2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"/>
    <s v="Pinus engelmannii"/>
    <n v="10"/>
    <n v="10"/>
    <m/>
    <m/>
    <n v="7.8539816339744835E-3"/>
    <n v="4.5847824058857317E-2"/>
    <s v="5a15"/>
  </r>
  <r>
    <n v="36"/>
    <x v="99"/>
    <n v="1"/>
    <n v="2"/>
    <s v="Pinus engelmannii"/>
    <n v="10"/>
    <n v="10"/>
    <m/>
    <m/>
    <n v="7.8539816339744835E-3"/>
    <n v="4.5847824058857317E-2"/>
    <s v="5a15"/>
  </r>
  <r>
    <n v="36"/>
    <x v="99"/>
    <n v="1"/>
    <n v="14"/>
    <s v="Quercus fulva"/>
    <n v="5"/>
    <n v="3"/>
    <m/>
    <m/>
    <n v="1.9634954084936209E-3"/>
    <n v="3.6378364277704512E-3"/>
    <s v="5a15"/>
  </r>
  <r>
    <n v="36"/>
    <x v="99"/>
    <n v="1"/>
    <n v="14"/>
    <s v="Quercus fulva"/>
    <n v="5"/>
    <n v="3"/>
    <m/>
    <m/>
    <n v="1.9634954084936209E-3"/>
    <n v="3.6378364277704512E-3"/>
    <s v="5a15"/>
  </r>
  <r>
    <n v="36"/>
    <x v="99"/>
    <n v="1"/>
    <n v="24"/>
    <s v="Pinus cembroides"/>
    <n v="10"/>
    <n v="6"/>
    <m/>
    <m/>
    <n v="7.8539816339744835E-3"/>
    <n v="2.6728826664807165E-2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Pinus cembroides"/>
    <n v="5"/>
    <n v="6"/>
    <m/>
    <m/>
    <n v="1.9634954084936209E-3"/>
    <n v="7.3344795804612326E-3"/>
    <s v="5a15"/>
  </r>
  <r>
    <n v="36"/>
    <x v="99"/>
    <n v="1"/>
    <n v="10"/>
    <s v="Quercus rugosa"/>
    <n v="5"/>
    <n v="3"/>
    <m/>
    <m/>
    <n v="1.9634954084936209E-3"/>
    <n v="3.6378364277704512E-3"/>
    <s v="5a15"/>
  </r>
  <r>
    <n v="36"/>
    <x v="99"/>
    <n v="1"/>
    <n v="24"/>
    <s v="Pinus cembroides"/>
    <n v="5"/>
    <n v="3"/>
    <m/>
    <m/>
    <n v="1.9634954084936209E-3"/>
    <n v="3.5268851656513989E-3"/>
    <s v="5a15"/>
  </r>
  <r>
    <n v="36"/>
    <x v="99"/>
    <n v="1"/>
    <n v="24"/>
    <s v="Pinus cembroides"/>
    <n v="10"/>
    <n v="6"/>
    <m/>
    <m/>
    <n v="7.8539816339744835E-3"/>
    <n v="2.6728826664807165E-2"/>
    <s v="5a15"/>
  </r>
  <r>
    <n v="36"/>
    <x v="99"/>
    <n v="1"/>
    <n v="22"/>
    <s v="Juniperus sp"/>
    <n v="5"/>
    <n v="3"/>
    <m/>
    <m/>
    <n v="1.9634954084936209E-3"/>
    <n v="3.6378364277704512E-3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Quercus rugosa"/>
    <n v="10"/>
    <n v="6"/>
    <m/>
    <m/>
    <n v="7.8539816339744835E-3"/>
    <n v="2.7649101142956961E-2"/>
    <s v="5a15"/>
  </r>
  <r>
    <n v="36"/>
    <x v="99"/>
    <n v="1"/>
    <n v="24"/>
    <s v="Quercus rugosa"/>
    <n v="15"/>
    <n v="6"/>
    <m/>
    <m/>
    <n v="1.7671458676442587E-2"/>
    <n v="5.8089659363338444E-2"/>
    <s v="5a15"/>
  </r>
  <r>
    <n v="36"/>
    <x v="99"/>
    <n v="1"/>
    <n v="24"/>
    <s v="Pinus cembroides"/>
    <n v="15"/>
    <n v="6"/>
    <m/>
    <m/>
    <n v="1.7671458676442587E-2"/>
    <n v="5.6950957515054322E-2"/>
    <s v="5a15"/>
  </r>
  <r>
    <n v="36"/>
    <x v="99"/>
    <n v="1"/>
    <n v="24"/>
    <s v="Pinus cembroides"/>
    <n v="10"/>
    <n v="6"/>
    <m/>
    <m/>
    <n v="7.8539816339744835E-3"/>
    <n v="2.6728826664807165E-2"/>
    <s v="5a15"/>
  </r>
  <r>
    <n v="36"/>
    <x v="99"/>
    <n v="1"/>
    <n v="24"/>
    <s v="Quercus rugosa"/>
    <n v="5"/>
    <n v="6"/>
    <m/>
    <m/>
    <n v="1.9634954084936209E-3"/>
    <n v="7.7714870209617563E-3"/>
    <s v="5a15"/>
  </r>
  <r>
    <n v="36"/>
    <x v="99"/>
    <n v="1"/>
    <n v="24"/>
    <s v="Pinus cembroides"/>
    <n v="10"/>
    <n v="5"/>
    <m/>
    <m/>
    <n v="7.8539816339744835E-3"/>
    <n v="2.2046555420420225E-2"/>
    <s v="5a15"/>
  </r>
  <r>
    <n v="36"/>
    <x v="99"/>
    <n v="1"/>
    <n v="10"/>
    <s v="Quercus rugosa"/>
    <n v="10"/>
    <n v="3"/>
    <m/>
    <m/>
    <n v="7.8539816339744835E-3"/>
    <n v="1.2942556175112916E-2"/>
    <s v="5a15"/>
  </r>
  <r>
    <n v="36"/>
    <x v="99"/>
    <n v="1"/>
    <n v="14"/>
    <s v="Quercus fulva"/>
    <n v="5"/>
    <n v="3"/>
    <m/>
    <m/>
    <n v="1.9634954084936209E-3"/>
    <n v="3.6378364277704512E-3"/>
    <s v="5a15"/>
  </r>
  <r>
    <n v="36"/>
    <x v="99"/>
    <n v="1"/>
    <n v="24"/>
    <s v="Pinus cembroides"/>
    <n v="10"/>
    <n v="3"/>
    <m/>
    <m/>
    <n v="7.8539816339744835E-3"/>
    <n v="1.285292313179332E-2"/>
    <s v="5a15"/>
  </r>
  <r>
    <n v="36"/>
    <x v="99"/>
    <n v="1"/>
    <n v="10"/>
    <s v="Quercus rugosa"/>
    <n v="25"/>
    <n v="6"/>
    <m/>
    <m/>
    <n v="4.9087385212340517E-2"/>
    <n v="0.14801210491524977"/>
    <s v="20a25"/>
  </r>
  <r>
    <n v="36"/>
    <x v="99"/>
    <n v="1"/>
    <n v="24"/>
    <s v="Juniperus sp"/>
    <n v="5"/>
    <n v="3"/>
    <m/>
    <m/>
    <n v="1.9634954084936209E-3"/>
    <n v="3.6378364277704512E-3"/>
    <s v="5a15"/>
  </r>
  <r>
    <n v="36"/>
    <x v="99"/>
    <n v="1"/>
    <n v="24"/>
    <s v="Juniperus sp"/>
    <n v="10"/>
    <n v="5"/>
    <m/>
    <m/>
    <n v="7.8539816339744835E-3"/>
    <n v="2.2644818432641822E-2"/>
    <s v="5a15"/>
  </r>
  <r>
    <n v="36"/>
    <x v="99"/>
    <n v="1"/>
    <n v="24"/>
    <s v="Juniperus sp"/>
    <n v="15"/>
    <n v="6"/>
    <m/>
    <m/>
    <n v="1.7671458676442587E-2"/>
    <n v="5.8089659363338444E-2"/>
    <s v="5a15"/>
  </r>
  <r>
    <n v="36"/>
    <x v="99"/>
    <n v="1"/>
    <n v="24"/>
    <s v="Juniperus sp"/>
    <n v="10"/>
    <n v="6"/>
    <m/>
    <m/>
    <n v="7.8539816339744835E-3"/>
    <n v="2.7649101142956961E-2"/>
    <s v="5a15"/>
  </r>
  <r>
    <n v="36"/>
    <x v="99"/>
    <n v="1"/>
    <n v="24"/>
    <s v="Juniperus sp"/>
    <n v="5"/>
    <n v="6"/>
    <m/>
    <m/>
    <n v="1.9634954084936209E-3"/>
    <n v="7.7714870209617563E-3"/>
    <s v="5a15"/>
  </r>
  <r>
    <n v="36"/>
    <x v="99"/>
    <n v="1"/>
    <n v="22"/>
    <s v="Juniperus sp"/>
    <n v="5"/>
    <n v="3"/>
    <m/>
    <m/>
    <n v="1.9634954084936209E-3"/>
    <n v="3.6378364277704512E-3"/>
    <s v="5a15"/>
  </r>
  <r>
    <n v="36"/>
    <x v="99"/>
    <n v="1"/>
    <n v="10"/>
    <s v="Quercus rugosa"/>
    <n v="5"/>
    <n v="3"/>
    <m/>
    <m/>
    <n v="1.9634954084936209E-3"/>
    <n v="3.6378364277704512E-3"/>
    <s v="5a15"/>
  </r>
  <r>
    <n v="36"/>
    <x v="100"/>
    <n v="1"/>
    <n v="14"/>
    <s v="Quercus fulva"/>
    <n v="5"/>
    <n v="3"/>
    <m/>
    <m/>
    <n v="1.9634954084936209E-3"/>
    <n v="3.6378364277704512E-3"/>
    <s v="5a15"/>
  </r>
  <r>
    <n v="36"/>
    <x v="100"/>
    <n v="1"/>
    <n v="24"/>
    <s v="Pinus cembroides"/>
    <n v="10"/>
    <n v="3"/>
    <m/>
    <m/>
    <n v="7.8539816339744835E-3"/>
    <n v="1.285292313179332E-2"/>
    <s v="5a15"/>
  </r>
  <r>
    <n v="36"/>
    <x v="100"/>
    <n v="1"/>
    <n v="10"/>
    <s v="Quercus rugosa"/>
    <n v="25"/>
    <n v="6"/>
    <m/>
    <m/>
    <n v="4.9087385212340517E-2"/>
    <n v="0.14801210491524977"/>
    <s v="20a25"/>
  </r>
  <r>
    <n v="36"/>
    <x v="100"/>
    <n v="1"/>
    <n v="24"/>
    <s v="Quercus rugosa"/>
    <n v="5"/>
    <n v="3"/>
    <m/>
    <m/>
    <n v="1.9634954084936209E-3"/>
    <n v="3.6378364277704512E-3"/>
    <s v="5a15"/>
  </r>
  <r>
    <n v="36"/>
    <x v="100"/>
    <n v="1"/>
    <n v="24"/>
    <s v="Pinus cembroides"/>
    <n v="10"/>
    <n v="5"/>
    <m/>
    <m/>
    <n v="7.8539816339744835E-3"/>
    <n v="2.2046555420420225E-2"/>
    <s v="5a15"/>
  </r>
  <r>
    <n v="36"/>
    <x v="100"/>
    <n v="1"/>
    <n v="10"/>
    <s v="Quercus rugosa"/>
    <n v="10"/>
    <n v="3"/>
    <m/>
    <m/>
    <n v="7.8539816339744835E-3"/>
    <n v="1.2942556175112916E-2"/>
    <s v="5a15"/>
  </r>
  <r>
    <n v="36"/>
    <x v="100"/>
    <n v="1"/>
    <n v="10"/>
    <s v="Quercus rugosa"/>
    <n v="5"/>
    <n v="3"/>
    <m/>
    <m/>
    <n v="1.9634954084936209E-3"/>
    <n v="3.6378364277704512E-3"/>
    <s v="5a15"/>
  </r>
  <r>
    <n v="36"/>
    <x v="100"/>
    <n v="1"/>
    <n v="24"/>
    <s v="Pinus cembroides"/>
    <n v="5"/>
    <n v="3"/>
    <m/>
    <m/>
    <n v="1.9634954084936209E-3"/>
    <n v="3.5268851656513989E-3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22"/>
    <s v="Juniperus sp"/>
    <n v="5"/>
    <n v="3"/>
    <m/>
    <m/>
    <n v="1.9634954084936209E-3"/>
    <n v="3.6378364277704512E-3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6"/>
    <x v="100"/>
    <n v="1"/>
    <n v="24"/>
    <s v="Quercus rugosa"/>
    <n v="10"/>
    <n v="6"/>
    <m/>
    <m/>
    <n v="7.8539816339744835E-3"/>
    <n v="2.7649101142956961E-2"/>
    <s v="5a15"/>
  </r>
  <r>
    <n v="36"/>
    <x v="100"/>
    <n v="1"/>
    <n v="24"/>
    <s v="Quercus rugosa"/>
    <n v="10"/>
    <n v="6"/>
    <m/>
    <m/>
    <n v="7.8539816339744835E-3"/>
    <n v="2.7649101142956961E-2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6"/>
    <x v="100"/>
    <n v="1"/>
    <n v="24"/>
    <s v="Pinus cembroides"/>
    <n v="15"/>
    <n v="6"/>
    <m/>
    <m/>
    <n v="1.7671458676442587E-2"/>
    <n v="5.6950957515054322E-2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24"/>
    <s v="Quercus rugosa"/>
    <n v="5"/>
    <n v="6"/>
    <m/>
    <m/>
    <n v="1.9634954084936209E-3"/>
    <n v="7.7714870209617563E-3"/>
    <s v="5a15"/>
  </r>
  <r>
    <n v="36"/>
    <x v="100"/>
    <n v="1"/>
    <n v="24"/>
    <s v="Pinus cembroides"/>
    <n v="10"/>
    <n v="5"/>
    <m/>
    <m/>
    <n v="7.8539816339744835E-3"/>
    <n v="2.2046555420420225E-2"/>
    <s v="5a15"/>
  </r>
  <r>
    <n v="36"/>
    <x v="100"/>
    <n v="1"/>
    <n v="10"/>
    <s v="Quercus rugosa"/>
    <n v="10"/>
    <n v="3"/>
    <m/>
    <m/>
    <n v="7.8539816339744835E-3"/>
    <n v="1.2942556175112916E-2"/>
    <s v="5a15"/>
  </r>
  <r>
    <n v="36"/>
    <x v="100"/>
    <n v="1"/>
    <n v="14"/>
    <s v="Quercus fulva"/>
    <n v="5"/>
    <n v="3"/>
    <m/>
    <m/>
    <n v="1.9634954084936209E-3"/>
    <n v="3.6378364277704512E-3"/>
    <s v="5a15"/>
  </r>
  <r>
    <n v="36"/>
    <x v="100"/>
    <n v="1"/>
    <n v="24"/>
    <s v="Pinus cembroides"/>
    <n v="10"/>
    <n v="3"/>
    <m/>
    <m/>
    <n v="7.8539816339744835E-3"/>
    <n v="1.285292313179332E-2"/>
    <s v="5a15"/>
  </r>
  <r>
    <n v="36"/>
    <x v="100"/>
    <n v="1"/>
    <n v="10"/>
    <s v="Quercus rugosa"/>
    <n v="25"/>
    <n v="6"/>
    <m/>
    <m/>
    <n v="4.9087385212340517E-2"/>
    <n v="0.14801210491524977"/>
    <s v="20a25"/>
  </r>
  <r>
    <n v="36"/>
    <x v="100"/>
    <n v="1"/>
    <n v="24"/>
    <s v="Juniperus sp"/>
    <n v="5"/>
    <n v="3"/>
    <m/>
    <m/>
    <n v="1.9634954084936209E-3"/>
    <n v="3.6378364277704512E-3"/>
    <s v="5a15"/>
  </r>
  <r>
    <n v="36"/>
    <x v="100"/>
    <n v="1"/>
    <n v="24"/>
    <s v="Juniperus sp"/>
    <n v="10"/>
    <n v="5"/>
    <m/>
    <m/>
    <n v="7.8539816339744835E-3"/>
    <n v="2.2644818432641822E-2"/>
    <s v="5a15"/>
  </r>
  <r>
    <n v="36"/>
    <x v="100"/>
    <n v="1"/>
    <n v="24"/>
    <s v="Juniperus sp"/>
    <n v="15"/>
    <n v="6"/>
    <m/>
    <m/>
    <n v="1.7671458676442587E-2"/>
    <n v="5.8089659363338444E-2"/>
    <s v="5a15"/>
  </r>
  <r>
    <n v="36"/>
    <x v="100"/>
    <n v="1"/>
    <n v="24"/>
    <s v="Juniperus sp"/>
    <n v="10"/>
    <n v="6"/>
    <m/>
    <m/>
    <n v="7.8539816339744835E-3"/>
    <n v="2.7649101142956961E-2"/>
    <s v="5a15"/>
  </r>
  <r>
    <n v="36"/>
    <x v="100"/>
    <n v="1"/>
    <n v="24"/>
    <s v="Juniperus sp"/>
    <n v="5"/>
    <n v="6"/>
    <m/>
    <m/>
    <n v="1.9634954084936209E-3"/>
    <n v="7.7714870209617563E-3"/>
    <s v="5a15"/>
  </r>
  <r>
    <n v="36"/>
    <x v="100"/>
    <n v="1"/>
    <n v="22"/>
    <s v="Juniperus sp"/>
    <n v="5"/>
    <n v="3"/>
    <m/>
    <m/>
    <n v="1.9634954084936209E-3"/>
    <n v="3.6378364277704512E-3"/>
    <s v="5a15"/>
  </r>
  <r>
    <n v="36"/>
    <x v="100"/>
    <n v="1"/>
    <n v="10"/>
    <s v="Quercus rugosa"/>
    <n v="5"/>
    <n v="3"/>
    <m/>
    <m/>
    <n v="1.9634954084936209E-3"/>
    <n v="3.6378364277704512E-3"/>
    <s v="5a15"/>
  </r>
  <r>
    <n v="36"/>
    <x v="100"/>
    <n v="1"/>
    <n v="24"/>
    <s v="Quercus rugosa"/>
    <n v="5"/>
    <n v="3"/>
    <m/>
    <m/>
    <n v="1.9634954084936209E-3"/>
    <n v="3.6378364277704512E-3"/>
    <s v="5a15"/>
  </r>
  <r>
    <n v="36"/>
    <x v="100"/>
    <n v="1"/>
    <n v="24"/>
    <s v="Quercus rugosa"/>
    <n v="20"/>
    <n v="3"/>
    <m/>
    <m/>
    <n v="3.1415926535897934E-2"/>
    <n v="4.6046534436573458E-2"/>
    <s v="20a25"/>
  </r>
  <r>
    <n v="36"/>
    <x v="100"/>
    <n v="1"/>
    <n v="24"/>
    <s v="Quercus rugosa"/>
    <n v="10"/>
    <n v="3"/>
    <m/>
    <m/>
    <n v="7.8539816339744835E-3"/>
    <n v="1.2942556175112916E-2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6"/>
    <x v="100"/>
    <n v="1"/>
    <n v="24"/>
    <s v="Pinus cembroides"/>
    <n v="10"/>
    <n v="3"/>
    <m/>
    <m/>
    <n v="7.8539816339744835E-3"/>
    <n v="1.285292313179332E-2"/>
    <s v="5a15"/>
  </r>
  <r>
    <n v="36"/>
    <x v="100"/>
    <n v="1"/>
    <n v="10"/>
    <s v="Quercus rugosa"/>
    <n v="25"/>
    <n v="6"/>
    <m/>
    <m/>
    <n v="4.9087385212340517E-2"/>
    <n v="0.14801210491524977"/>
    <s v="20a25"/>
  </r>
  <r>
    <n v="36"/>
    <x v="100"/>
    <n v="1"/>
    <n v="24"/>
    <s v="Quercus rugosa"/>
    <n v="5"/>
    <n v="3"/>
    <m/>
    <m/>
    <n v="1.9634954084936209E-3"/>
    <n v="3.6378364277704512E-3"/>
    <s v="5a15"/>
  </r>
  <r>
    <n v="36"/>
    <x v="100"/>
    <n v="1"/>
    <n v="24"/>
    <s v="Quercus rugosa"/>
    <n v="20"/>
    <n v="3"/>
    <m/>
    <m/>
    <n v="3.1415926535897934E-2"/>
    <n v="4.6046534436573458E-2"/>
    <s v="20a25"/>
  </r>
  <r>
    <n v="36"/>
    <x v="100"/>
    <n v="1"/>
    <n v="24"/>
    <s v="Quercus rugosa"/>
    <n v="10"/>
    <n v="3"/>
    <m/>
    <m/>
    <n v="7.8539816339744835E-3"/>
    <n v="1.2942556175112916E-2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14"/>
    <s v="Quercus fulva"/>
    <n v="5"/>
    <n v="3"/>
    <m/>
    <m/>
    <n v="1.9634954084936209E-3"/>
    <n v="3.6378364277704512E-3"/>
    <s v="5a15"/>
  </r>
  <r>
    <n v="36"/>
    <x v="100"/>
    <n v="1"/>
    <n v="14"/>
    <s v="Quercus fulva"/>
    <n v="5"/>
    <n v="3"/>
    <m/>
    <m/>
    <n v="1.9634954084936209E-3"/>
    <n v="3.6378364277704512E-3"/>
    <s v="5a15"/>
  </r>
  <r>
    <n v="36"/>
    <x v="100"/>
    <n v="1"/>
    <n v="24"/>
    <s v="Pinus cembroides"/>
    <n v="10"/>
    <n v="6"/>
    <m/>
    <m/>
    <n v="7.8539816339744835E-3"/>
    <n v="2.6728826664807165E-2"/>
    <s v="5a15"/>
  </r>
  <r>
    <n v="36"/>
    <x v="100"/>
    <n v="1"/>
    <n v="24"/>
    <s v="Quercus rugosa"/>
    <n v="10"/>
    <n v="6"/>
    <m/>
    <m/>
    <n v="7.8539816339744835E-3"/>
    <n v="2.7649101142956961E-2"/>
    <s v="5a15"/>
  </r>
  <r>
    <n v="36"/>
    <x v="100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0"/>
    <n v="3"/>
    <m/>
    <m/>
    <n v="7.8539816339744835E-3"/>
    <n v="1.2942556175112916E-2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14"/>
    <s v="Quercus fulva"/>
    <n v="5"/>
    <n v="3"/>
    <m/>
    <m/>
    <n v="1.9634954084936209E-3"/>
    <n v="3.6378364277704512E-3"/>
    <s v="5a15"/>
  </r>
  <r>
    <n v="39"/>
    <x v="101"/>
    <n v="1"/>
    <n v="14"/>
    <s v="Quercus fulva"/>
    <n v="5"/>
    <n v="3"/>
    <m/>
    <m/>
    <n v="1.9634954084936209E-3"/>
    <n v="3.6378364277704512E-3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1"/>
    <n v="1"/>
    <n v="24"/>
    <s v="Pinus cembroides"/>
    <n v="5"/>
    <n v="6"/>
    <m/>
    <m/>
    <n v="1.9634954084936209E-3"/>
    <n v="7.3344795804612326E-3"/>
    <s v="5a15"/>
  </r>
  <r>
    <n v="39"/>
    <x v="101"/>
    <n v="1"/>
    <n v="10"/>
    <s v="Quercus rugosa"/>
    <n v="5"/>
    <n v="3"/>
    <m/>
    <m/>
    <n v="1.9634954084936209E-3"/>
    <n v="3.6378364277704512E-3"/>
    <s v="5a15"/>
  </r>
  <r>
    <n v="39"/>
    <x v="101"/>
    <n v="1"/>
    <n v="24"/>
    <s v="Pinus cembroides"/>
    <n v="5"/>
    <n v="3"/>
    <m/>
    <m/>
    <n v="1.9634954084936209E-3"/>
    <n v="3.5268851656513989E-3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22"/>
    <s v="Juniperus sp"/>
    <n v="5"/>
    <n v="3"/>
    <m/>
    <m/>
    <n v="1.9634954084936209E-3"/>
    <n v="3.6378364277704512E-3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Pinus cembroides"/>
    <n v="15"/>
    <n v="6"/>
    <m/>
    <m/>
    <n v="1.7671458676442587E-2"/>
    <n v="5.6950957515054322E-2"/>
    <s v="5a15"/>
  </r>
  <r>
    <n v="39"/>
    <x v="101"/>
    <n v="1"/>
    <n v="24"/>
    <s v="Pinus cembroides"/>
    <n v="10"/>
    <n v="6"/>
    <m/>
    <m/>
    <n v="7.8539816339744835E-3"/>
    <n v="2.6728826664807165E-2"/>
    <s v="5a15"/>
  </r>
  <r>
    <n v="39"/>
    <x v="101"/>
    <n v="1"/>
    <n v="24"/>
    <s v="Quercus rugosa"/>
    <n v="5"/>
    <n v="6"/>
    <m/>
    <m/>
    <n v="1.9634954084936209E-3"/>
    <n v="7.7714870209617563E-3"/>
    <s v="5a15"/>
  </r>
  <r>
    <n v="39"/>
    <x v="101"/>
    <n v="1"/>
    <n v="2"/>
    <s v="Pinus engelmannii"/>
    <n v="25"/>
    <n v="15"/>
    <n v="61"/>
    <n v="13"/>
    <n v="4.9087385212340517E-2"/>
    <n v="0.38880580831452366"/>
    <s v="5a15"/>
  </r>
  <r>
    <n v="39"/>
    <x v="101"/>
    <n v="1"/>
    <n v="10"/>
    <s v="Quercus rugosa"/>
    <n v="10"/>
    <n v="3"/>
    <m/>
    <m/>
    <n v="7.8539816339744835E-3"/>
    <n v="1.2942556175112916E-2"/>
    <s v="5a15"/>
  </r>
  <r>
    <n v="39"/>
    <x v="101"/>
    <n v="1"/>
    <n v="14"/>
    <s v="Quercus fulva"/>
    <n v="5"/>
    <n v="3"/>
    <m/>
    <m/>
    <n v="1.9634954084936209E-3"/>
    <n v="3.6378364277704512E-3"/>
    <s v="5a15"/>
  </r>
  <r>
    <n v="39"/>
    <x v="101"/>
    <n v="1"/>
    <n v="2"/>
    <s v="Pinus engelmannii"/>
    <n v="10"/>
    <n v="10"/>
    <m/>
    <m/>
    <n v="7.8539816339744835E-3"/>
    <n v="4.5847824058857317E-2"/>
    <s v="5a15"/>
  </r>
  <r>
    <n v="39"/>
    <x v="101"/>
    <n v="1"/>
    <n v="10"/>
    <s v="Quercus rugosa"/>
    <n v="25"/>
    <n v="6"/>
    <m/>
    <m/>
    <n v="4.9087385212340517E-2"/>
    <n v="0.14801210491524977"/>
    <s v="20a25"/>
  </r>
  <r>
    <n v="39"/>
    <x v="101"/>
    <n v="1"/>
    <n v="2"/>
    <s v="Pinus engelmannii"/>
    <n v="10"/>
    <n v="10"/>
    <m/>
    <m/>
    <n v="7.8539816339744835E-3"/>
    <n v="4.5847824058857317E-2"/>
    <s v="5a15"/>
  </r>
  <r>
    <n v="39"/>
    <x v="101"/>
    <n v="1"/>
    <n v="10"/>
    <s v="Quercus rugosa"/>
    <n v="10"/>
    <n v="3"/>
    <m/>
    <m/>
    <n v="7.8539816339744835E-3"/>
    <n v="1.2942556175112916E-2"/>
    <s v="5a15"/>
  </r>
  <r>
    <n v="39"/>
    <x v="101"/>
    <n v="1"/>
    <n v="10"/>
    <s v="Quercus rugosa"/>
    <n v="5"/>
    <n v="3"/>
    <m/>
    <m/>
    <n v="1.9634954084936209E-3"/>
    <n v="3.6378364277704512E-3"/>
    <s v="5a15"/>
  </r>
  <r>
    <n v="39"/>
    <x v="101"/>
    <n v="1"/>
    <n v="2"/>
    <s v="Pinus engelmannii"/>
    <n v="10"/>
    <n v="10"/>
    <m/>
    <m/>
    <n v="7.8539816339744835E-3"/>
    <n v="4.5847824058857317E-2"/>
    <s v="5a15"/>
  </r>
  <r>
    <n v="39"/>
    <x v="101"/>
    <n v="1"/>
    <n v="2"/>
    <s v="Pinus engelmannii"/>
    <n v="10"/>
    <n v="10"/>
    <m/>
    <m/>
    <n v="7.8539816339744835E-3"/>
    <n v="4.5847824058857317E-2"/>
    <s v="5a15"/>
  </r>
  <r>
    <n v="39"/>
    <x v="101"/>
    <n v="1"/>
    <n v="22"/>
    <s v="Juniperus sp"/>
    <n v="5"/>
    <n v="3"/>
    <m/>
    <m/>
    <n v="1.9634954084936209E-3"/>
    <n v="3.6378364277704512E-3"/>
    <s v="5a15"/>
  </r>
  <r>
    <n v="39"/>
    <x v="101"/>
    <n v="1"/>
    <n v="24"/>
    <s v="Quercus rugosa"/>
    <n v="15"/>
    <n v="6"/>
    <m/>
    <m/>
    <n v="1.7671458676442587E-2"/>
    <n v="5.8089659363338444E-2"/>
    <s v="5a15"/>
  </r>
  <r>
    <n v="39"/>
    <x v="101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Quercus rugosa"/>
    <n v="20"/>
    <n v="3"/>
    <m/>
    <m/>
    <n v="3.1415926535897934E-2"/>
    <n v="4.6046534436573458E-2"/>
    <s v="20a25"/>
  </r>
  <r>
    <n v="39"/>
    <x v="102"/>
    <n v="1"/>
    <n v="24"/>
    <s v="Quercus rugosa"/>
    <n v="10"/>
    <n v="3"/>
    <m/>
    <m/>
    <n v="7.8539816339744835E-3"/>
    <n v="1.2942556175112916E-2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14"/>
    <s v="Quercus fulva"/>
    <n v="5"/>
    <n v="3"/>
    <m/>
    <m/>
    <n v="1.9634954084936209E-3"/>
    <n v="3.6378364277704512E-3"/>
    <s v="5a15"/>
  </r>
  <r>
    <n v="39"/>
    <x v="102"/>
    <n v="1"/>
    <n v="14"/>
    <s v="Quercus fulva"/>
    <n v="5"/>
    <n v="3"/>
    <m/>
    <m/>
    <n v="1.9634954084936209E-3"/>
    <n v="3.6378364277704512E-3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Pinus cembroides"/>
    <n v="5"/>
    <n v="6"/>
    <m/>
    <m/>
    <n v="1.9634954084936209E-3"/>
    <n v="7.3344795804612326E-3"/>
    <s v="5a15"/>
  </r>
  <r>
    <n v="39"/>
    <x v="102"/>
    <n v="1"/>
    <n v="10"/>
    <s v="Quercus rugosa"/>
    <n v="5"/>
    <n v="3"/>
    <m/>
    <m/>
    <n v="1.9634954084936209E-3"/>
    <n v="3.6378364277704512E-3"/>
    <s v="5a15"/>
  </r>
  <r>
    <n v="39"/>
    <x v="102"/>
    <n v="1"/>
    <n v="24"/>
    <s v="Pinus cembroides"/>
    <n v="5"/>
    <n v="3"/>
    <m/>
    <m/>
    <n v="1.9634954084936209E-3"/>
    <n v="3.5268851656513989E-3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22"/>
    <s v="Juniperus sp"/>
    <n v="5"/>
    <n v="3"/>
    <m/>
    <m/>
    <n v="1.9634954084936209E-3"/>
    <n v="3.6378364277704512E-3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9"/>
    <x v="102"/>
    <n v="1"/>
    <n v="24"/>
    <s v="Quercus rugosa"/>
    <n v="15"/>
    <n v="6"/>
    <m/>
    <m/>
    <n v="1.7671458676442587E-2"/>
    <n v="5.8089659363338444E-2"/>
    <s v="5a15"/>
  </r>
  <r>
    <n v="39"/>
    <x v="102"/>
    <n v="1"/>
    <n v="24"/>
    <s v="Pinus cembroides"/>
    <n v="15"/>
    <n v="6"/>
    <m/>
    <m/>
    <n v="1.7671458676442587E-2"/>
    <n v="5.6950957515054322E-2"/>
    <s v="5a15"/>
  </r>
  <r>
    <n v="39"/>
    <x v="102"/>
    <n v="1"/>
    <n v="24"/>
    <s v="Pinus cembroides"/>
    <n v="10"/>
    <n v="6"/>
    <m/>
    <m/>
    <n v="7.8539816339744835E-3"/>
    <n v="2.6728826664807165E-2"/>
    <s v="5a15"/>
  </r>
  <r>
    <n v="39"/>
    <x v="102"/>
    <n v="1"/>
    <n v="24"/>
    <s v="Quercus rugosa"/>
    <n v="5"/>
    <n v="6"/>
    <m/>
    <m/>
    <n v="1.9634954084936209E-3"/>
    <n v="7.7714870209617563E-3"/>
    <s v="5a15"/>
  </r>
  <r>
    <n v="39"/>
    <x v="102"/>
    <n v="1"/>
    <n v="24"/>
    <s v="Pinus cembroides"/>
    <n v="10"/>
    <n v="5"/>
    <m/>
    <m/>
    <n v="7.8539816339744835E-3"/>
    <n v="2.2046555420420225E-2"/>
    <s v="5a15"/>
  </r>
  <r>
    <n v="39"/>
    <x v="102"/>
    <n v="1"/>
    <n v="10"/>
    <s v="Quercus rugosa"/>
    <n v="10"/>
    <n v="3"/>
    <m/>
    <m/>
    <n v="7.8539816339744835E-3"/>
    <n v="1.2942556175112916E-2"/>
    <s v="5a15"/>
  </r>
  <r>
    <n v="39"/>
    <x v="102"/>
    <n v="1"/>
    <n v="14"/>
    <s v="Quercus fulva"/>
    <n v="5"/>
    <n v="3"/>
    <m/>
    <m/>
    <n v="1.9634954084936209E-3"/>
    <n v="3.6378364277704512E-3"/>
    <s v="5a15"/>
  </r>
  <r>
    <n v="39"/>
    <x v="102"/>
    <n v="1"/>
    <n v="24"/>
    <s v="Pinus cembroides"/>
    <n v="10"/>
    <n v="3"/>
    <m/>
    <m/>
    <n v="7.8539816339744835E-3"/>
    <n v="1.285292313179332E-2"/>
    <s v="5a15"/>
  </r>
  <r>
    <n v="39"/>
    <x v="102"/>
    <n v="1"/>
    <n v="10"/>
    <s v="Quercus rugosa"/>
    <n v="25"/>
    <n v="6"/>
    <m/>
    <m/>
    <n v="4.9087385212340517E-2"/>
    <n v="0.14801210491524977"/>
    <s v="20a25"/>
  </r>
  <r>
    <n v="39"/>
    <x v="102"/>
    <n v="1"/>
    <n v="24"/>
    <s v="Juniperus sp"/>
    <n v="5"/>
    <n v="3"/>
    <m/>
    <m/>
    <n v="1.9634954084936209E-3"/>
    <n v="3.6378364277704512E-3"/>
    <s v="5a15"/>
  </r>
  <r>
    <n v="39"/>
    <x v="102"/>
    <n v="1"/>
    <n v="24"/>
    <s v="Juniperus sp"/>
    <n v="10"/>
    <n v="5"/>
    <m/>
    <m/>
    <n v="7.8539816339744835E-3"/>
    <n v="2.2644818432641822E-2"/>
    <s v="5a15"/>
  </r>
  <r>
    <n v="39"/>
    <x v="102"/>
    <n v="1"/>
    <n v="24"/>
    <s v="Juniperus sp"/>
    <n v="15"/>
    <n v="6"/>
    <m/>
    <m/>
    <n v="1.7671458676442587E-2"/>
    <n v="5.8089659363338444E-2"/>
    <s v="5a15"/>
  </r>
  <r>
    <n v="39"/>
    <x v="102"/>
    <n v="1"/>
    <n v="24"/>
    <s v="Juniperus sp"/>
    <n v="10"/>
    <n v="6"/>
    <m/>
    <m/>
    <n v="7.8539816339744835E-3"/>
    <n v="2.7649101142956961E-2"/>
    <s v="5a15"/>
  </r>
  <r>
    <n v="39"/>
    <x v="102"/>
    <n v="1"/>
    <n v="24"/>
    <s v="Juniperus sp"/>
    <n v="5"/>
    <n v="6"/>
    <m/>
    <m/>
    <n v="1.9634954084936209E-3"/>
    <n v="7.7714870209617563E-3"/>
    <s v="5a15"/>
  </r>
  <r>
    <n v="39"/>
    <x v="102"/>
    <n v="1"/>
    <n v="22"/>
    <s v="Juniperus sp"/>
    <n v="5"/>
    <n v="3"/>
    <m/>
    <m/>
    <n v="1.9634954084936209E-3"/>
    <n v="3.6378364277704512E-3"/>
    <s v="5a15"/>
  </r>
  <r>
    <n v="39"/>
    <x v="102"/>
    <n v="1"/>
    <n v="10"/>
    <s v="Quercus rugosa"/>
    <n v="5"/>
    <n v="3"/>
    <m/>
    <m/>
    <n v="1.9634954084936209E-3"/>
    <n v="3.6378364277704512E-3"/>
    <s v="5a15"/>
  </r>
  <r>
    <n v="39"/>
    <x v="102"/>
    <n v="1"/>
    <n v="14"/>
    <s v="Quercus fulva"/>
    <n v="5"/>
    <n v="3"/>
    <m/>
    <m/>
    <n v="1.9634954084936209E-3"/>
    <n v="3.6378364277704512E-3"/>
    <s v="5a15"/>
  </r>
  <r>
    <n v="39"/>
    <x v="102"/>
    <n v="1"/>
    <n v="24"/>
    <s v="Pinus cembroides"/>
    <n v="10"/>
    <n v="3"/>
    <m/>
    <m/>
    <n v="7.8539816339744835E-3"/>
    <n v="1.285292313179332E-2"/>
    <s v="5a15"/>
  </r>
  <r>
    <n v="39"/>
    <x v="102"/>
    <n v="1"/>
    <n v="10"/>
    <s v="Quercus rugosa"/>
    <n v="25"/>
    <n v="6"/>
    <m/>
    <m/>
    <n v="4.9087385212340517E-2"/>
    <n v="0.14801210491524977"/>
    <s v="20a25"/>
  </r>
  <r>
    <n v="39"/>
    <x v="102"/>
    <n v="1"/>
    <n v="24"/>
    <s v="Quercus rugosa"/>
    <n v="5"/>
    <n v="3"/>
    <m/>
    <m/>
    <n v="1.9634954084936209E-3"/>
    <n v="3.6378364277704512E-3"/>
    <s v="5a15"/>
  </r>
  <r>
    <n v="39"/>
    <x v="102"/>
    <n v="1"/>
    <n v="24"/>
    <s v="Pinus cembroides"/>
    <n v="10"/>
    <n v="5"/>
    <m/>
    <m/>
    <n v="7.8539816339744835E-3"/>
    <n v="2.2046555420420225E-2"/>
    <s v="5a15"/>
  </r>
  <r>
    <n v="39"/>
    <x v="102"/>
    <n v="1"/>
    <n v="10"/>
    <s v="Quercus rugosa"/>
    <n v="10"/>
    <n v="3"/>
    <m/>
    <m/>
    <n v="7.8539816339744835E-3"/>
    <n v="1.2942556175112916E-2"/>
    <s v="5a15"/>
  </r>
  <r>
    <n v="39"/>
    <x v="102"/>
    <n v="1"/>
    <n v="10"/>
    <s v="Quercus rugosa"/>
    <n v="5"/>
    <n v="3"/>
    <m/>
    <m/>
    <n v="1.9634954084936209E-3"/>
    <n v="3.6378364277704512E-3"/>
    <s v="5a15"/>
  </r>
  <r>
    <n v="39"/>
    <x v="102"/>
    <n v="1"/>
    <n v="24"/>
    <s v="Quercus rugosa"/>
    <n v="5"/>
    <n v="3"/>
    <m/>
    <m/>
    <n v="1.9634954084936209E-3"/>
    <n v="3.6378364277704512E-3"/>
    <s v="5a15"/>
  </r>
  <r>
    <n v="39"/>
    <x v="102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Pinus cembroides"/>
    <n v="5"/>
    <n v="6"/>
    <m/>
    <m/>
    <n v="1.9634954084936209E-3"/>
    <n v="7.3344795804612326E-3"/>
    <s v="5a15"/>
  </r>
  <r>
    <n v="38"/>
    <x v="103"/>
    <n v="1"/>
    <n v="22"/>
    <s v="Juniperus sp"/>
    <n v="5"/>
    <n v="3"/>
    <m/>
    <m/>
    <n v="1.9634954084936209E-3"/>
    <n v="3.6378364277704512E-3"/>
    <s v="5a15"/>
  </r>
  <r>
    <n v="38"/>
    <x v="103"/>
    <n v="1"/>
    <n v="14"/>
    <s v="Quercus fulva"/>
    <n v="5"/>
    <n v="3"/>
    <m/>
    <m/>
    <n v="1.9634954084936209E-3"/>
    <n v="3.6378364277704512E-3"/>
    <s v="5a15"/>
  </r>
  <r>
    <n v="38"/>
    <x v="103"/>
    <n v="1"/>
    <n v="2"/>
    <s v="Pinus engelmannii"/>
    <n v="10"/>
    <n v="10"/>
    <m/>
    <m/>
    <n v="7.8539816339744835E-3"/>
    <n v="4.5847824058857317E-2"/>
    <s v="5a15"/>
  </r>
  <r>
    <n v="38"/>
    <x v="103"/>
    <n v="1"/>
    <n v="10"/>
    <s v="Quercus rugosa"/>
    <n v="25"/>
    <n v="6"/>
    <m/>
    <m/>
    <n v="4.9087385212340517E-2"/>
    <n v="0.14801210491524977"/>
    <s v="20a25"/>
  </r>
  <r>
    <n v="38"/>
    <x v="103"/>
    <n v="1"/>
    <n v="2"/>
    <s v="Pinus engelmannii"/>
    <n v="15"/>
    <n v="10"/>
    <m/>
    <m/>
    <n v="1.7671458676442587E-2"/>
    <n v="9.7687695493628809E-2"/>
    <s v="5a15"/>
  </r>
  <r>
    <n v="38"/>
    <x v="103"/>
    <n v="1"/>
    <n v="10"/>
    <s v="Quercus rugosa"/>
    <n v="25"/>
    <n v="6"/>
    <m/>
    <m/>
    <n v="4.9087385212340517E-2"/>
    <n v="0.14801210491524977"/>
    <s v="20a25"/>
  </r>
  <r>
    <n v="38"/>
    <x v="103"/>
    <n v="1"/>
    <n v="24"/>
    <s v="Quercus rugosa"/>
    <n v="5"/>
    <n v="3"/>
    <m/>
    <m/>
    <n v="1.9634954084936209E-3"/>
    <n v="3.6378364277704512E-3"/>
    <s v="5a15"/>
  </r>
  <r>
    <n v="38"/>
    <x v="103"/>
    <n v="1"/>
    <n v="24"/>
    <s v="Quercus rugosa"/>
    <n v="20"/>
    <n v="3"/>
    <m/>
    <m/>
    <n v="3.1415926535897934E-2"/>
    <n v="4.6046534436573458E-2"/>
    <s v="20a25"/>
  </r>
  <r>
    <n v="38"/>
    <x v="103"/>
    <n v="1"/>
    <n v="24"/>
    <s v="Quercus rugosa"/>
    <n v="10"/>
    <n v="3"/>
    <m/>
    <m/>
    <n v="7.8539816339744835E-3"/>
    <n v="1.2942556175112916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14"/>
    <s v="Quercus fulva"/>
    <n v="5"/>
    <n v="3"/>
    <m/>
    <m/>
    <n v="1.9634954084936209E-3"/>
    <n v="3.6378364277704512E-3"/>
    <s v="5a15"/>
  </r>
  <r>
    <n v="38"/>
    <x v="103"/>
    <n v="1"/>
    <n v="14"/>
    <s v="Quercus fulva"/>
    <n v="5"/>
    <n v="3"/>
    <m/>
    <m/>
    <n v="1.9634954084936209E-3"/>
    <n v="3.6378364277704512E-3"/>
    <s v="5a15"/>
  </r>
  <r>
    <n v="38"/>
    <x v="103"/>
    <n v="1"/>
    <n v="2"/>
    <s v="Pinus engelmannii"/>
    <n v="10"/>
    <n v="10"/>
    <m/>
    <m/>
    <n v="7.8539816339744835E-3"/>
    <n v="4.5847824058857317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"/>
    <s v="Pinus engelmannii"/>
    <n v="15"/>
    <n v="10"/>
    <n v="28"/>
    <n v="8"/>
    <n v="1.7671458676442587E-2"/>
    <n v="9.7687695493628809E-2"/>
    <s v="5a15"/>
  </r>
  <r>
    <n v="38"/>
    <x v="103"/>
    <n v="1"/>
    <n v="10"/>
    <s v="Quercus rugosa"/>
    <n v="5"/>
    <n v="3"/>
    <m/>
    <m/>
    <n v="1.9634954084936209E-3"/>
    <n v="3.6378364277704512E-3"/>
    <s v="5a15"/>
  </r>
  <r>
    <n v="38"/>
    <x v="103"/>
    <n v="1"/>
    <n v="2"/>
    <s v="Pinus engelmannii"/>
    <n v="10"/>
    <n v="10"/>
    <m/>
    <m/>
    <n v="7.8539816339744835E-3"/>
    <n v="4.5847824058857317E-2"/>
    <s v="5a15"/>
  </r>
  <r>
    <n v="38"/>
    <x v="103"/>
    <n v="1"/>
    <n v="2"/>
    <s v="Pinus engelmannii"/>
    <n v="10"/>
    <n v="10"/>
    <m/>
    <m/>
    <n v="7.8539816339744835E-3"/>
    <n v="4.5847824058857317E-2"/>
    <s v="5a15"/>
  </r>
  <r>
    <n v="38"/>
    <x v="103"/>
    <n v="1"/>
    <n v="22"/>
    <s v="Juniperus sp"/>
    <n v="5"/>
    <n v="3"/>
    <m/>
    <m/>
    <n v="1.9634954084936209E-3"/>
    <n v="3.6378364277704512E-3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0"/>
    <n v="6"/>
    <m/>
    <m/>
    <n v="7.8539816339744835E-3"/>
    <n v="2.7649101142956961E-2"/>
    <s v="5a15"/>
  </r>
  <r>
    <n v="38"/>
    <x v="103"/>
    <n v="1"/>
    <n v="24"/>
    <s v="Quercus rugosa"/>
    <n v="15"/>
    <n v="6"/>
    <m/>
    <m/>
    <n v="1.7671458676442587E-2"/>
    <n v="5.8089659363338444E-2"/>
    <s v="5a15"/>
  </r>
  <r>
    <n v="38"/>
    <x v="103"/>
    <n v="1"/>
    <n v="24"/>
    <s v="Pinus cembroides"/>
    <n v="15"/>
    <n v="6"/>
    <m/>
    <m/>
    <n v="1.7671458676442587E-2"/>
    <n v="5.6950957515054322E-2"/>
    <s v="5a15"/>
  </r>
  <r>
    <n v="38"/>
    <x v="103"/>
    <n v="1"/>
    <n v="24"/>
    <s v="Pinus cembroides"/>
    <n v="10"/>
    <n v="6"/>
    <m/>
    <m/>
    <n v="7.8539816339744835E-3"/>
    <n v="2.6728826664807165E-2"/>
    <s v="5a15"/>
  </r>
  <r>
    <n v="38"/>
    <x v="103"/>
    <n v="1"/>
    <n v="24"/>
    <s v="Quercus rugosa"/>
    <n v="5"/>
    <n v="6"/>
    <m/>
    <m/>
    <n v="1.9634954084936209E-3"/>
    <n v="7.7714870209617563E-3"/>
    <s v="5a15"/>
  </r>
  <r>
    <n v="38"/>
    <x v="103"/>
    <n v="1"/>
    <n v="24"/>
    <s v="Pinus cembroides"/>
    <n v="10"/>
    <n v="5"/>
    <m/>
    <m/>
    <n v="7.8539816339744835E-3"/>
    <n v="2.2046555420420225E-2"/>
    <s v="5a15"/>
  </r>
  <r>
    <n v="38"/>
    <x v="103"/>
    <n v="1"/>
    <n v="10"/>
    <s v="Quercus rugosa"/>
    <n v="10"/>
    <n v="3"/>
    <m/>
    <m/>
    <n v="7.8539816339744835E-3"/>
    <n v="1.2942556175112916E-2"/>
    <s v="5a15"/>
  </r>
  <r>
    <n v="38"/>
    <x v="103"/>
    <n v="1"/>
    <n v="14"/>
    <s v="Quercus fulva"/>
    <n v="5"/>
    <n v="3"/>
    <m/>
    <m/>
    <n v="1.9634954084936209E-3"/>
    <n v="3.6378364277704512E-3"/>
    <s v="5a15"/>
  </r>
  <r>
    <n v="40"/>
    <x v="104"/>
    <n v="1"/>
    <n v="24"/>
    <s v="Pinus cembroides"/>
    <n v="10"/>
    <n v="3"/>
    <m/>
    <m/>
    <n v="7.8539816339744835E-3"/>
    <n v="1.285292313179332E-2"/>
    <s v="5a15"/>
  </r>
  <r>
    <n v="40"/>
    <x v="104"/>
    <n v="1"/>
    <n v="10"/>
    <s v="Quercus rugosa"/>
    <n v="25"/>
    <n v="6"/>
    <m/>
    <m/>
    <n v="4.9087385212340517E-2"/>
    <n v="0.14801210491524977"/>
    <s v="20a25"/>
  </r>
  <r>
    <n v="40"/>
    <x v="104"/>
    <n v="1"/>
    <n v="24"/>
    <s v="Pinus cembroides"/>
    <n v="10"/>
    <n v="3"/>
    <m/>
    <m/>
    <n v="7.8539816339744835E-3"/>
    <n v="1.285292313179332E-2"/>
    <s v="5a15"/>
  </r>
  <r>
    <n v="40"/>
    <x v="104"/>
    <n v="1"/>
    <n v="10"/>
    <s v="Quercus rugosa"/>
    <n v="25"/>
    <n v="6"/>
    <m/>
    <m/>
    <n v="4.9087385212340517E-2"/>
    <n v="0.14801210491524977"/>
    <s v="20a25"/>
  </r>
  <r>
    <n v="40"/>
    <x v="104"/>
    <n v="1"/>
    <n v="24"/>
    <s v="Quercus rugosa"/>
    <n v="5"/>
    <n v="3"/>
    <m/>
    <m/>
    <n v="1.9634954084936209E-3"/>
    <n v="3.6378364277704512E-3"/>
    <s v="5a15"/>
  </r>
  <r>
    <n v="40"/>
    <x v="104"/>
    <n v="1"/>
    <n v="24"/>
    <s v="Quercus rugosa"/>
    <n v="20"/>
    <n v="3"/>
    <m/>
    <m/>
    <n v="3.1415926535897934E-2"/>
    <n v="4.6046534436573458E-2"/>
    <s v="20a25"/>
  </r>
  <r>
    <n v="40"/>
    <x v="104"/>
    <n v="1"/>
    <n v="24"/>
    <s v="Quercus rugosa"/>
    <n v="10"/>
    <n v="3"/>
    <m/>
    <m/>
    <n v="7.8539816339744835E-3"/>
    <n v="1.2942556175112916E-2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Pinus cembroides"/>
    <n v="10"/>
    <n v="6"/>
    <m/>
    <m/>
    <n v="7.8539816339744835E-3"/>
    <n v="2.6728826664807165E-2"/>
    <s v="5a15"/>
  </r>
  <r>
    <n v="40"/>
    <x v="104"/>
    <n v="1"/>
    <n v="2"/>
    <s v="Pinus engelmannii"/>
    <n v="10"/>
    <n v="10"/>
    <m/>
    <m/>
    <n v="7.8539816339744835E-3"/>
    <n v="4.5847824058857317E-2"/>
    <s v="5a15"/>
  </r>
  <r>
    <n v="40"/>
    <x v="104"/>
    <n v="1"/>
    <n v="14"/>
    <s v="Quercus fulva"/>
    <n v="5"/>
    <n v="3"/>
    <m/>
    <m/>
    <n v="1.9634954084936209E-3"/>
    <n v="3.6378364277704512E-3"/>
    <s v="5a15"/>
  </r>
  <r>
    <n v="40"/>
    <x v="104"/>
    <n v="1"/>
    <n v="14"/>
    <s v="Quercus fulva"/>
    <n v="5"/>
    <n v="3"/>
    <m/>
    <m/>
    <n v="1.9634954084936209E-3"/>
    <n v="3.6378364277704512E-3"/>
    <s v="5a15"/>
  </r>
  <r>
    <n v="40"/>
    <x v="104"/>
    <n v="1"/>
    <n v="2"/>
    <s v="Pinus engelmannii"/>
    <n v="15"/>
    <n v="10"/>
    <n v="31"/>
    <n v="8"/>
    <n v="1.7671458676442587E-2"/>
    <n v="9.7687695493628809E-2"/>
    <s v="5a15"/>
  </r>
  <r>
    <n v="40"/>
    <x v="104"/>
    <n v="1"/>
    <n v="24"/>
    <s v="Quercus rugosa"/>
    <n v="10"/>
    <n v="6"/>
    <m/>
    <m/>
    <n v="7.8539816339744835E-3"/>
    <n v="2.7649101142956961E-2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Quercus rugosa"/>
    <n v="10"/>
    <n v="6"/>
    <m/>
    <m/>
    <n v="7.8539816339744835E-3"/>
    <n v="2.7649101142956961E-2"/>
    <s v="5a15"/>
  </r>
  <r>
    <n v="40"/>
    <x v="104"/>
    <n v="1"/>
    <n v="2"/>
    <s v="Pinus engelmannii"/>
    <n v="10"/>
    <n v="10"/>
    <m/>
    <m/>
    <n v="7.8539816339744835E-3"/>
    <n v="4.5847824058857317E-2"/>
    <s v="5a15"/>
  </r>
  <r>
    <n v="40"/>
    <x v="104"/>
    <n v="1"/>
    <n v="10"/>
    <s v="Quercus rugosa"/>
    <n v="5"/>
    <n v="3"/>
    <m/>
    <m/>
    <n v="1.9634954084936209E-3"/>
    <n v="3.6378364277704512E-3"/>
    <s v="5a15"/>
  </r>
  <r>
    <n v="40"/>
    <x v="104"/>
    <n v="1"/>
    <n v="2"/>
    <s v="Pinus engelmannii"/>
    <n v="10"/>
    <n v="10"/>
    <m/>
    <m/>
    <n v="7.8539816339744835E-3"/>
    <n v="4.5847824058857317E-2"/>
    <s v="5a15"/>
  </r>
  <r>
    <n v="40"/>
    <x v="104"/>
    <n v="1"/>
    <n v="24"/>
    <s v="Pinus cembroides"/>
    <n v="10"/>
    <n v="6"/>
    <m/>
    <m/>
    <n v="7.8539816339744835E-3"/>
    <n v="2.6728826664807165E-2"/>
    <s v="5a15"/>
  </r>
  <r>
    <n v="40"/>
    <x v="104"/>
    <n v="1"/>
    <n v="22"/>
    <s v="Juniperus sp"/>
    <n v="5"/>
    <n v="3"/>
    <m/>
    <m/>
    <n v="1.9634954084936209E-3"/>
    <n v="3.6378364277704512E-3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Quercus rugosa"/>
    <n v="10"/>
    <n v="6"/>
    <m/>
    <m/>
    <n v="7.8539816339744835E-3"/>
    <n v="2.7649101142956961E-2"/>
    <s v="5a15"/>
  </r>
  <r>
    <n v="40"/>
    <x v="104"/>
    <n v="1"/>
    <n v="24"/>
    <s v="Quercus rugosa"/>
    <n v="10"/>
    <n v="6"/>
    <m/>
    <m/>
    <n v="7.8539816339744835E-3"/>
    <n v="2.7649101142956961E-2"/>
    <s v="5a15"/>
  </r>
  <r>
    <n v="40"/>
    <x v="104"/>
    <n v="1"/>
    <n v="24"/>
    <s v="Quercus rugosa"/>
    <n v="15"/>
    <n v="6"/>
    <m/>
    <m/>
    <n v="1.7671458676442587E-2"/>
    <n v="5.8089659363338444E-2"/>
    <s v="5a15"/>
  </r>
  <r>
    <n v="40"/>
    <x v="104"/>
    <n v="1"/>
    <n v="24"/>
    <s v="Pinus cembroides"/>
    <n v="15"/>
    <n v="6"/>
    <m/>
    <m/>
    <n v="1.7671458676442587E-2"/>
    <n v="5.6950957515054322E-2"/>
    <s v="5a15"/>
  </r>
  <r>
    <n v="40"/>
    <x v="104"/>
    <n v="1"/>
    <n v="24"/>
    <s v="Pinus cembroides"/>
    <n v="10"/>
    <n v="6"/>
    <m/>
    <m/>
    <n v="7.8539816339744835E-3"/>
    <n v="2.6728826664807165E-2"/>
    <s v="5a15"/>
  </r>
  <r>
    <n v="40"/>
    <x v="104"/>
    <n v="1"/>
    <n v="24"/>
    <s v="Quercus rugosa"/>
    <n v="5"/>
    <n v="6"/>
    <m/>
    <m/>
    <n v="1.9634954084936209E-3"/>
    <n v="7.7714870209617563E-3"/>
    <s v="5a15"/>
  </r>
  <r>
    <n v="40"/>
    <x v="104"/>
    <n v="1"/>
    <n v="24"/>
    <s v="Pinus cembroides"/>
    <n v="10"/>
    <n v="5"/>
    <m/>
    <m/>
    <n v="7.8539816339744835E-3"/>
    <n v="2.2046555420420225E-2"/>
    <s v="5a15"/>
  </r>
  <r>
    <n v="40"/>
    <x v="104"/>
    <n v="1"/>
    <n v="10"/>
    <s v="Quercus rugosa"/>
    <n v="10"/>
    <n v="3"/>
    <m/>
    <m/>
    <n v="7.8539816339744835E-3"/>
    <n v="1.2942556175112916E-2"/>
    <s v="5a15"/>
  </r>
  <r>
    <n v="40"/>
    <x v="104"/>
    <n v="1"/>
    <n v="14"/>
    <s v="Quercus fulva"/>
    <n v="5"/>
    <n v="3"/>
    <m/>
    <m/>
    <n v="1.9634954084936209E-3"/>
    <n v="3.6378364277704512E-3"/>
    <s v="5a15"/>
  </r>
  <r>
    <n v="40"/>
    <x v="104"/>
    <n v="1"/>
    <n v="24"/>
    <s v="Pinus cembroides"/>
    <n v="10"/>
    <n v="3"/>
    <m/>
    <m/>
    <n v="7.8539816339744835E-3"/>
    <n v="1.285292313179332E-2"/>
    <s v="5a15"/>
  </r>
  <r>
    <n v="40"/>
    <x v="104"/>
    <n v="1"/>
    <n v="10"/>
    <s v="Quercus rugosa"/>
    <n v="25"/>
    <n v="6"/>
    <m/>
    <m/>
    <n v="4.9087385212340517E-2"/>
    <n v="0.14801210491524977"/>
    <s v="20a25"/>
  </r>
  <r>
    <n v="40"/>
    <x v="104"/>
    <n v="1"/>
    <n v="24"/>
    <s v="Juniperus sp"/>
    <n v="5"/>
    <n v="3"/>
    <m/>
    <m/>
    <n v="1.9634954084936209E-3"/>
    <n v="3.6378364277704512E-3"/>
    <s v="5a15"/>
  </r>
  <r>
    <n v="40"/>
    <x v="104"/>
    <n v="1"/>
    <n v="24"/>
    <s v="Juniperus sp"/>
    <n v="10"/>
    <n v="5"/>
    <m/>
    <m/>
    <n v="7.8539816339744835E-3"/>
    <n v="2.2644818432641822E-2"/>
    <s v="5a15"/>
  </r>
  <r>
    <n v="40"/>
    <x v="104"/>
    <n v="1"/>
    <n v="24"/>
    <s v="Juniperus sp"/>
    <n v="15"/>
    <n v="6"/>
    <m/>
    <m/>
    <n v="1.7671458676442587E-2"/>
    <n v="5.8089659363338444E-2"/>
    <s v="5a15"/>
  </r>
  <r>
    <n v="40"/>
    <x v="104"/>
    <n v="1"/>
    <n v="24"/>
    <s v="Juniperus sp"/>
    <n v="10"/>
    <n v="6"/>
    <m/>
    <m/>
    <n v="7.8539816339744835E-3"/>
    <n v="2.7649101142956961E-2"/>
    <s v="5a15"/>
  </r>
  <r>
    <n v="43"/>
    <x v="105"/>
    <n v="1"/>
    <n v="24"/>
    <s v="Quercus rugosa"/>
    <n v="5"/>
    <n v="6"/>
    <m/>
    <m/>
    <n v="1.9634954084936209E-3"/>
    <n v="7.7714870209617563E-3"/>
    <s v="5a15"/>
  </r>
  <r>
    <n v="43"/>
    <x v="105"/>
    <n v="1"/>
    <n v="24"/>
    <s v="Pinus cembroides"/>
    <n v="10"/>
    <n v="5"/>
    <m/>
    <m/>
    <n v="7.8539816339744835E-3"/>
    <n v="2.2046555420420225E-2"/>
    <s v="5a15"/>
  </r>
  <r>
    <n v="43"/>
    <x v="105"/>
    <n v="1"/>
    <n v="10"/>
    <s v="Quercus rugosa"/>
    <n v="10"/>
    <n v="3"/>
    <m/>
    <m/>
    <n v="7.8539816339744835E-3"/>
    <n v="1.2942556175112916E-2"/>
    <s v="5a15"/>
  </r>
  <r>
    <n v="43"/>
    <x v="105"/>
    <n v="1"/>
    <n v="14"/>
    <s v="Quercus fulva"/>
    <n v="5"/>
    <n v="3"/>
    <m/>
    <m/>
    <n v="1.9634954084936209E-3"/>
    <n v="3.6378364277704512E-3"/>
    <s v="5a15"/>
  </r>
  <r>
    <n v="43"/>
    <x v="105"/>
    <n v="1"/>
    <n v="24"/>
    <s v="Pinus cembroides"/>
    <n v="10"/>
    <n v="3"/>
    <m/>
    <m/>
    <n v="7.8539816339744835E-3"/>
    <n v="1.285292313179332E-2"/>
    <s v="5a15"/>
  </r>
  <r>
    <n v="43"/>
    <x v="105"/>
    <n v="1"/>
    <n v="10"/>
    <s v="Quercus rugosa"/>
    <n v="25"/>
    <n v="6"/>
    <m/>
    <m/>
    <n v="4.9087385212340517E-2"/>
    <n v="0.14801210491524977"/>
    <s v="20a25"/>
  </r>
  <r>
    <n v="43"/>
    <x v="105"/>
    <n v="1"/>
    <n v="24"/>
    <s v="Juniperus sp"/>
    <n v="5"/>
    <n v="3"/>
    <m/>
    <m/>
    <n v="1.9634954084936209E-3"/>
    <n v="3.6378364277704512E-3"/>
    <s v="5a15"/>
  </r>
  <r>
    <n v="43"/>
    <x v="105"/>
    <n v="1"/>
    <n v="24"/>
    <s v="Juniperus sp"/>
    <n v="10"/>
    <n v="5"/>
    <m/>
    <m/>
    <n v="7.8539816339744835E-3"/>
    <n v="2.2644818432641822E-2"/>
    <s v="5a15"/>
  </r>
  <r>
    <n v="43"/>
    <x v="105"/>
    <n v="1"/>
    <n v="24"/>
    <s v="Juniperus sp"/>
    <n v="15"/>
    <n v="6"/>
    <m/>
    <m/>
    <n v="1.7671458676442587E-2"/>
    <n v="5.8089659363338444E-2"/>
    <s v="5a15"/>
  </r>
  <r>
    <n v="43"/>
    <x v="105"/>
    <n v="1"/>
    <n v="24"/>
    <s v="Juniperus sp"/>
    <n v="10"/>
    <n v="6"/>
    <m/>
    <m/>
    <n v="7.8539816339744835E-3"/>
    <n v="2.7649101142956961E-2"/>
    <s v="5a15"/>
  </r>
  <r>
    <n v="43"/>
    <x v="105"/>
    <n v="1"/>
    <n v="24"/>
    <s v="Juniperus sp"/>
    <n v="5"/>
    <n v="6"/>
    <m/>
    <m/>
    <n v="1.9634954084936209E-3"/>
    <n v="7.7714870209617563E-3"/>
    <s v="5a15"/>
  </r>
  <r>
    <n v="43"/>
    <x v="105"/>
    <n v="1"/>
    <n v="22"/>
    <s v="Juniperus sp"/>
    <n v="5"/>
    <n v="3"/>
    <m/>
    <m/>
    <n v="1.9634954084936209E-3"/>
    <n v="3.6378364277704512E-3"/>
    <s v="5a15"/>
  </r>
  <r>
    <n v="43"/>
    <x v="105"/>
    <n v="1"/>
    <n v="10"/>
    <s v="Quercus rugosa"/>
    <n v="5"/>
    <n v="3"/>
    <m/>
    <m/>
    <n v="1.9634954084936209E-3"/>
    <n v="3.6378364277704512E-3"/>
    <s v="5a15"/>
  </r>
  <r>
    <n v="43"/>
    <x v="105"/>
    <n v="1"/>
    <n v="24"/>
    <s v="Quercus rugosa"/>
    <n v="5"/>
    <n v="3"/>
    <m/>
    <m/>
    <n v="1.9634954084936209E-3"/>
    <n v="3.6378364277704512E-3"/>
    <s v="5a15"/>
  </r>
  <r>
    <n v="43"/>
    <x v="105"/>
    <n v="1"/>
    <n v="24"/>
    <s v="Quercus rugosa"/>
    <n v="20"/>
    <n v="3"/>
    <m/>
    <m/>
    <n v="3.1415926535897934E-2"/>
    <n v="4.6046534436573458E-2"/>
    <s v="20a25"/>
  </r>
  <r>
    <n v="43"/>
    <x v="105"/>
    <n v="1"/>
    <n v="24"/>
    <s v="Quercus rugosa"/>
    <n v="10"/>
    <n v="3"/>
    <m/>
    <m/>
    <n v="7.8539816339744835E-3"/>
    <n v="1.2942556175112916E-2"/>
    <s v="5a15"/>
  </r>
  <r>
    <n v="43"/>
    <x v="105"/>
    <n v="1"/>
    <n v="24"/>
    <s v="Quercus rugosa"/>
    <n v="15"/>
    <n v="6"/>
    <m/>
    <m/>
    <n v="1.7671458676442587E-2"/>
    <n v="5.8089659363338444E-2"/>
    <s v="5a15"/>
  </r>
  <r>
    <n v="43"/>
    <x v="105"/>
    <n v="1"/>
    <n v="24"/>
    <s v="Pinus cembroides"/>
    <n v="10"/>
    <n v="3"/>
    <m/>
    <m/>
    <n v="7.8539816339744835E-3"/>
    <n v="1.285292313179332E-2"/>
    <s v="5a15"/>
  </r>
  <r>
    <n v="43"/>
    <x v="105"/>
    <n v="1"/>
    <n v="10"/>
    <s v="Quercus rugosa"/>
    <n v="25"/>
    <n v="6"/>
    <m/>
    <m/>
    <n v="4.9087385212340517E-2"/>
    <n v="0.14801210491524977"/>
    <s v="20a25"/>
  </r>
  <r>
    <n v="43"/>
    <x v="105"/>
    <n v="1"/>
    <n v="24"/>
    <s v="Quercus rugosa"/>
    <n v="5"/>
    <n v="3"/>
    <m/>
    <m/>
    <n v="1.9634954084936209E-3"/>
    <n v="3.6378364277704512E-3"/>
    <s v="5a15"/>
  </r>
  <r>
    <n v="43"/>
    <x v="105"/>
    <n v="1"/>
    <n v="24"/>
    <s v="Quercus rugosa"/>
    <n v="20"/>
    <n v="3"/>
    <m/>
    <m/>
    <n v="3.1415926535897934E-2"/>
    <n v="4.6046534436573458E-2"/>
    <s v="20a25"/>
  </r>
  <r>
    <n v="43"/>
    <x v="105"/>
    <n v="1"/>
    <n v="24"/>
    <s v="Quercus rugosa"/>
    <n v="10"/>
    <n v="3"/>
    <m/>
    <m/>
    <n v="7.8539816339744835E-3"/>
    <n v="1.2942556175112916E-2"/>
    <s v="5a15"/>
  </r>
  <r>
    <n v="43"/>
    <x v="105"/>
    <n v="1"/>
    <n v="24"/>
    <s v="Quercus rugosa"/>
    <n v="15"/>
    <n v="6"/>
    <m/>
    <m/>
    <n v="1.7671458676442587E-2"/>
    <n v="5.8089659363338444E-2"/>
    <s v="5a15"/>
  </r>
  <r>
    <n v="43"/>
    <x v="105"/>
    <n v="1"/>
    <n v="24"/>
    <s v="Pinus cembroides"/>
    <n v="10"/>
    <n v="6"/>
    <m/>
    <m/>
    <n v="7.8539816339744835E-3"/>
    <n v="2.6728826664807165E-2"/>
    <s v="5a15"/>
  </r>
  <r>
    <n v="43"/>
    <x v="105"/>
    <n v="1"/>
    <n v="2"/>
    <s v="Pinus engelmannii"/>
    <n v="10"/>
    <n v="10"/>
    <m/>
    <m/>
    <n v="7.8539816339744835E-3"/>
    <n v="4.5847824058857317E-2"/>
    <s v="5a15"/>
  </r>
  <r>
    <n v="43"/>
    <x v="105"/>
    <n v="1"/>
    <n v="14"/>
    <s v="Quercus fulva"/>
    <n v="5"/>
    <n v="3"/>
    <m/>
    <m/>
    <n v="1.9634954084936209E-3"/>
    <n v="3.6378364277704512E-3"/>
    <s v="5a15"/>
  </r>
  <r>
    <n v="43"/>
    <x v="105"/>
    <n v="1"/>
    <n v="14"/>
    <s v="Quercus fulva"/>
    <n v="5"/>
    <n v="3"/>
    <m/>
    <m/>
    <n v="1.9634954084936209E-3"/>
    <n v="3.6378364277704512E-3"/>
    <s v="5a15"/>
  </r>
  <r>
    <n v="43"/>
    <x v="105"/>
    <n v="1"/>
    <n v="24"/>
    <s v="Quercus rugosa"/>
    <n v="10"/>
    <n v="6"/>
    <m/>
    <m/>
    <n v="7.8539816339744835E-3"/>
    <n v="2.7649101142956961E-2"/>
    <s v="5a15"/>
  </r>
  <r>
    <n v="43"/>
    <x v="105"/>
    <n v="1"/>
    <n v="2"/>
    <s v="Pinus engelmannii"/>
    <n v="15"/>
    <n v="10"/>
    <n v="28"/>
    <n v="7"/>
    <n v="1.7671458676442587E-2"/>
    <n v="9.7687695493628809E-2"/>
    <s v="5a15"/>
  </r>
  <r>
    <n v="43"/>
    <x v="105"/>
    <n v="1"/>
    <n v="22"/>
    <s v="Juniperus sp"/>
    <n v="5"/>
    <n v="3"/>
    <m/>
    <m/>
    <n v="1.9634954084936209E-3"/>
    <n v="3.6378364277704512E-3"/>
    <s v="5a15"/>
  </r>
  <r>
    <n v="43"/>
    <x v="105"/>
    <n v="1"/>
    <n v="14"/>
    <s v="Quercus fulva"/>
    <n v="5"/>
    <n v="3"/>
    <m/>
    <m/>
    <n v="1.9634954084936209E-3"/>
    <n v="3.6378364277704512E-3"/>
    <s v="5a15"/>
  </r>
  <r>
    <n v="43"/>
    <x v="105"/>
    <n v="1"/>
    <n v="2"/>
    <s v="Pinus engelmannii"/>
    <n v="10"/>
    <n v="10"/>
    <m/>
    <m/>
    <n v="7.8539816339744835E-3"/>
    <n v="4.5847824058857317E-2"/>
    <s v="5a15"/>
  </r>
  <r>
    <n v="43"/>
    <x v="105"/>
    <n v="1"/>
    <n v="10"/>
    <s v="Quercus rugosa"/>
    <n v="25"/>
    <n v="6"/>
    <m/>
    <m/>
    <n v="4.9087385212340517E-2"/>
    <n v="0.14801210491524977"/>
    <s v="20a25"/>
  </r>
  <r>
    <n v="43"/>
    <x v="105"/>
    <n v="1"/>
    <n v="2"/>
    <s v="Pinus engelmannii"/>
    <n v="10"/>
    <n v="10"/>
    <m/>
    <m/>
    <n v="7.8539816339744835E-3"/>
    <n v="4.5847824058857317E-2"/>
    <s v="5a15"/>
  </r>
  <r>
    <n v="43"/>
    <x v="105"/>
    <n v="1"/>
    <n v="10"/>
    <s v="Quercus rugosa"/>
    <n v="25"/>
    <n v="6"/>
    <m/>
    <m/>
    <n v="4.9087385212340517E-2"/>
    <n v="0.14801210491524977"/>
    <s v="20a25"/>
  </r>
  <r>
    <n v="43"/>
    <x v="105"/>
    <n v="1"/>
    <n v="24"/>
    <s v="Quercus rugosa"/>
    <n v="5"/>
    <n v="3"/>
    <m/>
    <m/>
    <n v="1.9634954084936209E-3"/>
    <n v="3.6378364277704512E-3"/>
    <s v="5a15"/>
  </r>
  <r>
    <n v="44"/>
    <x v="106"/>
    <n v="1"/>
    <n v="24"/>
    <s v="Pinus cembroides"/>
    <n v="15"/>
    <n v="6"/>
    <m/>
    <m/>
    <n v="1.7671458676442587E-2"/>
    <n v="5.6950957515054322E-2"/>
    <s v="5a15"/>
  </r>
  <r>
    <n v="44"/>
    <x v="106"/>
    <n v="1"/>
    <n v="24"/>
    <s v="Pinus cembroides"/>
    <n v="10"/>
    <n v="6"/>
    <m/>
    <m/>
    <n v="7.8539816339744835E-3"/>
    <n v="2.6728826664807165E-2"/>
    <s v="5a15"/>
  </r>
  <r>
    <n v="44"/>
    <x v="106"/>
    <n v="1"/>
    <n v="24"/>
    <s v="Quercus rugosa"/>
    <n v="5"/>
    <n v="6"/>
    <m/>
    <m/>
    <n v="1.9634954084936209E-3"/>
    <n v="7.7714870209617563E-3"/>
    <s v="5a15"/>
  </r>
  <r>
    <n v="44"/>
    <x v="106"/>
    <n v="1"/>
    <n v="24"/>
    <s v="Pinus cembroides"/>
    <n v="10"/>
    <n v="5"/>
    <m/>
    <m/>
    <n v="7.8539816339744835E-3"/>
    <n v="2.2046555420420225E-2"/>
    <s v="5a15"/>
  </r>
  <r>
    <n v="44"/>
    <x v="106"/>
    <n v="1"/>
    <n v="10"/>
    <s v="Quercus rugosa"/>
    <n v="10"/>
    <n v="3"/>
    <m/>
    <m/>
    <n v="7.8539816339744835E-3"/>
    <n v="1.2942556175112916E-2"/>
    <s v="5a15"/>
  </r>
  <r>
    <n v="44"/>
    <x v="106"/>
    <n v="1"/>
    <n v="14"/>
    <s v="Quercus fulva"/>
    <n v="5"/>
    <n v="3"/>
    <m/>
    <m/>
    <n v="1.9634954084936209E-3"/>
    <n v="3.6378364277704512E-3"/>
    <s v="5a15"/>
  </r>
  <r>
    <n v="44"/>
    <x v="106"/>
    <n v="1"/>
    <n v="24"/>
    <s v="Pinus cembroides"/>
    <n v="10"/>
    <n v="3"/>
    <m/>
    <m/>
    <n v="7.8539816339744835E-3"/>
    <n v="1.285292313179332E-2"/>
    <s v="5a15"/>
  </r>
  <r>
    <n v="44"/>
    <x v="106"/>
    <n v="1"/>
    <n v="10"/>
    <s v="Quercus rugosa"/>
    <n v="25"/>
    <n v="6"/>
    <m/>
    <m/>
    <n v="4.9087385212340517E-2"/>
    <n v="0.14801210491524977"/>
    <s v="20a25"/>
  </r>
  <r>
    <n v="44"/>
    <x v="106"/>
    <n v="1"/>
    <n v="24"/>
    <s v="Juniperus sp"/>
    <n v="5"/>
    <n v="3"/>
    <m/>
    <m/>
    <n v="1.9634954084936209E-3"/>
    <n v="3.6378364277704512E-3"/>
    <s v="5a15"/>
  </r>
  <r>
    <n v="44"/>
    <x v="106"/>
    <n v="1"/>
    <n v="24"/>
    <s v="Juniperus sp"/>
    <n v="10"/>
    <n v="5"/>
    <m/>
    <m/>
    <n v="7.8539816339744835E-3"/>
    <n v="2.2644818432641822E-2"/>
    <s v="5a15"/>
  </r>
  <r>
    <n v="44"/>
    <x v="106"/>
    <n v="1"/>
    <n v="24"/>
    <s v="Juniperus sp"/>
    <n v="15"/>
    <n v="6"/>
    <m/>
    <m/>
    <n v="1.7671458676442587E-2"/>
    <n v="5.8089659363338444E-2"/>
    <s v="5a15"/>
  </r>
  <r>
    <n v="44"/>
    <x v="106"/>
    <n v="1"/>
    <n v="24"/>
    <s v="Juniperus sp"/>
    <n v="10"/>
    <n v="6"/>
    <m/>
    <m/>
    <n v="7.8539816339744835E-3"/>
    <n v="2.7649101142956961E-2"/>
    <s v="5a15"/>
  </r>
  <r>
    <n v="44"/>
    <x v="106"/>
    <n v="1"/>
    <n v="24"/>
    <s v="Juniperus sp"/>
    <n v="5"/>
    <n v="6"/>
    <m/>
    <m/>
    <n v="1.9634954084936209E-3"/>
    <n v="7.7714870209617563E-3"/>
    <s v="5a15"/>
  </r>
  <r>
    <n v="44"/>
    <x v="106"/>
    <n v="1"/>
    <n v="22"/>
    <s v="Juniperus sp"/>
    <n v="5"/>
    <n v="3"/>
    <m/>
    <m/>
    <n v="1.9634954084936209E-3"/>
    <n v="3.6378364277704512E-3"/>
    <s v="5a15"/>
  </r>
  <r>
    <n v="44"/>
    <x v="106"/>
    <n v="1"/>
    <n v="10"/>
    <s v="Quercus rugosa"/>
    <n v="5"/>
    <n v="3"/>
    <m/>
    <m/>
    <n v="1.9634954084936209E-3"/>
    <n v="3.6378364277704512E-3"/>
    <s v="5a15"/>
  </r>
  <r>
    <n v="44"/>
    <x v="106"/>
    <n v="1"/>
    <n v="14"/>
    <s v="Quercus fulva"/>
    <n v="5"/>
    <n v="3"/>
    <m/>
    <m/>
    <n v="1.9634954084936209E-3"/>
    <n v="3.6378364277704512E-3"/>
    <s v="5a15"/>
  </r>
  <r>
    <n v="44"/>
    <x v="106"/>
    <n v="1"/>
    <n v="24"/>
    <s v="Pinus cembroides"/>
    <n v="10"/>
    <n v="3"/>
    <m/>
    <m/>
    <n v="7.8539816339744835E-3"/>
    <n v="1.285292313179332E-2"/>
    <s v="5a15"/>
  </r>
  <r>
    <n v="44"/>
    <x v="106"/>
    <n v="1"/>
    <n v="10"/>
    <s v="Quercus rugosa"/>
    <n v="25"/>
    <n v="6"/>
    <m/>
    <m/>
    <n v="4.9087385212340517E-2"/>
    <n v="0.14801210491524977"/>
    <s v="20a25"/>
  </r>
  <r>
    <n v="44"/>
    <x v="106"/>
    <n v="1"/>
    <n v="24"/>
    <s v="Quercus rugosa"/>
    <n v="5"/>
    <n v="3"/>
    <m/>
    <m/>
    <n v="1.9634954084936209E-3"/>
    <n v="3.6378364277704512E-3"/>
    <s v="5a15"/>
  </r>
  <r>
    <n v="44"/>
    <x v="106"/>
    <n v="1"/>
    <n v="24"/>
    <s v="Pinus cembroides"/>
    <n v="10"/>
    <n v="5"/>
    <m/>
    <m/>
    <n v="7.8539816339744835E-3"/>
    <n v="2.2046555420420225E-2"/>
    <s v="5a15"/>
  </r>
  <r>
    <n v="44"/>
    <x v="106"/>
    <n v="1"/>
    <n v="10"/>
    <s v="Quercus rugosa"/>
    <n v="10"/>
    <n v="3"/>
    <m/>
    <m/>
    <n v="7.8539816339744835E-3"/>
    <n v="1.2942556175112916E-2"/>
    <s v="5a15"/>
  </r>
  <r>
    <n v="44"/>
    <x v="106"/>
    <n v="1"/>
    <n v="10"/>
    <s v="Quercus rugosa"/>
    <n v="5"/>
    <n v="3"/>
    <m/>
    <m/>
    <n v="1.9634954084936209E-3"/>
    <n v="3.6378364277704512E-3"/>
    <s v="5a15"/>
  </r>
  <r>
    <n v="44"/>
    <x v="106"/>
    <n v="1"/>
    <n v="24"/>
    <s v="Pinus cembroides"/>
    <n v="5"/>
    <n v="3"/>
    <m/>
    <m/>
    <n v="1.9634954084936209E-3"/>
    <n v="3.5268851656513989E-3"/>
    <s v="5a15"/>
  </r>
  <r>
    <n v="44"/>
    <x v="106"/>
    <n v="1"/>
    <n v="2"/>
    <s v="Pinus engelmannii"/>
    <n v="10"/>
    <n v="10"/>
    <m/>
    <m/>
    <n v="7.8539816339744835E-3"/>
    <n v="4.5847824058857317E-2"/>
    <s v="5a15"/>
  </r>
  <r>
    <n v="44"/>
    <x v="106"/>
    <n v="1"/>
    <n v="22"/>
    <s v="Juniperus sp"/>
    <n v="5"/>
    <n v="3"/>
    <m/>
    <m/>
    <n v="1.9634954084936209E-3"/>
    <n v="3.6378364277704512E-3"/>
    <s v="5a15"/>
  </r>
  <r>
    <n v="44"/>
    <x v="106"/>
    <n v="1"/>
    <n v="24"/>
    <s v="Quercus rugosa"/>
    <n v="15"/>
    <n v="6"/>
    <m/>
    <m/>
    <n v="1.7671458676442587E-2"/>
    <n v="5.8089659363338444E-2"/>
    <s v="5a15"/>
  </r>
  <r>
    <n v="44"/>
    <x v="106"/>
    <n v="1"/>
    <n v="24"/>
    <s v="Quercus rugosa"/>
    <n v="10"/>
    <n v="6"/>
    <m/>
    <m/>
    <n v="7.8539816339744835E-3"/>
    <n v="2.7649101142956961E-2"/>
    <s v="5a15"/>
  </r>
  <r>
    <n v="44"/>
    <x v="106"/>
    <n v="1"/>
    <n v="24"/>
    <s v="Quercus rugosa"/>
    <n v="10"/>
    <n v="6"/>
    <m/>
    <m/>
    <n v="7.8539816339744835E-3"/>
    <n v="2.7649101142956961E-2"/>
    <s v="5a15"/>
  </r>
  <r>
    <n v="44"/>
    <x v="106"/>
    <n v="1"/>
    <n v="24"/>
    <s v="Quercus rugosa"/>
    <n v="15"/>
    <n v="6"/>
    <m/>
    <m/>
    <n v="1.7671458676442587E-2"/>
    <n v="5.8089659363338444E-2"/>
    <s v="5a15"/>
  </r>
  <r>
    <n v="44"/>
    <x v="106"/>
    <n v="1"/>
    <n v="2"/>
    <s v="Pinus engelmannii"/>
    <n v="15"/>
    <n v="10"/>
    <n v="28"/>
    <n v="7"/>
    <n v="1.7671458676442587E-2"/>
    <n v="9.7687695493628809E-2"/>
    <s v="5a15"/>
  </r>
  <r>
    <n v="44"/>
    <x v="106"/>
    <n v="1"/>
    <n v="2"/>
    <s v="Pinus engelmannii"/>
    <n v="10"/>
    <n v="10"/>
    <m/>
    <m/>
    <n v="7.8539816339744835E-3"/>
    <n v="4.5847824058857317E-2"/>
    <s v="5a15"/>
  </r>
  <r>
    <n v="44"/>
    <x v="106"/>
    <n v="1"/>
    <n v="24"/>
    <s v="Quercus rugosa"/>
    <n v="5"/>
    <n v="6"/>
    <m/>
    <m/>
    <n v="1.9634954084936209E-3"/>
    <n v="7.7714870209617563E-3"/>
    <s v="5a15"/>
  </r>
  <r>
    <n v="44"/>
    <x v="106"/>
    <n v="1"/>
    <n v="2"/>
    <s v="Pinus engelmannii"/>
    <n v="10"/>
    <n v="10"/>
    <m/>
    <m/>
    <n v="7.8539816339744835E-3"/>
    <n v="4.5847824058857317E-2"/>
    <s v="5a15"/>
  </r>
  <r>
    <n v="44"/>
    <x v="106"/>
    <n v="1"/>
    <n v="10"/>
    <s v="Quercus rugosa"/>
    <n v="10"/>
    <n v="3"/>
    <m/>
    <m/>
    <n v="7.8539816339744835E-3"/>
    <n v="1.2942556175112916E-2"/>
    <s v="5a15"/>
  </r>
  <r>
    <n v="44"/>
    <x v="106"/>
    <n v="1"/>
    <n v="14"/>
    <s v="Quercus fulva"/>
    <n v="5"/>
    <n v="3"/>
    <m/>
    <m/>
    <n v="1.9634954084936209E-3"/>
    <n v="3.6378364277704512E-3"/>
    <s v="5a15"/>
  </r>
  <r>
    <n v="44"/>
    <x v="106"/>
    <n v="1"/>
    <n v="24"/>
    <s v="Pinus cembroides"/>
    <n v="10"/>
    <n v="3"/>
    <m/>
    <m/>
    <n v="7.8539816339744835E-3"/>
    <n v="1.285292313179332E-2"/>
    <s v="5a15"/>
  </r>
  <r>
    <n v="44"/>
    <x v="106"/>
    <n v="1"/>
    <n v="10"/>
    <s v="Quercus rugosa"/>
    <n v="25"/>
    <n v="6"/>
    <m/>
    <m/>
    <n v="4.9087385212340517E-2"/>
    <n v="0.14801210491524977"/>
    <s v="20a25"/>
  </r>
  <r>
    <n v="44"/>
    <x v="106"/>
    <n v="1"/>
    <n v="24"/>
    <s v="Juniperus sp"/>
    <n v="5"/>
    <n v="3"/>
    <m/>
    <m/>
    <n v="1.9634954084936209E-3"/>
    <n v="3.6378364277704512E-3"/>
    <s v="5a15"/>
  </r>
  <r>
    <n v="44"/>
    <x v="106"/>
    <n v="1"/>
    <n v="24"/>
    <s v="Juniperus sp"/>
    <n v="10"/>
    <n v="5"/>
    <m/>
    <m/>
    <n v="7.8539816339744835E-3"/>
    <n v="2.2644818432641822E-2"/>
    <s v="5a15"/>
  </r>
  <r>
    <n v="44"/>
    <x v="106"/>
    <n v="1"/>
    <n v="24"/>
    <s v="Juniperus sp"/>
    <n v="15"/>
    <n v="6"/>
    <m/>
    <m/>
    <n v="1.7671458676442587E-2"/>
    <n v="5.8089659363338444E-2"/>
    <s v="5a15"/>
  </r>
  <r>
    <n v="44"/>
    <x v="106"/>
    <n v="1"/>
    <n v="24"/>
    <s v="Juniperus sp"/>
    <n v="10"/>
    <n v="6"/>
    <m/>
    <m/>
    <n v="7.8539816339744835E-3"/>
    <n v="2.7649101142956961E-2"/>
    <s v="5a15"/>
  </r>
  <r>
    <n v="44"/>
    <x v="106"/>
    <n v="1"/>
    <n v="24"/>
    <s v="Juniperus sp"/>
    <n v="5"/>
    <n v="6"/>
    <m/>
    <m/>
    <n v="1.9634954084936209E-3"/>
    <n v="7.7714870209617563E-3"/>
    <s v="5a15"/>
  </r>
  <r>
    <n v="47"/>
    <x v="107"/>
    <n v="1"/>
    <n v="10"/>
    <s v="Quercus rugosa"/>
    <n v="5"/>
    <n v="3"/>
    <m/>
    <m/>
    <n v="1.9634954084936209E-3"/>
    <n v="3.6378364277704512E-3"/>
    <s v="5a15"/>
  </r>
  <r>
    <n v="47"/>
    <x v="107"/>
    <n v="1"/>
    <n v="24"/>
    <s v="Pinus cembroides"/>
    <n v="5"/>
    <n v="3"/>
    <m/>
    <m/>
    <n v="1.9634954084936209E-3"/>
    <n v="3.5268851656513989E-3"/>
    <s v="5a15"/>
  </r>
  <r>
    <n v="47"/>
    <x v="107"/>
    <n v="1"/>
    <n v="24"/>
    <s v="Pinus cembroides"/>
    <n v="10"/>
    <n v="6"/>
    <m/>
    <m/>
    <n v="7.8539816339744835E-3"/>
    <n v="2.6728826664807165E-2"/>
    <s v="5a15"/>
  </r>
  <r>
    <n v="47"/>
    <x v="107"/>
    <n v="1"/>
    <n v="22"/>
    <s v="Juniperus sp"/>
    <n v="5"/>
    <n v="3"/>
    <m/>
    <m/>
    <n v="1.9634954084936209E-3"/>
    <n v="3.6378364277704512E-3"/>
    <s v="5a15"/>
  </r>
  <r>
    <n v="47"/>
    <x v="107"/>
    <n v="1"/>
    <n v="24"/>
    <s v="Quercus rugosa"/>
    <n v="15"/>
    <n v="6"/>
    <m/>
    <m/>
    <n v="1.7671458676442587E-2"/>
    <n v="5.8089659363338444E-2"/>
    <s v="5a15"/>
  </r>
  <r>
    <n v="47"/>
    <x v="107"/>
    <n v="1"/>
    <n v="24"/>
    <s v="Quercus rugosa"/>
    <n v="10"/>
    <n v="6"/>
    <m/>
    <m/>
    <n v="7.8539816339744835E-3"/>
    <n v="2.7649101142956961E-2"/>
    <s v="5a15"/>
  </r>
  <r>
    <n v="47"/>
    <x v="107"/>
    <n v="1"/>
    <n v="24"/>
    <s v="Quercus rugosa"/>
    <n v="10"/>
    <n v="6"/>
    <m/>
    <m/>
    <n v="7.8539816339744835E-3"/>
    <n v="2.7649101142956961E-2"/>
    <s v="5a15"/>
  </r>
  <r>
    <n v="47"/>
    <x v="107"/>
    <n v="1"/>
    <n v="24"/>
    <s v="Quercus rugosa"/>
    <n v="15"/>
    <n v="6"/>
    <m/>
    <m/>
    <n v="1.7671458676442587E-2"/>
    <n v="5.8089659363338444E-2"/>
    <s v="5a15"/>
  </r>
  <r>
    <n v="47"/>
    <x v="107"/>
    <n v="1"/>
    <n v="24"/>
    <s v="Pinus cembroides"/>
    <n v="15"/>
    <n v="6"/>
    <m/>
    <m/>
    <n v="1.7671458676442587E-2"/>
    <n v="5.6950957515054322E-2"/>
    <s v="5a15"/>
  </r>
  <r>
    <n v="47"/>
    <x v="107"/>
    <n v="1"/>
    <n v="24"/>
    <s v="Pinus cembroides"/>
    <n v="10"/>
    <n v="6"/>
    <m/>
    <m/>
    <n v="7.8539816339744835E-3"/>
    <n v="2.6728826664807165E-2"/>
    <s v="5a15"/>
  </r>
  <r>
    <n v="47"/>
    <x v="107"/>
    <n v="1"/>
    <n v="24"/>
    <s v="Quercus rugosa"/>
    <n v="5"/>
    <n v="6"/>
    <m/>
    <m/>
    <n v="1.9634954084936209E-3"/>
    <n v="7.7714870209617563E-3"/>
    <s v="5a15"/>
  </r>
  <r>
    <n v="47"/>
    <x v="107"/>
    <n v="1"/>
    <n v="24"/>
    <s v="Pinus cembroides"/>
    <n v="10"/>
    <n v="5"/>
    <m/>
    <m/>
    <n v="7.8539816339744835E-3"/>
    <n v="2.2046555420420225E-2"/>
    <s v="5a15"/>
  </r>
  <r>
    <n v="47"/>
    <x v="107"/>
    <n v="1"/>
    <n v="10"/>
    <s v="Quercus rugosa"/>
    <n v="10"/>
    <n v="3"/>
    <m/>
    <m/>
    <n v="7.8539816339744835E-3"/>
    <n v="1.2942556175112916E-2"/>
    <s v="5a15"/>
  </r>
  <r>
    <n v="47"/>
    <x v="107"/>
    <n v="1"/>
    <n v="14"/>
    <s v="Quercus fulva"/>
    <n v="5"/>
    <n v="3"/>
    <m/>
    <m/>
    <n v="1.9634954084936209E-3"/>
    <n v="3.6378364277704512E-3"/>
    <s v="5a15"/>
  </r>
  <r>
    <n v="47"/>
    <x v="107"/>
    <n v="1"/>
    <n v="24"/>
    <s v="Pinus cembroides"/>
    <n v="10"/>
    <n v="3"/>
    <m/>
    <m/>
    <n v="7.8539816339744835E-3"/>
    <n v="1.285292313179332E-2"/>
    <s v="5a15"/>
  </r>
  <r>
    <n v="47"/>
    <x v="107"/>
    <n v="1"/>
    <n v="10"/>
    <s v="Quercus rugosa"/>
    <n v="25"/>
    <n v="6"/>
    <m/>
    <m/>
    <n v="4.9087385212340517E-2"/>
    <n v="0.14801210491524977"/>
    <s v="20a25"/>
  </r>
  <r>
    <n v="47"/>
    <x v="107"/>
    <n v="1"/>
    <n v="24"/>
    <s v="Juniperus sp"/>
    <n v="5"/>
    <n v="3"/>
    <m/>
    <m/>
    <n v="1.9634954084936209E-3"/>
    <n v="3.6378364277704512E-3"/>
    <s v="5a15"/>
  </r>
  <r>
    <n v="47"/>
    <x v="107"/>
    <n v="1"/>
    <n v="24"/>
    <s v="Juniperus sp"/>
    <n v="10"/>
    <n v="5"/>
    <m/>
    <m/>
    <n v="7.8539816339744835E-3"/>
    <n v="2.2644818432641822E-2"/>
    <s v="5a15"/>
  </r>
  <r>
    <n v="47"/>
    <x v="107"/>
    <n v="1"/>
    <n v="24"/>
    <s v="Juniperus sp"/>
    <n v="15"/>
    <n v="6"/>
    <m/>
    <m/>
    <n v="1.7671458676442587E-2"/>
    <n v="5.8089659363338444E-2"/>
    <s v="5a15"/>
  </r>
  <r>
    <n v="47"/>
    <x v="107"/>
    <n v="1"/>
    <n v="24"/>
    <s v="Juniperus sp"/>
    <n v="10"/>
    <n v="6"/>
    <m/>
    <m/>
    <n v="7.8539816339744835E-3"/>
    <n v="2.7649101142956961E-2"/>
    <s v="5a15"/>
  </r>
  <r>
    <n v="47"/>
    <x v="107"/>
    <n v="1"/>
    <n v="24"/>
    <s v="Juniperus sp"/>
    <n v="5"/>
    <n v="6"/>
    <m/>
    <m/>
    <n v="1.9634954084936209E-3"/>
    <n v="7.7714870209617563E-3"/>
    <s v="5a15"/>
  </r>
  <r>
    <n v="47"/>
    <x v="107"/>
    <n v="1"/>
    <n v="22"/>
    <s v="Juniperus sp"/>
    <n v="5"/>
    <n v="3"/>
    <m/>
    <m/>
    <n v="1.9634954084936209E-3"/>
    <n v="3.6378364277704512E-3"/>
    <s v="5a15"/>
  </r>
  <r>
    <n v="47"/>
    <x v="107"/>
    <n v="1"/>
    <n v="10"/>
    <s v="Quercus rugosa"/>
    <n v="5"/>
    <n v="3"/>
    <m/>
    <m/>
    <n v="1.9634954084936209E-3"/>
    <n v="3.6378364277704512E-3"/>
    <s v="5a15"/>
  </r>
  <r>
    <n v="47"/>
    <x v="107"/>
    <n v="1"/>
    <n v="14"/>
    <s v="Quercus fulva"/>
    <n v="5"/>
    <n v="3"/>
    <m/>
    <m/>
    <n v="1.9634954084936209E-3"/>
    <n v="3.6378364277704512E-3"/>
    <s v="5a15"/>
  </r>
  <r>
    <n v="47"/>
    <x v="107"/>
    <n v="1"/>
    <n v="24"/>
    <s v="Pinus cembroides"/>
    <n v="10"/>
    <n v="3"/>
    <m/>
    <m/>
    <n v="7.8539816339744835E-3"/>
    <n v="1.285292313179332E-2"/>
    <s v="5a15"/>
  </r>
  <r>
    <n v="47"/>
    <x v="107"/>
    <n v="1"/>
    <n v="10"/>
    <s v="Quercus rugosa"/>
    <n v="25"/>
    <n v="6"/>
    <m/>
    <m/>
    <n v="4.9087385212340517E-2"/>
    <n v="0.14801210491524977"/>
    <s v="20a25"/>
  </r>
  <r>
    <n v="47"/>
    <x v="107"/>
    <n v="1"/>
    <n v="24"/>
    <s v="Quercus rugosa"/>
    <n v="5"/>
    <n v="3"/>
    <m/>
    <m/>
    <n v="1.9634954084936209E-3"/>
    <n v="3.6378364277704512E-3"/>
    <s v="5a15"/>
  </r>
  <r>
    <n v="47"/>
    <x v="107"/>
    <n v="1"/>
    <n v="24"/>
    <s v="Pinus cembroides"/>
    <n v="10"/>
    <n v="5"/>
    <m/>
    <m/>
    <n v="7.8539816339744835E-3"/>
    <n v="2.2046555420420225E-2"/>
    <s v="5a15"/>
  </r>
  <r>
    <n v="47"/>
    <x v="107"/>
    <n v="1"/>
    <n v="10"/>
    <s v="Quercus rugosa"/>
    <n v="10"/>
    <n v="3"/>
    <m/>
    <m/>
    <n v="7.8539816339744835E-3"/>
    <n v="1.2942556175112916E-2"/>
    <s v="5a15"/>
  </r>
  <r>
    <n v="47"/>
    <x v="107"/>
    <n v="1"/>
    <n v="10"/>
    <s v="Quercus rugosa"/>
    <n v="5"/>
    <n v="3"/>
    <m/>
    <m/>
    <n v="1.9634954084936209E-3"/>
    <n v="3.6378364277704512E-3"/>
    <s v="5a15"/>
  </r>
  <r>
    <n v="47"/>
    <x v="107"/>
    <n v="1"/>
    <n v="24"/>
    <s v="Quercus rugosa"/>
    <n v="5"/>
    <n v="3"/>
    <m/>
    <m/>
    <n v="1.9634954084936209E-3"/>
    <n v="3.6378364277704512E-3"/>
    <s v="5a15"/>
  </r>
  <r>
    <n v="47"/>
    <x v="107"/>
    <n v="1"/>
    <n v="24"/>
    <s v="Quercus rugosa"/>
    <n v="10"/>
    <n v="6"/>
    <m/>
    <m/>
    <n v="7.8539816339744835E-3"/>
    <n v="2.7649101142956961E-2"/>
    <s v="5a15"/>
  </r>
  <r>
    <n v="47"/>
    <x v="107"/>
    <n v="1"/>
    <n v="24"/>
    <s v="Quercus rugosa"/>
    <n v="15"/>
    <n v="6"/>
    <m/>
    <m/>
    <n v="1.7671458676442587E-2"/>
    <n v="5.8089659363338444E-2"/>
    <s v="5a15"/>
  </r>
  <r>
    <n v="47"/>
    <x v="107"/>
    <n v="1"/>
    <n v="24"/>
    <s v="Quercus rugosa"/>
    <n v="10"/>
    <n v="6"/>
    <m/>
    <m/>
    <n v="7.8539816339744835E-3"/>
    <n v="2.7649101142956961E-2"/>
    <s v="5a15"/>
  </r>
  <r>
    <n v="47"/>
    <x v="107"/>
    <n v="1"/>
    <n v="2"/>
    <s v="Pinus engelmannii"/>
    <n v="15"/>
    <n v="10"/>
    <m/>
    <m/>
    <n v="1.7671458676442587E-2"/>
    <n v="9.7687695493628809E-2"/>
    <s v="5a15"/>
  </r>
  <r>
    <n v="47"/>
    <x v="107"/>
    <n v="1"/>
    <n v="22"/>
    <s v="Juniperus sp"/>
    <n v="5"/>
    <n v="3"/>
    <m/>
    <m/>
    <n v="1.9634954084936209E-3"/>
    <n v="3.6378364277704512E-3"/>
    <s v="5a15"/>
  </r>
  <r>
    <n v="47"/>
    <x v="107"/>
    <n v="1"/>
    <n v="14"/>
    <s v="Quercus fulva"/>
    <n v="5"/>
    <n v="3"/>
    <m/>
    <m/>
    <n v="1.9634954084936209E-3"/>
    <n v="3.6378364277704512E-3"/>
    <s v="5a15"/>
  </r>
  <r>
    <n v="47"/>
    <x v="107"/>
    <n v="1"/>
    <n v="2"/>
    <s v="Pinus engelmannii"/>
    <n v="15"/>
    <n v="10"/>
    <n v="31"/>
    <n v="8"/>
    <n v="1.7671458676442587E-2"/>
    <n v="9.7687695493628809E-2"/>
    <s v="5a15"/>
  </r>
  <r>
    <n v="50"/>
    <x v="108"/>
    <n v="1"/>
    <n v="10"/>
    <s v="Quercus rugosa"/>
    <n v="5"/>
    <n v="3"/>
    <m/>
    <m/>
    <n v="1.9634954084936209E-3"/>
    <n v="3.6378364277704512E-3"/>
    <s v="5a15"/>
  </r>
  <r>
    <n v="50"/>
    <x v="108"/>
    <n v="1"/>
    <n v="2"/>
    <s v="Pinus engelmannii"/>
    <n v="10"/>
    <n v="10"/>
    <m/>
    <m/>
    <n v="7.8539816339744835E-3"/>
    <n v="4.5847824058857317E-2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2"/>
    <s v="Juniperus sp"/>
    <n v="5"/>
    <n v="3"/>
    <m/>
    <m/>
    <n v="1.9634954084936209E-3"/>
    <n v="3.6378364277704512E-3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Pinus cembroides"/>
    <n v="15"/>
    <n v="6"/>
    <m/>
    <m/>
    <n v="1.7671458676442587E-2"/>
    <n v="5.6950957515054322E-2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4"/>
    <s v="Quercus rugosa"/>
    <n v="5"/>
    <n v="6"/>
    <m/>
    <m/>
    <n v="1.9634954084936209E-3"/>
    <n v="7.7714870209617563E-3"/>
    <s v="5a15"/>
  </r>
  <r>
    <n v="50"/>
    <x v="108"/>
    <n v="1"/>
    <n v="24"/>
    <s v="Pinus cembroides"/>
    <n v="10"/>
    <n v="5"/>
    <m/>
    <m/>
    <n v="7.8539816339744835E-3"/>
    <n v="2.2046555420420225E-2"/>
    <s v="5a15"/>
  </r>
  <r>
    <n v="50"/>
    <x v="108"/>
    <n v="1"/>
    <n v="10"/>
    <s v="Quercus rugosa"/>
    <n v="10"/>
    <n v="3"/>
    <m/>
    <m/>
    <n v="7.8539816339744835E-3"/>
    <n v="1.2942556175112916E-2"/>
    <s v="5a15"/>
  </r>
  <r>
    <n v="50"/>
    <x v="108"/>
    <n v="1"/>
    <n v="14"/>
    <s v="Quercus fulva"/>
    <n v="5"/>
    <n v="3"/>
    <m/>
    <m/>
    <n v="1.9634954084936209E-3"/>
    <n v="3.6378364277704512E-3"/>
    <s v="5a15"/>
  </r>
  <r>
    <n v="50"/>
    <x v="108"/>
    <n v="1"/>
    <n v="24"/>
    <s v="Pinus cembroides"/>
    <n v="10"/>
    <n v="3"/>
    <m/>
    <m/>
    <n v="7.8539816339744835E-3"/>
    <n v="1.285292313179332E-2"/>
    <s v="5a15"/>
  </r>
  <r>
    <n v="50"/>
    <x v="108"/>
    <n v="1"/>
    <n v="10"/>
    <s v="Quercus rugosa"/>
    <n v="25"/>
    <n v="6"/>
    <m/>
    <m/>
    <n v="4.9087385212340517E-2"/>
    <n v="0.14801210491524977"/>
    <s v="20a25"/>
  </r>
  <r>
    <n v="50"/>
    <x v="108"/>
    <n v="1"/>
    <n v="24"/>
    <s v="Pinus cembroides"/>
    <n v="10"/>
    <n v="5"/>
    <m/>
    <m/>
    <n v="7.8539816339744835E-3"/>
    <n v="2.2046555420420225E-2"/>
    <s v="5a15"/>
  </r>
  <r>
    <n v="50"/>
    <x v="108"/>
    <n v="1"/>
    <n v="10"/>
    <s v="Quercus rugosa"/>
    <n v="10"/>
    <n v="3"/>
    <m/>
    <m/>
    <n v="7.8539816339744835E-3"/>
    <n v="1.2942556175112916E-2"/>
    <s v="5a15"/>
  </r>
  <r>
    <n v="50"/>
    <x v="108"/>
    <n v="1"/>
    <n v="10"/>
    <s v="Quercus rugosa"/>
    <n v="5"/>
    <n v="3"/>
    <m/>
    <m/>
    <n v="1.9634954084936209E-3"/>
    <n v="3.6378364277704512E-3"/>
    <s v="5a15"/>
  </r>
  <r>
    <n v="50"/>
    <x v="108"/>
    <n v="1"/>
    <n v="24"/>
    <s v="Pinus cembroides"/>
    <n v="5"/>
    <n v="3"/>
    <m/>
    <m/>
    <n v="1.9634954084936209E-3"/>
    <n v="3.5268851656513989E-3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2"/>
    <s v="Juniperus sp"/>
    <n v="5"/>
    <n v="3"/>
    <m/>
    <m/>
    <n v="1.9634954084936209E-3"/>
    <n v="3.6378364277704512E-3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20"/>
    <n v="3"/>
    <m/>
    <m/>
    <n v="3.1415926535897934E-2"/>
    <n v="4.6046534436573458E-2"/>
    <s v="20a25"/>
  </r>
  <r>
    <n v="50"/>
    <x v="108"/>
    <n v="1"/>
    <n v="24"/>
    <s v="Quercus rugosa"/>
    <n v="10"/>
    <n v="3"/>
    <m/>
    <m/>
    <n v="7.8539816339744835E-3"/>
    <n v="1.2942556175112916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14"/>
    <s v="Quercus fulva"/>
    <n v="5"/>
    <n v="3"/>
    <m/>
    <m/>
    <n v="1.9634954084936209E-3"/>
    <n v="3.6378364277704512E-3"/>
    <s v="5a15"/>
  </r>
  <r>
    <n v="50"/>
    <x v="108"/>
    <n v="1"/>
    <n v="14"/>
    <s v="Quercus fulva"/>
    <n v="5"/>
    <n v="3"/>
    <m/>
    <m/>
    <n v="1.9634954084936209E-3"/>
    <n v="3.6378364277704512E-3"/>
    <s v="5a15"/>
  </r>
  <r>
    <n v="50"/>
    <x v="108"/>
    <n v="1"/>
    <n v="24"/>
    <s v="Pinus cembroides"/>
    <n v="10"/>
    <n v="6"/>
    <m/>
    <m/>
    <n v="7.8539816339744835E-3"/>
    <n v="2.6728826664807165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Pinus cembroides"/>
    <n v="5"/>
    <n v="6"/>
    <m/>
    <m/>
    <n v="1.9634954084936209E-3"/>
    <n v="7.3344795804612326E-3"/>
    <s v="5a15"/>
  </r>
  <r>
    <n v="50"/>
    <x v="108"/>
    <n v="1"/>
    <n v="10"/>
    <s v="Quercus rugosa"/>
    <n v="5"/>
    <n v="3"/>
    <m/>
    <m/>
    <n v="1.9634954084936209E-3"/>
    <n v="3.6378364277704512E-3"/>
    <s v="5a15"/>
  </r>
  <r>
    <n v="50"/>
    <x v="108"/>
    <n v="1"/>
    <n v="2"/>
    <s v="Pinus engelmannii"/>
    <n v="10"/>
    <n v="10"/>
    <m/>
    <m/>
    <n v="7.8539816339744835E-3"/>
    <n v="4.5847824058857317E-2"/>
    <s v="5a15"/>
  </r>
  <r>
    <n v="50"/>
    <x v="108"/>
    <n v="1"/>
    <n v="2"/>
    <s v="Pinus engelmannii"/>
    <n v="15"/>
    <n v="10"/>
    <m/>
    <m/>
    <n v="1.7671458676442587E-2"/>
    <n v="9.7687695493628809E-2"/>
    <s v="5a15"/>
  </r>
  <r>
    <n v="50"/>
    <x v="108"/>
    <n v="1"/>
    <n v="22"/>
    <s v="Juniperus sp"/>
    <n v="5"/>
    <n v="3"/>
    <m/>
    <m/>
    <n v="1.9634954084936209E-3"/>
    <n v="3.6378364277704512E-3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0"/>
    <n v="6"/>
    <m/>
    <m/>
    <n v="7.8539816339744835E-3"/>
    <n v="2.7649101142956961E-2"/>
    <s v="5a15"/>
  </r>
  <r>
    <n v="50"/>
    <x v="108"/>
    <n v="1"/>
    <n v="24"/>
    <s v="Quercus rugosa"/>
    <n v="15"/>
    <n v="6"/>
    <m/>
    <m/>
    <n v="1.7671458676442587E-2"/>
    <n v="5.8089659363338444E-2"/>
    <s v="5a15"/>
  </r>
  <r>
    <n v="50"/>
    <x v="109"/>
    <n v="1"/>
    <n v="2"/>
    <s v="Pinus engelmannii"/>
    <n v="15"/>
    <n v="6"/>
    <m/>
    <m/>
    <n v="1.7671458676442587E-2"/>
    <n v="5.6950957515054322E-2"/>
    <s v="5a15"/>
  </r>
  <r>
    <n v="50"/>
    <x v="109"/>
    <n v="1"/>
    <n v="2"/>
    <s v="Pinus engelmannii"/>
    <n v="15"/>
    <n v="10"/>
    <n v="34"/>
    <n v="8"/>
    <n v="1.7671458676442587E-2"/>
    <n v="9.7687695493628809E-2"/>
    <s v="5a15"/>
  </r>
  <r>
    <n v="50"/>
    <x v="109"/>
    <n v="1"/>
    <n v="24"/>
    <s v="Quercus rugosa"/>
    <n v="5"/>
    <n v="6"/>
    <m/>
    <m/>
    <n v="1.9634954084936209E-3"/>
    <n v="7.7714870209617563E-3"/>
    <s v="5a15"/>
  </r>
  <r>
    <n v="50"/>
    <x v="109"/>
    <n v="1"/>
    <n v="24"/>
    <s v="Pinus cembroides"/>
    <n v="10"/>
    <n v="5"/>
    <m/>
    <m/>
    <n v="7.8539816339744835E-3"/>
    <n v="2.2046555420420225E-2"/>
    <s v="5a15"/>
  </r>
  <r>
    <n v="50"/>
    <x v="109"/>
    <n v="1"/>
    <n v="10"/>
    <s v="Quercus rugosa"/>
    <n v="10"/>
    <n v="3"/>
    <m/>
    <m/>
    <n v="7.8539816339744835E-3"/>
    <n v="1.2942556175112916E-2"/>
    <s v="5a15"/>
  </r>
  <r>
    <n v="50"/>
    <x v="109"/>
    <n v="1"/>
    <n v="14"/>
    <s v="Quercus fulva"/>
    <n v="5"/>
    <n v="3"/>
    <m/>
    <m/>
    <n v="1.9634954084936209E-3"/>
    <n v="3.6378364277704512E-3"/>
    <s v="5a15"/>
  </r>
  <r>
    <n v="50"/>
    <x v="109"/>
    <n v="1"/>
    <n v="24"/>
    <s v="Pinus cembroides"/>
    <n v="10"/>
    <n v="3"/>
    <m/>
    <m/>
    <n v="7.8539816339744835E-3"/>
    <n v="1.285292313179332E-2"/>
    <s v="5a15"/>
  </r>
  <r>
    <n v="50"/>
    <x v="109"/>
    <n v="1"/>
    <n v="10"/>
    <s v="Quercus rugosa"/>
    <n v="25"/>
    <n v="6"/>
    <m/>
    <m/>
    <n v="4.9087385212340517E-2"/>
    <n v="0.14801210491524977"/>
    <s v="20a25"/>
  </r>
  <r>
    <n v="50"/>
    <x v="109"/>
    <n v="1"/>
    <n v="24"/>
    <s v="Juniperus sp"/>
    <n v="5"/>
    <n v="3"/>
    <m/>
    <m/>
    <n v="1.9634954084936209E-3"/>
    <n v="3.6378364277704512E-3"/>
    <s v="5a15"/>
  </r>
  <r>
    <n v="50"/>
    <x v="109"/>
    <n v="1"/>
    <n v="24"/>
    <s v="Juniperus sp"/>
    <n v="10"/>
    <n v="5"/>
    <m/>
    <m/>
    <n v="7.8539816339744835E-3"/>
    <n v="2.2644818432641822E-2"/>
    <s v="5a15"/>
  </r>
  <r>
    <n v="50"/>
    <x v="109"/>
    <n v="1"/>
    <n v="24"/>
    <s v="Juniperus sp"/>
    <n v="15"/>
    <n v="6"/>
    <m/>
    <m/>
    <n v="1.7671458676442587E-2"/>
    <n v="5.8089659363338444E-2"/>
    <s v="5a15"/>
  </r>
  <r>
    <n v="50"/>
    <x v="109"/>
    <n v="1"/>
    <n v="24"/>
    <s v="Juniperus sp"/>
    <n v="10"/>
    <n v="6"/>
    <m/>
    <m/>
    <n v="7.8539816339744835E-3"/>
    <n v="2.7649101142956961E-2"/>
    <s v="5a15"/>
  </r>
  <r>
    <n v="50"/>
    <x v="109"/>
    <n v="1"/>
    <n v="24"/>
    <s v="Juniperus sp"/>
    <n v="5"/>
    <n v="6"/>
    <m/>
    <m/>
    <n v="1.9634954084936209E-3"/>
    <n v="7.7714870209617563E-3"/>
    <s v="5a15"/>
  </r>
  <r>
    <n v="50"/>
    <x v="109"/>
    <n v="1"/>
    <n v="10"/>
    <s v="Quercus rugosa"/>
    <n v="5"/>
    <n v="3"/>
    <m/>
    <m/>
    <n v="1.9634954084936209E-3"/>
    <n v="3.6378364277704512E-3"/>
    <s v="5a15"/>
  </r>
  <r>
    <n v="50"/>
    <x v="109"/>
    <n v="1"/>
    <n v="24"/>
    <s v="Pinus cembroides"/>
    <n v="5"/>
    <n v="3"/>
    <m/>
    <m/>
    <n v="1.9634954084936209E-3"/>
    <n v="3.5268851656513989E-3"/>
    <s v="5a15"/>
  </r>
  <r>
    <n v="50"/>
    <x v="109"/>
    <n v="1"/>
    <n v="24"/>
    <s v="Pinus cembroides"/>
    <n v="10"/>
    <n v="6"/>
    <m/>
    <m/>
    <n v="7.8539816339744835E-3"/>
    <n v="2.6728826664807165E-2"/>
    <s v="5a15"/>
  </r>
  <r>
    <n v="50"/>
    <x v="109"/>
    <n v="1"/>
    <n v="22"/>
    <s v="Juniperus sp"/>
    <n v="5"/>
    <n v="3"/>
    <m/>
    <m/>
    <n v="1.9634954084936209E-3"/>
    <n v="3.6378364277704512E-3"/>
    <s v="5a15"/>
  </r>
  <r>
    <n v="50"/>
    <x v="109"/>
    <n v="1"/>
    <n v="24"/>
    <s v="Quercus rugosa"/>
    <n v="15"/>
    <n v="6"/>
    <m/>
    <m/>
    <n v="1.7671458676442587E-2"/>
    <n v="5.8089659363338444E-2"/>
    <s v="5a15"/>
  </r>
  <r>
    <n v="50"/>
    <x v="109"/>
    <n v="1"/>
    <n v="24"/>
    <s v="Quercus rugosa"/>
    <n v="10"/>
    <n v="6"/>
    <m/>
    <m/>
    <n v="7.8539816339744835E-3"/>
    <n v="2.7649101142956961E-2"/>
    <s v="5a15"/>
  </r>
  <r>
    <n v="50"/>
    <x v="109"/>
    <n v="1"/>
    <n v="24"/>
    <s v="Quercus rugosa"/>
    <n v="10"/>
    <n v="6"/>
    <m/>
    <m/>
    <n v="7.8539816339744835E-3"/>
    <n v="2.7649101142956961E-2"/>
    <s v="5a15"/>
  </r>
  <r>
    <n v="50"/>
    <x v="109"/>
    <n v="1"/>
    <n v="24"/>
    <s v="Quercus rugosa"/>
    <n v="15"/>
    <n v="6"/>
    <m/>
    <m/>
    <n v="1.7671458676442587E-2"/>
    <n v="5.8089659363338444E-2"/>
    <s v="5a15"/>
  </r>
  <r>
    <n v="50"/>
    <x v="109"/>
    <n v="1"/>
    <n v="24"/>
    <s v="Pinus cembroides"/>
    <n v="15"/>
    <n v="6"/>
    <m/>
    <m/>
    <n v="1.7671458676442587E-2"/>
    <n v="5.6950957515054322E-2"/>
    <s v="5a15"/>
  </r>
  <r>
    <n v="50"/>
    <x v="109"/>
    <n v="1"/>
    <n v="24"/>
    <s v="Pinus cembroides"/>
    <n v="10"/>
    <n v="6"/>
    <m/>
    <m/>
    <n v="7.8539816339744835E-3"/>
    <n v="2.6728826664807165E-2"/>
    <s v="5a15"/>
  </r>
  <r>
    <n v="50"/>
    <x v="109"/>
    <n v="1"/>
    <n v="24"/>
    <s v="Quercus rugosa"/>
    <n v="5"/>
    <n v="6"/>
    <m/>
    <m/>
    <n v="1.9634954084936209E-3"/>
    <n v="7.7714870209617563E-3"/>
    <s v="5a15"/>
  </r>
  <r>
    <n v="50"/>
    <x v="109"/>
    <n v="1"/>
    <n v="24"/>
    <s v="Pinus cembroides"/>
    <n v="10"/>
    <n v="5"/>
    <m/>
    <m/>
    <n v="7.8539816339744835E-3"/>
    <n v="2.2046555420420225E-2"/>
    <s v="5a15"/>
  </r>
  <r>
    <n v="50"/>
    <x v="109"/>
    <n v="1"/>
    <n v="10"/>
    <s v="Quercus rugosa"/>
    <n v="10"/>
    <n v="3"/>
    <m/>
    <m/>
    <n v="7.8539816339744835E-3"/>
    <n v="1.2942556175112916E-2"/>
    <s v="5a15"/>
  </r>
  <r>
    <n v="50"/>
    <x v="109"/>
    <n v="1"/>
    <n v="14"/>
    <s v="Quercus fulva"/>
    <n v="5"/>
    <n v="3"/>
    <m/>
    <m/>
    <n v="1.9634954084936209E-3"/>
    <n v="3.6378364277704512E-3"/>
    <s v="5a15"/>
  </r>
  <r>
    <n v="50"/>
    <x v="109"/>
    <n v="1"/>
    <n v="24"/>
    <s v="Pinus cembroides"/>
    <n v="10"/>
    <n v="3"/>
    <m/>
    <m/>
    <n v="7.8539816339744835E-3"/>
    <n v="1.285292313179332E-2"/>
    <s v="5a15"/>
  </r>
  <r>
    <n v="50"/>
    <x v="109"/>
    <n v="1"/>
    <n v="10"/>
    <s v="Quercus rugosa"/>
    <n v="25"/>
    <n v="6"/>
    <m/>
    <m/>
    <n v="4.9087385212340517E-2"/>
    <n v="0.14801210491524977"/>
    <s v="20a25"/>
  </r>
  <r>
    <n v="50"/>
    <x v="109"/>
    <n v="1"/>
    <n v="24"/>
    <s v="Juniperus sp"/>
    <n v="5"/>
    <n v="3"/>
    <m/>
    <m/>
    <n v="1.9634954084936209E-3"/>
    <n v="3.6378364277704512E-3"/>
    <s v="5a15"/>
  </r>
  <r>
    <n v="50"/>
    <x v="109"/>
    <n v="1"/>
    <n v="24"/>
    <s v="Juniperus sp"/>
    <n v="10"/>
    <n v="5"/>
    <m/>
    <m/>
    <n v="7.8539816339744835E-3"/>
    <n v="2.2644818432641822E-2"/>
    <s v="5a15"/>
  </r>
  <r>
    <n v="50"/>
    <x v="109"/>
    <n v="1"/>
    <n v="24"/>
    <s v="Juniperus sp"/>
    <n v="15"/>
    <n v="6"/>
    <m/>
    <m/>
    <n v="1.7671458676442587E-2"/>
    <n v="5.8089659363338444E-2"/>
    <s v="5a15"/>
  </r>
  <r>
    <n v="50"/>
    <x v="109"/>
    <n v="1"/>
    <n v="24"/>
    <s v="Juniperus sp"/>
    <n v="10"/>
    <n v="6"/>
    <m/>
    <m/>
    <n v="7.8539816339744835E-3"/>
    <n v="2.7649101142956961E-2"/>
    <s v="5a15"/>
  </r>
  <r>
    <n v="50"/>
    <x v="109"/>
    <n v="1"/>
    <n v="24"/>
    <s v="Juniperus sp"/>
    <n v="5"/>
    <n v="6"/>
    <m/>
    <m/>
    <n v="1.9634954084936209E-3"/>
    <n v="7.7714870209617563E-3"/>
    <s v="5a15"/>
  </r>
  <r>
    <n v="50"/>
    <x v="109"/>
    <n v="1"/>
    <n v="22"/>
    <s v="Juniperus sp"/>
    <n v="5"/>
    <n v="3"/>
    <m/>
    <m/>
    <n v="1.9634954084936209E-3"/>
    <n v="3.6378364277704512E-3"/>
    <s v="5a15"/>
  </r>
  <r>
    <n v="50"/>
    <x v="109"/>
    <n v="1"/>
    <n v="10"/>
    <s v="Quercus rugosa"/>
    <n v="5"/>
    <n v="3"/>
    <m/>
    <m/>
    <n v="1.9634954084936209E-3"/>
    <n v="3.6378364277704512E-3"/>
    <s v="5a15"/>
  </r>
  <r>
    <n v="50"/>
    <x v="109"/>
    <n v="1"/>
    <n v="14"/>
    <s v="Quercus fulva"/>
    <n v="5"/>
    <n v="3"/>
    <m/>
    <m/>
    <n v="1.9634954084936209E-3"/>
    <n v="3.6378364277704512E-3"/>
    <s v="5a15"/>
  </r>
  <r>
    <n v="50"/>
    <x v="109"/>
    <n v="1"/>
    <n v="24"/>
    <s v="Pinus cembroides"/>
    <n v="10"/>
    <n v="3"/>
    <m/>
    <m/>
    <n v="7.8539816339744835E-3"/>
    <n v="1.285292313179332E-2"/>
    <s v="5a15"/>
  </r>
  <r>
    <n v="50"/>
    <x v="109"/>
    <n v="1"/>
    <n v="10"/>
    <s v="Quercus rugosa"/>
    <n v="25"/>
    <n v="6"/>
    <m/>
    <m/>
    <n v="4.9087385212340517E-2"/>
    <n v="0.14801210491524977"/>
    <s v="20a25"/>
  </r>
  <r>
    <n v="50"/>
    <x v="109"/>
    <n v="1"/>
    <n v="24"/>
    <s v="Quercus rugosa"/>
    <n v="5"/>
    <n v="3"/>
    <m/>
    <m/>
    <n v="1.9634954084936209E-3"/>
    <n v="3.6378364277704512E-3"/>
    <s v="5a15"/>
  </r>
  <r>
    <n v="50"/>
    <x v="109"/>
    <n v="1"/>
    <n v="24"/>
    <s v="Pinus cembroides"/>
    <n v="10"/>
    <n v="5"/>
    <m/>
    <m/>
    <n v="7.8539816339744835E-3"/>
    <n v="2.2046555420420225E-2"/>
    <s v="5a15"/>
  </r>
  <r>
    <n v="50"/>
    <x v="109"/>
    <n v="1"/>
    <n v="10"/>
    <s v="Quercus rugosa"/>
    <n v="10"/>
    <n v="3"/>
    <m/>
    <m/>
    <n v="7.8539816339744835E-3"/>
    <n v="1.2942556175112916E-2"/>
    <s v="5a15"/>
  </r>
  <r>
    <n v="50"/>
    <x v="109"/>
    <n v="1"/>
    <n v="10"/>
    <s v="Quercus rugosa"/>
    <n v="5"/>
    <n v="3"/>
    <m/>
    <m/>
    <n v="1.9634954084936209E-3"/>
    <n v="3.6378364277704512E-3"/>
    <s v="5a15"/>
  </r>
  <r>
    <n v="50"/>
    <x v="109"/>
    <n v="1"/>
    <n v="24"/>
    <s v="Quercus rugosa"/>
    <n v="5"/>
    <n v="3"/>
    <m/>
    <m/>
    <n v="1.9634954084936209E-3"/>
    <n v="3.6378364277704512E-3"/>
    <s v="5a15"/>
  </r>
  <r>
    <n v="50"/>
    <x v="109"/>
    <n v="1"/>
    <n v="24"/>
    <s v="Quercus rugosa"/>
    <n v="10"/>
    <n v="6"/>
    <m/>
    <m/>
    <n v="7.8539816339744835E-3"/>
    <n v="2.7649101142956961E-2"/>
    <s v="5a15"/>
  </r>
  <r>
    <n v="49"/>
    <x v="110"/>
    <n v="1"/>
    <n v="24"/>
    <s v="Pinus cembroides"/>
    <n v="5"/>
    <n v="6"/>
    <m/>
    <m/>
    <n v="1.9634954084936209E-3"/>
    <n v="7.3344795804612326E-3"/>
    <s v="5a15"/>
  </r>
  <r>
    <n v="49"/>
    <x v="110"/>
    <n v="1"/>
    <n v="22"/>
    <s v="Juniperus sp"/>
    <n v="5"/>
    <n v="3"/>
    <m/>
    <m/>
    <n v="1.9634954084936209E-3"/>
    <n v="3.6378364277704512E-3"/>
    <s v="5a15"/>
  </r>
  <r>
    <n v="49"/>
    <x v="110"/>
    <n v="1"/>
    <n v="14"/>
    <s v="Quercus fulva"/>
    <n v="5"/>
    <n v="3"/>
    <m/>
    <m/>
    <n v="1.9634954084936209E-3"/>
    <n v="3.6378364277704512E-3"/>
    <s v="5a15"/>
  </r>
  <r>
    <n v="49"/>
    <x v="110"/>
    <n v="1"/>
    <n v="24"/>
    <s v="Pinus cembroides"/>
    <n v="10"/>
    <n v="3"/>
    <m/>
    <m/>
    <n v="7.8539816339744835E-3"/>
    <n v="1.285292313179332E-2"/>
    <s v="5a15"/>
  </r>
  <r>
    <n v="49"/>
    <x v="110"/>
    <n v="1"/>
    <n v="10"/>
    <s v="Quercus rugosa"/>
    <n v="25"/>
    <n v="6"/>
    <m/>
    <m/>
    <n v="4.9087385212340517E-2"/>
    <n v="0.14801210491524977"/>
    <s v="20a25"/>
  </r>
  <r>
    <n v="49"/>
    <x v="110"/>
    <n v="1"/>
    <n v="2"/>
    <s v="Pinus engelmannii"/>
    <n v="10"/>
    <n v="10"/>
    <m/>
    <m/>
    <n v="7.8539816339744835E-3"/>
    <n v="4.5847824058857317E-2"/>
    <s v="5a15"/>
  </r>
  <r>
    <n v="49"/>
    <x v="110"/>
    <n v="1"/>
    <n v="10"/>
    <s v="Quercus rugosa"/>
    <n v="25"/>
    <n v="6"/>
    <m/>
    <m/>
    <n v="4.9087385212340517E-2"/>
    <n v="0.14801210491524977"/>
    <s v="20a25"/>
  </r>
  <r>
    <n v="49"/>
    <x v="110"/>
    <n v="1"/>
    <n v="24"/>
    <s v="Quercus rugosa"/>
    <n v="5"/>
    <n v="3"/>
    <m/>
    <m/>
    <n v="1.9634954084936209E-3"/>
    <n v="3.6378364277704512E-3"/>
    <s v="5a15"/>
  </r>
  <r>
    <n v="49"/>
    <x v="110"/>
    <n v="1"/>
    <n v="2"/>
    <s v="Pinus engelmannii"/>
    <n v="15"/>
    <n v="6"/>
    <m/>
    <m/>
    <n v="1.7671458676442587E-2"/>
    <n v="5.6950957515054322E-2"/>
    <s v="5a15"/>
  </r>
  <r>
    <n v="49"/>
    <x v="110"/>
    <n v="1"/>
    <n v="2"/>
    <s v="Pinus engelmannii"/>
    <n v="15"/>
    <n v="10"/>
    <n v="34"/>
    <n v="7"/>
    <n v="1.7671458676442587E-2"/>
    <n v="9.7687695493628809E-2"/>
    <s v="5a15"/>
  </r>
  <r>
    <n v="49"/>
    <x v="110"/>
    <n v="1"/>
    <n v="24"/>
    <s v="Quercus rugosa"/>
    <n v="5"/>
    <n v="6"/>
    <m/>
    <m/>
    <n v="1.9634954084936209E-3"/>
    <n v="7.7714870209617563E-3"/>
    <s v="5a15"/>
  </r>
  <r>
    <n v="49"/>
    <x v="110"/>
    <n v="1"/>
    <n v="2"/>
    <s v="Pinus engelmannii"/>
    <n v="10"/>
    <n v="10"/>
    <m/>
    <m/>
    <n v="7.8539816339744835E-3"/>
    <n v="4.5847824058857317E-2"/>
    <s v="5a15"/>
  </r>
  <r>
    <n v="49"/>
    <x v="110"/>
    <n v="1"/>
    <n v="10"/>
    <s v="Quercus rugosa"/>
    <n v="10"/>
    <n v="3"/>
    <m/>
    <m/>
    <n v="7.8539816339744835E-3"/>
    <n v="1.2942556175112916E-2"/>
    <s v="5a15"/>
  </r>
  <r>
    <n v="49"/>
    <x v="110"/>
    <n v="1"/>
    <n v="14"/>
    <s v="Quercus fulva"/>
    <n v="5"/>
    <n v="3"/>
    <m/>
    <m/>
    <n v="1.9634954084936209E-3"/>
    <n v="3.6378364277704512E-3"/>
    <s v="5a15"/>
  </r>
  <r>
    <n v="49"/>
    <x v="110"/>
    <n v="1"/>
    <n v="24"/>
    <s v="Pinus cembroides"/>
    <n v="10"/>
    <n v="3"/>
    <m/>
    <m/>
    <n v="7.8539816339744835E-3"/>
    <n v="1.285292313179332E-2"/>
    <s v="5a15"/>
  </r>
  <r>
    <n v="49"/>
    <x v="110"/>
    <n v="1"/>
    <n v="10"/>
    <s v="Quercus rugosa"/>
    <n v="25"/>
    <n v="6"/>
    <m/>
    <m/>
    <n v="4.9087385212340517E-2"/>
    <n v="0.14801210491524977"/>
    <s v="20a25"/>
  </r>
  <r>
    <n v="49"/>
    <x v="110"/>
    <n v="1"/>
    <n v="24"/>
    <s v="Juniperus sp"/>
    <n v="5"/>
    <n v="3"/>
    <m/>
    <m/>
    <n v="1.9634954084936209E-3"/>
    <n v="3.6378364277704512E-3"/>
    <s v="5a15"/>
  </r>
  <r>
    <n v="49"/>
    <x v="110"/>
    <n v="1"/>
    <n v="24"/>
    <s v="Juniperus sp"/>
    <n v="10"/>
    <n v="5"/>
    <m/>
    <m/>
    <n v="7.8539816339744835E-3"/>
    <n v="2.2644818432641822E-2"/>
    <s v="5a15"/>
  </r>
  <r>
    <n v="49"/>
    <x v="110"/>
    <n v="1"/>
    <n v="24"/>
    <s v="Juniperus sp"/>
    <n v="15"/>
    <n v="6"/>
    <m/>
    <m/>
    <n v="1.7671458676442587E-2"/>
    <n v="5.8089659363338444E-2"/>
    <s v="5a15"/>
  </r>
  <r>
    <n v="49"/>
    <x v="110"/>
    <n v="1"/>
    <n v="24"/>
    <s v="Juniperus sp"/>
    <n v="10"/>
    <n v="6"/>
    <m/>
    <m/>
    <n v="7.8539816339744835E-3"/>
    <n v="2.7649101142956961E-2"/>
    <s v="5a15"/>
  </r>
  <r>
    <n v="49"/>
    <x v="110"/>
    <n v="1"/>
    <n v="24"/>
    <s v="Juniperus sp"/>
    <n v="5"/>
    <n v="6"/>
    <m/>
    <m/>
    <n v="1.9634954084936209E-3"/>
    <n v="7.7714870209617563E-3"/>
    <s v="5a15"/>
  </r>
  <r>
    <n v="49"/>
    <x v="110"/>
    <n v="1"/>
    <n v="22"/>
    <s v="Juniperus sp"/>
    <n v="5"/>
    <n v="3"/>
    <m/>
    <m/>
    <n v="1.9634954084936209E-3"/>
    <n v="3.6378364277704512E-3"/>
    <s v="5a15"/>
  </r>
  <r>
    <n v="49"/>
    <x v="110"/>
    <n v="1"/>
    <n v="10"/>
    <s v="Quercus rugosa"/>
    <n v="5"/>
    <n v="3"/>
    <m/>
    <m/>
    <n v="1.9634954084936209E-3"/>
    <n v="3.6378364277704512E-3"/>
    <s v="5a15"/>
  </r>
  <r>
    <n v="49"/>
    <x v="110"/>
    <n v="1"/>
    <n v="14"/>
    <s v="Quercus fulva"/>
    <n v="5"/>
    <n v="3"/>
    <m/>
    <m/>
    <n v="1.9634954084936209E-3"/>
    <n v="3.6378364277704512E-3"/>
    <s v="5a15"/>
  </r>
  <r>
    <n v="49"/>
    <x v="110"/>
    <n v="1"/>
    <n v="24"/>
    <s v="Pinus cembroides"/>
    <n v="10"/>
    <n v="3"/>
    <m/>
    <m/>
    <n v="7.8539816339744835E-3"/>
    <n v="1.285292313179332E-2"/>
    <s v="5a15"/>
  </r>
  <r>
    <n v="49"/>
    <x v="110"/>
    <n v="1"/>
    <n v="10"/>
    <s v="Quercus rugosa"/>
    <n v="25"/>
    <n v="6"/>
    <m/>
    <m/>
    <n v="4.9087385212340517E-2"/>
    <n v="0.14801210491524977"/>
    <s v="20a25"/>
  </r>
  <r>
    <n v="49"/>
    <x v="110"/>
    <n v="1"/>
    <n v="24"/>
    <s v="Quercus rugosa"/>
    <n v="5"/>
    <n v="3"/>
    <m/>
    <m/>
    <n v="1.9634954084936209E-3"/>
    <n v="3.6378364277704512E-3"/>
    <s v="5a15"/>
  </r>
  <r>
    <n v="49"/>
    <x v="110"/>
    <n v="1"/>
    <n v="24"/>
    <s v="Pinus cembroides"/>
    <n v="10"/>
    <n v="5"/>
    <m/>
    <m/>
    <n v="7.8539816339744835E-3"/>
    <n v="2.2046555420420225E-2"/>
    <s v="5a15"/>
  </r>
  <r>
    <n v="49"/>
    <x v="110"/>
    <n v="1"/>
    <n v="10"/>
    <s v="Quercus rugosa"/>
    <n v="10"/>
    <n v="3"/>
    <m/>
    <m/>
    <n v="7.8539816339744835E-3"/>
    <n v="1.2942556175112916E-2"/>
    <s v="5a15"/>
  </r>
  <r>
    <n v="49"/>
    <x v="110"/>
    <n v="1"/>
    <n v="10"/>
    <s v="Quercus rugosa"/>
    <n v="5"/>
    <n v="3"/>
    <m/>
    <m/>
    <n v="1.9634954084936209E-3"/>
    <n v="3.6378364277704512E-3"/>
    <s v="5a15"/>
  </r>
  <r>
    <n v="49"/>
    <x v="110"/>
    <n v="1"/>
    <n v="24"/>
    <s v="Pinus cembroides"/>
    <n v="5"/>
    <n v="3"/>
    <m/>
    <m/>
    <n v="1.9634954084936209E-3"/>
    <n v="3.5268851656513989E-3"/>
    <s v="5a15"/>
  </r>
  <r>
    <n v="49"/>
    <x v="110"/>
    <n v="1"/>
    <n v="24"/>
    <s v="Pinus cembroides"/>
    <n v="10"/>
    <n v="6"/>
    <m/>
    <m/>
    <n v="7.8539816339744835E-3"/>
    <n v="2.6728826664807165E-2"/>
    <s v="5a15"/>
  </r>
  <r>
    <n v="49"/>
    <x v="110"/>
    <n v="1"/>
    <n v="22"/>
    <s v="Juniperus sp"/>
    <n v="5"/>
    <n v="3"/>
    <m/>
    <m/>
    <n v="1.9634954084936209E-3"/>
    <n v="3.6378364277704512E-3"/>
    <s v="5a15"/>
  </r>
  <r>
    <n v="49"/>
    <x v="110"/>
    <n v="1"/>
    <n v="24"/>
    <s v="Quercus rugosa"/>
    <n v="15"/>
    <n v="6"/>
    <m/>
    <m/>
    <n v="1.7671458676442587E-2"/>
    <n v="5.8089659363338444E-2"/>
    <s v="5a15"/>
  </r>
  <r>
    <n v="49"/>
    <x v="110"/>
    <n v="1"/>
    <n v="24"/>
    <s v="Quercus rugosa"/>
    <n v="10"/>
    <n v="6"/>
    <m/>
    <m/>
    <n v="7.8539816339744835E-3"/>
    <n v="2.7649101142956961E-2"/>
    <s v="5a15"/>
  </r>
  <r>
    <n v="49"/>
    <x v="110"/>
    <n v="1"/>
    <n v="24"/>
    <s v="Quercus rugosa"/>
    <n v="10"/>
    <n v="6"/>
    <m/>
    <m/>
    <n v="7.8539816339744835E-3"/>
    <n v="2.7649101142956961E-2"/>
    <s v="5a15"/>
  </r>
  <r>
    <n v="49"/>
    <x v="110"/>
    <n v="1"/>
    <n v="24"/>
    <s v="Quercus rugosa"/>
    <n v="15"/>
    <n v="6"/>
    <m/>
    <m/>
    <n v="1.7671458676442587E-2"/>
    <n v="5.8089659363338444E-2"/>
    <s v="5a15"/>
  </r>
  <r>
    <n v="49"/>
    <x v="110"/>
    <n v="1"/>
    <n v="24"/>
    <s v="Pinus cembroides"/>
    <n v="15"/>
    <n v="6"/>
    <m/>
    <m/>
    <n v="1.7671458676442587E-2"/>
    <n v="5.6950957515054322E-2"/>
    <s v="5a15"/>
  </r>
  <r>
    <n v="51"/>
    <x v="111"/>
    <n v="1"/>
    <n v="24"/>
    <s v="Quercus rugosa"/>
    <n v="15"/>
    <n v="6"/>
    <m/>
    <m/>
    <n v="1.7671458676442587E-2"/>
    <n v="5.8089659363338444E-2"/>
    <s v="5a15"/>
  </r>
  <r>
    <n v="51"/>
    <x v="111"/>
    <n v="1"/>
    <n v="24"/>
    <s v="Pinus cembroides"/>
    <n v="10"/>
    <n v="6"/>
    <m/>
    <m/>
    <n v="7.8539816339744835E-3"/>
    <n v="2.6728826664807165E-2"/>
    <s v="5a15"/>
  </r>
  <r>
    <n v="51"/>
    <x v="111"/>
    <n v="1"/>
    <n v="24"/>
    <s v="Pinus cembroides"/>
    <n v="10"/>
    <n v="6"/>
    <m/>
    <m/>
    <n v="7.8539816339744835E-3"/>
    <n v="2.6728826664807165E-2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24"/>
    <s v="Quercus rugosa"/>
    <n v="10"/>
    <n v="6"/>
    <m/>
    <m/>
    <n v="7.8539816339744835E-3"/>
    <n v="2.7649101142956961E-2"/>
    <s v="5a15"/>
  </r>
  <r>
    <n v="51"/>
    <x v="111"/>
    <n v="1"/>
    <n v="24"/>
    <s v="Pinus cembroides"/>
    <n v="5"/>
    <n v="6"/>
    <m/>
    <m/>
    <n v="1.9634954084936209E-3"/>
    <n v="7.3344795804612326E-3"/>
    <s v="5a15"/>
  </r>
  <r>
    <n v="51"/>
    <x v="111"/>
    <n v="1"/>
    <n v="22"/>
    <s v="Juniperus sp"/>
    <n v="5"/>
    <n v="3"/>
    <m/>
    <m/>
    <n v="1.9634954084936209E-3"/>
    <n v="3.6378364277704512E-3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2"/>
    <s v="Pinus engelmannii"/>
    <n v="15"/>
    <n v="10"/>
    <m/>
    <m/>
    <n v="1.7671458676442587E-2"/>
    <n v="9.7687695493628809E-2"/>
    <s v="5a15"/>
  </r>
  <r>
    <n v="51"/>
    <x v="111"/>
    <n v="1"/>
    <n v="10"/>
    <s v="Quercus rugosa"/>
    <n v="25"/>
    <n v="6"/>
    <m/>
    <m/>
    <n v="4.9087385212340517E-2"/>
    <n v="0.14801210491524977"/>
    <s v="20a25"/>
  </r>
  <r>
    <n v="51"/>
    <x v="111"/>
    <n v="1"/>
    <n v="2"/>
    <s v="Pinus engelmannii"/>
    <n v="15"/>
    <n v="10"/>
    <n v="37"/>
    <n v="8"/>
    <n v="1.7671458676442587E-2"/>
    <n v="9.7687695493628809E-2"/>
    <s v="5a15"/>
  </r>
  <r>
    <n v="51"/>
    <x v="111"/>
    <n v="1"/>
    <n v="10"/>
    <s v="Quercus rugosa"/>
    <n v="25"/>
    <n v="6"/>
    <m/>
    <m/>
    <n v="4.9087385212340517E-2"/>
    <n v="0.14801210491524977"/>
    <s v="20a25"/>
  </r>
  <r>
    <n v="51"/>
    <x v="111"/>
    <n v="1"/>
    <n v="24"/>
    <s v="Quercus rugosa"/>
    <n v="5"/>
    <n v="3"/>
    <m/>
    <m/>
    <n v="1.9634954084936209E-3"/>
    <n v="3.6378364277704512E-3"/>
    <s v="5a15"/>
  </r>
  <r>
    <n v="51"/>
    <x v="111"/>
    <n v="1"/>
    <n v="2"/>
    <s v="Pinus engelmannii"/>
    <n v="15"/>
    <n v="6"/>
    <m/>
    <m/>
    <n v="1.7671458676442587E-2"/>
    <n v="5.6950957515054322E-2"/>
    <s v="5a15"/>
  </r>
  <r>
    <n v="51"/>
    <x v="111"/>
    <n v="1"/>
    <n v="2"/>
    <s v="Pinus engelmannii"/>
    <n v="10"/>
    <n v="10"/>
    <m/>
    <m/>
    <n v="7.8539816339744835E-3"/>
    <n v="4.5847824058857317E-2"/>
    <s v="5a15"/>
  </r>
  <r>
    <n v="51"/>
    <x v="111"/>
    <n v="1"/>
    <n v="24"/>
    <s v="Quercus rugosa"/>
    <n v="5"/>
    <n v="6"/>
    <m/>
    <m/>
    <n v="1.9634954084936209E-3"/>
    <n v="7.7714870209617563E-3"/>
    <s v="5a15"/>
  </r>
  <r>
    <n v="51"/>
    <x v="111"/>
    <n v="1"/>
    <n v="2"/>
    <s v="Pinus engelmannii"/>
    <n v="10"/>
    <n v="10"/>
    <m/>
    <m/>
    <n v="7.8539816339744835E-3"/>
    <n v="4.5847824058857317E-2"/>
    <s v="5a15"/>
  </r>
  <r>
    <n v="51"/>
    <x v="111"/>
    <n v="1"/>
    <n v="10"/>
    <s v="Quercus rugosa"/>
    <n v="10"/>
    <n v="3"/>
    <m/>
    <m/>
    <n v="7.8539816339744835E-3"/>
    <n v="1.2942556175112916E-2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24"/>
    <s v="Pinus cembroides"/>
    <n v="10"/>
    <n v="3"/>
    <m/>
    <m/>
    <n v="7.8539816339744835E-3"/>
    <n v="1.285292313179332E-2"/>
    <s v="5a15"/>
  </r>
  <r>
    <n v="51"/>
    <x v="111"/>
    <n v="1"/>
    <n v="10"/>
    <s v="Quercus rugosa"/>
    <n v="25"/>
    <n v="6"/>
    <m/>
    <m/>
    <n v="4.9087385212340517E-2"/>
    <n v="0.14801210491524977"/>
    <s v="20a25"/>
  </r>
  <r>
    <n v="51"/>
    <x v="111"/>
    <n v="1"/>
    <n v="24"/>
    <s v="Juniperus sp"/>
    <n v="5"/>
    <n v="3"/>
    <m/>
    <m/>
    <n v="1.9634954084936209E-3"/>
    <n v="3.6378364277704512E-3"/>
    <s v="5a15"/>
  </r>
  <r>
    <n v="51"/>
    <x v="111"/>
    <n v="1"/>
    <n v="24"/>
    <s v="Juniperus sp"/>
    <n v="10"/>
    <n v="5"/>
    <m/>
    <m/>
    <n v="7.8539816339744835E-3"/>
    <n v="2.2644818432641822E-2"/>
    <s v="5a15"/>
  </r>
  <r>
    <n v="51"/>
    <x v="111"/>
    <n v="1"/>
    <n v="24"/>
    <s v="Juniperus sp"/>
    <n v="15"/>
    <n v="6"/>
    <m/>
    <m/>
    <n v="1.7671458676442587E-2"/>
    <n v="5.8089659363338444E-2"/>
    <s v="5a15"/>
  </r>
  <r>
    <n v="51"/>
    <x v="111"/>
    <n v="1"/>
    <n v="24"/>
    <s v="Juniperus sp"/>
    <n v="10"/>
    <n v="6"/>
    <m/>
    <m/>
    <n v="7.8539816339744835E-3"/>
    <n v="2.7649101142956961E-2"/>
    <s v="5a15"/>
  </r>
  <r>
    <n v="51"/>
    <x v="111"/>
    <n v="1"/>
    <n v="24"/>
    <s v="Juniperus sp"/>
    <n v="5"/>
    <n v="6"/>
    <m/>
    <m/>
    <n v="1.9634954084936209E-3"/>
    <n v="7.7714870209617563E-3"/>
    <s v="5a15"/>
  </r>
  <r>
    <n v="51"/>
    <x v="111"/>
    <n v="1"/>
    <n v="22"/>
    <s v="Juniperus sp"/>
    <n v="5"/>
    <n v="3"/>
    <m/>
    <m/>
    <n v="1.9634954084936209E-3"/>
    <n v="3.6378364277704512E-3"/>
    <s v="5a15"/>
  </r>
  <r>
    <n v="51"/>
    <x v="111"/>
    <n v="1"/>
    <n v="10"/>
    <s v="Quercus rugosa"/>
    <n v="5"/>
    <n v="3"/>
    <m/>
    <m/>
    <n v="1.9634954084936209E-3"/>
    <n v="3.6378364277704512E-3"/>
    <s v="5a15"/>
  </r>
  <r>
    <n v="51"/>
    <x v="111"/>
    <n v="1"/>
    <n v="14"/>
    <s v="Quercus fulva"/>
    <n v="5"/>
    <n v="3"/>
    <m/>
    <m/>
    <n v="1.9634954084936209E-3"/>
    <n v="3.6378364277704512E-3"/>
    <s v="5a15"/>
  </r>
  <r>
    <n v="51"/>
    <x v="111"/>
    <n v="1"/>
    <n v="24"/>
    <s v="Pinus cembroides"/>
    <n v="10"/>
    <n v="3"/>
    <m/>
    <m/>
    <n v="7.8539816339744835E-3"/>
    <n v="1.285292313179332E-2"/>
    <s v="5a15"/>
  </r>
  <r>
    <n v="51"/>
    <x v="111"/>
    <n v="1"/>
    <n v="10"/>
    <s v="Quercus rugosa"/>
    <n v="25"/>
    <n v="6"/>
    <m/>
    <m/>
    <n v="4.9087385212340517E-2"/>
    <n v="0.14801210491524977"/>
    <s v="20a25"/>
  </r>
  <r>
    <n v="51"/>
    <x v="111"/>
    <n v="1"/>
    <n v="24"/>
    <s v="Quercus rugosa"/>
    <n v="5"/>
    <n v="3"/>
    <m/>
    <m/>
    <n v="1.9634954084936209E-3"/>
    <n v="3.6378364277704512E-3"/>
    <s v="5a15"/>
  </r>
  <r>
    <n v="51"/>
    <x v="111"/>
    <n v="1"/>
    <n v="24"/>
    <s v="Pinus cembroides"/>
    <n v="10"/>
    <n v="5"/>
    <m/>
    <m/>
    <n v="7.8539816339744835E-3"/>
    <n v="2.2046555420420225E-2"/>
    <s v="5a15"/>
  </r>
  <r>
    <n v="51"/>
    <x v="111"/>
    <n v="1"/>
    <n v="10"/>
    <s v="Quercus rugosa"/>
    <n v="10"/>
    <n v="3"/>
    <m/>
    <m/>
    <n v="7.8539816339744835E-3"/>
    <n v="1.2942556175112916E-2"/>
    <s v="5a15"/>
  </r>
  <r>
    <n v="51"/>
    <x v="111"/>
    <n v="1"/>
    <n v="10"/>
    <s v="Quercus rugosa"/>
    <n v="5"/>
    <n v="3"/>
    <m/>
    <m/>
    <n v="1.9634954084936209E-3"/>
    <n v="3.6378364277704512E-3"/>
    <s v="5a15"/>
  </r>
  <r>
    <n v="51"/>
    <x v="111"/>
    <n v="1"/>
    <n v="24"/>
    <s v="Pinus cembroides"/>
    <n v="5"/>
    <n v="3"/>
    <m/>
    <m/>
    <n v="1.9634954084936209E-3"/>
    <n v="3.5268851656513989E-3"/>
    <s v="5a15"/>
  </r>
  <r>
    <n v="51"/>
    <x v="111"/>
    <n v="1"/>
    <n v="24"/>
    <s v="Pinus cembroides"/>
    <n v="10"/>
    <n v="6"/>
    <m/>
    <m/>
    <n v="7.8539816339744835E-3"/>
    <n v="2.6728826664807165E-2"/>
    <s v="5a15"/>
  </r>
  <r>
    <n v="48"/>
    <x v="112"/>
    <n v="1"/>
    <n v="10"/>
    <s v="Quercus rugosa"/>
    <n v="25"/>
    <n v="6"/>
    <m/>
    <m/>
    <n v="4.9087385212340517E-2"/>
    <n v="0.14801210491524977"/>
    <s v="20a25"/>
  </r>
  <r>
    <n v="48"/>
    <x v="112"/>
    <n v="1"/>
    <n v="24"/>
    <s v="Quercus rugosa"/>
    <n v="5"/>
    <n v="3"/>
    <m/>
    <m/>
    <n v="1.9634954084936209E-3"/>
    <n v="3.6378364277704512E-3"/>
    <s v="5a15"/>
  </r>
  <r>
    <n v="48"/>
    <x v="112"/>
    <n v="1"/>
    <n v="24"/>
    <s v="Pinus cembroides"/>
    <n v="10"/>
    <n v="5"/>
    <m/>
    <m/>
    <n v="7.8539816339744835E-3"/>
    <n v="2.2046555420420225E-2"/>
    <s v="5a15"/>
  </r>
  <r>
    <n v="48"/>
    <x v="112"/>
    <n v="1"/>
    <n v="10"/>
    <s v="Quercus rugosa"/>
    <n v="10"/>
    <n v="3"/>
    <m/>
    <m/>
    <n v="7.8539816339744835E-3"/>
    <n v="1.2942556175112916E-2"/>
    <s v="5a15"/>
  </r>
  <r>
    <n v="48"/>
    <x v="112"/>
    <n v="1"/>
    <n v="10"/>
    <s v="Quercus rugosa"/>
    <n v="5"/>
    <n v="3"/>
    <m/>
    <m/>
    <n v="1.9634954084936209E-3"/>
    <n v="3.6378364277704512E-3"/>
    <s v="5a15"/>
  </r>
  <r>
    <n v="48"/>
    <x v="112"/>
    <n v="1"/>
    <n v="2"/>
    <s v="Pinus engelmannii"/>
    <n v="15"/>
    <n v="10"/>
    <n v="34"/>
    <n v="7"/>
    <n v="1.7671458676442587E-2"/>
    <n v="9.7687695493628809E-2"/>
    <s v="5a15"/>
  </r>
  <r>
    <n v="48"/>
    <x v="112"/>
    <n v="1"/>
    <n v="2"/>
    <s v="Pinus engelmannii"/>
    <n v="10"/>
    <n v="10"/>
    <m/>
    <m/>
    <n v="7.8539816339744835E-3"/>
    <n v="4.5847824058857317E-2"/>
    <s v="5a15"/>
  </r>
  <r>
    <n v="48"/>
    <x v="112"/>
    <n v="1"/>
    <n v="22"/>
    <s v="Juniperus sp"/>
    <n v="5"/>
    <n v="3"/>
    <m/>
    <m/>
    <n v="1.9634954084936209E-3"/>
    <n v="3.6378364277704512E-3"/>
    <s v="5a15"/>
  </r>
  <r>
    <n v="48"/>
    <x v="112"/>
    <n v="1"/>
    <n v="24"/>
    <s v="Quercus rugosa"/>
    <n v="15"/>
    <n v="6"/>
    <m/>
    <m/>
    <n v="1.7671458676442587E-2"/>
    <n v="5.8089659363338444E-2"/>
    <s v="5a15"/>
  </r>
  <r>
    <n v="48"/>
    <x v="112"/>
    <n v="1"/>
    <n v="24"/>
    <s v="Quercus rugosa"/>
    <n v="10"/>
    <n v="6"/>
    <m/>
    <m/>
    <n v="7.8539816339744835E-3"/>
    <n v="2.7649101142956961E-2"/>
    <s v="5a15"/>
  </r>
  <r>
    <n v="48"/>
    <x v="112"/>
    <n v="1"/>
    <n v="24"/>
    <s v="Quercus rugosa"/>
    <n v="10"/>
    <n v="6"/>
    <m/>
    <m/>
    <n v="7.8539816339744835E-3"/>
    <n v="2.7649101142956961E-2"/>
    <s v="5a15"/>
  </r>
  <r>
    <n v="48"/>
    <x v="112"/>
    <n v="1"/>
    <n v="24"/>
    <s v="Quercus rugosa"/>
    <n v="15"/>
    <n v="6"/>
    <m/>
    <m/>
    <n v="1.7671458676442587E-2"/>
    <n v="5.8089659363338444E-2"/>
    <s v="5a15"/>
  </r>
  <r>
    <n v="48"/>
    <x v="112"/>
    <n v="1"/>
    <n v="2"/>
    <s v="Pinus engelmannii"/>
    <n v="15"/>
    <n v="6"/>
    <m/>
    <m/>
    <n v="1.7671458676442587E-2"/>
    <n v="5.6950957515054322E-2"/>
    <s v="5a15"/>
  </r>
  <r>
    <n v="48"/>
    <x v="112"/>
    <n v="1"/>
    <n v="2"/>
    <s v="Pinus engelmannii"/>
    <n v="10"/>
    <n v="10"/>
    <m/>
    <m/>
    <n v="7.8539816339744835E-3"/>
    <n v="4.5847824058857317E-2"/>
    <s v="5a15"/>
  </r>
  <r>
    <n v="48"/>
    <x v="112"/>
    <n v="1"/>
    <n v="24"/>
    <s v="Quercus rugosa"/>
    <n v="5"/>
    <n v="6"/>
    <m/>
    <m/>
    <n v="1.9634954084936209E-3"/>
    <n v="7.7714870209617563E-3"/>
    <s v="5a15"/>
  </r>
  <r>
    <n v="48"/>
    <x v="112"/>
    <n v="1"/>
    <n v="24"/>
    <s v="Pinus cembroides"/>
    <n v="10"/>
    <n v="5"/>
    <m/>
    <m/>
    <n v="7.8539816339744835E-3"/>
    <n v="2.2046555420420225E-2"/>
    <s v="5a15"/>
  </r>
  <r>
    <n v="48"/>
    <x v="112"/>
    <n v="1"/>
    <n v="10"/>
    <s v="Quercus rugosa"/>
    <n v="10"/>
    <n v="3"/>
    <m/>
    <m/>
    <n v="7.8539816339744835E-3"/>
    <n v="1.2942556175112916E-2"/>
    <s v="5a15"/>
  </r>
  <r>
    <n v="48"/>
    <x v="112"/>
    <n v="1"/>
    <n v="14"/>
    <s v="Quercus fulva"/>
    <n v="5"/>
    <n v="3"/>
    <m/>
    <m/>
    <n v="1.9634954084936209E-3"/>
    <n v="3.6378364277704512E-3"/>
    <s v="5a15"/>
  </r>
  <r>
    <n v="48"/>
    <x v="112"/>
    <n v="1"/>
    <n v="24"/>
    <s v="Pinus cembroides"/>
    <n v="10"/>
    <n v="3"/>
    <m/>
    <m/>
    <n v="7.8539816339744835E-3"/>
    <n v="1.285292313179332E-2"/>
    <s v="5a15"/>
  </r>
  <r>
    <n v="48"/>
    <x v="112"/>
    <n v="1"/>
    <n v="10"/>
    <s v="Quercus rugosa"/>
    <n v="25"/>
    <n v="6"/>
    <m/>
    <m/>
    <n v="4.9087385212340517E-2"/>
    <n v="0.14801210491524977"/>
    <s v="20a25"/>
  </r>
  <r>
    <n v="48"/>
    <x v="112"/>
    <n v="1"/>
    <n v="24"/>
    <s v="Juniperus sp"/>
    <n v="5"/>
    <n v="3"/>
    <m/>
    <m/>
    <n v="1.9634954084936209E-3"/>
    <n v="3.6378364277704512E-3"/>
    <s v="5a15"/>
  </r>
  <r>
    <n v="48"/>
    <x v="112"/>
    <n v="1"/>
    <n v="24"/>
    <s v="Juniperus sp"/>
    <n v="10"/>
    <n v="5"/>
    <m/>
    <m/>
    <n v="7.8539816339744835E-3"/>
    <n v="2.2644818432641822E-2"/>
    <s v="5a15"/>
  </r>
  <r>
    <n v="48"/>
    <x v="112"/>
    <n v="1"/>
    <n v="24"/>
    <s v="Juniperus sp"/>
    <n v="15"/>
    <n v="6"/>
    <m/>
    <m/>
    <n v="1.7671458676442587E-2"/>
    <n v="5.8089659363338444E-2"/>
    <s v="5a15"/>
  </r>
  <r>
    <n v="48"/>
    <x v="112"/>
    <n v="1"/>
    <n v="24"/>
    <s v="Juniperus sp"/>
    <n v="10"/>
    <n v="6"/>
    <m/>
    <m/>
    <n v="7.8539816339744835E-3"/>
    <n v="2.7649101142956961E-2"/>
    <s v="5a15"/>
  </r>
  <r>
    <n v="48"/>
    <x v="112"/>
    <n v="1"/>
    <n v="24"/>
    <s v="Juniperus sp"/>
    <n v="5"/>
    <n v="6"/>
    <m/>
    <m/>
    <n v="1.9634954084936209E-3"/>
    <n v="7.7714870209617563E-3"/>
    <s v="5a15"/>
  </r>
  <r>
    <n v="48"/>
    <x v="112"/>
    <n v="1"/>
    <n v="10"/>
    <s v="Quercus rugosa"/>
    <n v="5"/>
    <n v="3"/>
    <m/>
    <m/>
    <n v="1.9634954084936209E-3"/>
    <n v="3.6378364277704512E-3"/>
    <s v="5a15"/>
  </r>
  <r>
    <n v="48"/>
    <x v="112"/>
    <n v="1"/>
    <n v="24"/>
    <s v="Pinus cembroides"/>
    <n v="5"/>
    <n v="3"/>
    <m/>
    <m/>
    <n v="1.9634954084936209E-3"/>
    <n v="3.5268851656513989E-3"/>
    <s v="5a15"/>
  </r>
  <r>
    <n v="48"/>
    <x v="112"/>
    <n v="1"/>
    <n v="24"/>
    <s v="Pinus cembroides"/>
    <n v="10"/>
    <n v="6"/>
    <m/>
    <m/>
    <n v="7.8539816339744835E-3"/>
    <n v="2.6728826664807165E-2"/>
    <s v="5a15"/>
  </r>
  <r>
    <n v="48"/>
    <x v="112"/>
    <n v="1"/>
    <n v="22"/>
    <s v="Juniperus sp"/>
    <n v="5"/>
    <n v="3"/>
    <m/>
    <m/>
    <n v="1.9634954084936209E-3"/>
    <n v="3.6378364277704512E-3"/>
    <s v="5a15"/>
  </r>
  <r>
    <n v="48"/>
    <x v="112"/>
    <n v="1"/>
    <n v="24"/>
    <s v="Quercus rugosa"/>
    <n v="15"/>
    <n v="6"/>
    <m/>
    <m/>
    <n v="1.7671458676442587E-2"/>
    <n v="5.8089659363338444E-2"/>
    <s v="5a15"/>
  </r>
  <r>
    <n v="48"/>
    <x v="112"/>
    <n v="1"/>
    <n v="24"/>
    <s v="Quercus rugosa"/>
    <n v="10"/>
    <n v="6"/>
    <m/>
    <m/>
    <n v="7.8539816339744835E-3"/>
    <n v="2.7649101142956961E-2"/>
    <s v="5a15"/>
  </r>
  <r>
    <n v="48"/>
    <x v="112"/>
    <n v="1"/>
    <n v="24"/>
    <s v="Quercus rugosa"/>
    <n v="10"/>
    <n v="6"/>
    <m/>
    <m/>
    <n v="7.8539816339744835E-3"/>
    <n v="2.7649101142956961E-2"/>
    <s v="5a15"/>
  </r>
  <r>
    <n v="48"/>
    <x v="112"/>
    <n v="1"/>
    <n v="24"/>
    <s v="Quercus rugosa"/>
    <n v="15"/>
    <n v="6"/>
    <m/>
    <m/>
    <n v="1.7671458676442587E-2"/>
    <n v="5.8089659363338444E-2"/>
    <s v="5a15"/>
  </r>
  <r>
    <n v="48"/>
    <x v="112"/>
    <n v="1"/>
    <n v="24"/>
    <s v="Pinus cembroides"/>
    <n v="15"/>
    <n v="6"/>
    <m/>
    <m/>
    <n v="1.7671458676442587E-2"/>
    <n v="5.6950957515054322E-2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14"/>
    <s v="Quercus fulva"/>
    <n v="5"/>
    <n v="3"/>
    <m/>
    <m/>
    <n v="1.9634954084936209E-3"/>
    <n v="3.6378364277704512E-3"/>
    <s v="5a15"/>
  </r>
  <r>
    <n v="48"/>
    <x v="113"/>
    <n v="1"/>
    <n v="14"/>
    <s v="Quercus fulva"/>
    <n v="5"/>
    <n v="3"/>
    <m/>
    <m/>
    <n v="1.9634954084936209E-3"/>
    <n v="3.6378364277704512E-3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Pinus cembroides"/>
    <n v="5"/>
    <n v="6"/>
    <m/>
    <m/>
    <n v="1.9634954084936209E-3"/>
    <n v="7.3344795804612326E-3"/>
    <s v="5a15"/>
  </r>
  <r>
    <n v="48"/>
    <x v="113"/>
    <n v="1"/>
    <n v="10"/>
    <s v="Quercus rugosa"/>
    <n v="5"/>
    <n v="3"/>
    <m/>
    <m/>
    <n v="1.9634954084936209E-3"/>
    <n v="3.6378364277704512E-3"/>
    <s v="5a15"/>
  </r>
  <r>
    <n v="48"/>
    <x v="113"/>
    <n v="1"/>
    <n v="24"/>
    <s v="Pinus cembroides"/>
    <n v="5"/>
    <n v="3"/>
    <m/>
    <m/>
    <n v="1.9634954084936209E-3"/>
    <n v="3.5268851656513989E-3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2"/>
    <s v="Juniperus sp"/>
    <n v="5"/>
    <n v="3"/>
    <m/>
    <m/>
    <n v="1.9634954084936209E-3"/>
    <n v="3.6378364277704512E-3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Pinus cembroides"/>
    <n v="15"/>
    <n v="6"/>
    <m/>
    <m/>
    <n v="1.7671458676442587E-2"/>
    <n v="5.6950957515054322E-2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4"/>
    <s v="Quercus rugosa"/>
    <n v="5"/>
    <n v="6"/>
    <m/>
    <m/>
    <n v="1.9634954084936209E-3"/>
    <n v="7.7714870209617563E-3"/>
    <s v="5a15"/>
  </r>
  <r>
    <n v="48"/>
    <x v="113"/>
    <n v="1"/>
    <n v="24"/>
    <s v="Pinus cembroides"/>
    <n v="10"/>
    <n v="5"/>
    <m/>
    <m/>
    <n v="7.8539816339744835E-3"/>
    <n v="2.2046555420420225E-2"/>
    <s v="5a15"/>
  </r>
  <r>
    <n v="48"/>
    <x v="113"/>
    <n v="1"/>
    <n v="10"/>
    <s v="Quercus rugosa"/>
    <n v="10"/>
    <n v="3"/>
    <m/>
    <m/>
    <n v="7.8539816339744835E-3"/>
    <n v="1.2942556175112916E-2"/>
    <s v="5a15"/>
  </r>
  <r>
    <n v="48"/>
    <x v="113"/>
    <n v="1"/>
    <n v="14"/>
    <s v="Quercus fulva"/>
    <n v="5"/>
    <n v="3"/>
    <m/>
    <m/>
    <n v="1.9634954084936209E-3"/>
    <n v="3.6378364277704512E-3"/>
    <s v="5a15"/>
  </r>
  <r>
    <n v="48"/>
    <x v="113"/>
    <n v="1"/>
    <n v="24"/>
    <s v="Pinus cembroides"/>
    <n v="10"/>
    <n v="3"/>
    <m/>
    <m/>
    <n v="7.8539816339744835E-3"/>
    <n v="1.285292313179332E-2"/>
    <s v="5a15"/>
  </r>
  <r>
    <n v="48"/>
    <x v="113"/>
    <n v="1"/>
    <n v="10"/>
    <s v="Quercus rugosa"/>
    <n v="25"/>
    <n v="6"/>
    <m/>
    <m/>
    <n v="4.9087385212340517E-2"/>
    <n v="0.14801210491524977"/>
    <s v="20a25"/>
  </r>
  <r>
    <n v="48"/>
    <x v="113"/>
    <n v="1"/>
    <n v="24"/>
    <s v="Juniperus sp"/>
    <n v="5"/>
    <n v="3"/>
    <m/>
    <m/>
    <n v="1.9634954084936209E-3"/>
    <n v="3.6378364277704512E-3"/>
    <s v="5a15"/>
  </r>
  <r>
    <n v="48"/>
    <x v="113"/>
    <n v="1"/>
    <n v="24"/>
    <s v="Juniperus sp"/>
    <n v="10"/>
    <n v="5"/>
    <m/>
    <m/>
    <n v="7.8539816339744835E-3"/>
    <n v="2.2644818432641822E-2"/>
    <s v="5a15"/>
  </r>
  <r>
    <n v="48"/>
    <x v="113"/>
    <n v="1"/>
    <n v="24"/>
    <s v="Juniperus sp"/>
    <n v="15"/>
    <n v="6"/>
    <m/>
    <m/>
    <n v="1.7671458676442587E-2"/>
    <n v="5.8089659363338444E-2"/>
    <s v="5a15"/>
  </r>
  <r>
    <n v="48"/>
    <x v="113"/>
    <n v="1"/>
    <n v="24"/>
    <s v="Juniperus sp"/>
    <n v="10"/>
    <n v="6"/>
    <m/>
    <m/>
    <n v="7.8539816339744835E-3"/>
    <n v="2.7649101142956961E-2"/>
    <s v="5a15"/>
  </r>
  <r>
    <n v="48"/>
    <x v="113"/>
    <n v="1"/>
    <n v="24"/>
    <s v="Juniperus sp"/>
    <n v="5"/>
    <n v="6"/>
    <m/>
    <m/>
    <n v="1.9634954084936209E-3"/>
    <n v="7.7714870209617563E-3"/>
    <s v="5a15"/>
  </r>
  <r>
    <n v="48"/>
    <x v="113"/>
    <n v="1"/>
    <n v="10"/>
    <s v="Quercus rugosa"/>
    <n v="5"/>
    <n v="3"/>
    <m/>
    <m/>
    <n v="1.9634954084936209E-3"/>
    <n v="3.6378364277704512E-3"/>
    <s v="5a15"/>
  </r>
  <r>
    <n v="48"/>
    <x v="113"/>
    <n v="1"/>
    <n v="24"/>
    <s v="Pinus cembroides"/>
    <n v="5"/>
    <n v="3"/>
    <m/>
    <m/>
    <n v="1.9634954084936209E-3"/>
    <n v="3.5268851656513989E-3"/>
    <s v="5a15"/>
  </r>
  <r>
    <n v="48"/>
    <x v="113"/>
    <n v="1"/>
    <n v="24"/>
    <s v="Pinus cembroides"/>
    <n v="10"/>
    <n v="6"/>
    <m/>
    <m/>
    <n v="7.8539816339744835E-3"/>
    <n v="2.6728826664807165E-2"/>
    <s v="5a15"/>
  </r>
  <r>
    <n v="48"/>
    <x v="113"/>
    <n v="1"/>
    <n v="22"/>
    <s v="Juniperus sp"/>
    <n v="5"/>
    <n v="3"/>
    <m/>
    <m/>
    <n v="1.9634954084936209E-3"/>
    <n v="3.6378364277704512E-3"/>
    <s v="5a15"/>
  </r>
  <r>
    <n v="48"/>
    <x v="113"/>
    <n v="1"/>
    <n v="24"/>
    <s v="Quercus rugosa"/>
    <n v="15"/>
    <n v="6"/>
    <m/>
    <m/>
    <n v="1.7671458676442587E-2"/>
    <n v="5.8089659363338444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3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5"/>
    <n v="6"/>
    <m/>
    <m/>
    <n v="1.7671458676442587E-2"/>
    <n v="5.8089659363338444E-2"/>
    <s v="5a15"/>
  </r>
  <r>
    <n v="48"/>
    <x v="114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5"/>
    <n v="6"/>
    <m/>
    <m/>
    <n v="1.7671458676442587E-2"/>
    <n v="5.8089659363338444E-2"/>
    <s v="5a15"/>
  </r>
  <r>
    <n v="48"/>
    <x v="114"/>
    <n v="1"/>
    <n v="24"/>
    <s v="Pinus cembroides"/>
    <n v="15"/>
    <n v="6"/>
    <m/>
    <m/>
    <n v="1.7671458676442587E-2"/>
    <n v="5.6950957515054322E-2"/>
    <s v="5a15"/>
  </r>
  <r>
    <n v="48"/>
    <x v="114"/>
    <n v="1"/>
    <n v="24"/>
    <s v="Pinus cembroides"/>
    <n v="10"/>
    <n v="6"/>
    <m/>
    <m/>
    <n v="7.8539816339744835E-3"/>
    <n v="2.6728826664807165E-2"/>
    <s v="5a15"/>
  </r>
  <r>
    <n v="48"/>
    <x v="114"/>
    <n v="1"/>
    <n v="24"/>
    <s v="Quercus rugosa"/>
    <n v="5"/>
    <n v="6"/>
    <m/>
    <m/>
    <n v="1.9634954084936209E-3"/>
    <n v="7.7714870209617563E-3"/>
    <s v="5a15"/>
  </r>
  <r>
    <n v="48"/>
    <x v="114"/>
    <n v="1"/>
    <n v="24"/>
    <s v="Pinus cembroides"/>
    <n v="10"/>
    <n v="5"/>
    <m/>
    <m/>
    <n v="7.8539816339744835E-3"/>
    <n v="2.2046555420420225E-2"/>
    <s v="5a15"/>
  </r>
  <r>
    <n v="48"/>
    <x v="114"/>
    <n v="1"/>
    <n v="10"/>
    <s v="Quercus rugosa"/>
    <n v="10"/>
    <n v="3"/>
    <m/>
    <m/>
    <n v="7.8539816339744835E-3"/>
    <n v="1.2942556175112916E-2"/>
    <s v="5a15"/>
  </r>
  <r>
    <n v="48"/>
    <x v="114"/>
    <n v="1"/>
    <n v="14"/>
    <s v="Quercus fulva"/>
    <n v="5"/>
    <n v="3"/>
    <m/>
    <m/>
    <n v="1.9634954084936209E-3"/>
    <n v="3.6378364277704512E-3"/>
    <s v="5a15"/>
  </r>
  <r>
    <n v="48"/>
    <x v="114"/>
    <n v="1"/>
    <n v="24"/>
    <s v="Pinus cembroides"/>
    <n v="10"/>
    <n v="3"/>
    <m/>
    <m/>
    <n v="7.8539816339744835E-3"/>
    <n v="1.285292313179332E-2"/>
    <s v="5a15"/>
  </r>
  <r>
    <n v="48"/>
    <x v="114"/>
    <n v="1"/>
    <n v="10"/>
    <s v="Quercus rugosa"/>
    <n v="25"/>
    <n v="6"/>
    <m/>
    <m/>
    <n v="4.9087385212340517E-2"/>
    <n v="0.14801210491524977"/>
    <s v="20a25"/>
  </r>
  <r>
    <n v="48"/>
    <x v="114"/>
    <n v="1"/>
    <n v="24"/>
    <s v="Juniperus sp"/>
    <n v="5"/>
    <n v="3"/>
    <m/>
    <m/>
    <n v="1.9634954084936209E-3"/>
    <n v="3.6378364277704512E-3"/>
    <s v="5a15"/>
  </r>
  <r>
    <n v="48"/>
    <x v="114"/>
    <n v="1"/>
    <n v="24"/>
    <s v="Juniperus sp"/>
    <n v="10"/>
    <n v="5"/>
    <m/>
    <m/>
    <n v="7.8539816339744835E-3"/>
    <n v="2.2644818432641822E-2"/>
    <s v="5a15"/>
  </r>
  <r>
    <n v="48"/>
    <x v="114"/>
    <n v="1"/>
    <n v="24"/>
    <s v="Juniperus sp"/>
    <n v="15"/>
    <n v="6"/>
    <m/>
    <m/>
    <n v="1.7671458676442587E-2"/>
    <n v="5.8089659363338444E-2"/>
    <s v="5a15"/>
  </r>
  <r>
    <n v="48"/>
    <x v="114"/>
    <n v="1"/>
    <n v="24"/>
    <s v="Juniperus sp"/>
    <n v="10"/>
    <n v="6"/>
    <m/>
    <m/>
    <n v="7.8539816339744835E-3"/>
    <n v="2.7649101142956961E-2"/>
    <s v="5a15"/>
  </r>
  <r>
    <n v="48"/>
    <x v="114"/>
    <n v="1"/>
    <n v="24"/>
    <s v="Juniperus sp"/>
    <n v="5"/>
    <n v="6"/>
    <m/>
    <m/>
    <n v="1.9634954084936209E-3"/>
    <n v="7.7714870209617563E-3"/>
    <s v="5a15"/>
  </r>
  <r>
    <n v="48"/>
    <x v="114"/>
    <n v="1"/>
    <n v="10"/>
    <s v="Quercus rugosa"/>
    <n v="5"/>
    <n v="3"/>
    <m/>
    <m/>
    <n v="1.9634954084936209E-3"/>
    <n v="3.6378364277704512E-3"/>
    <s v="5a15"/>
  </r>
  <r>
    <n v="48"/>
    <x v="114"/>
    <n v="1"/>
    <n v="24"/>
    <s v="Pinus cembroides"/>
    <n v="5"/>
    <n v="3"/>
    <m/>
    <m/>
    <n v="1.9634954084936209E-3"/>
    <n v="3.5268851656513989E-3"/>
    <s v="5a15"/>
  </r>
  <r>
    <n v="48"/>
    <x v="114"/>
    <n v="1"/>
    <n v="24"/>
    <s v="Pinus cembroides"/>
    <n v="10"/>
    <n v="6"/>
    <m/>
    <m/>
    <n v="7.8539816339744835E-3"/>
    <n v="2.6728826664807165E-2"/>
    <s v="5a15"/>
  </r>
  <r>
    <n v="48"/>
    <x v="114"/>
    <n v="1"/>
    <n v="22"/>
    <s v="Juniperus sp"/>
    <n v="5"/>
    <n v="3"/>
    <m/>
    <m/>
    <n v="1.9634954084936209E-3"/>
    <n v="3.6378364277704512E-3"/>
    <s v="5a15"/>
  </r>
  <r>
    <n v="48"/>
    <x v="114"/>
    <n v="1"/>
    <n v="24"/>
    <s v="Quercus rugosa"/>
    <n v="15"/>
    <n v="6"/>
    <m/>
    <m/>
    <n v="1.7671458676442587E-2"/>
    <n v="5.8089659363338444E-2"/>
    <s v="5a15"/>
  </r>
  <r>
    <n v="48"/>
    <x v="114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0"/>
    <n v="6"/>
    <m/>
    <m/>
    <n v="7.8539816339744835E-3"/>
    <n v="2.7649101142956961E-2"/>
    <s v="5a15"/>
  </r>
  <r>
    <n v="48"/>
    <x v="114"/>
    <n v="1"/>
    <n v="24"/>
    <s v="Quercus rugosa"/>
    <n v="15"/>
    <n v="6"/>
    <m/>
    <m/>
    <n v="1.7671458676442587E-2"/>
    <n v="5.8089659363338444E-2"/>
    <s v="5a15"/>
  </r>
  <r>
    <n v="48"/>
    <x v="114"/>
    <n v="1"/>
    <n v="2"/>
    <s v="Pinus engelmannii"/>
    <n v="15"/>
    <n v="6"/>
    <m/>
    <m/>
    <n v="1.7671458676442587E-2"/>
    <n v="5.6950957515054322E-2"/>
    <s v="5a15"/>
  </r>
  <r>
    <n v="48"/>
    <x v="114"/>
    <n v="1"/>
    <n v="2"/>
    <s v="Pinus engelmannii"/>
    <n v="10"/>
    <n v="10"/>
    <m/>
    <m/>
    <n v="7.8539816339744835E-3"/>
    <n v="4.5847824058857317E-2"/>
    <s v="5a15"/>
  </r>
  <r>
    <n v="48"/>
    <x v="114"/>
    <n v="1"/>
    <n v="24"/>
    <s v="Quercus rugosa"/>
    <n v="5"/>
    <n v="6"/>
    <m/>
    <m/>
    <n v="1.9634954084936209E-3"/>
    <n v="7.7714870209617563E-3"/>
    <s v="5a15"/>
  </r>
  <r>
    <n v="48"/>
    <x v="114"/>
    <n v="1"/>
    <n v="2"/>
    <s v="Pinus engelmannii"/>
    <n v="10"/>
    <n v="10"/>
    <m/>
    <m/>
    <n v="7.8539816339744835E-3"/>
    <n v="4.5847824058857317E-2"/>
    <s v="5a15"/>
  </r>
  <r>
    <n v="48"/>
    <x v="114"/>
    <n v="1"/>
    <n v="10"/>
    <s v="Quercus rugosa"/>
    <n v="10"/>
    <n v="3"/>
    <m/>
    <m/>
    <n v="7.8539816339744835E-3"/>
    <n v="1.2942556175112916E-2"/>
    <s v="5a15"/>
  </r>
  <r>
    <n v="48"/>
    <x v="114"/>
    <n v="1"/>
    <n v="14"/>
    <s v="Quercus fulva"/>
    <n v="5"/>
    <n v="3"/>
    <m/>
    <m/>
    <n v="1.9634954084936209E-3"/>
    <n v="3.6378364277704512E-3"/>
    <s v="5a15"/>
  </r>
  <r>
    <n v="48"/>
    <x v="114"/>
    <n v="1"/>
    <n v="24"/>
    <s v="Pinus cembroides"/>
    <n v="10"/>
    <n v="3"/>
    <m/>
    <m/>
    <n v="7.8539816339744835E-3"/>
    <n v="1.285292313179332E-2"/>
    <s v="5a15"/>
  </r>
  <r>
    <n v="48"/>
    <x v="114"/>
    <n v="1"/>
    <n v="10"/>
    <s v="Quercus rugosa"/>
    <n v="25"/>
    <n v="6"/>
    <m/>
    <m/>
    <n v="4.9087385212340517E-2"/>
    <n v="0.14801210491524977"/>
    <s v="20a25"/>
  </r>
  <r>
    <n v="48"/>
    <x v="114"/>
    <n v="1"/>
    <n v="24"/>
    <s v="Juniperus sp"/>
    <n v="5"/>
    <n v="3"/>
    <m/>
    <m/>
    <n v="1.9634954084936209E-3"/>
    <n v="3.6378364277704512E-3"/>
    <s v="5a15"/>
  </r>
  <r>
    <n v="48"/>
    <x v="114"/>
    <n v="1"/>
    <n v="24"/>
    <s v="Juniperus sp"/>
    <n v="10"/>
    <n v="5"/>
    <m/>
    <m/>
    <n v="7.8539816339744835E-3"/>
    <n v="2.2644818432641822E-2"/>
    <s v="5a15"/>
  </r>
  <r>
    <n v="48"/>
    <x v="114"/>
    <n v="1"/>
    <n v="24"/>
    <s v="Juniperus sp"/>
    <n v="15"/>
    <n v="6"/>
    <m/>
    <m/>
    <n v="1.7671458676442587E-2"/>
    <n v="5.8089659363338444E-2"/>
    <s v="5a15"/>
  </r>
  <r>
    <n v="48"/>
    <x v="114"/>
    <n v="1"/>
    <n v="24"/>
    <s v="Juniperus sp"/>
    <n v="10"/>
    <n v="6"/>
    <m/>
    <m/>
    <n v="7.8539816339744835E-3"/>
    <n v="2.7649101142956961E-2"/>
    <s v="5a15"/>
  </r>
  <r>
    <n v="48"/>
    <x v="114"/>
    <n v="1"/>
    <n v="24"/>
    <s v="Juniperus sp"/>
    <n v="5"/>
    <n v="6"/>
    <m/>
    <m/>
    <n v="1.9634954084936209E-3"/>
    <n v="7.7714870209617563E-3"/>
    <s v="5a15"/>
  </r>
  <r>
    <n v="48"/>
    <x v="114"/>
    <n v="1"/>
    <n v="22"/>
    <s v="Juniperus sp"/>
    <n v="5"/>
    <n v="3"/>
    <m/>
    <m/>
    <n v="1.9634954084936209E-3"/>
    <n v="3.6378364277704512E-3"/>
    <s v="5a15"/>
  </r>
  <r>
    <n v="48"/>
    <x v="114"/>
    <n v="1"/>
    <n v="10"/>
    <s v="Quercus rugosa"/>
    <n v="5"/>
    <n v="3"/>
    <m/>
    <m/>
    <n v="1.9634954084936209E-3"/>
    <n v="3.6378364277704512E-3"/>
    <s v="5a15"/>
  </r>
  <r>
    <n v="48"/>
    <x v="114"/>
    <n v="1"/>
    <n v="14"/>
    <s v="Quercus fulva"/>
    <n v="5"/>
    <n v="3"/>
    <m/>
    <m/>
    <n v="1.9634954084936209E-3"/>
    <n v="3.6378364277704512E-3"/>
    <s v="5a15"/>
  </r>
  <r>
    <n v="48"/>
    <x v="114"/>
    <n v="1"/>
    <n v="24"/>
    <s v="Pinus cembroides"/>
    <n v="10"/>
    <n v="3"/>
    <m/>
    <m/>
    <n v="7.8539816339744835E-3"/>
    <n v="1.285292313179332E-2"/>
    <s v="5a15"/>
  </r>
  <r>
    <n v="48"/>
    <x v="114"/>
    <n v="1"/>
    <n v="10"/>
    <s v="Quercus rugosa"/>
    <n v="25"/>
    <n v="6"/>
    <m/>
    <m/>
    <n v="4.9087385212340517E-2"/>
    <n v="0.14801210491524977"/>
    <s v="20a25"/>
  </r>
  <r>
    <n v="48"/>
    <x v="114"/>
    <n v="1"/>
    <n v="24"/>
    <s v="Quercus rugosa"/>
    <n v="5"/>
    <n v="3"/>
    <m/>
    <m/>
    <n v="1.9634954084936209E-3"/>
    <n v="3.6378364277704512E-3"/>
    <s v="5a15"/>
  </r>
  <r>
    <n v="48"/>
    <x v="115"/>
    <n v="1"/>
    <n v="24"/>
    <s v="Juniperus sp"/>
    <n v="15"/>
    <n v="6"/>
    <m/>
    <m/>
    <n v="1.7671458676442587E-2"/>
    <n v="5.8089659363338444E-2"/>
    <s v="5a15"/>
  </r>
  <r>
    <n v="48"/>
    <x v="115"/>
    <n v="1"/>
    <n v="24"/>
    <s v="Juniperus sp"/>
    <n v="10"/>
    <n v="6"/>
    <m/>
    <m/>
    <n v="7.8539816339744835E-3"/>
    <n v="2.7649101142956961E-2"/>
    <s v="5a15"/>
  </r>
  <r>
    <n v="48"/>
    <x v="115"/>
    <n v="1"/>
    <n v="24"/>
    <s v="Juniperus sp"/>
    <n v="5"/>
    <n v="6"/>
    <m/>
    <m/>
    <n v="1.9634954084936209E-3"/>
    <n v="7.7714870209617563E-3"/>
    <s v="5a15"/>
  </r>
  <r>
    <n v="48"/>
    <x v="115"/>
    <n v="1"/>
    <n v="22"/>
    <s v="Juniperus sp"/>
    <n v="5"/>
    <n v="3"/>
    <m/>
    <m/>
    <n v="1.9634954084936209E-3"/>
    <n v="3.6378364277704512E-3"/>
    <s v="5a15"/>
  </r>
  <r>
    <n v="48"/>
    <x v="115"/>
    <n v="1"/>
    <n v="10"/>
    <s v="Quercus rugosa"/>
    <n v="5"/>
    <n v="3"/>
    <m/>
    <m/>
    <n v="1.9634954084936209E-3"/>
    <n v="3.6378364277704512E-3"/>
    <s v="5a15"/>
  </r>
  <r>
    <n v="48"/>
    <x v="115"/>
    <n v="1"/>
    <n v="24"/>
    <s v="Quercus rugosa"/>
    <n v="5"/>
    <n v="3"/>
    <m/>
    <m/>
    <n v="1.9634954084936209E-3"/>
    <n v="3.6378364277704512E-3"/>
    <s v="5a15"/>
  </r>
  <r>
    <n v="48"/>
    <x v="115"/>
    <n v="1"/>
    <n v="24"/>
    <s v="Quercus rugosa"/>
    <n v="20"/>
    <n v="3"/>
    <m/>
    <m/>
    <n v="3.1415926535897934E-2"/>
    <n v="4.6046534436573458E-2"/>
    <s v="20a25"/>
  </r>
  <r>
    <n v="48"/>
    <x v="115"/>
    <n v="1"/>
    <n v="24"/>
    <s v="Quercus rugosa"/>
    <n v="10"/>
    <n v="3"/>
    <m/>
    <m/>
    <n v="7.8539816339744835E-3"/>
    <n v="1.2942556175112916E-2"/>
    <s v="5a15"/>
  </r>
  <r>
    <n v="48"/>
    <x v="115"/>
    <n v="1"/>
    <n v="24"/>
    <s v="Quercus rugosa"/>
    <n v="15"/>
    <n v="6"/>
    <m/>
    <m/>
    <n v="1.7671458676442587E-2"/>
    <n v="5.8089659363338444E-2"/>
    <s v="5a15"/>
  </r>
  <r>
    <n v="48"/>
    <x v="115"/>
    <n v="1"/>
    <n v="24"/>
    <s v="Pinus cembroides"/>
    <n v="10"/>
    <n v="3"/>
    <m/>
    <m/>
    <n v="7.8539816339744835E-3"/>
    <n v="1.285292313179332E-2"/>
    <s v="5a15"/>
  </r>
  <r>
    <n v="48"/>
    <x v="115"/>
    <n v="1"/>
    <n v="10"/>
    <s v="Quercus rugosa"/>
    <n v="25"/>
    <n v="6"/>
    <m/>
    <m/>
    <n v="4.9087385212340517E-2"/>
    <n v="0.14801210491524977"/>
    <s v="20a25"/>
  </r>
  <r>
    <n v="48"/>
    <x v="115"/>
    <n v="1"/>
    <n v="24"/>
    <s v="Quercus rugosa"/>
    <n v="5"/>
    <n v="3"/>
    <m/>
    <m/>
    <n v="1.9634954084936209E-3"/>
    <n v="3.6378364277704512E-3"/>
    <s v="5a15"/>
  </r>
  <r>
    <n v="48"/>
    <x v="115"/>
    <n v="1"/>
    <n v="24"/>
    <s v="Quercus rugosa"/>
    <n v="20"/>
    <n v="3"/>
    <m/>
    <m/>
    <n v="3.1415926535897934E-2"/>
    <n v="4.6046534436573458E-2"/>
    <s v="20a25"/>
  </r>
  <r>
    <n v="48"/>
    <x v="115"/>
    <n v="1"/>
    <n v="24"/>
    <s v="Quercus rugosa"/>
    <n v="10"/>
    <n v="3"/>
    <m/>
    <m/>
    <n v="7.8539816339744835E-3"/>
    <n v="1.2942556175112916E-2"/>
    <s v="5a15"/>
  </r>
  <r>
    <n v="48"/>
    <x v="115"/>
    <n v="1"/>
    <n v="24"/>
    <s v="Quercus rugosa"/>
    <n v="15"/>
    <n v="6"/>
    <m/>
    <m/>
    <n v="1.7671458676442587E-2"/>
    <n v="5.8089659363338444E-2"/>
    <s v="5a15"/>
  </r>
  <r>
    <n v="48"/>
    <x v="115"/>
    <n v="1"/>
    <n v="24"/>
    <s v="Pinus cembroides"/>
    <n v="10"/>
    <n v="6"/>
    <m/>
    <m/>
    <n v="7.8539816339744835E-3"/>
    <n v="2.6728826664807165E-2"/>
    <s v="5a15"/>
  </r>
  <r>
    <n v="48"/>
    <x v="115"/>
    <n v="1"/>
    <n v="24"/>
    <s v="Pinus cembroides"/>
    <n v="10"/>
    <n v="6"/>
    <m/>
    <m/>
    <n v="7.8539816339744835E-3"/>
    <n v="2.6728826664807165E-2"/>
    <s v="5a15"/>
  </r>
  <r>
    <n v="48"/>
    <x v="115"/>
    <n v="1"/>
    <n v="14"/>
    <s v="Quercus fulva"/>
    <n v="5"/>
    <n v="3"/>
    <m/>
    <m/>
    <n v="1.9634954084936209E-3"/>
    <n v="3.6378364277704512E-3"/>
    <s v="5a15"/>
  </r>
  <r>
    <n v="48"/>
    <x v="115"/>
    <n v="1"/>
    <n v="14"/>
    <s v="Quercus fulva"/>
    <n v="5"/>
    <n v="3"/>
    <m/>
    <m/>
    <n v="1.9634954084936209E-3"/>
    <n v="3.6378364277704512E-3"/>
    <s v="5a15"/>
  </r>
  <r>
    <n v="48"/>
    <x v="115"/>
    <n v="1"/>
    <n v="24"/>
    <s v="Quercus rugosa"/>
    <n v="10"/>
    <n v="6"/>
    <m/>
    <m/>
    <n v="7.8539816339744835E-3"/>
    <n v="2.7649101142956961E-2"/>
    <s v="5a15"/>
  </r>
  <r>
    <n v="48"/>
    <x v="115"/>
    <n v="1"/>
    <n v="24"/>
    <s v="Pinus cembroides"/>
    <n v="5"/>
    <n v="6"/>
    <m/>
    <m/>
    <n v="1.9634954084936209E-3"/>
    <n v="7.3344795804612326E-3"/>
    <s v="5a15"/>
  </r>
  <r>
    <n v="48"/>
    <x v="115"/>
    <n v="1"/>
    <n v="22"/>
    <s v="Juniperus sp"/>
    <n v="5"/>
    <n v="3"/>
    <m/>
    <m/>
    <n v="1.9634954084936209E-3"/>
    <n v="3.6378364277704512E-3"/>
    <s v="5a15"/>
  </r>
  <r>
    <n v="48"/>
    <x v="115"/>
    <n v="1"/>
    <n v="14"/>
    <s v="Quercus fulva"/>
    <n v="5"/>
    <n v="3"/>
    <m/>
    <m/>
    <n v="1.9634954084936209E-3"/>
    <n v="3.6378364277704512E-3"/>
    <s v="5a15"/>
  </r>
  <r>
    <n v="48"/>
    <x v="115"/>
    <n v="1"/>
    <n v="24"/>
    <s v="Pinus cembroides"/>
    <n v="10"/>
    <n v="3"/>
    <m/>
    <m/>
    <n v="7.8539816339744835E-3"/>
    <n v="1.285292313179332E-2"/>
    <s v="5a15"/>
  </r>
  <r>
    <n v="48"/>
    <x v="115"/>
    <n v="1"/>
    <n v="10"/>
    <s v="Quercus rugosa"/>
    <n v="25"/>
    <n v="6"/>
    <m/>
    <m/>
    <n v="4.9087385212340517E-2"/>
    <n v="0.14801210491524977"/>
    <s v="20a25"/>
  </r>
  <r>
    <n v="48"/>
    <x v="115"/>
    <n v="1"/>
    <n v="24"/>
    <s v="Pinus cembroides"/>
    <n v="10"/>
    <n v="3"/>
    <m/>
    <m/>
    <n v="7.8539816339744835E-3"/>
    <n v="1.285292313179332E-2"/>
    <s v="5a15"/>
  </r>
  <r>
    <n v="48"/>
    <x v="115"/>
    <n v="1"/>
    <n v="10"/>
    <s v="Quercus rugosa"/>
    <n v="25"/>
    <n v="6"/>
    <m/>
    <m/>
    <n v="4.9087385212340517E-2"/>
    <n v="0.14801210491524977"/>
    <s v="20a25"/>
  </r>
  <r>
    <n v="48"/>
    <x v="115"/>
    <n v="1"/>
    <n v="24"/>
    <s v="Quercus rugosa"/>
    <n v="5"/>
    <n v="3"/>
    <m/>
    <m/>
    <n v="1.9634954084936209E-3"/>
    <n v="3.6378364277704512E-3"/>
    <s v="5a15"/>
  </r>
  <r>
    <n v="48"/>
    <x v="115"/>
    <n v="1"/>
    <n v="24"/>
    <s v="Pinus cembroides"/>
    <n v="15"/>
    <n v="6"/>
    <m/>
    <m/>
    <n v="1.7671458676442587E-2"/>
    <n v="5.6950957515054322E-2"/>
    <s v="5a15"/>
  </r>
  <r>
    <n v="48"/>
    <x v="115"/>
    <n v="1"/>
    <n v="24"/>
    <s v="Pinus cembroides"/>
    <n v="10"/>
    <n v="6"/>
    <m/>
    <m/>
    <n v="7.8539816339744835E-3"/>
    <n v="2.6728826664807165E-2"/>
    <s v="5a15"/>
  </r>
  <r>
    <n v="48"/>
    <x v="115"/>
    <n v="1"/>
    <n v="24"/>
    <s v="Quercus rugosa"/>
    <n v="5"/>
    <n v="6"/>
    <m/>
    <m/>
    <n v="1.9634954084936209E-3"/>
    <n v="7.7714870209617563E-3"/>
    <s v="5a15"/>
  </r>
  <r>
    <n v="48"/>
    <x v="115"/>
    <n v="1"/>
    <n v="24"/>
    <s v="Pinus cembroides"/>
    <n v="10"/>
    <n v="5"/>
    <m/>
    <m/>
    <n v="7.8539816339744835E-3"/>
    <n v="2.2046555420420225E-2"/>
    <s v="5a15"/>
  </r>
  <r>
    <n v="48"/>
    <x v="115"/>
    <n v="1"/>
    <n v="10"/>
    <s v="Quercus rugosa"/>
    <n v="10"/>
    <n v="3"/>
    <m/>
    <m/>
    <n v="7.8539816339744835E-3"/>
    <n v="1.2942556175112916E-2"/>
    <s v="5a15"/>
  </r>
  <r>
    <n v="48"/>
    <x v="115"/>
    <n v="1"/>
    <n v="14"/>
    <s v="Quercus fulva"/>
    <n v="5"/>
    <n v="3"/>
    <m/>
    <m/>
    <n v="1.9634954084936209E-3"/>
    <n v="3.6378364277704512E-3"/>
    <s v="5a15"/>
  </r>
  <r>
    <n v="48"/>
    <x v="115"/>
    <n v="1"/>
    <n v="24"/>
    <s v="Pinus cembroides"/>
    <n v="10"/>
    <n v="3"/>
    <m/>
    <m/>
    <n v="7.8539816339744835E-3"/>
    <n v="1.285292313179332E-2"/>
    <s v="5a15"/>
  </r>
  <r>
    <n v="48"/>
    <x v="115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Quercus rugosa"/>
    <n v="20"/>
    <n v="3"/>
    <m/>
    <m/>
    <n v="3.1415926535897934E-2"/>
    <n v="4.6046534436573458E-2"/>
    <s v="20a25"/>
  </r>
  <r>
    <n v="52"/>
    <x v="116"/>
    <n v="1"/>
    <n v="24"/>
    <s v="Quercus rugosa"/>
    <n v="10"/>
    <n v="3"/>
    <m/>
    <m/>
    <n v="7.8539816339744835E-3"/>
    <n v="1.2942556175112916E-2"/>
    <s v="5a15"/>
  </r>
  <r>
    <n v="52"/>
    <x v="116"/>
    <n v="1"/>
    <n v="24"/>
    <s v="Quercus rugosa"/>
    <n v="15"/>
    <n v="6"/>
    <m/>
    <m/>
    <n v="1.7671458676442587E-2"/>
    <n v="5.8089659363338444E-2"/>
    <s v="5a15"/>
  </r>
  <r>
    <n v="52"/>
    <x v="116"/>
    <n v="1"/>
    <n v="24"/>
    <s v="Pinus cembroides"/>
    <n v="10"/>
    <n v="6"/>
    <m/>
    <m/>
    <n v="7.8539816339744835E-3"/>
    <n v="2.6728826664807165E-2"/>
    <s v="5a15"/>
  </r>
  <r>
    <n v="52"/>
    <x v="116"/>
    <n v="1"/>
    <n v="24"/>
    <s v="Pinus cembroides"/>
    <n v="10"/>
    <n v="6"/>
    <m/>
    <m/>
    <n v="7.8539816339744835E-3"/>
    <n v="2.6728826664807165E-2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24"/>
    <s v="Quercus rugosa"/>
    <n v="10"/>
    <n v="6"/>
    <m/>
    <m/>
    <n v="7.8539816339744835E-3"/>
    <n v="2.7649101142956961E-2"/>
    <s v="5a15"/>
  </r>
  <r>
    <n v="52"/>
    <x v="116"/>
    <n v="1"/>
    <n v="24"/>
    <s v="Pinus cembroides"/>
    <n v="5"/>
    <n v="6"/>
    <m/>
    <m/>
    <n v="1.9634954084936209E-3"/>
    <n v="7.3344795804612326E-3"/>
    <s v="5a15"/>
  </r>
  <r>
    <n v="52"/>
    <x v="116"/>
    <n v="1"/>
    <n v="22"/>
    <s v="Juniperus sp"/>
    <n v="5"/>
    <n v="3"/>
    <m/>
    <m/>
    <n v="1.9634954084936209E-3"/>
    <n v="3.6378364277704512E-3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24"/>
    <s v="Pinus cembroides"/>
    <n v="10"/>
    <n v="3"/>
    <m/>
    <m/>
    <n v="7.8539816339744835E-3"/>
    <n v="1.285292313179332E-2"/>
    <s v="5a15"/>
  </r>
  <r>
    <n v="52"/>
    <x v="116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Pinus cembroides"/>
    <n v="10"/>
    <n v="3"/>
    <m/>
    <m/>
    <n v="7.8539816339744835E-3"/>
    <n v="1.285292313179332E-2"/>
    <s v="5a15"/>
  </r>
  <r>
    <n v="52"/>
    <x v="116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Quercus rugosa"/>
    <n v="5"/>
    <n v="3"/>
    <m/>
    <m/>
    <n v="1.9634954084936209E-3"/>
    <n v="3.6378364277704512E-3"/>
    <s v="5a15"/>
  </r>
  <r>
    <n v="52"/>
    <x v="116"/>
    <n v="1"/>
    <n v="24"/>
    <s v="Pinus cembroides"/>
    <n v="15"/>
    <n v="6"/>
    <m/>
    <m/>
    <n v="1.7671458676442587E-2"/>
    <n v="5.6950957515054322E-2"/>
    <s v="5a15"/>
  </r>
  <r>
    <n v="52"/>
    <x v="116"/>
    <n v="1"/>
    <n v="2"/>
    <s v="Pinus engelmannii"/>
    <n v="15"/>
    <n v="10"/>
    <m/>
    <m/>
    <n v="1.7671458676442587E-2"/>
    <n v="9.7687695493628809E-2"/>
    <s v="5a15"/>
  </r>
  <r>
    <n v="52"/>
    <x v="116"/>
    <n v="1"/>
    <n v="24"/>
    <s v="Quercus rugosa"/>
    <n v="5"/>
    <n v="6"/>
    <m/>
    <m/>
    <n v="1.9634954084936209E-3"/>
    <n v="7.7714870209617563E-3"/>
    <s v="5a15"/>
  </r>
  <r>
    <n v="52"/>
    <x v="116"/>
    <n v="1"/>
    <n v="2"/>
    <s v="Pinus engelmannii"/>
    <n v="15"/>
    <n v="10"/>
    <m/>
    <m/>
    <n v="1.7671458676442587E-2"/>
    <n v="9.7687695493628809E-2"/>
    <s v="5a15"/>
  </r>
  <r>
    <n v="52"/>
    <x v="116"/>
    <n v="1"/>
    <n v="10"/>
    <s v="Quercus rugosa"/>
    <n v="10"/>
    <n v="3"/>
    <m/>
    <m/>
    <n v="7.8539816339744835E-3"/>
    <n v="1.2942556175112916E-2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2"/>
    <s v="Pinus engelmannii"/>
    <n v="10"/>
    <n v="10"/>
    <m/>
    <m/>
    <n v="7.8539816339744835E-3"/>
    <n v="4.5847824058857317E-2"/>
    <s v="5a15"/>
  </r>
  <r>
    <n v="52"/>
    <x v="116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Juniperus sp"/>
    <n v="5"/>
    <n v="3"/>
    <m/>
    <m/>
    <n v="1.9634954084936209E-3"/>
    <n v="3.6378364277704512E-3"/>
    <s v="5a15"/>
  </r>
  <r>
    <n v="52"/>
    <x v="116"/>
    <n v="1"/>
    <n v="24"/>
    <s v="Juniperus sp"/>
    <n v="10"/>
    <n v="5"/>
    <m/>
    <m/>
    <n v="7.8539816339744835E-3"/>
    <n v="2.2644818432641822E-2"/>
    <s v="5a15"/>
  </r>
  <r>
    <n v="52"/>
    <x v="116"/>
    <n v="1"/>
    <n v="24"/>
    <s v="Juniperus sp"/>
    <n v="15"/>
    <n v="6"/>
    <m/>
    <m/>
    <n v="1.7671458676442587E-2"/>
    <n v="5.8089659363338444E-2"/>
    <s v="5a15"/>
  </r>
  <r>
    <n v="52"/>
    <x v="116"/>
    <n v="1"/>
    <n v="24"/>
    <s v="Juniperus sp"/>
    <n v="10"/>
    <n v="6"/>
    <m/>
    <m/>
    <n v="7.8539816339744835E-3"/>
    <n v="2.7649101142956961E-2"/>
    <s v="5a15"/>
  </r>
  <r>
    <n v="52"/>
    <x v="116"/>
    <n v="1"/>
    <n v="24"/>
    <s v="Juniperus sp"/>
    <n v="5"/>
    <n v="6"/>
    <m/>
    <m/>
    <n v="1.9634954084936209E-3"/>
    <n v="7.7714870209617563E-3"/>
    <s v="5a15"/>
  </r>
  <r>
    <n v="52"/>
    <x v="116"/>
    <n v="1"/>
    <n v="22"/>
    <s v="Juniperus sp"/>
    <n v="5"/>
    <n v="3"/>
    <m/>
    <m/>
    <n v="1.9634954084936209E-3"/>
    <n v="3.6378364277704512E-3"/>
    <s v="5a15"/>
  </r>
  <r>
    <n v="52"/>
    <x v="116"/>
    <n v="1"/>
    <n v="10"/>
    <s v="Quercus rugosa"/>
    <n v="5"/>
    <n v="3"/>
    <m/>
    <m/>
    <n v="1.9634954084936209E-3"/>
    <n v="3.6378364277704512E-3"/>
    <s v="5a15"/>
  </r>
  <r>
    <n v="52"/>
    <x v="116"/>
    <n v="1"/>
    <n v="14"/>
    <s v="Quercus fulva"/>
    <n v="5"/>
    <n v="3"/>
    <m/>
    <m/>
    <n v="1.9634954084936209E-3"/>
    <n v="3.6378364277704512E-3"/>
    <s v="5a15"/>
  </r>
  <r>
    <n v="52"/>
    <x v="116"/>
    <n v="1"/>
    <n v="2"/>
    <s v="Pinus engelmannii"/>
    <n v="20"/>
    <n v="15"/>
    <n v="46"/>
    <n v="8"/>
    <n v="3.1415926535897934E-2"/>
    <n v="0.25640973899293129"/>
    <s v="5a15"/>
  </r>
  <r>
    <n v="52"/>
    <x v="116"/>
    <n v="1"/>
    <n v="10"/>
    <s v="Quercus rugosa"/>
    <n v="25"/>
    <n v="6"/>
    <m/>
    <m/>
    <n v="4.9087385212340517E-2"/>
    <n v="0.14801210491524977"/>
    <s v="20a25"/>
  </r>
  <r>
    <n v="52"/>
    <x v="116"/>
    <n v="1"/>
    <n v="24"/>
    <s v="Quercus rugosa"/>
    <n v="5"/>
    <n v="3"/>
    <m/>
    <m/>
    <n v="1.9634954084936209E-3"/>
    <n v="3.6378364277704512E-3"/>
    <s v="5a15"/>
  </r>
  <r>
    <n v="52"/>
    <x v="116"/>
    <n v="1"/>
    <n v="24"/>
    <s v="Pinus cembroides"/>
    <n v="10"/>
    <n v="5"/>
    <m/>
    <m/>
    <n v="7.8539816339744835E-3"/>
    <n v="2.2046555420420225E-2"/>
    <s v="5a15"/>
  </r>
  <r>
    <n v="52"/>
    <x v="116"/>
    <n v="1"/>
    <n v="10"/>
    <s v="Quercus rugosa"/>
    <n v="10"/>
    <n v="3"/>
    <m/>
    <m/>
    <n v="7.8539816339744835E-3"/>
    <n v="1.2942556175112916E-2"/>
    <s v="5a15"/>
  </r>
  <r>
    <n v="52"/>
    <x v="116"/>
    <n v="1"/>
    <n v="10"/>
    <s v="Quercus rugosa"/>
    <n v="5"/>
    <n v="3"/>
    <m/>
    <m/>
    <n v="1.9634954084936209E-3"/>
    <n v="3.6378364277704512E-3"/>
    <s v="5a15"/>
  </r>
  <r>
    <n v="52"/>
    <x v="116"/>
    <n v="1"/>
    <n v="24"/>
    <s v="Pinus cembroides"/>
    <n v="5"/>
    <n v="3"/>
    <m/>
    <m/>
    <n v="1.9634954084936209E-3"/>
    <n v="3.5268851656513989E-3"/>
    <s v="5a15"/>
  </r>
  <r>
    <n v="53"/>
    <x v="117"/>
    <n v="1"/>
    <n v="14"/>
    <s v="Quercus fulva"/>
    <n v="5"/>
    <n v="3"/>
    <m/>
    <m/>
    <n v="1.9634954084936209E-3"/>
    <n v="3.6378364277704512E-3"/>
    <s v="5a15"/>
  </r>
  <r>
    <n v="53"/>
    <x v="117"/>
    <n v="1"/>
    <n v="24"/>
    <s v="Pinus cembroides"/>
    <n v="10"/>
    <n v="3"/>
    <m/>
    <m/>
    <n v="7.8539816339744835E-3"/>
    <n v="1.285292313179332E-2"/>
    <s v="5a15"/>
  </r>
  <r>
    <n v="53"/>
    <x v="117"/>
    <n v="1"/>
    <n v="10"/>
    <s v="Quercus rugosa"/>
    <n v="25"/>
    <n v="6"/>
    <m/>
    <m/>
    <n v="4.9087385212340517E-2"/>
    <n v="0.14801210491524977"/>
    <s v="20a25"/>
  </r>
  <r>
    <n v="53"/>
    <x v="117"/>
    <n v="1"/>
    <n v="24"/>
    <s v="Juniperus sp"/>
    <n v="5"/>
    <n v="3"/>
    <m/>
    <m/>
    <n v="1.9634954084936209E-3"/>
    <n v="3.6378364277704512E-3"/>
    <s v="5a15"/>
  </r>
  <r>
    <n v="53"/>
    <x v="117"/>
    <n v="1"/>
    <n v="24"/>
    <s v="Juniperus sp"/>
    <n v="10"/>
    <n v="5"/>
    <m/>
    <m/>
    <n v="7.8539816339744835E-3"/>
    <n v="2.2644818432641822E-2"/>
    <s v="5a15"/>
  </r>
  <r>
    <n v="53"/>
    <x v="117"/>
    <n v="1"/>
    <n v="24"/>
    <s v="Juniperus sp"/>
    <n v="15"/>
    <n v="6"/>
    <m/>
    <m/>
    <n v="1.7671458676442587E-2"/>
    <n v="5.8089659363338444E-2"/>
    <s v="5a15"/>
  </r>
  <r>
    <n v="53"/>
    <x v="117"/>
    <n v="1"/>
    <n v="24"/>
    <s v="Juniperus sp"/>
    <n v="10"/>
    <n v="6"/>
    <m/>
    <m/>
    <n v="7.8539816339744835E-3"/>
    <n v="2.7649101142956961E-2"/>
    <s v="5a15"/>
  </r>
  <r>
    <n v="53"/>
    <x v="117"/>
    <n v="1"/>
    <n v="24"/>
    <s v="Juniperus sp"/>
    <n v="5"/>
    <n v="6"/>
    <m/>
    <m/>
    <n v="1.9634954084936209E-3"/>
    <n v="7.7714870209617563E-3"/>
    <s v="5a15"/>
  </r>
  <r>
    <n v="53"/>
    <x v="117"/>
    <n v="1"/>
    <n v="10"/>
    <s v="Quercus rugosa"/>
    <n v="5"/>
    <n v="3"/>
    <m/>
    <m/>
    <n v="1.9634954084936209E-3"/>
    <n v="3.6378364277704512E-3"/>
    <s v="5a15"/>
  </r>
  <r>
    <n v="53"/>
    <x v="117"/>
    <n v="1"/>
    <n v="24"/>
    <s v="Pinus cembroides"/>
    <n v="5"/>
    <n v="3"/>
    <m/>
    <m/>
    <n v="1.9634954084936209E-3"/>
    <n v="3.5268851656513989E-3"/>
    <s v="5a15"/>
  </r>
  <r>
    <n v="53"/>
    <x v="117"/>
    <n v="1"/>
    <n v="2"/>
    <s v="Pinus engelmannii"/>
    <n v="10"/>
    <n v="10"/>
    <m/>
    <m/>
    <n v="7.8539816339744835E-3"/>
    <n v="4.5847824058857317E-2"/>
    <s v="5a15"/>
  </r>
  <r>
    <n v="53"/>
    <x v="117"/>
    <n v="1"/>
    <n v="22"/>
    <s v="Juniperus sp"/>
    <n v="5"/>
    <n v="3"/>
    <m/>
    <m/>
    <n v="1.9634954084936209E-3"/>
    <n v="3.6378364277704512E-3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"/>
    <s v="Pinus engelmannii"/>
    <n v="15"/>
    <n v="10"/>
    <n v="26"/>
    <n v="7"/>
    <n v="1.7671458676442587E-2"/>
    <n v="9.7687695493628809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"/>
    <s v="Pinus engelmannii"/>
    <n v="15"/>
    <n v="10"/>
    <m/>
    <m/>
    <n v="1.7671458676442587E-2"/>
    <n v="9.7687695493628809E-2"/>
    <s v="5a15"/>
  </r>
  <r>
    <n v="53"/>
    <x v="117"/>
    <n v="1"/>
    <n v="2"/>
    <s v="Pinus engelmannii"/>
    <n v="15"/>
    <n v="10"/>
    <m/>
    <m/>
    <n v="1.7671458676442587E-2"/>
    <n v="9.7687695493628809E-2"/>
    <s v="5a15"/>
  </r>
  <r>
    <n v="53"/>
    <x v="117"/>
    <n v="1"/>
    <n v="14"/>
    <s v="Quercus fulva"/>
    <n v="5"/>
    <n v="3"/>
    <m/>
    <m/>
    <n v="1.9634954084936209E-3"/>
    <n v="3.6378364277704512E-3"/>
    <s v="5a15"/>
  </r>
  <r>
    <n v="53"/>
    <x v="117"/>
    <n v="1"/>
    <n v="14"/>
    <s v="Quercus fulva"/>
    <n v="5"/>
    <n v="3"/>
    <m/>
    <m/>
    <n v="1.9634954084936209E-3"/>
    <n v="3.6378364277704512E-3"/>
    <s v="5a15"/>
  </r>
  <r>
    <n v="53"/>
    <x v="117"/>
    <n v="1"/>
    <n v="2"/>
    <s v="Pinus engelmannii"/>
    <n v="10"/>
    <n v="10"/>
    <m/>
    <m/>
    <n v="7.8539816339744835E-3"/>
    <n v="4.5847824058857317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"/>
    <s v="Pinus engelmannii"/>
    <n v="10"/>
    <n v="10"/>
    <m/>
    <m/>
    <n v="7.8539816339744835E-3"/>
    <n v="4.5847824058857317E-2"/>
    <s v="5a15"/>
  </r>
  <r>
    <n v="53"/>
    <x v="117"/>
    <n v="1"/>
    <n v="10"/>
    <s v="Quercus rugosa"/>
    <n v="5"/>
    <n v="3"/>
    <m/>
    <m/>
    <n v="1.9634954084936209E-3"/>
    <n v="3.6378364277704512E-3"/>
    <s v="5a15"/>
  </r>
  <r>
    <n v="53"/>
    <x v="117"/>
    <n v="1"/>
    <n v="24"/>
    <s v="Pinus cembroides"/>
    <n v="5"/>
    <n v="3"/>
    <m/>
    <m/>
    <n v="1.9634954084936209E-3"/>
    <n v="3.5268851656513989E-3"/>
    <s v="5a15"/>
  </r>
  <r>
    <n v="53"/>
    <x v="117"/>
    <n v="1"/>
    <n v="24"/>
    <s v="Pinus cembroides"/>
    <n v="10"/>
    <n v="6"/>
    <m/>
    <m/>
    <n v="7.8539816339744835E-3"/>
    <n v="2.6728826664807165E-2"/>
    <s v="5a15"/>
  </r>
  <r>
    <n v="53"/>
    <x v="117"/>
    <n v="1"/>
    <n v="22"/>
    <s v="Juniperus sp"/>
    <n v="5"/>
    <n v="3"/>
    <m/>
    <m/>
    <n v="1.9634954084936209E-3"/>
    <n v="3.6378364277704512E-3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0"/>
    <n v="6"/>
    <m/>
    <m/>
    <n v="7.8539816339744835E-3"/>
    <n v="2.7649101142956961E-2"/>
    <s v="5a15"/>
  </r>
  <r>
    <n v="53"/>
    <x v="117"/>
    <n v="1"/>
    <n v="24"/>
    <s v="Quercus rugosa"/>
    <n v="15"/>
    <n v="6"/>
    <m/>
    <m/>
    <n v="1.7671458676442587E-2"/>
    <n v="5.8089659363338444E-2"/>
    <s v="5a15"/>
  </r>
  <r>
    <n v="53"/>
    <x v="117"/>
    <n v="1"/>
    <n v="24"/>
    <s v="Pinus cembroides"/>
    <n v="15"/>
    <n v="6"/>
    <m/>
    <m/>
    <n v="1.7671458676442587E-2"/>
    <n v="5.6950957515054322E-2"/>
    <s v="5a15"/>
  </r>
  <r>
    <n v="53"/>
    <x v="117"/>
    <n v="1"/>
    <n v="24"/>
    <s v="Pinus cembroides"/>
    <n v="10"/>
    <n v="6"/>
    <m/>
    <m/>
    <n v="7.8539816339744835E-3"/>
    <n v="2.6728826664807165E-2"/>
    <s v="5a15"/>
  </r>
  <r>
    <n v="53"/>
    <x v="117"/>
    <n v="1"/>
    <n v="24"/>
    <s v="Quercus rugosa"/>
    <n v="5"/>
    <n v="6"/>
    <m/>
    <m/>
    <n v="1.9634954084936209E-3"/>
    <n v="7.7714870209617563E-3"/>
    <s v="5a15"/>
  </r>
  <r>
    <n v="53"/>
    <x v="117"/>
    <n v="1"/>
    <n v="24"/>
    <s v="Pinus cembroides"/>
    <n v="10"/>
    <n v="5"/>
    <m/>
    <m/>
    <n v="7.8539816339744835E-3"/>
    <n v="2.2046555420420225E-2"/>
    <s v="5a15"/>
  </r>
  <r>
    <n v="53"/>
    <x v="117"/>
    <n v="1"/>
    <n v="10"/>
    <s v="Quercus rugosa"/>
    <n v="10"/>
    <n v="3"/>
    <m/>
    <m/>
    <n v="7.8539816339744835E-3"/>
    <n v="1.2942556175112916E-2"/>
    <s v="5a15"/>
  </r>
  <r>
    <n v="53"/>
    <x v="117"/>
    <n v="1"/>
    <n v="14"/>
    <s v="Quercus fulva"/>
    <n v="5"/>
    <n v="3"/>
    <m/>
    <m/>
    <n v="1.9634954084936209E-3"/>
    <n v="3.6378364277704512E-3"/>
    <s v="5a15"/>
  </r>
  <r>
    <n v="53"/>
    <x v="117"/>
    <n v="1"/>
    <n v="24"/>
    <s v="Pinus cembroides"/>
    <n v="10"/>
    <n v="3"/>
    <m/>
    <m/>
    <n v="7.8539816339744835E-3"/>
    <n v="1.285292313179332E-2"/>
    <s v="5a15"/>
  </r>
  <r>
    <n v="54"/>
    <x v="118"/>
    <n v="1"/>
    <n v="24"/>
    <s v="Quercus rugosa"/>
    <n v="15"/>
    <n v="6"/>
    <m/>
    <m/>
    <n v="1.7671458676442587E-2"/>
    <n v="5.8089659363338444E-2"/>
    <s v="5a15"/>
  </r>
  <r>
    <n v="54"/>
    <x v="118"/>
    <n v="1"/>
    <n v="24"/>
    <s v="Quercus rugosa"/>
    <n v="10"/>
    <n v="6"/>
    <m/>
    <m/>
    <n v="7.8539816339744835E-3"/>
    <n v="2.7649101142956961E-2"/>
    <s v="5a15"/>
  </r>
  <r>
    <n v="54"/>
    <x v="118"/>
    <n v="1"/>
    <n v="24"/>
    <s v="Pinus cembroides"/>
    <n v="5"/>
    <n v="6"/>
    <m/>
    <m/>
    <n v="1.9634954084936209E-3"/>
    <n v="7.3344795804612326E-3"/>
    <s v="5a15"/>
  </r>
  <r>
    <n v="54"/>
    <x v="118"/>
    <n v="1"/>
    <n v="10"/>
    <s v="Quercus rugosa"/>
    <n v="5"/>
    <n v="3"/>
    <m/>
    <m/>
    <n v="1.9634954084936209E-3"/>
    <n v="3.6378364277704512E-3"/>
    <s v="5a15"/>
  </r>
  <r>
    <n v="54"/>
    <x v="118"/>
    <n v="1"/>
    <n v="2"/>
    <s v="Pinus engelmannii"/>
    <n v="15"/>
    <n v="10"/>
    <n v="28"/>
    <n v="7"/>
    <n v="1.7671458676442587E-2"/>
    <n v="9.7687695493628809E-2"/>
    <s v="5a15"/>
  </r>
  <r>
    <n v="54"/>
    <x v="118"/>
    <n v="1"/>
    <n v="2"/>
    <s v="Pinus engelmannii"/>
    <n v="10"/>
    <n v="10"/>
    <m/>
    <m/>
    <n v="7.8539816339744835E-3"/>
    <n v="4.5847824058857317E-2"/>
    <s v="5a15"/>
  </r>
  <r>
    <n v="54"/>
    <x v="118"/>
    <n v="1"/>
    <n v="22"/>
    <s v="Juniperus sp"/>
    <n v="5"/>
    <n v="3"/>
    <m/>
    <m/>
    <n v="1.9634954084936209E-3"/>
    <n v="3.6378364277704512E-3"/>
    <s v="5a15"/>
  </r>
  <r>
    <n v="54"/>
    <x v="118"/>
    <n v="1"/>
    <n v="24"/>
    <s v="Quercus rugosa"/>
    <n v="15"/>
    <n v="6"/>
    <m/>
    <m/>
    <n v="1.7671458676442587E-2"/>
    <n v="5.8089659363338444E-2"/>
    <s v="5a15"/>
  </r>
  <r>
    <n v="54"/>
    <x v="118"/>
    <n v="1"/>
    <n v="24"/>
    <s v="Quercus rugosa"/>
    <n v="10"/>
    <n v="6"/>
    <m/>
    <m/>
    <n v="7.8539816339744835E-3"/>
    <n v="2.7649101142956961E-2"/>
    <s v="5a15"/>
  </r>
  <r>
    <n v="54"/>
    <x v="118"/>
    <n v="1"/>
    <n v="24"/>
    <s v="Quercus rugosa"/>
    <n v="10"/>
    <n v="6"/>
    <m/>
    <m/>
    <n v="7.8539816339744835E-3"/>
    <n v="2.7649101142956961E-2"/>
    <s v="5a15"/>
  </r>
  <r>
    <n v="54"/>
    <x v="118"/>
    <n v="1"/>
    <n v="24"/>
    <s v="Quercus rugosa"/>
    <n v="15"/>
    <n v="6"/>
    <m/>
    <m/>
    <n v="1.7671458676442587E-2"/>
    <n v="5.8089659363338444E-2"/>
    <s v="5a15"/>
  </r>
  <r>
    <n v="54"/>
    <x v="118"/>
    <n v="1"/>
    <n v="2"/>
    <s v="Pinus engelmannii"/>
    <n v="15"/>
    <n v="6"/>
    <m/>
    <m/>
    <n v="1.7671458676442587E-2"/>
    <n v="5.6950957515054322E-2"/>
    <s v="5a15"/>
  </r>
  <r>
    <n v="54"/>
    <x v="118"/>
    <n v="1"/>
    <n v="2"/>
    <s v="Pinus engelmannii"/>
    <n v="10"/>
    <n v="10"/>
    <m/>
    <m/>
    <n v="7.8539816339744835E-3"/>
    <n v="4.5847824058857317E-2"/>
    <s v="5a15"/>
  </r>
  <r>
    <n v="54"/>
    <x v="118"/>
    <n v="1"/>
    <n v="24"/>
    <s v="Quercus rugosa"/>
    <n v="5"/>
    <n v="6"/>
    <m/>
    <m/>
    <n v="1.9634954084936209E-3"/>
    <n v="7.7714870209617563E-3"/>
    <s v="5a15"/>
  </r>
  <r>
    <n v="54"/>
    <x v="118"/>
    <n v="1"/>
    <n v="24"/>
    <s v="Pinus cembroides"/>
    <n v="10"/>
    <n v="5"/>
    <m/>
    <m/>
    <n v="7.8539816339744835E-3"/>
    <n v="2.2046555420420225E-2"/>
    <s v="5a15"/>
  </r>
  <r>
    <n v="54"/>
    <x v="118"/>
    <n v="1"/>
    <n v="10"/>
    <s v="Quercus rugosa"/>
    <n v="10"/>
    <n v="3"/>
    <m/>
    <m/>
    <n v="7.8539816339744835E-3"/>
    <n v="1.2942556175112916E-2"/>
    <s v="5a15"/>
  </r>
  <r>
    <n v="54"/>
    <x v="118"/>
    <n v="1"/>
    <n v="14"/>
    <s v="Quercus fulva"/>
    <n v="5"/>
    <n v="3"/>
    <m/>
    <m/>
    <n v="1.9634954084936209E-3"/>
    <n v="3.6378364277704512E-3"/>
    <s v="5a15"/>
  </r>
  <r>
    <n v="54"/>
    <x v="118"/>
    <n v="1"/>
    <n v="24"/>
    <s v="Pinus cembroides"/>
    <n v="10"/>
    <n v="3"/>
    <m/>
    <m/>
    <n v="7.8539816339744835E-3"/>
    <n v="1.285292313179332E-2"/>
    <s v="5a15"/>
  </r>
  <r>
    <n v="54"/>
    <x v="118"/>
    <n v="1"/>
    <n v="10"/>
    <s v="Quercus rugosa"/>
    <n v="25"/>
    <n v="6"/>
    <m/>
    <m/>
    <n v="4.9087385212340517E-2"/>
    <n v="0.14801210491524977"/>
    <s v="20a25"/>
  </r>
  <r>
    <n v="54"/>
    <x v="118"/>
    <n v="1"/>
    <n v="24"/>
    <s v="Juniperus sp"/>
    <n v="5"/>
    <n v="3"/>
    <m/>
    <m/>
    <n v="1.9634954084936209E-3"/>
    <n v="3.6378364277704512E-3"/>
    <s v="5a15"/>
  </r>
  <r>
    <n v="54"/>
    <x v="118"/>
    <n v="1"/>
    <n v="24"/>
    <s v="Juniperus sp"/>
    <n v="10"/>
    <n v="5"/>
    <m/>
    <m/>
    <n v="7.8539816339744835E-3"/>
    <n v="2.2644818432641822E-2"/>
    <s v="5a15"/>
  </r>
  <r>
    <n v="54"/>
    <x v="118"/>
    <n v="1"/>
    <n v="24"/>
    <s v="Juniperus sp"/>
    <n v="15"/>
    <n v="6"/>
    <m/>
    <m/>
    <n v="1.7671458676442587E-2"/>
    <n v="5.8089659363338444E-2"/>
    <s v="5a15"/>
  </r>
  <r>
    <n v="54"/>
    <x v="118"/>
    <n v="1"/>
    <n v="24"/>
    <s v="Juniperus sp"/>
    <n v="10"/>
    <n v="6"/>
    <m/>
    <m/>
    <n v="7.8539816339744835E-3"/>
    <n v="2.7649101142956961E-2"/>
    <s v="5a15"/>
  </r>
  <r>
    <n v="54"/>
    <x v="118"/>
    <n v="1"/>
    <n v="24"/>
    <s v="Quercus rugosa"/>
    <n v="5"/>
    <n v="6"/>
    <m/>
    <m/>
    <n v="1.9634954084936209E-3"/>
    <n v="7.7714870209617563E-3"/>
    <s v="5a15"/>
  </r>
  <r>
    <n v="54"/>
    <x v="118"/>
    <n v="1"/>
    <n v="24"/>
    <s v="Pinus cembroides"/>
    <n v="10"/>
    <n v="5"/>
    <m/>
    <m/>
    <n v="7.8539816339744835E-3"/>
    <n v="2.2046555420420225E-2"/>
    <s v="5a15"/>
  </r>
  <r>
    <n v="54"/>
    <x v="118"/>
    <n v="1"/>
    <n v="10"/>
    <s v="Quercus rugosa"/>
    <n v="10"/>
    <n v="3"/>
    <m/>
    <m/>
    <n v="7.8539816339744835E-3"/>
    <n v="1.2942556175112916E-2"/>
    <s v="5a15"/>
  </r>
  <r>
    <n v="54"/>
    <x v="118"/>
    <n v="1"/>
    <n v="14"/>
    <s v="Quercus fulva"/>
    <n v="5"/>
    <n v="3"/>
    <m/>
    <m/>
    <n v="1.9634954084936209E-3"/>
    <n v="3.6378364277704512E-3"/>
    <s v="5a15"/>
  </r>
  <r>
    <n v="54"/>
    <x v="118"/>
    <n v="1"/>
    <n v="24"/>
    <s v="Pinus cembroides"/>
    <n v="10"/>
    <n v="3"/>
    <m/>
    <m/>
    <n v="7.8539816339744835E-3"/>
    <n v="1.285292313179332E-2"/>
    <s v="5a15"/>
  </r>
  <r>
    <n v="54"/>
    <x v="118"/>
    <n v="1"/>
    <n v="10"/>
    <s v="Quercus rugosa"/>
    <n v="25"/>
    <n v="6"/>
    <m/>
    <m/>
    <n v="4.9087385212340517E-2"/>
    <n v="0.14801210491524977"/>
    <s v="20a25"/>
  </r>
  <r>
    <n v="54"/>
    <x v="118"/>
    <n v="1"/>
    <n v="24"/>
    <s v="Juniperus sp"/>
    <n v="5"/>
    <n v="3"/>
    <m/>
    <m/>
    <n v="1.9634954084936209E-3"/>
    <n v="3.6378364277704512E-3"/>
    <s v="5a15"/>
  </r>
  <r>
    <n v="54"/>
    <x v="118"/>
    <n v="1"/>
    <n v="24"/>
    <s v="Juniperus sp"/>
    <n v="10"/>
    <n v="5"/>
    <m/>
    <m/>
    <n v="7.8539816339744835E-3"/>
    <n v="2.2644818432641822E-2"/>
    <s v="5a15"/>
  </r>
  <r>
    <n v="54"/>
    <x v="118"/>
    <n v="1"/>
    <n v="24"/>
    <s v="Juniperus sp"/>
    <n v="15"/>
    <n v="6"/>
    <m/>
    <m/>
    <n v="1.7671458676442587E-2"/>
    <n v="5.8089659363338444E-2"/>
    <s v="5a15"/>
  </r>
  <r>
    <n v="54"/>
    <x v="118"/>
    <n v="1"/>
    <n v="24"/>
    <s v="Juniperus sp"/>
    <n v="10"/>
    <n v="6"/>
    <m/>
    <m/>
    <n v="7.8539816339744835E-3"/>
    <n v="2.7649101142956961E-2"/>
    <s v="5a15"/>
  </r>
  <r>
    <n v="54"/>
    <x v="118"/>
    <n v="1"/>
    <n v="24"/>
    <s v="Juniperus sp"/>
    <n v="5"/>
    <n v="6"/>
    <m/>
    <m/>
    <n v="1.9634954084936209E-3"/>
    <n v="7.7714870209617563E-3"/>
    <s v="5a15"/>
  </r>
  <r>
    <n v="54"/>
    <x v="118"/>
    <n v="1"/>
    <n v="22"/>
    <s v="Juniperus sp"/>
    <n v="5"/>
    <n v="3"/>
    <m/>
    <m/>
    <n v="1.9634954084936209E-3"/>
    <n v="3.6378364277704512E-3"/>
    <s v="5a15"/>
  </r>
  <r>
    <n v="54"/>
    <x v="118"/>
    <n v="1"/>
    <n v="10"/>
    <s v="Quercus rugosa"/>
    <n v="5"/>
    <n v="3"/>
    <m/>
    <m/>
    <n v="1.9634954084936209E-3"/>
    <n v="3.6378364277704512E-3"/>
    <s v="5a15"/>
  </r>
  <r>
    <n v="54"/>
    <x v="118"/>
    <n v="1"/>
    <n v="24"/>
    <s v="Quercus rugosa"/>
    <n v="5"/>
    <n v="3"/>
    <m/>
    <m/>
    <n v="1.9634954084936209E-3"/>
    <n v="3.6378364277704512E-3"/>
    <s v="5a15"/>
  </r>
  <r>
    <n v="54"/>
    <x v="118"/>
    <n v="1"/>
    <n v="24"/>
    <s v="Quercus rugosa"/>
    <n v="20"/>
    <n v="3"/>
    <m/>
    <m/>
    <n v="3.1415926535897934E-2"/>
    <n v="4.6046534436573458E-2"/>
    <s v="20a25"/>
  </r>
  <r>
    <n v="54"/>
    <x v="118"/>
    <n v="1"/>
    <n v="24"/>
    <s v="Quercus rugosa"/>
    <n v="10"/>
    <n v="3"/>
    <m/>
    <m/>
    <n v="7.8539816339744835E-3"/>
    <n v="1.2942556175112916E-2"/>
    <s v="5a15"/>
  </r>
  <r>
    <n v="55"/>
    <x v="119"/>
    <n v="1"/>
    <n v="24"/>
    <s v="Quercus rugosa"/>
    <n v="5"/>
    <n v="3"/>
    <m/>
    <m/>
    <n v="1.9634954084936209E-3"/>
    <n v="3.6378364277704512E-3"/>
    <s v="5a15"/>
  </r>
  <r>
    <n v="55"/>
    <x v="119"/>
    <n v="1"/>
    <n v="24"/>
    <s v="Pinus cembroides"/>
    <n v="15"/>
    <n v="6"/>
    <m/>
    <m/>
    <n v="1.7671458676442587E-2"/>
    <n v="5.6950957515054322E-2"/>
    <s v="5a15"/>
  </r>
  <r>
    <n v="55"/>
    <x v="119"/>
    <n v="1"/>
    <n v="2"/>
    <s v="Pinus engelmannii"/>
    <n v="10"/>
    <n v="10"/>
    <m/>
    <m/>
    <n v="7.8539816339744835E-3"/>
    <n v="4.5847824058857317E-2"/>
    <s v="5a15"/>
  </r>
  <r>
    <n v="55"/>
    <x v="119"/>
    <n v="1"/>
    <n v="24"/>
    <s v="Quercus rugosa"/>
    <n v="5"/>
    <n v="6"/>
    <m/>
    <m/>
    <n v="1.9634954084936209E-3"/>
    <n v="7.7714870209617563E-3"/>
    <s v="5a15"/>
  </r>
  <r>
    <n v="55"/>
    <x v="119"/>
    <n v="1"/>
    <n v="2"/>
    <s v="Pinus engelmannii"/>
    <n v="15"/>
    <n v="10"/>
    <m/>
    <m/>
    <n v="1.7671458676442587E-2"/>
    <n v="9.7687695493628809E-2"/>
    <s v="5a15"/>
  </r>
  <r>
    <n v="55"/>
    <x v="119"/>
    <n v="1"/>
    <n v="10"/>
    <s v="Quercus rugosa"/>
    <n v="10"/>
    <n v="3"/>
    <m/>
    <m/>
    <n v="7.8539816339744835E-3"/>
    <n v="1.2942556175112916E-2"/>
    <s v="5a15"/>
  </r>
  <r>
    <n v="55"/>
    <x v="119"/>
    <n v="1"/>
    <n v="14"/>
    <s v="Quercus fulva"/>
    <n v="5"/>
    <n v="3"/>
    <m/>
    <m/>
    <n v="1.9634954084936209E-3"/>
    <n v="3.6378364277704512E-3"/>
    <s v="5a15"/>
  </r>
  <r>
    <n v="55"/>
    <x v="119"/>
    <n v="1"/>
    <n v="2"/>
    <s v="Pinus engelmannii"/>
    <n v="15"/>
    <n v="10"/>
    <m/>
    <m/>
    <n v="1.7671458676442587E-2"/>
    <n v="9.7687695493628809E-2"/>
    <s v="5a15"/>
  </r>
  <r>
    <n v="55"/>
    <x v="119"/>
    <n v="1"/>
    <n v="10"/>
    <s v="Quercus rugosa"/>
    <n v="25"/>
    <n v="6"/>
    <m/>
    <m/>
    <n v="4.9087385212340517E-2"/>
    <n v="0.14801210491524977"/>
    <s v="20a25"/>
  </r>
  <r>
    <n v="55"/>
    <x v="119"/>
    <n v="1"/>
    <n v="24"/>
    <s v="Juniperus sp"/>
    <n v="5"/>
    <n v="3"/>
    <m/>
    <m/>
    <n v="1.9634954084936209E-3"/>
    <n v="3.6378364277704512E-3"/>
    <s v="5a15"/>
  </r>
  <r>
    <n v="55"/>
    <x v="119"/>
    <n v="1"/>
    <n v="24"/>
    <s v="Juniperus sp"/>
    <n v="10"/>
    <n v="5"/>
    <m/>
    <m/>
    <n v="7.8539816339744835E-3"/>
    <n v="2.2644818432641822E-2"/>
    <s v="5a15"/>
  </r>
  <r>
    <n v="55"/>
    <x v="119"/>
    <n v="1"/>
    <n v="24"/>
    <s v="Juniperus sp"/>
    <n v="15"/>
    <n v="6"/>
    <m/>
    <m/>
    <n v="1.7671458676442587E-2"/>
    <n v="5.8089659363338444E-2"/>
    <s v="5a15"/>
  </r>
  <r>
    <n v="55"/>
    <x v="119"/>
    <n v="1"/>
    <n v="24"/>
    <s v="Juniperus sp"/>
    <n v="10"/>
    <n v="6"/>
    <m/>
    <m/>
    <n v="7.8539816339744835E-3"/>
    <n v="2.7649101142956961E-2"/>
    <s v="5a15"/>
  </r>
  <r>
    <n v="55"/>
    <x v="119"/>
    <n v="1"/>
    <n v="24"/>
    <s v="Juniperus sp"/>
    <n v="5"/>
    <n v="6"/>
    <m/>
    <m/>
    <n v="1.9634954084936209E-3"/>
    <n v="7.7714870209617563E-3"/>
    <s v="5a15"/>
  </r>
  <r>
    <n v="55"/>
    <x v="119"/>
    <n v="1"/>
    <n v="22"/>
    <s v="Juniperus sp"/>
    <n v="5"/>
    <n v="3"/>
    <m/>
    <m/>
    <n v="1.9634954084936209E-3"/>
    <n v="3.6378364277704512E-3"/>
    <s v="5a15"/>
  </r>
  <r>
    <n v="55"/>
    <x v="119"/>
    <n v="1"/>
    <n v="10"/>
    <s v="Quercus rugosa"/>
    <n v="5"/>
    <n v="3"/>
    <m/>
    <m/>
    <n v="1.9634954084936209E-3"/>
    <n v="3.6378364277704512E-3"/>
    <s v="5a15"/>
  </r>
  <r>
    <n v="55"/>
    <x v="119"/>
    <n v="1"/>
    <n v="14"/>
    <s v="Quercus fulva"/>
    <n v="5"/>
    <n v="3"/>
    <m/>
    <m/>
    <n v="1.9634954084936209E-3"/>
    <n v="3.6378364277704512E-3"/>
    <s v="5a15"/>
  </r>
  <r>
    <n v="55"/>
    <x v="119"/>
    <n v="1"/>
    <n v="2"/>
    <s v="Pinus engelmannii"/>
    <n v="10"/>
    <n v="10"/>
    <m/>
    <m/>
    <n v="7.8539816339744835E-3"/>
    <n v="4.5847824058857317E-2"/>
    <s v="5a15"/>
  </r>
  <r>
    <n v="55"/>
    <x v="119"/>
    <n v="1"/>
    <n v="10"/>
    <s v="Quercus rugosa"/>
    <n v="25"/>
    <n v="6"/>
    <m/>
    <m/>
    <n v="4.9087385212340517E-2"/>
    <n v="0.14801210491524977"/>
    <s v="20a25"/>
  </r>
  <r>
    <n v="55"/>
    <x v="119"/>
    <n v="1"/>
    <n v="24"/>
    <s v="Quercus rugosa"/>
    <n v="5"/>
    <n v="3"/>
    <m/>
    <m/>
    <n v="1.9634954084936209E-3"/>
    <n v="3.6378364277704512E-3"/>
    <s v="5a15"/>
  </r>
  <r>
    <n v="55"/>
    <x v="119"/>
    <n v="1"/>
    <n v="24"/>
    <s v="Pinus cembroides"/>
    <n v="10"/>
    <n v="5"/>
    <m/>
    <m/>
    <n v="7.8539816339744835E-3"/>
    <n v="2.2046555420420225E-2"/>
    <s v="5a15"/>
  </r>
  <r>
    <n v="55"/>
    <x v="119"/>
    <n v="1"/>
    <n v="10"/>
    <s v="Quercus rugosa"/>
    <n v="10"/>
    <n v="3"/>
    <m/>
    <m/>
    <n v="7.8539816339744835E-3"/>
    <n v="1.2942556175112916E-2"/>
    <s v="5a15"/>
  </r>
  <r>
    <n v="55"/>
    <x v="119"/>
    <n v="1"/>
    <n v="10"/>
    <s v="Quercus rugosa"/>
    <n v="5"/>
    <n v="3"/>
    <m/>
    <m/>
    <n v="1.9634954084936209E-3"/>
    <n v="3.6378364277704512E-3"/>
    <s v="5a15"/>
  </r>
  <r>
    <n v="55"/>
    <x v="119"/>
    <n v="1"/>
    <n v="24"/>
    <s v="Pinus cembroides"/>
    <n v="5"/>
    <n v="3"/>
    <m/>
    <m/>
    <n v="1.9634954084936209E-3"/>
    <n v="3.5268851656513989E-3"/>
    <s v="5a15"/>
  </r>
  <r>
    <n v="55"/>
    <x v="119"/>
    <n v="1"/>
    <n v="24"/>
    <s v="Pinus cembroides"/>
    <n v="10"/>
    <n v="6"/>
    <m/>
    <m/>
    <n v="7.8539816339744835E-3"/>
    <n v="2.6728826664807165E-2"/>
    <s v="5a15"/>
  </r>
  <r>
    <n v="55"/>
    <x v="119"/>
    <n v="1"/>
    <n v="10"/>
    <s v="Quercus rugosa"/>
    <n v="25"/>
    <n v="6"/>
    <m/>
    <m/>
    <n v="4.9087385212340517E-2"/>
    <n v="0.14801210491524977"/>
    <s v="20a25"/>
  </r>
  <r>
    <n v="55"/>
    <x v="119"/>
    <n v="1"/>
    <n v="24"/>
    <s v="Quercus rugosa"/>
    <n v="5"/>
    <n v="3"/>
    <m/>
    <m/>
    <n v="1.9634954084936209E-3"/>
    <n v="3.6378364277704512E-3"/>
    <s v="5a15"/>
  </r>
  <r>
    <n v="55"/>
    <x v="119"/>
    <n v="1"/>
    <n v="2"/>
    <s v="Pinus engelmannii"/>
    <n v="20"/>
    <n v="10"/>
    <n v="32"/>
    <n v="9"/>
    <n v="3.1415926535897934E-2"/>
    <n v="0.16708186706148101"/>
    <s v="5a15"/>
  </r>
  <r>
    <n v="55"/>
    <x v="119"/>
    <n v="1"/>
    <n v="10"/>
    <s v="Quercus rugosa"/>
    <n v="10"/>
    <n v="3"/>
    <m/>
    <m/>
    <n v="7.8539816339744835E-3"/>
    <n v="1.2942556175112916E-2"/>
    <s v="5a15"/>
  </r>
  <r>
    <n v="55"/>
    <x v="119"/>
    <n v="1"/>
    <n v="10"/>
    <s v="Quercus rugosa"/>
    <n v="5"/>
    <n v="3"/>
    <m/>
    <m/>
    <n v="1.9634954084936209E-3"/>
    <n v="3.6378364277704512E-3"/>
    <s v="5a15"/>
  </r>
  <r>
    <n v="55"/>
    <x v="119"/>
    <n v="1"/>
    <n v="2"/>
    <s v="Pinus engelmannii"/>
    <n v="10"/>
    <n v="10"/>
    <m/>
    <m/>
    <n v="7.8539816339744835E-3"/>
    <n v="4.5847824058857317E-2"/>
    <s v="5a15"/>
  </r>
  <r>
    <n v="55"/>
    <x v="119"/>
    <n v="1"/>
    <n v="2"/>
    <s v="Pinus engelmannii"/>
    <n v="10"/>
    <n v="10"/>
    <m/>
    <m/>
    <n v="7.8539816339744835E-3"/>
    <n v="4.5847824058857317E-2"/>
    <s v="5a15"/>
  </r>
  <r>
    <n v="55"/>
    <x v="119"/>
    <n v="1"/>
    <n v="22"/>
    <s v="Juniperus sp"/>
    <n v="5"/>
    <n v="3"/>
    <m/>
    <m/>
    <n v="1.9634954084936209E-3"/>
    <n v="3.6378364277704512E-3"/>
    <s v="5a15"/>
  </r>
  <r>
    <n v="55"/>
    <x v="119"/>
    <n v="1"/>
    <n v="24"/>
    <s v="Quercus rugosa"/>
    <n v="15"/>
    <n v="6"/>
    <m/>
    <m/>
    <n v="1.7671458676442587E-2"/>
    <n v="5.8089659363338444E-2"/>
    <s v="5a15"/>
  </r>
  <r>
    <n v="55"/>
    <x v="119"/>
    <n v="1"/>
    <n v="24"/>
    <s v="Quercus rugosa"/>
    <n v="10"/>
    <n v="6"/>
    <m/>
    <m/>
    <n v="7.8539816339744835E-3"/>
    <n v="2.7649101142956961E-2"/>
    <s v="5a15"/>
  </r>
  <r>
    <n v="55"/>
    <x v="119"/>
    <n v="1"/>
    <n v="24"/>
    <s v="Quercus rugosa"/>
    <n v="10"/>
    <n v="6"/>
    <m/>
    <m/>
    <n v="7.8539816339744835E-3"/>
    <n v="2.7649101142956961E-2"/>
    <s v="5a15"/>
  </r>
  <r>
    <n v="55"/>
    <x v="120"/>
    <n v="1"/>
    <n v="24"/>
    <s v="Pinus cembroides"/>
    <n v="15"/>
    <n v="6"/>
    <m/>
    <m/>
    <n v="1.7671458676442587E-2"/>
    <n v="5.6950957515054322E-2"/>
    <s v="5a15"/>
  </r>
  <r>
    <n v="55"/>
    <x v="120"/>
    <n v="1"/>
    <n v="24"/>
    <s v="Pinus cembroides"/>
    <n v="10"/>
    <n v="6"/>
    <m/>
    <m/>
    <n v="7.8539816339744835E-3"/>
    <n v="2.6728826664807165E-2"/>
    <s v="5a15"/>
  </r>
  <r>
    <n v="55"/>
    <x v="120"/>
    <n v="1"/>
    <n v="24"/>
    <s v="Quercus rugosa"/>
    <n v="5"/>
    <n v="6"/>
    <m/>
    <m/>
    <n v="1.9634954084936209E-3"/>
    <n v="7.7714870209617563E-3"/>
    <s v="5a15"/>
  </r>
  <r>
    <n v="55"/>
    <x v="120"/>
    <n v="1"/>
    <n v="24"/>
    <s v="Pinus cembroides"/>
    <n v="10"/>
    <n v="5"/>
    <m/>
    <m/>
    <n v="7.8539816339744835E-3"/>
    <n v="2.2046555420420225E-2"/>
    <s v="5a15"/>
  </r>
  <r>
    <n v="55"/>
    <x v="120"/>
    <n v="1"/>
    <n v="10"/>
    <s v="Quercus rugosa"/>
    <n v="10"/>
    <n v="3"/>
    <m/>
    <m/>
    <n v="7.8539816339744835E-3"/>
    <n v="1.2942556175112916E-2"/>
    <s v="5a15"/>
  </r>
  <r>
    <n v="55"/>
    <x v="120"/>
    <n v="1"/>
    <n v="14"/>
    <s v="Quercus fulva"/>
    <n v="5"/>
    <n v="3"/>
    <m/>
    <m/>
    <n v="1.9634954084936209E-3"/>
    <n v="3.6378364277704512E-3"/>
    <s v="5a15"/>
  </r>
  <r>
    <n v="55"/>
    <x v="120"/>
    <n v="1"/>
    <n v="24"/>
    <s v="Pinus cembroides"/>
    <n v="10"/>
    <n v="3"/>
    <m/>
    <m/>
    <n v="7.8539816339744835E-3"/>
    <n v="1.285292313179332E-2"/>
    <s v="5a15"/>
  </r>
  <r>
    <n v="55"/>
    <x v="120"/>
    <n v="1"/>
    <n v="10"/>
    <s v="Quercus rugosa"/>
    <n v="25"/>
    <n v="6"/>
    <m/>
    <m/>
    <n v="4.9087385212340517E-2"/>
    <n v="0.14801210491524977"/>
    <s v="20a25"/>
  </r>
  <r>
    <n v="55"/>
    <x v="120"/>
    <n v="1"/>
    <n v="24"/>
    <s v="Juniperus sp"/>
    <n v="5"/>
    <n v="3"/>
    <m/>
    <m/>
    <n v="1.9634954084936209E-3"/>
    <n v="3.6378364277704512E-3"/>
    <s v="5a15"/>
  </r>
  <r>
    <n v="55"/>
    <x v="120"/>
    <n v="1"/>
    <n v="24"/>
    <s v="Juniperus sp"/>
    <n v="10"/>
    <n v="5"/>
    <m/>
    <m/>
    <n v="7.8539816339744835E-3"/>
    <n v="2.2644818432641822E-2"/>
    <s v="5a15"/>
  </r>
  <r>
    <n v="55"/>
    <x v="120"/>
    <n v="1"/>
    <n v="24"/>
    <s v="Juniperus sp"/>
    <n v="15"/>
    <n v="6"/>
    <m/>
    <m/>
    <n v="1.7671458676442587E-2"/>
    <n v="5.8089659363338444E-2"/>
    <s v="5a15"/>
  </r>
  <r>
    <n v="55"/>
    <x v="120"/>
    <n v="1"/>
    <n v="24"/>
    <s v="Juniperus sp"/>
    <n v="10"/>
    <n v="6"/>
    <m/>
    <m/>
    <n v="7.8539816339744835E-3"/>
    <n v="2.7649101142956961E-2"/>
    <s v="5a15"/>
  </r>
  <r>
    <n v="55"/>
    <x v="120"/>
    <n v="1"/>
    <n v="24"/>
    <s v="Juniperus sp"/>
    <n v="5"/>
    <n v="6"/>
    <m/>
    <m/>
    <n v="1.9634954084936209E-3"/>
    <n v="7.7714870209617563E-3"/>
    <s v="5a15"/>
  </r>
  <r>
    <n v="55"/>
    <x v="120"/>
    <n v="1"/>
    <n v="22"/>
    <s v="Juniperus sp"/>
    <n v="5"/>
    <n v="3"/>
    <m/>
    <m/>
    <n v="1.9634954084936209E-3"/>
    <n v="3.6378364277704512E-3"/>
    <s v="5a15"/>
  </r>
  <r>
    <n v="55"/>
    <x v="120"/>
    <n v="1"/>
    <n v="10"/>
    <s v="Quercus rugosa"/>
    <n v="5"/>
    <n v="3"/>
    <m/>
    <m/>
    <n v="1.9634954084936209E-3"/>
    <n v="3.6378364277704512E-3"/>
    <s v="5a15"/>
  </r>
  <r>
    <n v="55"/>
    <x v="120"/>
    <n v="1"/>
    <n v="14"/>
    <s v="Quercus fulva"/>
    <n v="5"/>
    <n v="3"/>
    <m/>
    <m/>
    <n v="1.9634954084936209E-3"/>
    <n v="3.6378364277704512E-3"/>
    <s v="5a15"/>
  </r>
  <r>
    <n v="55"/>
    <x v="120"/>
    <n v="1"/>
    <n v="24"/>
    <s v="Pinus cembroides"/>
    <n v="10"/>
    <n v="3"/>
    <m/>
    <m/>
    <n v="7.8539816339744835E-3"/>
    <n v="1.285292313179332E-2"/>
    <s v="5a15"/>
  </r>
  <r>
    <n v="55"/>
    <x v="120"/>
    <n v="1"/>
    <n v="10"/>
    <s v="Quercus rugosa"/>
    <n v="25"/>
    <n v="6"/>
    <m/>
    <m/>
    <n v="4.9087385212340517E-2"/>
    <n v="0.14801210491524977"/>
    <s v="20a25"/>
  </r>
  <r>
    <n v="55"/>
    <x v="120"/>
    <n v="1"/>
    <n v="24"/>
    <s v="Quercus rugosa"/>
    <n v="5"/>
    <n v="3"/>
    <m/>
    <m/>
    <n v="1.9634954084936209E-3"/>
    <n v="3.6378364277704512E-3"/>
    <s v="5a15"/>
  </r>
  <r>
    <n v="55"/>
    <x v="120"/>
    <n v="1"/>
    <n v="24"/>
    <s v="Juniperus sp"/>
    <n v="15"/>
    <n v="6"/>
    <m/>
    <m/>
    <n v="1.7671458676442587E-2"/>
    <n v="5.8089659363338444E-2"/>
    <s v="5a15"/>
  </r>
  <r>
    <n v="55"/>
    <x v="120"/>
    <n v="1"/>
    <n v="24"/>
    <s v="Juniperus sp"/>
    <n v="10"/>
    <n v="6"/>
    <m/>
    <m/>
    <n v="7.8539816339744835E-3"/>
    <n v="2.7649101142956961E-2"/>
    <s v="5a15"/>
  </r>
  <r>
    <n v="55"/>
    <x v="120"/>
    <n v="1"/>
    <n v="24"/>
    <s v="Juniperus sp"/>
    <n v="5"/>
    <n v="6"/>
    <m/>
    <m/>
    <n v="1.9634954084936209E-3"/>
    <n v="7.7714870209617563E-3"/>
    <s v="5a15"/>
  </r>
  <r>
    <n v="55"/>
    <x v="120"/>
    <n v="1"/>
    <n v="22"/>
    <s v="Juniperus sp"/>
    <n v="5"/>
    <n v="3"/>
    <m/>
    <m/>
    <n v="1.9634954084936209E-3"/>
    <n v="3.6378364277704512E-3"/>
    <s v="5a15"/>
  </r>
  <r>
    <n v="55"/>
    <x v="120"/>
    <n v="1"/>
    <n v="10"/>
    <s v="Quercus rugosa"/>
    <n v="5"/>
    <n v="3"/>
    <m/>
    <m/>
    <n v="1.9634954084936209E-3"/>
    <n v="3.6378364277704512E-3"/>
    <s v="5a15"/>
  </r>
  <r>
    <n v="55"/>
    <x v="120"/>
    <n v="1"/>
    <n v="24"/>
    <s v="Quercus rugosa"/>
    <n v="5"/>
    <n v="3"/>
    <m/>
    <m/>
    <n v="1.9634954084936209E-3"/>
    <n v="3.6378364277704512E-3"/>
    <s v="5a15"/>
  </r>
  <r>
    <n v="55"/>
    <x v="120"/>
    <n v="1"/>
    <n v="24"/>
    <s v="Quercus rugosa"/>
    <n v="20"/>
    <n v="3"/>
    <m/>
    <m/>
    <n v="3.1415926535897934E-2"/>
    <n v="4.6046534436573458E-2"/>
    <s v="20a25"/>
  </r>
  <r>
    <n v="55"/>
    <x v="120"/>
    <n v="1"/>
    <n v="24"/>
    <s v="Quercus rugosa"/>
    <n v="10"/>
    <n v="3"/>
    <m/>
    <m/>
    <n v="7.8539816339744835E-3"/>
    <n v="1.2942556175112916E-2"/>
    <s v="5a15"/>
  </r>
  <r>
    <n v="55"/>
    <x v="120"/>
    <n v="1"/>
    <n v="24"/>
    <s v="Quercus rugosa"/>
    <n v="15"/>
    <n v="6"/>
    <m/>
    <m/>
    <n v="1.7671458676442587E-2"/>
    <n v="5.8089659363338444E-2"/>
    <s v="5a15"/>
  </r>
  <r>
    <n v="55"/>
    <x v="120"/>
    <n v="1"/>
    <n v="24"/>
    <s v="Pinus cembroides"/>
    <n v="10"/>
    <n v="3"/>
    <m/>
    <m/>
    <n v="7.8539816339744835E-3"/>
    <n v="1.285292313179332E-2"/>
    <s v="5a15"/>
  </r>
  <r>
    <n v="55"/>
    <x v="120"/>
    <n v="1"/>
    <n v="10"/>
    <s v="Quercus rugosa"/>
    <n v="25"/>
    <n v="6"/>
    <m/>
    <m/>
    <n v="4.9087385212340517E-2"/>
    <n v="0.14801210491524977"/>
    <s v="20a25"/>
  </r>
  <r>
    <n v="55"/>
    <x v="120"/>
    <n v="1"/>
    <n v="24"/>
    <s v="Quercus rugosa"/>
    <n v="5"/>
    <n v="3"/>
    <m/>
    <m/>
    <n v="1.9634954084936209E-3"/>
    <n v="3.6378364277704512E-3"/>
    <s v="5a15"/>
  </r>
  <r>
    <n v="55"/>
    <x v="120"/>
    <n v="1"/>
    <n v="24"/>
    <s v="Quercus rugosa"/>
    <n v="20"/>
    <n v="3"/>
    <m/>
    <m/>
    <n v="3.1415926535897934E-2"/>
    <n v="4.6046534436573458E-2"/>
    <s v="20a25"/>
  </r>
  <r>
    <n v="55"/>
    <x v="120"/>
    <n v="1"/>
    <n v="24"/>
    <s v="Quercus rugosa"/>
    <n v="10"/>
    <n v="3"/>
    <m/>
    <m/>
    <n v="7.8539816339744835E-3"/>
    <n v="1.2942556175112916E-2"/>
    <s v="5a15"/>
  </r>
  <r>
    <n v="55"/>
    <x v="120"/>
    <n v="1"/>
    <n v="24"/>
    <s v="Quercus rugosa"/>
    <n v="15"/>
    <n v="6"/>
    <m/>
    <m/>
    <n v="1.7671458676442587E-2"/>
    <n v="5.8089659363338444E-2"/>
    <s v="5a15"/>
  </r>
  <r>
    <n v="55"/>
    <x v="120"/>
    <n v="1"/>
    <n v="24"/>
    <s v="Pinus cembroides"/>
    <n v="10"/>
    <n v="6"/>
    <m/>
    <m/>
    <n v="7.8539816339744835E-3"/>
    <n v="2.6728826664807165E-2"/>
    <s v="5a15"/>
  </r>
  <r>
    <n v="55"/>
    <x v="120"/>
    <n v="1"/>
    <n v="24"/>
    <s v="Pinus cembroides"/>
    <n v="10"/>
    <n v="6"/>
    <m/>
    <m/>
    <n v="7.8539816339744835E-3"/>
    <n v="2.6728826664807165E-2"/>
    <s v="5a15"/>
  </r>
  <r>
    <n v="55"/>
    <x v="120"/>
    <n v="1"/>
    <n v="14"/>
    <s v="Quercus fulva"/>
    <n v="5"/>
    <n v="3"/>
    <m/>
    <m/>
    <n v="1.9634954084936209E-3"/>
    <n v="3.6378364277704512E-3"/>
    <s v="5a15"/>
  </r>
  <r>
    <n v="55"/>
    <x v="120"/>
    <n v="1"/>
    <n v="14"/>
    <s v="Quercus fulva"/>
    <n v="5"/>
    <n v="3"/>
    <m/>
    <m/>
    <n v="1.9634954084936209E-3"/>
    <n v="3.6378364277704512E-3"/>
    <s v="5a15"/>
  </r>
  <r>
    <n v="55"/>
    <x v="120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Pinus cembroides"/>
    <n v="15"/>
    <n v="6"/>
    <m/>
    <m/>
    <n v="1.7671458676442587E-2"/>
    <n v="5.6950957515054322E-2"/>
    <s v="5a15"/>
  </r>
  <r>
    <n v="62"/>
    <x v="121"/>
    <n v="1"/>
    <n v="2"/>
    <s v="Pinus engelmannii"/>
    <n v="10"/>
    <n v="10"/>
    <m/>
    <m/>
    <n v="7.8539816339744835E-3"/>
    <n v="4.5847824058857317E-2"/>
    <s v="5a15"/>
  </r>
  <r>
    <n v="62"/>
    <x v="121"/>
    <n v="1"/>
    <n v="24"/>
    <s v="Quercus rugosa"/>
    <n v="5"/>
    <n v="6"/>
    <m/>
    <m/>
    <n v="1.9634954084936209E-3"/>
    <n v="7.7714870209617563E-3"/>
    <s v="5a15"/>
  </r>
  <r>
    <n v="62"/>
    <x v="121"/>
    <n v="1"/>
    <n v="2"/>
    <s v="Pinus engelmannii"/>
    <n v="15"/>
    <n v="10"/>
    <m/>
    <m/>
    <n v="1.7671458676442587E-2"/>
    <n v="9.7687695493628809E-2"/>
    <s v="5a15"/>
  </r>
  <r>
    <n v="62"/>
    <x v="121"/>
    <n v="1"/>
    <n v="10"/>
    <s v="Quercus rugosa"/>
    <n v="10"/>
    <n v="3"/>
    <m/>
    <m/>
    <n v="7.8539816339744835E-3"/>
    <n v="1.2942556175112916E-2"/>
    <s v="5a15"/>
  </r>
  <r>
    <n v="62"/>
    <x v="121"/>
    <n v="1"/>
    <n v="14"/>
    <s v="Quercus fulva"/>
    <n v="5"/>
    <n v="3"/>
    <m/>
    <m/>
    <n v="1.9634954084936209E-3"/>
    <n v="3.6378364277704512E-3"/>
    <s v="5a15"/>
  </r>
  <r>
    <n v="62"/>
    <x v="121"/>
    <n v="1"/>
    <n v="2"/>
    <s v="Pinus engelmannii"/>
    <n v="15"/>
    <n v="10"/>
    <m/>
    <m/>
    <n v="1.7671458676442587E-2"/>
    <n v="9.7687695493628809E-2"/>
    <s v="5a15"/>
  </r>
  <r>
    <n v="62"/>
    <x v="121"/>
    <n v="1"/>
    <n v="10"/>
    <s v="Quercus rugosa"/>
    <n v="25"/>
    <n v="6"/>
    <m/>
    <m/>
    <n v="4.9087385212340517E-2"/>
    <n v="0.14801210491524977"/>
    <s v="20a25"/>
  </r>
  <r>
    <n v="62"/>
    <x v="121"/>
    <n v="1"/>
    <n v="24"/>
    <s v="Juniperus sp"/>
    <n v="5"/>
    <n v="3"/>
    <m/>
    <m/>
    <n v="1.9634954084936209E-3"/>
    <n v="3.6378364277704512E-3"/>
    <s v="5a15"/>
  </r>
  <r>
    <n v="62"/>
    <x v="121"/>
    <n v="1"/>
    <n v="24"/>
    <s v="Juniperus sp"/>
    <n v="10"/>
    <n v="5"/>
    <m/>
    <m/>
    <n v="7.8539816339744835E-3"/>
    <n v="2.2644818432641822E-2"/>
    <s v="5a15"/>
  </r>
  <r>
    <n v="62"/>
    <x v="121"/>
    <n v="1"/>
    <n v="24"/>
    <s v="Juniperus sp"/>
    <n v="15"/>
    <n v="6"/>
    <m/>
    <m/>
    <n v="1.7671458676442587E-2"/>
    <n v="5.8089659363338444E-2"/>
    <s v="5a15"/>
  </r>
  <r>
    <n v="62"/>
    <x v="121"/>
    <n v="1"/>
    <n v="24"/>
    <s v="Juniperus sp"/>
    <n v="10"/>
    <n v="6"/>
    <m/>
    <m/>
    <n v="7.8539816339744835E-3"/>
    <n v="2.7649101142956961E-2"/>
    <s v="5a15"/>
  </r>
  <r>
    <n v="62"/>
    <x v="121"/>
    <n v="1"/>
    <n v="24"/>
    <s v="Juniperus sp"/>
    <n v="5"/>
    <n v="6"/>
    <m/>
    <m/>
    <n v="1.9634954084936209E-3"/>
    <n v="7.7714870209617563E-3"/>
    <s v="5a15"/>
  </r>
  <r>
    <n v="62"/>
    <x v="121"/>
    <n v="1"/>
    <n v="10"/>
    <s v="Quercus rugosa"/>
    <n v="5"/>
    <n v="3"/>
    <m/>
    <m/>
    <n v="1.9634954084936209E-3"/>
    <n v="3.6378364277704512E-3"/>
    <s v="5a15"/>
  </r>
  <r>
    <n v="62"/>
    <x v="121"/>
    <n v="1"/>
    <n v="24"/>
    <s v="Pinus cembroides"/>
    <n v="5"/>
    <n v="3"/>
    <m/>
    <m/>
    <n v="1.9634954084936209E-3"/>
    <n v="3.5268851656513989E-3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22"/>
    <s v="Juniperus sp"/>
    <n v="5"/>
    <n v="3"/>
    <m/>
    <m/>
    <n v="1.9634954084936209E-3"/>
    <n v="3.6378364277704512E-3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Pinus cembroides"/>
    <n v="15"/>
    <n v="6"/>
    <m/>
    <m/>
    <n v="1.7671458676442587E-2"/>
    <n v="5.6950957515054322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14"/>
    <s v="Quercus fulva"/>
    <n v="5"/>
    <n v="3"/>
    <m/>
    <m/>
    <n v="1.9634954084936209E-3"/>
    <n v="3.6378364277704512E-3"/>
    <s v="5a15"/>
  </r>
  <r>
    <n v="62"/>
    <x v="121"/>
    <n v="1"/>
    <n v="14"/>
    <s v="Quercus fulva"/>
    <n v="5"/>
    <n v="3"/>
    <m/>
    <m/>
    <n v="1.9634954084936209E-3"/>
    <n v="3.6378364277704512E-3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Pinus cembroides"/>
    <n v="5"/>
    <n v="6"/>
    <m/>
    <m/>
    <n v="1.9634954084936209E-3"/>
    <n v="7.3344795804612326E-3"/>
    <s v="5a15"/>
  </r>
  <r>
    <n v="62"/>
    <x v="121"/>
    <n v="1"/>
    <n v="10"/>
    <s v="Quercus rugosa"/>
    <n v="5"/>
    <n v="3"/>
    <m/>
    <m/>
    <n v="1.9634954084936209E-3"/>
    <n v="3.6378364277704512E-3"/>
    <s v="5a15"/>
  </r>
  <r>
    <n v="62"/>
    <x v="121"/>
    <n v="1"/>
    <n v="2"/>
    <s v="Pinus engelmannii"/>
    <n v="10"/>
    <n v="10"/>
    <m/>
    <m/>
    <n v="7.8539816339744835E-3"/>
    <n v="4.5847824058857317E-2"/>
    <s v="5a15"/>
  </r>
  <r>
    <n v="62"/>
    <x v="121"/>
    <n v="1"/>
    <n v="2"/>
    <s v="Pinus engelmannii"/>
    <n v="15"/>
    <n v="10"/>
    <n v="34"/>
    <n v="8"/>
    <n v="1.7671458676442587E-2"/>
    <n v="9.7687695493628809E-2"/>
    <s v="5a15"/>
  </r>
  <r>
    <n v="62"/>
    <x v="121"/>
    <n v="1"/>
    <n v="22"/>
    <s v="Juniperus sp"/>
    <n v="5"/>
    <n v="3"/>
    <m/>
    <m/>
    <n v="1.9634954084936209E-3"/>
    <n v="3.6378364277704512E-3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0"/>
    <n v="6"/>
    <m/>
    <m/>
    <n v="7.8539816339744835E-3"/>
    <n v="2.7649101142956961E-2"/>
    <s v="5a15"/>
  </r>
  <r>
    <n v="62"/>
    <x v="121"/>
    <n v="1"/>
    <n v="24"/>
    <s v="Quercus rugosa"/>
    <n v="15"/>
    <n v="6"/>
    <m/>
    <m/>
    <n v="1.7671458676442587E-2"/>
    <n v="5.8089659363338444E-2"/>
    <s v="5a15"/>
  </r>
  <r>
    <n v="62"/>
    <x v="121"/>
    <n v="1"/>
    <n v="2"/>
    <s v="Pinus engelmannii"/>
    <n v="15"/>
    <n v="6"/>
    <m/>
    <m/>
    <n v="1.7671458676442587E-2"/>
    <n v="5.6950957515054322E-2"/>
    <s v="5a15"/>
  </r>
  <r>
    <n v="62"/>
    <x v="121"/>
    <n v="1"/>
    <n v="24"/>
    <s v="Pinus cembroides"/>
    <n v="10"/>
    <n v="6"/>
    <m/>
    <m/>
    <n v="7.8539816339744835E-3"/>
    <n v="2.6728826664807165E-2"/>
    <s v="5a15"/>
  </r>
  <r>
    <n v="62"/>
    <x v="121"/>
    <n v="1"/>
    <n v="24"/>
    <s v="Quercus rugosa"/>
    <n v="5"/>
    <n v="6"/>
    <m/>
    <m/>
    <n v="1.9634954084936209E-3"/>
    <n v="7.7714870209617563E-3"/>
    <s v="5a15"/>
  </r>
  <r>
    <n v="62"/>
    <x v="121"/>
    <n v="1"/>
    <n v="24"/>
    <s v="Pinus cembroides"/>
    <n v="10"/>
    <n v="5"/>
    <m/>
    <m/>
    <n v="7.8539816339744835E-3"/>
    <n v="2.2046555420420225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Pinus cembroides"/>
    <n v="15"/>
    <n v="6"/>
    <m/>
    <m/>
    <n v="1.7671458676442587E-2"/>
    <n v="5.6950957515054322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Pinus cembroides"/>
    <n v="10"/>
    <n v="6"/>
    <m/>
    <m/>
    <n v="7.8539816339744835E-3"/>
    <n v="2.6728826664807165E-2"/>
    <s v="5a15"/>
  </r>
  <r>
    <n v="63"/>
    <x v="122"/>
    <n v="1"/>
    <n v="24"/>
    <s v="Pinus cembroides"/>
    <n v="10"/>
    <n v="6"/>
    <m/>
    <m/>
    <n v="7.8539816339744835E-3"/>
    <n v="2.6728826664807165E-2"/>
    <s v="5a15"/>
  </r>
  <r>
    <n v="63"/>
    <x v="122"/>
    <n v="1"/>
    <n v="14"/>
    <s v="Quercus fulva"/>
    <n v="5"/>
    <n v="3"/>
    <m/>
    <m/>
    <n v="1.9634954084936209E-3"/>
    <n v="3.6378364277704512E-3"/>
    <s v="5a15"/>
  </r>
  <r>
    <n v="63"/>
    <x v="122"/>
    <n v="1"/>
    <n v="14"/>
    <s v="Quercus fulva"/>
    <n v="5"/>
    <n v="3"/>
    <m/>
    <m/>
    <n v="1.9634954084936209E-3"/>
    <n v="3.6378364277704512E-3"/>
    <s v="5a15"/>
  </r>
  <r>
    <n v="63"/>
    <x v="122"/>
    <n v="1"/>
    <n v="24"/>
    <s v="Pinus cembroides"/>
    <n v="10"/>
    <n v="6"/>
    <m/>
    <m/>
    <n v="7.8539816339744835E-3"/>
    <n v="2.6728826664807165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"/>
    <s v="Pinus engelmannii"/>
    <n v="10"/>
    <n v="10"/>
    <m/>
    <m/>
    <n v="7.8539816339744835E-3"/>
    <n v="4.5847824058857317E-2"/>
    <s v="5a15"/>
  </r>
  <r>
    <n v="63"/>
    <x v="122"/>
    <n v="1"/>
    <n v="10"/>
    <s v="Quercus rugosa"/>
    <n v="5"/>
    <n v="3"/>
    <m/>
    <m/>
    <n v="1.9634954084936209E-3"/>
    <n v="3.6378364277704512E-3"/>
    <s v="5a15"/>
  </r>
  <r>
    <n v="63"/>
    <x v="122"/>
    <n v="1"/>
    <n v="2"/>
    <s v="Pinus engelmannii"/>
    <n v="10"/>
    <n v="10"/>
    <m/>
    <m/>
    <n v="7.8539816339744835E-3"/>
    <n v="4.5847824058857317E-2"/>
    <s v="5a15"/>
  </r>
  <r>
    <n v="63"/>
    <x v="122"/>
    <n v="1"/>
    <n v="2"/>
    <s v="Pinus engelmannii"/>
    <n v="15"/>
    <n v="10"/>
    <n v="27"/>
    <n v="8"/>
    <n v="1.7671458676442587E-2"/>
    <n v="9.7687695493628809E-2"/>
    <s v="5a15"/>
  </r>
  <r>
    <n v="63"/>
    <x v="122"/>
    <n v="1"/>
    <n v="22"/>
    <s v="Juniperus sp"/>
    <n v="5"/>
    <n v="3"/>
    <m/>
    <m/>
    <n v="1.9634954084936209E-3"/>
    <n v="3.6378364277704512E-3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"/>
    <s v="Pinus engelmannii"/>
    <n v="15"/>
    <n v="6"/>
    <m/>
    <m/>
    <n v="1.7671458676442587E-2"/>
    <n v="5.6950957515054322E-2"/>
    <s v="5a15"/>
  </r>
  <r>
    <n v="63"/>
    <x v="122"/>
    <n v="1"/>
    <n v="2"/>
    <s v="Pinus engelmannii"/>
    <n v="10"/>
    <n v="10"/>
    <m/>
    <m/>
    <n v="7.8539816339744835E-3"/>
    <n v="4.5847824058857317E-2"/>
    <s v="5a15"/>
  </r>
  <r>
    <n v="63"/>
    <x v="122"/>
    <n v="1"/>
    <n v="24"/>
    <s v="Quercus rugosa"/>
    <n v="5"/>
    <n v="6"/>
    <m/>
    <m/>
    <n v="1.9634954084936209E-3"/>
    <n v="7.7714870209617563E-3"/>
    <s v="5a15"/>
  </r>
  <r>
    <n v="63"/>
    <x v="122"/>
    <n v="1"/>
    <n v="24"/>
    <s v="Pinus cembroides"/>
    <n v="10"/>
    <n v="5"/>
    <m/>
    <m/>
    <n v="7.8539816339744835E-3"/>
    <n v="2.2046555420420225E-2"/>
    <s v="5a15"/>
  </r>
  <r>
    <n v="63"/>
    <x v="122"/>
    <n v="1"/>
    <n v="10"/>
    <s v="Quercus rugosa"/>
    <n v="10"/>
    <n v="3"/>
    <m/>
    <m/>
    <n v="7.8539816339744835E-3"/>
    <n v="1.2942556175112916E-2"/>
    <s v="5a15"/>
  </r>
  <r>
    <n v="63"/>
    <x v="122"/>
    <n v="1"/>
    <n v="14"/>
    <s v="Quercus fulva"/>
    <n v="5"/>
    <n v="3"/>
    <m/>
    <m/>
    <n v="1.9634954084936209E-3"/>
    <n v="3.6378364277704512E-3"/>
    <s v="5a15"/>
  </r>
  <r>
    <n v="63"/>
    <x v="122"/>
    <n v="1"/>
    <n v="24"/>
    <s v="Pinus cembroides"/>
    <n v="10"/>
    <n v="3"/>
    <m/>
    <m/>
    <n v="7.8539816339744835E-3"/>
    <n v="1.285292313179332E-2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3"/>
    <x v="122"/>
    <n v="1"/>
    <n v="24"/>
    <s v="Quercus rugosa"/>
    <n v="10"/>
    <n v="6"/>
    <m/>
    <m/>
    <n v="7.8539816339744835E-3"/>
    <n v="2.7649101142956961E-2"/>
    <s v="5a15"/>
  </r>
  <r>
    <n v="63"/>
    <x v="122"/>
    <n v="1"/>
    <n v="24"/>
    <s v="Pinus cembroides"/>
    <n v="5"/>
    <n v="6"/>
    <m/>
    <m/>
    <n v="1.9634954084936209E-3"/>
    <n v="7.3344795804612326E-3"/>
    <s v="5a15"/>
  </r>
  <r>
    <n v="63"/>
    <x v="122"/>
    <n v="1"/>
    <n v="10"/>
    <s v="Quercus rugosa"/>
    <n v="5"/>
    <n v="3"/>
    <m/>
    <m/>
    <n v="1.9634954084936209E-3"/>
    <n v="3.6378364277704512E-3"/>
    <s v="5a15"/>
  </r>
  <r>
    <n v="63"/>
    <x v="122"/>
    <n v="1"/>
    <n v="24"/>
    <s v="Pinus cembroides"/>
    <n v="5"/>
    <n v="3"/>
    <m/>
    <m/>
    <n v="1.9634954084936209E-3"/>
    <n v="3.5268851656513989E-3"/>
    <s v="5a15"/>
  </r>
  <r>
    <n v="63"/>
    <x v="122"/>
    <n v="1"/>
    <n v="24"/>
    <s v="Pinus cembroides"/>
    <n v="10"/>
    <n v="6"/>
    <m/>
    <m/>
    <n v="7.8539816339744835E-3"/>
    <n v="2.6728826664807165E-2"/>
    <s v="5a15"/>
  </r>
  <r>
    <n v="63"/>
    <x v="122"/>
    <n v="1"/>
    <n v="22"/>
    <s v="Juniperus sp"/>
    <n v="5"/>
    <n v="3"/>
    <m/>
    <m/>
    <n v="1.9634954084936209E-3"/>
    <n v="3.6378364277704512E-3"/>
    <s v="5a15"/>
  </r>
  <r>
    <n v="63"/>
    <x v="122"/>
    <n v="1"/>
    <n v="24"/>
    <s v="Quercus rugosa"/>
    <n v="15"/>
    <n v="6"/>
    <m/>
    <m/>
    <n v="1.7671458676442587E-2"/>
    <n v="5.8089659363338444E-2"/>
    <s v="5a15"/>
  </r>
  <r>
    <n v="64"/>
    <x v="123"/>
    <n v="1"/>
    <n v="10"/>
    <s v="Quercus rugosa"/>
    <n v="25"/>
    <n v="6"/>
    <m/>
    <m/>
    <n v="4.9087385212340517E-2"/>
    <n v="0.14801210491524977"/>
    <s v="20a25"/>
  </r>
  <r>
    <n v="64"/>
    <x v="123"/>
    <n v="1"/>
    <n v="24"/>
    <s v="Juniperus sp"/>
    <n v="5"/>
    <n v="3"/>
    <m/>
    <m/>
    <n v="1.9634954084936209E-3"/>
    <n v="3.6378364277704512E-3"/>
    <s v="5a15"/>
  </r>
  <r>
    <n v="64"/>
    <x v="123"/>
    <n v="1"/>
    <n v="24"/>
    <s v="Juniperus sp"/>
    <n v="10"/>
    <n v="5"/>
    <m/>
    <m/>
    <n v="7.8539816339744835E-3"/>
    <n v="2.2644818432641822E-2"/>
    <s v="5a15"/>
  </r>
  <r>
    <n v="64"/>
    <x v="123"/>
    <n v="1"/>
    <n v="24"/>
    <s v="Juniperus sp"/>
    <n v="15"/>
    <n v="6"/>
    <m/>
    <m/>
    <n v="1.7671458676442587E-2"/>
    <n v="5.8089659363338444E-2"/>
    <s v="5a15"/>
  </r>
  <r>
    <n v="64"/>
    <x v="123"/>
    <n v="1"/>
    <n v="24"/>
    <s v="Juniperus sp"/>
    <n v="10"/>
    <n v="6"/>
    <m/>
    <m/>
    <n v="7.8539816339744835E-3"/>
    <n v="2.7649101142956961E-2"/>
    <s v="5a15"/>
  </r>
  <r>
    <n v="64"/>
    <x v="123"/>
    <n v="1"/>
    <n v="24"/>
    <s v="Juniperus sp"/>
    <n v="5"/>
    <n v="6"/>
    <m/>
    <m/>
    <n v="1.9634954084936209E-3"/>
    <n v="7.7714870209617563E-3"/>
    <s v="5a15"/>
  </r>
  <r>
    <n v="64"/>
    <x v="123"/>
    <n v="1"/>
    <n v="22"/>
    <s v="Juniperus sp"/>
    <n v="5"/>
    <n v="3"/>
    <m/>
    <m/>
    <n v="1.9634954084936209E-3"/>
    <n v="3.6378364277704512E-3"/>
    <s v="5a15"/>
  </r>
  <r>
    <n v="64"/>
    <x v="123"/>
    <n v="1"/>
    <n v="10"/>
    <s v="Quercus rugosa"/>
    <n v="5"/>
    <n v="3"/>
    <m/>
    <m/>
    <n v="1.9634954084936209E-3"/>
    <n v="3.6378364277704512E-3"/>
    <s v="5a15"/>
  </r>
  <r>
    <n v="64"/>
    <x v="123"/>
    <n v="1"/>
    <n v="14"/>
    <s v="Quercus fulva"/>
    <n v="5"/>
    <n v="3"/>
    <m/>
    <m/>
    <n v="1.9634954084936209E-3"/>
    <n v="3.6378364277704512E-3"/>
    <s v="5a15"/>
  </r>
  <r>
    <n v="64"/>
    <x v="123"/>
    <n v="1"/>
    <n v="24"/>
    <s v="Pinus cembroides"/>
    <n v="10"/>
    <n v="3"/>
    <m/>
    <m/>
    <n v="7.8539816339744835E-3"/>
    <n v="1.285292313179332E-2"/>
    <s v="5a15"/>
  </r>
  <r>
    <n v="64"/>
    <x v="123"/>
    <n v="1"/>
    <n v="10"/>
    <s v="Quercus rugosa"/>
    <n v="25"/>
    <n v="6"/>
    <m/>
    <m/>
    <n v="4.9087385212340517E-2"/>
    <n v="0.14801210491524977"/>
    <s v="20a25"/>
  </r>
  <r>
    <n v="64"/>
    <x v="123"/>
    <n v="1"/>
    <n v="24"/>
    <s v="Quercus rugosa"/>
    <n v="5"/>
    <n v="3"/>
    <m/>
    <m/>
    <n v="1.9634954084936209E-3"/>
    <n v="3.6378364277704512E-3"/>
    <s v="5a15"/>
  </r>
  <r>
    <n v="64"/>
    <x v="123"/>
    <n v="1"/>
    <n v="2"/>
    <s v="Pinus engelmannii"/>
    <n v="15"/>
    <n v="10"/>
    <m/>
    <m/>
    <n v="1.7671458676442587E-2"/>
    <n v="9.7687695493628809E-2"/>
    <s v="5a15"/>
  </r>
  <r>
    <n v="64"/>
    <x v="123"/>
    <n v="1"/>
    <n v="10"/>
    <s v="Quercus rugosa"/>
    <n v="10"/>
    <n v="3"/>
    <m/>
    <m/>
    <n v="7.8539816339744835E-3"/>
    <n v="1.2942556175112916E-2"/>
    <s v="5a15"/>
  </r>
  <r>
    <n v="64"/>
    <x v="123"/>
    <n v="1"/>
    <n v="10"/>
    <s v="Quercus rugosa"/>
    <n v="5"/>
    <n v="3"/>
    <m/>
    <m/>
    <n v="1.9634954084936209E-3"/>
    <n v="3.6378364277704512E-3"/>
    <s v="5a15"/>
  </r>
  <r>
    <n v="64"/>
    <x v="123"/>
    <n v="1"/>
    <n v="2"/>
    <s v="Pinus engelmannii"/>
    <n v="10"/>
    <n v="10"/>
    <m/>
    <m/>
    <n v="7.8539816339744835E-3"/>
    <n v="4.5847824058857317E-2"/>
    <s v="5a15"/>
  </r>
  <r>
    <n v="64"/>
    <x v="123"/>
    <n v="1"/>
    <n v="2"/>
    <s v="Pinus engelmannii"/>
    <n v="20"/>
    <n v="15"/>
    <n v="34"/>
    <n v="9"/>
    <n v="3.1415926535897934E-2"/>
    <n v="0.25640973899293129"/>
    <s v="5a15"/>
  </r>
  <r>
    <n v="64"/>
    <x v="123"/>
    <n v="1"/>
    <n v="10"/>
    <s v="Quercus rugosa"/>
    <n v="25"/>
    <n v="6"/>
    <m/>
    <m/>
    <n v="4.9087385212340517E-2"/>
    <n v="0.14801210491524977"/>
    <s v="20a25"/>
  </r>
  <r>
    <n v="64"/>
    <x v="123"/>
    <n v="1"/>
    <n v="24"/>
    <s v="Quercus rugosa"/>
    <n v="5"/>
    <n v="3"/>
    <m/>
    <m/>
    <n v="1.9634954084936209E-3"/>
    <n v="3.6378364277704512E-3"/>
    <s v="5a15"/>
  </r>
  <r>
    <n v="64"/>
    <x v="123"/>
    <n v="1"/>
    <n v="24"/>
    <s v="Pinus cembroides"/>
    <n v="10"/>
    <n v="5"/>
    <m/>
    <m/>
    <n v="7.8539816339744835E-3"/>
    <n v="2.2046555420420225E-2"/>
    <s v="5a15"/>
  </r>
  <r>
    <n v="64"/>
    <x v="123"/>
    <n v="1"/>
    <n v="10"/>
    <s v="Quercus rugosa"/>
    <n v="10"/>
    <n v="3"/>
    <m/>
    <m/>
    <n v="7.8539816339744835E-3"/>
    <n v="1.2942556175112916E-2"/>
    <s v="5a15"/>
  </r>
  <r>
    <n v="64"/>
    <x v="123"/>
    <n v="1"/>
    <n v="10"/>
    <s v="Quercus rugosa"/>
    <n v="5"/>
    <n v="3"/>
    <m/>
    <m/>
    <n v="1.9634954084936209E-3"/>
    <n v="3.6378364277704512E-3"/>
    <s v="5a15"/>
  </r>
  <r>
    <n v="64"/>
    <x v="123"/>
    <n v="1"/>
    <n v="24"/>
    <s v="Pinus cembroides"/>
    <n v="5"/>
    <n v="3"/>
    <m/>
    <m/>
    <n v="1.9634954084936209E-3"/>
    <n v="3.5268851656513989E-3"/>
    <s v="5a15"/>
  </r>
  <r>
    <n v="64"/>
    <x v="123"/>
    <n v="1"/>
    <n v="24"/>
    <s v="Pinus cembroides"/>
    <n v="10"/>
    <n v="6"/>
    <m/>
    <m/>
    <n v="7.8539816339744835E-3"/>
    <n v="2.6728826664807165E-2"/>
    <s v="5a15"/>
  </r>
  <r>
    <n v="64"/>
    <x v="123"/>
    <n v="1"/>
    <n v="22"/>
    <s v="Juniperus sp"/>
    <n v="5"/>
    <n v="3"/>
    <m/>
    <m/>
    <n v="1.9634954084936209E-3"/>
    <n v="3.6378364277704512E-3"/>
    <s v="5a15"/>
  </r>
  <r>
    <n v="64"/>
    <x v="123"/>
    <n v="1"/>
    <n v="24"/>
    <s v="Quercus rugosa"/>
    <n v="15"/>
    <n v="6"/>
    <m/>
    <m/>
    <n v="1.7671458676442587E-2"/>
    <n v="5.8089659363338444E-2"/>
    <s v="5a15"/>
  </r>
  <r>
    <n v="64"/>
    <x v="123"/>
    <n v="1"/>
    <n v="24"/>
    <s v="Quercus rugosa"/>
    <n v="10"/>
    <n v="6"/>
    <m/>
    <m/>
    <n v="7.8539816339744835E-3"/>
    <n v="2.7649101142956961E-2"/>
    <s v="5a15"/>
  </r>
  <r>
    <n v="64"/>
    <x v="123"/>
    <n v="1"/>
    <n v="24"/>
    <s v="Quercus rugosa"/>
    <n v="10"/>
    <n v="6"/>
    <m/>
    <m/>
    <n v="7.8539816339744835E-3"/>
    <n v="2.7649101142956961E-2"/>
    <s v="5a15"/>
  </r>
  <r>
    <n v="64"/>
    <x v="123"/>
    <n v="1"/>
    <n v="24"/>
    <s v="Pinus cembroides"/>
    <n v="15"/>
    <n v="6"/>
    <m/>
    <m/>
    <n v="1.7671458676442587E-2"/>
    <n v="5.6950957515054322E-2"/>
    <s v="5a15"/>
  </r>
  <r>
    <n v="64"/>
    <x v="123"/>
    <n v="1"/>
    <n v="24"/>
    <s v="Pinus cembroides"/>
    <n v="10"/>
    <n v="6"/>
    <m/>
    <m/>
    <n v="7.8539816339744835E-3"/>
    <n v="2.6728826664807165E-2"/>
    <s v="5a15"/>
  </r>
  <r>
    <n v="64"/>
    <x v="123"/>
    <n v="1"/>
    <n v="24"/>
    <s v="Quercus rugosa"/>
    <n v="5"/>
    <n v="6"/>
    <m/>
    <m/>
    <n v="1.9634954084936209E-3"/>
    <n v="7.7714870209617563E-3"/>
    <s v="5a15"/>
  </r>
  <r>
    <n v="64"/>
    <x v="123"/>
    <n v="1"/>
    <n v="24"/>
    <s v="Pinus cembroides"/>
    <n v="10"/>
    <n v="5"/>
    <m/>
    <m/>
    <n v="7.8539816339744835E-3"/>
    <n v="2.2046555420420225E-2"/>
    <s v="5a15"/>
  </r>
  <r>
    <n v="64"/>
    <x v="123"/>
    <n v="1"/>
    <n v="10"/>
    <s v="Quercus rugosa"/>
    <n v="10"/>
    <n v="3"/>
    <m/>
    <m/>
    <n v="7.8539816339744835E-3"/>
    <n v="1.2942556175112916E-2"/>
    <s v="5a15"/>
  </r>
  <r>
    <n v="64"/>
    <x v="123"/>
    <n v="1"/>
    <n v="14"/>
    <s v="Quercus fulva"/>
    <n v="5"/>
    <n v="3"/>
    <m/>
    <m/>
    <n v="1.9634954084936209E-3"/>
    <n v="3.6378364277704512E-3"/>
    <s v="5a15"/>
  </r>
  <r>
    <n v="64"/>
    <x v="123"/>
    <n v="1"/>
    <n v="24"/>
    <s v="Pinus cembroides"/>
    <n v="10"/>
    <n v="3"/>
    <m/>
    <m/>
    <n v="7.8539816339744835E-3"/>
    <n v="1.285292313179332E-2"/>
    <s v="5a15"/>
  </r>
  <r>
    <n v="64"/>
    <x v="123"/>
    <n v="1"/>
    <n v="10"/>
    <s v="Quercus rugosa"/>
    <n v="25"/>
    <n v="6"/>
    <m/>
    <m/>
    <n v="4.9087385212340517E-2"/>
    <n v="0.14801210491524977"/>
    <s v="20a25"/>
  </r>
  <r>
    <n v="64"/>
    <x v="123"/>
    <n v="1"/>
    <n v="24"/>
    <s v="Juniperus sp"/>
    <n v="5"/>
    <n v="3"/>
    <m/>
    <m/>
    <n v="1.9634954084936209E-3"/>
    <n v="3.6378364277704512E-3"/>
    <s v="5a15"/>
  </r>
  <r>
    <n v="64"/>
    <x v="123"/>
    <n v="1"/>
    <n v="24"/>
    <s v="Juniperus sp"/>
    <n v="10"/>
    <n v="5"/>
    <m/>
    <m/>
    <n v="7.8539816339744835E-3"/>
    <n v="2.2644818432641822E-2"/>
    <s v="5a15"/>
  </r>
  <r>
    <n v="64"/>
    <x v="123"/>
    <n v="1"/>
    <n v="24"/>
    <s v="Juniperus sp"/>
    <n v="15"/>
    <n v="6"/>
    <m/>
    <m/>
    <n v="1.7671458676442587E-2"/>
    <n v="5.8089659363338444E-2"/>
    <s v="5a15"/>
  </r>
  <r>
    <n v="64"/>
    <x v="123"/>
    <n v="1"/>
    <n v="24"/>
    <s v="Juniperus sp"/>
    <n v="10"/>
    <n v="6"/>
    <m/>
    <m/>
    <n v="7.8539816339744835E-3"/>
    <n v="2.7649101142956961E-2"/>
    <s v="5a15"/>
  </r>
  <r>
    <n v="64"/>
    <x v="123"/>
    <n v="1"/>
    <n v="24"/>
    <s v="Juniperus sp"/>
    <n v="5"/>
    <n v="6"/>
    <m/>
    <m/>
    <n v="1.9634954084936209E-3"/>
    <n v="7.7714870209617563E-3"/>
    <s v="5a15"/>
  </r>
  <r>
    <n v="64"/>
    <x v="123"/>
    <n v="1"/>
    <n v="22"/>
    <s v="Juniperus sp"/>
    <n v="5"/>
    <n v="3"/>
    <m/>
    <m/>
    <n v="1.9634954084936209E-3"/>
    <n v="3.6378364277704512E-3"/>
    <s v="5a15"/>
  </r>
  <r>
    <n v="64"/>
    <x v="123"/>
    <n v="1"/>
    <n v="10"/>
    <s v="Quercus rugosa"/>
    <n v="5"/>
    <n v="3"/>
    <m/>
    <m/>
    <n v="1.9634954084936209E-3"/>
    <n v="3.6378364277704512E-3"/>
    <s v="5a15"/>
  </r>
  <r>
    <n v="64"/>
    <x v="123"/>
    <n v="1"/>
    <n v="14"/>
    <s v="Quercus fulva"/>
    <n v="5"/>
    <n v="3"/>
    <m/>
    <m/>
    <n v="1.9634954084936209E-3"/>
    <n v="3.6378364277704512E-3"/>
    <s v="5a15"/>
  </r>
  <r>
    <n v="65"/>
    <x v="124"/>
    <n v="1"/>
    <n v="24"/>
    <s v="Pinus cembroides"/>
    <n v="10"/>
    <n v="5"/>
    <m/>
    <m/>
    <n v="7.8539816339744835E-3"/>
    <n v="2.2046555420420225E-2"/>
    <s v="5a15"/>
  </r>
  <r>
    <n v="65"/>
    <x v="124"/>
    <n v="1"/>
    <n v="10"/>
    <s v="Quercus rugosa"/>
    <n v="10"/>
    <n v="3"/>
    <m/>
    <m/>
    <n v="7.8539816339744835E-3"/>
    <n v="1.2942556175112916E-2"/>
    <s v="5a15"/>
  </r>
  <r>
    <n v="65"/>
    <x v="124"/>
    <n v="1"/>
    <n v="10"/>
    <s v="Quercus rugosa"/>
    <n v="5"/>
    <n v="3"/>
    <m/>
    <m/>
    <n v="1.9634954084936209E-3"/>
    <n v="3.6378364277704512E-3"/>
    <s v="5a15"/>
  </r>
  <r>
    <n v="65"/>
    <x v="124"/>
    <n v="1"/>
    <n v="24"/>
    <s v="Pinus cembroides"/>
    <n v="5"/>
    <n v="3"/>
    <m/>
    <m/>
    <n v="1.9634954084936209E-3"/>
    <n v="3.5268851656513989E-3"/>
    <s v="5a15"/>
  </r>
  <r>
    <n v="65"/>
    <x v="124"/>
    <n v="1"/>
    <n v="14"/>
    <s v="Quercus fulva"/>
    <n v="5"/>
    <n v="3"/>
    <m/>
    <m/>
    <n v="1.9634954084936209E-3"/>
    <n v="3.6378364277704512E-3"/>
    <s v="5a15"/>
  </r>
  <r>
    <n v="65"/>
    <x v="124"/>
    <n v="1"/>
    <n v="24"/>
    <s v="Pinus cembroides"/>
    <n v="10"/>
    <n v="3"/>
    <m/>
    <m/>
    <n v="7.8539816339744835E-3"/>
    <n v="1.285292313179332E-2"/>
    <s v="5a15"/>
  </r>
  <r>
    <n v="65"/>
    <x v="124"/>
    <n v="1"/>
    <n v="10"/>
    <s v="Quercus rugosa"/>
    <n v="25"/>
    <n v="6"/>
    <m/>
    <m/>
    <n v="4.9087385212340517E-2"/>
    <n v="0.14801210491524977"/>
    <s v="20a25"/>
  </r>
  <r>
    <n v="65"/>
    <x v="124"/>
    <n v="1"/>
    <n v="24"/>
    <s v="Juniperus sp"/>
    <n v="5"/>
    <n v="3"/>
    <m/>
    <m/>
    <n v="1.9634954084936209E-3"/>
    <n v="3.6378364277704512E-3"/>
    <s v="5a15"/>
  </r>
  <r>
    <n v="65"/>
    <x v="124"/>
    <n v="1"/>
    <n v="24"/>
    <s v="Juniperus sp"/>
    <n v="10"/>
    <n v="5"/>
    <m/>
    <m/>
    <n v="7.8539816339744835E-3"/>
    <n v="2.2644818432641822E-2"/>
    <s v="5a15"/>
  </r>
  <r>
    <n v="65"/>
    <x v="124"/>
    <n v="1"/>
    <n v="24"/>
    <s v="Juniperus sp"/>
    <n v="15"/>
    <n v="6"/>
    <m/>
    <m/>
    <n v="1.7671458676442587E-2"/>
    <n v="5.8089659363338444E-2"/>
    <s v="5a15"/>
  </r>
  <r>
    <n v="65"/>
    <x v="124"/>
    <n v="1"/>
    <n v="24"/>
    <s v="Juniperus sp"/>
    <n v="10"/>
    <n v="6"/>
    <m/>
    <m/>
    <n v="7.8539816339744835E-3"/>
    <n v="2.7649101142956961E-2"/>
    <s v="5a15"/>
  </r>
  <r>
    <n v="65"/>
    <x v="124"/>
    <n v="1"/>
    <n v="24"/>
    <s v="Juniperus sp"/>
    <n v="5"/>
    <n v="6"/>
    <m/>
    <m/>
    <n v="1.9634954084936209E-3"/>
    <n v="7.7714870209617563E-3"/>
    <s v="5a15"/>
  </r>
  <r>
    <n v="65"/>
    <x v="124"/>
    <n v="1"/>
    <n v="10"/>
    <s v="Quercus rugosa"/>
    <n v="5"/>
    <n v="3"/>
    <m/>
    <m/>
    <n v="1.9634954084936209E-3"/>
    <n v="3.6378364277704512E-3"/>
    <s v="5a15"/>
  </r>
  <r>
    <n v="65"/>
    <x v="124"/>
    <n v="1"/>
    <n v="24"/>
    <s v="Pinus cembroides"/>
    <n v="5"/>
    <n v="3"/>
    <m/>
    <m/>
    <n v="1.9634954084936209E-3"/>
    <n v="3.5268851656513989E-3"/>
    <s v="5a15"/>
  </r>
  <r>
    <n v="65"/>
    <x v="124"/>
    <n v="1"/>
    <n v="24"/>
    <s v="Pinus cembroides"/>
    <n v="10"/>
    <n v="6"/>
    <m/>
    <m/>
    <n v="7.8539816339744835E-3"/>
    <n v="2.6728826664807165E-2"/>
    <s v="5a15"/>
  </r>
  <r>
    <n v="65"/>
    <x v="124"/>
    <n v="1"/>
    <n v="22"/>
    <s v="Juniperus sp"/>
    <n v="5"/>
    <n v="3"/>
    <m/>
    <m/>
    <n v="1.9634954084936209E-3"/>
    <n v="3.6378364277704512E-3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Pinus cembroides"/>
    <n v="15"/>
    <n v="6"/>
    <m/>
    <m/>
    <n v="1.7671458676442587E-2"/>
    <n v="5.6950957515054322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Pinus cembroides"/>
    <n v="10"/>
    <n v="6"/>
    <m/>
    <m/>
    <n v="7.8539816339744835E-3"/>
    <n v="2.6728826664807165E-2"/>
    <s v="5a15"/>
  </r>
  <r>
    <n v="65"/>
    <x v="124"/>
    <n v="1"/>
    <n v="2"/>
    <s v="Pinus engelmannii"/>
    <n v="10"/>
    <n v="10"/>
    <m/>
    <m/>
    <n v="7.8539816339744835E-3"/>
    <n v="4.5847824058857317E-2"/>
    <s v="5a15"/>
  </r>
  <r>
    <n v="65"/>
    <x v="124"/>
    <n v="1"/>
    <n v="14"/>
    <s v="Quercus fulva"/>
    <n v="5"/>
    <n v="3"/>
    <m/>
    <m/>
    <n v="1.9634954084936209E-3"/>
    <n v="3.6378364277704512E-3"/>
    <s v="5a15"/>
  </r>
  <r>
    <n v="65"/>
    <x v="124"/>
    <n v="1"/>
    <n v="14"/>
    <s v="Quercus fulva"/>
    <n v="5"/>
    <n v="3"/>
    <m/>
    <m/>
    <n v="1.9634954084936209E-3"/>
    <n v="3.6378364277704512E-3"/>
    <s v="5a15"/>
  </r>
  <r>
    <n v="65"/>
    <x v="124"/>
    <n v="1"/>
    <n v="2"/>
    <s v="Pinus engelmannii"/>
    <n v="10"/>
    <n v="10"/>
    <m/>
    <m/>
    <n v="7.8539816339744835E-3"/>
    <n v="4.5847824058857317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"/>
    <s v="Pinus engelmannii"/>
    <n v="10"/>
    <n v="10"/>
    <m/>
    <m/>
    <n v="7.8539816339744835E-3"/>
    <n v="4.5847824058857317E-2"/>
    <s v="5a15"/>
  </r>
  <r>
    <n v="65"/>
    <x v="124"/>
    <n v="1"/>
    <n v="10"/>
    <s v="Quercus rugosa"/>
    <n v="5"/>
    <n v="3"/>
    <m/>
    <m/>
    <n v="1.9634954084936209E-3"/>
    <n v="3.6378364277704512E-3"/>
    <s v="5a15"/>
  </r>
  <r>
    <n v="65"/>
    <x v="124"/>
    <n v="1"/>
    <n v="24"/>
    <s v="Pinus cembroides"/>
    <n v="5"/>
    <n v="3"/>
    <m/>
    <m/>
    <n v="1.9634954084936209E-3"/>
    <n v="3.5268851656513989E-3"/>
    <s v="5a15"/>
  </r>
  <r>
    <n v="65"/>
    <x v="124"/>
    <n v="1"/>
    <n v="24"/>
    <s v="Pinus cembroides"/>
    <n v="10"/>
    <n v="6"/>
    <m/>
    <m/>
    <n v="7.8539816339744835E-3"/>
    <n v="2.6728826664807165E-2"/>
    <s v="5a15"/>
  </r>
  <r>
    <n v="65"/>
    <x v="124"/>
    <n v="1"/>
    <n v="22"/>
    <s v="Juniperus sp"/>
    <n v="5"/>
    <n v="3"/>
    <m/>
    <m/>
    <n v="1.9634954084936209E-3"/>
    <n v="3.6378364277704512E-3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0"/>
    <n v="6"/>
    <m/>
    <m/>
    <n v="7.8539816339744835E-3"/>
    <n v="2.7649101142956961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5"/>
    <x v="124"/>
    <n v="1"/>
    <n v="24"/>
    <s v="Pinus cembroides"/>
    <n v="15"/>
    <n v="6"/>
    <m/>
    <m/>
    <n v="1.7671458676442587E-2"/>
    <n v="5.6950957515054322E-2"/>
    <s v="5a15"/>
  </r>
  <r>
    <n v="65"/>
    <x v="124"/>
    <n v="1"/>
    <n v="24"/>
    <s v="Pinus cembroides"/>
    <n v="10"/>
    <n v="6"/>
    <m/>
    <m/>
    <n v="7.8539816339744835E-3"/>
    <n v="2.6728826664807165E-2"/>
    <s v="5a15"/>
  </r>
  <r>
    <n v="65"/>
    <x v="124"/>
    <n v="1"/>
    <n v="24"/>
    <s v="Quercus rugosa"/>
    <n v="5"/>
    <n v="6"/>
    <m/>
    <m/>
    <n v="1.9634954084936209E-3"/>
    <n v="7.7714870209617563E-3"/>
    <s v="5a15"/>
  </r>
  <r>
    <n v="65"/>
    <x v="124"/>
    <n v="1"/>
    <n v="2"/>
    <s v="Pinus engelmannii"/>
    <n v="15"/>
    <n v="10"/>
    <n v="26"/>
    <n v="7"/>
    <n v="1.7671458676442587E-2"/>
    <n v="9.7687695493628809E-2"/>
    <s v="5a15"/>
  </r>
  <r>
    <n v="65"/>
    <x v="124"/>
    <n v="1"/>
    <n v="10"/>
    <s v="Quercus rugosa"/>
    <n v="10"/>
    <n v="3"/>
    <m/>
    <m/>
    <n v="7.8539816339744835E-3"/>
    <n v="1.2942556175112916E-2"/>
    <s v="5a15"/>
  </r>
  <r>
    <n v="65"/>
    <x v="124"/>
    <n v="1"/>
    <n v="14"/>
    <s v="Quercus fulva"/>
    <n v="5"/>
    <n v="3"/>
    <m/>
    <m/>
    <n v="1.9634954084936209E-3"/>
    <n v="3.6378364277704512E-3"/>
    <s v="5a15"/>
  </r>
  <r>
    <n v="65"/>
    <x v="124"/>
    <n v="1"/>
    <n v="2"/>
    <s v="Pinus engelmannii"/>
    <n v="10"/>
    <n v="10"/>
    <m/>
    <m/>
    <n v="7.8539816339744835E-3"/>
    <n v="4.5847824058857317E-2"/>
    <s v="5a15"/>
  </r>
  <r>
    <n v="65"/>
    <x v="124"/>
    <n v="1"/>
    <n v="24"/>
    <s v="Quercus rugosa"/>
    <n v="15"/>
    <n v="6"/>
    <m/>
    <m/>
    <n v="1.7671458676442587E-2"/>
    <n v="5.8089659363338444E-2"/>
    <s v="5a15"/>
  </r>
  <r>
    <n v="66"/>
    <x v="125"/>
    <n v="1"/>
    <n v="10"/>
    <s v="Quercus rugosa"/>
    <n v="5"/>
    <n v="3"/>
    <m/>
    <m/>
    <n v="1.9634954084936209E-3"/>
    <n v="3.6378364277704512E-3"/>
    <s v="5a15"/>
  </r>
  <r>
    <n v="66"/>
    <x v="125"/>
    <n v="1"/>
    <n v="24"/>
    <s v="Pinus cembroides"/>
    <n v="5"/>
    <n v="3"/>
    <m/>
    <m/>
    <n v="1.9634954084936209E-3"/>
    <n v="3.5268851656513989E-3"/>
    <s v="5a15"/>
  </r>
  <r>
    <n v="66"/>
    <x v="125"/>
    <n v="1"/>
    <n v="24"/>
    <s v="Pinus cembroides"/>
    <n v="10"/>
    <n v="6"/>
    <m/>
    <m/>
    <n v="7.8539816339744835E-3"/>
    <n v="2.6728826664807165E-2"/>
    <s v="5a15"/>
  </r>
  <r>
    <n v="66"/>
    <x v="125"/>
    <n v="1"/>
    <n v="22"/>
    <s v="Juniperus sp"/>
    <n v="5"/>
    <n v="3"/>
    <m/>
    <m/>
    <n v="1.9634954084936209E-3"/>
    <n v="3.6378364277704512E-3"/>
    <s v="5a15"/>
  </r>
  <r>
    <n v="66"/>
    <x v="125"/>
    <n v="1"/>
    <n v="24"/>
    <s v="Quercus rugosa"/>
    <n v="15"/>
    <n v="6"/>
    <m/>
    <m/>
    <n v="1.7671458676442587E-2"/>
    <n v="5.8089659363338444E-2"/>
    <s v="5a15"/>
  </r>
  <r>
    <n v="66"/>
    <x v="125"/>
    <n v="1"/>
    <n v="24"/>
    <s v="Quercus rugosa"/>
    <n v="10"/>
    <n v="6"/>
    <m/>
    <m/>
    <n v="7.8539816339744835E-3"/>
    <n v="2.7649101142956961E-2"/>
    <s v="5a15"/>
  </r>
  <r>
    <n v="66"/>
    <x v="125"/>
    <n v="1"/>
    <n v="24"/>
    <s v="Quercus rugosa"/>
    <n v="10"/>
    <n v="6"/>
    <m/>
    <m/>
    <n v="7.8539816339744835E-3"/>
    <n v="2.7649101142956961E-2"/>
    <s v="5a15"/>
  </r>
  <r>
    <n v="66"/>
    <x v="125"/>
    <n v="1"/>
    <n v="24"/>
    <s v="Pinus cembroides"/>
    <n v="15"/>
    <n v="6"/>
    <m/>
    <m/>
    <n v="1.7671458676442587E-2"/>
    <n v="5.6950957515054322E-2"/>
    <s v="5a15"/>
  </r>
  <r>
    <n v="66"/>
    <x v="125"/>
    <n v="1"/>
    <n v="24"/>
    <s v="Pinus cembroides"/>
    <n v="10"/>
    <n v="6"/>
    <m/>
    <m/>
    <n v="7.8539816339744835E-3"/>
    <n v="2.6728826664807165E-2"/>
    <s v="5a15"/>
  </r>
  <r>
    <n v="66"/>
    <x v="125"/>
    <n v="1"/>
    <n v="24"/>
    <s v="Quercus rugosa"/>
    <n v="5"/>
    <n v="6"/>
    <m/>
    <m/>
    <n v="1.9634954084936209E-3"/>
    <n v="7.7714870209617563E-3"/>
    <s v="5a15"/>
  </r>
  <r>
    <n v="66"/>
    <x v="125"/>
    <n v="1"/>
    <n v="24"/>
    <s v="Pinus cembroides"/>
    <n v="10"/>
    <n v="5"/>
    <m/>
    <m/>
    <n v="7.8539816339744835E-3"/>
    <n v="2.2046555420420225E-2"/>
    <s v="5a15"/>
  </r>
  <r>
    <n v="66"/>
    <x v="125"/>
    <n v="1"/>
    <n v="10"/>
    <s v="Quercus rugosa"/>
    <n v="10"/>
    <n v="3"/>
    <m/>
    <m/>
    <n v="7.8539816339744835E-3"/>
    <n v="1.2942556175112916E-2"/>
    <s v="5a15"/>
  </r>
  <r>
    <n v="66"/>
    <x v="125"/>
    <n v="1"/>
    <n v="14"/>
    <s v="Quercus fulva"/>
    <n v="5"/>
    <n v="3"/>
    <m/>
    <m/>
    <n v="1.9634954084936209E-3"/>
    <n v="3.6378364277704512E-3"/>
    <s v="5a15"/>
  </r>
  <r>
    <n v="66"/>
    <x v="125"/>
    <n v="1"/>
    <n v="24"/>
    <s v="Pinus cembroides"/>
    <n v="10"/>
    <n v="3"/>
    <m/>
    <m/>
    <n v="7.8539816339744835E-3"/>
    <n v="1.285292313179332E-2"/>
    <s v="5a15"/>
  </r>
  <r>
    <n v="66"/>
    <x v="125"/>
    <n v="1"/>
    <n v="10"/>
    <s v="Quercus rugosa"/>
    <n v="25"/>
    <n v="6"/>
    <m/>
    <m/>
    <n v="4.9087385212340517E-2"/>
    <n v="0.14801210491524977"/>
    <s v="20a25"/>
  </r>
  <r>
    <n v="66"/>
    <x v="125"/>
    <n v="1"/>
    <n v="24"/>
    <s v="Juniperus sp"/>
    <n v="5"/>
    <n v="3"/>
    <m/>
    <m/>
    <n v="1.9634954084936209E-3"/>
    <n v="3.6378364277704512E-3"/>
    <s v="5a15"/>
  </r>
  <r>
    <n v="66"/>
    <x v="125"/>
    <n v="1"/>
    <n v="24"/>
    <s v="Juniperus sp"/>
    <n v="10"/>
    <n v="5"/>
    <m/>
    <m/>
    <n v="7.8539816339744835E-3"/>
    <n v="2.2644818432641822E-2"/>
    <s v="5a15"/>
  </r>
  <r>
    <n v="66"/>
    <x v="125"/>
    <n v="1"/>
    <n v="24"/>
    <s v="Juniperus sp"/>
    <n v="15"/>
    <n v="6"/>
    <m/>
    <m/>
    <n v="1.7671458676442587E-2"/>
    <n v="5.8089659363338444E-2"/>
    <s v="5a15"/>
  </r>
  <r>
    <n v="66"/>
    <x v="125"/>
    <n v="1"/>
    <n v="24"/>
    <s v="Juniperus sp"/>
    <n v="10"/>
    <n v="6"/>
    <m/>
    <m/>
    <n v="7.8539816339744835E-3"/>
    <n v="2.7649101142956961E-2"/>
    <s v="5a15"/>
  </r>
  <r>
    <n v="66"/>
    <x v="125"/>
    <n v="1"/>
    <n v="24"/>
    <s v="Juniperus sp"/>
    <n v="5"/>
    <n v="6"/>
    <m/>
    <m/>
    <n v="1.9634954084936209E-3"/>
    <n v="7.7714870209617563E-3"/>
    <s v="5a15"/>
  </r>
  <r>
    <n v="66"/>
    <x v="125"/>
    <n v="1"/>
    <n v="22"/>
    <s v="Juniperus sp"/>
    <n v="5"/>
    <n v="3"/>
    <m/>
    <m/>
    <n v="1.9634954084936209E-3"/>
    <n v="3.6378364277704512E-3"/>
    <s v="5a15"/>
  </r>
  <r>
    <n v="66"/>
    <x v="125"/>
    <n v="1"/>
    <n v="10"/>
    <s v="Quercus rugosa"/>
    <n v="5"/>
    <n v="3"/>
    <m/>
    <m/>
    <n v="1.9634954084936209E-3"/>
    <n v="3.6378364277704512E-3"/>
    <s v="5a15"/>
  </r>
  <r>
    <n v="66"/>
    <x v="125"/>
    <n v="1"/>
    <n v="14"/>
    <s v="Quercus fulva"/>
    <n v="5"/>
    <n v="3"/>
    <m/>
    <m/>
    <n v="1.9634954084936209E-3"/>
    <n v="3.6378364277704512E-3"/>
    <s v="5a15"/>
  </r>
  <r>
    <n v="66"/>
    <x v="125"/>
    <n v="1"/>
    <n v="24"/>
    <s v="Pinus cembroides"/>
    <n v="10"/>
    <n v="3"/>
    <m/>
    <m/>
    <n v="7.8539816339744835E-3"/>
    <n v="1.285292313179332E-2"/>
    <s v="5a15"/>
  </r>
  <r>
    <n v="66"/>
    <x v="125"/>
    <n v="1"/>
    <n v="10"/>
    <s v="Quercus rugosa"/>
    <n v="25"/>
    <n v="6"/>
    <m/>
    <m/>
    <n v="4.9087385212340517E-2"/>
    <n v="0.14801210491524977"/>
    <s v="20a25"/>
  </r>
  <r>
    <n v="66"/>
    <x v="125"/>
    <n v="1"/>
    <n v="24"/>
    <s v="Quercus rugosa"/>
    <n v="5"/>
    <n v="3"/>
    <m/>
    <m/>
    <n v="1.9634954084936209E-3"/>
    <n v="3.6378364277704512E-3"/>
    <s v="5a15"/>
  </r>
  <r>
    <n v="66"/>
    <x v="125"/>
    <n v="1"/>
    <n v="24"/>
    <s v="Juniperus sp"/>
    <n v="15"/>
    <n v="6"/>
    <m/>
    <m/>
    <n v="1.7671458676442587E-2"/>
    <n v="5.8089659363338444E-2"/>
    <s v="5a15"/>
  </r>
  <r>
    <n v="66"/>
    <x v="125"/>
    <n v="1"/>
    <n v="24"/>
    <s v="Juniperus sp"/>
    <n v="10"/>
    <n v="6"/>
    <m/>
    <m/>
    <n v="7.8539816339744835E-3"/>
    <n v="2.7649101142956961E-2"/>
    <s v="5a15"/>
  </r>
  <r>
    <n v="66"/>
    <x v="125"/>
    <n v="1"/>
    <n v="24"/>
    <s v="Juniperus sp"/>
    <n v="5"/>
    <n v="6"/>
    <m/>
    <m/>
    <n v="1.9634954084936209E-3"/>
    <n v="7.7714870209617563E-3"/>
    <s v="5a15"/>
  </r>
  <r>
    <n v="66"/>
    <x v="125"/>
    <n v="1"/>
    <n v="22"/>
    <s v="Juniperus sp"/>
    <n v="5"/>
    <n v="3"/>
    <m/>
    <m/>
    <n v="1.9634954084936209E-3"/>
    <n v="3.6378364277704512E-3"/>
    <s v="5a15"/>
  </r>
  <r>
    <n v="66"/>
    <x v="125"/>
    <n v="1"/>
    <n v="10"/>
    <s v="Quercus rugosa"/>
    <n v="5"/>
    <n v="3"/>
    <m/>
    <m/>
    <n v="1.9634954084936209E-3"/>
    <n v="3.6378364277704512E-3"/>
    <s v="5a15"/>
  </r>
  <r>
    <n v="66"/>
    <x v="125"/>
    <n v="1"/>
    <n v="24"/>
    <s v="Quercus rugosa"/>
    <n v="5"/>
    <n v="3"/>
    <m/>
    <m/>
    <n v="1.9634954084936209E-3"/>
    <n v="3.6378364277704512E-3"/>
    <s v="5a15"/>
  </r>
  <r>
    <n v="66"/>
    <x v="125"/>
    <n v="1"/>
    <n v="24"/>
    <s v="Quercus rugosa"/>
    <n v="20"/>
    <n v="3"/>
    <m/>
    <m/>
    <n v="3.1415926535897934E-2"/>
    <n v="4.6046534436573458E-2"/>
    <s v="20a25"/>
  </r>
  <r>
    <n v="66"/>
    <x v="125"/>
    <n v="1"/>
    <n v="24"/>
    <s v="Quercus rugosa"/>
    <n v="10"/>
    <n v="3"/>
    <m/>
    <m/>
    <n v="7.8539816339744835E-3"/>
    <n v="1.2942556175112916E-2"/>
    <s v="5a15"/>
  </r>
  <r>
    <n v="66"/>
    <x v="125"/>
    <n v="1"/>
    <n v="24"/>
    <s v="Quercus rugosa"/>
    <n v="15"/>
    <n v="6"/>
    <m/>
    <m/>
    <n v="1.7671458676442587E-2"/>
    <n v="5.8089659363338444E-2"/>
    <s v="5a15"/>
  </r>
  <r>
    <n v="66"/>
    <x v="125"/>
    <n v="1"/>
    <n v="24"/>
    <s v="Pinus cembroides"/>
    <n v="10"/>
    <n v="3"/>
    <m/>
    <m/>
    <n v="7.8539816339744835E-3"/>
    <n v="1.285292313179332E-2"/>
    <s v="5a15"/>
  </r>
  <r>
    <n v="66"/>
    <x v="125"/>
    <n v="1"/>
    <n v="10"/>
    <s v="Quercus rugosa"/>
    <n v="25"/>
    <n v="6"/>
    <m/>
    <m/>
    <n v="4.9087385212340517E-2"/>
    <n v="0.14801210491524977"/>
    <s v="20a25"/>
  </r>
  <r>
    <n v="66"/>
    <x v="125"/>
    <n v="1"/>
    <n v="24"/>
    <s v="Quercus rugosa"/>
    <n v="5"/>
    <n v="3"/>
    <m/>
    <m/>
    <n v="1.9634954084936209E-3"/>
    <n v="3.6378364277704512E-3"/>
    <s v="5a15"/>
  </r>
  <r>
    <n v="66"/>
    <x v="126"/>
    <n v="1"/>
    <n v="14"/>
    <s v="Quercus fulva"/>
    <n v="5"/>
    <n v="3"/>
    <m/>
    <m/>
    <n v="1.9634954084936209E-3"/>
    <n v="3.6378364277704512E-3"/>
    <s v="5a15"/>
  </r>
  <r>
    <n v="66"/>
    <x v="126"/>
    <n v="1"/>
    <n v="2"/>
    <s v="Pinus engelmannii"/>
    <n v="15"/>
    <n v="10"/>
    <n v="28"/>
    <n v="8"/>
    <n v="1.7671458676442587E-2"/>
    <n v="9.7687695493628809E-2"/>
    <s v="5a15"/>
  </r>
  <r>
    <n v="66"/>
    <x v="126"/>
    <n v="1"/>
    <n v="10"/>
    <s v="Quercus rugosa"/>
    <n v="25"/>
    <n v="6"/>
    <m/>
    <m/>
    <n v="4.9087385212340517E-2"/>
    <n v="0.14801210491524977"/>
    <s v="20a25"/>
  </r>
  <r>
    <n v="66"/>
    <x v="126"/>
    <n v="1"/>
    <n v="24"/>
    <s v="Juniperus sp"/>
    <n v="5"/>
    <n v="3"/>
    <m/>
    <m/>
    <n v="1.9634954084936209E-3"/>
    <n v="3.6378364277704512E-3"/>
    <s v="5a15"/>
  </r>
  <r>
    <n v="66"/>
    <x v="126"/>
    <n v="1"/>
    <n v="24"/>
    <s v="Juniperus sp"/>
    <n v="10"/>
    <n v="5"/>
    <m/>
    <m/>
    <n v="7.8539816339744835E-3"/>
    <n v="2.2644818432641822E-2"/>
    <s v="5a15"/>
  </r>
  <r>
    <n v="66"/>
    <x v="126"/>
    <n v="1"/>
    <n v="24"/>
    <s v="Juniperus sp"/>
    <n v="15"/>
    <n v="6"/>
    <m/>
    <m/>
    <n v="1.7671458676442587E-2"/>
    <n v="5.8089659363338444E-2"/>
    <s v="5a15"/>
  </r>
  <r>
    <n v="66"/>
    <x v="126"/>
    <n v="1"/>
    <n v="24"/>
    <s v="Juniperus sp"/>
    <n v="10"/>
    <n v="6"/>
    <m/>
    <m/>
    <n v="7.8539816339744835E-3"/>
    <n v="2.7649101142956961E-2"/>
    <s v="5a15"/>
  </r>
  <r>
    <n v="66"/>
    <x v="126"/>
    <n v="1"/>
    <n v="24"/>
    <s v="Juniperus sp"/>
    <n v="5"/>
    <n v="6"/>
    <m/>
    <m/>
    <n v="1.9634954084936209E-3"/>
    <n v="7.7714870209617563E-3"/>
    <s v="5a15"/>
  </r>
  <r>
    <n v="66"/>
    <x v="126"/>
    <n v="1"/>
    <n v="10"/>
    <s v="Quercus rugosa"/>
    <n v="5"/>
    <n v="3"/>
    <m/>
    <m/>
    <n v="1.9634954084936209E-3"/>
    <n v="3.6378364277704512E-3"/>
    <s v="5a15"/>
  </r>
  <r>
    <n v="66"/>
    <x v="126"/>
    <n v="1"/>
    <n v="2"/>
    <s v="Pinus engelmannii"/>
    <n v="10"/>
    <n v="10"/>
    <m/>
    <m/>
    <n v="7.8539816339744835E-3"/>
    <n v="4.5847824058857317E-2"/>
    <s v="5a15"/>
  </r>
  <r>
    <n v="66"/>
    <x v="126"/>
    <n v="1"/>
    <n v="2"/>
    <s v="Pinus engelmannii"/>
    <n v="10"/>
    <n v="10"/>
    <m/>
    <m/>
    <n v="7.8539816339744835E-3"/>
    <n v="4.5847824058857317E-2"/>
    <s v="5a15"/>
  </r>
  <r>
    <n v="66"/>
    <x v="126"/>
    <n v="1"/>
    <n v="22"/>
    <s v="Juniperus sp"/>
    <n v="5"/>
    <n v="3"/>
    <m/>
    <m/>
    <n v="1.9634954084936209E-3"/>
    <n v="3.6378364277704512E-3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"/>
    <s v="Pinus engelmannii"/>
    <n v="15"/>
    <n v="6"/>
    <m/>
    <m/>
    <n v="1.7671458676442587E-2"/>
    <n v="5.6950957515054322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"/>
    <s v="Pinus engelmannii"/>
    <n v="10"/>
    <n v="10"/>
    <m/>
    <m/>
    <n v="7.8539816339744835E-3"/>
    <n v="4.5847824058857317E-2"/>
    <s v="5a15"/>
  </r>
  <r>
    <n v="66"/>
    <x v="126"/>
    <n v="1"/>
    <n v="2"/>
    <s v="Pinus engelmannii"/>
    <n v="10"/>
    <n v="10"/>
    <m/>
    <m/>
    <n v="7.8539816339744835E-3"/>
    <n v="4.5847824058857317E-2"/>
    <s v="5a15"/>
  </r>
  <r>
    <n v="66"/>
    <x v="126"/>
    <n v="1"/>
    <n v="14"/>
    <s v="Quercus fulva"/>
    <n v="5"/>
    <n v="3"/>
    <m/>
    <m/>
    <n v="1.9634954084936209E-3"/>
    <n v="3.6378364277704512E-3"/>
    <s v="5a15"/>
  </r>
  <r>
    <n v="66"/>
    <x v="126"/>
    <n v="1"/>
    <n v="14"/>
    <s v="Quercus fulva"/>
    <n v="5"/>
    <n v="3"/>
    <m/>
    <m/>
    <n v="1.9634954084936209E-3"/>
    <n v="3.6378364277704512E-3"/>
    <s v="5a15"/>
  </r>
  <r>
    <n v="66"/>
    <x v="126"/>
    <n v="1"/>
    <n v="24"/>
    <s v="Pinus cembroides"/>
    <n v="10"/>
    <n v="6"/>
    <m/>
    <m/>
    <n v="7.8539816339744835E-3"/>
    <n v="2.6728826664807165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Pinus cembroides"/>
    <n v="5"/>
    <n v="6"/>
    <m/>
    <m/>
    <n v="1.9634954084936209E-3"/>
    <n v="7.3344795804612326E-3"/>
    <s v="5a15"/>
  </r>
  <r>
    <n v="66"/>
    <x v="126"/>
    <n v="1"/>
    <n v="10"/>
    <s v="Quercus rugosa"/>
    <n v="5"/>
    <n v="3"/>
    <m/>
    <m/>
    <n v="1.9634954084936209E-3"/>
    <n v="3.6378364277704512E-3"/>
    <s v="5a15"/>
  </r>
  <r>
    <n v="66"/>
    <x v="126"/>
    <n v="1"/>
    <n v="24"/>
    <s v="Pinus cembroides"/>
    <n v="5"/>
    <n v="3"/>
    <m/>
    <m/>
    <n v="1.9634954084936209E-3"/>
    <n v="3.5268851656513989E-3"/>
    <s v="5a15"/>
  </r>
  <r>
    <n v="66"/>
    <x v="126"/>
    <n v="1"/>
    <n v="24"/>
    <s v="Pinus cembroides"/>
    <n v="10"/>
    <n v="6"/>
    <m/>
    <m/>
    <n v="7.8539816339744835E-3"/>
    <n v="2.6728826664807165E-2"/>
    <s v="5a15"/>
  </r>
  <r>
    <n v="66"/>
    <x v="126"/>
    <n v="1"/>
    <n v="22"/>
    <s v="Juniperus sp"/>
    <n v="5"/>
    <n v="3"/>
    <m/>
    <m/>
    <n v="1.9634954084936209E-3"/>
    <n v="3.6378364277704512E-3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Pinus cembroides"/>
    <n v="15"/>
    <n v="6"/>
    <m/>
    <m/>
    <n v="1.7671458676442587E-2"/>
    <n v="5.6950957515054322E-2"/>
    <s v="5a15"/>
  </r>
  <r>
    <n v="66"/>
    <x v="126"/>
    <n v="1"/>
    <n v="24"/>
    <s v="Pinus cembroides"/>
    <n v="10"/>
    <n v="6"/>
    <m/>
    <m/>
    <n v="7.8539816339744835E-3"/>
    <n v="2.6728826664807165E-2"/>
    <s v="5a15"/>
  </r>
  <r>
    <n v="66"/>
    <x v="126"/>
    <n v="1"/>
    <n v="24"/>
    <s v="Quercus rugosa"/>
    <n v="5"/>
    <n v="6"/>
    <m/>
    <m/>
    <n v="1.9634954084936209E-3"/>
    <n v="7.7714870209617563E-3"/>
    <s v="5a15"/>
  </r>
  <r>
    <n v="66"/>
    <x v="126"/>
    <n v="1"/>
    <n v="24"/>
    <s v="Pinus cembroides"/>
    <n v="10"/>
    <n v="5"/>
    <m/>
    <m/>
    <n v="7.8539816339744835E-3"/>
    <n v="2.2046555420420225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0"/>
    <n v="6"/>
    <m/>
    <m/>
    <n v="7.8539816339744835E-3"/>
    <n v="2.7649101142956961E-2"/>
    <s v="5a15"/>
  </r>
  <r>
    <n v="66"/>
    <x v="126"/>
    <n v="1"/>
    <n v="24"/>
    <s v="Quercus rugosa"/>
    <n v="15"/>
    <n v="6"/>
    <m/>
    <m/>
    <n v="1.7671458676442587E-2"/>
    <n v="5.8089659363338444E-2"/>
    <s v="5a15"/>
  </r>
  <r>
    <n v="66"/>
    <x v="126"/>
    <n v="1"/>
    <n v="24"/>
    <s v="Pinus cembroides"/>
    <n v="15"/>
    <n v="6"/>
    <m/>
    <m/>
    <n v="1.7671458676442587E-2"/>
    <n v="5.6950957515054322E-2"/>
    <s v="5a15"/>
  </r>
  <r>
    <n v="66"/>
    <x v="127"/>
    <n v="1"/>
    <n v="24"/>
    <s v="Pinus cembroides"/>
    <n v="15"/>
    <n v="6"/>
    <m/>
    <m/>
    <n v="1.7671458676442587E-2"/>
    <n v="5.6950957515054322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14"/>
    <s v="Quercus fulva"/>
    <n v="5"/>
    <n v="3"/>
    <m/>
    <m/>
    <n v="1.9634954084936209E-3"/>
    <n v="3.6378364277704512E-3"/>
    <s v="5a15"/>
  </r>
  <r>
    <n v="66"/>
    <x v="127"/>
    <n v="1"/>
    <n v="14"/>
    <s v="Quercus fulva"/>
    <n v="5"/>
    <n v="3"/>
    <m/>
    <m/>
    <n v="1.9634954084936209E-3"/>
    <n v="3.6378364277704512E-3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Pinus cembroides"/>
    <n v="5"/>
    <n v="6"/>
    <m/>
    <m/>
    <n v="1.9634954084936209E-3"/>
    <n v="7.3344795804612326E-3"/>
    <s v="5a15"/>
  </r>
  <r>
    <n v="66"/>
    <x v="127"/>
    <n v="1"/>
    <n v="10"/>
    <s v="Quercus rugosa"/>
    <n v="5"/>
    <n v="3"/>
    <m/>
    <m/>
    <n v="1.9634954084936209E-3"/>
    <n v="3.6378364277704512E-3"/>
    <s v="5a15"/>
  </r>
  <r>
    <n v="66"/>
    <x v="127"/>
    <n v="1"/>
    <n v="24"/>
    <s v="Pinus cembroides"/>
    <n v="5"/>
    <n v="3"/>
    <m/>
    <m/>
    <n v="1.9634954084936209E-3"/>
    <n v="3.5268851656513989E-3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2"/>
    <s v="Juniperus sp"/>
    <n v="5"/>
    <n v="3"/>
    <m/>
    <m/>
    <n v="1.9634954084936209E-3"/>
    <n v="3.6378364277704512E-3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Pinus cembroides"/>
    <n v="15"/>
    <n v="6"/>
    <m/>
    <m/>
    <n v="1.7671458676442587E-2"/>
    <n v="5.6950957515054322E-2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4"/>
    <s v="Quercus rugosa"/>
    <n v="5"/>
    <n v="6"/>
    <m/>
    <m/>
    <n v="1.9634954084936209E-3"/>
    <n v="7.7714870209617563E-3"/>
    <s v="5a15"/>
  </r>
  <r>
    <n v="66"/>
    <x v="127"/>
    <n v="1"/>
    <n v="24"/>
    <s v="Pinus cembroides"/>
    <n v="10"/>
    <n v="5"/>
    <m/>
    <m/>
    <n v="7.8539816339744835E-3"/>
    <n v="2.2046555420420225E-2"/>
    <s v="5a15"/>
  </r>
  <r>
    <n v="66"/>
    <x v="127"/>
    <n v="1"/>
    <n v="10"/>
    <s v="Quercus rugosa"/>
    <n v="10"/>
    <n v="3"/>
    <m/>
    <m/>
    <n v="7.8539816339744835E-3"/>
    <n v="1.2942556175112916E-2"/>
    <s v="5a15"/>
  </r>
  <r>
    <n v="66"/>
    <x v="127"/>
    <n v="1"/>
    <n v="14"/>
    <s v="Quercus fulva"/>
    <n v="5"/>
    <n v="3"/>
    <m/>
    <m/>
    <n v="1.9634954084936209E-3"/>
    <n v="3.6378364277704512E-3"/>
    <s v="5a15"/>
  </r>
  <r>
    <n v="66"/>
    <x v="127"/>
    <n v="1"/>
    <n v="24"/>
    <s v="Pinus cembroides"/>
    <n v="10"/>
    <n v="3"/>
    <m/>
    <m/>
    <n v="7.8539816339744835E-3"/>
    <n v="1.285292313179332E-2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24"/>
    <s v="Quercus rugosa"/>
    <n v="10"/>
    <n v="6"/>
    <m/>
    <m/>
    <n v="7.8539816339744835E-3"/>
    <n v="2.7649101142956961E-2"/>
    <s v="5a15"/>
  </r>
  <r>
    <n v="66"/>
    <x v="127"/>
    <n v="1"/>
    <n v="24"/>
    <s v="Pinus cembroides"/>
    <n v="5"/>
    <n v="6"/>
    <m/>
    <m/>
    <n v="1.9634954084936209E-3"/>
    <n v="7.3344795804612326E-3"/>
    <s v="5a15"/>
  </r>
  <r>
    <n v="66"/>
    <x v="127"/>
    <n v="1"/>
    <n v="10"/>
    <s v="Quercus rugosa"/>
    <n v="5"/>
    <n v="3"/>
    <m/>
    <m/>
    <n v="1.9634954084936209E-3"/>
    <n v="3.6378364277704512E-3"/>
    <s v="5a15"/>
  </r>
  <r>
    <n v="66"/>
    <x v="127"/>
    <n v="1"/>
    <n v="24"/>
    <s v="Pinus cembroides"/>
    <n v="5"/>
    <n v="3"/>
    <m/>
    <m/>
    <n v="1.9634954084936209E-3"/>
    <n v="3.5268851656513989E-3"/>
    <s v="5a15"/>
  </r>
  <r>
    <n v="66"/>
    <x v="127"/>
    <n v="1"/>
    <n v="24"/>
    <s v="Pinus cembroides"/>
    <n v="10"/>
    <n v="6"/>
    <m/>
    <m/>
    <n v="7.8539816339744835E-3"/>
    <n v="2.6728826664807165E-2"/>
    <s v="5a15"/>
  </r>
  <r>
    <n v="66"/>
    <x v="127"/>
    <n v="1"/>
    <n v="22"/>
    <s v="Juniperus sp"/>
    <n v="5"/>
    <n v="3"/>
    <m/>
    <m/>
    <n v="1.9634954084936209E-3"/>
    <n v="3.6378364277704512E-3"/>
    <s v="5a15"/>
  </r>
  <r>
    <n v="66"/>
    <x v="127"/>
    <n v="1"/>
    <n v="24"/>
    <s v="Quercus rugosa"/>
    <n v="15"/>
    <n v="6"/>
    <m/>
    <m/>
    <n v="1.7671458676442587E-2"/>
    <n v="5.8089659363338444E-2"/>
    <s v="5a15"/>
  </r>
  <r>
    <n v="66"/>
    <x v="127"/>
    <n v="1"/>
    <n v="10"/>
    <s v="Quercus rugosa"/>
    <n v="25"/>
    <n v="6"/>
    <m/>
    <m/>
    <n v="4.9087385212340517E-2"/>
    <n v="0.14801210491524977"/>
    <s v="20a25"/>
  </r>
  <r>
    <n v="66"/>
    <x v="127"/>
    <n v="1"/>
    <n v="24"/>
    <s v="Juniperus sp"/>
    <n v="5"/>
    <n v="3"/>
    <m/>
    <m/>
    <n v="1.9634954084936209E-3"/>
    <n v="3.6378364277704512E-3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5"/>
    <n v="6"/>
    <m/>
    <m/>
    <n v="1.7671458676442587E-2"/>
    <n v="5.6950957515054322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0"/>
    <n v="6"/>
    <m/>
    <m/>
    <n v="7.8539816339744835E-3"/>
    <n v="2.6728826664807165E-2"/>
    <s v="5a15"/>
  </r>
  <r>
    <n v="67"/>
    <x v="128"/>
    <n v="1"/>
    <n v="24"/>
    <s v="Pinus cembroides"/>
    <n v="10"/>
    <n v="6"/>
    <m/>
    <m/>
    <n v="7.8539816339744835E-3"/>
    <n v="2.6728826664807165E-2"/>
    <s v="5a15"/>
  </r>
  <r>
    <n v="67"/>
    <x v="128"/>
    <n v="1"/>
    <n v="14"/>
    <s v="Quercus fulva"/>
    <n v="5"/>
    <n v="3"/>
    <m/>
    <m/>
    <n v="1.9634954084936209E-3"/>
    <n v="3.6378364277704512E-3"/>
    <s v="5a15"/>
  </r>
  <r>
    <n v="67"/>
    <x v="128"/>
    <n v="1"/>
    <n v="14"/>
    <s v="Quercus fulva"/>
    <n v="5"/>
    <n v="3"/>
    <m/>
    <m/>
    <n v="1.9634954084936209E-3"/>
    <n v="3.6378364277704512E-3"/>
    <s v="5a15"/>
  </r>
  <r>
    <n v="67"/>
    <x v="128"/>
    <n v="1"/>
    <n v="2"/>
    <s v="Pinus engelmannii"/>
    <n v="15"/>
    <n v="10"/>
    <m/>
    <m/>
    <n v="1.7671458676442587E-2"/>
    <n v="9.7687695493628809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"/>
    <s v="Pinus engelmannii"/>
    <n v="20"/>
    <n v="10"/>
    <m/>
    <m/>
    <n v="3.1415926535897934E-2"/>
    <n v="0.16708186706148101"/>
    <s v="5a15"/>
  </r>
  <r>
    <n v="67"/>
    <x v="128"/>
    <n v="1"/>
    <n v="10"/>
    <s v="Quercus rugosa"/>
    <n v="5"/>
    <n v="3"/>
    <m/>
    <m/>
    <n v="1.9634954084936209E-3"/>
    <n v="3.6378364277704512E-3"/>
    <s v="5a15"/>
  </r>
  <r>
    <n v="67"/>
    <x v="128"/>
    <n v="1"/>
    <n v="2"/>
    <s v="Pinus engelmannii"/>
    <n v="20"/>
    <n v="15"/>
    <n v="42"/>
    <n v="9"/>
    <n v="3.1415926535897934E-2"/>
    <n v="0.25640973899293129"/>
    <s v="5a15"/>
  </r>
  <r>
    <n v="67"/>
    <x v="128"/>
    <n v="1"/>
    <n v="2"/>
    <s v="Pinus engelmannii"/>
    <n v="10"/>
    <n v="10"/>
    <m/>
    <m/>
    <n v="7.8539816339744835E-3"/>
    <n v="4.5847824058857317E-2"/>
    <s v="5a15"/>
  </r>
  <r>
    <n v="67"/>
    <x v="128"/>
    <n v="1"/>
    <n v="22"/>
    <s v="Juniperus sp"/>
    <n v="5"/>
    <n v="3"/>
    <m/>
    <m/>
    <n v="1.9634954084936209E-3"/>
    <n v="3.6378364277704512E-3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5"/>
    <n v="6"/>
    <m/>
    <m/>
    <n v="1.7671458676442587E-2"/>
    <n v="5.6950957515054322E-2"/>
    <s v="5a15"/>
  </r>
  <r>
    <n v="67"/>
    <x v="128"/>
    <n v="1"/>
    <n v="24"/>
    <s v="Pinus cembroides"/>
    <n v="10"/>
    <n v="6"/>
    <m/>
    <m/>
    <n v="7.8539816339744835E-3"/>
    <n v="2.6728826664807165E-2"/>
    <s v="5a15"/>
  </r>
  <r>
    <n v="67"/>
    <x v="128"/>
    <n v="1"/>
    <n v="24"/>
    <s v="Quercus rugosa"/>
    <n v="5"/>
    <n v="6"/>
    <m/>
    <m/>
    <n v="1.9634954084936209E-3"/>
    <n v="7.7714870209617563E-3"/>
    <s v="5a15"/>
  </r>
  <r>
    <n v="67"/>
    <x v="128"/>
    <n v="1"/>
    <n v="24"/>
    <s v="Pinus cembroides"/>
    <n v="10"/>
    <n v="5"/>
    <m/>
    <m/>
    <n v="7.8539816339744835E-3"/>
    <n v="2.2046555420420225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0"/>
    <n v="6"/>
    <m/>
    <m/>
    <n v="7.8539816339744835E-3"/>
    <n v="2.7649101142956961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5"/>
    <n v="6"/>
    <m/>
    <m/>
    <n v="1.7671458676442587E-2"/>
    <n v="5.6950957515054322E-2"/>
    <s v="5a15"/>
  </r>
  <r>
    <n v="67"/>
    <x v="128"/>
    <n v="1"/>
    <n v="24"/>
    <s v="Pinus cembroides"/>
    <n v="15"/>
    <n v="6"/>
    <m/>
    <m/>
    <n v="1.7671458676442587E-2"/>
    <n v="5.6950957515054322E-2"/>
    <s v="5a15"/>
  </r>
  <r>
    <n v="67"/>
    <x v="128"/>
    <n v="1"/>
    <n v="24"/>
    <s v="Quercus rugosa"/>
    <n v="15"/>
    <n v="6"/>
    <m/>
    <m/>
    <n v="1.7671458676442587E-2"/>
    <n v="5.8089659363338444E-2"/>
    <s v="5a15"/>
  </r>
  <r>
    <n v="67"/>
    <x v="128"/>
    <n v="1"/>
    <n v="24"/>
    <s v="Pinus cembroides"/>
    <n v="10"/>
    <n v="6"/>
    <m/>
    <m/>
    <n v="7.8539816339744835E-3"/>
    <n v="2.6728826664807165E-2"/>
    <s v="5a15"/>
  </r>
  <r>
    <n v="67"/>
    <x v="128"/>
    <n v="1"/>
    <n v="2"/>
    <s v="Pinus engelmannii"/>
    <n v="15"/>
    <n v="10"/>
    <m/>
    <m/>
    <n v="1.7671458676442587E-2"/>
    <n v="9.7687695493628809E-2"/>
    <s v="5a15"/>
  </r>
  <r>
    <n v="67"/>
    <x v="128"/>
    <n v="1"/>
    <n v="14"/>
    <s v="Quercus fulva"/>
    <n v="5"/>
    <n v="3"/>
    <m/>
    <m/>
    <n v="1.9634954084936209E-3"/>
    <n v="3.6378364277704512E-3"/>
    <s v="5a15"/>
  </r>
  <r>
    <n v="67"/>
    <x v="128"/>
    <n v="1"/>
    <n v="14"/>
    <s v="Quercus fulva"/>
    <n v="5"/>
    <n v="3"/>
    <m/>
    <m/>
    <n v="1.9634954084936209E-3"/>
    <n v="3.6378364277704512E-3"/>
    <s v="5a15"/>
  </r>
  <r>
    <n v="67"/>
    <x v="129"/>
    <n v="1"/>
    <n v="2"/>
    <s v="Pinus engelmannii"/>
    <n v="15"/>
    <n v="6"/>
    <m/>
    <m/>
    <n v="1.7671458676442587E-2"/>
    <n v="5.6950957515054322E-2"/>
    <s v="5a15"/>
  </r>
  <r>
    <n v="67"/>
    <x v="129"/>
    <n v="1"/>
    <n v="24"/>
    <s v="Pinus cembroides"/>
    <n v="10"/>
    <n v="6"/>
    <m/>
    <m/>
    <n v="7.8539816339744835E-3"/>
    <n v="2.6728826664807165E-2"/>
    <s v="5a15"/>
  </r>
  <r>
    <n v="67"/>
    <x v="129"/>
    <n v="1"/>
    <n v="24"/>
    <s v="Quercus rugosa"/>
    <n v="5"/>
    <n v="6"/>
    <m/>
    <m/>
    <n v="1.9634954084936209E-3"/>
    <n v="7.7714870209617563E-3"/>
    <s v="5a15"/>
  </r>
  <r>
    <n v="67"/>
    <x v="129"/>
    <n v="1"/>
    <n v="24"/>
    <s v="Pinus cembroides"/>
    <n v="10"/>
    <n v="5"/>
    <m/>
    <m/>
    <n v="7.8539816339744835E-3"/>
    <n v="2.2046555420420225E-2"/>
    <s v="5a15"/>
  </r>
  <r>
    <n v="67"/>
    <x v="129"/>
    <n v="1"/>
    <n v="10"/>
    <s v="Quercus rugosa"/>
    <n v="10"/>
    <n v="3"/>
    <m/>
    <m/>
    <n v="7.8539816339744835E-3"/>
    <n v="1.2942556175112916E-2"/>
    <s v="5a15"/>
  </r>
  <r>
    <n v="67"/>
    <x v="129"/>
    <n v="1"/>
    <n v="14"/>
    <s v="Quercus fulva"/>
    <n v="5"/>
    <n v="3"/>
    <m/>
    <m/>
    <n v="1.9634954084936209E-3"/>
    <n v="3.6378364277704512E-3"/>
    <s v="5a15"/>
  </r>
  <r>
    <n v="67"/>
    <x v="129"/>
    <n v="1"/>
    <n v="24"/>
    <s v="Pinus cembroides"/>
    <n v="10"/>
    <n v="3"/>
    <m/>
    <m/>
    <n v="7.8539816339744835E-3"/>
    <n v="1.285292313179332E-2"/>
    <s v="5a15"/>
  </r>
  <r>
    <n v="67"/>
    <x v="129"/>
    <n v="1"/>
    <n v="24"/>
    <s v="Quercus rugosa"/>
    <n v="15"/>
    <n v="6"/>
    <m/>
    <m/>
    <n v="1.7671458676442587E-2"/>
    <n v="5.8089659363338444E-2"/>
    <s v="5a15"/>
  </r>
  <r>
    <n v="67"/>
    <x v="129"/>
    <n v="1"/>
    <n v="24"/>
    <s v="Quercus rugosa"/>
    <n v="10"/>
    <n v="6"/>
    <m/>
    <m/>
    <n v="7.8539816339744835E-3"/>
    <n v="2.7649101142956961E-2"/>
    <s v="5a15"/>
  </r>
  <r>
    <n v="67"/>
    <x v="129"/>
    <n v="1"/>
    <n v="24"/>
    <s v="Pinus cembroides"/>
    <n v="5"/>
    <n v="6"/>
    <m/>
    <m/>
    <n v="1.9634954084936209E-3"/>
    <n v="7.3344795804612326E-3"/>
    <s v="5a15"/>
  </r>
  <r>
    <n v="67"/>
    <x v="129"/>
    <n v="1"/>
    <n v="10"/>
    <s v="Quercus rugosa"/>
    <n v="5"/>
    <n v="3"/>
    <m/>
    <m/>
    <n v="1.9634954084936209E-3"/>
    <n v="3.6378364277704512E-3"/>
    <s v="5a15"/>
  </r>
  <r>
    <n v="67"/>
    <x v="129"/>
    <n v="1"/>
    <n v="24"/>
    <s v="Pinus cembroides"/>
    <n v="5"/>
    <n v="3"/>
    <m/>
    <m/>
    <n v="1.9634954084936209E-3"/>
    <n v="3.5268851656513989E-3"/>
    <s v="5a15"/>
  </r>
  <r>
    <n v="67"/>
    <x v="129"/>
    <n v="1"/>
    <n v="24"/>
    <s v="Pinus cembroides"/>
    <n v="10"/>
    <n v="6"/>
    <m/>
    <m/>
    <n v="7.8539816339744835E-3"/>
    <n v="2.6728826664807165E-2"/>
    <s v="5a15"/>
  </r>
  <r>
    <n v="67"/>
    <x v="129"/>
    <n v="1"/>
    <n v="22"/>
    <s v="Juniperus sp"/>
    <n v="5"/>
    <n v="3"/>
    <m/>
    <m/>
    <n v="1.9634954084936209E-3"/>
    <n v="3.6378364277704512E-3"/>
    <s v="5a15"/>
  </r>
  <r>
    <n v="67"/>
    <x v="129"/>
    <n v="1"/>
    <n v="24"/>
    <s v="Quercus rugosa"/>
    <n v="15"/>
    <n v="6"/>
    <m/>
    <m/>
    <n v="1.7671458676442587E-2"/>
    <n v="5.8089659363338444E-2"/>
    <s v="5a15"/>
  </r>
  <r>
    <n v="67"/>
    <x v="129"/>
    <n v="1"/>
    <n v="10"/>
    <s v="Quercus rugosa"/>
    <n v="25"/>
    <n v="6"/>
    <m/>
    <m/>
    <n v="4.9087385212340517E-2"/>
    <n v="0.14801210491524977"/>
    <s v="20a25"/>
  </r>
  <r>
    <n v="67"/>
    <x v="129"/>
    <n v="1"/>
    <n v="24"/>
    <s v="Juniperus sp"/>
    <n v="5"/>
    <n v="3"/>
    <m/>
    <m/>
    <n v="1.9634954084936209E-3"/>
    <n v="3.6378364277704512E-3"/>
    <s v="5a15"/>
  </r>
  <r>
    <n v="67"/>
    <x v="129"/>
    <n v="1"/>
    <n v="24"/>
    <s v="Juniperus sp"/>
    <n v="10"/>
    <n v="5"/>
    <m/>
    <m/>
    <n v="7.8539816339744835E-3"/>
    <n v="2.2644818432641822E-2"/>
    <s v="5a15"/>
  </r>
  <r>
    <n v="67"/>
    <x v="129"/>
    <n v="1"/>
    <n v="24"/>
    <s v="Juniperus sp"/>
    <n v="15"/>
    <n v="6"/>
    <m/>
    <m/>
    <n v="1.7671458676442587E-2"/>
    <n v="5.8089659363338444E-2"/>
    <s v="5a15"/>
  </r>
  <r>
    <n v="67"/>
    <x v="129"/>
    <n v="1"/>
    <n v="24"/>
    <s v="Juniperus sp"/>
    <n v="10"/>
    <n v="6"/>
    <m/>
    <m/>
    <n v="7.8539816339744835E-3"/>
    <n v="2.7649101142956961E-2"/>
    <s v="5a15"/>
  </r>
  <r>
    <n v="67"/>
    <x v="129"/>
    <n v="1"/>
    <n v="24"/>
    <s v="Juniperus sp"/>
    <n v="5"/>
    <n v="6"/>
    <m/>
    <m/>
    <n v="1.9634954084936209E-3"/>
    <n v="7.7714870209617563E-3"/>
    <s v="5a15"/>
  </r>
  <r>
    <n v="67"/>
    <x v="129"/>
    <n v="1"/>
    <n v="22"/>
    <s v="Juniperus sp"/>
    <n v="5"/>
    <n v="3"/>
    <m/>
    <m/>
    <n v="1.9634954084936209E-3"/>
    <n v="3.6378364277704512E-3"/>
    <s v="5a15"/>
  </r>
  <r>
    <n v="67"/>
    <x v="129"/>
    <n v="1"/>
    <n v="10"/>
    <s v="Quercus rugosa"/>
    <n v="5"/>
    <n v="3"/>
    <m/>
    <m/>
    <n v="1.9634954084936209E-3"/>
    <n v="3.6378364277704512E-3"/>
    <s v="5a15"/>
  </r>
  <r>
    <n v="67"/>
    <x v="129"/>
    <n v="1"/>
    <n v="14"/>
    <s v="Quercus fulva"/>
    <n v="5"/>
    <n v="3"/>
    <m/>
    <m/>
    <n v="1.9634954084936209E-3"/>
    <n v="3.6378364277704512E-3"/>
    <s v="5a15"/>
  </r>
  <r>
    <n v="67"/>
    <x v="129"/>
    <n v="1"/>
    <n v="24"/>
    <s v="Pinus cembroides"/>
    <n v="10"/>
    <n v="3"/>
    <m/>
    <m/>
    <n v="7.8539816339744835E-3"/>
    <n v="1.285292313179332E-2"/>
    <s v="5a15"/>
  </r>
  <r>
    <n v="67"/>
    <x v="129"/>
    <n v="1"/>
    <n v="10"/>
    <s v="Quercus rugosa"/>
    <n v="25"/>
    <n v="6"/>
    <m/>
    <m/>
    <n v="4.9087385212340517E-2"/>
    <n v="0.14801210491524977"/>
    <s v="20a25"/>
  </r>
  <r>
    <n v="67"/>
    <x v="129"/>
    <n v="1"/>
    <n v="24"/>
    <s v="Quercus rugosa"/>
    <n v="5"/>
    <n v="3"/>
    <m/>
    <m/>
    <n v="1.9634954084936209E-3"/>
    <n v="3.6378364277704512E-3"/>
    <s v="5a15"/>
  </r>
  <r>
    <n v="67"/>
    <x v="129"/>
    <n v="1"/>
    <n v="24"/>
    <s v="Pinus cembroides"/>
    <n v="10"/>
    <n v="5"/>
    <m/>
    <m/>
    <n v="7.8539816339744835E-3"/>
    <n v="2.2046555420420225E-2"/>
    <s v="5a15"/>
  </r>
  <r>
    <n v="67"/>
    <x v="129"/>
    <n v="1"/>
    <n v="10"/>
    <s v="Quercus rugosa"/>
    <n v="10"/>
    <n v="3"/>
    <m/>
    <m/>
    <n v="7.8539816339744835E-3"/>
    <n v="1.2942556175112916E-2"/>
    <s v="5a15"/>
  </r>
  <r>
    <n v="67"/>
    <x v="129"/>
    <n v="1"/>
    <n v="10"/>
    <s v="Quercus rugosa"/>
    <n v="5"/>
    <n v="3"/>
    <m/>
    <m/>
    <n v="1.9634954084936209E-3"/>
    <n v="3.6378364277704512E-3"/>
    <s v="5a15"/>
  </r>
  <r>
    <n v="67"/>
    <x v="129"/>
    <n v="1"/>
    <n v="24"/>
    <s v="Pinus cembroides"/>
    <n v="5"/>
    <n v="3"/>
    <m/>
    <m/>
    <n v="1.9634954084936209E-3"/>
    <n v="3.5268851656513989E-3"/>
    <s v="5a15"/>
  </r>
  <r>
    <n v="67"/>
    <x v="129"/>
    <n v="1"/>
    <n v="24"/>
    <s v="Pinus cembroides"/>
    <n v="10"/>
    <n v="6"/>
    <m/>
    <m/>
    <n v="7.8539816339744835E-3"/>
    <n v="2.6728826664807165E-2"/>
    <s v="5a15"/>
  </r>
  <r>
    <n v="67"/>
    <x v="129"/>
    <n v="1"/>
    <n v="10"/>
    <s v="Quercus rugosa"/>
    <n v="25"/>
    <n v="6"/>
    <m/>
    <m/>
    <n v="4.9087385212340517E-2"/>
    <n v="0.14801210491524977"/>
    <s v="20a25"/>
  </r>
  <r>
    <n v="67"/>
    <x v="129"/>
    <n v="1"/>
    <n v="24"/>
    <s v="Quercus rugosa"/>
    <n v="5"/>
    <n v="3"/>
    <m/>
    <m/>
    <n v="1.9634954084936209E-3"/>
    <n v="3.6378364277704512E-3"/>
    <s v="5a15"/>
  </r>
  <r>
    <n v="67"/>
    <x v="129"/>
    <n v="1"/>
    <n v="24"/>
    <s v="Pinus cembroides"/>
    <n v="10"/>
    <n v="5"/>
    <m/>
    <m/>
    <n v="7.8539816339744835E-3"/>
    <n v="2.2046555420420225E-2"/>
    <s v="5a15"/>
  </r>
  <r>
    <n v="67"/>
    <x v="129"/>
    <n v="1"/>
    <n v="10"/>
    <s v="Quercus rugosa"/>
    <n v="10"/>
    <n v="3"/>
    <m/>
    <m/>
    <n v="7.8539816339744835E-3"/>
    <n v="1.2942556175112916E-2"/>
    <s v="5a15"/>
  </r>
  <r>
    <n v="67"/>
    <x v="129"/>
    <n v="1"/>
    <n v="10"/>
    <s v="Quercus rugosa"/>
    <n v="5"/>
    <n v="3"/>
    <m/>
    <m/>
    <n v="1.9634954084936209E-3"/>
    <n v="3.6378364277704512E-3"/>
    <s v="5a15"/>
  </r>
  <r>
    <n v="69"/>
    <x v="130"/>
    <n v="1"/>
    <n v="24"/>
    <s v="Pinus cembroides"/>
    <n v="10"/>
    <n v="6"/>
    <m/>
    <m/>
    <n v="7.8539816339744835E-3"/>
    <n v="2.6728826664807165E-2"/>
    <s v="5a15"/>
  </r>
  <r>
    <n v="69"/>
    <x v="130"/>
    <n v="1"/>
    <n v="22"/>
    <s v="Juniperus sp"/>
    <n v="5"/>
    <n v="3"/>
    <m/>
    <m/>
    <n v="1.9634954084936209E-3"/>
    <n v="3.6378364277704512E-3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Pinus cembroides"/>
    <n v="15"/>
    <n v="6"/>
    <m/>
    <m/>
    <n v="1.7671458676442587E-2"/>
    <n v="5.6950957515054322E-2"/>
    <s v="5a15"/>
  </r>
  <r>
    <n v="69"/>
    <x v="130"/>
    <n v="1"/>
    <n v="24"/>
    <s v="Pinus cembroides"/>
    <n v="10"/>
    <n v="6"/>
    <m/>
    <m/>
    <n v="7.8539816339744835E-3"/>
    <n v="2.6728826664807165E-2"/>
    <s v="5a15"/>
  </r>
  <r>
    <n v="69"/>
    <x v="130"/>
    <n v="1"/>
    <n v="24"/>
    <s v="Quercus rugosa"/>
    <n v="5"/>
    <n v="6"/>
    <m/>
    <m/>
    <n v="1.9634954084936209E-3"/>
    <n v="7.7714870209617563E-3"/>
    <s v="5a15"/>
  </r>
  <r>
    <n v="69"/>
    <x v="130"/>
    <n v="1"/>
    <n v="24"/>
    <s v="Pinus cembroides"/>
    <n v="10"/>
    <n v="5"/>
    <m/>
    <m/>
    <n v="7.8539816339744835E-3"/>
    <n v="2.2046555420420225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Pinus cembroides"/>
    <n v="15"/>
    <n v="6"/>
    <m/>
    <m/>
    <n v="1.7671458676442587E-2"/>
    <n v="5.6950957515054322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Pinus cembroides"/>
    <n v="10"/>
    <n v="6"/>
    <m/>
    <m/>
    <n v="7.8539816339744835E-3"/>
    <n v="2.6728826664807165E-2"/>
    <s v="5a15"/>
  </r>
  <r>
    <n v="69"/>
    <x v="130"/>
    <n v="1"/>
    <n v="2"/>
    <s v="Pinus engelmannii"/>
    <n v="15"/>
    <n v="10"/>
    <m/>
    <m/>
    <n v="1.7671458676442587E-2"/>
    <n v="9.7687695493628809E-2"/>
    <s v="5a15"/>
  </r>
  <r>
    <n v="69"/>
    <x v="130"/>
    <n v="1"/>
    <n v="14"/>
    <s v="Quercus fulva"/>
    <n v="5"/>
    <n v="3"/>
    <m/>
    <m/>
    <n v="1.9634954084936209E-3"/>
    <n v="3.6378364277704512E-3"/>
    <s v="5a15"/>
  </r>
  <r>
    <n v="69"/>
    <x v="130"/>
    <n v="1"/>
    <n v="14"/>
    <s v="Quercus fulva"/>
    <n v="5"/>
    <n v="3"/>
    <m/>
    <m/>
    <n v="1.9634954084936209E-3"/>
    <n v="3.6378364277704512E-3"/>
    <s v="5a15"/>
  </r>
  <r>
    <n v="69"/>
    <x v="130"/>
    <n v="1"/>
    <n v="2"/>
    <s v="Pinus engelmannii"/>
    <n v="15"/>
    <n v="10"/>
    <m/>
    <m/>
    <n v="1.7671458676442587E-2"/>
    <n v="9.7687695493628809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"/>
    <s v="Pinus engelmannii"/>
    <n v="25"/>
    <n v="10"/>
    <n v="52"/>
    <n v="9"/>
    <n v="4.9087385212340517E-2"/>
    <n v="0.25335387272216597"/>
    <s v="5a15"/>
  </r>
  <r>
    <n v="69"/>
    <x v="130"/>
    <n v="1"/>
    <n v="10"/>
    <s v="Quercus rugosa"/>
    <n v="5"/>
    <n v="3"/>
    <m/>
    <m/>
    <n v="1.9634954084936209E-3"/>
    <n v="3.6378364277704512E-3"/>
    <s v="5a15"/>
  </r>
  <r>
    <n v="69"/>
    <x v="130"/>
    <n v="1"/>
    <n v="2"/>
    <s v="Pinus engelmannii"/>
    <n v="10"/>
    <n v="10"/>
    <m/>
    <m/>
    <n v="7.8539816339744835E-3"/>
    <n v="4.5847824058857317E-2"/>
    <s v="5a15"/>
  </r>
  <r>
    <n v="69"/>
    <x v="130"/>
    <n v="1"/>
    <n v="2"/>
    <s v="Pinus engelmannii"/>
    <n v="10"/>
    <n v="10"/>
    <m/>
    <m/>
    <n v="7.8539816339744835E-3"/>
    <n v="4.5847824058857317E-2"/>
    <s v="5a15"/>
  </r>
  <r>
    <n v="69"/>
    <x v="130"/>
    <n v="1"/>
    <n v="22"/>
    <s v="Juniperus sp"/>
    <n v="5"/>
    <n v="3"/>
    <m/>
    <m/>
    <n v="1.9634954084936209E-3"/>
    <n v="3.6378364277704512E-3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0"/>
    <n v="6"/>
    <m/>
    <m/>
    <n v="7.8539816339744835E-3"/>
    <n v="2.7649101142956961E-2"/>
    <s v="5a15"/>
  </r>
  <r>
    <n v="69"/>
    <x v="130"/>
    <n v="1"/>
    <n v="24"/>
    <s v="Quercus rugosa"/>
    <n v="15"/>
    <n v="6"/>
    <m/>
    <m/>
    <n v="1.7671458676442587E-2"/>
    <n v="5.8089659363338444E-2"/>
    <s v="5a15"/>
  </r>
  <r>
    <n v="69"/>
    <x v="130"/>
    <n v="1"/>
    <n v="2"/>
    <s v="Pinus engelmannii"/>
    <n v="15"/>
    <n v="6"/>
    <m/>
    <m/>
    <n v="1.7671458676442587E-2"/>
    <n v="5.6950957515054322E-2"/>
    <s v="5a15"/>
  </r>
  <r>
    <n v="69"/>
    <x v="130"/>
    <n v="1"/>
    <n v="24"/>
    <s v="Pinus cembroides"/>
    <n v="10"/>
    <n v="6"/>
    <m/>
    <m/>
    <n v="7.8539816339744835E-3"/>
    <n v="2.6728826664807165E-2"/>
    <s v="5a15"/>
  </r>
  <r>
    <n v="69"/>
    <x v="130"/>
    <n v="1"/>
    <n v="24"/>
    <s v="Quercus rugosa"/>
    <n v="5"/>
    <n v="6"/>
    <m/>
    <m/>
    <n v="1.9634954084936209E-3"/>
    <n v="7.7714870209617563E-3"/>
    <s v="5a15"/>
  </r>
  <r>
    <n v="69"/>
    <x v="130"/>
    <n v="1"/>
    <n v="24"/>
    <s v="Pinus cembroides"/>
    <n v="10"/>
    <n v="5"/>
    <m/>
    <m/>
    <n v="7.8539816339744835E-3"/>
    <n v="2.2046555420420225E-2"/>
    <s v="5a15"/>
  </r>
  <r>
    <n v="69"/>
    <x v="130"/>
    <n v="1"/>
    <n v="10"/>
    <s v="Quercus rugosa"/>
    <n v="10"/>
    <n v="3"/>
    <m/>
    <m/>
    <n v="7.8539816339744835E-3"/>
    <n v="1.2942556175112916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Pinus cembroides"/>
    <n v="15"/>
    <n v="6"/>
    <m/>
    <m/>
    <n v="1.7671458676442587E-2"/>
    <n v="5.6950957515054322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14"/>
    <s v="Quercus fulva"/>
    <n v="5"/>
    <n v="3"/>
    <m/>
    <m/>
    <n v="1.9634954084936209E-3"/>
    <n v="3.6378364277704512E-3"/>
    <s v="5a15"/>
  </r>
  <r>
    <n v="69"/>
    <x v="131"/>
    <n v="1"/>
    <n v="14"/>
    <s v="Quercus fulva"/>
    <n v="5"/>
    <n v="3"/>
    <m/>
    <m/>
    <n v="1.9634954084936209E-3"/>
    <n v="3.6378364277704512E-3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Pinus cembroides"/>
    <n v="5"/>
    <n v="6"/>
    <m/>
    <m/>
    <n v="1.9634954084936209E-3"/>
    <n v="7.3344795804612326E-3"/>
    <s v="5a15"/>
  </r>
  <r>
    <n v="69"/>
    <x v="131"/>
    <n v="1"/>
    <n v="10"/>
    <s v="Quercus rugosa"/>
    <n v="5"/>
    <n v="3"/>
    <m/>
    <m/>
    <n v="1.9634954084936209E-3"/>
    <n v="3.6378364277704512E-3"/>
    <s v="5a15"/>
  </r>
  <r>
    <n v="69"/>
    <x v="131"/>
    <n v="1"/>
    <n v="24"/>
    <s v="Pinus cembroides"/>
    <n v="5"/>
    <n v="3"/>
    <m/>
    <m/>
    <n v="1.9634954084936209E-3"/>
    <n v="3.5268851656513989E-3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2"/>
    <s v="Juniperus sp"/>
    <n v="5"/>
    <n v="3"/>
    <m/>
    <m/>
    <n v="1.9634954084936209E-3"/>
    <n v="3.6378364277704512E-3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Pinus cembroides"/>
    <n v="15"/>
    <n v="6"/>
    <m/>
    <m/>
    <n v="1.7671458676442587E-2"/>
    <n v="5.6950957515054322E-2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4"/>
    <s v="Quercus rugosa"/>
    <n v="5"/>
    <n v="6"/>
    <m/>
    <m/>
    <n v="1.9634954084936209E-3"/>
    <n v="7.7714870209617563E-3"/>
    <s v="5a15"/>
  </r>
  <r>
    <n v="69"/>
    <x v="131"/>
    <n v="1"/>
    <n v="24"/>
    <s v="Pinus cembroides"/>
    <n v="10"/>
    <n v="5"/>
    <m/>
    <m/>
    <n v="7.8539816339744835E-3"/>
    <n v="2.2046555420420225E-2"/>
    <s v="5a15"/>
  </r>
  <r>
    <n v="69"/>
    <x v="131"/>
    <n v="1"/>
    <n v="10"/>
    <s v="Quercus rugosa"/>
    <n v="10"/>
    <n v="3"/>
    <m/>
    <m/>
    <n v="7.8539816339744835E-3"/>
    <n v="1.2942556175112916E-2"/>
    <s v="5a15"/>
  </r>
  <r>
    <n v="69"/>
    <x v="131"/>
    <n v="1"/>
    <n v="14"/>
    <s v="Quercus fulva"/>
    <n v="5"/>
    <n v="3"/>
    <m/>
    <m/>
    <n v="1.9634954084936209E-3"/>
    <n v="3.6378364277704512E-3"/>
    <s v="5a15"/>
  </r>
  <r>
    <n v="69"/>
    <x v="131"/>
    <n v="1"/>
    <n v="24"/>
    <s v="Pinus cembroides"/>
    <n v="10"/>
    <n v="3"/>
    <m/>
    <m/>
    <n v="7.8539816339744835E-3"/>
    <n v="1.285292313179332E-2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10"/>
    <s v="Quercus rugosa"/>
    <n v="5"/>
    <n v="3"/>
    <m/>
    <m/>
    <n v="1.9634954084936209E-3"/>
    <n v="3.6378364277704512E-3"/>
    <s v="5a15"/>
  </r>
  <r>
    <n v="69"/>
    <x v="131"/>
    <n v="1"/>
    <n v="24"/>
    <s v="Pinus cembroides"/>
    <n v="5"/>
    <n v="3"/>
    <m/>
    <m/>
    <n v="1.9634954084936209E-3"/>
    <n v="3.5268851656513989E-3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2"/>
    <s v="Juniperus sp"/>
    <n v="5"/>
    <n v="3"/>
    <m/>
    <m/>
    <n v="1.9634954084936209E-3"/>
    <n v="3.6378364277704512E-3"/>
    <s v="5a15"/>
  </r>
  <r>
    <n v="69"/>
    <x v="131"/>
    <n v="1"/>
    <n v="24"/>
    <s v="Quercus rugosa"/>
    <n v="15"/>
    <n v="6"/>
    <m/>
    <m/>
    <n v="1.7671458676442587E-2"/>
    <n v="5.8089659363338444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Quercus rugosa"/>
    <n v="10"/>
    <n v="6"/>
    <m/>
    <m/>
    <n v="7.8539816339744835E-3"/>
    <n v="2.7649101142956961E-2"/>
    <s v="5a15"/>
  </r>
  <r>
    <n v="69"/>
    <x v="131"/>
    <n v="1"/>
    <n v="24"/>
    <s v="Pinus cembroides"/>
    <n v="15"/>
    <n v="6"/>
    <m/>
    <m/>
    <n v="1.7671458676442587E-2"/>
    <n v="5.6950957515054322E-2"/>
    <s v="5a15"/>
  </r>
  <r>
    <n v="69"/>
    <x v="131"/>
    <n v="1"/>
    <n v="24"/>
    <s v="Pinus cembroides"/>
    <n v="10"/>
    <n v="6"/>
    <m/>
    <m/>
    <n v="7.8539816339744835E-3"/>
    <n v="2.6728826664807165E-2"/>
    <s v="5a15"/>
  </r>
  <r>
    <n v="69"/>
    <x v="131"/>
    <n v="1"/>
    <n v="24"/>
    <s v="Quercus rugosa"/>
    <n v="5"/>
    <n v="6"/>
    <m/>
    <m/>
    <n v="1.9634954084936209E-3"/>
    <n v="7.7714870209617563E-3"/>
    <s v="5a15"/>
  </r>
  <r>
    <n v="69"/>
    <x v="131"/>
    <n v="1"/>
    <n v="24"/>
    <s v="Pinus cembroides"/>
    <n v="10"/>
    <n v="5"/>
    <m/>
    <m/>
    <n v="7.8539816339744835E-3"/>
    <n v="2.2046555420420225E-2"/>
    <s v="5a15"/>
  </r>
  <r>
    <n v="69"/>
    <x v="131"/>
    <n v="1"/>
    <n v="10"/>
    <s v="Quercus rugosa"/>
    <n v="10"/>
    <n v="3"/>
    <m/>
    <m/>
    <n v="7.8539816339744835E-3"/>
    <n v="1.2942556175112916E-2"/>
    <s v="5a15"/>
  </r>
  <r>
    <n v="69"/>
    <x v="131"/>
    <n v="1"/>
    <n v="14"/>
    <s v="Quercus fulva"/>
    <n v="5"/>
    <n v="3"/>
    <m/>
    <m/>
    <n v="1.9634954084936209E-3"/>
    <n v="3.6378364277704512E-3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2"/>
    <s v="Juniperus sp"/>
    <n v="5"/>
    <n v="3"/>
    <m/>
    <m/>
    <n v="1.9634954084936209E-3"/>
    <n v="3.6378364277704512E-3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Pinus cembroides"/>
    <n v="15"/>
    <n v="6"/>
    <m/>
    <m/>
    <n v="1.7671458676442587E-2"/>
    <n v="5.6950957515054322E-2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4"/>
    <s v="Quercus rugosa"/>
    <n v="5"/>
    <n v="6"/>
    <m/>
    <m/>
    <n v="1.9634954084936209E-3"/>
    <n v="7.7714870209617563E-3"/>
    <s v="5a15"/>
  </r>
  <r>
    <n v="69"/>
    <x v="132"/>
    <n v="1"/>
    <n v="24"/>
    <s v="Pinus cembroides"/>
    <n v="10"/>
    <n v="5"/>
    <m/>
    <m/>
    <n v="7.8539816339744835E-3"/>
    <n v="2.2046555420420225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Pinus cembroides"/>
    <n v="15"/>
    <n v="6"/>
    <m/>
    <m/>
    <n v="1.7671458676442587E-2"/>
    <n v="5.6950957515054322E-2"/>
    <s v="5a15"/>
  </r>
  <r>
    <n v="69"/>
    <x v="132"/>
    <n v="1"/>
    <n v="24"/>
    <s v="Pinus cembroides"/>
    <n v="15"/>
    <n v="6"/>
    <m/>
    <m/>
    <n v="1.7671458676442587E-2"/>
    <n v="5.6950957515054322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14"/>
    <s v="Quercus fulva"/>
    <n v="5"/>
    <n v="3"/>
    <m/>
    <m/>
    <n v="1.9634954084936209E-3"/>
    <n v="3.6378364277704512E-3"/>
    <s v="5a15"/>
  </r>
  <r>
    <n v="69"/>
    <x v="132"/>
    <n v="1"/>
    <n v="14"/>
    <s v="Quercus fulva"/>
    <n v="5"/>
    <n v="3"/>
    <m/>
    <m/>
    <n v="1.9634954084936209E-3"/>
    <n v="3.6378364277704512E-3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Pinus cembroides"/>
    <n v="5"/>
    <n v="6"/>
    <m/>
    <m/>
    <n v="1.9634954084936209E-3"/>
    <n v="7.3344795804612326E-3"/>
    <s v="5a15"/>
  </r>
  <r>
    <n v="69"/>
    <x v="132"/>
    <n v="1"/>
    <n v="10"/>
    <s v="Quercus rugosa"/>
    <n v="5"/>
    <n v="3"/>
    <m/>
    <m/>
    <n v="1.9634954084936209E-3"/>
    <n v="3.6378364277704512E-3"/>
    <s v="5a15"/>
  </r>
  <r>
    <n v="69"/>
    <x v="132"/>
    <n v="1"/>
    <n v="24"/>
    <s v="Pinus cembroides"/>
    <n v="5"/>
    <n v="3"/>
    <m/>
    <m/>
    <n v="1.9634954084936209E-3"/>
    <n v="3.5268851656513989E-3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2"/>
    <s v="Juniperus sp"/>
    <n v="5"/>
    <n v="3"/>
    <m/>
    <m/>
    <n v="1.9634954084936209E-3"/>
    <n v="3.6378364277704512E-3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Pinus cembroides"/>
    <n v="15"/>
    <n v="6"/>
    <m/>
    <m/>
    <n v="1.7671458676442587E-2"/>
    <n v="5.6950957515054322E-2"/>
    <s v="5a15"/>
  </r>
  <r>
    <n v="69"/>
    <x v="132"/>
    <n v="1"/>
    <n v="24"/>
    <s v="Pinus cembroides"/>
    <n v="10"/>
    <n v="6"/>
    <m/>
    <m/>
    <n v="7.8539816339744835E-3"/>
    <n v="2.6728826664807165E-2"/>
    <s v="5a15"/>
  </r>
  <r>
    <n v="69"/>
    <x v="132"/>
    <n v="1"/>
    <n v="24"/>
    <s v="Quercus rugosa"/>
    <n v="5"/>
    <n v="6"/>
    <m/>
    <m/>
    <n v="1.9634954084936209E-3"/>
    <n v="7.7714870209617563E-3"/>
    <s v="5a15"/>
  </r>
  <r>
    <n v="69"/>
    <x v="132"/>
    <n v="1"/>
    <n v="24"/>
    <s v="Pinus cembroides"/>
    <n v="10"/>
    <n v="5"/>
    <m/>
    <m/>
    <n v="7.8539816339744835E-3"/>
    <n v="2.2046555420420225E-2"/>
    <s v="5a15"/>
  </r>
  <r>
    <n v="69"/>
    <x v="132"/>
    <n v="1"/>
    <n v="10"/>
    <s v="Quercus rugosa"/>
    <n v="10"/>
    <n v="3"/>
    <m/>
    <m/>
    <n v="7.8539816339744835E-3"/>
    <n v="1.2942556175112916E-2"/>
    <s v="5a15"/>
  </r>
  <r>
    <n v="69"/>
    <x v="132"/>
    <n v="1"/>
    <n v="14"/>
    <s v="Quercus fulva"/>
    <n v="5"/>
    <n v="3"/>
    <m/>
    <m/>
    <n v="1.9634954084936209E-3"/>
    <n v="3.6378364277704512E-3"/>
    <s v="5a15"/>
  </r>
  <r>
    <n v="69"/>
    <x v="132"/>
    <n v="1"/>
    <n v="24"/>
    <s v="Pinus cembroides"/>
    <n v="10"/>
    <n v="3"/>
    <m/>
    <m/>
    <n v="7.8539816339744835E-3"/>
    <n v="1.285292313179332E-2"/>
    <s v="5a15"/>
  </r>
  <r>
    <n v="69"/>
    <x v="132"/>
    <n v="1"/>
    <n v="24"/>
    <s v="Quercus rugosa"/>
    <n v="15"/>
    <n v="6"/>
    <m/>
    <m/>
    <n v="1.7671458676442587E-2"/>
    <n v="5.8089659363338444E-2"/>
    <s v="5a15"/>
  </r>
  <r>
    <n v="69"/>
    <x v="132"/>
    <n v="1"/>
    <n v="24"/>
    <s v="Quercus rugosa"/>
    <n v="10"/>
    <n v="6"/>
    <m/>
    <m/>
    <n v="7.8539816339744835E-3"/>
    <n v="2.7649101142956961E-2"/>
    <s v="5a15"/>
  </r>
  <r>
    <n v="69"/>
    <x v="132"/>
    <n v="1"/>
    <n v="24"/>
    <s v="Pinus cembroides"/>
    <n v="5"/>
    <n v="6"/>
    <m/>
    <m/>
    <n v="1.9634954084936209E-3"/>
    <n v="7.3344795804612326E-3"/>
    <s v="5a15"/>
  </r>
  <r>
    <n v="69"/>
    <x v="132"/>
    <n v="1"/>
    <n v="10"/>
    <s v="Quercus rugosa"/>
    <n v="5"/>
    <n v="3"/>
    <m/>
    <m/>
    <n v="1.9634954084936209E-3"/>
    <n v="3.6378364277704512E-3"/>
    <s v="5a15"/>
  </r>
  <r>
    <n v="69"/>
    <x v="133"/>
    <n v="1"/>
    <n v="14"/>
    <s v="Quercus fulva"/>
    <n v="5"/>
    <n v="3"/>
    <m/>
    <m/>
    <n v="1.9634954084936209E-3"/>
    <n v="3.6378364277704512E-3"/>
    <s v="5a15"/>
  </r>
  <r>
    <n v="69"/>
    <x v="133"/>
    <n v="1"/>
    <n v="24"/>
    <s v="Pinus cembroides"/>
    <n v="10"/>
    <n v="6"/>
    <m/>
    <m/>
    <n v="7.8539816339744835E-3"/>
    <n v="2.6728826664807165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Pinus cembroides"/>
    <n v="5"/>
    <n v="6"/>
    <m/>
    <m/>
    <n v="1.9634954084936209E-3"/>
    <n v="7.3344795804612326E-3"/>
    <s v="5a15"/>
  </r>
  <r>
    <n v="69"/>
    <x v="133"/>
    <n v="1"/>
    <n v="10"/>
    <s v="Quercus rugosa"/>
    <n v="5"/>
    <n v="3"/>
    <m/>
    <m/>
    <n v="1.9634954084936209E-3"/>
    <n v="3.6378364277704512E-3"/>
    <s v="5a15"/>
  </r>
  <r>
    <n v="69"/>
    <x v="133"/>
    <n v="1"/>
    <n v="24"/>
    <s v="Pinus cembroides"/>
    <n v="5"/>
    <n v="3"/>
    <m/>
    <m/>
    <n v="1.9634954084936209E-3"/>
    <n v="3.5268851656513989E-3"/>
    <s v="5a15"/>
  </r>
  <r>
    <n v="69"/>
    <x v="133"/>
    <n v="1"/>
    <n v="24"/>
    <s v="Pinus cembroides"/>
    <n v="10"/>
    <n v="6"/>
    <m/>
    <m/>
    <n v="7.8539816339744835E-3"/>
    <n v="2.6728826664807165E-2"/>
    <s v="5a15"/>
  </r>
  <r>
    <n v="69"/>
    <x v="133"/>
    <n v="1"/>
    <n v="22"/>
    <s v="Juniperus sp"/>
    <n v="5"/>
    <n v="3"/>
    <m/>
    <m/>
    <n v="1.9634954084936209E-3"/>
    <n v="3.6378364277704512E-3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Pinus cembroides"/>
    <n v="15"/>
    <n v="6"/>
    <m/>
    <m/>
    <n v="1.7671458676442587E-2"/>
    <n v="5.6950957515054322E-2"/>
    <s v="5a15"/>
  </r>
  <r>
    <n v="69"/>
    <x v="133"/>
    <n v="1"/>
    <n v="24"/>
    <s v="Pinus cembroides"/>
    <n v="10"/>
    <n v="6"/>
    <m/>
    <m/>
    <n v="7.8539816339744835E-3"/>
    <n v="2.6728826664807165E-2"/>
    <s v="5a15"/>
  </r>
  <r>
    <n v="69"/>
    <x v="133"/>
    <n v="1"/>
    <n v="24"/>
    <s v="Quercus rugosa"/>
    <n v="5"/>
    <n v="6"/>
    <m/>
    <m/>
    <n v="1.9634954084936209E-3"/>
    <n v="7.7714870209617563E-3"/>
    <s v="5a15"/>
  </r>
  <r>
    <n v="69"/>
    <x v="133"/>
    <n v="1"/>
    <n v="24"/>
    <s v="Pinus cembroides"/>
    <n v="10"/>
    <n v="5"/>
    <m/>
    <m/>
    <n v="7.8539816339744835E-3"/>
    <n v="2.2046555420420225E-2"/>
    <s v="5a15"/>
  </r>
  <r>
    <n v="69"/>
    <x v="133"/>
    <n v="1"/>
    <n v="10"/>
    <s v="Quercus rugosa"/>
    <n v="10"/>
    <n v="3"/>
    <m/>
    <m/>
    <n v="7.8539816339744835E-3"/>
    <n v="1.2942556175112916E-2"/>
    <s v="5a15"/>
  </r>
  <r>
    <n v="69"/>
    <x v="133"/>
    <n v="1"/>
    <n v="14"/>
    <s v="Quercus fulva"/>
    <n v="5"/>
    <n v="3"/>
    <m/>
    <m/>
    <n v="1.9634954084936209E-3"/>
    <n v="3.6378364277704512E-3"/>
    <s v="5a15"/>
  </r>
  <r>
    <n v="69"/>
    <x v="133"/>
    <n v="1"/>
    <n v="24"/>
    <s v="Pinus cembroides"/>
    <n v="10"/>
    <n v="3"/>
    <m/>
    <m/>
    <n v="7.8539816339744835E-3"/>
    <n v="1.285292313179332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Pinus cembroides"/>
    <n v="5"/>
    <n v="6"/>
    <m/>
    <m/>
    <n v="1.9634954084936209E-3"/>
    <n v="7.3344795804612326E-3"/>
    <s v="5a15"/>
  </r>
  <r>
    <n v="69"/>
    <x v="133"/>
    <n v="1"/>
    <n v="10"/>
    <s v="Quercus rugosa"/>
    <n v="5"/>
    <n v="3"/>
    <m/>
    <m/>
    <n v="1.9634954084936209E-3"/>
    <n v="3.6378364277704512E-3"/>
    <s v="5a15"/>
  </r>
  <r>
    <n v="69"/>
    <x v="133"/>
    <n v="1"/>
    <n v="24"/>
    <s v="Pinus cembroides"/>
    <n v="5"/>
    <n v="3"/>
    <m/>
    <m/>
    <n v="1.9634954084936209E-3"/>
    <n v="3.5268851656513989E-3"/>
    <s v="5a15"/>
  </r>
  <r>
    <n v="69"/>
    <x v="133"/>
    <n v="1"/>
    <n v="24"/>
    <s v="Pinus cembroides"/>
    <n v="10"/>
    <n v="6"/>
    <m/>
    <m/>
    <n v="7.8539816339744835E-3"/>
    <n v="2.6728826664807165E-2"/>
    <s v="5a15"/>
  </r>
  <r>
    <n v="69"/>
    <x v="133"/>
    <n v="1"/>
    <n v="22"/>
    <s v="Juniperus sp"/>
    <n v="5"/>
    <n v="3"/>
    <m/>
    <m/>
    <n v="1.9634954084936209E-3"/>
    <n v="3.6378364277704512E-3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10"/>
    <s v="Quercus rugosa"/>
    <n v="25"/>
    <n v="6"/>
    <m/>
    <m/>
    <n v="4.9087385212340517E-2"/>
    <n v="0.14801210491524977"/>
    <s v="20a25"/>
  </r>
  <r>
    <n v="69"/>
    <x v="133"/>
    <n v="1"/>
    <n v="24"/>
    <s v="Juniperus sp"/>
    <n v="5"/>
    <n v="3"/>
    <m/>
    <m/>
    <n v="1.9634954084936209E-3"/>
    <n v="3.6378364277704512E-3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0"/>
    <n v="6"/>
    <m/>
    <m/>
    <n v="7.8539816339744835E-3"/>
    <n v="2.7649101142956961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3"/>
    <n v="1"/>
    <n v="24"/>
    <s v="Pinus cembroides"/>
    <n v="15"/>
    <n v="6"/>
    <m/>
    <m/>
    <n v="1.7671458676442587E-2"/>
    <n v="5.6950957515054322E-2"/>
    <s v="5a15"/>
  </r>
  <r>
    <n v="69"/>
    <x v="133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Pinus cembroides"/>
    <n v="5"/>
    <n v="6"/>
    <m/>
    <m/>
    <n v="1.9634954084936209E-3"/>
    <n v="7.3344795804612326E-3"/>
    <s v="5a15"/>
  </r>
  <r>
    <n v="69"/>
    <x v="134"/>
    <n v="1"/>
    <n v="10"/>
    <s v="Quercus rugosa"/>
    <n v="5"/>
    <n v="3"/>
    <m/>
    <m/>
    <n v="1.9634954084936209E-3"/>
    <n v="3.6378364277704512E-3"/>
    <s v="5a15"/>
  </r>
  <r>
    <n v="69"/>
    <x v="134"/>
    <n v="1"/>
    <n v="24"/>
    <s v="Pinus cembroides"/>
    <n v="5"/>
    <n v="3"/>
    <m/>
    <m/>
    <n v="1.9634954084936209E-3"/>
    <n v="3.5268851656513989E-3"/>
    <s v="5a15"/>
  </r>
  <r>
    <n v="69"/>
    <x v="134"/>
    <n v="1"/>
    <n v="2"/>
    <s v="Pinus engelmannii"/>
    <n v="10"/>
    <n v="10"/>
    <m/>
    <m/>
    <n v="7.8539816339744835E-3"/>
    <n v="4.5847824058857317E-2"/>
    <s v="5a15"/>
  </r>
  <r>
    <n v="69"/>
    <x v="134"/>
    <n v="1"/>
    <n v="22"/>
    <s v="Juniperus sp"/>
    <n v="5"/>
    <n v="3"/>
    <m/>
    <m/>
    <n v="1.9634954084936209E-3"/>
    <n v="3.6378364277704512E-3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"/>
    <s v="Pinus engelmannii"/>
    <n v="15"/>
    <n v="6"/>
    <m/>
    <m/>
    <n v="1.7671458676442587E-2"/>
    <n v="5.6950957515054322E-2"/>
    <s v="5a15"/>
  </r>
  <r>
    <n v="69"/>
    <x v="134"/>
    <n v="1"/>
    <n v="2"/>
    <s v="Pinus engelmannii"/>
    <n v="15"/>
    <n v="10"/>
    <m/>
    <m/>
    <n v="1.7671458676442587E-2"/>
    <n v="9.7687695493628809E-2"/>
    <s v="5a15"/>
  </r>
  <r>
    <n v="69"/>
    <x v="134"/>
    <n v="1"/>
    <n v="24"/>
    <s v="Quercus rugosa"/>
    <n v="5"/>
    <n v="6"/>
    <m/>
    <m/>
    <n v="1.9634954084936209E-3"/>
    <n v="7.7714870209617563E-3"/>
    <s v="5a15"/>
  </r>
  <r>
    <n v="69"/>
    <x v="134"/>
    <n v="1"/>
    <n v="2"/>
    <s v="Pinus engelmannii"/>
    <n v="10"/>
    <n v="10"/>
    <m/>
    <m/>
    <n v="7.8539816339744835E-3"/>
    <n v="4.5847824058857317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Pinus cembroides"/>
    <n v="15"/>
    <n v="6"/>
    <m/>
    <m/>
    <n v="1.7671458676442587E-2"/>
    <n v="5.6950957515054322E-2"/>
    <s v="5a15"/>
  </r>
  <r>
    <n v="69"/>
    <x v="134"/>
    <n v="1"/>
    <n v="24"/>
    <s v="Pinus cembroides"/>
    <n v="15"/>
    <n v="6"/>
    <m/>
    <m/>
    <n v="1.7671458676442587E-2"/>
    <n v="5.6950957515054322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Pinus cembroides"/>
    <n v="10"/>
    <n v="6"/>
    <m/>
    <m/>
    <n v="7.8539816339744835E-3"/>
    <n v="2.6728826664807165E-2"/>
    <s v="5a15"/>
  </r>
  <r>
    <n v="69"/>
    <x v="134"/>
    <n v="1"/>
    <n v="24"/>
    <s v="Pinus cembroides"/>
    <n v="10"/>
    <n v="6"/>
    <m/>
    <m/>
    <n v="7.8539816339744835E-3"/>
    <n v="2.6728826664807165E-2"/>
    <s v="5a15"/>
  </r>
  <r>
    <n v="69"/>
    <x v="134"/>
    <n v="1"/>
    <n v="14"/>
    <s v="Quercus fulva"/>
    <n v="5"/>
    <n v="3"/>
    <m/>
    <m/>
    <n v="1.9634954084936209E-3"/>
    <n v="3.6378364277704512E-3"/>
    <s v="5a15"/>
  </r>
  <r>
    <n v="69"/>
    <x v="134"/>
    <n v="1"/>
    <n v="14"/>
    <s v="Quercus fulva"/>
    <n v="5"/>
    <n v="3"/>
    <m/>
    <m/>
    <n v="1.9634954084936209E-3"/>
    <n v="3.6378364277704512E-3"/>
    <s v="5a15"/>
  </r>
  <r>
    <n v="69"/>
    <x v="134"/>
    <n v="1"/>
    <n v="24"/>
    <s v="Pinus cembroides"/>
    <n v="15"/>
    <n v="6"/>
    <m/>
    <m/>
    <n v="1.7671458676442587E-2"/>
    <n v="5.6950957515054322E-2"/>
    <s v="5a15"/>
  </r>
  <r>
    <n v="69"/>
    <x v="134"/>
    <n v="1"/>
    <n v="24"/>
    <s v="Pinus cembroides"/>
    <n v="10"/>
    <n v="6"/>
    <m/>
    <m/>
    <n v="7.8539816339744835E-3"/>
    <n v="2.6728826664807165E-2"/>
    <s v="5a15"/>
  </r>
  <r>
    <n v="69"/>
    <x v="134"/>
    <n v="1"/>
    <n v="24"/>
    <s v="Quercus rugosa"/>
    <n v="5"/>
    <n v="6"/>
    <m/>
    <m/>
    <n v="1.9634954084936209E-3"/>
    <n v="7.7714870209617563E-3"/>
    <s v="5a15"/>
  </r>
  <r>
    <n v="69"/>
    <x v="134"/>
    <n v="1"/>
    <n v="24"/>
    <s v="Pinus cembroides"/>
    <n v="10"/>
    <n v="5"/>
    <m/>
    <m/>
    <n v="7.8539816339744835E-3"/>
    <n v="2.2046555420420225E-2"/>
    <s v="5a15"/>
  </r>
  <r>
    <n v="69"/>
    <x v="134"/>
    <n v="1"/>
    <n v="10"/>
    <s v="Quercus rugosa"/>
    <n v="10"/>
    <n v="3"/>
    <m/>
    <m/>
    <n v="7.8539816339744835E-3"/>
    <n v="1.2942556175112916E-2"/>
    <s v="5a15"/>
  </r>
  <r>
    <n v="69"/>
    <x v="134"/>
    <n v="1"/>
    <n v="14"/>
    <s v="Quercus fulva"/>
    <n v="5"/>
    <n v="3"/>
    <m/>
    <m/>
    <n v="1.9634954084936209E-3"/>
    <n v="3.6378364277704512E-3"/>
    <s v="5a15"/>
  </r>
  <r>
    <n v="69"/>
    <x v="134"/>
    <n v="1"/>
    <n v="24"/>
    <s v="Pinus cembroides"/>
    <n v="10"/>
    <n v="3"/>
    <m/>
    <m/>
    <n v="7.8539816339744835E-3"/>
    <n v="1.285292313179332E-2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24"/>
    <s v="Quercus rugosa"/>
    <n v="10"/>
    <n v="6"/>
    <m/>
    <m/>
    <n v="7.8539816339744835E-3"/>
    <n v="2.7649101142956961E-2"/>
    <s v="5a15"/>
  </r>
  <r>
    <n v="69"/>
    <x v="134"/>
    <n v="1"/>
    <n v="24"/>
    <s v="Pinus cembroides"/>
    <n v="5"/>
    <n v="6"/>
    <m/>
    <m/>
    <n v="1.9634954084936209E-3"/>
    <n v="7.3344795804612326E-3"/>
    <s v="5a15"/>
  </r>
  <r>
    <n v="69"/>
    <x v="134"/>
    <n v="1"/>
    <n v="10"/>
    <s v="Quercus rugosa"/>
    <n v="5"/>
    <n v="3"/>
    <m/>
    <m/>
    <n v="1.9634954084936209E-3"/>
    <n v="3.6378364277704512E-3"/>
    <s v="5a15"/>
  </r>
  <r>
    <n v="69"/>
    <x v="134"/>
    <n v="1"/>
    <n v="24"/>
    <s v="Pinus cembroides"/>
    <n v="5"/>
    <n v="3"/>
    <m/>
    <m/>
    <n v="1.9634954084936209E-3"/>
    <n v="3.5268851656513989E-3"/>
    <s v="5a15"/>
  </r>
  <r>
    <n v="69"/>
    <x v="134"/>
    <n v="1"/>
    <n v="24"/>
    <s v="Pinus cembroides"/>
    <n v="10"/>
    <n v="6"/>
    <m/>
    <m/>
    <n v="7.8539816339744835E-3"/>
    <n v="2.6728826664807165E-2"/>
    <s v="5a15"/>
  </r>
  <r>
    <n v="69"/>
    <x v="134"/>
    <n v="1"/>
    <n v="22"/>
    <s v="Juniperus sp"/>
    <n v="5"/>
    <n v="3"/>
    <m/>
    <m/>
    <n v="1.9634954084936209E-3"/>
    <n v="3.6378364277704512E-3"/>
    <s v="5a15"/>
  </r>
  <r>
    <n v="69"/>
    <x v="134"/>
    <n v="1"/>
    <n v="24"/>
    <s v="Quercus rugosa"/>
    <n v="15"/>
    <n v="6"/>
    <m/>
    <m/>
    <n v="1.7671458676442587E-2"/>
    <n v="5.8089659363338444E-2"/>
    <s v="5a15"/>
  </r>
  <r>
    <n v="69"/>
    <x v="134"/>
    <n v="1"/>
    <n v="10"/>
    <s v="Quercus rugosa"/>
    <n v="25"/>
    <n v="6"/>
    <m/>
    <m/>
    <n v="4.9087385212340517E-2"/>
    <n v="0.14801210491524977"/>
    <s v="20a25"/>
  </r>
  <r>
    <n v="69"/>
    <x v="135"/>
    <n v="1"/>
    <n v="24"/>
    <s v="Quercus rugosa"/>
    <n v="10"/>
    <n v="6"/>
    <m/>
    <m/>
    <n v="7.8539816339744835E-3"/>
    <n v="2.7649101142956961E-2"/>
    <s v="5a15"/>
  </r>
  <r>
    <n v="69"/>
    <x v="135"/>
    <n v="1"/>
    <n v="24"/>
    <s v="Quercus rugosa"/>
    <n v="10"/>
    <n v="6"/>
    <m/>
    <m/>
    <n v="7.8539816339744835E-3"/>
    <n v="2.7649101142956961E-2"/>
    <s v="5a15"/>
  </r>
  <r>
    <n v="69"/>
    <x v="135"/>
    <n v="1"/>
    <n v="24"/>
    <s v="Quercus rugosa"/>
    <n v="15"/>
    <n v="6"/>
    <m/>
    <m/>
    <n v="1.7671458676442587E-2"/>
    <n v="5.8089659363338444E-2"/>
    <s v="5a15"/>
  </r>
  <r>
    <n v="69"/>
    <x v="135"/>
    <n v="1"/>
    <n v="24"/>
    <s v="Pinus cembroides"/>
    <n v="15"/>
    <n v="6"/>
    <m/>
    <m/>
    <n v="1.7671458676442587E-2"/>
    <n v="5.6950957515054322E-2"/>
    <s v="5a15"/>
  </r>
  <r>
    <n v="69"/>
    <x v="135"/>
    <n v="1"/>
    <n v="24"/>
    <s v="Pinus cembroides"/>
    <n v="15"/>
    <n v="6"/>
    <m/>
    <m/>
    <n v="1.7671458676442587E-2"/>
    <n v="5.6950957515054322E-2"/>
    <s v="5a15"/>
  </r>
  <r>
    <n v="69"/>
    <x v="135"/>
    <n v="1"/>
    <n v="24"/>
    <s v="Quercus rugosa"/>
    <n v="15"/>
    <n v="6"/>
    <m/>
    <m/>
    <n v="1.7671458676442587E-2"/>
    <n v="5.8089659363338444E-2"/>
    <s v="5a15"/>
  </r>
  <r>
    <n v="69"/>
    <x v="135"/>
    <n v="1"/>
    <n v="24"/>
    <s v="Pinus cembroides"/>
    <n v="10"/>
    <n v="6"/>
    <m/>
    <m/>
    <n v="7.8539816339744835E-3"/>
    <n v="2.6728826664807165E-2"/>
    <s v="5a15"/>
  </r>
  <r>
    <n v="69"/>
    <x v="135"/>
    <n v="1"/>
    <n v="24"/>
    <s v="Pinus cembroides"/>
    <n v="10"/>
    <n v="6"/>
    <m/>
    <m/>
    <n v="7.8539816339744835E-3"/>
    <n v="2.6728826664807165E-2"/>
    <s v="5a15"/>
  </r>
  <r>
    <n v="69"/>
    <x v="135"/>
    <n v="1"/>
    <n v="14"/>
    <s v="Quercus fulva"/>
    <n v="5"/>
    <n v="3"/>
    <m/>
    <m/>
    <n v="1.9634954084936209E-3"/>
    <n v="3.6378364277704512E-3"/>
    <s v="5a15"/>
  </r>
  <r>
    <n v="69"/>
    <x v="135"/>
    <n v="1"/>
    <n v="14"/>
    <s v="Quercus fulva"/>
    <n v="5"/>
    <n v="3"/>
    <m/>
    <m/>
    <n v="1.9634954084936209E-3"/>
    <n v="3.6378364277704512E-3"/>
    <s v="5a15"/>
  </r>
  <r>
    <n v="69"/>
    <x v="135"/>
    <n v="1"/>
    <n v="24"/>
    <s v="Pinus cembroides"/>
    <n v="15"/>
    <n v="6"/>
    <m/>
    <m/>
    <n v="1.7671458676442587E-2"/>
    <n v="5.6950957515054322E-2"/>
    <s v="5a15"/>
  </r>
  <r>
    <n v="69"/>
    <x v="135"/>
    <n v="1"/>
    <n v="24"/>
    <s v="Pinus cembroides"/>
    <n v="10"/>
    <n v="6"/>
    <m/>
    <m/>
    <n v="7.8539816339744835E-3"/>
    <n v="2.6728826664807165E-2"/>
    <s v="5a15"/>
  </r>
  <r>
    <n v="69"/>
    <x v="135"/>
    <n v="1"/>
    <n v="24"/>
    <s v="Quercus rugosa"/>
    <n v="5"/>
    <n v="6"/>
    <m/>
    <m/>
    <n v="1.9634954084936209E-3"/>
    <n v="7.7714870209617563E-3"/>
    <s v="5a15"/>
  </r>
  <r>
    <n v="69"/>
    <x v="135"/>
    <n v="1"/>
    <n v="24"/>
    <s v="Pinus cembroides"/>
    <n v="10"/>
    <n v="5"/>
    <m/>
    <m/>
    <n v="7.8539816339744835E-3"/>
    <n v="2.2046555420420225E-2"/>
    <s v="5a15"/>
  </r>
  <r>
    <n v="69"/>
    <x v="135"/>
    <n v="1"/>
    <n v="10"/>
    <s v="Quercus rugosa"/>
    <n v="10"/>
    <n v="3"/>
    <m/>
    <m/>
    <n v="7.8539816339744835E-3"/>
    <n v="1.2942556175112916E-2"/>
    <s v="5a15"/>
  </r>
  <r>
    <n v="69"/>
    <x v="135"/>
    <n v="1"/>
    <n v="14"/>
    <s v="Quercus fulva"/>
    <n v="5"/>
    <n v="3"/>
    <m/>
    <m/>
    <n v="1.9634954084936209E-3"/>
    <n v="3.6378364277704512E-3"/>
    <s v="5a15"/>
  </r>
  <r>
    <n v="69"/>
    <x v="135"/>
    <n v="1"/>
    <n v="24"/>
    <s v="Pinus cembroides"/>
    <n v="10"/>
    <n v="3"/>
    <m/>
    <m/>
    <n v="7.8539816339744835E-3"/>
    <n v="1.285292313179332E-2"/>
    <s v="5a15"/>
  </r>
  <r>
    <n v="69"/>
    <x v="135"/>
    <n v="1"/>
    <n v="24"/>
    <s v="Quercus rugosa"/>
    <n v="15"/>
    <n v="6"/>
    <m/>
    <m/>
    <n v="1.7671458676442587E-2"/>
    <n v="5.8089659363338444E-2"/>
    <s v="5a15"/>
  </r>
  <r>
    <n v="69"/>
    <x v="135"/>
    <n v="1"/>
    <n v="24"/>
    <s v="Quercus rugosa"/>
    <n v="10"/>
    <n v="6"/>
    <m/>
    <m/>
    <n v="7.8539816339744835E-3"/>
    <n v="2.7649101142956961E-2"/>
    <s v="5a15"/>
  </r>
  <r>
    <n v="69"/>
    <x v="135"/>
    <n v="1"/>
    <n v="24"/>
    <s v="Pinus cembroides"/>
    <n v="5"/>
    <n v="6"/>
    <m/>
    <m/>
    <n v="1.9634954084936209E-3"/>
    <n v="7.3344795804612326E-3"/>
    <s v="5a15"/>
  </r>
  <r>
    <n v="69"/>
    <x v="135"/>
    <n v="1"/>
    <n v="10"/>
    <s v="Quercus rugosa"/>
    <n v="5"/>
    <n v="3"/>
    <m/>
    <m/>
    <n v="1.9634954084936209E-3"/>
    <n v="3.6378364277704512E-3"/>
    <s v="5a15"/>
  </r>
  <r>
    <n v="69"/>
    <x v="135"/>
    <n v="1"/>
    <n v="24"/>
    <s v="Pinus cembroides"/>
    <n v="5"/>
    <n v="3"/>
    <m/>
    <m/>
    <n v="1.9634954084936209E-3"/>
    <n v="3.5268851656513989E-3"/>
    <s v="5a15"/>
  </r>
  <r>
    <n v="69"/>
    <x v="135"/>
    <n v="1"/>
    <n v="24"/>
    <s v="Pinus cembroides"/>
    <n v="10"/>
    <n v="6"/>
    <m/>
    <m/>
    <n v="7.8539816339744835E-3"/>
    <n v="2.6728826664807165E-2"/>
    <s v="5a15"/>
  </r>
  <r>
    <n v="69"/>
    <x v="135"/>
    <n v="1"/>
    <n v="22"/>
    <s v="Juniperus sp"/>
    <n v="5"/>
    <n v="3"/>
    <m/>
    <m/>
    <n v="1.9634954084936209E-3"/>
    <n v="3.6378364277704512E-3"/>
    <s v="5a15"/>
  </r>
  <r>
    <n v="69"/>
    <x v="135"/>
    <n v="1"/>
    <n v="24"/>
    <s v="Quercus rugosa"/>
    <n v="15"/>
    <n v="6"/>
    <m/>
    <m/>
    <n v="1.7671458676442587E-2"/>
    <n v="5.8089659363338444E-2"/>
    <s v="5a15"/>
  </r>
  <r>
    <n v="69"/>
    <x v="135"/>
    <n v="1"/>
    <n v="10"/>
    <s v="Quercus rugosa"/>
    <n v="25"/>
    <n v="6"/>
    <m/>
    <m/>
    <n v="4.9087385212340517E-2"/>
    <n v="0.14801210491524977"/>
    <s v="20a25"/>
  </r>
  <r>
    <n v="69"/>
    <x v="135"/>
    <n v="1"/>
    <n v="24"/>
    <s v="Juniperus sp"/>
    <n v="5"/>
    <n v="3"/>
    <m/>
    <m/>
    <n v="1.9634954084936209E-3"/>
    <n v="3.6378364277704512E-3"/>
    <s v="5a15"/>
  </r>
  <r>
    <n v="69"/>
    <x v="135"/>
    <n v="1"/>
    <n v="24"/>
    <s v="Juniperus sp"/>
    <n v="10"/>
    <n v="5"/>
    <m/>
    <m/>
    <n v="7.8539816339744835E-3"/>
    <n v="2.2644818432641822E-2"/>
    <s v="5a15"/>
  </r>
  <r>
    <n v="69"/>
    <x v="135"/>
    <n v="1"/>
    <n v="24"/>
    <s v="Juniperus sp"/>
    <n v="15"/>
    <n v="6"/>
    <m/>
    <m/>
    <n v="1.7671458676442587E-2"/>
    <n v="5.8089659363338444E-2"/>
    <s v="5a15"/>
  </r>
  <r>
    <n v="69"/>
    <x v="135"/>
    <n v="1"/>
    <n v="24"/>
    <s v="Juniperus sp"/>
    <n v="10"/>
    <n v="6"/>
    <m/>
    <m/>
    <n v="7.8539816339744835E-3"/>
    <n v="2.7649101142956961E-2"/>
    <s v="5a15"/>
  </r>
  <r>
    <n v="69"/>
    <x v="135"/>
    <n v="1"/>
    <n v="24"/>
    <s v="Juniperus sp"/>
    <n v="5"/>
    <n v="6"/>
    <m/>
    <m/>
    <n v="1.9634954084936209E-3"/>
    <n v="7.7714870209617563E-3"/>
    <s v="5a15"/>
  </r>
  <r>
    <n v="69"/>
    <x v="135"/>
    <n v="1"/>
    <n v="22"/>
    <s v="Juniperus sp"/>
    <n v="5"/>
    <n v="3"/>
    <m/>
    <m/>
    <n v="1.9634954084936209E-3"/>
    <n v="3.6378364277704512E-3"/>
    <s v="5a15"/>
  </r>
  <r>
    <n v="69"/>
    <x v="135"/>
    <n v="1"/>
    <n v="10"/>
    <s v="Quercus rugosa"/>
    <n v="5"/>
    <n v="3"/>
    <m/>
    <m/>
    <n v="1.9634954084936209E-3"/>
    <n v="3.6378364277704512E-3"/>
    <s v="5a15"/>
  </r>
  <r>
    <n v="69"/>
    <x v="135"/>
    <n v="1"/>
    <n v="14"/>
    <s v="Quercus fulva"/>
    <n v="5"/>
    <n v="3"/>
    <m/>
    <m/>
    <n v="1.9634954084936209E-3"/>
    <n v="3.6378364277704512E-3"/>
    <s v="5a15"/>
  </r>
  <r>
    <n v="69"/>
    <x v="135"/>
    <n v="1"/>
    <n v="2"/>
    <s v="Pinus engelmannii"/>
    <n v="15"/>
    <n v="10"/>
    <m/>
    <m/>
    <n v="1.7671458676442587E-2"/>
    <n v="9.7687695493628809E-2"/>
    <s v="5a15"/>
  </r>
  <r>
    <n v="69"/>
    <x v="135"/>
    <n v="1"/>
    <n v="10"/>
    <s v="Quercus rugosa"/>
    <n v="25"/>
    <n v="6"/>
    <m/>
    <m/>
    <n v="4.9087385212340517E-2"/>
    <n v="0.14801210491524977"/>
    <s v="20a25"/>
  </r>
  <r>
    <n v="69"/>
    <x v="135"/>
    <n v="1"/>
    <n v="24"/>
    <s v="Quercus rugosa"/>
    <n v="5"/>
    <n v="3"/>
    <m/>
    <m/>
    <n v="1.9634954084936209E-3"/>
    <n v="3.6378364277704512E-3"/>
    <s v="5a15"/>
  </r>
  <r>
    <n v="69"/>
    <x v="135"/>
    <n v="1"/>
    <n v="2"/>
    <s v="Pinus engelmannii"/>
    <n v="10"/>
    <n v="10"/>
    <m/>
    <m/>
    <n v="7.8539816339744835E-3"/>
    <n v="4.5847824058857317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"/>
    <s v="Pinus engelmannii"/>
    <n v="15"/>
    <n v="6"/>
    <m/>
    <m/>
    <n v="1.7671458676442587E-2"/>
    <n v="5.6950957515054322E-2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4"/>
    <s v="Quercus rugosa"/>
    <n v="5"/>
    <n v="6"/>
    <m/>
    <m/>
    <n v="1.9634954084936209E-3"/>
    <n v="7.7714870209617563E-3"/>
    <s v="5a15"/>
  </r>
  <r>
    <n v="69"/>
    <x v="136"/>
    <n v="1"/>
    <n v="24"/>
    <s v="Pinus cembroides"/>
    <n v="10"/>
    <n v="5"/>
    <m/>
    <m/>
    <n v="7.8539816339744835E-3"/>
    <n v="2.2046555420420225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Pinus cembroides"/>
    <n v="15"/>
    <n v="6"/>
    <m/>
    <m/>
    <n v="1.7671458676442587E-2"/>
    <n v="5.6950957515054322E-2"/>
    <s v="5a15"/>
  </r>
  <r>
    <n v="69"/>
    <x v="136"/>
    <n v="1"/>
    <n v="24"/>
    <s v="Pinus cembroides"/>
    <n v="15"/>
    <n v="6"/>
    <m/>
    <m/>
    <n v="1.7671458676442587E-2"/>
    <n v="5.6950957515054322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14"/>
    <s v="Quercus fulva"/>
    <n v="5"/>
    <n v="3"/>
    <m/>
    <m/>
    <n v="1.9634954084936209E-3"/>
    <n v="3.6378364277704512E-3"/>
    <s v="5a15"/>
  </r>
  <r>
    <n v="69"/>
    <x v="136"/>
    <n v="1"/>
    <n v="14"/>
    <s v="Quercus fulva"/>
    <n v="5"/>
    <n v="3"/>
    <m/>
    <m/>
    <n v="1.9634954084936209E-3"/>
    <n v="3.6378364277704512E-3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Pinus cembroides"/>
    <n v="5"/>
    <n v="6"/>
    <m/>
    <m/>
    <n v="1.9634954084936209E-3"/>
    <n v="7.3344795804612326E-3"/>
    <s v="5a15"/>
  </r>
  <r>
    <n v="69"/>
    <x v="136"/>
    <n v="1"/>
    <n v="10"/>
    <s v="Quercus rugosa"/>
    <n v="5"/>
    <n v="3"/>
    <m/>
    <m/>
    <n v="1.9634954084936209E-3"/>
    <n v="3.6378364277704512E-3"/>
    <s v="5a15"/>
  </r>
  <r>
    <n v="69"/>
    <x v="136"/>
    <n v="1"/>
    <n v="24"/>
    <s v="Pinus cembroides"/>
    <n v="5"/>
    <n v="3"/>
    <m/>
    <m/>
    <n v="1.9634954084936209E-3"/>
    <n v="3.5268851656513989E-3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2"/>
    <s v="Juniperus sp"/>
    <n v="5"/>
    <n v="3"/>
    <m/>
    <m/>
    <n v="1.9634954084936209E-3"/>
    <n v="3.6378364277704512E-3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Pinus cembroides"/>
    <n v="15"/>
    <n v="6"/>
    <m/>
    <m/>
    <n v="1.7671458676442587E-2"/>
    <n v="5.6950957515054322E-2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4"/>
    <s v="Quercus rugosa"/>
    <n v="5"/>
    <n v="6"/>
    <m/>
    <m/>
    <n v="1.9634954084936209E-3"/>
    <n v="7.7714870209617563E-3"/>
    <s v="5a15"/>
  </r>
  <r>
    <n v="69"/>
    <x v="136"/>
    <n v="1"/>
    <n v="24"/>
    <s v="Pinus cembroides"/>
    <n v="10"/>
    <n v="5"/>
    <m/>
    <m/>
    <n v="7.8539816339744835E-3"/>
    <n v="2.2046555420420225E-2"/>
    <s v="5a15"/>
  </r>
  <r>
    <n v="69"/>
    <x v="136"/>
    <n v="1"/>
    <n v="10"/>
    <s v="Quercus rugosa"/>
    <n v="10"/>
    <n v="3"/>
    <m/>
    <m/>
    <n v="7.8539816339744835E-3"/>
    <n v="1.2942556175112916E-2"/>
    <s v="5a15"/>
  </r>
  <r>
    <n v="69"/>
    <x v="136"/>
    <n v="1"/>
    <n v="14"/>
    <s v="Quercus fulva"/>
    <n v="5"/>
    <n v="3"/>
    <m/>
    <m/>
    <n v="1.9634954084936209E-3"/>
    <n v="3.6378364277704512E-3"/>
    <s v="5a15"/>
  </r>
  <r>
    <n v="69"/>
    <x v="136"/>
    <n v="1"/>
    <n v="24"/>
    <s v="Pinus cembroides"/>
    <n v="10"/>
    <n v="3"/>
    <m/>
    <m/>
    <n v="7.8539816339744835E-3"/>
    <n v="1.285292313179332E-2"/>
    <s v="5a15"/>
  </r>
  <r>
    <n v="69"/>
    <x v="136"/>
    <n v="1"/>
    <n v="24"/>
    <s v="Quercus rugosa"/>
    <n v="15"/>
    <n v="6"/>
    <m/>
    <m/>
    <n v="1.7671458676442587E-2"/>
    <n v="5.8089659363338444E-2"/>
    <s v="5a15"/>
  </r>
  <r>
    <n v="69"/>
    <x v="136"/>
    <n v="1"/>
    <n v="24"/>
    <s v="Quercus rugosa"/>
    <n v="10"/>
    <n v="6"/>
    <m/>
    <m/>
    <n v="7.8539816339744835E-3"/>
    <n v="2.7649101142956961E-2"/>
    <s v="5a15"/>
  </r>
  <r>
    <n v="69"/>
    <x v="136"/>
    <n v="1"/>
    <n v="24"/>
    <s v="Pinus cembroides"/>
    <n v="5"/>
    <n v="6"/>
    <m/>
    <m/>
    <n v="1.9634954084936209E-3"/>
    <n v="7.3344795804612326E-3"/>
    <s v="5a15"/>
  </r>
  <r>
    <n v="69"/>
    <x v="136"/>
    <n v="1"/>
    <n v="10"/>
    <s v="Quercus rugosa"/>
    <n v="5"/>
    <n v="3"/>
    <m/>
    <m/>
    <n v="1.9634954084936209E-3"/>
    <n v="3.6378364277704512E-3"/>
    <s v="5a15"/>
  </r>
  <r>
    <n v="69"/>
    <x v="136"/>
    <n v="1"/>
    <n v="24"/>
    <s v="Pinus cembroides"/>
    <n v="5"/>
    <n v="3"/>
    <m/>
    <m/>
    <n v="1.9634954084936209E-3"/>
    <n v="3.5268851656513989E-3"/>
    <s v="5a15"/>
  </r>
  <r>
    <n v="69"/>
    <x v="136"/>
    <n v="1"/>
    <n v="24"/>
    <s v="Pinus cembroides"/>
    <n v="10"/>
    <n v="6"/>
    <m/>
    <m/>
    <n v="7.8539816339744835E-3"/>
    <n v="2.6728826664807165E-2"/>
    <s v="5a15"/>
  </r>
  <r>
    <n v="69"/>
    <x v="136"/>
    <n v="1"/>
    <n v="22"/>
    <s v="Juniperus sp"/>
    <n v="5"/>
    <n v="3"/>
    <m/>
    <m/>
    <n v="1.9634954084936209E-3"/>
    <n v="3.6378364277704512E-3"/>
    <s v="5a15"/>
  </r>
  <r>
    <n v="69"/>
    <x v="137"/>
    <n v="1"/>
    <n v="14"/>
    <s v="Quercus fulva"/>
    <n v="5"/>
    <n v="3"/>
    <m/>
    <m/>
    <n v="1.9634954084936209E-3"/>
    <n v="3.6378364277704512E-3"/>
    <s v="5a15"/>
  </r>
  <r>
    <n v="69"/>
    <x v="137"/>
    <n v="1"/>
    <n v="14"/>
    <s v="Quercus fulva"/>
    <n v="5"/>
    <n v="3"/>
    <m/>
    <m/>
    <n v="1.9634954084936209E-3"/>
    <n v="3.6378364277704512E-3"/>
    <s v="5a15"/>
  </r>
  <r>
    <n v="69"/>
    <x v="137"/>
    <n v="1"/>
    <n v="24"/>
    <s v="Pinus cembroides"/>
    <n v="15"/>
    <n v="6"/>
    <m/>
    <m/>
    <n v="1.7671458676442587E-2"/>
    <n v="5.6950957515054322E-2"/>
    <s v="5a15"/>
  </r>
  <r>
    <n v="69"/>
    <x v="137"/>
    <n v="1"/>
    <n v="24"/>
    <s v="Pinus cembroides"/>
    <n v="10"/>
    <n v="6"/>
    <m/>
    <m/>
    <n v="7.8539816339744835E-3"/>
    <n v="2.6728826664807165E-2"/>
    <s v="5a15"/>
  </r>
  <r>
    <n v="69"/>
    <x v="137"/>
    <n v="1"/>
    <n v="24"/>
    <s v="Quercus rugosa"/>
    <n v="5"/>
    <n v="6"/>
    <m/>
    <m/>
    <n v="1.9634954084936209E-3"/>
    <n v="7.7714870209617563E-3"/>
    <s v="5a15"/>
  </r>
  <r>
    <n v="69"/>
    <x v="137"/>
    <n v="1"/>
    <n v="24"/>
    <s v="Pinus cembroides"/>
    <n v="10"/>
    <n v="5"/>
    <m/>
    <m/>
    <n v="7.8539816339744835E-3"/>
    <n v="2.2046555420420225E-2"/>
    <s v="5a15"/>
  </r>
  <r>
    <n v="69"/>
    <x v="137"/>
    <n v="1"/>
    <n v="10"/>
    <s v="Quercus rugosa"/>
    <n v="10"/>
    <n v="3"/>
    <m/>
    <m/>
    <n v="7.8539816339744835E-3"/>
    <n v="1.2942556175112916E-2"/>
    <s v="5a15"/>
  </r>
  <r>
    <n v="69"/>
    <x v="137"/>
    <n v="1"/>
    <n v="14"/>
    <s v="Quercus fulva"/>
    <n v="5"/>
    <n v="3"/>
    <m/>
    <m/>
    <n v="1.9634954084936209E-3"/>
    <n v="3.6378364277704512E-3"/>
    <s v="5a15"/>
  </r>
  <r>
    <n v="69"/>
    <x v="137"/>
    <n v="1"/>
    <n v="24"/>
    <s v="Pinus cembroides"/>
    <n v="10"/>
    <n v="3"/>
    <m/>
    <m/>
    <n v="7.8539816339744835E-3"/>
    <n v="1.285292313179332E-2"/>
    <s v="5a15"/>
  </r>
  <r>
    <n v="69"/>
    <x v="137"/>
    <n v="1"/>
    <n v="24"/>
    <s v="Quercus rugosa"/>
    <n v="15"/>
    <n v="6"/>
    <m/>
    <m/>
    <n v="1.7671458676442587E-2"/>
    <n v="5.8089659363338444E-2"/>
    <s v="5a15"/>
  </r>
  <r>
    <n v="69"/>
    <x v="137"/>
    <n v="1"/>
    <n v="24"/>
    <s v="Quercus rugosa"/>
    <n v="10"/>
    <n v="6"/>
    <m/>
    <m/>
    <n v="7.8539816339744835E-3"/>
    <n v="2.7649101142956961E-2"/>
    <s v="5a15"/>
  </r>
  <r>
    <n v="69"/>
    <x v="137"/>
    <n v="1"/>
    <n v="24"/>
    <s v="Pinus cembroides"/>
    <n v="5"/>
    <n v="6"/>
    <m/>
    <m/>
    <n v="1.9634954084936209E-3"/>
    <n v="7.3344795804612326E-3"/>
    <s v="5a15"/>
  </r>
  <r>
    <n v="69"/>
    <x v="137"/>
    <n v="1"/>
    <n v="10"/>
    <s v="Quercus rugosa"/>
    <n v="5"/>
    <n v="3"/>
    <m/>
    <m/>
    <n v="1.9634954084936209E-3"/>
    <n v="3.6378364277704512E-3"/>
    <s v="5a15"/>
  </r>
  <r>
    <n v="69"/>
    <x v="137"/>
    <n v="1"/>
    <n v="24"/>
    <s v="Pinus cembroides"/>
    <n v="5"/>
    <n v="3"/>
    <m/>
    <m/>
    <n v="1.9634954084936209E-3"/>
    <n v="3.5268851656513989E-3"/>
    <s v="5a15"/>
  </r>
  <r>
    <n v="69"/>
    <x v="137"/>
    <n v="1"/>
    <n v="24"/>
    <s v="Pinus cembroides"/>
    <n v="10"/>
    <n v="6"/>
    <m/>
    <m/>
    <n v="7.8539816339744835E-3"/>
    <n v="2.6728826664807165E-2"/>
    <s v="5a15"/>
  </r>
  <r>
    <n v="69"/>
    <x v="137"/>
    <n v="1"/>
    <n v="22"/>
    <s v="Juniperus sp"/>
    <n v="5"/>
    <n v="3"/>
    <m/>
    <m/>
    <n v="1.9634954084936209E-3"/>
    <n v="3.6378364277704512E-3"/>
    <s v="5a15"/>
  </r>
  <r>
    <n v="69"/>
    <x v="137"/>
    <n v="1"/>
    <n v="24"/>
    <s v="Quercus rugosa"/>
    <n v="15"/>
    <n v="6"/>
    <m/>
    <m/>
    <n v="1.7671458676442587E-2"/>
    <n v="5.8089659363338444E-2"/>
    <s v="5a15"/>
  </r>
  <r>
    <n v="69"/>
    <x v="137"/>
    <n v="1"/>
    <n v="10"/>
    <s v="Quercus rugosa"/>
    <n v="25"/>
    <n v="6"/>
    <m/>
    <m/>
    <n v="4.9087385212340517E-2"/>
    <n v="0.14801210491524977"/>
    <s v="20a25"/>
  </r>
  <r>
    <n v="69"/>
    <x v="137"/>
    <n v="1"/>
    <n v="24"/>
    <s v="Juniperus sp"/>
    <n v="5"/>
    <n v="3"/>
    <m/>
    <m/>
    <n v="1.9634954084936209E-3"/>
    <n v="3.6378364277704512E-3"/>
    <s v="5a15"/>
  </r>
  <r>
    <n v="69"/>
    <x v="137"/>
    <n v="1"/>
    <n v="24"/>
    <s v="Juniperus sp"/>
    <n v="10"/>
    <n v="5"/>
    <m/>
    <m/>
    <n v="7.8539816339744835E-3"/>
    <n v="2.2644818432641822E-2"/>
    <s v="5a15"/>
  </r>
  <r>
    <n v="69"/>
    <x v="137"/>
    <n v="1"/>
    <n v="24"/>
    <s v="Juniperus sp"/>
    <n v="15"/>
    <n v="6"/>
    <m/>
    <m/>
    <n v="1.7671458676442587E-2"/>
    <n v="5.8089659363338444E-2"/>
    <s v="5a15"/>
  </r>
  <r>
    <n v="69"/>
    <x v="137"/>
    <n v="1"/>
    <n v="24"/>
    <s v="Juniperus sp"/>
    <n v="10"/>
    <n v="6"/>
    <m/>
    <m/>
    <n v="7.8539816339744835E-3"/>
    <n v="2.7649101142956961E-2"/>
    <s v="5a15"/>
  </r>
  <r>
    <n v="69"/>
    <x v="137"/>
    <n v="1"/>
    <n v="24"/>
    <s v="Juniperus sp"/>
    <n v="5"/>
    <n v="6"/>
    <m/>
    <m/>
    <n v="1.9634954084936209E-3"/>
    <n v="7.7714870209617563E-3"/>
    <s v="5a15"/>
  </r>
  <r>
    <n v="69"/>
    <x v="137"/>
    <n v="1"/>
    <n v="22"/>
    <s v="Juniperus sp"/>
    <n v="5"/>
    <n v="3"/>
    <m/>
    <m/>
    <n v="1.9634954084936209E-3"/>
    <n v="3.6378364277704512E-3"/>
    <s v="5a15"/>
  </r>
  <r>
    <n v="69"/>
    <x v="137"/>
    <n v="1"/>
    <n v="10"/>
    <s v="Quercus rugosa"/>
    <n v="5"/>
    <n v="3"/>
    <m/>
    <m/>
    <n v="1.9634954084936209E-3"/>
    <n v="3.6378364277704512E-3"/>
    <s v="5a15"/>
  </r>
  <r>
    <n v="69"/>
    <x v="137"/>
    <n v="1"/>
    <n v="14"/>
    <s v="Quercus fulva"/>
    <n v="5"/>
    <n v="3"/>
    <m/>
    <m/>
    <n v="1.9634954084936209E-3"/>
    <n v="3.6378364277704512E-3"/>
    <s v="5a15"/>
  </r>
  <r>
    <n v="69"/>
    <x v="137"/>
    <n v="1"/>
    <n v="24"/>
    <s v="Pinus cembroides"/>
    <n v="10"/>
    <n v="3"/>
    <m/>
    <m/>
    <n v="7.8539816339744835E-3"/>
    <n v="1.285292313179332E-2"/>
    <s v="5a15"/>
  </r>
  <r>
    <n v="69"/>
    <x v="137"/>
    <n v="1"/>
    <n v="10"/>
    <s v="Quercus rugosa"/>
    <n v="25"/>
    <n v="6"/>
    <m/>
    <m/>
    <n v="4.9087385212340517E-2"/>
    <n v="0.14801210491524977"/>
    <s v="20a25"/>
  </r>
  <r>
    <n v="69"/>
    <x v="137"/>
    <n v="1"/>
    <n v="24"/>
    <s v="Quercus rugosa"/>
    <n v="5"/>
    <n v="3"/>
    <m/>
    <m/>
    <n v="1.9634954084936209E-3"/>
    <n v="3.6378364277704512E-3"/>
    <s v="5a15"/>
  </r>
  <r>
    <n v="69"/>
    <x v="137"/>
    <n v="1"/>
    <n v="24"/>
    <s v="Pinus cembroides"/>
    <n v="10"/>
    <n v="5"/>
    <m/>
    <m/>
    <n v="7.8539816339744835E-3"/>
    <n v="2.2046555420420225E-2"/>
    <s v="5a15"/>
  </r>
  <r>
    <n v="69"/>
    <x v="137"/>
    <n v="1"/>
    <n v="24"/>
    <s v="Quercus rugosa"/>
    <n v="15"/>
    <n v="6"/>
    <m/>
    <m/>
    <n v="1.7671458676442587E-2"/>
    <n v="5.8089659363338444E-2"/>
    <s v="5a15"/>
  </r>
  <r>
    <n v="69"/>
    <x v="137"/>
    <n v="1"/>
    <n v="2"/>
    <s v="Pinus engelmannii"/>
    <n v="15"/>
    <n v="6"/>
    <m/>
    <m/>
    <n v="1.7671458676442587E-2"/>
    <n v="5.6950957515054322E-2"/>
    <s v="5a15"/>
  </r>
  <r>
    <n v="69"/>
    <x v="137"/>
    <n v="1"/>
    <n v="2"/>
    <s v="Pinus engelmannii"/>
    <n v="15"/>
    <n v="10"/>
    <m/>
    <m/>
    <n v="1.7671458676442587E-2"/>
    <n v="9.7687695493628809E-2"/>
    <s v="5a15"/>
  </r>
  <r>
    <n v="69"/>
    <x v="137"/>
    <n v="1"/>
    <n v="24"/>
    <s v="Quercus rugosa"/>
    <n v="5"/>
    <n v="6"/>
    <m/>
    <m/>
    <n v="1.9634954084936209E-3"/>
    <n v="7.7714870209617563E-3"/>
    <s v="5a15"/>
  </r>
  <r>
    <n v="69"/>
    <x v="137"/>
    <n v="1"/>
    <n v="24"/>
    <s v="Pinus cembroides"/>
    <n v="10"/>
    <n v="5"/>
    <m/>
    <m/>
    <n v="7.8539816339744835E-3"/>
    <n v="2.2046555420420225E-2"/>
    <s v="5a15"/>
  </r>
  <r>
    <n v="69"/>
    <x v="137"/>
    <n v="1"/>
    <n v="24"/>
    <s v="Quercus rugosa"/>
    <n v="10"/>
    <n v="6"/>
    <m/>
    <m/>
    <n v="7.8539816339744835E-3"/>
    <n v="2.7649101142956961E-2"/>
    <s v="5a15"/>
  </r>
  <r>
    <n v="69"/>
    <x v="137"/>
    <n v="1"/>
    <n v="24"/>
    <s v="Quercus rugosa"/>
    <n v="10"/>
    <n v="6"/>
    <m/>
    <m/>
    <n v="7.8539816339744835E-3"/>
    <n v="2.7649101142956961E-2"/>
    <s v="5a15"/>
  </r>
  <r>
    <n v="69"/>
    <x v="137"/>
    <n v="1"/>
    <n v="24"/>
    <s v="Quercus rugosa"/>
    <n v="15"/>
    <n v="6"/>
    <m/>
    <m/>
    <n v="1.7671458676442587E-2"/>
    <n v="5.8089659363338444E-2"/>
    <s v="5a15"/>
  </r>
  <r>
    <n v="68"/>
    <x v="138"/>
    <n v="1"/>
    <n v="10"/>
    <s v="Quercus rugosa"/>
    <n v="5"/>
    <n v="3"/>
    <m/>
    <m/>
    <n v="1.9634954084936209E-3"/>
    <n v="3.6378364277704512E-3"/>
    <s v="5a15"/>
  </r>
  <r>
    <n v="68"/>
    <x v="138"/>
    <n v="1"/>
    <n v="24"/>
    <s v="Pinus cembroides"/>
    <n v="5"/>
    <n v="3"/>
    <m/>
    <m/>
    <n v="1.9634954084936209E-3"/>
    <n v="3.5268851656513989E-3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8"/>
    <n v="1"/>
    <n v="22"/>
    <s v="Juniperus sp"/>
    <n v="5"/>
    <n v="3"/>
    <m/>
    <m/>
    <n v="1.9634954084936209E-3"/>
    <n v="3.6378364277704512E-3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10"/>
    <s v="Quercus rugosa"/>
    <n v="25"/>
    <n v="6"/>
    <m/>
    <m/>
    <n v="4.9087385212340517E-2"/>
    <n v="0.14801210491524977"/>
    <s v="20a25"/>
  </r>
  <r>
    <n v="68"/>
    <x v="138"/>
    <n v="1"/>
    <n v="24"/>
    <s v="Juniperus sp"/>
    <n v="5"/>
    <n v="3"/>
    <m/>
    <m/>
    <n v="1.9634954084936209E-3"/>
    <n v="3.6378364277704512E-3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Pinus cembroides"/>
    <n v="15"/>
    <n v="6"/>
    <m/>
    <m/>
    <n v="1.7671458676442587E-2"/>
    <n v="5.6950957515054322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Pinus cembroides"/>
    <n v="5"/>
    <n v="6"/>
    <m/>
    <m/>
    <n v="1.9634954084936209E-3"/>
    <n v="7.3344795804612326E-3"/>
    <s v="5a15"/>
  </r>
  <r>
    <n v="68"/>
    <x v="138"/>
    <n v="1"/>
    <n v="10"/>
    <s v="Quercus rugosa"/>
    <n v="5"/>
    <n v="3"/>
    <m/>
    <m/>
    <n v="1.9634954084936209E-3"/>
    <n v="3.6378364277704512E-3"/>
    <s v="5a15"/>
  </r>
  <r>
    <n v="68"/>
    <x v="138"/>
    <n v="1"/>
    <n v="24"/>
    <s v="Pinus cembroides"/>
    <n v="5"/>
    <n v="3"/>
    <m/>
    <m/>
    <n v="1.9634954084936209E-3"/>
    <n v="3.5268851656513989E-3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8"/>
    <n v="1"/>
    <n v="22"/>
    <s v="Juniperus sp"/>
    <n v="5"/>
    <n v="3"/>
    <m/>
    <m/>
    <n v="1.9634954084936209E-3"/>
    <n v="3.6378364277704512E-3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Pinus cembroides"/>
    <n v="15"/>
    <n v="6"/>
    <m/>
    <m/>
    <n v="1.7671458676442587E-2"/>
    <n v="5.6950957515054322E-2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8"/>
    <n v="1"/>
    <n v="24"/>
    <s v="Quercus rugosa"/>
    <n v="5"/>
    <n v="6"/>
    <m/>
    <m/>
    <n v="1.9634954084936209E-3"/>
    <n v="7.7714870209617563E-3"/>
    <s v="5a15"/>
  </r>
  <r>
    <n v="68"/>
    <x v="138"/>
    <n v="1"/>
    <n v="24"/>
    <s v="Pinus cembroides"/>
    <n v="10"/>
    <n v="5"/>
    <m/>
    <m/>
    <n v="7.8539816339744835E-3"/>
    <n v="2.2046555420420225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0"/>
    <n v="6"/>
    <m/>
    <m/>
    <n v="7.8539816339744835E-3"/>
    <n v="2.7649101142956961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Pinus cembroides"/>
    <n v="15"/>
    <n v="6"/>
    <m/>
    <m/>
    <n v="1.7671458676442587E-2"/>
    <n v="5.6950957515054322E-2"/>
    <s v="5a15"/>
  </r>
  <r>
    <n v="68"/>
    <x v="138"/>
    <n v="1"/>
    <n v="24"/>
    <s v="Pinus cembroides"/>
    <n v="15"/>
    <n v="6"/>
    <m/>
    <m/>
    <n v="1.7671458676442587E-2"/>
    <n v="5.6950957515054322E-2"/>
    <s v="5a15"/>
  </r>
  <r>
    <n v="68"/>
    <x v="138"/>
    <n v="1"/>
    <n v="24"/>
    <s v="Quercus rugosa"/>
    <n v="15"/>
    <n v="6"/>
    <m/>
    <m/>
    <n v="1.7671458676442587E-2"/>
    <n v="5.8089659363338444E-2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8"/>
    <n v="1"/>
    <n v="24"/>
    <s v="Pinus cembroides"/>
    <n v="10"/>
    <n v="6"/>
    <m/>
    <m/>
    <n v="7.8539816339744835E-3"/>
    <n v="2.6728826664807165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4"/>
    <s v="Pinus cembroides"/>
    <n v="5"/>
    <n v="6"/>
    <m/>
    <m/>
    <n v="1.9634954084936209E-3"/>
    <n v="7.3344795804612326E-3"/>
    <s v="5a15"/>
  </r>
  <r>
    <n v="68"/>
    <x v="139"/>
    <n v="1"/>
    <n v="10"/>
    <s v="Quercus rugosa"/>
    <n v="5"/>
    <n v="3"/>
    <m/>
    <m/>
    <n v="1.9634954084936209E-3"/>
    <n v="3.6378364277704512E-3"/>
    <s v="5a15"/>
  </r>
  <r>
    <n v="68"/>
    <x v="139"/>
    <n v="1"/>
    <n v="24"/>
    <s v="Pinus cembroides"/>
    <n v="5"/>
    <n v="3"/>
    <m/>
    <m/>
    <n v="1.9634954084936209E-3"/>
    <n v="3.5268851656513989E-3"/>
    <s v="5a15"/>
  </r>
  <r>
    <n v="68"/>
    <x v="139"/>
    <n v="1"/>
    <n v="24"/>
    <s v="Pinus cembroides"/>
    <n v="10"/>
    <n v="6"/>
    <m/>
    <m/>
    <n v="7.8539816339744835E-3"/>
    <n v="2.6728826664807165E-2"/>
    <s v="5a15"/>
  </r>
  <r>
    <n v="68"/>
    <x v="139"/>
    <n v="1"/>
    <n v="22"/>
    <s v="Juniperus sp"/>
    <n v="5"/>
    <n v="3"/>
    <m/>
    <m/>
    <n v="1.9634954084936209E-3"/>
    <n v="3.6378364277704512E-3"/>
    <s v="5a15"/>
  </r>
  <r>
    <n v="68"/>
    <x v="139"/>
    <n v="1"/>
    <n v="24"/>
    <s v="Quercus rugosa"/>
    <n v="15"/>
    <n v="6"/>
    <m/>
    <m/>
    <n v="1.7671458676442587E-2"/>
    <n v="5.8089659363338444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4"/>
    <s v="Quercus rugosa"/>
    <n v="15"/>
    <n v="6"/>
    <m/>
    <m/>
    <n v="1.7671458676442587E-2"/>
    <n v="5.8089659363338444E-2"/>
    <s v="5a15"/>
  </r>
  <r>
    <n v="68"/>
    <x v="139"/>
    <n v="1"/>
    <n v="24"/>
    <s v="Pinus cembroides"/>
    <n v="15"/>
    <n v="6"/>
    <m/>
    <m/>
    <n v="1.7671458676442587E-2"/>
    <n v="5.6950957515054322E-2"/>
    <s v="5a15"/>
  </r>
  <r>
    <n v="68"/>
    <x v="139"/>
    <n v="1"/>
    <n v="24"/>
    <s v="Pinus cembroides"/>
    <n v="10"/>
    <n v="6"/>
    <m/>
    <m/>
    <n v="7.8539816339744835E-3"/>
    <n v="2.6728826664807165E-2"/>
    <s v="5a15"/>
  </r>
  <r>
    <n v="68"/>
    <x v="139"/>
    <n v="1"/>
    <n v="24"/>
    <s v="Quercus rugosa"/>
    <n v="5"/>
    <n v="6"/>
    <m/>
    <m/>
    <n v="1.9634954084936209E-3"/>
    <n v="7.7714870209617563E-3"/>
    <s v="5a15"/>
  </r>
  <r>
    <n v="68"/>
    <x v="139"/>
    <n v="1"/>
    <n v="24"/>
    <s v="Pinus cembroides"/>
    <n v="10"/>
    <n v="5"/>
    <m/>
    <m/>
    <n v="7.8539816339744835E-3"/>
    <n v="2.2046555420420225E-2"/>
    <s v="5a15"/>
  </r>
  <r>
    <n v="68"/>
    <x v="139"/>
    <n v="1"/>
    <n v="10"/>
    <s v="Quercus rugosa"/>
    <n v="10"/>
    <n v="3"/>
    <m/>
    <m/>
    <n v="7.8539816339744835E-3"/>
    <n v="1.2942556175112916E-2"/>
    <s v="5a15"/>
  </r>
  <r>
    <n v="68"/>
    <x v="139"/>
    <n v="1"/>
    <n v="14"/>
    <s v="Quercus fulva"/>
    <n v="5"/>
    <n v="3"/>
    <m/>
    <m/>
    <n v="1.9634954084936209E-3"/>
    <n v="3.6378364277704512E-3"/>
    <s v="5a15"/>
  </r>
  <r>
    <n v="68"/>
    <x v="139"/>
    <n v="1"/>
    <n v="24"/>
    <s v="Pinus cembroides"/>
    <n v="10"/>
    <n v="3"/>
    <m/>
    <m/>
    <n v="7.8539816339744835E-3"/>
    <n v="1.285292313179332E-2"/>
    <s v="5a15"/>
  </r>
  <r>
    <n v="68"/>
    <x v="139"/>
    <n v="1"/>
    <n v="24"/>
    <s v="Quercus rugosa"/>
    <n v="15"/>
    <n v="6"/>
    <m/>
    <m/>
    <n v="1.7671458676442587E-2"/>
    <n v="5.8089659363338444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4"/>
    <s v="Pinus cembroides"/>
    <n v="5"/>
    <n v="6"/>
    <m/>
    <m/>
    <n v="1.9634954084936209E-3"/>
    <n v="7.3344795804612326E-3"/>
    <s v="5a15"/>
  </r>
  <r>
    <n v="68"/>
    <x v="139"/>
    <n v="1"/>
    <n v="10"/>
    <s v="Quercus rugosa"/>
    <n v="5"/>
    <n v="3"/>
    <m/>
    <m/>
    <n v="1.9634954084936209E-3"/>
    <n v="3.6378364277704512E-3"/>
    <s v="5a15"/>
  </r>
  <r>
    <n v="68"/>
    <x v="139"/>
    <n v="1"/>
    <n v="24"/>
    <s v="Pinus cembroides"/>
    <n v="5"/>
    <n v="3"/>
    <m/>
    <m/>
    <n v="1.9634954084936209E-3"/>
    <n v="3.5268851656513989E-3"/>
    <s v="5a15"/>
  </r>
  <r>
    <n v="68"/>
    <x v="139"/>
    <n v="1"/>
    <n v="24"/>
    <s v="Pinus cembroides"/>
    <n v="10"/>
    <n v="6"/>
    <m/>
    <m/>
    <n v="7.8539816339744835E-3"/>
    <n v="2.6728826664807165E-2"/>
    <s v="5a15"/>
  </r>
  <r>
    <n v="68"/>
    <x v="139"/>
    <n v="1"/>
    <n v="22"/>
    <s v="Juniperus sp"/>
    <n v="5"/>
    <n v="3"/>
    <m/>
    <m/>
    <n v="1.9634954084936209E-3"/>
    <n v="3.6378364277704512E-3"/>
    <s v="5a15"/>
  </r>
  <r>
    <n v="68"/>
    <x v="139"/>
    <n v="1"/>
    <n v="14"/>
    <s v="Quercus fulva"/>
    <n v="5"/>
    <n v="3"/>
    <m/>
    <m/>
    <n v="1.9634954084936209E-3"/>
    <n v="3.6378364277704512E-3"/>
    <s v="5a15"/>
  </r>
  <r>
    <n v="68"/>
    <x v="139"/>
    <n v="1"/>
    <n v="14"/>
    <s v="Quercus fulva"/>
    <n v="5"/>
    <n v="3"/>
    <m/>
    <m/>
    <n v="1.9634954084936209E-3"/>
    <n v="3.6378364277704512E-3"/>
    <s v="5a15"/>
  </r>
  <r>
    <n v="68"/>
    <x v="139"/>
    <n v="1"/>
    <n v="24"/>
    <s v="Pinus cembroides"/>
    <n v="15"/>
    <n v="6"/>
    <m/>
    <m/>
    <n v="1.7671458676442587E-2"/>
    <n v="5.6950957515054322E-2"/>
    <s v="5a15"/>
  </r>
  <r>
    <n v="68"/>
    <x v="139"/>
    <n v="1"/>
    <n v="2"/>
    <s v="Pinus engelmannii"/>
    <n v="10"/>
    <n v="10"/>
    <m/>
    <m/>
    <n v="7.8539816339744835E-3"/>
    <n v="4.5847824058857317E-2"/>
    <s v="5a15"/>
  </r>
  <r>
    <n v="68"/>
    <x v="139"/>
    <n v="1"/>
    <n v="24"/>
    <s v="Quercus rugosa"/>
    <n v="5"/>
    <n v="6"/>
    <m/>
    <m/>
    <n v="1.9634954084936209E-3"/>
    <n v="7.7714870209617563E-3"/>
    <s v="5a15"/>
  </r>
  <r>
    <n v="68"/>
    <x v="139"/>
    <n v="1"/>
    <n v="2"/>
    <s v="Pinus engelmannii"/>
    <n v="15"/>
    <n v="10"/>
    <n v="32"/>
    <n v="8"/>
    <n v="1.7671458676442587E-2"/>
    <n v="9.7687695493628809E-2"/>
    <s v="5a15"/>
  </r>
  <r>
    <n v="68"/>
    <x v="139"/>
    <n v="1"/>
    <n v="10"/>
    <s v="Quercus rugosa"/>
    <n v="10"/>
    <n v="3"/>
    <m/>
    <m/>
    <n v="7.8539816339744835E-3"/>
    <n v="1.2942556175112916E-2"/>
    <s v="5a15"/>
  </r>
  <r>
    <n v="68"/>
    <x v="139"/>
    <n v="1"/>
    <n v="14"/>
    <s v="Quercus fulva"/>
    <n v="5"/>
    <n v="3"/>
    <m/>
    <m/>
    <n v="1.9634954084936209E-3"/>
    <n v="3.6378364277704512E-3"/>
    <s v="5a15"/>
  </r>
  <r>
    <n v="68"/>
    <x v="139"/>
    <n v="1"/>
    <n v="2"/>
    <s v="Pinus engelmannii"/>
    <n v="10"/>
    <n v="10"/>
    <m/>
    <m/>
    <n v="7.8539816339744835E-3"/>
    <n v="4.5847824058857317E-2"/>
    <s v="5a15"/>
  </r>
  <r>
    <n v="68"/>
    <x v="139"/>
    <n v="1"/>
    <n v="24"/>
    <s v="Quercus rugosa"/>
    <n v="15"/>
    <n v="6"/>
    <m/>
    <m/>
    <n v="1.7671458676442587E-2"/>
    <n v="5.8089659363338444E-2"/>
    <s v="5a15"/>
  </r>
  <r>
    <n v="68"/>
    <x v="139"/>
    <n v="1"/>
    <n v="24"/>
    <s v="Quercus rugosa"/>
    <n v="10"/>
    <n v="6"/>
    <m/>
    <m/>
    <n v="7.8539816339744835E-3"/>
    <n v="2.7649101142956961E-2"/>
    <s v="5a15"/>
  </r>
  <r>
    <n v="68"/>
    <x v="139"/>
    <n v="1"/>
    <n v="2"/>
    <s v="Pinus engelmannii"/>
    <n v="10"/>
    <n v="10"/>
    <m/>
    <m/>
    <n v="7.8539816339744835E-3"/>
    <n v="4.5847824058857317E-2"/>
    <s v="5a15"/>
  </r>
  <r>
    <n v="68"/>
    <x v="139"/>
    <n v="1"/>
    <n v="10"/>
    <s v="Quercus rugosa"/>
    <n v="5"/>
    <n v="3"/>
    <m/>
    <m/>
    <n v="1.9634954084936209E-3"/>
    <n v="3.6378364277704512E-3"/>
    <s v="5a15"/>
  </r>
  <r>
    <n v="68"/>
    <x v="139"/>
    <n v="1"/>
    <n v="24"/>
    <s v="Pinus cembroides"/>
    <n v="5"/>
    <n v="3"/>
    <m/>
    <m/>
    <n v="1.9634954084936209E-3"/>
    <n v="3.5268851656513989E-3"/>
    <s v="5a15"/>
  </r>
  <r>
    <n v="70"/>
    <x v="140"/>
    <n v="1"/>
    <n v="24"/>
    <s v="Quercus rugosa"/>
    <n v="5"/>
    <n v="6"/>
    <m/>
    <m/>
    <n v="1.9634954084936209E-3"/>
    <n v="7.7714870209617563E-3"/>
    <s v="5a15"/>
  </r>
  <r>
    <n v="70"/>
    <x v="140"/>
    <n v="1"/>
    <n v="24"/>
    <s v="Pinus cembroides"/>
    <n v="10"/>
    <n v="5"/>
    <m/>
    <m/>
    <n v="7.8539816339744835E-3"/>
    <n v="2.2046555420420225E-2"/>
    <s v="5a15"/>
  </r>
  <r>
    <n v="70"/>
    <x v="140"/>
    <n v="1"/>
    <n v="10"/>
    <s v="Quercus rugosa"/>
    <n v="10"/>
    <n v="3"/>
    <m/>
    <m/>
    <n v="7.8539816339744835E-3"/>
    <n v="1.2942556175112916E-2"/>
    <s v="5a15"/>
  </r>
  <r>
    <n v="70"/>
    <x v="140"/>
    <n v="1"/>
    <n v="14"/>
    <s v="Quercus fulva"/>
    <n v="5"/>
    <n v="3"/>
    <m/>
    <m/>
    <n v="1.9634954084936209E-3"/>
    <n v="3.6378364277704512E-3"/>
    <s v="5a15"/>
  </r>
  <r>
    <n v="70"/>
    <x v="140"/>
    <n v="1"/>
    <n v="24"/>
    <s v="Pinus cembroides"/>
    <n v="10"/>
    <n v="3"/>
    <m/>
    <m/>
    <n v="7.8539816339744835E-3"/>
    <n v="1.285292313179332E-2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70"/>
    <x v="140"/>
    <n v="1"/>
    <n v="24"/>
    <s v="Quercus rugosa"/>
    <n v="10"/>
    <n v="6"/>
    <m/>
    <m/>
    <n v="7.8539816339744835E-3"/>
    <n v="2.7649101142956961E-2"/>
    <s v="5a15"/>
  </r>
  <r>
    <n v="70"/>
    <x v="140"/>
    <n v="1"/>
    <n v="2"/>
    <s v="Pinus engelmannii"/>
    <n v="15"/>
    <n v="10"/>
    <m/>
    <m/>
    <n v="1.7671458676442587E-2"/>
    <n v="9.7687695493628809E-2"/>
    <s v="5a15"/>
  </r>
  <r>
    <n v="70"/>
    <x v="140"/>
    <n v="1"/>
    <n v="10"/>
    <s v="Quercus rugosa"/>
    <n v="5"/>
    <n v="3"/>
    <m/>
    <m/>
    <n v="1.9634954084936209E-3"/>
    <n v="3.6378364277704512E-3"/>
    <s v="5a15"/>
  </r>
  <r>
    <n v="70"/>
    <x v="140"/>
    <n v="1"/>
    <n v="2"/>
    <s v="Pinus engelmannii"/>
    <n v="15"/>
    <n v="10"/>
    <n v="28"/>
    <n v="7"/>
    <n v="1.7671458676442587E-2"/>
    <n v="9.7687695493628809E-2"/>
    <s v="5a15"/>
  </r>
  <r>
    <n v="70"/>
    <x v="140"/>
    <n v="1"/>
    <n v="2"/>
    <s v="Pinus engelmannii"/>
    <n v="10"/>
    <n v="10"/>
    <m/>
    <m/>
    <n v="7.8539816339744835E-3"/>
    <n v="4.5847824058857317E-2"/>
    <s v="5a15"/>
  </r>
  <r>
    <n v="70"/>
    <x v="140"/>
    <n v="1"/>
    <n v="22"/>
    <s v="Juniperus sp"/>
    <n v="5"/>
    <n v="3"/>
    <m/>
    <m/>
    <n v="1.9634954084936209E-3"/>
    <n v="3.6378364277704512E-3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70"/>
    <x v="140"/>
    <n v="1"/>
    <n v="10"/>
    <s v="Quercus rugosa"/>
    <n v="25"/>
    <n v="6"/>
    <m/>
    <m/>
    <n v="4.9087385212340517E-2"/>
    <n v="0.14801210491524977"/>
    <s v="20a25"/>
  </r>
  <r>
    <n v="70"/>
    <x v="140"/>
    <n v="1"/>
    <n v="24"/>
    <s v="Juniperus sp"/>
    <n v="5"/>
    <n v="3"/>
    <m/>
    <m/>
    <n v="1.9634954084936209E-3"/>
    <n v="3.6378364277704512E-3"/>
    <s v="5a15"/>
  </r>
  <r>
    <n v="70"/>
    <x v="140"/>
    <n v="1"/>
    <n v="24"/>
    <s v="Juniperus sp"/>
    <n v="10"/>
    <n v="5"/>
    <m/>
    <m/>
    <n v="7.8539816339744835E-3"/>
    <n v="2.2644818432641822E-2"/>
    <s v="5a15"/>
  </r>
  <r>
    <n v="70"/>
    <x v="140"/>
    <n v="1"/>
    <n v="24"/>
    <s v="Juniperus sp"/>
    <n v="15"/>
    <n v="6"/>
    <m/>
    <m/>
    <n v="1.7671458676442587E-2"/>
    <n v="5.8089659363338444E-2"/>
    <s v="5a15"/>
  </r>
  <r>
    <n v="70"/>
    <x v="140"/>
    <n v="1"/>
    <n v="24"/>
    <s v="Juniperus sp"/>
    <n v="10"/>
    <n v="6"/>
    <m/>
    <m/>
    <n v="7.8539816339744835E-3"/>
    <n v="2.7649101142956961E-2"/>
    <s v="5a15"/>
  </r>
  <r>
    <n v="70"/>
    <x v="140"/>
    <n v="1"/>
    <n v="24"/>
    <s v="Juniperus sp"/>
    <n v="5"/>
    <n v="6"/>
    <m/>
    <m/>
    <n v="1.9634954084936209E-3"/>
    <n v="7.7714870209617563E-3"/>
    <s v="5a15"/>
  </r>
  <r>
    <n v="70"/>
    <x v="140"/>
    <n v="1"/>
    <n v="22"/>
    <s v="Juniperus sp"/>
    <n v="5"/>
    <n v="3"/>
    <m/>
    <m/>
    <n v="1.9634954084936209E-3"/>
    <n v="3.6378364277704512E-3"/>
    <s v="5a15"/>
  </r>
  <r>
    <n v="70"/>
    <x v="140"/>
    <n v="1"/>
    <n v="10"/>
    <s v="Quercus rugosa"/>
    <n v="5"/>
    <n v="3"/>
    <m/>
    <m/>
    <n v="1.9634954084936209E-3"/>
    <n v="3.6378364277704512E-3"/>
    <s v="5a15"/>
  </r>
  <r>
    <n v="70"/>
    <x v="140"/>
    <n v="1"/>
    <n v="14"/>
    <s v="Quercus fulva"/>
    <n v="5"/>
    <n v="3"/>
    <m/>
    <m/>
    <n v="1.9634954084936209E-3"/>
    <n v="3.6378364277704512E-3"/>
    <s v="5a15"/>
  </r>
  <r>
    <n v="70"/>
    <x v="140"/>
    <n v="1"/>
    <n v="2"/>
    <s v="Pinus engelmannii"/>
    <n v="10"/>
    <n v="10"/>
    <m/>
    <m/>
    <n v="7.8539816339744835E-3"/>
    <n v="4.5847824058857317E-2"/>
    <s v="5a15"/>
  </r>
  <r>
    <n v="70"/>
    <x v="140"/>
    <n v="1"/>
    <n v="10"/>
    <s v="Quercus rugosa"/>
    <n v="25"/>
    <n v="6"/>
    <m/>
    <m/>
    <n v="4.9087385212340517E-2"/>
    <n v="0.14801210491524977"/>
    <s v="20a25"/>
  </r>
  <r>
    <n v="70"/>
    <x v="140"/>
    <n v="1"/>
    <n v="24"/>
    <s v="Quercus rugosa"/>
    <n v="5"/>
    <n v="3"/>
    <m/>
    <m/>
    <n v="1.9634954084936209E-3"/>
    <n v="3.6378364277704512E-3"/>
    <s v="5a15"/>
  </r>
  <r>
    <n v="70"/>
    <x v="140"/>
    <n v="1"/>
    <n v="24"/>
    <s v="Pinus cembroides"/>
    <n v="10"/>
    <n v="5"/>
    <m/>
    <m/>
    <n v="7.8539816339744835E-3"/>
    <n v="2.2046555420420225E-2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70"/>
    <x v="140"/>
    <n v="1"/>
    <n v="24"/>
    <s v="Pinus cembroides"/>
    <n v="15"/>
    <n v="6"/>
    <m/>
    <m/>
    <n v="1.7671458676442587E-2"/>
    <n v="5.6950957515054322E-2"/>
    <s v="5a15"/>
  </r>
  <r>
    <n v="70"/>
    <x v="140"/>
    <n v="1"/>
    <n v="24"/>
    <s v="Pinus cembroides"/>
    <n v="10"/>
    <n v="6"/>
    <m/>
    <m/>
    <n v="7.8539816339744835E-3"/>
    <n v="2.6728826664807165E-2"/>
    <s v="5a15"/>
  </r>
  <r>
    <n v="70"/>
    <x v="140"/>
    <n v="1"/>
    <n v="24"/>
    <s v="Quercus rugosa"/>
    <n v="5"/>
    <n v="6"/>
    <m/>
    <m/>
    <n v="1.9634954084936209E-3"/>
    <n v="7.7714870209617563E-3"/>
    <s v="5a15"/>
  </r>
  <r>
    <n v="70"/>
    <x v="140"/>
    <n v="1"/>
    <n v="24"/>
    <s v="Pinus cembroides"/>
    <n v="10"/>
    <n v="5"/>
    <m/>
    <m/>
    <n v="7.8539816339744835E-3"/>
    <n v="2.2046555420420225E-2"/>
    <s v="5a15"/>
  </r>
  <r>
    <n v="70"/>
    <x v="140"/>
    <n v="1"/>
    <n v="24"/>
    <s v="Quercus rugosa"/>
    <n v="10"/>
    <n v="6"/>
    <m/>
    <m/>
    <n v="7.8539816339744835E-3"/>
    <n v="2.7649101142956961E-2"/>
    <s v="5a15"/>
  </r>
  <r>
    <n v="70"/>
    <x v="140"/>
    <n v="1"/>
    <n v="24"/>
    <s v="Quercus rugosa"/>
    <n v="10"/>
    <n v="6"/>
    <m/>
    <m/>
    <n v="7.8539816339744835E-3"/>
    <n v="2.7649101142956961E-2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70"/>
    <x v="140"/>
    <n v="1"/>
    <n v="24"/>
    <s v="Pinus cembroides"/>
    <n v="15"/>
    <n v="6"/>
    <m/>
    <m/>
    <n v="1.7671458676442587E-2"/>
    <n v="5.6950957515054322E-2"/>
    <s v="5a15"/>
  </r>
  <r>
    <n v="70"/>
    <x v="140"/>
    <n v="1"/>
    <n v="24"/>
    <s v="Pinus cembroides"/>
    <n v="15"/>
    <n v="6"/>
    <m/>
    <m/>
    <n v="1.7671458676442587E-2"/>
    <n v="5.6950957515054322E-2"/>
    <s v="5a15"/>
  </r>
  <r>
    <n v="70"/>
    <x v="140"/>
    <n v="1"/>
    <n v="24"/>
    <s v="Quercus rugosa"/>
    <n v="15"/>
    <n v="6"/>
    <m/>
    <m/>
    <n v="1.7671458676442587E-2"/>
    <n v="5.8089659363338444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Pinus cembroides"/>
    <n v="15"/>
    <n v="6"/>
    <m/>
    <m/>
    <n v="1.7671458676442587E-2"/>
    <n v="5.6950957515054322E-2"/>
    <s v="5a15"/>
  </r>
  <r>
    <n v="60"/>
    <x v="141"/>
    <n v="1"/>
    <n v="24"/>
    <s v="Pinus cembroides"/>
    <n v="10"/>
    <n v="6"/>
    <m/>
    <m/>
    <n v="7.8539816339744835E-3"/>
    <n v="2.6728826664807165E-2"/>
    <s v="5a15"/>
  </r>
  <r>
    <n v="60"/>
    <x v="141"/>
    <n v="1"/>
    <n v="24"/>
    <s v="Quercus rugosa"/>
    <n v="5"/>
    <n v="3"/>
    <m/>
    <m/>
    <n v="1.9634954084936209E-3"/>
    <n v="3.6378364277704512E-3"/>
    <s v="5a15"/>
  </r>
  <r>
    <n v="60"/>
    <x v="141"/>
    <n v="1"/>
    <n v="24"/>
    <s v="Pinus cembroides"/>
    <n v="10"/>
    <n v="5"/>
    <m/>
    <m/>
    <n v="7.8539816339744835E-3"/>
    <n v="2.2046555420420225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Pinus cembroides"/>
    <n v="15"/>
    <n v="6"/>
    <m/>
    <m/>
    <n v="1.7671458676442587E-2"/>
    <n v="5.6950957515054322E-2"/>
    <s v="5a15"/>
  </r>
  <r>
    <n v="60"/>
    <x v="141"/>
    <n v="1"/>
    <n v="24"/>
    <s v="Pinus cembroides"/>
    <n v="15"/>
    <n v="6"/>
    <m/>
    <m/>
    <n v="1.7671458676442587E-2"/>
    <n v="5.6950957515054322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Pinus cembroides"/>
    <n v="10"/>
    <n v="6"/>
    <m/>
    <m/>
    <n v="7.8539816339744835E-3"/>
    <n v="2.6728826664807165E-2"/>
    <s v="5a15"/>
  </r>
  <r>
    <n v="60"/>
    <x v="141"/>
    <n v="1"/>
    <n v="24"/>
    <s v="Pinus cembroides"/>
    <n v="10"/>
    <n v="6"/>
    <m/>
    <m/>
    <n v="7.8539816339744835E-3"/>
    <n v="2.6728826664807165E-2"/>
    <s v="5a15"/>
  </r>
  <r>
    <n v="60"/>
    <x v="141"/>
    <n v="1"/>
    <n v="14"/>
    <s v="Quercus fulva"/>
    <n v="5"/>
    <n v="3"/>
    <m/>
    <m/>
    <n v="1.9634954084936209E-3"/>
    <n v="3.6378364277704512E-3"/>
    <s v="5a15"/>
  </r>
  <r>
    <n v="60"/>
    <x v="141"/>
    <n v="1"/>
    <n v="14"/>
    <s v="Quercus fulva"/>
    <n v="5"/>
    <n v="3"/>
    <m/>
    <m/>
    <n v="1.9634954084936209E-3"/>
    <n v="3.6378364277704512E-3"/>
    <s v="5a15"/>
  </r>
  <r>
    <n v="60"/>
    <x v="141"/>
    <n v="1"/>
    <n v="24"/>
    <s v="Pinus cembroides"/>
    <n v="10"/>
    <n v="6"/>
    <m/>
    <m/>
    <n v="7.8539816339744835E-3"/>
    <n v="2.6728826664807165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Pinus cembroides"/>
    <n v="5"/>
    <n v="6"/>
    <m/>
    <m/>
    <n v="1.9634954084936209E-3"/>
    <n v="7.3344795804612326E-3"/>
    <s v="5a15"/>
  </r>
  <r>
    <n v="60"/>
    <x v="141"/>
    <n v="1"/>
    <n v="10"/>
    <s v="Quercus rugosa"/>
    <n v="5"/>
    <n v="3"/>
    <m/>
    <m/>
    <n v="1.9634954084936209E-3"/>
    <n v="3.6378364277704512E-3"/>
    <s v="5a15"/>
  </r>
  <r>
    <n v="60"/>
    <x v="141"/>
    <n v="1"/>
    <n v="2"/>
    <s v="Pinus engelmannii"/>
    <n v="10"/>
    <n v="10"/>
    <m/>
    <m/>
    <n v="7.8539816339744835E-3"/>
    <n v="4.5847824058857317E-2"/>
    <s v="5a15"/>
  </r>
  <r>
    <n v="60"/>
    <x v="141"/>
    <n v="1"/>
    <n v="2"/>
    <s v="Pinus engelmannii"/>
    <n v="15"/>
    <n v="10"/>
    <n v="26"/>
    <n v="7"/>
    <n v="1.7671458676442587E-2"/>
    <n v="9.7687695493628809E-2"/>
    <s v="5a15"/>
  </r>
  <r>
    <n v="60"/>
    <x v="141"/>
    <n v="1"/>
    <n v="22"/>
    <s v="Juniperus sp"/>
    <n v="5"/>
    <n v="3"/>
    <m/>
    <m/>
    <n v="1.9634954084936209E-3"/>
    <n v="3.6378364277704512E-3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0"/>
    <n v="3"/>
    <m/>
    <m/>
    <n v="7.8539816339744835E-3"/>
    <n v="1.2942556175112916E-2"/>
    <s v="5a15"/>
  </r>
  <r>
    <n v="60"/>
    <x v="141"/>
    <n v="1"/>
    <n v="24"/>
    <s v="Quercus rugosa"/>
    <n v="15"/>
    <n v="3"/>
    <m/>
    <m/>
    <n v="1.7671458676442587E-2"/>
    <n v="2.719179461263227E-2"/>
    <s v="5a15"/>
  </r>
  <r>
    <n v="60"/>
    <x v="141"/>
    <n v="1"/>
    <n v="2"/>
    <s v="Pinus engelmannii"/>
    <n v="15"/>
    <n v="6"/>
    <m/>
    <m/>
    <n v="1.7671458676442587E-2"/>
    <n v="5.6950957515054322E-2"/>
    <s v="5a15"/>
  </r>
  <r>
    <n v="60"/>
    <x v="141"/>
    <n v="1"/>
    <n v="2"/>
    <s v="Pinus engelmannii"/>
    <n v="10"/>
    <n v="10"/>
    <m/>
    <m/>
    <n v="7.8539816339744835E-3"/>
    <n v="4.5847824058857317E-2"/>
    <s v="5a15"/>
  </r>
  <r>
    <n v="60"/>
    <x v="141"/>
    <n v="1"/>
    <n v="24"/>
    <s v="Quercus rugosa"/>
    <n v="5"/>
    <n v="3"/>
    <m/>
    <m/>
    <n v="1.9634954084936209E-3"/>
    <n v="3.6378364277704512E-3"/>
    <s v="5a15"/>
  </r>
  <r>
    <n v="60"/>
    <x v="141"/>
    <n v="1"/>
    <n v="2"/>
    <s v="Pinus engelmannii"/>
    <n v="15"/>
    <n v="10"/>
    <m/>
    <m/>
    <n v="1.7671458676442587E-2"/>
    <n v="9.7687695493628809E-2"/>
    <s v="5a15"/>
  </r>
  <r>
    <n v="60"/>
    <x v="141"/>
    <n v="1"/>
    <n v="10"/>
    <s v="Quercus rugosa"/>
    <n v="10"/>
    <n v="3"/>
    <m/>
    <m/>
    <n v="7.8539816339744835E-3"/>
    <n v="1.2942556175112916E-2"/>
    <s v="5a15"/>
  </r>
  <r>
    <n v="60"/>
    <x v="141"/>
    <n v="1"/>
    <n v="14"/>
    <s v="Quercus fulva"/>
    <n v="5"/>
    <n v="3"/>
    <m/>
    <m/>
    <n v="1.9634954084936209E-3"/>
    <n v="3.6378364277704512E-3"/>
    <s v="5a15"/>
  </r>
  <r>
    <n v="60"/>
    <x v="142"/>
    <n v="1"/>
    <n v="24"/>
    <s v="Pinus cembroides"/>
    <n v="5"/>
    <n v="3"/>
    <m/>
    <m/>
    <n v="1.9634954084936209E-3"/>
    <n v="3.5268851656513989E-3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10"/>
    <s v="Quercus rugosa"/>
    <n v="25"/>
    <n v="3"/>
    <m/>
    <m/>
    <n v="4.9087385212340517E-2"/>
    <n v="6.9284530175415873E-2"/>
    <s v="20a25"/>
  </r>
  <r>
    <n v="60"/>
    <x v="142"/>
    <n v="1"/>
    <n v="24"/>
    <s v="Quercus rugosa"/>
    <n v="5"/>
    <n v="3"/>
    <m/>
    <m/>
    <n v="1.9634954084936209E-3"/>
    <n v="3.6378364277704512E-3"/>
    <s v="5a15"/>
  </r>
  <r>
    <n v="60"/>
    <x v="142"/>
    <n v="1"/>
    <n v="24"/>
    <s v="Pinus cembroides"/>
    <n v="10"/>
    <n v="5"/>
    <m/>
    <m/>
    <n v="7.8539816339744835E-3"/>
    <n v="2.2046555420420225E-2"/>
    <s v="5a15"/>
  </r>
  <r>
    <n v="60"/>
    <x v="142"/>
    <n v="1"/>
    <n v="10"/>
    <s v="Quercus rugosa"/>
    <n v="10"/>
    <n v="3"/>
    <m/>
    <m/>
    <n v="7.8539816339744835E-3"/>
    <n v="1.2942556175112916E-2"/>
    <s v="5a15"/>
  </r>
  <r>
    <n v="60"/>
    <x v="142"/>
    <n v="1"/>
    <n v="10"/>
    <s v="Quercus rugosa"/>
    <n v="5"/>
    <n v="3"/>
    <m/>
    <m/>
    <n v="1.9634954084936209E-3"/>
    <n v="3.6378364277704512E-3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2"/>
    <s v="Juniperus sp"/>
    <n v="5"/>
    <n v="3"/>
    <m/>
    <m/>
    <n v="1.9634954084936209E-3"/>
    <n v="3.6378364277704512E-3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Pinus cembroides"/>
    <n v="15"/>
    <n v="6"/>
    <m/>
    <m/>
    <n v="1.7671458676442587E-2"/>
    <n v="5.6950957515054322E-2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4"/>
    <s v="Quercus rugosa"/>
    <n v="5"/>
    <n v="3"/>
    <m/>
    <m/>
    <n v="1.9634954084936209E-3"/>
    <n v="3.6378364277704512E-3"/>
    <s v="5a15"/>
  </r>
  <r>
    <n v="60"/>
    <x v="142"/>
    <n v="1"/>
    <n v="24"/>
    <s v="Pinus cembroides"/>
    <n v="10"/>
    <n v="5"/>
    <m/>
    <m/>
    <n v="7.8539816339744835E-3"/>
    <n v="2.2046555420420225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Pinus cembroides"/>
    <n v="15"/>
    <n v="6"/>
    <m/>
    <m/>
    <n v="1.7671458676442587E-2"/>
    <n v="5.6950957515054322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14"/>
    <s v="Quercus fulva"/>
    <n v="5"/>
    <n v="3"/>
    <m/>
    <m/>
    <n v="1.9634954084936209E-3"/>
    <n v="3.6378364277704512E-3"/>
    <s v="5a15"/>
  </r>
  <r>
    <n v="60"/>
    <x v="142"/>
    <n v="1"/>
    <n v="14"/>
    <s v="Quercus fulva"/>
    <n v="5"/>
    <n v="3"/>
    <m/>
    <m/>
    <n v="1.9634954084936209E-3"/>
    <n v="3.6378364277704512E-3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Pinus cembroides"/>
    <n v="5"/>
    <n v="6"/>
    <m/>
    <m/>
    <n v="1.9634954084936209E-3"/>
    <n v="7.3344795804612326E-3"/>
    <s v="5a15"/>
  </r>
  <r>
    <n v="60"/>
    <x v="142"/>
    <n v="1"/>
    <n v="10"/>
    <s v="Quercus rugosa"/>
    <n v="5"/>
    <n v="3"/>
    <m/>
    <m/>
    <n v="1.9634954084936209E-3"/>
    <n v="3.6378364277704512E-3"/>
    <s v="5a15"/>
  </r>
  <r>
    <n v="60"/>
    <x v="142"/>
    <n v="1"/>
    <n v="24"/>
    <s v="Pinus cembroides"/>
    <n v="5"/>
    <n v="3"/>
    <m/>
    <m/>
    <n v="1.9634954084936209E-3"/>
    <n v="3.5268851656513989E-3"/>
    <s v="5a15"/>
  </r>
  <r>
    <n v="60"/>
    <x v="142"/>
    <n v="1"/>
    <n v="24"/>
    <s v="Pinus cembroides"/>
    <n v="10"/>
    <n v="6"/>
    <m/>
    <m/>
    <n v="7.8539816339744835E-3"/>
    <n v="2.6728826664807165E-2"/>
    <s v="5a15"/>
  </r>
  <r>
    <n v="60"/>
    <x v="142"/>
    <n v="1"/>
    <n v="22"/>
    <s v="Juniperus sp"/>
    <n v="5"/>
    <n v="3"/>
    <m/>
    <m/>
    <n v="1.9634954084936209E-3"/>
    <n v="3.6378364277704512E-3"/>
    <s v="5a15"/>
  </r>
  <r>
    <n v="60"/>
    <x v="142"/>
    <n v="1"/>
    <n v="24"/>
    <s v="Quercus rugosa"/>
    <n v="15"/>
    <n v="3"/>
    <m/>
    <m/>
    <n v="1.7671458676442587E-2"/>
    <n v="2.719179461263227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2"/>
    <n v="1"/>
    <n v="24"/>
    <s v="Quercus rugosa"/>
    <n v="10"/>
    <n v="3"/>
    <m/>
    <m/>
    <n v="7.8539816339744835E-3"/>
    <n v="1.2942556175112916E-2"/>
    <s v="5a15"/>
  </r>
  <r>
    <n v="60"/>
    <x v="143"/>
    <n v="1"/>
    <n v="24"/>
    <s v="Pinus cembroides"/>
    <n v="5"/>
    <n v="6"/>
    <m/>
    <m/>
    <n v="1.9634954084936209E-3"/>
    <n v="7.3344795804612326E-3"/>
    <s v="5a15"/>
  </r>
  <r>
    <n v="60"/>
    <x v="143"/>
    <n v="1"/>
    <n v="10"/>
    <s v="Quercus rugosa"/>
    <n v="5"/>
    <n v="3"/>
    <m/>
    <m/>
    <n v="1.9634954084936209E-3"/>
    <n v="3.6378364277704512E-3"/>
    <s v="5a15"/>
  </r>
  <r>
    <n v="60"/>
    <x v="143"/>
    <n v="1"/>
    <n v="24"/>
    <s v="Pinus cembroides"/>
    <n v="5"/>
    <n v="3"/>
    <m/>
    <m/>
    <n v="1.9634954084936209E-3"/>
    <n v="3.5268851656513989E-3"/>
    <s v="5a15"/>
  </r>
  <r>
    <n v="60"/>
    <x v="143"/>
    <n v="1"/>
    <n v="24"/>
    <s v="Pinus cembroides"/>
    <n v="10"/>
    <n v="6"/>
    <m/>
    <m/>
    <n v="7.8539816339744835E-3"/>
    <n v="2.6728826664807165E-2"/>
    <s v="5a15"/>
  </r>
  <r>
    <n v="60"/>
    <x v="143"/>
    <n v="1"/>
    <n v="22"/>
    <s v="Juniperus sp"/>
    <n v="5"/>
    <n v="3"/>
    <m/>
    <m/>
    <n v="1.9634954084936209E-3"/>
    <n v="3.6378364277704512E-3"/>
    <s v="5a15"/>
  </r>
  <r>
    <n v="60"/>
    <x v="143"/>
    <n v="1"/>
    <n v="14"/>
    <s v="Quercus fulva"/>
    <n v="5"/>
    <n v="3"/>
    <m/>
    <m/>
    <n v="1.9634954084936209E-3"/>
    <n v="3.6378364277704512E-3"/>
    <s v="5a15"/>
  </r>
  <r>
    <n v="60"/>
    <x v="143"/>
    <n v="1"/>
    <n v="14"/>
    <s v="Quercus fulva"/>
    <n v="5"/>
    <n v="3"/>
    <m/>
    <m/>
    <n v="1.9634954084936209E-3"/>
    <n v="3.6378364277704512E-3"/>
    <s v="5a15"/>
  </r>
  <r>
    <n v="60"/>
    <x v="143"/>
    <n v="1"/>
    <n v="24"/>
    <s v="Pinus cembroides"/>
    <n v="15"/>
    <n v="6"/>
    <m/>
    <m/>
    <n v="1.7671458676442587E-2"/>
    <n v="5.6950957515054322E-2"/>
    <s v="5a15"/>
  </r>
  <r>
    <n v="60"/>
    <x v="143"/>
    <n v="1"/>
    <n v="24"/>
    <s v="Pinus cembroides"/>
    <n v="10"/>
    <n v="6"/>
    <m/>
    <m/>
    <n v="7.8539816339744835E-3"/>
    <n v="2.6728826664807165E-2"/>
    <s v="5a15"/>
  </r>
  <r>
    <n v="60"/>
    <x v="143"/>
    <n v="1"/>
    <n v="24"/>
    <s v="Quercus rugosa"/>
    <n v="5"/>
    <n v="3"/>
    <m/>
    <m/>
    <n v="1.9634954084936209E-3"/>
    <n v="3.6378364277704512E-3"/>
    <s v="5a15"/>
  </r>
  <r>
    <n v="60"/>
    <x v="143"/>
    <n v="1"/>
    <n v="24"/>
    <s v="Pinus cembroides"/>
    <n v="10"/>
    <n v="5"/>
    <m/>
    <m/>
    <n v="7.8539816339744835E-3"/>
    <n v="2.2046555420420225E-2"/>
    <s v="5a15"/>
  </r>
  <r>
    <n v="60"/>
    <x v="143"/>
    <n v="1"/>
    <n v="10"/>
    <s v="Quercus rugosa"/>
    <n v="10"/>
    <n v="3"/>
    <m/>
    <m/>
    <n v="7.8539816339744835E-3"/>
    <n v="1.2942556175112916E-2"/>
    <s v="5a15"/>
  </r>
  <r>
    <n v="60"/>
    <x v="143"/>
    <n v="1"/>
    <n v="14"/>
    <s v="Quercus fulva"/>
    <n v="5"/>
    <n v="3"/>
    <m/>
    <m/>
    <n v="1.9634954084936209E-3"/>
    <n v="3.6378364277704512E-3"/>
    <s v="5a15"/>
  </r>
  <r>
    <n v="60"/>
    <x v="143"/>
    <n v="1"/>
    <n v="24"/>
    <s v="Pinus cembroides"/>
    <n v="10"/>
    <n v="3"/>
    <m/>
    <m/>
    <n v="7.8539816339744835E-3"/>
    <n v="1.285292313179332E-2"/>
    <s v="5a15"/>
  </r>
  <r>
    <n v="60"/>
    <x v="143"/>
    <n v="1"/>
    <n v="24"/>
    <s v="Quercus rugosa"/>
    <n v="15"/>
    <n v="3"/>
    <m/>
    <m/>
    <n v="1.7671458676442587E-2"/>
    <n v="2.719179461263227E-2"/>
    <s v="5a15"/>
  </r>
  <r>
    <n v="60"/>
    <x v="143"/>
    <n v="1"/>
    <n v="24"/>
    <s v="Quercus rugosa"/>
    <n v="10"/>
    <n v="3"/>
    <m/>
    <m/>
    <n v="7.8539816339744835E-3"/>
    <n v="1.2942556175112916E-2"/>
    <s v="5a15"/>
  </r>
  <r>
    <n v="60"/>
    <x v="143"/>
    <n v="1"/>
    <n v="24"/>
    <s v="Pinus cembroides"/>
    <n v="5"/>
    <n v="6"/>
    <m/>
    <m/>
    <n v="1.9634954084936209E-3"/>
    <n v="7.3344795804612326E-3"/>
    <s v="5a15"/>
  </r>
  <r>
    <n v="60"/>
    <x v="143"/>
    <n v="1"/>
    <n v="10"/>
    <s v="Quercus rugosa"/>
    <n v="5"/>
    <n v="3"/>
    <m/>
    <m/>
    <n v="1.9634954084936209E-3"/>
    <n v="3.6378364277704512E-3"/>
    <s v="5a15"/>
  </r>
  <r>
    <n v="60"/>
    <x v="143"/>
    <n v="1"/>
    <n v="24"/>
    <s v="Pinus cembroides"/>
    <n v="5"/>
    <n v="3"/>
    <m/>
    <m/>
    <n v="1.9634954084936209E-3"/>
    <n v="3.5268851656513989E-3"/>
    <s v="5a15"/>
  </r>
  <r>
    <n v="60"/>
    <x v="143"/>
    <n v="1"/>
    <n v="24"/>
    <s v="Pinus cembroides"/>
    <n v="10"/>
    <n v="6"/>
    <m/>
    <m/>
    <n v="7.8539816339744835E-3"/>
    <n v="2.6728826664807165E-2"/>
    <s v="5a15"/>
  </r>
  <r>
    <n v="60"/>
    <x v="143"/>
    <n v="1"/>
    <n v="22"/>
    <s v="Juniperus sp"/>
    <n v="5"/>
    <n v="3"/>
    <m/>
    <m/>
    <n v="1.9634954084936209E-3"/>
    <n v="3.6378364277704512E-3"/>
    <s v="5a15"/>
  </r>
  <r>
    <n v="60"/>
    <x v="143"/>
    <n v="1"/>
    <n v="24"/>
    <s v="Quercus rugosa"/>
    <n v="15"/>
    <n v="3"/>
    <m/>
    <m/>
    <n v="1.7671458676442587E-2"/>
    <n v="2.719179461263227E-2"/>
    <s v="5a15"/>
  </r>
  <r>
    <n v="60"/>
    <x v="143"/>
    <n v="1"/>
    <n v="10"/>
    <s v="Quercus rugosa"/>
    <n v="25"/>
    <n v="3"/>
    <m/>
    <m/>
    <n v="4.9087385212340517E-2"/>
    <n v="6.9284530175415873E-2"/>
    <s v="20a25"/>
  </r>
  <r>
    <n v="60"/>
    <x v="143"/>
    <n v="1"/>
    <n v="24"/>
    <s v="Juniperus sp"/>
    <n v="5"/>
    <n v="3"/>
    <m/>
    <m/>
    <n v="1.9634954084936209E-3"/>
    <n v="3.6378364277704512E-3"/>
    <s v="5a15"/>
  </r>
  <r>
    <n v="60"/>
    <x v="143"/>
    <n v="1"/>
    <n v="24"/>
    <s v="Juniperus sp"/>
    <n v="10"/>
    <n v="3"/>
    <m/>
    <m/>
    <n v="7.8539816339744835E-3"/>
    <n v="1.2942556175112916E-2"/>
    <s v="5a15"/>
  </r>
  <r>
    <n v="60"/>
    <x v="143"/>
    <n v="1"/>
    <n v="24"/>
    <s v="Juniperus sp"/>
    <n v="15"/>
    <n v="6"/>
    <m/>
    <m/>
    <n v="1.7671458676442587E-2"/>
    <n v="5.8089659363338444E-2"/>
    <s v="5a15"/>
  </r>
  <r>
    <n v="60"/>
    <x v="143"/>
    <n v="1"/>
    <n v="24"/>
    <s v="Juniperus sp"/>
    <n v="10"/>
    <n v="3"/>
    <m/>
    <m/>
    <n v="7.8539816339744835E-3"/>
    <n v="1.2942556175112916E-2"/>
    <s v="5a15"/>
  </r>
  <r>
    <n v="60"/>
    <x v="143"/>
    <n v="1"/>
    <n v="24"/>
    <s v="Juniperus sp"/>
    <n v="5"/>
    <n v="3"/>
    <m/>
    <m/>
    <n v="1.9634954084936209E-3"/>
    <n v="3.6378364277704512E-3"/>
    <s v="5a15"/>
  </r>
  <r>
    <n v="60"/>
    <x v="143"/>
    <n v="1"/>
    <n v="22"/>
    <s v="Juniperus sp"/>
    <n v="5"/>
    <n v="3"/>
    <m/>
    <m/>
    <n v="1.9634954084936209E-3"/>
    <n v="3.6378364277704512E-3"/>
    <s v="5a15"/>
  </r>
  <r>
    <n v="60"/>
    <x v="143"/>
    <n v="1"/>
    <n v="10"/>
    <s v="Quercus rugosa"/>
    <n v="5"/>
    <n v="3"/>
    <m/>
    <m/>
    <n v="1.9634954084936209E-3"/>
    <n v="3.6378364277704512E-3"/>
    <s v="5a15"/>
  </r>
  <r>
    <n v="60"/>
    <x v="143"/>
    <n v="1"/>
    <n v="14"/>
    <s v="Quercus fulva"/>
    <n v="5"/>
    <n v="3"/>
    <m/>
    <m/>
    <n v="1.9634954084936209E-3"/>
    <n v="3.6378364277704512E-3"/>
    <s v="5a15"/>
  </r>
  <r>
    <n v="60"/>
    <x v="143"/>
    <n v="1"/>
    <n v="24"/>
    <s v="Pinus cembroides"/>
    <n v="10"/>
    <n v="3"/>
    <m/>
    <m/>
    <n v="7.8539816339744835E-3"/>
    <n v="1.285292313179332E-2"/>
    <s v="5a15"/>
  </r>
  <r>
    <n v="60"/>
    <x v="143"/>
    <n v="1"/>
    <n v="10"/>
    <s v="Quercus rugosa"/>
    <n v="25"/>
    <n v="3"/>
    <m/>
    <m/>
    <n v="4.9087385212340517E-2"/>
    <n v="6.9284530175415873E-2"/>
    <s v="20a25"/>
  </r>
  <r>
    <n v="60"/>
    <x v="143"/>
    <n v="1"/>
    <n v="24"/>
    <s v="Quercus rugosa"/>
    <n v="5"/>
    <n v="3"/>
    <m/>
    <m/>
    <n v="1.9634954084936209E-3"/>
    <n v="3.6378364277704512E-3"/>
    <s v="5a15"/>
  </r>
  <r>
    <n v="60"/>
    <x v="143"/>
    <n v="1"/>
    <n v="24"/>
    <s v="Pinus cembroides"/>
    <n v="10"/>
    <n v="5"/>
    <m/>
    <m/>
    <n v="7.8539816339744835E-3"/>
    <n v="2.2046555420420225E-2"/>
    <s v="5a15"/>
  </r>
  <r>
    <n v="60"/>
    <x v="143"/>
    <n v="1"/>
    <n v="24"/>
    <s v="Quercus rugosa"/>
    <n v="15"/>
    <n v="3"/>
    <m/>
    <m/>
    <n v="1.7671458676442587E-2"/>
    <n v="2.719179461263227E-2"/>
    <s v="5a15"/>
  </r>
  <r>
    <n v="60"/>
    <x v="143"/>
    <n v="1"/>
    <n v="24"/>
    <s v="Pinus cembroides"/>
    <n v="15"/>
    <n v="6"/>
    <m/>
    <m/>
    <n v="1.7671458676442587E-2"/>
    <n v="5.6950957515054322E-2"/>
    <s v="5a15"/>
  </r>
  <r>
    <n v="60"/>
    <x v="143"/>
    <n v="1"/>
    <n v="24"/>
    <s v="Pinus cembroides"/>
    <n v="10"/>
    <n v="6"/>
    <m/>
    <m/>
    <n v="7.8539816339744835E-3"/>
    <n v="2.6728826664807165E-2"/>
    <s v="5a15"/>
  </r>
  <r>
    <n v="60"/>
    <x v="143"/>
    <n v="1"/>
    <n v="24"/>
    <s v="Quercus rugosa"/>
    <n v="5"/>
    <n v="3"/>
    <m/>
    <m/>
    <n v="1.9634954084936209E-3"/>
    <n v="3.6378364277704512E-3"/>
    <s v="5a15"/>
  </r>
  <r>
    <n v="60"/>
    <x v="143"/>
    <n v="1"/>
    <n v="2"/>
    <s v="Pinus engelmannii"/>
    <n v="15"/>
    <n v="10"/>
    <m/>
    <m/>
    <n v="1.7671458676442587E-2"/>
    <n v="9.7687695493628809E-2"/>
    <s v="5a15"/>
  </r>
  <r>
    <n v="60"/>
    <x v="143"/>
    <n v="1"/>
    <n v="24"/>
    <s v="Quercus rugosa"/>
    <n v="10"/>
    <n v="3"/>
    <m/>
    <m/>
    <n v="7.8539816339744835E-3"/>
    <n v="1.2942556175112916E-2"/>
    <s v="5a15"/>
  </r>
  <r>
    <n v="60"/>
    <x v="143"/>
    <n v="1"/>
    <n v="24"/>
    <s v="Quercus rugosa"/>
    <n v="10"/>
    <n v="3"/>
    <m/>
    <m/>
    <n v="7.8539816339744835E-3"/>
    <n v="1.2942556175112916E-2"/>
    <s v="5a15"/>
  </r>
  <r>
    <n v="60"/>
    <x v="143"/>
    <n v="1"/>
    <n v="24"/>
    <s v="Quercus rugosa"/>
    <n v="15"/>
    <n v="3"/>
    <m/>
    <m/>
    <n v="1.7671458676442587E-2"/>
    <n v="2.719179461263227E-2"/>
    <s v="5a15"/>
  </r>
  <r>
    <n v="60"/>
    <x v="143"/>
    <n v="1"/>
    <n v="10"/>
    <s v="Quercus rugosa"/>
    <n v="5"/>
    <n v="3"/>
    <m/>
    <m/>
    <n v="1.9634954084936209E-3"/>
    <n v="3.6378364277704512E-3"/>
    <s v="5a15"/>
  </r>
  <r>
    <n v="60"/>
    <x v="143"/>
    <n v="1"/>
    <n v="2"/>
    <s v="Pinus engelmannii"/>
    <n v="10"/>
    <n v="10"/>
    <m/>
    <m/>
    <n v="7.8539816339744835E-3"/>
    <n v="4.5847824058857317E-2"/>
    <s v="5a15"/>
  </r>
  <r>
    <n v="60"/>
    <x v="144"/>
    <n v="1"/>
    <n v="24"/>
    <s v="Quercus rugosa"/>
    <n v="10"/>
    <n v="3"/>
    <m/>
    <m/>
    <n v="7.8539816339744835E-3"/>
    <n v="1.2942556175112916E-2"/>
    <s v="5a15"/>
  </r>
  <r>
    <n v="60"/>
    <x v="144"/>
    <n v="1"/>
    <n v="24"/>
    <s v="Pinus cembroides"/>
    <n v="5"/>
    <n v="6"/>
    <m/>
    <m/>
    <n v="1.9634954084936209E-3"/>
    <n v="7.3344795804612326E-3"/>
    <s v="5a15"/>
  </r>
  <r>
    <n v="60"/>
    <x v="144"/>
    <n v="1"/>
    <n v="10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5"/>
    <n v="3"/>
    <m/>
    <m/>
    <n v="1.9634954084936209E-3"/>
    <n v="3.5268851656513989E-3"/>
    <s v="5a15"/>
  </r>
  <r>
    <n v="60"/>
    <x v="144"/>
    <n v="1"/>
    <n v="24"/>
    <s v="Pinus cembroides"/>
    <n v="10"/>
    <n v="6"/>
    <m/>
    <m/>
    <n v="7.8539816339744835E-3"/>
    <n v="2.6728826664807165E-2"/>
    <s v="5a15"/>
  </r>
  <r>
    <n v="60"/>
    <x v="144"/>
    <n v="1"/>
    <n v="22"/>
    <s v="Juniperus sp"/>
    <n v="5"/>
    <n v="3"/>
    <m/>
    <m/>
    <n v="1.9634954084936209E-3"/>
    <n v="3.6378364277704512E-3"/>
    <s v="5a15"/>
  </r>
  <r>
    <n v="60"/>
    <x v="144"/>
    <n v="1"/>
    <n v="24"/>
    <s v="Quercus rugosa"/>
    <n v="15"/>
    <n v="3"/>
    <m/>
    <m/>
    <n v="1.7671458676442587E-2"/>
    <n v="2.719179461263227E-2"/>
    <s v="5a15"/>
  </r>
  <r>
    <n v="60"/>
    <x v="144"/>
    <n v="1"/>
    <n v="24"/>
    <s v="Quercus rugosa"/>
    <n v="10"/>
    <n v="3"/>
    <m/>
    <m/>
    <n v="7.8539816339744835E-3"/>
    <n v="1.2942556175112916E-2"/>
    <s v="5a15"/>
  </r>
  <r>
    <n v="60"/>
    <x v="144"/>
    <n v="1"/>
    <n v="24"/>
    <s v="Quercus rugosa"/>
    <n v="10"/>
    <n v="3"/>
    <m/>
    <m/>
    <n v="7.8539816339744835E-3"/>
    <n v="1.2942556175112916E-2"/>
    <s v="5a15"/>
  </r>
  <r>
    <n v="60"/>
    <x v="144"/>
    <n v="1"/>
    <n v="24"/>
    <s v="Pinus cembroides"/>
    <n v="5"/>
    <n v="6"/>
    <m/>
    <m/>
    <n v="1.9634954084936209E-3"/>
    <n v="7.3344795804612326E-3"/>
    <s v="5a15"/>
  </r>
  <r>
    <n v="60"/>
    <x v="144"/>
    <n v="1"/>
    <n v="10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5"/>
    <n v="3"/>
    <m/>
    <m/>
    <n v="1.9634954084936209E-3"/>
    <n v="3.5268851656513989E-3"/>
    <s v="5a15"/>
  </r>
  <r>
    <n v="60"/>
    <x v="144"/>
    <n v="1"/>
    <n v="24"/>
    <s v="Pinus cembroides"/>
    <n v="10"/>
    <n v="6"/>
    <m/>
    <m/>
    <n v="7.8539816339744835E-3"/>
    <n v="2.6728826664807165E-2"/>
    <s v="5a15"/>
  </r>
  <r>
    <n v="60"/>
    <x v="144"/>
    <n v="1"/>
    <n v="22"/>
    <s v="Juniperus sp"/>
    <n v="5"/>
    <n v="3"/>
    <m/>
    <m/>
    <n v="1.9634954084936209E-3"/>
    <n v="3.6378364277704512E-3"/>
    <s v="5a15"/>
  </r>
  <r>
    <n v="60"/>
    <x v="144"/>
    <n v="1"/>
    <n v="14"/>
    <s v="Quercus fulva"/>
    <n v="5"/>
    <n v="3"/>
    <m/>
    <m/>
    <n v="1.9634954084936209E-3"/>
    <n v="3.6378364277704512E-3"/>
    <s v="5a15"/>
  </r>
  <r>
    <n v="60"/>
    <x v="144"/>
    <n v="1"/>
    <n v="14"/>
    <s v="Quercus fulva"/>
    <n v="5"/>
    <n v="3"/>
    <m/>
    <m/>
    <n v="1.9634954084936209E-3"/>
    <n v="3.6378364277704512E-3"/>
    <s v="5a15"/>
  </r>
  <r>
    <n v="60"/>
    <x v="144"/>
    <n v="1"/>
    <n v="24"/>
    <s v="Pinus cembroides"/>
    <n v="15"/>
    <n v="6"/>
    <m/>
    <m/>
    <n v="1.7671458676442587E-2"/>
    <n v="5.6950957515054322E-2"/>
    <s v="5a15"/>
  </r>
  <r>
    <n v="60"/>
    <x v="144"/>
    <n v="1"/>
    <n v="24"/>
    <s v="Pinus cembroides"/>
    <n v="10"/>
    <n v="6"/>
    <m/>
    <m/>
    <n v="7.8539816339744835E-3"/>
    <n v="2.6728826664807165E-2"/>
    <s v="5a15"/>
  </r>
  <r>
    <n v="60"/>
    <x v="144"/>
    <n v="1"/>
    <n v="24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10"/>
    <n v="5"/>
    <m/>
    <m/>
    <n v="7.8539816339744835E-3"/>
    <n v="2.2046555420420225E-2"/>
    <s v="5a15"/>
  </r>
  <r>
    <n v="60"/>
    <x v="144"/>
    <n v="1"/>
    <n v="10"/>
    <s v="Quercus rugosa"/>
    <n v="10"/>
    <n v="3"/>
    <m/>
    <m/>
    <n v="7.8539816339744835E-3"/>
    <n v="1.2942556175112916E-2"/>
    <s v="5a15"/>
  </r>
  <r>
    <n v="60"/>
    <x v="144"/>
    <n v="1"/>
    <n v="14"/>
    <s v="Quercus fulva"/>
    <n v="5"/>
    <n v="3"/>
    <m/>
    <m/>
    <n v="1.9634954084936209E-3"/>
    <n v="3.6378364277704512E-3"/>
    <s v="5a15"/>
  </r>
  <r>
    <n v="60"/>
    <x v="144"/>
    <n v="1"/>
    <n v="24"/>
    <s v="Pinus cembroides"/>
    <n v="10"/>
    <n v="3"/>
    <m/>
    <m/>
    <n v="7.8539816339744835E-3"/>
    <n v="1.285292313179332E-2"/>
    <s v="5a15"/>
  </r>
  <r>
    <n v="60"/>
    <x v="144"/>
    <n v="1"/>
    <n v="24"/>
    <s v="Quercus rugosa"/>
    <n v="15"/>
    <n v="3"/>
    <m/>
    <m/>
    <n v="1.7671458676442587E-2"/>
    <n v="2.719179461263227E-2"/>
    <s v="5a15"/>
  </r>
  <r>
    <n v="60"/>
    <x v="144"/>
    <n v="1"/>
    <n v="24"/>
    <s v="Quercus rugosa"/>
    <n v="10"/>
    <n v="3"/>
    <m/>
    <m/>
    <n v="7.8539816339744835E-3"/>
    <n v="1.2942556175112916E-2"/>
    <s v="5a15"/>
  </r>
  <r>
    <n v="60"/>
    <x v="144"/>
    <n v="1"/>
    <n v="24"/>
    <s v="Pinus cembroides"/>
    <n v="5"/>
    <n v="6"/>
    <m/>
    <m/>
    <n v="1.9634954084936209E-3"/>
    <n v="7.3344795804612326E-3"/>
    <s v="5a15"/>
  </r>
  <r>
    <n v="60"/>
    <x v="144"/>
    <n v="1"/>
    <n v="10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5"/>
    <n v="3"/>
    <m/>
    <m/>
    <n v="1.9634954084936209E-3"/>
    <n v="3.5268851656513989E-3"/>
    <s v="5a15"/>
  </r>
  <r>
    <n v="60"/>
    <x v="144"/>
    <n v="1"/>
    <n v="24"/>
    <s v="Pinus cembroides"/>
    <n v="10"/>
    <n v="6"/>
    <m/>
    <m/>
    <n v="7.8539816339744835E-3"/>
    <n v="2.6728826664807165E-2"/>
    <s v="5a15"/>
  </r>
  <r>
    <n v="60"/>
    <x v="144"/>
    <n v="1"/>
    <n v="22"/>
    <s v="Juniperus sp"/>
    <n v="5"/>
    <n v="3"/>
    <m/>
    <m/>
    <n v="1.9634954084936209E-3"/>
    <n v="3.6378364277704512E-3"/>
    <s v="5a15"/>
  </r>
  <r>
    <n v="60"/>
    <x v="144"/>
    <n v="1"/>
    <n v="24"/>
    <s v="Quercus rugosa"/>
    <n v="15"/>
    <n v="3"/>
    <m/>
    <m/>
    <n v="1.7671458676442587E-2"/>
    <n v="2.719179461263227E-2"/>
    <s v="5a15"/>
  </r>
  <r>
    <n v="60"/>
    <x v="144"/>
    <n v="1"/>
    <n v="10"/>
    <s v="Quercus rugosa"/>
    <n v="25"/>
    <n v="6"/>
    <m/>
    <m/>
    <n v="4.9087385212340517E-2"/>
    <n v="0.14801210491524977"/>
    <s v="20a25"/>
  </r>
  <r>
    <n v="60"/>
    <x v="144"/>
    <n v="1"/>
    <n v="24"/>
    <s v="Juniperus sp"/>
    <n v="5"/>
    <n v="3"/>
    <m/>
    <m/>
    <n v="1.9634954084936209E-3"/>
    <n v="3.6378364277704512E-3"/>
    <s v="5a15"/>
  </r>
  <r>
    <n v="60"/>
    <x v="144"/>
    <n v="1"/>
    <n v="24"/>
    <s v="Juniperus sp"/>
    <n v="10"/>
    <n v="3"/>
    <m/>
    <m/>
    <n v="7.8539816339744835E-3"/>
    <n v="1.2942556175112916E-2"/>
    <s v="5a15"/>
  </r>
  <r>
    <n v="60"/>
    <x v="144"/>
    <n v="1"/>
    <n v="24"/>
    <s v="Juniperus sp"/>
    <n v="15"/>
    <n v="3"/>
    <m/>
    <m/>
    <n v="1.7671458676442587E-2"/>
    <n v="2.719179461263227E-2"/>
    <s v="5a15"/>
  </r>
  <r>
    <n v="60"/>
    <x v="144"/>
    <n v="1"/>
    <n v="24"/>
    <s v="Juniperus sp"/>
    <n v="10"/>
    <n v="3"/>
    <m/>
    <m/>
    <n v="7.8539816339744835E-3"/>
    <n v="1.2942556175112916E-2"/>
    <s v="5a15"/>
  </r>
  <r>
    <n v="60"/>
    <x v="144"/>
    <n v="1"/>
    <n v="24"/>
    <s v="Juniperus sp"/>
    <n v="5"/>
    <n v="3"/>
    <m/>
    <m/>
    <n v="1.9634954084936209E-3"/>
    <n v="3.6378364277704512E-3"/>
    <s v="5a15"/>
  </r>
  <r>
    <n v="60"/>
    <x v="144"/>
    <n v="1"/>
    <n v="22"/>
    <s v="Juniperus sp"/>
    <n v="5"/>
    <n v="3"/>
    <m/>
    <m/>
    <n v="1.9634954084936209E-3"/>
    <n v="3.6378364277704512E-3"/>
    <s v="5a15"/>
  </r>
  <r>
    <n v="60"/>
    <x v="144"/>
    <n v="1"/>
    <n v="10"/>
    <s v="Quercus rugosa"/>
    <n v="5"/>
    <n v="3"/>
    <m/>
    <m/>
    <n v="1.9634954084936209E-3"/>
    <n v="3.6378364277704512E-3"/>
    <s v="5a15"/>
  </r>
  <r>
    <n v="60"/>
    <x v="144"/>
    <n v="1"/>
    <n v="14"/>
    <s v="Quercus fulva"/>
    <n v="5"/>
    <n v="3"/>
    <m/>
    <m/>
    <n v="1.9634954084936209E-3"/>
    <n v="3.6378364277704512E-3"/>
    <s v="5a15"/>
  </r>
  <r>
    <n v="60"/>
    <x v="144"/>
    <n v="1"/>
    <n v="24"/>
    <s v="Pinus cembroides"/>
    <n v="10"/>
    <n v="3"/>
    <m/>
    <m/>
    <n v="7.8539816339744835E-3"/>
    <n v="1.285292313179332E-2"/>
    <s v="5a15"/>
  </r>
  <r>
    <n v="60"/>
    <x v="144"/>
    <n v="1"/>
    <n v="10"/>
    <s v="Quercus rugosa"/>
    <n v="25"/>
    <n v="6"/>
    <m/>
    <m/>
    <n v="4.9087385212340517E-2"/>
    <n v="0.14801210491524977"/>
    <s v="20a25"/>
  </r>
  <r>
    <n v="60"/>
    <x v="144"/>
    <n v="1"/>
    <n v="24"/>
    <s v="Quercus rugosa"/>
    <n v="5"/>
    <n v="3"/>
    <m/>
    <m/>
    <n v="1.9634954084936209E-3"/>
    <n v="3.6378364277704512E-3"/>
    <s v="5a15"/>
  </r>
  <r>
    <n v="60"/>
    <x v="144"/>
    <n v="1"/>
    <n v="24"/>
    <s v="Pinus cembroides"/>
    <n v="10"/>
    <n v="5"/>
    <m/>
    <m/>
    <n v="7.8539816339744835E-3"/>
    <n v="2.2046555420420225E-2"/>
    <s v="5a15"/>
  </r>
  <r>
    <n v="60"/>
    <x v="144"/>
    <n v="1"/>
    <n v="24"/>
    <s v="Quercus rugosa"/>
    <n v="15"/>
    <n v="3"/>
    <m/>
    <m/>
    <n v="1.7671458676442587E-2"/>
    <n v="2.719179461263227E-2"/>
    <s v="5a15"/>
  </r>
  <r>
    <n v="60"/>
    <x v="145"/>
    <n v="1"/>
    <n v="22"/>
    <s v="Juniperus sp"/>
    <n v="5"/>
    <n v="3"/>
    <m/>
    <m/>
    <n v="1.9634954084936209E-3"/>
    <n v="3.6378364277704512E-3"/>
    <s v="5a15"/>
  </r>
  <r>
    <n v="60"/>
    <x v="145"/>
    <n v="1"/>
    <n v="24"/>
    <s v="Quercus rugosa"/>
    <n v="15"/>
    <n v="3"/>
    <m/>
    <m/>
    <n v="1.7671458676442587E-2"/>
    <n v="2.719179461263227E-2"/>
    <s v="5a15"/>
  </r>
  <r>
    <n v="60"/>
    <x v="145"/>
    <n v="1"/>
    <n v="10"/>
    <s v="Quercus rugosa"/>
    <n v="25"/>
    <n v="6"/>
    <m/>
    <m/>
    <n v="4.9087385212340517E-2"/>
    <n v="0.14801210491524977"/>
    <s v="20a25"/>
  </r>
  <r>
    <n v="60"/>
    <x v="145"/>
    <n v="1"/>
    <n v="24"/>
    <s v="Juniperus sp"/>
    <n v="5"/>
    <n v="3"/>
    <m/>
    <m/>
    <n v="1.9634954084936209E-3"/>
    <n v="3.6378364277704512E-3"/>
    <s v="5a15"/>
  </r>
  <r>
    <n v="60"/>
    <x v="145"/>
    <n v="1"/>
    <n v="24"/>
    <s v="Juniperus sp"/>
    <n v="10"/>
    <n v="3"/>
    <m/>
    <m/>
    <n v="7.8539816339744835E-3"/>
    <n v="1.2942556175112916E-2"/>
    <s v="5a15"/>
  </r>
  <r>
    <n v="60"/>
    <x v="145"/>
    <n v="1"/>
    <n v="24"/>
    <s v="Juniperus sp"/>
    <n v="15"/>
    <n v="3"/>
    <m/>
    <m/>
    <n v="1.7671458676442587E-2"/>
    <n v="2.719179461263227E-2"/>
    <s v="5a15"/>
  </r>
  <r>
    <n v="60"/>
    <x v="145"/>
    <n v="1"/>
    <n v="24"/>
    <s v="Juniperus sp"/>
    <n v="10"/>
    <n v="3"/>
    <m/>
    <m/>
    <n v="7.8539816339744835E-3"/>
    <n v="1.2942556175112916E-2"/>
    <s v="5a15"/>
  </r>
  <r>
    <n v="60"/>
    <x v="145"/>
    <n v="1"/>
    <n v="24"/>
    <s v="Juniperus sp"/>
    <n v="5"/>
    <n v="3"/>
    <m/>
    <m/>
    <n v="1.9634954084936209E-3"/>
    <n v="3.6378364277704512E-3"/>
    <s v="5a15"/>
  </r>
  <r>
    <n v="60"/>
    <x v="145"/>
    <n v="1"/>
    <n v="22"/>
    <s v="Juniperus sp"/>
    <n v="5"/>
    <n v="3"/>
    <m/>
    <m/>
    <n v="1.9634954084936209E-3"/>
    <n v="3.6378364277704512E-3"/>
    <s v="5a15"/>
  </r>
  <r>
    <n v="60"/>
    <x v="145"/>
    <n v="1"/>
    <n v="10"/>
    <s v="Quercus rugosa"/>
    <n v="5"/>
    <n v="3"/>
    <m/>
    <m/>
    <n v="1.9634954084936209E-3"/>
    <n v="3.6378364277704512E-3"/>
    <s v="5a15"/>
  </r>
  <r>
    <n v="60"/>
    <x v="145"/>
    <n v="1"/>
    <n v="14"/>
    <s v="Quercus fulva"/>
    <n v="5"/>
    <n v="3"/>
    <m/>
    <m/>
    <n v="1.9634954084936209E-3"/>
    <n v="3.6378364277704512E-3"/>
    <s v="5a15"/>
  </r>
  <r>
    <n v="60"/>
    <x v="145"/>
    <n v="1"/>
    <n v="24"/>
    <s v="Pinus cembroides"/>
    <n v="10"/>
    <n v="3"/>
    <m/>
    <m/>
    <n v="7.8539816339744835E-3"/>
    <n v="1.285292313179332E-2"/>
    <s v="5a15"/>
  </r>
  <r>
    <n v="60"/>
    <x v="145"/>
    <n v="1"/>
    <n v="10"/>
    <s v="Quercus rugosa"/>
    <n v="25"/>
    <n v="6"/>
    <m/>
    <m/>
    <n v="4.9087385212340517E-2"/>
    <n v="0.14801210491524977"/>
    <s v="20a25"/>
  </r>
  <r>
    <n v="60"/>
    <x v="145"/>
    <n v="1"/>
    <n v="24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10"/>
    <n v="5"/>
    <m/>
    <m/>
    <n v="7.8539816339744835E-3"/>
    <n v="2.2046555420420225E-2"/>
    <s v="5a15"/>
  </r>
  <r>
    <n v="60"/>
    <x v="145"/>
    <n v="1"/>
    <n v="24"/>
    <s v="Quercus rugosa"/>
    <n v="15"/>
    <n v="3"/>
    <m/>
    <m/>
    <n v="1.7671458676442587E-2"/>
    <n v="2.719179461263227E-2"/>
    <s v="5a15"/>
  </r>
  <r>
    <n v="60"/>
    <x v="145"/>
    <n v="1"/>
    <n v="24"/>
    <s v="Pinus cembroides"/>
    <n v="15"/>
    <n v="6"/>
    <m/>
    <m/>
    <n v="1.7671458676442587E-2"/>
    <n v="5.6950957515054322E-2"/>
    <s v="5a15"/>
  </r>
  <r>
    <n v="60"/>
    <x v="145"/>
    <n v="1"/>
    <n v="24"/>
    <s v="Pinus cembroides"/>
    <n v="10"/>
    <n v="6"/>
    <m/>
    <m/>
    <n v="7.8539816339744835E-3"/>
    <n v="2.6728826664807165E-2"/>
    <s v="5a15"/>
  </r>
  <r>
    <n v="60"/>
    <x v="145"/>
    <n v="1"/>
    <n v="24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10"/>
    <n v="5"/>
    <m/>
    <m/>
    <n v="7.8539816339744835E-3"/>
    <n v="2.2046555420420225E-2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Quercus rugosa"/>
    <n v="15"/>
    <n v="3"/>
    <m/>
    <m/>
    <n v="1.7671458676442587E-2"/>
    <n v="2.719179461263227E-2"/>
    <s v="5a15"/>
  </r>
  <r>
    <n v="60"/>
    <x v="145"/>
    <n v="1"/>
    <n v="10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5"/>
    <n v="3"/>
    <m/>
    <m/>
    <n v="1.9634954084936209E-3"/>
    <n v="3.5268851656513989E-3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Pinus cembroides"/>
    <n v="5"/>
    <n v="6"/>
    <m/>
    <m/>
    <n v="1.9634954084936209E-3"/>
    <n v="7.3344795804612326E-3"/>
    <s v="5a15"/>
  </r>
  <r>
    <n v="60"/>
    <x v="145"/>
    <n v="1"/>
    <n v="10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5"/>
    <n v="3"/>
    <m/>
    <m/>
    <n v="1.9634954084936209E-3"/>
    <n v="3.5268851656513989E-3"/>
    <s v="5a15"/>
  </r>
  <r>
    <n v="60"/>
    <x v="145"/>
    <n v="1"/>
    <n v="24"/>
    <s v="Pinus cembroides"/>
    <n v="10"/>
    <n v="6"/>
    <m/>
    <m/>
    <n v="7.8539816339744835E-3"/>
    <n v="2.6728826664807165E-2"/>
    <s v="5a15"/>
  </r>
  <r>
    <n v="60"/>
    <x v="145"/>
    <n v="1"/>
    <n v="22"/>
    <s v="Juniperus sp"/>
    <n v="5"/>
    <n v="3"/>
    <m/>
    <m/>
    <n v="1.9634954084936209E-3"/>
    <n v="3.6378364277704512E-3"/>
    <s v="5a15"/>
  </r>
  <r>
    <n v="60"/>
    <x v="145"/>
    <n v="1"/>
    <n v="24"/>
    <s v="Quercus rugosa"/>
    <n v="15"/>
    <n v="3"/>
    <m/>
    <m/>
    <n v="1.7671458676442587E-2"/>
    <n v="2.719179461263227E-2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Quercus rugosa"/>
    <n v="10"/>
    <n v="3"/>
    <m/>
    <m/>
    <n v="7.8539816339744835E-3"/>
    <n v="1.2942556175112916E-2"/>
    <s v="5a15"/>
  </r>
  <r>
    <n v="60"/>
    <x v="145"/>
    <n v="1"/>
    <n v="24"/>
    <s v="Pinus cembroides"/>
    <n v="5"/>
    <n v="6"/>
    <m/>
    <m/>
    <n v="1.9634954084936209E-3"/>
    <n v="7.3344795804612326E-3"/>
    <s v="5a15"/>
  </r>
  <r>
    <n v="60"/>
    <x v="145"/>
    <n v="1"/>
    <n v="10"/>
    <s v="Quercus rugosa"/>
    <n v="5"/>
    <n v="3"/>
    <m/>
    <m/>
    <n v="1.9634954084936209E-3"/>
    <n v="3.6378364277704512E-3"/>
    <s v="5a15"/>
  </r>
  <r>
    <n v="60"/>
    <x v="145"/>
    <n v="1"/>
    <n v="24"/>
    <s v="Pinus cembroides"/>
    <n v="5"/>
    <n v="3"/>
    <m/>
    <m/>
    <n v="1.9634954084936209E-3"/>
    <n v="3.5268851656513989E-3"/>
    <s v="5a15"/>
  </r>
  <r>
    <n v="60"/>
    <x v="145"/>
    <n v="1"/>
    <n v="24"/>
    <s v="Pinus cembroides"/>
    <n v="10"/>
    <n v="6"/>
    <m/>
    <m/>
    <n v="7.8539816339744835E-3"/>
    <n v="2.6728826664807165E-2"/>
    <s v="5a15"/>
  </r>
  <r>
    <n v="60"/>
    <x v="146"/>
    <n v="1"/>
    <n v="24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10"/>
    <n v="5"/>
    <m/>
    <m/>
    <n v="7.8539816339744835E-3"/>
    <n v="2.2046555420420225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5"/>
    <n v="3"/>
    <m/>
    <m/>
    <n v="1.9634954084936209E-3"/>
    <n v="3.5268851656513989E-3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Pinus cembroides"/>
    <n v="5"/>
    <n v="6"/>
    <m/>
    <m/>
    <n v="1.9634954084936209E-3"/>
    <n v="7.3344795804612326E-3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5"/>
    <n v="3"/>
    <m/>
    <m/>
    <n v="1.9634954084936209E-3"/>
    <n v="3.5268851656513989E-3"/>
    <s v="5a15"/>
  </r>
  <r>
    <n v="60"/>
    <x v="146"/>
    <n v="1"/>
    <n v="24"/>
    <s v="Pinus cembroides"/>
    <n v="10"/>
    <n v="6"/>
    <m/>
    <m/>
    <n v="7.8539816339744835E-3"/>
    <n v="2.6728826664807165E-2"/>
    <s v="5a15"/>
  </r>
  <r>
    <n v="60"/>
    <x v="146"/>
    <n v="1"/>
    <n v="22"/>
    <s v="Juniperus sp"/>
    <n v="5"/>
    <n v="3"/>
    <m/>
    <m/>
    <n v="1.9634954084936209E-3"/>
    <n v="3.6378364277704512E-3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Pinus cembroides"/>
    <n v="5"/>
    <n v="6"/>
    <m/>
    <m/>
    <n v="1.9634954084936209E-3"/>
    <n v="7.3344795804612326E-3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5"/>
    <n v="3"/>
    <m/>
    <m/>
    <n v="1.9634954084936209E-3"/>
    <n v="3.5268851656513989E-3"/>
    <s v="5a15"/>
  </r>
  <r>
    <n v="60"/>
    <x v="146"/>
    <n v="1"/>
    <n v="24"/>
    <s v="Pinus cembroides"/>
    <n v="10"/>
    <n v="6"/>
    <m/>
    <m/>
    <n v="7.8539816339744835E-3"/>
    <n v="2.6728826664807165E-2"/>
    <s v="5a15"/>
  </r>
  <r>
    <n v="60"/>
    <x v="146"/>
    <n v="1"/>
    <n v="22"/>
    <s v="Juniperus sp"/>
    <n v="5"/>
    <n v="3"/>
    <m/>
    <m/>
    <n v="1.9634954084936209E-3"/>
    <n v="3.6378364277704512E-3"/>
    <s v="5a15"/>
  </r>
  <r>
    <n v="60"/>
    <x v="146"/>
    <n v="1"/>
    <n v="14"/>
    <s v="Quercus fulva"/>
    <n v="5"/>
    <n v="3"/>
    <m/>
    <m/>
    <n v="1.9634954084936209E-3"/>
    <n v="3.6378364277704512E-3"/>
    <s v="5a15"/>
  </r>
  <r>
    <n v="60"/>
    <x v="146"/>
    <n v="1"/>
    <n v="14"/>
    <s v="Quercus fulva"/>
    <n v="5"/>
    <n v="3"/>
    <m/>
    <m/>
    <n v="1.9634954084936209E-3"/>
    <n v="3.6378364277704512E-3"/>
    <s v="5a15"/>
  </r>
  <r>
    <n v="60"/>
    <x v="146"/>
    <n v="1"/>
    <n v="24"/>
    <s v="Pinus cembroides"/>
    <n v="15"/>
    <n v="6"/>
    <m/>
    <m/>
    <n v="1.7671458676442587E-2"/>
    <n v="5.6950957515054322E-2"/>
    <s v="5a15"/>
  </r>
  <r>
    <n v="60"/>
    <x v="146"/>
    <n v="1"/>
    <n v="24"/>
    <s v="Pinus cembroides"/>
    <n v="10"/>
    <n v="6"/>
    <m/>
    <m/>
    <n v="7.8539816339744835E-3"/>
    <n v="2.6728826664807165E-2"/>
    <s v="5a15"/>
  </r>
  <r>
    <n v="60"/>
    <x v="146"/>
    <n v="1"/>
    <n v="24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10"/>
    <n v="5"/>
    <m/>
    <m/>
    <n v="7.8539816339744835E-3"/>
    <n v="2.2046555420420225E-2"/>
    <s v="5a15"/>
  </r>
  <r>
    <n v="60"/>
    <x v="146"/>
    <n v="1"/>
    <n v="10"/>
    <s v="Quercus rugosa"/>
    <n v="10"/>
    <n v="3"/>
    <m/>
    <m/>
    <n v="7.8539816339744835E-3"/>
    <n v="1.2942556175112916E-2"/>
    <s v="5a15"/>
  </r>
  <r>
    <n v="60"/>
    <x v="146"/>
    <n v="1"/>
    <n v="14"/>
    <s v="Quercus fulva"/>
    <n v="5"/>
    <n v="3"/>
    <m/>
    <m/>
    <n v="1.9634954084936209E-3"/>
    <n v="3.6378364277704512E-3"/>
    <s v="5a15"/>
  </r>
  <r>
    <n v="60"/>
    <x v="146"/>
    <n v="1"/>
    <n v="24"/>
    <s v="Pinus cembroides"/>
    <n v="10"/>
    <n v="3"/>
    <m/>
    <m/>
    <n v="7.8539816339744835E-3"/>
    <n v="1.285292313179332E-2"/>
    <s v="5a15"/>
  </r>
  <r>
    <n v="60"/>
    <x v="146"/>
    <n v="1"/>
    <n v="24"/>
    <s v="Quercus rugosa"/>
    <n v="15"/>
    <n v="3"/>
    <m/>
    <m/>
    <n v="1.7671458676442587E-2"/>
    <n v="2.719179461263227E-2"/>
    <s v="5a15"/>
  </r>
  <r>
    <n v="60"/>
    <x v="146"/>
    <n v="1"/>
    <n v="24"/>
    <s v="Quercus rugosa"/>
    <n v="10"/>
    <n v="3"/>
    <m/>
    <m/>
    <n v="7.8539816339744835E-3"/>
    <n v="1.2942556175112916E-2"/>
    <s v="5a15"/>
  </r>
  <r>
    <n v="60"/>
    <x v="146"/>
    <n v="1"/>
    <n v="24"/>
    <s v="Pinus cembroides"/>
    <n v="5"/>
    <n v="6"/>
    <m/>
    <m/>
    <n v="1.9634954084936209E-3"/>
    <n v="7.3344795804612326E-3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24"/>
    <s v="Pinus cembroides"/>
    <n v="5"/>
    <n v="3"/>
    <m/>
    <m/>
    <n v="1.9634954084936209E-3"/>
    <n v="3.5268851656513989E-3"/>
    <s v="5a15"/>
  </r>
  <r>
    <n v="60"/>
    <x v="146"/>
    <n v="1"/>
    <n v="24"/>
    <s v="Pinus cembroides"/>
    <n v="10"/>
    <n v="6"/>
    <m/>
    <m/>
    <n v="7.8539816339744835E-3"/>
    <n v="2.6728826664807165E-2"/>
    <s v="5a15"/>
  </r>
  <r>
    <n v="60"/>
    <x v="146"/>
    <n v="1"/>
    <n v="22"/>
    <s v="Juniperus sp"/>
    <n v="5"/>
    <n v="3"/>
    <m/>
    <m/>
    <n v="1.9634954084936209E-3"/>
    <n v="3.6378364277704512E-3"/>
    <s v="5a15"/>
  </r>
  <r>
    <n v="60"/>
    <x v="146"/>
    <n v="1"/>
    <n v="24"/>
    <s v="Quercus rugosa"/>
    <n v="15"/>
    <n v="3"/>
    <m/>
    <m/>
    <n v="1.7671458676442587E-2"/>
    <n v="2.719179461263227E-2"/>
    <s v="5a15"/>
  </r>
  <r>
    <n v="60"/>
    <x v="146"/>
    <n v="1"/>
    <n v="10"/>
    <s v="Quercus rugosa"/>
    <n v="25"/>
    <n v="6"/>
    <m/>
    <m/>
    <n v="4.9087385212340517E-2"/>
    <n v="0.14801210491524977"/>
    <s v="20a25"/>
  </r>
  <r>
    <n v="60"/>
    <x v="146"/>
    <n v="1"/>
    <n v="24"/>
    <s v="Juniperus sp"/>
    <n v="5"/>
    <n v="3"/>
    <m/>
    <m/>
    <n v="1.9634954084936209E-3"/>
    <n v="3.6378364277704512E-3"/>
    <s v="5a15"/>
  </r>
  <r>
    <n v="60"/>
    <x v="146"/>
    <n v="1"/>
    <n v="24"/>
    <s v="Juniperus sp"/>
    <n v="10"/>
    <n v="3"/>
    <m/>
    <m/>
    <n v="7.8539816339744835E-3"/>
    <n v="1.2942556175112916E-2"/>
    <s v="5a15"/>
  </r>
  <r>
    <n v="60"/>
    <x v="146"/>
    <n v="1"/>
    <n v="24"/>
    <s v="Juniperus sp"/>
    <n v="15"/>
    <n v="3"/>
    <m/>
    <m/>
    <n v="1.7671458676442587E-2"/>
    <n v="2.719179461263227E-2"/>
    <s v="5a15"/>
  </r>
  <r>
    <n v="60"/>
    <x v="146"/>
    <n v="1"/>
    <n v="24"/>
    <s v="Juniperus sp"/>
    <n v="10"/>
    <n v="3"/>
    <m/>
    <m/>
    <n v="7.8539816339744835E-3"/>
    <n v="1.2942556175112916E-2"/>
    <s v="5a15"/>
  </r>
  <r>
    <n v="60"/>
    <x v="146"/>
    <n v="1"/>
    <n v="24"/>
    <s v="Juniperus sp"/>
    <n v="5"/>
    <n v="3"/>
    <m/>
    <m/>
    <n v="1.9634954084936209E-3"/>
    <n v="3.6378364277704512E-3"/>
    <s v="5a15"/>
  </r>
  <r>
    <n v="60"/>
    <x v="146"/>
    <n v="1"/>
    <n v="22"/>
    <s v="Juniperus sp"/>
    <n v="5"/>
    <n v="3"/>
    <m/>
    <m/>
    <n v="1.9634954084936209E-3"/>
    <n v="3.6378364277704512E-3"/>
    <s v="5a15"/>
  </r>
  <r>
    <n v="60"/>
    <x v="146"/>
    <n v="1"/>
    <n v="10"/>
    <s v="Quercus rugosa"/>
    <n v="5"/>
    <n v="3"/>
    <m/>
    <m/>
    <n v="1.9634954084936209E-3"/>
    <n v="3.6378364277704512E-3"/>
    <s v="5a15"/>
  </r>
  <r>
    <n v="60"/>
    <x v="146"/>
    <n v="1"/>
    <n v="14"/>
    <s v="Quercus fulva"/>
    <n v="5"/>
    <n v="3"/>
    <m/>
    <m/>
    <n v="1.9634954084936209E-3"/>
    <n v="3.6378364277704512E-3"/>
    <s v="5a15"/>
  </r>
  <r>
    <n v="59"/>
    <x v="147"/>
    <n v="1"/>
    <n v="24"/>
    <s v="Quercus rugosa"/>
    <n v="15"/>
    <n v="6"/>
    <m/>
    <m/>
    <n v="1.7671458676442587E-2"/>
    <n v="5.8089659363338444E-2"/>
    <s v="5a15"/>
  </r>
  <r>
    <n v="59"/>
    <x v="147"/>
    <n v="1"/>
    <n v="24"/>
    <s v="Pinus cembroides"/>
    <n v="15"/>
    <n v="6"/>
    <m/>
    <m/>
    <n v="1.7671458676442587E-2"/>
    <n v="5.6950957515054322E-2"/>
    <s v="5a15"/>
  </r>
  <r>
    <n v="59"/>
    <x v="147"/>
    <n v="1"/>
    <n v="24"/>
    <s v="Pinus cembroides"/>
    <n v="10"/>
    <n v="6"/>
    <m/>
    <m/>
    <n v="7.8539816339744835E-3"/>
    <n v="2.6728826664807165E-2"/>
    <s v="5a15"/>
  </r>
  <r>
    <n v="59"/>
    <x v="147"/>
    <n v="1"/>
    <n v="24"/>
    <s v="Quercus rugosa"/>
    <n v="5"/>
    <n v="6"/>
    <m/>
    <m/>
    <n v="1.9634954084936209E-3"/>
    <n v="7.7714870209617563E-3"/>
    <s v="5a15"/>
  </r>
  <r>
    <n v="59"/>
    <x v="147"/>
    <n v="1"/>
    <n v="24"/>
    <s v="Pinus cembroides"/>
    <n v="10"/>
    <n v="5"/>
    <m/>
    <m/>
    <n v="7.8539816339744835E-3"/>
    <n v="2.2046555420420225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Quercus rugosa"/>
    <n v="15"/>
    <n v="6"/>
    <m/>
    <m/>
    <n v="1.7671458676442587E-2"/>
    <n v="5.8089659363338444E-2"/>
    <s v="5a15"/>
  </r>
  <r>
    <n v="59"/>
    <x v="147"/>
    <n v="1"/>
    <n v="10"/>
    <s v="Quercus rugosa"/>
    <n v="5"/>
    <n v="3"/>
    <m/>
    <m/>
    <n v="1.9634954084936209E-3"/>
    <n v="3.6378364277704512E-3"/>
    <s v="5a15"/>
  </r>
  <r>
    <n v="59"/>
    <x v="147"/>
    <n v="1"/>
    <n v="24"/>
    <s v="Pinus cembroides"/>
    <n v="5"/>
    <n v="3"/>
    <m/>
    <m/>
    <n v="1.9634954084936209E-3"/>
    <n v="3.5268851656513989E-3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Pinus cembroides"/>
    <n v="5"/>
    <n v="6"/>
    <m/>
    <m/>
    <n v="1.9634954084936209E-3"/>
    <n v="7.3344795804612326E-3"/>
    <s v="5a15"/>
  </r>
  <r>
    <n v="59"/>
    <x v="147"/>
    <n v="1"/>
    <n v="10"/>
    <s v="Quercus rugosa"/>
    <n v="5"/>
    <n v="3"/>
    <m/>
    <m/>
    <n v="1.9634954084936209E-3"/>
    <n v="3.6378364277704512E-3"/>
    <s v="5a15"/>
  </r>
  <r>
    <n v="59"/>
    <x v="147"/>
    <n v="1"/>
    <n v="24"/>
    <s v="Pinus cembroides"/>
    <n v="5"/>
    <n v="3"/>
    <m/>
    <m/>
    <n v="1.9634954084936209E-3"/>
    <n v="3.5268851656513989E-3"/>
    <s v="5a15"/>
  </r>
  <r>
    <n v="59"/>
    <x v="147"/>
    <n v="1"/>
    <n v="24"/>
    <s v="Pinus cembroides"/>
    <n v="10"/>
    <n v="6"/>
    <m/>
    <m/>
    <n v="7.8539816339744835E-3"/>
    <n v="2.6728826664807165E-2"/>
    <s v="5a15"/>
  </r>
  <r>
    <n v="59"/>
    <x v="147"/>
    <n v="1"/>
    <n v="22"/>
    <s v="Juniperus sp"/>
    <n v="5"/>
    <n v="3"/>
    <m/>
    <m/>
    <n v="1.9634954084936209E-3"/>
    <n v="3.6378364277704512E-3"/>
    <s v="5a15"/>
  </r>
  <r>
    <n v="59"/>
    <x v="147"/>
    <n v="1"/>
    <n v="24"/>
    <s v="Quercus rugosa"/>
    <n v="15"/>
    <n v="6"/>
    <m/>
    <m/>
    <n v="1.7671458676442587E-2"/>
    <n v="5.8089659363338444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4"/>
    <s v="Pinus cembroides"/>
    <n v="5"/>
    <n v="6"/>
    <m/>
    <m/>
    <n v="1.9634954084936209E-3"/>
    <n v="7.3344795804612326E-3"/>
    <s v="5a15"/>
  </r>
  <r>
    <n v="59"/>
    <x v="147"/>
    <n v="1"/>
    <n v="10"/>
    <s v="Quercus rugosa"/>
    <n v="5"/>
    <n v="3"/>
    <m/>
    <m/>
    <n v="1.9634954084936209E-3"/>
    <n v="3.6378364277704512E-3"/>
    <s v="5a15"/>
  </r>
  <r>
    <n v="59"/>
    <x v="147"/>
    <n v="1"/>
    <n v="24"/>
    <s v="Pinus cembroides"/>
    <n v="5"/>
    <n v="3"/>
    <m/>
    <m/>
    <n v="1.9634954084936209E-3"/>
    <n v="3.5268851656513989E-3"/>
    <s v="5a15"/>
  </r>
  <r>
    <n v="59"/>
    <x v="147"/>
    <n v="1"/>
    <n v="24"/>
    <s v="Pinus cembroides"/>
    <n v="10"/>
    <n v="6"/>
    <m/>
    <m/>
    <n v="7.8539816339744835E-3"/>
    <n v="2.6728826664807165E-2"/>
    <s v="5a15"/>
  </r>
  <r>
    <n v="59"/>
    <x v="147"/>
    <n v="1"/>
    <n v="22"/>
    <s v="Juniperus sp"/>
    <n v="5"/>
    <n v="3"/>
    <m/>
    <m/>
    <n v="1.9634954084936209E-3"/>
    <n v="3.6378364277704512E-3"/>
    <s v="5a15"/>
  </r>
  <r>
    <n v="59"/>
    <x v="147"/>
    <n v="1"/>
    <n v="14"/>
    <s v="Quercus fulva"/>
    <n v="5"/>
    <n v="3"/>
    <m/>
    <m/>
    <n v="1.9634954084936209E-3"/>
    <n v="3.6378364277704512E-3"/>
    <s v="5a15"/>
  </r>
  <r>
    <n v="59"/>
    <x v="147"/>
    <n v="1"/>
    <n v="14"/>
    <s v="Quercus fulva"/>
    <n v="5"/>
    <n v="3"/>
    <m/>
    <m/>
    <n v="1.9634954084936209E-3"/>
    <n v="3.6378364277704512E-3"/>
    <s v="5a15"/>
  </r>
  <r>
    <n v="59"/>
    <x v="147"/>
    <n v="1"/>
    <n v="24"/>
    <s v="Pinus cembroides"/>
    <n v="15"/>
    <n v="6"/>
    <m/>
    <m/>
    <n v="1.7671458676442587E-2"/>
    <n v="5.6950957515054322E-2"/>
    <s v="5a15"/>
  </r>
  <r>
    <n v="59"/>
    <x v="147"/>
    <n v="1"/>
    <n v="24"/>
    <s v="Pinus cembroides"/>
    <n v="10"/>
    <n v="6"/>
    <m/>
    <m/>
    <n v="7.8539816339744835E-3"/>
    <n v="2.6728826664807165E-2"/>
    <s v="5a15"/>
  </r>
  <r>
    <n v="59"/>
    <x v="147"/>
    <n v="1"/>
    <n v="24"/>
    <s v="Quercus rugosa"/>
    <n v="5"/>
    <n v="6"/>
    <m/>
    <m/>
    <n v="1.9634954084936209E-3"/>
    <n v="7.7714870209617563E-3"/>
    <s v="5a15"/>
  </r>
  <r>
    <n v="59"/>
    <x v="147"/>
    <n v="1"/>
    <n v="24"/>
    <s v="Pinus cembroides"/>
    <n v="10"/>
    <n v="5"/>
    <m/>
    <m/>
    <n v="7.8539816339744835E-3"/>
    <n v="2.2046555420420225E-2"/>
    <s v="5a15"/>
  </r>
  <r>
    <n v="59"/>
    <x v="147"/>
    <n v="1"/>
    <n v="10"/>
    <s v="Quercus rugosa"/>
    <n v="10"/>
    <n v="3"/>
    <m/>
    <m/>
    <n v="7.8539816339744835E-3"/>
    <n v="1.2942556175112916E-2"/>
    <s v="5a15"/>
  </r>
  <r>
    <n v="59"/>
    <x v="147"/>
    <n v="1"/>
    <n v="14"/>
    <s v="Quercus fulva"/>
    <n v="5"/>
    <n v="3"/>
    <m/>
    <m/>
    <n v="1.9634954084936209E-3"/>
    <n v="3.6378364277704512E-3"/>
    <s v="5a15"/>
  </r>
  <r>
    <n v="59"/>
    <x v="147"/>
    <n v="1"/>
    <n v="2"/>
    <s v="Pinus engelmannii"/>
    <n v="10"/>
    <n v="10"/>
    <m/>
    <m/>
    <n v="7.8539816339744835E-3"/>
    <n v="4.5847824058857317E-2"/>
    <s v="5a15"/>
  </r>
  <r>
    <n v="59"/>
    <x v="147"/>
    <n v="1"/>
    <n v="24"/>
    <s v="Quercus rugosa"/>
    <n v="15"/>
    <n v="6"/>
    <m/>
    <m/>
    <n v="1.7671458676442587E-2"/>
    <n v="5.8089659363338444E-2"/>
    <s v="5a15"/>
  </r>
  <r>
    <n v="59"/>
    <x v="147"/>
    <n v="1"/>
    <n v="24"/>
    <s v="Quercus rugosa"/>
    <n v="10"/>
    <n v="6"/>
    <m/>
    <m/>
    <n v="7.8539816339744835E-3"/>
    <n v="2.7649101142956961E-2"/>
    <s v="5a15"/>
  </r>
  <r>
    <n v="59"/>
    <x v="147"/>
    <n v="1"/>
    <n v="2"/>
    <s v="Pinus engelmannii"/>
    <n v="20"/>
    <n v="15"/>
    <n v="46"/>
    <n v="9"/>
    <n v="3.1415926535897934E-2"/>
    <n v="0.25640973899293129"/>
    <s v="5a15"/>
  </r>
  <r>
    <n v="59"/>
    <x v="147"/>
    <n v="1"/>
    <n v="10"/>
    <s v="Quercus rugosa"/>
    <n v="5"/>
    <n v="3"/>
    <m/>
    <m/>
    <n v="1.9634954084936209E-3"/>
    <n v="3.6378364277704512E-3"/>
    <s v="5a15"/>
  </r>
  <r>
    <n v="59"/>
    <x v="148"/>
    <n v="1"/>
    <n v="10"/>
    <s v="Quercus rugosa"/>
    <n v="5"/>
    <n v="3"/>
    <m/>
    <m/>
    <n v="1.9634954084936209E-3"/>
    <n v="3.6378364277704512E-3"/>
    <s v="5a15"/>
  </r>
  <r>
    <n v="59"/>
    <x v="148"/>
    <n v="1"/>
    <n v="2"/>
    <s v="Pinus engelmannii"/>
    <n v="10"/>
    <n v="10"/>
    <m/>
    <m/>
    <n v="7.8539816339744835E-3"/>
    <n v="4.5847824058857317E-2"/>
    <s v="5a15"/>
  </r>
  <r>
    <n v="59"/>
    <x v="148"/>
    <n v="1"/>
    <n v="22"/>
    <s v="Juniperus sp"/>
    <n v="5"/>
    <n v="3"/>
    <m/>
    <m/>
    <n v="1.9634954084936209E-3"/>
    <n v="3.6378364277704512E-3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"/>
    <s v="Pinus engelmannii"/>
    <n v="15"/>
    <n v="6"/>
    <m/>
    <m/>
    <n v="1.7671458676442587E-2"/>
    <n v="5.6950957515054322E-2"/>
    <s v="5a15"/>
  </r>
  <r>
    <n v="59"/>
    <x v="148"/>
    <n v="1"/>
    <n v="2"/>
    <s v="Pinus engelmannii"/>
    <n v="15"/>
    <n v="10"/>
    <m/>
    <m/>
    <n v="1.7671458676442587E-2"/>
    <n v="9.7687695493628809E-2"/>
    <s v="5a15"/>
  </r>
  <r>
    <n v="59"/>
    <x v="148"/>
    <n v="1"/>
    <n v="24"/>
    <s v="Quercus rugosa"/>
    <n v="5"/>
    <n v="6"/>
    <m/>
    <m/>
    <n v="1.9634954084936209E-3"/>
    <n v="7.7714870209617563E-3"/>
    <s v="5a15"/>
  </r>
  <r>
    <n v="59"/>
    <x v="148"/>
    <n v="1"/>
    <n v="2"/>
    <s v="Pinus engelmannii"/>
    <n v="15"/>
    <n v="10"/>
    <m/>
    <m/>
    <n v="1.7671458676442587E-2"/>
    <n v="9.7687695493628809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Pinus cembroides"/>
    <n v="15"/>
    <n v="6"/>
    <m/>
    <m/>
    <n v="1.7671458676442587E-2"/>
    <n v="5.6950957515054322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14"/>
    <s v="Quercus fulva"/>
    <n v="5"/>
    <n v="3"/>
    <m/>
    <m/>
    <n v="1.9634954084936209E-3"/>
    <n v="3.6378364277704512E-3"/>
    <s v="5a15"/>
  </r>
  <r>
    <n v="59"/>
    <x v="148"/>
    <n v="1"/>
    <n v="14"/>
    <s v="Quercus fulva"/>
    <n v="5"/>
    <n v="3"/>
    <m/>
    <m/>
    <n v="1.9634954084936209E-3"/>
    <n v="3.6378364277704512E-3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Pinus cembroides"/>
    <n v="5"/>
    <n v="6"/>
    <m/>
    <m/>
    <n v="1.9634954084936209E-3"/>
    <n v="7.3344795804612326E-3"/>
    <s v="5a15"/>
  </r>
  <r>
    <n v="59"/>
    <x v="148"/>
    <n v="1"/>
    <n v="10"/>
    <s v="Quercus rugosa"/>
    <n v="5"/>
    <n v="3"/>
    <m/>
    <m/>
    <n v="1.9634954084936209E-3"/>
    <n v="3.6378364277704512E-3"/>
    <s v="5a15"/>
  </r>
  <r>
    <n v="59"/>
    <x v="148"/>
    <n v="1"/>
    <n v="24"/>
    <s v="Pinus cembroides"/>
    <n v="5"/>
    <n v="3"/>
    <m/>
    <m/>
    <n v="1.9634954084936209E-3"/>
    <n v="3.5268851656513989E-3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2"/>
    <s v="Juniperus sp"/>
    <n v="5"/>
    <n v="3"/>
    <m/>
    <m/>
    <n v="1.9634954084936209E-3"/>
    <n v="3.6378364277704512E-3"/>
    <s v="5a15"/>
  </r>
  <r>
    <n v="59"/>
    <x v="148"/>
    <n v="1"/>
    <n v="24"/>
    <s v="Quercus rugosa"/>
    <n v="15"/>
    <n v="6"/>
    <m/>
    <m/>
    <n v="1.7671458676442587E-2"/>
    <n v="5.8089659363338444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Quercus rugosa"/>
    <n v="10"/>
    <n v="6"/>
    <m/>
    <m/>
    <n v="7.8539816339744835E-3"/>
    <n v="2.7649101142956961E-2"/>
    <s v="5a15"/>
  </r>
  <r>
    <n v="59"/>
    <x v="148"/>
    <n v="1"/>
    <n v="24"/>
    <s v="Pinus cembroides"/>
    <n v="5"/>
    <n v="6"/>
    <m/>
    <m/>
    <n v="1.9634954084936209E-3"/>
    <n v="7.3344795804612326E-3"/>
    <s v="5a15"/>
  </r>
  <r>
    <n v="59"/>
    <x v="148"/>
    <n v="1"/>
    <n v="10"/>
    <s v="Quercus rugosa"/>
    <n v="5"/>
    <n v="3"/>
    <m/>
    <m/>
    <n v="1.9634954084936209E-3"/>
    <n v="3.6378364277704512E-3"/>
    <s v="5a15"/>
  </r>
  <r>
    <n v="59"/>
    <x v="148"/>
    <n v="1"/>
    <n v="24"/>
    <s v="Pinus cembroides"/>
    <n v="5"/>
    <n v="3"/>
    <m/>
    <m/>
    <n v="1.9634954084936209E-3"/>
    <n v="3.5268851656513989E-3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2"/>
    <s v="Juniperus sp"/>
    <n v="5"/>
    <n v="3"/>
    <m/>
    <m/>
    <n v="1.9634954084936209E-3"/>
    <n v="3.6378364277704512E-3"/>
    <s v="5a15"/>
  </r>
  <r>
    <n v="59"/>
    <x v="148"/>
    <n v="1"/>
    <n v="14"/>
    <s v="Quercus fulva"/>
    <n v="5"/>
    <n v="3"/>
    <m/>
    <m/>
    <n v="1.9634954084936209E-3"/>
    <n v="3.6378364277704512E-3"/>
    <s v="5a15"/>
  </r>
  <r>
    <n v="59"/>
    <x v="148"/>
    <n v="1"/>
    <n v="14"/>
    <s v="Quercus fulva"/>
    <n v="5"/>
    <n v="3"/>
    <m/>
    <m/>
    <n v="1.9634954084936209E-3"/>
    <n v="3.6378364277704512E-3"/>
    <s v="5a15"/>
  </r>
  <r>
    <n v="59"/>
    <x v="148"/>
    <n v="1"/>
    <n v="24"/>
    <s v="Pinus cembroides"/>
    <n v="15"/>
    <n v="6"/>
    <m/>
    <m/>
    <n v="1.7671458676442587E-2"/>
    <n v="5.6950957515054322E-2"/>
    <s v="5a15"/>
  </r>
  <r>
    <n v="59"/>
    <x v="148"/>
    <n v="1"/>
    <n v="24"/>
    <s v="Pinus cembroides"/>
    <n v="10"/>
    <n v="6"/>
    <m/>
    <m/>
    <n v="7.8539816339744835E-3"/>
    <n v="2.6728826664807165E-2"/>
    <s v="5a15"/>
  </r>
  <r>
    <n v="59"/>
    <x v="148"/>
    <n v="1"/>
    <n v="24"/>
    <s v="Quercus rugosa"/>
    <n v="5"/>
    <n v="6"/>
    <m/>
    <m/>
    <n v="1.9634954084936209E-3"/>
    <n v="7.7714870209617563E-3"/>
    <s v="5a15"/>
  </r>
  <r>
    <n v="59"/>
    <x v="148"/>
    <n v="1"/>
    <n v="2"/>
    <s v="Pinus engelmannii"/>
    <n v="10"/>
    <n v="10"/>
    <m/>
    <m/>
    <n v="7.8539816339744835E-3"/>
    <n v="4.5847824058857317E-2"/>
    <s v="5a15"/>
  </r>
  <r>
    <n v="59"/>
    <x v="149"/>
    <n v="1"/>
    <n v="10"/>
    <s v="Quercus rugosa"/>
    <n v="5"/>
    <n v="3"/>
    <m/>
    <m/>
    <n v="1.9634954084936209E-3"/>
    <n v="3.6378364277704512E-3"/>
    <s v="5a15"/>
  </r>
  <r>
    <n v="59"/>
    <x v="149"/>
    <n v="1"/>
    <n v="14"/>
    <s v="Quercus fulva"/>
    <n v="5"/>
    <n v="3"/>
    <m/>
    <m/>
    <n v="1.9634954084936209E-3"/>
    <n v="3.6378364277704512E-3"/>
    <s v="5a15"/>
  </r>
  <r>
    <n v="59"/>
    <x v="149"/>
    <n v="1"/>
    <n v="2"/>
    <s v="Pinus engelmannii"/>
    <n v="10"/>
    <n v="10"/>
    <m/>
    <m/>
    <n v="7.8539816339744835E-3"/>
    <n v="4.5847824058857317E-2"/>
    <s v="5a15"/>
  </r>
  <r>
    <n v="59"/>
    <x v="149"/>
    <n v="1"/>
    <n v="10"/>
    <s v="Quercus rugosa"/>
    <n v="25"/>
    <n v="6"/>
    <m/>
    <m/>
    <n v="4.9087385212340517E-2"/>
    <n v="0.14801210491524977"/>
    <s v="20a25"/>
  </r>
  <r>
    <n v="59"/>
    <x v="149"/>
    <n v="1"/>
    <n v="24"/>
    <s v="Quercus rugosa"/>
    <n v="5"/>
    <n v="3"/>
    <m/>
    <m/>
    <n v="1.9634954084936209E-3"/>
    <n v="3.6378364277704512E-3"/>
    <s v="5a15"/>
  </r>
  <r>
    <n v="59"/>
    <x v="149"/>
    <n v="1"/>
    <n v="2"/>
    <s v="Pinus engelmannii"/>
    <n v="15"/>
    <n v="10"/>
    <m/>
    <m/>
    <n v="1.7671458676442587E-2"/>
    <n v="9.7687695493628809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Pinus cembroides"/>
    <n v="15"/>
    <n v="6"/>
    <m/>
    <m/>
    <n v="1.7671458676442587E-2"/>
    <n v="5.6950957515054322E-2"/>
    <s v="5a15"/>
  </r>
  <r>
    <n v="59"/>
    <x v="149"/>
    <n v="1"/>
    <n v="24"/>
    <s v="Pinus cembroides"/>
    <n v="10"/>
    <n v="6"/>
    <m/>
    <m/>
    <n v="7.8539816339744835E-3"/>
    <n v="2.6728826664807165E-2"/>
    <s v="5a15"/>
  </r>
  <r>
    <n v="59"/>
    <x v="149"/>
    <n v="1"/>
    <n v="24"/>
    <s v="Quercus rugosa"/>
    <n v="5"/>
    <n v="6"/>
    <m/>
    <m/>
    <n v="1.9634954084936209E-3"/>
    <n v="7.7714870209617563E-3"/>
    <s v="5a15"/>
  </r>
  <r>
    <n v="59"/>
    <x v="149"/>
    <n v="1"/>
    <n v="24"/>
    <s v="Pinus cembroides"/>
    <n v="10"/>
    <n v="5"/>
    <m/>
    <m/>
    <n v="7.8539816339744835E-3"/>
    <n v="2.2046555420420225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10"/>
    <s v="Quercus rugosa"/>
    <n v="5"/>
    <n v="3"/>
    <m/>
    <m/>
    <n v="1.9634954084936209E-3"/>
    <n v="3.6378364277704512E-3"/>
    <s v="5a15"/>
  </r>
  <r>
    <n v="59"/>
    <x v="149"/>
    <n v="1"/>
    <n v="24"/>
    <s v="Pinus cembroides"/>
    <n v="5"/>
    <n v="3"/>
    <m/>
    <m/>
    <n v="1.9634954084936209E-3"/>
    <n v="3.5268851656513989E-3"/>
    <s v="5a15"/>
  </r>
  <r>
    <n v="59"/>
    <x v="149"/>
    <n v="1"/>
    <n v="24"/>
    <s v="Pinus cembroides"/>
    <n v="10"/>
    <n v="6"/>
    <m/>
    <m/>
    <n v="7.8539816339744835E-3"/>
    <n v="2.6728826664807165E-2"/>
    <s v="5a15"/>
  </r>
  <r>
    <n v="59"/>
    <x v="149"/>
    <n v="1"/>
    <n v="22"/>
    <s v="Juniperus sp"/>
    <n v="5"/>
    <n v="3"/>
    <m/>
    <m/>
    <n v="1.9634954084936209E-3"/>
    <n v="3.6378364277704512E-3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10"/>
    <s v="Quercus rugosa"/>
    <n v="25"/>
    <n v="6"/>
    <m/>
    <m/>
    <n v="4.9087385212340517E-2"/>
    <n v="0.14801210491524977"/>
    <s v="20a25"/>
  </r>
  <r>
    <n v="59"/>
    <x v="149"/>
    <n v="1"/>
    <n v="24"/>
    <s v="Juniperus sp"/>
    <n v="5"/>
    <n v="3"/>
    <m/>
    <m/>
    <n v="1.9634954084936209E-3"/>
    <n v="3.6378364277704512E-3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Pinus cembroides"/>
    <n v="15"/>
    <n v="6"/>
    <m/>
    <m/>
    <n v="1.7671458676442587E-2"/>
    <n v="5.6950957515054322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Pinus cembroides"/>
    <n v="5"/>
    <n v="6"/>
    <m/>
    <m/>
    <n v="1.9634954084936209E-3"/>
    <n v="7.3344795804612326E-3"/>
    <s v="5a15"/>
  </r>
  <r>
    <n v="59"/>
    <x v="149"/>
    <n v="1"/>
    <n v="10"/>
    <s v="Quercus rugosa"/>
    <n v="5"/>
    <n v="3"/>
    <m/>
    <m/>
    <n v="1.9634954084936209E-3"/>
    <n v="3.6378364277704512E-3"/>
    <s v="5a15"/>
  </r>
  <r>
    <n v="59"/>
    <x v="149"/>
    <n v="1"/>
    <n v="24"/>
    <s v="Pinus cembroides"/>
    <n v="5"/>
    <n v="3"/>
    <m/>
    <m/>
    <n v="1.9634954084936209E-3"/>
    <n v="3.5268851656513989E-3"/>
    <s v="5a15"/>
  </r>
  <r>
    <n v="59"/>
    <x v="149"/>
    <n v="1"/>
    <n v="24"/>
    <s v="Pinus cembroides"/>
    <n v="10"/>
    <n v="6"/>
    <m/>
    <m/>
    <n v="7.8539816339744835E-3"/>
    <n v="2.6728826664807165E-2"/>
    <s v="5a15"/>
  </r>
  <r>
    <n v="59"/>
    <x v="149"/>
    <n v="1"/>
    <n v="22"/>
    <s v="Juniperus sp"/>
    <n v="5"/>
    <n v="3"/>
    <m/>
    <m/>
    <n v="1.9634954084936209E-3"/>
    <n v="3.6378364277704512E-3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0"/>
    <n v="6"/>
    <m/>
    <m/>
    <n v="7.8539816339744835E-3"/>
    <n v="2.7649101142956961E-2"/>
    <s v="5a15"/>
  </r>
  <r>
    <n v="59"/>
    <x v="149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4"/>
    <s v="Quercus rugosa"/>
    <n v="5"/>
    <n v="6"/>
    <m/>
    <m/>
    <n v="1.9634954084936209E-3"/>
    <n v="7.7714870209617563E-3"/>
    <s v="5a15"/>
  </r>
  <r>
    <n v="59"/>
    <x v="150"/>
    <n v="1"/>
    <n v="24"/>
    <s v="Pinus cembroides"/>
    <n v="10"/>
    <n v="5"/>
    <m/>
    <m/>
    <n v="7.8539816339744835E-3"/>
    <n v="2.2046555420420225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Pinus cembroides"/>
    <n v="15"/>
    <n v="6"/>
    <m/>
    <m/>
    <n v="1.7671458676442587E-2"/>
    <n v="5.6950957515054322E-2"/>
    <s v="5a15"/>
  </r>
  <r>
    <n v="59"/>
    <x v="150"/>
    <n v="1"/>
    <n v="24"/>
    <s v="Pinus cembroides"/>
    <n v="15"/>
    <n v="6"/>
    <m/>
    <m/>
    <n v="1.7671458676442587E-2"/>
    <n v="5.6950957515054322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14"/>
    <s v="Quercus fulva"/>
    <n v="5"/>
    <n v="3"/>
    <m/>
    <m/>
    <n v="1.9634954084936209E-3"/>
    <n v="3.6378364277704512E-3"/>
    <s v="5a15"/>
  </r>
  <r>
    <n v="59"/>
    <x v="150"/>
    <n v="1"/>
    <n v="14"/>
    <s v="Quercus fulva"/>
    <n v="5"/>
    <n v="3"/>
    <m/>
    <m/>
    <n v="1.9634954084936209E-3"/>
    <n v="3.6378364277704512E-3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Pinus cembroides"/>
    <n v="5"/>
    <n v="6"/>
    <m/>
    <m/>
    <n v="1.9634954084936209E-3"/>
    <n v="7.3344795804612326E-3"/>
    <s v="5a15"/>
  </r>
  <r>
    <n v="59"/>
    <x v="150"/>
    <n v="1"/>
    <n v="10"/>
    <s v="Quercus rugosa"/>
    <n v="5"/>
    <n v="3"/>
    <m/>
    <m/>
    <n v="1.9634954084936209E-3"/>
    <n v="3.6378364277704512E-3"/>
    <s v="5a15"/>
  </r>
  <r>
    <n v="59"/>
    <x v="150"/>
    <n v="1"/>
    <n v="24"/>
    <s v="Pinus cembroides"/>
    <n v="5"/>
    <n v="3"/>
    <m/>
    <m/>
    <n v="1.9634954084936209E-3"/>
    <n v="3.5268851656513989E-3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2"/>
    <s v="Juniperus sp"/>
    <n v="5"/>
    <n v="3"/>
    <m/>
    <m/>
    <n v="1.9634954084936209E-3"/>
    <n v="3.6378364277704512E-3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0"/>
    <n v="6"/>
    <m/>
    <m/>
    <n v="7.8539816339744835E-3"/>
    <n v="2.7649101142956961E-2"/>
    <s v="5a15"/>
  </r>
  <r>
    <n v="59"/>
    <x v="150"/>
    <n v="1"/>
    <n v="24"/>
    <s v="Quercus rugosa"/>
    <n v="15"/>
    <n v="6"/>
    <m/>
    <m/>
    <n v="1.7671458676442587E-2"/>
    <n v="5.8089659363338444E-2"/>
    <s v="5a15"/>
  </r>
  <r>
    <n v="59"/>
    <x v="150"/>
    <n v="1"/>
    <n v="24"/>
    <s v="Pinus cembroides"/>
    <n v="15"/>
    <n v="6"/>
    <m/>
    <m/>
    <n v="1.7671458676442587E-2"/>
    <n v="5.6950957515054322E-2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24"/>
    <s v="Quercus rugosa"/>
    <n v="5"/>
    <n v="6"/>
    <m/>
    <m/>
    <n v="1.9634954084936209E-3"/>
    <n v="7.7714870209617563E-3"/>
    <s v="5a15"/>
  </r>
  <r>
    <n v="59"/>
    <x v="150"/>
    <n v="1"/>
    <n v="24"/>
    <s v="Pinus cembroides"/>
    <n v="10"/>
    <n v="5"/>
    <m/>
    <m/>
    <n v="7.8539816339744835E-3"/>
    <n v="2.2046555420420225E-2"/>
    <s v="5a15"/>
  </r>
  <r>
    <n v="59"/>
    <x v="150"/>
    <n v="1"/>
    <n v="10"/>
    <s v="Quercus rugosa"/>
    <n v="10"/>
    <n v="3"/>
    <m/>
    <m/>
    <n v="7.8539816339744835E-3"/>
    <n v="1.2942556175112916E-2"/>
    <s v="5a15"/>
  </r>
  <r>
    <n v="59"/>
    <x v="150"/>
    <n v="1"/>
    <n v="14"/>
    <s v="Quercus fulva"/>
    <n v="5"/>
    <n v="3"/>
    <m/>
    <m/>
    <n v="1.9634954084936209E-3"/>
    <n v="3.6378364277704512E-3"/>
    <s v="5a15"/>
  </r>
  <r>
    <n v="59"/>
    <x v="150"/>
    <n v="1"/>
    <n v="24"/>
    <s v="Pinus cembroides"/>
    <n v="5"/>
    <n v="3"/>
    <m/>
    <m/>
    <n v="1.9634954084936209E-3"/>
    <n v="3.5268851656513989E-3"/>
    <s v="5a15"/>
  </r>
  <r>
    <n v="59"/>
    <x v="150"/>
    <n v="1"/>
    <n v="24"/>
    <s v="Pinus cembroides"/>
    <n v="10"/>
    <n v="6"/>
    <m/>
    <m/>
    <n v="7.8539816339744835E-3"/>
    <n v="2.6728826664807165E-2"/>
    <s v="5a15"/>
  </r>
  <r>
    <n v="59"/>
    <x v="150"/>
    <n v="1"/>
    <n v="10"/>
    <s v="Quercus rugosa"/>
    <n v="25"/>
    <n v="6"/>
    <m/>
    <m/>
    <n v="4.9087385212340517E-2"/>
    <n v="0.14801210491524977"/>
    <s v="20a25"/>
  </r>
  <r>
    <n v="73"/>
    <x v="151"/>
    <n v="1"/>
    <n v="14"/>
    <s v="Quercus fulva"/>
    <n v="5"/>
    <n v="3"/>
    <m/>
    <m/>
    <n v="1.9634954084936209E-3"/>
    <n v="3.6378364277704512E-3"/>
    <s v="5a15"/>
  </r>
  <r>
    <n v="73"/>
    <x v="151"/>
    <n v="1"/>
    <n v="24"/>
    <s v="Pinus cembroides"/>
    <n v="10"/>
    <n v="3"/>
    <m/>
    <m/>
    <n v="7.8539816339744835E-3"/>
    <n v="1.285292313179332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Pinus cembroides"/>
    <n v="5"/>
    <n v="6"/>
    <m/>
    <m/>
    <n v="1.9634954084936209E-3"/>
    <n v="7.3344795804612326E-3"/>
    <s v="5a15"/>
  </r>
  <r>
    <n v="73"/>
    <x v="151"/>
    <n v="1"/>
    <n v="10"/>
    <s v="Quercus rugosa"/>
    <n v="5"/>
    <n v="3"/>
    <m/>
    <m/>
    <n v="1.9634954084936209E-3"/>
    <n v="3.6378364277704512E-3"/>
    <s v="5a15"/>
  </r>
  <r>
    <n v="73"/>
    <x v="151"/>
    <n v="1"/>
    <n v="10"/>
    <s v="Quercus rugosa"/>
    <n v="5"/>
    <n v="3"/>
    <m/>
    <m/>
    <n v="1.9634954084936209E-3"/>
    <n v="3.6378364277704512E-3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2"/>
    <s v="Juniperus sp"/>
    <n v="5"/>
    <n v="3"/>
    <m/>
    <m/>
    <n v="1.9634954084936209E-3"/>
    <n v="3.6378364277704512E-3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Pinus cembroides"/>
    <n v="15"/>
    <n v="6"/>
    <m/>
    <m/>
    <n v="1.7671458676442587E-2"/>
    <n v="5.6950957515054322E-2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4"/>
    <s v="Quercus rugosa"/>
    <n v="5"/>
    <n v="6"/>
    <m/>
    <m/>
    <n v="1.9634954084936209E-3"/>
    <n v="7.7714870209617563E-3"/>
    <s v="5a15"/>
  </r>
  <r>
    <n v="73"/>
    <x v="151"/>
    <n v="1"/>
    <n v="24"/>
    <s v="Pinus cembroides"/>
    <n v="10"/>
    <n v="5"/>
    <m/>
    <m/>
    <n v="7.8539816339744835E-3"/>
    <n v="2.2046555420420225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Pinus cembroides"/>
    <n v="15"/>
    <n v="6"/>
    <m/>
    <m/>
    <n v="1.7671458676442587E-2"/>
    <n v="5.6950957515054322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14"/>
    <s v="Quercus fulva"/>
    <n v="5"/>
    <n v="3"/>
    <m/>
    <m/>
    <n v="1.9634954084936209E-3"/>
    <n v="3.6378364277704512E-3"/>
    <s v="5a15"/>
  </r>
  <r>
    <n v="73"/>
    <x v="151"/>
    <n v="1"/>
    <n v="14"/>
    <s v="Quercus fulva"/>
    <n v="5"/>
    <n v="3"/>
    <m/>
    <m/>
    <n v="1.9634954084936209E-3"/>
    <n v="3.6378364277704512E-3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Pinus cembroides"/>
    <n v="5"/>
    <n v="6"/>
    <m/>
    <m/>
    <n v="1.9634954084936209E-3"/>
    <n v="7.3344795804612326E-3"/>
    <s v="5a15"/>
  </r>
  <r>
    <n v="73"/>
    <x v="151"/>
    <n v="1"/>
    <n v="10"/>
    <s v="Quercus rugosa"/>
    <n v="5"/>
    <n v="3"/>
    <m/>
    <m/>
    <n v="1.9634954084936209E-3"/>
    <n v="3.6378364277704512E-3"/>
    <s v="5a15"/>
  </r>
  <r>
    <n v="73"/>
    <x v="151"/>
    <n v="1"/>
    <n v="24"/>
    <s v="Pinus cembroides"/>
    <n v="5"/>
    <n v="3"/>
    <m/>
    <m/>
    <n v="1.9634954084936209E-3"/>
    <n v="3.5268851656513989E-3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2"/>
    <s v="Juniperus sp"/>
    <n v="5"/>
    <n v="3"/>
    <m/>
    <m/>
    <n v="1.9634954084936209E-3"/>
    <n v="3.6378364277704512E-3"/>
    <s v="5a15"/>
  </r>
  <r>
    <n v="73"/>
    <x v="151"/>
    <n v="1"/>
    <n v="24"/>
    <s v="Quercus rugosa"/>
    <n v="15"/>
    <n v="6"/>
    <m/>
    <m/>
    <n v="1.7671458676442587E-2"/>
    <n v="5.8089659363338444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Quercus rugosa"/>
    <n v="10"/>
    <n v="6"/>
    <m/>
    <m/>
    <n v="7.8539816339744835E-3"/>
    <n v="2.7649101142956961E-2"/>
    <s v="5a15"/>
  </r>
  <r>
    <n v="73"/>
    <x v="151"/>
    <n v="1"/>
    <n v="24"/>
    <s v="Pinus cembroides"/>
    <n v="5"/>
    <n v="6"/>
    <m/>
    <m/>
    <n v="1.9634954084936209E-3"/>
    <n v="7.3344795804612326E-3"/>
    <s v="5a15"/>
  </r>
  <r>
    <n v="73"/>
    <x v="151"/>
    <n v="1"/>
    <n v="10"/>
    <s v="Quercus rugosa"/>
    <n v="5"/>
    <n v="3"/>
    <m/>
    <m/>
    <n v="1.9634954084936209E-3"/>
    <n v="3.6378364277704512E-3"/>
    <s v="5a15"/>
  </r>
  <r>
    <n v="73"/>
    <x v="151"/>
    <n v="1"/>
    <n v="24"/>
    <s v="Pinus cembroides"/>
    <n v="5"/>
    <n v="3"/>
    <m/>
    <m/>
    <n v="1.9634954084936209E-3"/>
    <n v="3.5268851656513989E-3"/>
    <s v="5a15"/>
  </r>
  <r>
    <n v="73"/>
    <x v="151"/>
    <n v="1"/>
    <n v="24"/>
    <s v="Pinus cembroides"/>
    <n v="10"/>
    <n v="6"/>
    <m/>
    <m/>
    <n v="7.8539816339744835E-3"/>
    <n v="2.6728826664807165E-2"/>
    <s v="5a15"/>
  </r>
  <r>
    <n v="73"/>
    <x v="151"/>
    <n v="1"/>
    <n v="22"/>
    <s v="Juniperus sp"/>
    <n v="5"/>
    <n v="3"/>
    <m/>
    <m/>
    <n v="1.9634954084936209E-3"/>
    <n v="3.6378364277704512E-3"/>
    <s v="5a15"/>
  </r>
  <r>
    <n v="73"/>
    <x v="151"/>
    <n v="1"/>
    <n v="14"/>
    <s v="Quercus fulva"/>
    <n v="5"/>
    <n v="3"/>
    <m/>
    <m/>
    <n v="1.9634954084936209E-3"/>
    <n v="3.6378364277704512E-3"/>
    <s v="5a15"/>
  </r>
  <r>
    <n v="73"/>
    <x v="152"/>
    <n v="1"/>
    <n v="24"/>
    <s v="Quercus rugosa"/>
    <n v="5"/>
    <n v="6"/>
    <m/>
    <m/>
    <n v="1.9634954084936209E-3"/>
    <n v="7.7714870209617563E-3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"/>
    <s v="Pinus engelmannii"/>
    <n v="15"/>
    <n v="6"/>
    <m/>
    <m/>
    <n v="1.7671458676442587E-2"/>
    <n v="5.6950957515054322E-2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2"/>
    <n v="1"/>
    <n v="2"/>
    <s v="Pinus engelmannii"/>
    <n v="20"/>
    <n v="10"/>
    <n v="64"/>
    <n v="9"/>
    <n v="3.1415926535897934E-2"/>
    <n v="0.16708186706148101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10"/>
    <s v="Quercus rugosa"/>
    <n v="5"/>
    <n v="3"/>
    <m/>
    <m/>
    <n v="1.9634954084936209E-3"/>
    <n v="3.6378364277704512E-3"/>
    <s v="5a15"/>
  </r>
  <r>
    <n v="73"/>
    <x v="152"/>
    <n v="1"/>
    <n v="2"/>
    <s v="Pinus engelmannii"/>
    <n v="10"/>
    <n v="10"/>
    <m/>
    <m/>
    <n v="7.8539816339744835E-3"/>
    <n v="4.5847824058857317E-2"/>
    <s v="5a15"/>
  </r>
  <r>
    <n v="73"/>
    <x v="152"/>
    <n v="1"/>
    <n v="24"/>
    <s v="Pinus cembroides"/>
    <n v="10"/>
    <n v="6"/>
    <m/>
    <m/>
    <n v="7.8539816339744835E-3"/>
    <n v="2.6728826664807165E-2"/>
    <s v="5a15"/>
  </r>
  <r>
    <n v="73"/>
    <x v="152"/>
    <n v="1"/>
    <n v="22"/>
    <s v="Juniperus sp"/>
    <n v="5"/>
    <n v="3"/>
    <m/>
    <m/>
    <n v="1.9634954084936209E-3"/>
    <n v="3.6378364277704512E-3"/>
    <s v="5a15"/>
  </r>
  <r>
    <n v="73"/>
    <x v="152"/>
    <n v="1"/>
    <n v="24"/>
    <s v="Quercus rugosa"/>
    <n v="15"/>
    <n v="6"/>
    <m/>
    <m/>
    <n v="1.7671458676442587E-2"/>
    <n v="5.8089659363338444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Quercus rugosa"/>
    <n v="10"/>
    <n v="6"/>
    <m/>
    <m/>
    <n v="7.8539816339744835E-3"/>
    <n v="2.7649101142956961E-2"/>
    <s v="5a15"/>
  </r>
  <r>
    <n v="73"/>
    <x v="152"/>
    <n v="1"/>
    <n v="24"/>
    <s v="Pinus cembroides"/>
    <n v="5"/>
    <n v="6"/>
    <m/>
    <m/>
    <n v="1.9634954084936209E-3"/>
    <n v="7.3344795804612326E-3"/>
    <s v="5a15"/>
  </r>
  <r>
    <n v="73"/>
    <x v="152"/>
    <n v="1"/>
    <n v="10"/>
    <s v="Quercus rugosa"/>
    <n v="5"/>
    <n v="3"/>
    <m/>
    <m/>
    <n v="1.9634954084936209E-3"/>
    <n v="3.6378364277704512E-3"/>
    <s v="5a15"/>
  </r>
  <r>
    <n v="73"/>
    <x v="152"/>
    <n v="1"/>
    <n v="24"/>
    <s v="Pinus cembroides"/>
    <n v="5"/>
    <n v="3"/>
    <m/>
    <m/>
    <n v="1.9634954084936209E-3"/>
    <n v="3.5268851656513989E-3"/>
    <s v="5a15"/>
  </r>
  <r>
    <n v="73"/>
    <x v="152"/>
    <n v="1"/>
    <n v="2"/>
    <s v="Pinus engelmannii"/>
    <n v="15"/>
    <n v="10"/>
    <m/>
    <m/>
    <n v="1.7671458676442587E-2"/>
    <n v="9.7687695493628809E-2"/>
    <s v="5a15"/>
  </r>
  <r>
    <n v="73"/>
    <x v="152"/>
    <n v="1"/>
    <n v="22"/>
    <s v="Juniperus sp"/>
    <n v="5"/>
    <n v="3"/>
    <m/>
    <m/>
    <n v="1.9634954084936209E-3"/>
    <n v="3.6378364277704512E-3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2"/>
    <n v="1"/>
    <n v="2"/>
    <s v="Pinus engelmannii"/>
    <n v="15"/>
    <n v="6"/>
    <m/>
    <m/>
    <n v="1.7671458676442587E-2"/>
    <n v="5.6950957515054322E-2"/>
    <s v="5a15"/>
  </r>
  <r>
    <n v="73"/>
    <x v="152"/>
    <n v="1"/>
    <n v="2"/>
    <s v="Pinus engelmannii"/>
    <n v="10"/>
    <n v="10"/>
    <m/>
    <m/>
    <n v="7.8539816339744835E-3"/>
    <n v="4.5847824058857317E-2"/>
    <s v="5a15"/>
  </r>
  <r>
    <n v="73"/>
    <x v="152"/>
    <n v="1"/>
    <n v="24"/>
    <s v="Quercus rugosa"/>
    <n v="5"/>
    <n v="6"/>
    <m/>
    <m/>
    <n v="1.9634954084936209E-3"/>
    <n v="7.7714870209617563E-3"/>
    <s v="5a15"/>
  </r>
  <r>
    <n v="73"/>
    <x v="152"/>
    <n v="1"/>
    <n v="24"/>
    <s v="Pinus cembroides"/>
    <n v="10"/>
    <n v="5"/>
    <m/>
    <m/>
    <n v="7.8539816339744835E-3"/>
    <n v="2.2046555420420225E-2"/>
    <s v="5a15"/>
  </r>
  <r>
    <n v="73"/>
    <x v="152"/>
    <n v="1"/>
    <n v="10"/>
    <s v="Quercus rugosa"/>
    <n v="5"/>
    <n v="3"/>
    <m/>
    <m/>
    <n v="1.9634954084936209E-3"/>
    <n v="3.6378364277704512E-3"/>
    <s v="5a15"/>
  </r>
  <r>
    <n v="73"/>
    <x v="152"/>
    <n v="1"/>
    <n v="14"/>
    <s v="Quercus fulva"/>
    <n v="5"/>
    <n v="3"/>
    <m/>
    <m/>
    <n v="1.9634954084936209E-3"/>
    <n v="3.6378364277704512E-3"/>
    <s v="5a15"/>
  </r>
  <r>
    <n v="73"/>
    <x v="153"/>
    <n v="1"/>
    <n v="24"/>
    <s v="Pinus cembroides"/>
    <n v="10"/>
    <n v="3"/>
    <m/>
    <m/>
    <n v="7.8539816339744835E-3"/>
    <n v="1.285292313179332E-2"/>
    <s v="5a15"/>
  </r>
  <r>
    <n v="73"/>
    <x v="153"/>
    <n v="1"/>
    <n v="24"/>
    <s v="Quercus rugosa"/>
    <n v="15"/>
    <n v="6"/>
    <m/>
    <m/>
    <n v="1.7671458676442587E-2"/>
    <n v="5.8089659363338444E-2"/>
    <s v="5a15"/>
  </r>
  <r>
    <n v="73"/>
    <x v="153"/>
    <n v="1"/>
    <n v="24"/>
    <s v="Quercus rugosa"/>
    <n v="10"/>
    <n v="6"/>
    <m/>
    <m/>
    <n v="7.8539816339744835E-3"/>
    <n v="2.7649101142956961E-2"/>
    <s v="5a15"/>
  </r>
  <r>
    <n v="73"/>
    <x v="153"/>
    <n v="1"/>
    <n v="24"/>
    <s v="Pinus cembroides"/>
    <n v="5"/>
    <n v="6"/>
    <m/>
    <m/>
    <n v="1.9634954084936209E-3"/>
    <n v="7.3344795804612326E-3"/>
    <s v="5a15"/>
  </r>
  <r>
    <n v="73"/>
    <x v="153"/>
    <n v="1"/>
    <n v="10"/>
    <s v="Quercus rugosa"/>
    <n v="5"/>
    <n v="3"/>
    <m/>
    <m/>
    <n v="1.9634954084936209E-3"/>
    <n v="3.6378364277704512E-3"/>
    <s v="5a15"/>
  </r>
  <r>
    <n v="73"/>
    <x v="153"/>
    <n v="1"/>
    <n v="24"/>
    <s v="Pinus cembroides"/>
    <n v="5"/>
    <n v="3"/>
    <m/>
    <m/>
    <n v="1.9634954084936209E-3"/>
    <n v="3.5268851656513989E-3"/>
    <s v="5a15"/>
  </r>
  <r>
    <n v="73"/>
    <x v="153"/>
    <n v="1"/>
    <n v="24"/>
    <s v="Pinus cembroides"/>
    <n v="10"/>
    <n v="6"/>
    <m/>
    <m/>
    <n v="7.8539816339744835E-3"/>
    <n v="2.6728826664807165E-2"/>
    <s v="5a15"/>
  </r>
  <r>
    <n v="73"/>
    <x v="153"/>
    <n v="1"/>
    <n v="22"/>
    <s v="Juniperus sp"/>
    <n v="5"/>
    <n v="3"/>
    <m/>
    <m/>
    <n v="1.9634954084936209E-3"/>
    <n v="3.6378364277704512E-3"/>
    <s v="5a15"/>
  </r>
  <r>
    <n v="73"/>
    <x v="153"/>
    <n v="1"/>
    <n v="24"/>
    <s v="Quercus rugosa"/>
    <n v="15"/>
    <n v="6"/>
    <m/>
    <m/>
    <n v="1.7671458676442587E-2"/>
    <n v="5.8089659363338444E-2"/>
    <s v="5a15"/>
  </r>
  <r>
    <n v="73"/>
    <x v="153"/>
    <n v="1"/>
    <n v="10"/>
    <s v="Quercus rugosa"/>
    <n v="25"/>
    <n v="6"/>
    <m/>
    <m/>
    <n v="4.9087385212340517E-2"/>
    <n v="0.14801210491524977"/>
    <s v="20a25"/>
  </r>
  <r>
    <n v="73"/>
    <x v="153"/>
    <n v="1"/>
    <n v="24"/>
    <s v="Juniperus sp"/>
    <n v="5"/>
    <n v="3"/>
    <m/>
    <m/>
    <n v="1.9634954084936209E-3"/>
    <n v="3.6378364277704512E-3"/>
    <s v="5a15"/>
  </r>
  <r>
    <n v="73"/>
    <x v="153"/>
    <n v="1"/>
    <n v="24"/>
    <s v="Juniperus sp"/>
    <n v="10"/>
    <n v="5"/>
    <m/>
    <m/>
    <n v="7.8539816339744835E-3"/>
    <n v="2.2644818432641822E-2"/>
    <s v="5a15"/>
  </r>
  <r>
    <n v="73"/>
    <x v="153"/>
    <n v="1"/>
    <n v="24"/>
    <s v="Juniperus sp"/>
    <n v="15"/>
    <n v="6"/>
    <m/>
    <m/>
    <n v="1.7671458676442587E-2"/>
    <n v="5.8089659363338444E-2"/>
    <s v="5a15"/>
  </r>
  <r>
    <n v="73"/>
    <x v="153"/>
    <n v="1"/>
    <n v="24"/>
    <s v="Juniperus sp"/>
    <n v="10"/>
    <n v="6"/>
    <m/>
    <m/>
    <n v="7.8539816339744835E-3"/>
    <n v="2.7649101142956961E-2"/>
    <s v="5a15"/>
  </r>
  <r>
    <n v="73"/>
    <x v="153"/>
    <n v="1"/>
    <n v="24"/>
    <s v="Juniperus sp"/>
    <n v="5"/>
    <n v="6"/>
    <m/>
    <m/>
    <n v="1.9634954084936209E-3"/>
    <n v="7.7714870209617563E-3"/>
    <s v="5a15"/>
  </r>
  <r>
    <n v="73"/>
    <x v="153"/>
    <n v="1"/>
    <n v="22"/>
    <s v="Juniperus sp"/>
    <n v="5"/>
    <n v="3"/>
    <m/>
    <m/>
    <n v="1.9634954084936209E-3"/>
    <n v="3.6378364277704512E-3"/>
    <s v="5a15"/>
  </r>
  <r>
    <n v="73"/>
    <x v="153"/>
    <n v="1"/>
    <n v="10"/>
    <s v="Quercus rugosa"/>
    <n v="5"/>
    <n v="3"/>
    <m/>
    <m/>
    <n v="1.9634954084936209E-3"/>
    <n v="3.6378364277704512E-3"/>
    <s v="5a15"/>
  </r>
  <r>
    <n v="73"/>
    <x v="153"/>
    <n v="1"/>
    <n v="14"/>
    <s v="Quercus fulva"/>
    <n v="5"/>
    <n v="3"/>
    <m/>
    <m/>
    <n v="1.9634954084936209E-3"/>
    <n v="3.6378364277704512E-3"/>
    <s v="5a15"/>
  </r>
  <r>
    <n v="73"/>
    <x v="153"/>
    <n v="1"/>
    <n v="24"/>
    <s v="Pinus cembroides"/>
    <n v="10"/>
    <n v="3"/>
    <m/>
    <m/>
    <n v="7.8539816339744835E-3"/>
    <n v="1.285292313179332E-2"/>
    <s v="5a15"/>
  </r>
  <r>
    <n v="73"/>
    <x v="153"/>
    <n v="1"/>
    <n v="10"/>
    <s v="Quercus rugosa"/>
    <n v="25"/>
    <n v="6"/>
    <m/>
    <m/>
    <n v="4.9087385212340517E-2"/>
    <n v="0.14801210491524977"/>
    <s v="20a25"/>
  </r>
  <r>
    <n v="73"/>
    <x v="153"/>
    <n v="1"/>
    <n v="24"/>
    <s v="Quercus rugosa"/>
    <n v="5"/>
    <n v="3"/>
    <m/>
    <m/>
    <n v="1.9634954084936209E-3"/>
    <n v="3.6378364277704512E-3"/>
    <s v="5a15"/>
  </r>
  <r>
    <n v="73"/>
    <x v="153"/>
    <n v="1"/>
    <n v="24"/>
    <s v="Pinus cembroides"/>
    <n v="10"/>
    <n v="5"/>
    <m/>
    <m/>
    <n v="7.8539816339744835E-3"/>
    <n v="2.2046555420420225E-2"/>
    <s v="5a15"/>
  </r>
  <r>
    <n v="73"/>
    <x v="153"/>
    <n v="1"/>
    <n v="24"/>
    <s v="Quercus rugosa"/>
    <n v="15"/>
    <n v="6"/>
    <m/>
    <m/>
    <n v="1.7671458676442587E-2"/>
    <n v="5.8089659363338444E-2"/>
    <s v="5a15"/>
  </r>
  <r>
    <n v="73"/>
    <x v="153"/>
    <n v="1"/>
    <n v="22"/>
    <s v="Juniperus sp"/>
    <n v="5"/>
    <n v="3"/>
    <m/>
    <m/>
    <n v="1.9634954084936209E-3"/>
    <n v="3.6378364277704512E-3"/>
    <s v="5a15"/>
  </r>
  <r>
    <n v="73"/>
    <x v="153"/>
    <n v="1"/>
    <n v="24"/>
    <s v="Quercus rugosa"/>
    <n v="15"/>
    <n v="6"/>
    <m/>
    <m/>
    <n v="1.7671458676442587E-2"/>
    <n v="5.8089659363338444E-2"/>
    <s v="5a15"/>
  </r>
  <r>
    <n v="73"/>
    <x v="153"/>
    <n v="1"/>
    <n v="10"/>
    <s v="Quercus rugosa"/>
    <n v="25"/>
    <n v="6"/>
    <m/>
    <m/>
    <n v="4.9087385212340517E-2"/>
    <n v="0.14801210491524977"/>
    <s v="20a25"/>
  </r>
  <r>
    <n v="73"/>
    <x v="153"/>
    <n v="1"/>
    <n v="24"/>
    <s v="Juniperus sp"/>
    <n v="5"/>
    <n v="3"/>
    <m/>
    <m/>
    <n v="1.9634954084936209E-3"/>
    <n v="3.6378364277704512E-3"/>
    <s v="5a15"/>
  </r>
  <r>
    <n v="73"/>
    <x v="153"/>
    <n v="1"/>
    <n v="24"/>
    <s v="Juniperus sp"/>
    <n v="10"/>
    <n v="5"/>
    <m/>
    <m/>
    <n v="7.8539816339744835E-3"/>
    <n v="2.2644818432641822E-2"/>
    <s v="5a15"/>
  </r>
  <r>
    <n v="73"/>
    <x v="153"/>
    <n v="1"/>
    <n v="24"/>
    <s v="Juniperus sp"/>
    <n v="15"/>
    <n v="6"/>
    <m/>
    <m/>
    <n v="1.7671458676442587E-2"/>
    <n v="5.8089659363338444E-2"/>
    <s v="5a15"/>
  </r>
  <r>
    <n v="73"/>
    <x v="153"/>
    <n v="1"/>
    <n v="24"/>
    <s v="Juniperus sp"/>
    <n v="10"/>
    <n v="6"/>
    <m/>
    <m/>
    <n v="7.8539816339744835E-3"/>
    <n v="2.7649101142956961E-2"/>
    <s v="5a15"/>
  </r>
  <r>
    <n v="73"/>
    <x v="153"/>
    <n v="1"/>
    <n v="24"/>
    <s v="Juniperus sp"/>
    <n v="5"/>
    <n v="6"/>
    <m/>
    <m/>
    <n v="1.9634954084936209E-3"/>
    <n v="7.7714870209617563E-3"/>
    <s v="5a15"/>
  </r>
  <r>
    <n v="73"/>
    <x v="153"/>
    <n v="1"/>
    <n v="22"/>
    <s v="Juniperus sp"/>
    <n v="5"/>
    <n v="3"/>
    <m/>
    <m/>
    <n v="1.9634954084936209E-3"/>
    <n v="3.6378364277704512E-3"/>
    <s v="5a15"/>
  </r>
  <r>
    <n v="73"/>
    <x v="153"/>
    <n v="1"/>
    <n v="10"/>
    <s v="Quercus rugosa"/>
    <n v="5"/>
    <n v="3"/>
    <m/>
    <m/>
    <n v="1.9634954084936209E-3"/>
    <n v="3.6378364277704512E-3"/>
    <s v="5a15"/>
  </r>
  <r>
    <n v="73"/>
    <x v="153"/>
    <n v="1"/>
    <n v="14"/>
    <s v="Quercus fulva"/>
    <n v="5"/>
    <n v="3"/>
    <m/>
    <m/>
    <n v="1.9634954084936209E-3"/>
    <n v="3.6378364277704512E-3"/>
    <s v="5a15"/>
  </r>
  <r>
    <n v="73"/>
    <x v="153"/>
    <n v="1"/>
    <n v="24"/>
    <s v="Pinus cembroides"/>
    <n v="10"/>
    <n v="3"/>
    <m/>
    <m/>
    <n v="7.8539816339744835E-3"/>
    <n v="1.285292313179332E-2"/>
    <s v="5a15"/>
  </r>
  <r>
    <n v="73"/>
    <x v="154"/>
    <n v="1"/>
    <n v="22"/>
    <s v="Juniperus sp"/>
    <n v="5"/>
    <n v="3"/>
    <m/>
    <m/>
    <n v="1.9634954084936209E-3"/>
    <n v="3.6378364277704512E-3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Pinus cembroides"/>
    <n v="5"/>
    <n v="6"/>
    <m/>
    <m/>
    <n v="1.9634954084936209E-3"/>
    <n v="7.3344795804612326E-3"/>
    <s v="5a15"/>
  </r>
  <r>
    <n v="73"/>
    <x v="154"/>
    <n v="1"/>
    <n v="10"/>
    <s v="Quercus rugosa"/>
    <n v="5"/>
    <n v="3"/>
    <m/>
    <m/>
    <n v="1.9634954084936209E-3"/>
    <n v="3.6378364277704512E-3"/>
    <s v="5a15"/>
  </r>
  <r>
    <n v="73"/>
    <x v="154"/>
    <n v="1"/>
    <n v="24"/>
    <s v="Pinus cembroides"/>
    <n v="5"/>
    <n v="3"/>
    <m/>
    <m/>
    <n v="1.9634954084936209E-3"/>
    <n v="3.5268851656513989E-3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73"/>
    <x v="154"/>
    <n v="1"/>
    <n v="22"/>
    <s v="Juniperus sp"/>
    <n v="5"/>
    <n v="3"/>
    <m/>
    <m/>
    <n v="1.9634954084936209E-3"/>
    <n v="3.6378364277704512E-3"/>
    <s v="5a15"/>
  </r>
  <r>
    <n v="73"/>
    <x v="154"/>
    <n v="1"/>
    <n v="14"/>
    <s v="Quercus fulva"/>
    <n v="5"/>
    <n v="3"/>
    <m/>
    <m/>
    <n v="1.9634954084936209E-3"/>
    <n v="3.6378364277704512E-3"/>
    <s v="5a15"/>
  </r>
  <r>
    <n v="73"/>
    <x v="154"/>
    <n v="1"/>
    <n v="14"/>
    <s v="Quercus fulva"/>
    <n v="5"/>
    <n v="3"/>
    <m/>
    <m/>
    <n v="1.9634954084936209E-3"/>
    <n v="3.6378364277704512E-3"/>
    <s v="5a15"/>
  </r>
  <r>
    <n v="73"/>
    <x v="154"/>
    <n v="1"/>
    <n v="24"/>
    <s v="Pinus cembroides"/>
    <n v="15"/>
    <n v="6"/>
    <m/>
    <m/>
    <n v="1.7671458676442587E-2"/>
    <n v="5.6950957515054322E-2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73"/>
    <x v="154"/>
    <n v="1"/>
    <n v="24"/>
    <s v="Quercus rugosa"/>
    <n v="5"/>
    <n v="6"/>
    <m/>
    <m/>
    <n v="1.9634954084936209E-3"/>
    <n v="7.7714870209617563E-3"/>
    <s v="5a15"/>
  </r>
  <r>
    <n v="73"/>
    <x v="154"/>
    <n v="1"/>
    <n v="24"/>
    <s v="Pinus cembroides"/>
    <n v="10"/>
    <n v="5"/>
    <m/>
    <m/>
    <n v="7.8539816339744835E-3"/>
    <n v="2.2046555420420225E-2"/>
    <s v="5a15"/>
  </r>
  <r>
    <n v="73"/>
    <x v="154"/>
    <n v="1"/>
    <n v="10"/>
    <s v="Quercus rugosa"/>
    <n v="10"/>
    <n v="3"/>
    <m/>
    <m/>
    <n v="7.8539816339744835E-3"/>
    <n v="1.2942556175112916E-2"/>
    <s v="5a15"/>
  </r>
  <r>
    <n v="73"/>
    <x v="154"/>
    <n v="1"/>
    <n v="14"/>
    <s v="Quercus fulva"/>
    <n v="5"/>
    <n v="3"/>
    <m/>
    <m/>
    <n v="1.9634954084936209E-3"/>
    <n v="3.6378364277704512E-3"/>
    <s v="5a15"/>
  </r>
  <r>
    <n v="73"/>
    <x v="154"/>
    <n v="1"/>
    <n v="24"/>
    <s v="Pinus cembroides"/>
    <n v="10"/>
    <n v="3"/>
    <m/>
    <m/>
    <n v="7.8539816339744835E-3"/>
    <n v="1.285292313179332E-2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Pinus cembroides"/>
    <n v="5"/>
    <n v="6"/>
    <m/>
    <m/>
    <n v="1.9634954084936209E-3"/>
    <n v="7.3344795804612326E-3"/>
    <s v="5a15"/>
  </r>
  <r>
    <n v="73"/>
    <x v="154"/>
    <n v="1"/>
    <n v="10"/>
    <s v="Quercus rugosa"/>
    <n v="5"/>
    <n v="3"/>
    <m/>
    <m/>
    <n v="1.9634954084936209E-3"/>
    <n v="3.6378364277704512E-3"/>
    <s v="5a15"/>
  </r>
  <r>
    <n v="73"/>
    <x v="154"/>
    <n v="1"/>
    <n v="10"/>
    <s v="Quercus rugosa"/>
    <n v="5"/>
    <n v="3"/>
    <m/>
    <m/>
    <n v="1.9634954084936209E-3"/>
    <n v="3.6378364277704512E-3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73"/>
    <x v="154"/>
    <n v="1"/>
    <n v="22"/>
    <s v="Juniperus sp"/>
    <n v="5"/>
    <n v="3"/>
    <m/>
    <m/>
    <n v="1.9634954084936209E-3"/>
    <n v="3.6378364277704512E-3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Pinus cembroides"/>
    <n v="15"/>
    <n v="6"/>
    <m/>
    <m/>
    <n v="1.7671458676442587E-2"/>
    <n v="5.6950957515054322E-2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73"/>
    <x v="154"/>
    <n v="1"/>
    <n v="24"/>
    <s v="Quercus rugosa"/>
    <n v="5"/>
    <n v="6"/>
    <m/>
    <m/>
    <n v="1.9634954084936209E-3"/>
    <n v="7.7714870209617563E-3"/>
    <s v="5a15"/>
  </r>
  <r>
    <n v="73"/>
    <x v="154"/>
    <n v="1"/>
    <n v="24"/>
    <s v="Pinus cembroides"/>
    <n v="10"/>
    <n v="5"/>
    <m/>
    <m/>
    <n v="7.8539816339744835E-3"/>
    <n v="2.2046555420420225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0"/>
    <n v="6"/>
    <m/>
    <m/>
    <n v="7.8539816339744835E-3"/>
    <n v="2.7649101142956961E-2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Pinus cembroides"/>
    <n v="15"/>
    <n v="6"/>
    <m/>
    <m/>
    <n v="1.7671458676442587E-2"/>
    <n v="5.6950957515054322E-2"/>
    <s v="5a15"/>
  </r>
  <r>
    <n v="73"/>
    <x v="154"/>
    <n v="1"/>
    <n v="24"/>
    <s v="Quercus rugosa"/>
    <n v="15"/>
    <n v="6"/>
    <m/>
    <m/>
    <n v="1.7671458676442587E-2"/>
    <n v="5.8089659363338444E-2"/>
    <s v="5a15"/>
  </r>
  <r>
    <n v="73"/>
    <x v="154"/>
    <n v="1"/>
    <n v="24"/>
    <s v="Pinus cembroides"/>
    <n v="10"/>
    <n v="6"/>
    <m/>
    <m/>
    <n v="7.8539816339744835E-3"/>
    <n v="2.6728826664807165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Pinus cembroides"/>
    <n v="15"/>
    <n v="6"/>
    <m/>
    <m/>
    <n v="1.7671458676442587E-2"/>
    <n v="5.6950957515054322E-2"/>
    <s v="5a15"/>
  </r>
  <r>
    <n v="58"/>
    <x v="155"/>
    <n v="1"/>
    <n v="24"/>
    <s v="Pinus cembroides"/>
    <n v="10"/>
    <n v="6"/>
    <m/>
    <m/>
    <n v="7.8539816339744835E-3"/>
    <n v="2.6728826664807165E-2"/>
    <s v="5a15"/>
  </r>
  <r>
    <n v="58"/>
    <x v="155"/>
    <n v="1"/>
    <n v="24"/>
    <s v="Quercus rugosa"/>
    <n v="5"/>
    <n v="6"/>
    <m/>
    <m/>
    <n v="1.9634954084936209E-3"/>
    <n v="7.7714870209617563E-3"/>
    <s v="5a15"/>
  </r>
  <r>
    <n v="58"/>
    <x v="155"/>
    <n v="1"/>
    <n v="24"/>
    <s v="Pinus cembroides"/>
    <n v="10"/>
    <n v="5"/>
    <m/>
    <m/>
    <n v="7.8539816339744835E-3"/>
    <n v="2.2046555420420225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Pinus cembroides"/>
    <n v="15"/>
    <n v="6"/>
    <m/>
    <m/>
    <n v="1.7671458676442587E-2"/>
    <n v="5.6950957515054322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"/>
    <s v="Pinus engelmannii"/>
    <n v="15"/>
    <n v="10"/>
    <m/>
    <m/>
    <n v="1.7671458676442587E-2"/>
    <n v="9.7687695493628809E-2"/>
    <s v="5a15"/>
  </r>
  <r>
    <n v="58"/>
    <x v="155"/>
    <n v="1"/>
    <n v="2"/>
    <s v="Pinus engelmannii"/>
    <n v="25"/>
    <n v="15"/>
    <n v="75"/>
    <n v="11"/>
    <n v="4.9087385212340517E-2"/>
    <n v="0.38880580831452366"/>
    <s v="20a25"/>
  </r>
  <r>
    <n v="58"/>
    <x v="155"/>
    <n v="1"/>
    <n v="14"/>
    <s v="Quercus fulva"/>
    <n v="5"/>
    <n v="3"/>
    <m/>
    <m/>
    <n v="1.9634954084936209E-3"/>
    <n v="3.6378364277704512E-3"/>
    <s v="5a15"/>
  </r>
  <r>
    <n v="58"/>
    <x v="155"/>
    <n v="1"/>
    <n v="14"/>
    <s v="Quercus fulva"/>
    <n v="5"/>
    <n v="3"/>
    <m/>
    <m/>
    <n v="1.9634954084936209E-3"/>
    <n v="3.6378364277704512E-3"/>
    <s v="5a15"/>
  </r>
  <r>
    <n v="58"/>
    <x v="155"/>
    <n v="1"/>
    <n v="2"/>
    <s v="Pinus engelmannii"/>
    <n v="10"/>
    <n v="10"/>
    <m/>
    <m/>
    <n v="7.8539816339744835E-3"/>
    <n v="4.5847824058857317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"/>
    <s v="Pinus engelmannii"/>
    <n v="10"/>
    <n v="10"/>
    <m/>
    <m/>
    <n v="7.8539816339744835E-3"/>
    <n v="4.5847824058857317E-2"/>
    <s v="5a15"/>
  </r>
  <r>
    <n v="58"/>
    <x v="155"/>
    <n v="1"/>
    <n v="10"/>
    <s v="Quercus rugosa"/>
    <n v="5"/>
    <n v="3"/>
    <m/>
    <m/>
    <n v="1.9634954084936209E-3"/>
    <n v="3.6378364277704512E-3"/>
    <s v="5a15"/>
  </r>
  <r>
    <n v="58"/>
    <x v="155"/>
    <n v="1"/>
    <n v="24"/>
    <s v="Pinus cembroides"/>
    <n v="5"/>
    <n v="3"/>
    <m/>
    <m/>
    <n v="1.9634954084936209E-3"/>
    <n v="3.5268851656513989E-3"/>
    <s v="5a15"/>
  </r>
  <r>
    <n v="58"/>
    <x v="155"/>
    <n v="1"/>
    <n v="24"/>
    <s v="Pinus cembroides"/>
    <n v="10"/>
    <n v="6"/>
    <m/>
    <m/>
    <n v="7.8539816339744835E-3"/>
    <n v="2.6728826664807165E-2"/>
    <s v="5a15"/>
  </r>
  <r>
    <n v="58"/>
    <x v="155"/>
    <n v="1"/>
    <n v="22"/>
    <s v="Juniperus sp"/>
    <n v="5"/>
    <n v="3"/>
    <m/>
    <m/>
    <n v="1.9634954084936209E-3"/>
    <n v="3.6378364277704512E-3"/>
    <s v="5a15"/>
  </r>
  <r>
    <n v="58"/>
    <x v="155"/>
    <n v="1"/>
    <n v="24"/>
    <s v="Quercus rugosa"/>
    <n v="15"/>
    <n v="6"/>
    <m/>
    <m/>
    <n v="1.7671458676442587E-2"/>
    <n v="5.8089659363338444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Quercus rugosa"/>
    <n v="10"/>
    <n v="6"/>
    <m/>
    <m/>
    <n v="7.8539816339744835E-3"/>
    <n v="2.7649101142956961E-2"/>
    <s v="5a15"/>
  </r>
  <r>
    <n v="58"/>
    <x v="155"/>
    <n v="1"/>
    <n v="24"/>
    <s v="Pinus cembroides"/>
    <n v="5"/>
    <n v="6"/>
    <m/>
    <m/>
    <n v="1.9634954084936209E-3"/>
    <n v="7.3344795804612326E-3"/>
    <s v="5a15"/>
  </r>
  <r>
    <n v="58"/>
    <x v="155"/>
    <n v="1"/>
    <n v="10"/>
    <s v="Quercus rugosa"/>
    <n v="5"/>
    <n v="3"/>
    <m/>
    <m/>
    <n v="1.9634954084936209E-3"/>
    <n v="3.6378364277704512E-3"/>
    <s v="5a15"/>
  </r>
  <r>
    <n v="58"/>
    <x v="155"/>
    <n v="1"/>
    <n v="24"/>
    <s v="Pinus cembroides"/>
    <n v="5"/>
    <n v="3"/>
    <m/>
    <m/>
    <n v="1.9634954084936209E-3"/>
    <n v="3.5268851656513989E-3"/>
    <s v="5a15"/>
  </r>
  <r>
    <n v="58"/>
    <x v="155"/>
    <n v="1"/>
    <n v="24"/>
    <s v="Pinus cembroides"/>
    <n v="10"/>
    <n v="6"/>
    <m/>
    <m/>
    <n v="7.8539816339744835E-3"/>
    <n v="2.6728826664807165E-2"/>
    <s v="5a15"/>
  </r>
  <r>
    <n v="58"/>
    <x v="155"/>
    <n v="1"/>
    <n v="22"/>
    <s v="Juniperus sp"/>
    <n v="5"/>
    <n v="3"/>
    <m/>
    <m/>
    <n v="1.9634954084936209E-3"/>
    <n v="3.6378364277704512E-3"/>
    <s v="5a15"/>
  </r>
  <r>
    <n v="58"/>
    <x v="155"/>
    <n v="1"/>
    <n v="14"/>
    <s v="Quercus fulva"/>
    <n v="5"/>
    <n v="3"/>
    <m/>
    <m/>
    <n v="1.9634954084936209E-3"/>
    <n v="3.6378364277704512E-3"/>
    <s v="5a15"/>
  </r>
  <r>
    <n v="58"/>
    <x v="155"/>
    <n v="1"/>
    <n v="14"/>
    <s v="Quercus fulva"/>
    <n v="5"/>
    <n v="3"/>
    <m/>
    <m/>
    <n v="1.9634954084936209E-3"/>
    <n v="3.6378364277704512E-3"/>
    <s v="5a15"/>
  </r>
  <r>
    <n v="58"/>
    <x v="155"/>
    <n v="1"/>
    <n v="24"/>
    <s v="Pinus cembroides"/>
    <n v="15"/>
    <n v="6"/>
    <m/>
    <m/>
    <n v="1.7671458676442587E-2"/>
    <n v="5.6950957515054322E-2"/>
    <s v="5a15"/>
  </r>
  <r>
    <n v="58"/>
    <x v="156"/>
    <n v="1"/>
    <n v="24"/>
    <s v="Pinus cembroides"/>
    <n v="5"/>
    <n v="6"/>
    <m/>
    <m/>
    <n v="1.9634954084936209E-3"/>
    <n v="7.3344795804612326E-3"/>
    <s v="5a15"/>
  </r>
  <r>
    <n v="58"/>
    <x v="156"/>
    <n v="1"/>
    <n v="10"/>
    <s v="Quercus rugosa"/>
    <n v="5"/>
    <n v="3"/>
    <m/>
    <m/>
    <n v="1.9634954084936209E-3"/>
    <n v="3.6378364277704512E-3"/>
    <s v="5a15"/>
  </r>
  <r>
    <n v="58"/>
    <x v="156"/>
    <n v="1"/>
    <n v="24"/>
    <s v="Pinus cembroides"/>
    <n v="5"/>
    <n v="3"/>
    <m/>
    <m/>
    <n v="1.9634954084936209E-3"/>
    <n v="3.5268851656513989E-3"/>
    <s v="5a15"/>
  </r>
  <r>
    <n v="58"/>
    <x v="156"/>
    <n v="1"/>
    <n v="24"/>
    <s v="Pinus cembroides"/>
    <n v="10"/>
    <n v="6"/>
    <m/>
    <m/>
    <n v="7.8539816339744835E-3"/>
    <n v="2.6728826664807165E-2"/>
    <s v="5a15"/>
  </r>
  <r>
    <n v="58"/>
    <x v="156"/>
    <n v="1"/>
    <n v="22"/>
    <s v="Juniperus sp"/>
    <n v="5"/>
    <n v="3"/>
    <m/>
    <m/>
    <n v="1.9634954084936209E-3"/>
    <n v="3.6378364277704512E-3"/>
    <s v="5a15"/>
  </r>
  <r>
    <n v="58"/>
    <x v="156"/>
    <n v="1"/>
    <n v="14"/>
    <s v="Quercus fulva"/>
    <n v="5"/>
    <n v="3"/>
    <m/>
    <m/>
    <n v="1.9634954084936209E-3"/>
    <n v="3.6378364277704512E-3"/>
    <s v="5a15"/>
  </r>
  <r>
    <n v="58"/>
    <x v="156"/>
    <n v="1"/>
    <n v="14"/>
    <s v="Quercus fulva"/>
    <n v="5"/>
    <n v="3"/>
    <m/>
    <m/>
    <n v="1.9634954084936209E-3"/>
    <n v="3.6378364277704512E-3"/>
    <s v="5a15"/>
  </r>
  <r>
    <n v="58"/>
    <x v="156"/>
    <n v="1"/>
    <n v="24"/>
    <s v="Pinus cembroides"/>
    <n v="15"/>
    <n v="6"/>
    <m/>
    <m/>
    <n v="1.7671458676442587E-2"/>
    <n v="5.6950957515054322E-2"/>
    <s v="5a15"/>
  </r>
  <r>
    <n v="58"/>
    <x v="156"/>
    <n v="1"/>
    <n v="24"/>
    <s v="Pinus cembroides"/>
    <n v="10"/>
    <n v="6"/>
    <m/>
    <m/>
    <n v="7.8539816339744835E-3"/>
    <n v="2.6728826664807165E-2"/>
    <s v="5a15"/>
  </r>
  <r>
    <n v="58"/>
    <x v="156"/>
    <n v="1"/>
    <n v="24"/>
    <s v="Quercus rugosa"/>
    <n v="5"/>
    <n v="6"/>
    <m/>
    <m/>
    <n v="1.9634954084936209E-3"/>
    <n v="7.7714870209617563E-3"/>
    <s v="5a15"/>
  </r>
  <r>
    <n v="58"/>
    <x v="156"/>
    <n v="1"/>
    <n v="24"/>
    <s v="Pinus cembroides"/>
    <n v="10"/>
    <n v="5"/>
    <m/>
    <m/>
    <n v="7.8539816339744835E-3"/>
    <n v="2.2046555420420225E-2"/>
    <s v="5a15"/>
  </r>
  <r>
    <n v="58"/>
    <x v="156"/>
    <n v="1"/>
    <n v="10"/>
    <s v="Quercus rugosa"/>
    <n v="5"/>
    <n v="3"/>
    <m/>
    <m/>
    <n v="1.9634954084936209E-3"/>
    <n v="3.6378364277704512E-3"/>
    <s v="5a15"/>
  </r>
  <r>
    <n v="58"/>
    <x v="156"/>
    <n v="1"/>
    <n v="14"/>
    <s v="Quercus fulva"/>
    <n v="5"/>
    <n v="3"/>
    <m/>
    <m/>
    <n v="1.9634954084936209E-3"/>
    <n v="3.6378364277704512E-3"/>
    <s v="5a15"/>
  </r>
  <r>
    <n v="58"/>
    <x v="156"/>
    <n v="1"/>
    <n v="24"/>
    <s v="Pinus cembroides"/>
    <n v="10"/>
    <n v="3"/>
    <m/>
    <m/>
    <n v="7.8539816339744835E-3"/>
    <n v="1.285292313179332E-2"/>
    <s v="5a15"/>
  </r>
  <r>
    <n v="58"/>
    <x v="156"/>
    <n v="1"/>
    <n v="24"/>
    <s v="Quercus rugosa"/>
    <n v="15"/>
    <n v="6"/>
    <m/>
    <m/>
    <n v="1.7671458676442587E-2"/>
    <n v="5.8089659363338444E-2"/>
    <s v="5a15"/>
  </r>
  <r>
    <n v="58"/>
    <x v="156"/>
    <n v="1"/>
    <n v="24"/>
    <s v="Quercus rugosa"/>
    <n v="10"/>
    <n v="6"/>
    <m/>
    <m/>
    <n v="7.8539816339744835E-3"/>
    <n v="2.7649101142956961E-2"/>
    <s v="5a15"/>
  </r>
  <r>
    <n v="58"/>
    <x v="156"/>
    <n v="1"/>
    <n v="24"/>
    <s v="Pinus cembroides"/>
    <n v="5"/>
    <n v="6"/>
    <m/>
    <m/>
    <n v="1.9634954084936209E-3"/>
    <n v="7.3344795804612326E-3"/>
    <s v="5a15"/>
  </r>
  <r>
    <n v="58"/>
    <x v="156"/>
    <n v="1"/>
    <n v="10"/>
    <s v="Quercus rugosa"/>
    <n v="5"/>
    <n v="3"/>
    <m/>
    <m/>
    <n v="1.9634954084936209E-3"/>
    <n v="3.6378364277704512E-3"/>
    <s v="5a15"/>
  </r>
  <r>
    <n v="58"/>
    <x v="156"/>
    <n v="1"/>
    <n v="24"/>
    <s v="Pinus cembroides"/>
    <n v="5"/>
    <n v="3"/>
    <m/>
    <m/>
    <n v="1.9634954084936209E-3"/>
    <n v="3.5268851656513989E-3"/>
    <s v="5a15"/>
  </r>
  <r>
    <n v="58"/>
    <x v="156"/>
    <n v="1"/>
    <n v="24"/>
    <s v="Pinus cembroides"/>
    <n v="10"/>
    <n v="6"/>
    <m/>
    <m/>
    <n v="7.8539816339744835E-3"/>
    <n v="2.6728826664807165E-2"/>
    <s v="5a15"/>
  </r>
  <r>
    <n v="58"/>
    <x v="156"/>
    <n v="1"/>
    <n v="22"/>
    <s v="Juniperus sp"/>
    <n v="5"/>
    <n v="3"/>
    <m/>
    <m/>
    <n v="1.9634954084936209E-3"/>
    <n v="3.6378364277704512E-3"/>
    <s v="5a15"/>
  </r>
  <r>
    <n v="58"/>
    <x v="156"/>
    <n v="1"/>
    <n v="24"/>
    <s v="Quercus rugosa"/>
    <n v="15"/>
    <n v="6"/>
    <m/>
    <m/>
    <n v="1.7671458676442587E-2"/>
    <n v="5.8089659363338444E-2"/>
    <s v="5a15"/>
  </r>
  <r>
    <n v="58"/>
    <x v="156"/>
    <n v="1"/>
    <n v="10"/>
    <s v="Quercus rugosa"/>
    <n v="25"/>
    <n v="6"/>
    <m/>
    <m/>
    <n v="4.9087385212340517E-2"/>
    <n v="0.14801210491524977"/>
    <s v="20a25"/>
  </r>
  <r>
    <n v="58"/>
    <x v="156"/>
    <n v="1"/>
    <n v="24"/>
    <s v="Juniperus sp"/>
    <n v="5"/>
    <n v="3"/>
    <m/>
    <m/>
    <n v="1.9634954084936209E-3"/>
    <n v="3.6378364277704512E-3"/>
    <s v="5a15"/>
  </r>
  <r>
    <n v="58"/>
    <x v="156"/>
    <n v="1"/>
    <n v="24"/>
    <s v="Juniperus sp"/>
    <n v="10"/>
    <n v="5"/>
    <m/>
    <m/>
    <n v="7.8539816339744835E-3"/>
    <n v="2.2644818432641822E-2"/>
    <s v="5a15"/>
  </r>
  <r>
    <n v="58"/>
    <x v="156"/>
    <n v="1"/>
    <n v="24"/>
    <s v="Juniperus sp"/>
    <n v="15"/>
    <n v="6"/>
    <m/>
    <m/>
    <n v="1.7671458676442587E-2"/>
    <n v="5.8089659363338444E-2"/>
    <s v="5a15"/>
  </r>
  <r>
    <n v="58"/>
    <x v="156"/>
    <n v="1"/>
    <n v="24"/>
    <s v="Juniperus sp"/>
    <n v="10"/>
    <n v="6"/>
    <m/>
    <m/>
    <n v="7.8539816339744835E-3"/>
    <n v="2.7649101142956961E-2"/>
    <s v="5a15"/>
  </r>
  <r>
    <n v="58"/>
    <x v="156"/>
    <n v="1"/>
    <n v="24"/>
    <s v="Juniperus sp"/>
    <n v="5"/>
    <n v="6"/>
    <m/>
    <m/>
    <n v="1.9634954084936209E-3"/>
    <n v="7.7714870209617563E-3"/>
    <s v="5a15"/>
  </r>
  <r>
    <n v="58"/>
    <x v="156"/>
    <n v="1"/>
    <n v="22"/>
    <s v="Juniperus sp"/>
    <n v="5"/>
    <n v="3"/>
    <m/>
    <m/>
    <n v="1.9634954084936209E-3"/>
    <n v="3.6378364277704512E-3"/>
    <s v="5a15"/>
  </r>
  <r>
    <n v="58"/>
    <x v="156"/>
    <n v="1"/>
    <n v="10"/>
    <s v="Quercus rugosa"/>
    <n v="5"/>
    <n v="3"/>
    <m/>
    <m/>
    <n v="1.9634954084936209E-3"/>
    <n v="3.6378364277704512E-3"/>
    <s v="5a15"/>
  </r>
  <r>
    <n v="58"/>
    <x v="156"/>
    <n v="1"/>
    <n v="14"/>
    <s v="Quercus fulva"/>
    <n v="5"/>
    <n v="3"/>
    <m/>
    <m/>
    <n v="1.9634954084936209E-3"/>
    <n v="3.6378364277704512E-3"/>
    <s v="5a15"/>
  </r>
  <r>
    <n v="58"/>
    <x v="156"/>
    <n v="1"/>
    <n v="24"/>
    <s v="Pinus cembroides"/>
    <n v="10"/>
    <n v="3"/>
    <m/>
    <m/>
    <n v="7.8539816339744835E-3"/>
    <n v="1.285292313179332E-2"/>
    <s v="5a15"/>
  </r>
  <r>
    <n v="58"/>
    <x v="156"/>
    <n v="1"/>
    <n v="10"/>
    <s v="Quercus rugosa"/>
    <n v="25"/>
    <n v="6"/>
    <m/>
    <m/>
    <n v="4.9087385212340517E-2"/>
    <n v="0.14801210491524977"/>
    <s v="20a25"/>
  </r>
  <r>
    <n v="58"/>
    <x v="156"/>
    <n v="1"/>
    <n v="24"/>
    <s v="Quercus rugosa"/>
    <n v="5"/>
    <n v="3"/>
    <m/>
    <m/>
    <n v="1.9634954084936209E-3"/>
    <n v="3.6378364277704512E-3"/>
    <s v="5a15"/>
  </r>
  <r>
    <n v="58"/>
    <x v="156"/>
    <n v="1"/>
    <n v="24"/>
    <s v="Pinus cembroides"/>
    <n v="10"/>
    <n v="5"/>
    <m/>
    <m/>
    <n v="7.8539816339744835E-3"/>
    <n v="2.2046555420420225E-2"/>
    <s v="5a15"/>
  </r>
  <r>
    <n v="58"/>
    <x v="156"/>
    <n v="1"/>
    <n v="24"/>
    <s v="Quercus rugosa"/>
    <n v="15"/>
    <n v="6"/>
    <m/>
    <m/>
    <n v="1.7671458676442587E-2"/>
    <n v="5.8089659363338444E-2"/>
    <s v="5a15"/>
  </r>
  <r>
    <n v="58"/>
    <x v="156"/>
    <n v="1"/>
    <n v="22"/>
    <s v="Juniperus sp"/>
    <n v="5"/>
    <n v="3"/>
    <m/>
    <m/>
    <n v="1.9634954084936209E-3"/>
    <n v="3.6378364277704512E-3"/>
    <s v="5a15"/>
  </r>
  <r>
    <n v="58"/>
    <x v="156"/>
    <n v="1"/>
    <n v="24"/>
    <s v="Quercus rugosa"/>
    <n v="15"/>
    <n v="6"/>
    <m/>
    <m/>
    <n v="1.7671458676442587E-2"/>
    <n v="5.8089659363338444E-2"/>
    <s v="5a15"/>
  </r>
  <r>
    <n v="58"/>
    <x v="156"/>
    <n v="1"/>
    <n v="10"/>
    <s v="Quercus rugosa"/>
    <n v="25"/>
    <n v="6"/>
    <m/>
    <m/>
    <n v="4.9087385212340517E-2"/>
    <n v="0.14801210491524977"/>
    <s v="20a25"/>
  </r>
  <r>
    <n v="58"/>
    <x v="156"/>
    <n v="1"/>
    <n v="24"/>
    <s v="Juniperus sp"/>
    <n v="5"/>
    <n v="3"/>
    <m/>
    <m/>
    <n v="1.9634954084936209E-3"/>
    <n v="3.6378364277704512E-3"/>
    <s v="5a15"/>
  </r>
  <r>
    <n v="58"/>
    <x v="156"/>
    <n v="1"/>
    <n v="24"/>
    <s v="Juniperus sp"/>
    <n v="10"/>
    <n v="5"/>
    <m/>
    <m/>
    <n v="7.8539816339744835E-3"/>
    <n v="2.2644818432641822E-2"/>
    <s v="5a15"/>
  </r>
  <r>
    <n v="58"/>
    <x v="156"/>
    <n v="1"/>
    <n v="24"/>
    <s v="Juniperus sp"/>
    <n v="15"/>
    <n v="6"/>
    <m/>
    <m/>
    <n v="1.7671458676442587E-2"/>
    <n v="5.8089659363338444E-2"/>
    <s v="5a15"/>
  </r>
  <r>
    <n v="57"/>
    <x v="157"/>
    <n v="1"/>
    <n v="10"/>
    <s v="Quercus rugosa"/>
    <n v="10"/>
    <n v="3"/>
    <m/>
    <m/>
    <n v="7.8539816339744835E-3"/>
    <n v="1.2942556175112916E-2"/>
    <s v="5a15"/>
  </r>
  <r>
    <n v="57"/>
    <x v="157"/>
    <n v="1"/>
    <n v="14"/>
    <s v="Quercus fulva"/>
    <n v="5"/>
    <n v="3"/>
    <m/>
    <m/>
    <n v="1.9634954084936209E-3"/>
    <n v="3.6378364277704512E-3"/>
    <s v="5a15"/>
  </r>
  <r>
    <n v="57"/>
    <x v="157"/>
    <n v="1"/>
    <n v="24"/>
    <s v="Pinus cembroides"/>
    <n v="10"/>
    <n v="3"/>
    <m/>
    <m/>
    <n v="7.8539816339744835E-3"/>
    <n v="1.285292313179332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Pinus cembroides"/>
    <n v="5"/>
    <n v="6"/>
    <m/>
    <m/>
    <n v="1.9634954084936209E-3"/>
    <n v="7.3344795804612326E-3"/>
    <s v="5a15"/>
  </r>
  <r>
    <n v="57"/>
    <x v="157"/>
    <n v="1"/>
    <n v="10"/>
    <s v="Quercus rugosa"/>
    <n v="5"/>
    <n v="3"/>
    <m/>
    <m/>
    <n v="1.9634954084936209E-3"/>
    <n v="3.6378364277704512E-3"/>
    <s v="5a15"/>
  </r>
  <r>
    <n v="57"/>
    <x v="157"/>
    <n v="1"/>
    <n v="10"/>
    <s v="Quercus rugosa"/>
    <n v="5"/>
    <n v="3"/>
    <m/>
    <m/>
    <n v="1.9634954084936209E-3"/>
    <n v="3.6378364277704512E-3"/>
    <s v="5a15"/>
  </r>
  <r>
    <n v="57"/>
    <x v="157"/>
    <n v="1"/>
    <n v="2"/>
    <s v="Pinus engelmannii"/>
    <n v="25"/>
    <n v="15"/>
    <n v="68"/>
    <n v="12"/>
    <n v="4.9087385212340517E-2"/>
    <n v="0.38880580831452366"/>
    <s v="20a25"/>
  </r>
  <r>
    <n v="57"/>
    <x v="157"/>
    <n v="1"/>
    <n v="22"/>
    <s v="Juniperus sp"/>
    <n v="5"/>
    <n v="3"/>
    <m/>
    <m/>
    <n v="1.9634954084936209E-3"/>
    <n v="3.6378364277704512E-3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"/>
    <s v="Pinus engelmannii"/>
    <n v="15"/>
    <n v="6"/>
    <m/>
    <m/>
    <n v="1.7671458676442587E-2"/>
    <n v="5.6950957515054322E-2"/>
    <s v="5a15"/>
  </r>
  <r>
    <n v="57"/>
    <x v="157"/>
    <n v="1"/>
    <n v="2"/>
    <s v="Pinus engelmannii"/>
    <n v="10"/>
    <n v="10"/>
    <m/>
    <m/>
    <n v="7.8539816339744835E-3"/>
    <n v="4.5847824058857317E-2"/>
    <s v="5a15"/>
  </r>
  <r>
    <n v="57"/>
    <x v="157"/>
    <n v="1"/>
    <n v="24"/>
    <s v="Quercus rugosa"/>
    <n v="5"/>
    <n v="6"/>
    <m/>
    <m/>
    <n v="1.9634954084936209E-3"/>
    <n v="7.7714870209617563E-3"/>
    <s v="5a15"/>
  </r>
  <r>
    <n v="57"/>
    <x v="157"/>
    <n v="1"/>
    <n v="2"/>
    <s v="Pinus engelmannii"/>
    <n v="10"/>
    <n v="10"/>
    <m/>
    <m/>
    <n v="7.8539816339744835E-3"/>
    <n v="4.5847824058857317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Pinus cembroides"/>
    <n v="15"/>
    <n v="6"/>
    <m/>
    <m/>
    <n v="1.7671458676442587E-2"/>
    <n v="5.6950957515054322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Pinus cembroides"/>
    <n v="10"/>
    <n v="6"/>
    <m/>
    <m/>
    <n v="7.8539816339744835E-3"/>
    <n v="2.6728826664807165E-2"/>
    <s v="5a15"/>
  </r>
  <r>
    <n v="57"/>
    <x v="157"/>
    <n v="1"/>
    <n v="24"/>
    <s v="Pinus cembroides"/>
    <n v="10"/>
    <n v="6"/>
    <m/>
    <m/>
    <n v="7.8539816339744835E-3"/>
    <n v="2.6728826664807165E-2"/>
    <s v="5a15"/>
  </r>
  <r>
    <n v="57"/>
    <x v="157"/>
    <n v="1"/>
    <n v="14"/>
    <s v="Quercus fulva"/>
    <n v="5"/>
    <n v="3"/>
    <m/>
    <m/>
    <n v="1.9634954084936209E-3"/>
    <n v="3.6378364277704512E-3"/>
    <s v="5a15"/>
  </r>
  <r>
    <n v="57"/>
    <x v="157"/>
    <n v="1"/>
    <n v="14"/>
    <s v="Quercus fulva"/>
    <n v="5"/>
    <n v="3"/>
    <m/>
    <m/>
    <n v="1.9634954084936209E-3"/>
    <n v="3.6378364277704512E-3"/>
    <s v="5a15"/>
  </r>
  <r>
    <n v="57"/>
    <x v="157"/>
    <n v="1"/>
    <n v="24"/>
    <s v="Pinus cembroides"/>
    <n v="10"/>
    <n v="6"/>
    <m/>
    <m/>
    <n v="7.8539816339744835E-3"/>
    <n v="2.6728826664807165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7"/>
    <n v="1"/>
    <n v="24"/>
    <s v="Quercus rugosa"/>
    <n v="10"/>
    <n v="6"/>
    <m/>
    <m/>
    <n v="7.8539816339744835E-3"/>
    <n v="2.7649101142956961E-2"/>
    <s v="5a15"/>
  </r>
  <r>
    <n v="57"/>
    <x v="157"/>
    <n v="1"/>
    <n v="24"/>
    <s v="Pinus cembroides"/>
    <n v="5"/>
    <n v="6"/>
    <m/>
    <m/>
    <n v="1.9634954084936209E-3"/>
    <n v="7.3344795804612326E-3"/>
    <s v="5a15"/>
  </r>
  <r>
    <n v="57"/>
    <x v="157"/>
    <n v="1"/>
    <n v="10"/>
    <s v="Quercus rugosa"/>
    <n v="5"/>
    <n v="3"/>
    <m/>
    <m/>
    <n v="1.9634954084936209E-3"/>
    <n v="3.6378364277704512E-3"/>
    <s v="5a15"/>
  </r>
  <r>
    <n v="57"/>
    <x v="157"/>
    <n v="1"/>
    <n v="24"/>
    <s v="Pinus cembroides"/>
    <n v="5"/>
    <n v="3"/>
    <m/>
    <m/>
    <n v="1.9634954084936209E-3"/>
    <n v="3.5268851656513989E-3"/>
    <s v="5a15"/>
  </r>
  <r>
    <n v="57"/>
    <x v="157"/>
    <n v="1"/>
    <n v="24"/>
    <s v="Pinus cembroides"/>
    <n v="10"/>
    <n v="6"/>
    <m/>
    <m/>
    <n v="7.8539816339744835E-3"/>
    <n v="2.6728826664807165E-2"/>
    <s v="5a15"/>
  </r>
  <r>
    <n v="57"/>
    <x v="157"/>
    <n v="1"/>
    <n v="22"/>
    <s v="Juniperus sp"/>
    <n v="5"/>
    <n v="3"/>
    <m/>
    <m/>
    <n v="1.9634954084936209E-3"/>
    <n v="3.6378364277704512E-3"/>
    <s v="5a15"/>
  </r>
  <r>
    <n v="57"/>
    <x v="157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Pinus cembroides"/>
    <n v="5"/>
    <n v="6"/>
    <m/>
    <m/>
    <n v="1.9634954084936209E-3"/>
    <n v="7.3344795804612326E-3"/>
    <s v="5a15"/>
  </r>
  <r>
    <n v="57"/>
    <x v="158"/>
    <n v="1"/>
    <n v="10"/>
    <s v="Quercus rugosa"/>
    <n v="5"/>
    <n v="3"/>
    <m/>
    <m/>
    <n v="1.9634954084936209E-3"/>
    <n v="3.6378364277704512E-3"/>
    <s v="5a15"/>
  </r>
  <r>
    <n v="57"/>
    <x v="158"/>
    <n v="1"/>
    <n v="24"/>
    <s v="Pinus cembroides"/>
    <n v="5"/>
    <n v="3"/>
    <m/>
    <m/>
    <n v="1.9634954084936209E-3"/>
    <n v="3.5268851656513989E-3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2"/>
    <s v="Juniperus sp"/>
    <n v="5"/>
    <n v="3"/>
    <m/>
    <m/>
    <n v="1.9634954084936209E-3"/>
    <n v="3.6378364277704512E-3"/>
    <s v="5a15"/>
  </r>
  <r>
    <n v="57"/>
    <x v="158"/>
    <n v="1"/>
    <n v="14"/>
    <s v="Quercus fulva"/>
    <n v="5"/>
    <n v="3"/>
    <m/>
    <m/>
    <n v="1.9634954084936209E-3"/>
    <n v="3.6378364277704512E-3"/>
    <s v="5a15"/>
  </r>
  <r>
    <n v="57"/>
    <x v="158"/>
    <n v="1"/>
    <n v="14"/>
    <s v="Quercus fulva"/>
    <n v="5"/>
    <n v="3"/>
    <m/>
    <m/>
    <n v="1.9634954084936209E-3"/>
    <n v="3.6378364277704512E-3"/>
    <s v="5a15"/>
  </r>
  <r>
    <n v="57"/>
    <x v="158"/>
    <n v="1"/>
    <n v="24"/>
    <s v="Pinus cembroides"/>
    <n v="15"/>
    <n v="6"/>
    <m/>
    <m/>
    <n v="1.7671458676442587E-2"/>
    <n v="5.6950957515054322E-2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4"/>
    <s v="Quercus rugosa"/>
    <n v="5"/>
    <n v="6"/>
    <m/>
    <m/>
    <n v="1.9634954084936209E-3"/>
    <n v="7.7714870209617563E-3"/>
    <s v="5a15"/>
  </r>
  <r>
    <n v="57"/>
    <x v="158"/>
    <n v="1"/>
    <n v="24"/>
    <s v="Pinus cembroides"/>
    <n v="10"/>
    <n v="5"/>
    <m/>
    <m/>
    <n v="7.8539816339744835E-3"/>
    <n v="2.2046555420420225E-2"/>
    <s v="5a15"/>
  </r>
  <r>
    <n v="57"/>
    <x v="158"/>
    <n v="1"/>
    <n v="10"/>
    <s v="Quercus rugosa"/>
    <n v="10"/>
    <n v="3"/>
    <m/>
    <m/>
    <n v="7.8539816339744835E-3"/>
    <n v="1.2942556175112916E-2"/>
    <s v="5a15"/>
  </r>
  <r>
    <n v="57"/>
    <x v="158"/>
    <n v="1"/>
    <n v="14"/>
    <s v="Quercus fulva"/>
    <n v="5"/>
    <n v="3"/>
    <m/>
    <m/>
    <n v="1.9634954084936209E-3"/>
    <n v="3.6378364277704512E-3"/>
    <s v="5a15"/>
  </r>
  <r>
    <n v="57"/>
    <x v="158"/>
    <n v="1"/>
    <n v="24"/>
    <s v="Pinus cembroides"/>
    <n v="10"/>
    <n v="3"/>
    <m/>
    <m/>
    <n v="7.8539816339744835E-3"/>
    <n v="1.285292313179332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Pinus cembroides"/>
    <n v="5"/>
    <n v="6"/>
    <m/>
    <m/>
    <n v="1.9634954084936209E-3"/>
    <n v="7.3344795804612326E-3"/>
    <s v="5a15"/>
  </r>
  <r>
    <n v="57"/>
    <x v="158"/>
    <n v="1"/>
    <n v="10"/>
    <s v="Quercus rugosa"/>
    <n v="5"/>
    <n v="3"/>
    <m/>
    <m/>
    <n v="1.9634954084936209E-3"/>
    <n v="3.6378364277704512E-3"/>
    <s v="5a15"/>
  </r>
  <r>
    <n v="57"/>
    <x v="158"/>
    <n v="1"/>
    <n v="10"/>
    <s v="Quercus rugosa"/>
    <n v="5"/>
    <n v="3"/>
    <m/>
    <m/>
    <n v="1.9634954084936209E-3"/>
    <n v="3.6378364277704512E-3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2"/>
    <s v="Juniperus sp"/>
    <n v="5"/>
    <n v="3"/>
    <m/>
    <m/>
    <n v="1.9634954084936209E-3"/>
    <n v="3.6378364277704512E-3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Pinus cembroides"/>
    <n v="15"/>
    <n v="6"/>
    <m/>
    <m/>
    <n v="1.7671458676442587E-2"/>
    <n v="5.6950957515054322E-2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4"/>
    <s v="Quercus rugosa"/>
    <n v="5"/>
    <n v="6"/>
    <m/>
    <m/>
    <n v="1.9634954084936209E-3"/>
    <n v="7.7714870209617563E-3"/>
    <s v="5a15"/>
  </r>
  <r>
    <n v="57"/>
    <x v="158"/>
    <n v="1"/>
    <n v="24"/>
    <s v="Pinus cembroides"/>
    <n v="10"/>
    <n v="5"/>
    <m/>
    <m/>
    <n v="7.8539816339744835E-3"/>
    <n v="2.2046555420420225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"/>
    <s v="Pinus engelmannii"/>
    <n v="15"/>
    <n v="6"/>
    <m/>
    <m/>
    <n v="1.7671458676442587E-2"/>
    <n v="5.6950957515054322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"/>
    <s v="Pinus engelmannii"/>
    <n v="10"/>
    <n v="10"/>
    <m/>
    <m/>
    <n v="7.8539816339744835E-3"/>
    <n v="4.5847824058857317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Pinus cembroides"/>
    <n v="15"/>
    <n v="6"/>
    <m/>
    <m/>
    <n v="1.7671458676442587E-2"/>
    <n v="5.6950957515054322E-2"/>
    <s v="5a15"/>
  </r>
  <r>
    <n v="57"/>
    <x v="158"/>
    <n v="1"/>
    <n v="24"/>
    <s v="Pinus cembroides"/>
    <n v="10"/>
    <n v="6"/>
    <m/>
    <m/>
    <n v="7.8539816339744835E-3"/>
    <n v="2.6728826664807165E-2"/>
    <s v="5a15"/>
  </r>
  <r>
    <n v="57"/>
    <x v="158"/>
    <n v="1"/>
    <n v="24"/>
    <s v="Quercus rugosa"/>
    <n v="5"/>
    <n v="6"/>
    <m/>
    <m/>
    <n v="1.9634954084936209E-3"/>
    <n v="7.7714870209617563E-3"/>
    <s v="5a15"/>
  </r>
  <r>
    <n v="57"/>
    <x v="158"/>
    <n v="1"/>
    <n v="24"/>
    <s v="Pinus cembroides"/>
    <n v="10"/>
    <n v="5"/>
    <m/>
    <m/>
    <n v="7.8539816339744835E-3"/>
    <n v="2.2046555420420225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0"/>
    <n v="6"/>
    <m/>
    <m/>
    <n v="7.8539816339744835E-3"/>
    <n v="2.7649101142956961E-2"/>
    <s v="5a15"/>
  </r>
  <r>
    <n v="57"/>
    <x v="158"/>
    <n v="1"/>
    <n v="24"/>
    <s v="Quercus rugosa"/>
    <n v="15"/>
    <n v="6"/>
    <m/>
    <m/>
    <n v="1.7671458676442587E-2"/>
    <n v="5.8089659363338444E-2"/>
    <s v="5a15"/>
  </r>
  <r>
    <n v="57"/>
    <x v="158"/>
    <n v="1"/>
    <n v="24"/>
    <s v="Pinus cembroides"/>
    <n v="15"/>
    <n v="6"/>
    <m/>
    <m/>
    <n v="1.7671458676442587E-2"/>
    <n v="5.6950957515054322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Pinus cembroides"/>
    <n v="5"/>
    <n v="6"/>
    <m/>
    <m/>
    <n v="1.9634954084936209E-3"/>
    <n v="7.3344795804612326E-3"/>
    <s v="5a15"/>
  </r>
  <r>
    <n v="56"/>
    <x v="159"/>
    <n v="1"/>
    <n v="10"/>
    <s v="Quercus rugosa"/>
    <n v="5"/>
    <n v="3"/>
    <m/>
    <m/>
    <n v="1.9634954084936209E-3"/>
    <n v="3.6378364277704512E-3"/>
    <s v="5a15"/>
  </r>
  <r>
    <n v="56"/>
    <x v="159"/>
    <n v="1"/>
    <n v="24"/>
    <s v="Pinus cembroides"/>
    <n v="5"/>
    <n v="3"/>
    <m/>
    <m/>
    <n v="1.9634954084936209E-3"/>
    <n v="3.5268851656513989E-3"/>
    <s v="5a15"/>
  </r>
  <r>
    <n v="56"/>
    <x v="159"/>
    <n v="1"/>
    <n v="24"/>
    <s v="Pinus cembroides"/>
    <n v="10"/>
    <n v="6"/>
    <m/>
    <m/>
    <n v="7.8539816339744835E-3"/>
    <n v="2.6728826664807165E-2"/>
    <s v="5a15"/>
  </r>
  <r>
    <n v="56"/>
    <x v="159"/>
    <n v="1"/>
    <n v="22"/>
    <s v="Juniperus sp"/>
    <n v="5"/>
    <n v="3"/>
    <m/>
    <m/>
    <n v="1.9634954084936209E-3"/>
    <n v="3.6378364277704512E-3"/>
    <s v="5a15"/>
  </r>
  <r>
    <n v="56"/>
    <x v="159"/>
    <n v="1"/>
    <n v="14"/>
    <s v="Quercus fulva"/>
    <n v="5"/>
    <n v="3"/>
    <m/>
    <m/>
    <n v="1.9634954084936209E-3"/>
    <n v="3.6378364277704512E-3"/>
    <s v="5a15"/>
  </r>
  <r>
    <n v="56"/>
    <x v="159"/>
    <n v="1"/>
    <n v="14"/>
    <s v="Quercus fulva"/>
    <n v="5"/>
    <n v="3"/>
    <m/>
    <m/>
    <n v="1.9634954084936209E-3"/>
    <n v="3.6378364277704512E-3"/>
    <s v="5a15"/>
  </r>
  <r>
    <n v="56"/>
    <x v="159"/>
    <n v="1"/>
    <n v="24"/>
    <s v="Pinus cembroides"/>
    <n v="15"/>
    <n v="6"/>
    <m/>
    <m/>
    <n v="1.7671458676442587E-2"/>
    <n v="5.6950957515054322E-2"/>
    <s v="5a15"/>
  </r>
  <r>
    <n v="56"/>
    <x v="159"/>
    <n v="1"/>
    <n v="24"/>
    <s v="Pinus cembroides"/>
    <n v="10"/>
    <n v="6"/>
    <m/>
    <m/>
    <n v="7.8539816339744835E-3"/>
    <n v="2.6728826664807165E-2"/>
    <s v="5a15"/>
  </r>
  <r>
    <n v="56"/>
    <x v="159"/>
    <n v="1"/>
    <n v="24"/>
    <s v="Quercus rugosa"/>
    <n v="5"/>
    <n v="6"/>
    <m/>
    <m/>
    <n v="1.9634954084936209E-3"/>
    <n v="7.7714870209617563E-3"/>
    <s v="5a15"/>
  </r>
  <r>
    <n v="56"/>
    <x v="159"/>
    <n v="1"/>
    <n v="24"/>
    <s v="Pinus cembroides"/>
    <n v="10"/>
    <n v="5"/>
    <m/>
    <m/>
    <n v="7.8539816339744835E-3"/>
    <n v="2.2046555420420225E-2"/>
    <s v="5a15"/>
  </r>
  <r>
    <n v="56"/>
    <x v="159"/>
    <n v="1"/>
    <n v="10"/>
    <s v="Quercus rugosa"/>
    <n v="5"/>
    <n v="3"/>
    <m/>
    <m/>
    <n v="1.9634954084936209E-3"/>
    <n v="3.6378364277704512E-3"/>
    <s v="5a15"/>
  </r>
  <r>
    <n v="56"/>
    <x v="159"/>
    <n v="1"/>
    <n v="14"/>
    <s v="Quercus fulva"/>
    <n v="5"/>
    <n v="3"/>
    <m/>
    <m/>
    <n v="1.9634954084936209E-3"/>
    <n v="3.6378364277704512E-3"/>
    <s v="5a15"/>
  </r>
  <r>
    <n v="56"/>
    <x v="159"/>
    <n v="1"/>
    <n v="24"/>
    <s v="Pinus cembroides"/>
    <n v="10"/>
    <n v="3"/>
    <m/>
    <m/>
    <n v="7.8539816339744835E-3"/>
    <n v="1.285292313179332E-2"/>
    <s v="5a15"/>
  </r>
  <r>
    <n v="56"/>
    <x v="159"/>
    <n v="1"/>
    <n v="10"/>
    <s v="Quercus rugosa"/>
    <n v="25"/>
    <n v="6"/>
    <m/>
    <m/>
    <n v="4.9087385212340517E-2"/>
    <n v="0.14801210491524977"/>
    <s v="20a25"/>
  </r>
  <r>
    <n v="56"/>
    <x v="159"/>
    <n v="1"/>
    <n v="24"/>
    <s v="Quercus rugosa"/>
    <n v="5"/>
    <n v="3"/>
    <m/>
    <m/>
    <n v="1.9634954084936209E-3"/>
    <n v="3.6378364277704512E-3"/>
    <s v="5a15"/>
  </r>
  <r>
    <n v="56"/>
    <x v="159"/>
    <n v="1"/>
    <n v="24"/>
    <s v="Pinus cembroides"/>
    <n v="10"/>
    <n v="5"/>
    <m/>
    <m/>
    <n v="7.8539816339744835E-3"/>
    <n v="2.2046555420420225E-2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24"/>
    <s v="Pinus cembroides"/>
    <n v="15"/>
    <n v="6"/>
    <m/>
    <m/>
    <n v="1.7671458676442587E-2"/>
    <n v="5.6950957515054322E-2"/>
    <s v="5a15"/>
  </r>
  <r>
    <n v="56"/>
    <x v="159"/>
    <n v="1"/>
    <n v="2"/>
    <s v="Pinus engelmannii"/>
    <n v="10"/>
    <n v="10"/>
    <m/>
    <m/>
    <n v="7.8539816339744835E-3"/>
    <n v="4.5847824058857317E-2"/>
    <s v="5a15"/>
  </r>
  <r>
    <n v="56"/>
    <x v="159"/>
    <n v="1"/>
    <n v="24"/>
    <s v="Quercus rugosa"/>
    <n v="5"/>
    <n v="6"/>
    <m/>
    <m/>
    <n v="1.9634954084936209E-3"/>
    <n v="7.7714870209617563E-3"/>
    <s v="5a15"/>
  </r>
  <r>
    <n v="56"/>
    <x v="159"/>
    <n v="1"/>
    <n v="2"/>
    <s v="Pinus engelmannii"/>
    <n v="10"/>
    <n v="10"/>
    <m/>
    <m/>
    <n v="7.8539816339744835E-3"/>
    <n v="4.5847824058857317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10"/>
    <s v="Quercus rugosa"/>
    <n v="5"/>
    <n v="3"/>
    <m/>
    <m/>
    <n v="1.9634954084936209E-3"/>
    <n v="3.6378364277704512E-3"/>
    <s v="5a15"/>
  </r>
  <r>
    <n v="56"/>
    <x v="159"/>
    <n v="1"/>
    <n v="2"/>
    <s v="Pinus engelmannii"/>
    <n v="35"/>
    <n v="15"/>
    <n v="52"/>
    <n v="11"/>
    <n v="9.6211275016187411E-2"/>
    <n v="0.72837258536778993"/>
    <s v="5a15"/>
  </r>
  <r>
    <n v="56"/>
    <x v="159"/>
    <n v="1"/>
    <n v="2"/>
    <s v="Pinus engelmannii"/>
    <n v="10"/>
    <n v="10"/>
    <m/>
    <m/>
    <n v="7.8539816339744835E-3"/>
    <n v="4.5847824058857317E-2"/>
    <s v="5a15"/>
  </r>
  <r>
    <n v="56"/>
    <x v="159"/>
    <n v="1"/>
    <n v="22"/>
    <s v="Juniperus sp"/>
    <n v="5"/>
    <n v="3"/>
    <m/>
    <m/>
    <n v="1.9634954084936209E-3"/>
    <n v="3.6378364277704512E-3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10"/>
    <s v="Quercus rugosa"/>
    <n v="25"/>
    <n v="6"/>
    <m/>
    <m/>
    <n v="4.9087385212340517E-2"/>
    <n v="0.14801210491524977"/>
    <s v="20a25"/>
  </r>
  <r>
    <n v="56"/>
    <x v="159"/>
    <n v="1"/>
    <n v="24"/>
    <s v="Juniperus sp"/>
    <n v="5"/>
    <n v="3"/>
    <m/>
    <m/>
    <n v="1.9634954084936209E-3"/>
    <n v="3.6378364277704512E-3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0"/>
    <n v="6"/>
    <m/>
    <m/>
    <n v="7.8539816339744835E-3"/>
    <n v="2.7649101142956961E-2"/>
    <s v="5a15"/>
  </r>
  <r>
    <n v="56"/>
    <x v="159"/>
    <n v="1"/>
    <n v="24"/>
    <s v="Quercus rugosa"/>
    <n v="15"/>
    <n v="6"/>
    <m/>
    <m/>
    <n v="1.7671458676442587E-2"/>
    <n v="5.8089659363338444E-2"/>
    <s v="5a15"/>
  </r>
  <r>
    <n v="56"/>
    <x v="159"/>
    <n v="1"/>
    <n v="24"/>
    <s v="Pinus cembroides"/>
    <n v="15"/>
    <n v="6"/>
    <m/>
    <m/>
    <n v="1.7671458676442587E-2"/>
    <n v="5.6950957515054322E-2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24"/>
    <s v="Quercus rugosa"/>
    <n v="10"/>
    <n v="6"/>
    <m/>
    <m/>
    <n v="7.8539816339744835E-3"/>
    <n v="2.7649101142956961E-2"/>
    <s v="5a15"/>
  </r>
  <r>
    <n v="56"/>
    <x v="160"/>
    <n v="1"/>
    <n v="24"/>
    <s v="Pinus cembroides"/>
    <n v="5"/>
    <n v="6"/>
    <m/>
    <m/>
    <n v="1.9634954084936209E-3"/>
    <n v="7.3344795804612326E-3"/>
    <s v="5a15"/>
  </r>
  <r>
    <n v="56"/>
    <x v="160"/>
    <n v="1"/>
    <n v="10"/>
    <s v="Quercus rugosa"/>
    <n v="5"/>
    <n v="3"/>
    <m/>
    <m/>
    <n v="1.9634954084936209E-3"/>
    <n v="3.6378364277704512E-3"/>
    <s v="5a15"/>
  </r>
  <r>
    <n v="56"/>
    <x v="160"/>
    <n v="1"/>
    <n v="24"/>
    <s v="Pinus cembroides"/>
    <n v="5"/>
    <n v="3"/>
    <m/>
    <m/>
    <n v="1.9634954084936209E-3"/>
    <n v="3.5268851656513989E-3"/>
    <s v="5a15"/>
  </r>
  <r>
    <n v="56"/>
    <x v="160"/>
    <n v="1"/>
    <n v="24"/>
    <s v="Pinus cembroides"/>
    <n v="10"/>
    <n v="6"/>
    <m/>
    <m/>
    <n v="7.8539816339744835E-3"/>
    <n v="2.6728826664807165E-2"/>
    <s v="5a15"/>
  </r>
  <r>
    <n v="56"/>
    <x v="160"/>
    <n v="1"/>
    <n v="22"/>
    <s v="Juniperus sp"/>
    <n v="5"/>
    <n v="3"/>
    <m/>
    <m/>
    <n v="1.9634954084936209E-3"/>
    <n v="3.6378364277704512E-3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10"/>
    <s v="Quercus rugosa"/>
    <n v="25"/>
    <n v="6"/>
    <m/>
    <m/>
    <n v="4.9087385212340517E-2"/>
    <n v="0.14801210491524977"/>
    <s v="20a25"/>
  </r>
  <r>
    <n v="56"/>
    <x v="160"/>
    <n v="1"/>
    <n v="24"/>
    <s v="Juniperus sp"/>
    <n v="5"/>
    <n v="3"/>
    <m/>
    <m/>
    <n v="1.9634954084936209E-3"/>
    <n v="3.6378364277704512E-3"/>
    <s v="5a15"/>
  </r>
  <r>
    <n v="56"/>
    <x v="160"/>
    <n v="1"/>
    <n v="24"/>
    <s v="Juniperus sp"/>
    <n v="10"/>
    <n v="5"/>
    <m/>
    <m/>
    <n v="7.8539816339744835E-3"/>
    <n v="2.2644818432641822E-2"/>
    <s v="5a15"/>
  </r>
  <r>
    <n v="56"/>
    <x v="160"/>
    <n v="1"/>
    <n v="24"/>
    <s v="Juniperus sp"/>
    <n v="15"/>
    <n v="6"/>
    <m/>
    <m/>
    <n v="1.7671458676442587E-2"/>
    <n v="5.8089659363338444E-2"/>
    <s v="5a15"/>
  </r>
  <r>
    <n v="56"/>
    <x v="160"/>
    <n v="1"/>
    <n v="24"/>
    <s v="Juniperus sp"/>
    <n v="10"/>
    <n v="6"/>
    <m/>
    <m/>
    <n v="7.8539816339744835E-3"/>
    <n v="2.7649101142956961E-2"/>
    <s v="5a15"/>
  </r>
  <r>
    <n v="56"/>
    <x v="160"/>
    <n v="1"/>
    <n v="24"/>
    <s v="Juniperus sp"/>
    <n v="5"/>
    <n v="6"/>
    <m/>
    <m/>
    <n v="1.9634954084936209E-3"/>
    <n v="7.7714870209617563E-3"/>
    <s v="5a15"/>
  </r>
  <r>
    <n v="56"/>
    <x v="160"/>
    <n v="1"/>
    <n v="22"/>
    <s v="Juniperus sp"/>
    <n v="5"/>
    <n v="3"/>
    <m/>
    <m/>
    <n v="1.9634954084936209E-3"/>
    <n v="3.6378364277704512E-3"/>
    <s v="5a15"/>
  </r>
  <r>
    <n v="56"/>
    <x v="160"/>
    <n v="1"/>
    <n v="10"/>
    <s v="Quercus rugosa"/>
    <n v="5"/>
    <n v="3"/>
    <m/>
    <m/>
    <n v="1.9634954084936209E-3"/>
    <n v="3.6378364277704512E-3"/>
    <s v="5a15"/>
  </r>
  <r>
    <n v="56"/>
    <x v="160"/>
    <n v="1"/>
    <n v="14"/>
    <s v="Quercus fulva"/>
    <n v="5"/>
    <n v="3"/>
    <m/>
    <m/>
    <n v="1.9634954084936209E-3"/>
    <n v="3.6378364277704512E-3"/>
    <s v="5a15"/>
  </r>
  <r>
    <n v="56"/>
    <x v="160"/>
    <n v="1"/>
    <n v="24"/>
    <s v="Pinus cembroides"/>
    <n v="10"/>
    <n v="3"/>
    <m/>
    <m/>
    <n v="7.8539816339744835E-3"/>
    <n v="1.285292313179332E-2"/>
    <s v="5a15"/>
  </r>
  <r>
    <n v="56"/>
    <x v="160"/>
    <n v="1"/>
    <n v="10"/>
    <s v="Quercus rugosa"/>
    <n v="25"/>
    <n v="6"/>
    <m/>
    <m/>
    <n v="4.9087385212340517E-2"/>
    <n v="0.14801210491524977"/>
    <s v="20a25"/>
  </r>
  <r>
    <n v="56"/>
    <x v="160"/>
    <n v="1"/>
    <n v="24"/>
    <s v="Quercus rugosa"/>
    <n v="5"/>
    <n v="3"/>
    <m/>
    <m/>
    <n v="1.9634954084936209E-3"/>
    <n v="3.6378364277704512E-3"/>
    <s v="5a15"/>
  </r>
  <r>
    <n v="56"/>
    <x v="160"/>
    <n v="1"/>
    <n v="24"/>
    <s v="Pinus cembroides"/>
    <n v="10"/>
    <n v="5"/>
    <m/>
    <m/>
    <n v="7.8539816339744835E-3"/>
    <n v="2.2046555420420225E-2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22"/>
    <s v="Juniperus sp"/>
    <n v="5"/>
    <n v="3"/>
    <m/>
    <m/>
    <n v="1.9634954084936209E-3"/>
    <n v="3.6378364277704512E-3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10"/>
    <s v="Quercus rugosa"/>
    <n v="25"/>
    <n v="6"/>
    <m/>
    <m/>
    <n v="4.9087385212340517E-2"/>
    <n v="0.14801210491524977"/>
    <s v="20a25"/>
  </r>
  <r>
    <n v="56"/>
    <x v="160"/>
    <n v="1"/>
    <n v="24"/>
    <s v="Juniperus sp"/>
    <n v="5"/>
    <n v="3"/>
    <m/>
    <m/>
    <n v="1.9634954084936209E-3"/>
    <n v="3.6378364277704512E-3"/>
    <s v="5a15"/>
  </r>
  <r>
    <n v="56"/>
    <x v="160"/>
    <n v="1"/>
    <n v="24"/>
    <s v="Juniperus sp"/>
    <n v="10"/>
    <n v="5"/>
    <m/>
    <m/>
    <n v="7.8539816339744835E-3"/>
    <n v="2.2644818432641822E-2"/>
    <s v="5a15"/>
  </r>
  <r>
    <n v="56"/>
    <x v="160"/>
    <n v="1"/>
    <n v="24"/>
    <s v="Juniperus sp"/>
    <n v="15"/>
    <n v="6"/>
    <m/>
    <m/>
    <n v="1.7671458676442587E-2"/>
    <n v="5.8089659363338444E-2"/>
    <s v="5a15"/>
  </r>
  <r>
    <n v="56"/>
    <x v="160"/>
    <n v="1"/>
    <n v="10"/>
    <s v="Quercus rugosa"/>
    <n v="10"/>
    <n v="3"/>
    <m/>
    <m/>
    <n v="7.8539816339744835E-3"/>
    <n v="1.2942556175112916E-2"/>
    <s v="5a15"/>
  </r>
  <r>
    <n v="56"/>
    <x v="160"/>
    <n v="1"/>
    <n v="14"/>
    <s v="Quercus fulva"/>
    <n v="5"/>
    <n v="3"/>
    <m/>
    <m/>
    <n v="1.9634954084936209E-3"/>
    <n v="3.6378364277704512E-3"/>
    <s v="5a15"/>
  </r>
  <r>
    <n v="56"/>
    <x v="160"/>
    <n v="1"/>
    <n v="24"/>
    <s v="Pinus cembroides"/>
    <n v="10"/>
    <n v="3"/>
    <m/>
    <m/>
    <n v="7.8539816339744835E-3"/>
    <n v="1.285292313179332E-2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24"/>
    <s v="Quercus rugosa"/>
    <n v="10"/>
    <n v="6"/>
    <m/>
    <m/>
    <n v="7.8539816339744835E-3"/>
    <n v="2.7649101142956961E-2"/>
    <s v="5a15"/>
  </r>
  <r>
    <n v="56"/>
    <x v="160"/>
    <n v="1"/>
    <n v="24"/>
    <s v="Pinus cembroides"/>
    <n v="5"/>
    <n v="6"/>
    <m/>
    <m/>
    <n v="1.9634954084936209E-3"/>
    <n v="7.3344795804612326E-3"/>
    <s v="5a15"/>
  </r>
  <r>
    <n v="56"/>
    <x v="160"/>
    <n v="1"/>
    <n v="10"/>
    <s v="Quercus rugosa"/>
    <n v="5"/>
    <n v="3"/>
    <m/>
    <m/>
    <n v="1.9634954084936209E-3"/>
    <n v="3.6378364277704512E-3"/>
    <s v="5a15"/>
  </r>
  <r>
    <n v="56"/>
    <x v="160"/>
    <n v="1"/>
    <n v="10"/>
    <s v="Quercus rugosa"/>
    <n v="5"/>
    <n v="3"/>
    <m/>
    <m/>
    <n v="1.9634954084936209E-3"/>
    <n v="3.6378364277704512E-3"/>
    <s v="5a15"/>
  </r>
  <r>
    <n v="56"/>
    <x v="160"/>
    <n v="1"/>
    <n v="24"/>
    <s v="Pinus cembroides"/>
    <n v="10"/>
    <n v="6"/>
    <m/>
    <m/>
    <n v="7.8539816339744835E-3"/>
    <n v="2.6728826664807165E-2"/>
    <s v="5a15"/>
  </r>
  <r>
    <n v="56"/>
    <x v="160"/>
    <n v="1"/>
    <n v="22"/>
    <s v="Juniperus sp"/>
    <n v="5"/>
    <n v="3"/>
    <m/>
    <m/>
    <n v="1.9634954084936209E-3"/>
    <n v="3.6378364277704512E-3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0"/>
    <n v="1"/>
    <n v="24"/>
    <s v="Quercus rugosa"/>
    <n v="10"/>
    <n v="6"/>
    <m/>
    <m/>
    <n v="7.8539816339744835E-3"/>
    <n v="2.7649101142956961E-2"/>
    <s v="5a15"/>
  </r>
  <r>
    <n v="56"/>
    <x v="160"/>
    <n v="1"/>
    <n v="24"/>
    <s v="Quercus rugosa"/>
    <n v="10"/>
    <n v="6"/>
    <m/>
    <m/>
    <n v="7.8539816339744835E-3"/>
    <n v="2.7649101142956961E-2"/>
    <s v="5a15"/>
  </r>
  <r>
    <n v="56"/>
    <x v="160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4"/>
    <s v="Quercus rugosa"/>
    <n v="5"/>
    <n v="6"/>
    <m/>
    <m/>
    <n v="1.9634954084936209E-3"/>
    <n v="7.7714870209617563E-3"/>
    <s v="5a15"/>
  </r>
  <r>
    <n v="56"/>
    <x v="161"/>
    <n v="1"/>
    <n v="24"/>
    <s v="Pinus cembroides"/>
    <n v="10"/>
    <n v="5"/>
    <m/>
    <m/>
    <n v="7.8539816339744835E-3"/>
    <n v="2.2046555420420225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Pinus cembroides"/>
    <n v="15"/>
    <n v="6"/>
    <m/>
    <m/>
    <n v="1.7671458676442587E-2"/>
    <n v="5.6950957515054322E-2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14"/>
    <s v="Quercus fulva"/>
    <n v="5"/>
    <n v="3"/>
    <m/>
    <m/>
    <n v="1.9634954084936209E-3"/>
    <n v="3.6378364277704512E-3"/>
    <s v="5a15"/>
  </r>
  <r>
    <n v="56"/>
    <x v="161"/>
    <n v="1"/>
    <n v="14"/>
    <s v="Quercus fulva"/>
    <n v="5"/>
    <n v="3"/>
    <m/>
    <m/>
    <n v="1.9634954084936209E-3"/>
    <n v="3.6378364277704512E-3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Pinus cembroides"/>
    <n v="5"/>
    <n v="6"/>
    <m/>
    <m/>
    <n v="1.9634954084936209E-3"/>
    <n v="7.3344795804612326E-3"/>
    <s v="5a15"/>
  </r>
  <r>
    <n v="56"/>
    <x v="161"/>
    <n v="1"/>
    <n v="10"/>
    <s v="Quercus rugosa"/>
    <n v="5"/>
    <n v="3"/>
    <m/>
    <m/>
    <n v="1.9634954084936209E-3"/>
    <n v="3.6378364277704512E-3"/>
    <s v="5a15"/>
  </r>
  <r>
    <n v="56"/>
    <x v="161"/>
    <n v="1"/>
    <n v="24"/>
    <s v="Pinus cembroides"/>
    <n v="5"/>
    <n v="3"/>
    <m/>
    <m/>
    <n v="1.9634954084936209E-3"/>
    <n v="3.5268851656513989E-3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2"/>
    <s v="Juniperus sp"/>
    <n v="5"/>
    <n v="3"/>
    <m/>
    <m/>
    <n v="1.9634954084936209E-3"/>
    <n v="3.6378364277704512E-3"/>
    <s v="5a15"/>
  </r>
  <r>
    <n v="56"/>
    <x v="161"/>
    <n v="1"/>
    <n v="24"/>
    <s v="Quercus rugosa"/>
    <n v="15"/>
    <n v="6"/>
    <m/>
    <m/>
    <n v="1.7671458676442587E-2"/>
    <n v="5.8089659363338444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Quercus rugosa"/>
    <n v="10"/>
    <n v="6"/>
    <m/>
    <m/>
    <n v="7.8539816339744835E-3"/>
    <n v="2.7649101142956961E-2"/>
    <s v="5a15"/>
  </r>
  <r>
    <n v="56"/>
    <x v="161"/>
    <n v="1"/>
    <n v="24"/>
    <s v="Pinus cembroides"/>
    <n v="5"/>
    <n v="6"/>
    <m/>
    <m/>
    <n v="1.9634954084936209E-3"/>
    <n v="7.3344795804612326E-3"/>
    <s v="5a15"/>
  </r>
  <r>
    <n v="56"/>
    <x v="161"/>
    <n v="1"/>
    <n v="10"/>
    <s v="Quercus rugosa"/>
    <n v="5"/>
    <n v="3"/>
    <m/>
    <m/>
    <n v="1.9634954084936209E-3"/>
    <n v="3.6378364277704512E-3"/>
    <s v="5a15"/>
  </r>
  <r>
    <n v="56"/>
    <x v="161"/>
    <n v="1"/>
    <n v="24"/>
    <s v="Pinus cembroides"/>
    <n v="5"/>
    <n v="3"/>
    <m/>
    <m/>
    <n v="1.9634954084936209E-3"/>
    <n v="3.5268851656513989E-3"/>
    <s v="5a15"/>
  </r>
  <r>
    <n v="56"/>
    <x v="161"/>
    <n v="1"/>
    <n v="24"/>
    <s v="Pinus cembroides"/>
    <n v="10"/>
    <n v="6"/>
    <m/>
    <m/>
    <n v="7.8539816339744835E-3"/>
    <n v="2.6728826664807165E-2"/>
    <s v="5a15"/>
  </r>
  <r>
    <n v="56"/>
    <x v="161"/>
    <n v="1"/>
    <n v="22"/>
    <s v="Juniperus sp"/>
    <n v="5"/>
    <n v="3"/>
    <m/>
    <m/>
    <n v="1.9634954084936209E-3"/>
    <n v="3.6378364277704512E-3"/>
    <s v="5a15"/>
  </r>
  <r>
    <n v="56"/>
    <x v="161"/>
    <n v="1"/>
    <n v="14"/>
    <s v="Quercus fulva"/>
    <n v="5"/>
    <n v="3"/>
    <m/>
    <m/>
    <n v="1.9634954084936209E-3"/>
    <n v="3.6378364277704512E-3"/>
    <s v="5a15"/>
  </r>
  <r>
    <n v="56"/>
    <x v="161"/>
    <n v="1"/>
    <n v="14"/>
    <s v="Quercus fulva"/>
    <n v="5"/>
    <n v="3"/>
    <m/>
    <m/>
    <n v="1.9634954084936209E-3"/>
    <n v="3.6378364277704512E-3"/>
    <s v="5a15"/>
  </r>
  <r>
    <n v="56"/>
    <x v="161"/>
    <n v="1"/>
    <n v="24"/>
    <s v="Pinus cembroides"/>
    <n v="15"/>
    <n v="6"/>
    <m/>
    <m/>
    <n v="1.7671458676442587E-2"/>
    <n v="5.6950957515054322E-2"/>
    <s v="5a15"/>
  </r>
  <r>
    <n v="56"/>
    <x v="161"/>
    <n v="1"/>
    <n v="2"/>
    <s v="Pinus engelmannii"/>
    <n v="15"/>
    <n v="10"/>
    <m/>
    <m/>
    <n v="1.7671458676442587E-2"/>
    <n v="9.7687695493628809E-2"/>
    <s v="5a15"/>
  </r>
  <r>
    <n v="56"/>
    <x v="161"/>
    <n v="1"/>
    <n v="10"/>
    <s v="Quercus rugosa"/>
    <n v="5"/>
    <n v="3"/>
    <m/>
    <m/>
    <n v="1.9634954084936209E-3"/>
    <n v="3.6378364277704512E-3"/>
    <s v="5a15"/>
  </r>
  <r>
    <n v="56"/>
    <x v="161"/>
    <n v="1"/>
    <n v="2"/>
    <s v="Pinus engelmannii"/>
    <n v="10"/>
    <n v="10"/>
    <m/>
    <m/>
    <n v="7.8539816339744835E-3"/>
    <n v="4.5847824058857317E-2"/>
    <s v="5a15"/>
  </r>
  <r>
    <n v="56"/>
    <x v="161"/>
    <n v="1"/>
    <n v="2"/>
    <s v="Pinus engelmannii"/>
    <n v="10"/>
    <n v="10"/>
    <m/>
    <m/>
    <n v="7.8539816339744835E-3"/>
    <n v="4.5847824058857317E-2"/>
    <s v="5a15"/>
  </r>
  <r>
    <n v="56"/>
    <x v="161"/>
    <n v="1"/>
    <n v="22"/>
    <s v="Juniperus sp"/>
    <n v="5"/>
    <n v="3"/>
    <m/>
    <m/>
    <n v="1.9634954084936209E-3"/>
    <n v="3.6378364277704512E-3"/>
    <s v="5a15"/>
  </r>
  <r>
    <n v="56"/>
    <x v="162"/>
    <n v="1"/>
    <n v="24"/>
    <s v="Quercus rugosa"/>
    <n v="5"/>
    <n v="6"/>
    <m/>
    <m/>
    <n v="1.9634954084936209E-3"/>
    <n v="7.7714870209617563E-3"/>
    <s v="5a15"/>
  </r>
  <r>
    <n v="56"/>
    <x v="162"/>
    <n v="1"/>
    <n v="24"/>
    <s v="Pinus cembroides"/>
    <n v="10"/>
    <n v="5"/>
    <m/>
    <m/>
    <n v="7.8539816339744835E-3"/>
    <n v="2.2046555420420225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5"/>
    <n v="6"/>
    <m/>
    <m/>
    <n v="1.7671458676442587E-2"/>
    <n v="5.8089659363338444E-2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Pinus cembroides"/>
    <n v="5"/>
    <n v="6"/>
    <m/>
    <m/>
    <n v="1.9634954084936209E-3"/>
    <n v="7.3344795804612326E-3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2"/>
    <s v="Juniperus sp"/>
    <n v="5"/>
    <n v="3"/>
    <m/>
    <m/>
    <n v="1.9634954084936209E-3"/>
    <n v="3.6378364277704512E-3"/>
    <s v="5a15"/>
  </r>
  <r>
    <n v="56"/>
    <x v="162"/>
    <n v="1"/>
    <n v="24"/>
    <s v="Quercus rugosa"/>
    <n v="15"/>
    <n v="6"/>
    <m/>
    <m/>
    <n v="1.7671458676442587E-2"/>
    <n v="5.8089659363338444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Pinus cembroides"/>
    <n v="5"/>
    <n v="6"/>
    <m/>
    <m/>
    <n v="1.9634954084936209E-3"/>
    <n v="7.3344795804612326E-3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4"/>
    <s v="Quercus rugosa"/>
    <n v="5"/>
    <n v="6"/>
    <m/>
    <m/>
    <n v="1.9634954084936209E-3"/>
    <n v="7.7714870209617563E-3"/>
    <s v="5a15"/>
  </r>
  <r>
    <n v="56"/>
    <x v="162"/>
    <n v="1"/>
    <n v="24"/>
    <s v="Pinus cembroides"/>
    <n v="10"/>
    <n v="5"/>
    <m/>
    <m/>
    <n v="7.8539816339744835E-3"/>
    <n v="2.2046555420420225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5"/>
    <n v="6"/>
    <m/>
    <m/>
    <n v="1.7671458676442587E-2"/>
    <n v="5.8089659363338444E-2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Pinus cembroides"/>
    <n v="5"/>
    <n v="6"/>
    <m/>
    <m/>
    <n v="1.9634954084936209E-3"/>
    <n v="7.3344795804612326E-3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2"/>
    <s v="Juniperus sp"/>
    <n v="5"/>
    <n v="3"/>
    <m/>
    <m/>
    <n v="1.9634954084936209E-3"/>
    <n v="3.6378364277704512E-3"/>
    <s v="5a15"/>
  </r>
  <r>
    <n v="56"/>
    <x v="162"/>
    <n v="1"/>
    <n v="24"/>
    <s v="Quercus rugosa"/>
    <n v="15"/>
    <n v="6"/>
    <m/>
    <m/>
    <n v="1.7671458676442587E-2"/>
    <n v="5.8089659363338444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Quercus rugosa"/>
    <n v="10"/>
    <n v="6"/>
    <m/>
    <m/>
    <n v="7.8539816339744835E-3"/>
    <n v="2.7649101142956961E-2"/>
    <s v="5a15"/>
  </r>
  <r>
    <n v="56"/>
    <x v="162"/>
    <n v="1"/>
    <n v="24"/>
    <s v="Pinus cembroides"/>
    <n v="5"/>
    <n v="6"/>
    <m/>
    <m/>
    <n v="1.9634954084936209E-3"/>
    <n v="7.3344795804612326E-3"/>
    <s v="5a15"/>
  </r>
  <r>
    <n v="56"/>
    <x v="162"/>
    <n v="1"/>
    <n v="10"/>
    <s v="Quercus rugosa"/>
    <n v="5"/>
    <n v="3"/>
    <m/>
    <m/>
    <n v="1.9634954084936209E-3"/>
    <n v="3.6378364277704512E-3"/>
    <s v="5a15"/>
  </r>
  <r>
    <n v="56"/>
    <x v="162"/>
    <n v="1"/>
    <n v="24"/>
    <s v="Pinus cembroides"/>
    <n v="5"/>
    <n v="3"/>
    <m/>
    <m/>
    <n v="1.9634954084936209E-3"/>
    <n v="3.5268851656513989E-3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2"/>
    <s v="Juniperus sp"/>
    <n v="5"/>
    <n v="3"/>
    <m/>
    <m/>
    <n v="1.9634954084936209E-3"/>
    <n v="3.6378364277704512E-3"/>
    <s v="5a15"/>
  </r>
  <r>
    <n v="56"/>
    <x v="162"/>
    <n v="1"/>
    <n v="14"/>
    <s v="Quercus fulva"/>
    <n v="5"/>
    <n v="3"/>
    <m/>
    <m/>
    <n v="1.9634954084936209E-3"/>
    <n v="3.6378364277704512E-3"/>
    <s v="5a15"/>
  </r>
  <r>
    <n v="56"/>
    <x v="162"/>
    <n v="1"/>
    <n v="14"/>
    <s v="Quercus fulva"/>
    <n v="5"/>
    <n v="3"/>
    <m/>
    <m/>
    <n v="1.9634954084936209E-3"/>
    <n v="3.6378364277704512E-3"/>
    <s v="5a15"/>
  </r>
  <r>
    <n v="56"/>
    <x v="162"/>
    <n v="1"/>
    <n v="24"/>
    <s v="Pinus cembroides"/>
    <n v="15"/>
    <n v="6"/>
    <m/>
    <m/>
    <n v="1.7671458676442587E-2"/>
    <n v="5.6950957515054322E-2"/>
    <s v="5a15"/>
  </r>
  <r>
    <n v="56"/>
    <x v="162"/>
    <n v="1"/>
    <n v="24"/>
    <s v="Pinus cembroides"/>
    <n v="10"/>
    <n v="6"/>
    <m/>
    <m/>
    <n v="7.8539816339744835E-3"/>
    <n v="2.6728826664807165E-2"/>
    <s v="5a15"/>
  </r>
  <r>
    <n v="56"/>
    <x v="162"/>
    <n v="1"/>
    <n v="24"/>
    <s v="Quercus rugosa"/>
    <n v="5"/>
    <n v="6"/>
    <m/>
    <m/>
    <n v="1.9634954084936209E-3"/>
    <n v="7.7714870209617563E-3"/>
    <s v="5a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365" firstHeaderRow="1" firstDataRow="2" firstDataCol="1"/>
  <pivotFields count="12">
    <pivotField axis="axisRow" showAll="0">
      <items count="61">
        <item x="5"/>
        <item x="4"/>
        <item x="6"/>
        <item x="0"/>
        <item x="1"/>
        <item x="8"/>
        <item x="9"/>
        <item x="7"/>
        <item x="2"/>
        <item x="3"/>
        <item x="12"/>
        <item x="11"/>
        <item x="15"/>
        <item x="10"/>
        <item x="13"/>
        <item x="14"/>
        <item x="16"/>
        <item x="17"/>
        <item x="23"/>
        <item x="18"/>
        <item x="22"/>
        <item x="20"/>
        <item x="21"/>
        <item x="19"/>
        <item x="24"/>
        <item x="25"/>
        <item x="26"/>
        <item x="28"/>
        <item x="27"/>
        <item x="29"/>
        <item x="30"/>
        <item x="32"/>
        <item x="31"/>
        <item x="33"/>
        <item x="34"/>
        <item x="35"/>
        <item x="36"/>
        <item x="40"/>
        <item x="38"/>
        <item x="37"/>
        <item x="39"/>
        <item x="41"/>
        <item x="42"/>
        <item x="43"/>
        <item x="44"/>
        <item x="59"/>
        <item x="58"/>
        <item x="57"/>
        <item x="55"/>
        <item x="54"/>
        <item x="45"/>
        <item x="46"/>
        <item x="47"/>
        <item x="48"/>
        <item x="49"/>
        <item x="50"/>
        <item x="52"/>
        <item x="51"/>
        <item x="53"/>
        <item x="56"/>
        <item t="default"/>
      </items>
    </pivotField>
    <pivotField showAll="0"/>
    <pivotField showAll="0"/>
    <pivotField showAll="0"/>
    <pivotField axis="axisRow" showAll="0">
      <items count="8">
        <item x="2"/>
        <item x="6"/>
        <item x="4"/>
        <item x="3"/>
        <item x="5"/>
        <item x="1"/>
        <item x="0"/>
        <item t="default"/>
      </items>
    </pivotField>
    <pivotField showAll="0"/>
    <pivotField showAll="0"/>
    <pivotField showAll="0"/>
    <pivotField showAll="0"/>
    <pivotField numFmtId="165" showAll="0"/>
    <pivotField dataField="1" numFmtId="166" showAll="0"/>
    <pivotField axis="axisCol" showAll="0">
      <items count="4">
        <item x="1"/>
        <item x="2"/>
        <item x="0"/>
        <item t="default"/>
      </items>
    </pivotField>
  </pivotFields>
  <rowFields count="2">
    <field x="0"/>
    <field x="4"/>
  </rowFields>
  <rowItems count="361">
    <i>
      <x/>
    </i>
    <i r="1">
      <x/>
    </i>
    <i r="1">
      <x v="2"/>
    </i>
    <i r="1">
      <x v="3"/>
    </i>
    <i r="1">
      <x v="6"/>
    </i>
    <i>
      <x v="1"/>
    </i>
    <i r="1">
      <x/>
    </i>
    <i r="1">
      <x v="2"/>
    </i>
    <i r="1">
      <x v="3"/>
    </i>
    <i r="1">
      <x v="6"/>
    </i>
    <i>
      <x v="2"/>
    </i>
    <i r="1">
      <x/>
    </i>
    <i r="1">
      <x v="2"/>
    </i>
    <i r="1">
      <x v="3"/>
    </i>
    <i r="1">
      <x v="6"/>
    </i>
    <i>
      <x v="3"/>
    </i>
    <i r="1">
      <x/>
    </i>
    <i r="1">
      <x v="2"/>
    </i>
    <i r="1">
      <x v="3"/>
    </i>
    <i r="1">
      <x v="5"/>
    </i>
    <i r="1">
      <x v="6"/>
    </i>
    <i>
      <x v="4"/>
    </i>
    <i r="1">
      <x/>
    </i>
    <i r="1">
      <x v="3"/>
    </i>
    <i r="1">
      <x v="5"/>
    </i>
    <i>
      <x v="5"/>
    </i>
    <i r="1">
      <x/>
    </i>
    <i r="1">
      <x v="1"/>
    </i>
    <i r="1">
      <x v="2"/>
    </i>
    <i r="1">
      <x v="3"/>
    </i>
    <i r="1">
      <x v="6"/>
    </i>
    <i>
      <x v="6"/>
    </i>
    <i r="1">
      <x/>
    </i>
    <i r="1">
      <x v="2"/>
    </i>
    <i r="1">
      <x v="3"/>
    </i>
    <i r="1">
      <x v="6"/>
    </i>
    <i>
      <x v="7"/>
    </i>
    <i r="1">
      <x/>
    </i>
    <i r="1">
      <x v="2"/>
    </i>
    <i r="1">
      <x v="3"/>
    </i>
    <i r="1">
      <x v="6"/>
    </i>
    <i>
      <x v="8"/>
    </i>
    <i r="1">
      <x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2"/>
    </i>
    <i r="1">
      <x v="3"/>
    </i>
    <i r="1">
      <x v="4"/>
    </i>
    <i r="1">
      <x v="6"/>
    </i>
    <i>
      <x v="10"/>
    </i>
    <i r="1">
      <x/>
    </i>
    <i r="1">
      <x v="2"/>
    </i>
    <i r="1">
      <x v="3"/>
    </i>
    <i r="1">
      <x v="6"/>
    </i>
    <i>
      <x v="11"/>
    </i>
    <i r="1">
      <x/>
    </i>
    <i r="1">
      <x v="2"/>
    </i>
    <i r="1">
      <x v="3"/>
    </i>
    <i r="1">
      <x v="6"/>
    </i>
    <i>
      <x v="12"/>
    </i>
    <i r="1">
      <x/>
    </i>
    <i r="1">
      <x v="1"/>
    </i>
    <i r="1">
      <x v="2"/>
    </i>
    <i r="1">
      <x v="3"/>
    </i>
    <i r="1">
      <x v="5"/>
    </i>
    <i r="1">
      <x v="6"/>
    </i>
    <i>
      <x v="13"/>
    </i>
    <i r="1">
      <x/>
    </i>
    <i r="1">
      <x v="2"/>
    </i>
    <i r="1">
      <x v="3"/>
    </i>
    <i r="1">
      <x v="6"/>
    </i>
    <i>
      <x v="14"/>
    </i>
    <i r="1">
      <x/>
    </i>
    <i r="1">
      <x v="2"/>
    </i>
    <i r="1">
      <x v="3"/>
    </i>
    <i r="1">
      <x v="6"/>
    </i>
    <i>
      <x v="15"/>
    </i>
    <i r="1">
      <x/>
    </i>
    <i r="1">
      <x v="2"/>
    </i>
    <i r="1">
      <x v="3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5"/>
    </i>
    <i r="1">
      <x v="6"/>
    </i>
    <i>
      <x v="19"/>
    </i>
    <i r="1">
      <x/>
    </i>
    <i r="1">
      <x v="2"/>
    </i>
    <i r="1">
      <x v="3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5"/>
    </i>
    <i r="1">
      <x v="6"/>
    </i>
    <i>
      <x v="22"/>
    </i>
    <i r="1">
      <x/>
    </i>
    <i r="1">
      <x v="2"/>
    </i>
    <i r="1">
      <x v="3"/>
    </i>
    <i r="1">
      <x v="6"/>
    </i>
    <i>
      <x v="23"/>
    </i>
    <i r="1">
      <x/>
    </i>
    <i r="1">
      <x v="1"/>
    </i>
    <i r="1">
      <x v="2"/>
    </i>
    <i r="1">
      <x v="3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5"/>
    </i>
    <i r="1">
      <x v="6"/>
    </i>
    <i>
      <x v="27"/>
    </i>
    <i r="1">
      <x/>
    </i>
    <i r="1">
      <x v="2"/>
    </i>
    <i r="1">
      <x v="3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5"/>
    </i>
    <i r="1">
      <x v="6"/>
    </i>
    <i>
      <x v="29"/>
    </i>
    <i r="1">
      <x/>
    </i>
    <i r="1">
      <x v="2"/>
    </i>
    <i r="1">
      <x v="3"/>
    </i>
    <i r="1">
      <x v="5"/>
    </i>
    <i r="1">
      <x v="6"/>
    </i>
    <i>
      <x v="30"/>
    </i>
    <i r="1">
      <x/>
    </i>
    <i r="1">
      <x v="2"/>
    </i>
    <i r="1">
      <x v="3"/>
    </i>
    <i r="1">
      <x v="5"/>
    </i>
    <i r="1">
      <x v="6"/>
    </i>
    <i>
      <x v="31"/>
    </i>
    <i r="1">
      <x/>
    </i>
    <i r="1">
      <x v="2"/>
    </i>
    <i r="1">
      <x v="3"/>
    </i>
    <i r="1">
      <x v="5"/>
    </i>
    <i r="1">
      <x v="6"/>
    </i>
    <i>
      <x v="32"/>
    </i>
    <i r="1">
      <x/>
    </i>
    <i r="1">
      <x v="2"/>
    </i>
    <i r="1">
      <x v="3"/>
    </i>
    <i r="1">
      <x v="5"/>
    </i>
    <i r="1">
      <x v="6"/>
    </i>
    <i>
      <x v="33"/>
    </i>
    <i r="1">
      <x/>
    </i>
    <i r="1">
      <x v="2"/>
    </i>
    <i r="1">
      <x v="3"/>
    </i>
    <i r="1">
      <x v="5"/>
    </i>
    <i r="1">
      <x v="6"/>
    </i>
    <i>
      <x v="34"/>
    </i>
    <i r="1">
      <x/>
    </i>
    <i r="1">
      <x v="2"/>
    </i>
    <i r="1">
      <x v="3"/>
    </i>
    <i r="1">
      <x v="5"/>
    </i>
    <i r="1">
      <x v="6"/>
    </i>
    <i>
      <x v="35"/>
    </i>
    <i r="1">
      <x/>
    </i>
    <i r="1">
      <x v="2"/>
    </i>
    <i r="1">
      <x v="3"/>
    </i>
    <i r="1">
      <x v="5"/>
    </i>
    <i r="1">
      <x v="6"/>
    </i>
    <i>
      <x v="36"/>
    </i>
    <i r="1">
      <x/>
    </i>
    <i r="1">
      <x v="2"/>
    </i>
    <i r="1">
      <x v="3"/>
    </i>
    <i r="1">
      <x v="5"/>
    </i>
    <i r="1">
      <x v="6"/>
    </i>
    <i>
      <x v="37"/>
    </i>
    <i r="1">
      <x/>
    </i>
    <i r="1">
      <x v="2"/>
    </i>
    <i r="1">
      <x v="3"/>
    </i>
    <i r="1">
      <x v="5"/>
    </i>
    <i r="1">
      <x v="6"/>
    </i>
    <i>
      <x v="38"/>
    </i>
    <i r="1">
      <x/>
    </i>
    <i r="1">
      <x v="2"/>
    </i>
    <i r="1">
      <x v="3"/>
    </i>
    <i r="1">
      <x v="5"/>
    </i>
    <i r="1">
      <x v="6"/>
    </i>
    <i>
      <x v="39"/>
    </i>
    <i r="1">
      <x/>
    </i>
    <i r="1">
      <x v="2"/>
    </i>
    <i r="1">
      <x v="3"/>
    </i>
    <i r="1">
      <x v="5"/>
    </i>
    <i r="1">
      <x v="6"/>
    </i>
    <i>
      <x v="40"/>
    </i>
    <i r="1">
      <x/>
    </i>
    <i r="1">
      <x v="2"/>
    </i>
    <i r="1">
      <x v="3"/>
    </i>
    <i r="1">
      <x v="5"/>
    </i>
    <i r="1">
      <x v="6"/>
    </i>
    <i>
      <x v="41"/>
    </i>
    <i r="1">
      <x/>
    </i>
    <i r="1">
      <x v="2"/>
    </i>
    <i r="1">
      <x v="3"/>
    </i>
    <i r="1">
      <x v="5"/>
    </i>
    <i r="1">
      <x v="6"/>
    </i>
    <i>
      <x v="42"/>
    </i>
    <i r="1">
      <x/>
    </i>
    <i r="1">
      <x v="2"/>
    </i>
    <i r="1">
      <x v="3"/>
    </i>
    <i r="1">
      <x v="5"/>
    </i>
    <i r="1">
      <x v="6"/>
    </i>
    <i>
      <x v="43"/>
    </i>
    <i r="1">
      <x/>
    </i>
    <i r="1">
      <x v="2"/>
    </i>
    <i r="1">
      <x v="3"/>
    </i>
    <i r="1">
      <x v="5"/>
    </i>
    <i r="1">
      <x v="6"/>
    </i>
    <i>
      <x v="44"/>
    </i>
    <i r="1">
      <x/>
    </i>
    <i r="1">
      <x v="2"/>
    </i>
    <i r="1">
      <x v="3"/>
    </i>
    <i r="1">
      <x v="5"/>
    </i>
    <i r="1">
      <x v="6"/>
    </i>
    <i>
      <x v="45"/>
    </i>
    <i r="1">
      <x/>
    </i>
    <i r="1">
      <x v="2"/>
    </i>
    <i r="1">
      <x v="3"/>
    </i>
    <i r="1">
      <x v="5"/>
    </i>
    <i r="1">
      <x v="6"/>
    </i>
    <i>
      <x v="46"/>
    </i>
    <i r="1">
      <x/>
    </i>
    <i r="1">
      <x v="2"/>
    </i>
    <i r="1">
      <x v="3"/>
    </i>
    <i r="1">
      <x v="5"/>
    </i>
    <i r="1">
      <x v="6"/>
    </i>
    <i>
      <x v="47"/>
    </i>
    <i r="1">
      <x/>
    </i>
    <i r="1">
      <x v="2"/>
    </i>
    <i r="1">
      <x v="3"/>
    </i>
    <i r="1">
      <x v="5"/>
    </i>
    <i r="1">
      <x v="6"/>
    </i>
    <i>
      <x v="48"/>
    </i>
    <i r="1">
      <x/>
    </i>
    <i r="1">
      <x v="2"/>
    </i>
    <i r="1">
      <x v="3"/>
    </i>
    <i r="1">
      <x v="5"/>
    </i>
    <i r="1">
      <x v="6"/>
    </i>
    <i>
      <x v="49"/>
    </i>
    <i r="1">
      <x/>
    </i>
    <i r="1">
      <x v="2"/>
    </i>
    <i r="1">
      <x v="3"/>
    </i>
    <i r="1">
      <x v="5"/>
    </i>
    <i r="1">
      <x v="6"/>
    </i>
    <i>
      <x v="50"/>
    </i>
    <i r="1">
      <x/>
    </i>
    <i r="1">
      <x v="2"/>
    </i>
    <i r="1">
      <x v="3"/>
    </i>
    <i r="1">
      <x v="5"/>
    </i>
    <i r="1">
      <x v="6"/>
    </i>
    <i>
      <x v="51"/>
    </i>
    <i r="1">
      <x/>
    </i>
    <i r="1">
      <x v="2"/>
    </i>
    <i r="1">
      <x v="3"/>
    </i>
    <i r="1">
      <x v="5"/>
    </i>
    <i r="1">
      <x v="6"/>
    </i>
    <i>
      <x v="52"/>
    </i>
    <i r="1">
      <x/>
    </i>
    <i r="1">
      <x v="2"/>
    </i>
    <i r="1">
      <x v="3"/>
    </i>
    <i r="1">
      <x v="5"/>
    </i>
    <i r="1">
      <x v="6"/>
    </i>
    <i>
      <x v="53"/>
    </i>
    <i r="1">
      <x/>
    </i>
    <i r="1">
      <x v="2"/>
    </i>
    <i r="1">
      <x v="3"/>
    </i>
    <i r="1">
      <x v="5"/>
    </i>
    <i r="1">
      <x v="6"/>
    </i>
    <i>
      <x v="54"/>
    </i>
    <i r="1">
      <x/>
    </i>
    <i r="1">
      <x v="2"/>
    </i>
    <i r="1">
      <x v="3"/>
    </i>
    <i r="1">
      <x v="5"/>
    </i>
    <i r="1">
      <x v="6"/>
    </i>
    <i>
      <x v="55"/>
    </i>
    <i r="1">
      <x/>
    </i>
    <i r="1">
      <x v="2"/>
    </i>
    <i r="1">
      <x v="3"/>
    </i>
    <i r="1">
      <x v="5"/>
    </i>
    <i r="1">
      <x v="6"/>
    </i>
    <i>
      <x v="56"/>
    </i>
    <i r="1">
      <x/>
    </i>
    <i r="1">
      <x v="2"/>
    </i>
    <i r="1">
      <x v="3"/>
    </i>
    <i r="1">
      <x v="5"/>
    </i>
    <i r="1">
      <x v="6"/>
    </i>
    <i>
      <x v="57"/>
    </i>
    <i r="1">
      <x/>
    </i>
    <i r="1">
      <x v="2"/>
    </i>
    <i r="1">
      <x v="3"/>
    </i>
    <i r="1">
      <x v="5"/>
    </i>
    <i r="1">
      <x v="6"/>
    </i>
    <i>
      <x v="58"/>
    </i>
    <i r="1">
      <x/>
    </i>
    <i r="1">
      <x v="2"/>
    </i>
    <i r="1">
      <x v="3"/>
    </i>
    <i r="1">
      <x v="5"/>
    </i>
    <i r="1">
      <x v="6"/>
    </i>
    <i>
      <x v="59"/>
    </i>
    <i r="1">
      <x/>
    </i>
    <i r="1">
      <x v="2"/>
    </i>
    <i r="1">
      <x v="3"/>
    </i>
    <i r="1">
      <x v="5"/>
    </i>
    <i r="1">
      <x v="6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a de VOL UNITARIO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64" firstHeaderRow="0" firstDataRow="1" firstDataCol="1"/>
  <pivotFields count="12">
    <pivotField axis="axisRow" showAll="0">
      <items count="61">
        <item x="5"/>
        <item x="4"/>
        <item x="6"/>
        <item x="0"/>
        <item x="1"/>
        <item x="8"/>
        <item x="9"/>
        <item x="7"/>
        <item x="2"/>
        <item x="3"/>
        <item x="12"/>
        <item x="11"/>
        <item x="15"/>
        <item x="10"/>
        <item x="13"/>
        <item x="14"/>
        <item x="16"/>
        <item x="17"/>
        <item x="23"/>
        <item x="18"/>
        <item x="22"/>
        <item x="20"/>
        <item x="21"/>
        <item x="19"/>
        <item x="24"/>
        <item x="25"/>
        <item x="26"/>
        <item x="28"/>
        <item x="27"/>
        <item x="29"/>
        <item x="30"/>
        <item x="32"/>
        <item x="31"/>
        <item x="33"/>
        <item x="34"/>
        <item x="35"/>
        <item x="36"/>
        <item x="40"/>
        <item x="38"/>
        <item x="37"/>
        <item x="39"/>
        <item x="41"/>
        <item x="42"/>
        <item x="43"/>
        <item x="44"/>
        <item x="59"/>
        <item x="58"/>
        <item x="57"/>
        <item x="55"/>
        <item x="54"/>
        <item x="45"/>
        <item x="46"/>
        <item x="47"/>
        <item x="48"/>
        <item x="49"/>
        <item x="50"/>
        <item x="52"/>
        <item x="51"/>
        <item x="53"/>
        <item x="56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numFmtId="165" showAll="0"/>
    <pivotField numFmtId="166" showAll="0"/>
    <pivotField showAll="0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T.P" fld="8" baseField="0" baseItem="0"/>
    <dataField name="Suma de EDAD" fld="7" baseField="0" baseItem="0"/>
    <dataField name="Máx. de DIAMETRO" fld="5" subtotal="max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365" firstHeaderRow="1" firstDataRow="2" firstDataCol="1"/>
  <pivotFields count="12">
    <pivotField axis="axisRow" showAll="0">
      <items count="61">
        <item x="5"/>
        <item x="4"/>
        <item x="6"/>
        <item x="0"/>
        <item x="1"/>
        <item x="8"/>
        <item x="9"/>
        <item x="7"/>
        <item x="2"/>
        <item x="3"/>
        <item x="12"/>
        <item x="11"/>
        <item x="15"/>
        <item x="10"/>
        <item x="13"/>
        <item x="14"/>
        <item x="16"/>
        <item x="17"/>
        <item x="23"/>
        <item x="18"/>
        <item x="22"/>
        <item x="20"/>
        <item x="21"/>
        <item x="19"/>
        <item x="24"/>
        <item x="25"/>
        <item x="26"/>
        <item x="28"/>
        <item x="27"/>
        <item x="29"/>
        <item x="30"/>
        <item x="32"/>
        <item x="31"/>
        <item x="33"/>
        <item x="34"/>
        <item x="35"/>
        <item x="36"/>
        <item x="40"/>
        <item x="38"/>
        <item x="37"/>
        <item x="39"/>
        <item x="41"/>
        <item x="42"/>
        <item x="43"/>
        <item x="44"/>
        <item x="59"/>
        <item x="58"/>
        <item x="57"/>
        <item x="55"/>
        <item x="54"/>
        <item x="45"/>
        <item x="46"/>
        <item x="47"/>
        <item x="48"/>
        <item x="49"/>
        <item x="50"/>
        <item x="52"/>
        <item x="51"/>
        <item x="53"/>
        <item x="56"/>
        <item t="default"/>
      </items>
    </pivotField>
    <pivotField showAll="0"/>
    <pivotField showAll="0"/>
    <pivotField showAll="0"/>
    <pivotField axis="axisRow" showAll="0">
      <items count="8">
        <item x="2"/>
        <item x="6"/>
        <item x="4"/>
        <item x="3"/>
        <item x="5"/>
        <item x="1"/>
        <item x="0"/>
        <item t="default"/>
      </items>
    </pivotField>
    <pivotField showAll="0"/>
    <pivotField showAll="0"/>
    <pivotField showAll="0"/>
    <pivotField showAll="0"/>
    <pivotField numFmtId="165" showAll="0"/>
    <pivotField dataField="1" numFmtId="166" showAll="0"/>
    <pivotField axis="axisCol" showAll="0">
      <items count="4">
        <item x="1"/>
        <item x="2"/>
        <item x="0"/>
        <item t="default"/>
      </items>
    </pivotField>
  </pivotFields>
  <rowFields count="2">
    <field x="0"/>
    <field x="4"/>
  </rowFields>
  <rowItems count="361">
    <i>
      <x/>
    </i>
    <i r="1">
      <x/>
    </i>
    <i r="1">
      <x v="2"/>
    </i>
    <i r="1">
      <x v="3"/>
    </i>
    <i r="1">
      <x v="6"/>
    </i>
    <i>
      <x v="1"/>
    </i>
    <i r="1">
      <x/>
    </i>
    <i r="1">
      <x v="2"/>
    </i>
    <i r="1">
      <x v="3"/>
    </i>
    <i r="1">
      <x v="6"/>
    </i>
    <i>
      <x v="2"/>
    </i>
    <i r="1">
      <x/>
    </i>
    <i r="1">
      <x v="2"/>
    </i>
    <i r="1">
      <x v="3"/>
    </i>
    <i r="1">
      <x v="6"/>
    </i>
    <i>
      <x v="3"/>
    </i>
    <i r="1">
      <x/>
    </i>
    <i r="1">
      <x v="2"/>
    </i>
    <i r="1">
      <x v="3"/>
    </i>
    <i r="1">
      <x v="5"/>
    </i>
    <i r="1">
      <x v="6"/>
    </i>
    <i>
      <x v="4"/>
    </i>
    <i r="1">
      <x/>
    </i>
    <i r="1">
      <x v="3"/>
    </i>
    <i r="1">
      <x v="5"/>
    </i>
    <i>
      <x v="5"/>
    </i>
    <i r="1">
      <x/>
    </i>
    <i r="1">
      <x v="1"/>
    </i>
    <i r="1">
      <x v="2"/>
    </i>
    <i r="1">
      <x v="3"/>
    </i>
    <i r="1">
      <x v="6"/>
    </i>
    <i>
      <x v="6"/>
    </i>
    <i r="1">
      <x/>
    </i>
    <i r="1">
      <x v="2"/>
    </i>
    <i r="1">
      <x v="3"/>
    </i>
    <i r="1">
      <x v="6"/>
    </i>
    <i>
      <x v="7"/>
    </i>
    <i r="1">
      <x/>
    </i>
    <i r="1">
      <x v="2"/>
    </i>
    <i r="1">
      <x v="3"/>
    </i>
    <i r="1">
      <x v="6"/>
    </i>
    <i>
      <x v="8"/>
    </i>
    <i r="1">
      <x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2"/>
    </i>
    <i r="1">
      <x v="3"/>
    </i>
    <i r="1">
      <x v="4"/>
    </i>
    <i r="1">
      <x v="6"/>
    </i>
    <i>
      <x v="10"/>
    </i>
    <i r="1">
      <x/>
    </i>
    <i r="1">
      <x v="2"/>
    </i>
    <i r="1">
      <x v="3"/>
    </i>
    <i r="1">
      <x v="6"/>
    </i>
    <i>
      <x v="11"/>
    </i>
    <i r="1">
      <x/>
    </i>
    <i r="1">
      <x v="2"/>
    </i>
    <i r="1">
      <x v="3"/>
    </i>
    <i r="1">
      <x v="6"/>
    </i>
    <i>
      <x v="12"/>
    </i>
    <i r="1">
      <x/>
    </i>
    <i r="1">
      <x v="1"/>
    </i>
    <i r="1">
      <x v="2"/>
    </i>
    <i r="1">
      <x v="3"/>
    </i>
    <i r="1">
      <x v="5"/>
    </i>
    <i r="1">
      <x v="6"/>
    </i>
    <i>
      <x v="13"/>
    </i>
    <i r="1">
      <x/>
    </i>
    <i r="1">
      <x v="2"/>
    </i>
    <i r="1">
      <x v="3"/>
    </i>
    <i r="1">
      <x v="6"/>
    </i>
    <i>
      <x v="14"/>
    </i>
    <i r="1">
      <x/>
    </i>
    <i r="1">
      <x v="2"/>
    </i>
    <i r="1">
      <x v="3"/>
    </i>
    <i r="1">
      <x v="6"/>
    </i>
    <i>
      <x v="15"/>
    </i>
    <i r="1">
      <x/>
    </i>
    <i r="1">
      <x v="2"/>
    </i>
    <i r="1">
      <x v="3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5"/>
    </i>
    <i r="1">
      <x v="6"/>
    </i>
    <i>
      <x v="19"/>
    </i>
    <i r="1">
      <x/>
    </i>
    <i r="1">
      <x v="2"/>
    </i>
    <i r="1">
      <x v="3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5"/>
    </i>
    <i r="1">
      <x v="6"/>
    </i>
    <i>
      <x v="22"/>
    </i>
    <i r="1">
      <x/>
    </i>
    <i r="1">
      <x v="2"/>
    </i>
    <i r="1">
      <x v="3"/>
    </i>
    <i r="1">
      <x v="6"/>
    </i>
    <i>
      <x v="23"/>
    </i>
    <i r="1">
      <x/>
    </i>
    <i r="1">
      <x v="1"/>
    </i>
    <i r="1">
      <x v="2"/>
    </i>
    <i r="1">
      <x v="3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5"/>
    </i>
    <i r="1">
      <x v="6"/>
    </i>
    <i>
      <x v="27"/>
    </i>
    <i r="1">
      <x/>
    </i>
    <i r="1">
      <x v="2"/>
    </i>
    <i r="1">
      <x v="3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5"/>
    </i>
    <i r="1">
      <x v="6"/>
    </i>
    <i>
      <x v="29"/>
    </i>
    <i r="1">
      <x/>
    </i>
    <i r="1">
      <x v="2"/>
    </i>
    <i r="1">
      <x v="3"/>
    </i>
    <i r="1">
      <x v="5"/>
    </i>
    <i r="1">
      <x v="6"/>
    </i>
    <i>
      <x v="30"/>
    </i>
    <i r="1">
      <x/>
    </i>
    <i r="1">
      <x v="2"/>
    </i>
    <i r="1">
      <x v="3"/>
    </i>
    <i r="1">
      <x v="5"/>
    </i>
    <i r="1">
      <x v="6"/>
    </i>
    <i>
      <x v="31"/>
    </i>
    <i r="1">
      <x/>
    </i>
    <i r="1">
      <x v="2"/>
    </i>
    <i r="1">
      <x v="3"/>
    </i>
    <i r="1">
      <x v="5"/>
    </i>
    <i r="1">
      <x v="6"/>
    </i>
    <i>
      <x v="32"/>
    </i>
    <i r="1">
      <x/>
    </i>
    <i r="1">
      <x v="2"/>
    </i>
    <i r="1">
      <x v="3"/>
    </i>
    <i r="1">
      <x v="5"/>
    </i>
    <i r="1">
      <x v="6"/>
    </i>
    <i>
      <x v="33"/>
    </i>
    <i r="1">
      <x/>
    </i>
    <i r="1">
      <x v="2"/>
    </i>
    <i r="1">
      <x v="3"/>
    </i>
    <i r="1">
      <x v="5"/>
    </i>
    <i r="1">
      <x v="6"/>
    </i>
    <i>
      <x v="34"/>
    </i>
    <i r="1">
      <x/>
    </i>
    <i r="1">
      <x v="2"/>
    </i>
    <i r="1">
      <x v="3"/>
    </i>
    <i r="1">
      <x v="5"/>
    </i>
    <i r="1">
      <x v="6"/>
    </i>
    <i>
      <x v="35"/>
    </i>
    <i r="1">
      <x/>
    </i>
    <i r="1">
      <x v="2"/>
    </i>
    <i r="1">
      <x v="3"/>
    </i>
    <i r="1">
      <x v="5"/>
    </i>
    <i r="1">
      <x v="6"/>
    </i>
    <i>
      <x v="36"/>
    </i>
    <i r="1">
      <x/>
    </i>
    <i r="1">
      <x v="2"/>
    </i>
    <i r="1">
      <x v="3"/>
    </i>
    <i r="1">
      <x v="5"/>
    </i>
    <i r="1">
      <x v="6"/>
    </i>
    <i>
      <x v="37"/>
    </i>
    <i r="1">
      <x/>
    </i>
    <i r="1">
      <x v="2"/>
    </i>
    <i r="1">
      <x v="3"/>
    </i>
    <i r="1">
      <x v="5"/>
    </i>
    <i r="1">
      <x v="6"/>
    </i>
    <i>
      <x v="38"/>
    </i>
    <i r="1">
      <x/>
    </i>
    <i r="1">
      <x v="2"/>
    </i>
    <i r="1">
      <x v="3"/>
    </i>
    <i r="1">
      <x v="5"/>
    </i>
    <i r="1">
      <x v="6"/>
    </i>
    <i>
      <x v="39"/>
    </i>
    <i r="1">
      <x/>
    </i>
    <i r="1">
      <x v="2"/>
    </i>
    <i r="1">
      <x v="3"/>
    </i>
    <i r="1">
      <x v="5"/>
    </i>
    <i r="1">
      <x v="6"/>
    </i>
    <i>
      <x v="40"/>
    </i>
    <i r="1">
      <x/>
    </i>
    <i r="1">
      <x v="2"/>
    </i>
    <i r="1">
      <x v="3"/>
    </i>
    <i r="1">
      <x v="5"/>
    </i>
    <i r="1">
      <x v="6"/>
    </i>
    <i>
      <x v="41"/>
    </i>
    <i r="1">
      <x/>
    </i>
    <i r="1">
      <x v="2"/>
    </i>
    <i r="1">
      <x v="3"/>
    </i>
    <i r="1">
      <x v="5"/>
    </i>
    <i r="1">
      <x v="6"/>
    </i>
    <i>
      <x v="42"/>
    </i>
    <i r="1">
      <x/>
    </i>
    <i r="1">
      <x v="2"/>
    </i>
    <i r="1">
      <x v="3"/>
    </i>
    <i r="1">
      <x v="5"/>
    </i>
    <i r="1">
      <x v="6"/>
    </i>
    <i>
      <x v="43"/>
    </i>
    <i r="1">
      <x/>
    </i>
    <i r="1">
      <x v="2"/>
    </i>
    <i r="1">
      <x v="3"/>
    </i>
    <i r="1">
      <x v="5"/>
    </i>
    <i r="1">
      <x v="6"/>
    </i>
    <i>
      <x v="44"/>
    </i>
    <i r="1">
      <x/>
    </i>
    <i r="1">
      <x v="2"/>
    </i>
    <i r="1">
      <x v="3"/>
    </i>
    <i r="1">
      <x v="5"/>
    </i>
    <i r="1">
      <x v="6"/>
    </i>
    <i>
      <x v="45"/>
    </i>
    <i r="1">
      <x/>
    </i>
    <i r="1">
      <x v="2"/>
    </i>
    <i r="1">
      <x v="3"/>
    </i>
    <i r="1">
      <x v="5"/>
    </i>
    <i r="1">
      <x v="6"/>
    </i>
    <i>
      <x v="46"/>
    </i>
    <i r="1">
      <x/>
    </i>
    <i r="1">
      <x v="2"/>
    </i>
    <i r="1">
      <x v="3"/>
    </i>
    <i r="1">
      <x v="5"/>
    </i>
    <i r="1">
      <x v="6"/>
    </i>
    <i>
      <x v="47"/>
    </i>
    <i r="1">
      <x/>
    </i>
    <i r="1">
      <x v="2"/>
    </i>
    <i r="1">
      <x v="3"/>
    </i>
    <i r="1">
      <x v="5"/>
    </i>
    <i r="1">
      <x v="6"/>
    </i>
    <i>
      <x v="48"/>
    </i>
    <i r="1">
      <x/>
    </i>
    <i r="1">
      <x v="2"/>
    </i>
    <i r="1">
      <x v="3"/>
    </i>
    <i r="1">
      <x v="5"/>
    </i>
    <i r="1">
      <x v="6"/>
    </i>
    <i>
      <x v="49"/>
    </i>
    <i r="1">
      <x/>
    </i>
    <i r="1">
      <x v="2"/>
    </i>
    <i r="1">
      <x v="3"/>
    </i>
    <i r="1">
      <x v="5"/>
    </i>
    <i r="1">
      <x v="6"/>
    </i>
    <i>
      <x v="50"/>
    </i>
    <i r="1">
      <x/>
    </i>
    <i r="1">
      <x v="2"/>
    </i>
    <i r="1">
      <x v="3"/>
    </i>
    <i r="1">
      <x v="5"/>
    </i>
    <i r="1">
      <x v="6"/>
    </i>
    <i>
      <x v="51"/>
    </i>
    <i r="1">
      <x/>
    </i>
    <i r="1">
      <x v="2"/>
    </i>
    <i r="1">
      <x v="3"/>
    </i>
    <i r="1">
      <x v="5"/>
    </i>
    <i r="1">
      <x v="6"/>
    </i>
    <i>
      <x v="52"/>
    </i>
    <i r="1">
      <x/>
    </i>
    <i r="1">
      <x v="2"/>
    </i>
    <i r="1">
      <x v="3"/>
    </i>
    <i r="1">
      <x v="5"/>
    </i>
    <i r="1">
      <x v="6"/>
    </i>
    <i>
      <x v="53"/>
    </i>
    <i r="1">
      <x/>
    </i>
    <i r="1">
      <x v="2"/>
    </i>
    <i r="1">
      <x v="3"/>
    </i>
    <i r="1">
      <x v="5"/>
    </i>
    <i r="1">
      <x v="6"/>
    </i>
    <i>
      <x v="54"/>
    </i>
    <i r="1">
      <x/>
    </i>
    <i r="1">
      <x v="2"/>
    </i>
    <i r="1">
      <x v="3"/>
    </i>
    <i r="1">
      <x v="5"/>
    </i>
    <i r="1">
      <x v="6"/>
    </i>
    <i>
      <x v="55"/>
    </i>
    <i r="1">
      <x/>
    </i>
    <i r="1">
      <x v="2"/>
    </i>
    <i r="1">
      <x v="3"/>
    </i>
    <i r="1">
      <x v="5"/>
    </i>
    <i r="1">
      <x v="6"/>
    </i>
    <i>
      <x v="56"/>
    </i>
    <i r="1">
      <x/>
    </i>
    <i r="1">
      <x v="2"/>
    </i>
    <i r="1">
      <x v="3"/>
    </i>
    <i r="1">
      <x v="5"/>
    </i>
    <i r="1">
      <x v="6"/>
    </i>
    <i>
      <x v="57"/>
    </i>
    <i r="1">
      <x/>
    </i>
    <i r="1">
      <x v="2"/>
    </i>
    <i r="1">
      <x v="3"/>
    </i>
    <i r="1">
      <x v="5"/>
    </i>
    <i r="1">
      <x v="6"/>
    </i>
    <i>
      <x v="58"/>
    </i>
    <i r="1">
      <x/>
    </i>
    <i r="1">
      <x v="2"/>
    </i>
    <i r="1">
      <x v="3"/>
    </i>
    <i r="1">
      <x v="5"/>
    </i>
    <i r="1">
      <x v="6"/>
    </i>
    <i>
      <x v="59"/>
    </i>
    <i r="1">
      <x/>
    </i>
    <i r="1">
      <x v="2"/>
    </i>
    <i r="1">
      <x v="3"/>
    </i>
    <i r="1">
      <x v="5"/>
    </i>
    <i r="1">
      <x v="6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a de VOL UNITARIO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H11" firstHeaderRow="0" firstDataRow="1" firstDataCol="1"/>
  <pivotFields count="9">
    <pivotField axis="axisRow" showAll="0">
      <items count="8">
        <item x="0"/>
        <item x="5"/>
        <item x="1"/>
        <item x="2"/>
        <item x="6"/>
        <item x="4"/>
        <item x="3"/>
        <item t="default"/>
      </items>
    </pivotField>
    <pivotField dataField="1" showAll="0"/>
    <pivotField dataField="1" showAll="0"/>
    <pivotField dataField="1" showAll="0"/>
    <pivotField numFmtId="9" showAl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a de er/ha" fld="1" baseField="0" baseItem="0"/>
    <dataField name="Suma de er totales" fld="2" baseField="0" baseItem="0"/>
    <dataField name="Suma de ab/ha" fld="3" baseField="0" baseItem="0"/>
    <dataField name="Suma de RES M3 VTA por ha." fld="5" baseField="0" baseItem="0"/>
    <dataField name="Suma de RES Área  basal M2 por ha." fld="6" baseField="0" baseItem="0"/>
    <dataField name="Suma de POS M3 VTA por ha." fld="7" baseField="0" baseItem="0"/>
    <dataField name="Suma de POS M3 VTA por UMM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Dinámica8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1:C29" firstHeaderRow="0" firstDataRow="1" firstDataCol="1"/>
  <pivotFields count="9">
    <pivotField axis="axisRow" showAll="0">
      <items count="8">
        <item x="0"/>
        <item x="5"/>
        <item x="1"/>
        <item x="2"/>
        <item x="6"/>
        <item x="4"/>
        <item x="3"/>
        <item t="default"/>
      </items>
    </pivotField>
    <pivotField showAll="0"/>
    <pivotField dataField="1" showAll="0"/>
    <pivotField showAll="0"/>
    <pivotField numFmtId="9" showAll="0"/>
    <pivotField showAll="0" defaultSubtotal="0"/>
    <pivotField showAll="0" defaultSubtotal="0"/>
    <pivotField showAll="0" defaultSubtotal="0"/>
    <pivotField dataField="1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er totales" fld="2" baseField="0" baseItem="0"/>
    <dataField name="Suma de POS M3 VTA por UMM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364" firstHeaderRow="0" firstDataRow="1" firstDataCol="1"/>
  <pivotFields count="12">
    <pivotField axis="axisRow" showAll="0">
      <items count="61">
        <item x="5"/>
        <item x="4"/>
        <item x="6"/>
        <item x="0"/>
        <item x="1"/>
        <item x="8"/>
        <item x="9"/>
        <item x="7"/>
        <item x="2"/>
        <item x="3"/>
        <item x="12"/>
        <item x="11"/>
        <item x="15"/>
        <item x="10"/>
        <item x="13"/>
        <item x="14"/>
        <item x="16"/>
        <item x="17"/>
        <item x="23"/>
        <item x="18"/>
        <item x="22"/>
        <item x="20"/>
        <item x="21"/>
        <item x="19"/>
        <item x="24"/>
        <item x="25"/>
        <item x="26"/>
        <item x="28"/>
        <item x="27"/>
        <item x="29"/>
        <item x="30"/>
        <item x="32"/>
        <item x="31"/>
        <item x="33"/>
        <item x="34"/>
        <item x="35"/>
        <item x="36"/>
        <item x="40"/>
        <item x="38"/>
        <item x="37"/>
        <item x="39"/>
        <item x="41"/>
        <item x="42"/>
        <item x="43"/>
        <item x="44"/>
        <item x="59"/>
        <item x="58"/>
        <item x="57"/>
        <item x="55"/>
        <item x="54"/>
        <item x="45"/>
        <item x="46"/>
        <item x="47"/>
        <item x="48"/>
        <item x="49"/>
        <item x="50"/>
        <item x="52"/>
        <item x="51"/>
        <item x="53"/>
        <item x="56"/>
        <item t="default"/>
      </items>
    </pivotField>
    <pivotField showAll="0"/>
    <pivotField dataField="1" showAll="0"/>
    <pivotField showAll="0"/>
    <pivotField axis="axisRow" showAll="0">
      <items count="8">
        <item x="2"/>
        <item x="6"/>
        <item x="4"/>
        <item x="3"/>
        <item x="5"/>
        <item x="1"/>
        <item x="0"/>
        <item t="default"/>
      </items>
    </pivotField>
    <pivotField showAll="0"/>
    <pivotField showAll="0"/>
    <pivotField showAll="0"/>
    <pivotField showAll="0"/>
    <pivotField dataField="1" numFmtId="165" showAll="0"/>
    <pivotField numFmtId="166" showAll="0"/>
    <pivotField showAll="0"/>
  </pivotFields>
  <rowFields count="2">
    <field x="0"/>
    <field x="4"/>
  </rowFields>
  <rowItems count="361">
    <i>
      <x/>
    </i>
    <i r="1">
      <x/>
    </i>
    <i r="1">
      <x v="2"/>
    </i>
    <i r="1">
      <x v="3"/>
    </i>
    <i r="1">
      <x v="6"/>
    </i>
    <i>
      <x v="1"/>
    </i>
    <i r="1">
      <x/>
    </i>
    <i r="1">
      <x v="2"/>
    </i>
    <i r="1">
      <x v="3"/>
    </i>
    <i r="1">
      <x v="6"/>
    </i>
    <i>
      <x v="2"/>
    </i>
    <i r="1">
      <x/>
    </i>
    <i r="1">
      <x v="2"/>
    </i>
    <i r="1">
      <x v="3"/>
    </i>
    <i r="1">
      <x v="6"/>
    </i>
    <i>
      <x v="3"/>
    </i>
    <i r="1">
      <x/>
    </i>
    <i r="1">
      <x v="2"/>
    </i>
    <i r="1">
      <x v="3"/>
    </i>
    <i r="1">
      <x v="5"/>
    </i>
    <i r="1">
      <x v="6"/>
    </i>
    <i>
      <x v="4"/>
    </i>
    <i r="1">
      <x/>
    </i>
    <i r="1">
      <x v="3"/>
    </i>
    <i r="1">
      <x v="5"/>
    </i>
    <i>
      <x v="5"/>
    </i>
    <i r="1">
      <x/>
    </i>
    <i r="1">
      <x v="1"/>
    </i>
    <i r="1">
      <x v="2"/>
    </i>
    <i r="1">
      <x v="3"/>
    </i>
    <i r="1">
      <x v="6"/>
    </i>
    <i>
      <x v="6"/>
    </i>
    <i r="1">
      <x/>
    </i>
    <i r="1">
      <x v="2"/>
    </i>
    <i r="1">
      <x v="3"/>
    </i>
    <i r="1">
      <x v="6"/>
    </i>
    <i>
      <x v="7"/>
    </i>
    <i r="1">
      <x/>
    </i>
    <i r="1">
      <x v="2"/>
    </i>
    <i r="1">
      <x v="3"/>
    </i>
    <i r="1">
      <x v="6"/>
    </i>
    <i>
      <x v="8"/>
    </i>
    <i r="1">
      <x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2"/>
    </i>
    <i r="1">
      <x v="3"/>
    </i>
    <i r="1">
      <x v="4"/>
    </i>
    <i r="1">
      <x v="6"/>
    </i>
    <i>
      <x v="10"/>
    </i>
    <i r="1">
      <x/>
    </i>
    <i r="1">
      <x v="2"/>
    </i>
    <i r="1">
      <x v="3"/>
    </i>
    <i r="1">
      <x v="6"/>
    </i>
    <i>
      <x v="11"/>
    </i>
    <i r="1">
      <x/>
    </i>
    <i r="1">
      <x v="2"/>
    </i>
    <i r="1">
      <x v="3"/>
    </i>
    <i r="1">
      <x v="6"/>
    </i>
    <i>
      <x v="12"/>
    </i>
    <i r="1">
      <x/>
    </i>
    <i r="1">
      <x v="1"/>
    </i>
    <i r="1">
      <x v="2"/>
    </i>
    <i r="1">
      <x v="3"/>
    </i>
    <i r="1">
      <x v="5"/>
    </i>
    <i r="1">
      <x v="6"/>
    </i>
    <i>
      <x v="13"/>
    </i>
    <i r="1">
      <x/>
    </i>
    <i r="1">
      <x v="2"/>
    </i>
    <i r="1">
      <x v="3"/>
    </i>
    <i r="1">
      <x v="6"/>
    </i>
    <i>
      <x v="14"/>
    </i>
    <i r="1">
      <x/>
    </i>
    <i r="1">
      <x v="2"/>
    </i>
    <i r="1">
      <x v="3"/>
    </i>
    <i r="1">
      <x v="6"/>
    </i>
    <i>
      <x v="15"/>
    </i>
    <i r="1">
      <x/>
    </i>
    <i r="1">
      <x v="2"/>
    </i>
    <i r="1">
      <x v="3"/>
    </i>
    <i r="1">
      <x v="5"/>
    </i>
    <i r="1">
      <x v="6"/>
    </i>
    <i>
      <x v="16"/>
    </i>
    <i r="1">
      <x/>
    </i>
    <i r="1">
      <x v="1"/>
    </i>
    <i r="1">
      <x v="2"/>
    </i>
    <i r="1">
      <x v="3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5"/>
    </i>
    <i r="1">
      <x v="6"/>
    </i>
    <i>
      <x v="19"/>
    </i>
    <i r="1">
      <x/>
    </i>
    <i r="1">
      <x v="2"/>
    </i>
    <i r="1">
      <x v="3"/>
    </i>
    <i r="1">
      <x v="5"/>
    </i>
    <i r="1">
      <x v="6"/>
    </i>
    <i>
      <x v="20"/>
    </i>
    <i r="1">
      <x/>
    </i>
    <i r="1">
      <x v="1"/>
    </i>
    <i r="1">
      <x v="2"/>
    </i>
    <i r="1">
      <x v="3"/>
    </i>
    <i r="1">
      <x v="5"/>
    </i>
    <i r="1">
      <x v="6"/>
    </i>
    <i>
      <x v="21"/>
    </i>
    <i r="1">
      <x/>
    </i>
    <i r="1">
      <x v="1"/>
    </i>
    <i r="1">
      <x v="2"/>
    </i>
    <i r="1">
      <x v="3"/>
    </i>
    <i r="1">
      <x v="5"/>
    </i>
    <i r="1">
      <x v="6"/>
    </i>
    <i>
      <x v="22"/>
    </i>
    <i r="1">
      <x/>
    </i>
    <i r="1">
      <x v="2"/>
    </i>
    <i r="1">
      <x v="3"/>
    </i>
    <i r="1">
      <x v="6"/>
    </i>
    <i>
      <x v="23"/>
    </i>
    <i r="1">
      <x/>
    </i>
    <i r="1">
      <x v="1"/>
    </i>
    <i r="1">
      <x v="2"/>
    </i>
    <i r="1">
      <x v="3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5"/>
    </i>
    <i r="1">
      <x v="6"/>
    </i>
    <i>
      <x v="25"/>
    </i>
    <i r="1">
      <x/>
    </i>
    <i r="1">
      <x v="1"/>
    </i>
    <i r="1">
      <x v="2"/>
    </i>
    <i r="1">
      <x v="3"/>
    </i>
    <i r="1">
      <x v="5"/>
    </i>
    <i r="1">
      <x v="6"/>
    </i>
    <i>
      <x v="26"/>
    </i>
    <i r="1">
      <x/>
    </i>
    <i r="1">
      <x v="1"/>
    </i>
    <i r="1">
      <x v="2"/>
    </i>
    <i r="1">
      <x v="3"/>
    </i>
    <i r="1">
      <x v="5"/>
    </i>
    <i r="1">
      <x v="6"/>
    </i>
    <i>
      <x v="27"/>
    </i>
    <i r="1">
      <x/>
    </i>
    <i r="1">
      <x v="2"/>
    </i>
    <i r="1">
      <x v="3"/>
    </i>
    <i r="1">
      <x v="5"/>
    </i>
    <i r="1">
      <x v="6"/>
    </i>
    <i>
      <x v="28"/>
    </i>
    <i r="1">
      <x/>
    </i>
    <i r="1">
      <x v="1"/>
    </i>
    <i r="1">
      <x v="2"/>
    </i>
    <i r="1">
      <x v="3"/>
    </i>
    <i r="1">
      <x v="5"/>
    </i>
    <i r="1">
      <x v="6"/>
    </i>
    <i>
      <x v="29"/>
    </i>
    <i r="1">
      <x/>
    </i>
    <i r="1">
      <x v="2"/>
    </i>
    <i r="1">
      <x v="3"/>
    </i>
    <i r="1">
      <x v="5"/>
    </i>
    <i r="1">
      <x v="6"/>
    </i>
    <i>
      <x v="30"/>
    </i>
    <i r="1">
      <x/>
    </i>
    <i r="1">
      <x v="2"/>
    </i>
    <i r="1">
      <x v="3"/>
    </i>
    <i r="1">
      <x v="5"/>
    </i>
    <i r="1">
      <x v="6"/>
    </i>
    <i>
      <x v="31"/>
    </i>
    <i r="1">
      <x/>
    </i>
    <i r="1">
      <x v="2"/>
    </i>
    <i r="1">
      <x v="3"/>
    </i>
    <i r="1">
      <x v="5"/>
    </i>
    <i r="1">
      <x v="6"/>
    </i>
    <i>
      <x v="32"/>
    </i>
    <i r="1">
      <x/>
    </i>
    <i r="1">
      <x v="2"/>
    </i>
    <i r="1">
      <x v="3"/>
    </i>
    <i r="1">
      <x v="5"/>
    </i>
    <i r="1">
      <x v="6"/>
    </i>
    <i>
      <x v="33"/>
    </i>
    <i r="1">
      <x/>
    </i>
    <i r="1">
      <x v="2"/>
    </i>
    <i r="1">
      <x v="3"/>
    </i>
    <i r="1">
      <x v="5"/>
    </i>
    <i r="1">
      <x v="6"/>
    </i>
    <i>
      <x v="34"/>
    </i>
    <i r="1">
      <x/>
    </i>
    <i r="1">
      <x v="2"/>
    </i>
    <i r="1">
      <x v="3"/>
    </i>
    <i r="1">
      <x v="5"/>
    </i>
    <i r="1">
      <x v="6"/>
    </i>
    <i>
      <x v="35"/>
    </i>
    <i r="1">
      <x/>
    </i>
    <i r="1">
      <x v="2"/>
    </i>
    <i r="1">
      <x v="3"/>
    </i>
    <i r="1">
      <x v="5"/>
    </i>
    <i r="1">
      <x v="6"/>
    </i>
    <i>
      <x v="36"/>
    </i>
    <i r="1">
      <x/>
    </i>
    <i r="1">
      <x v="2"/>
    </i>
    <i r="1">
      <x v="3"/>
    </i>
    <i r="1">
      <x v="5"/>
    </i>
    <i r="1">
      <x v="6"/>
    </i>
    <i>
      <x v="37"/>
    </i>
    <i r="1">
      <x/>
    </i>
    <i r="1">
      <x v="2"/>
    </i>
    <i r="1">
      <x v="3"/>
    </i>
    <i r="1">
      <x v="5"/>
    </i>
    <i r="1">
      <x v="6"/>
    </i>
    <i>
      <x v="38"/>
    </i>
    <i r="1">
      <x/>
    </i>
    <i r="1">
      <x v="2"/>
    </i>
    <i r="1">
      <x v="3"/>
    </i>
    <i r="1">
      <x v="5"/>
    </i>
    <i r="1">
      <x v="6"/>
    </i>
    <i>
      <x v="39"/>
    </i>
    <i r="1">
      <x/>
    </i>
    <i r="1">
      <x v="2"/>
    </i>
    <i r="1">
      <x v="3"/>
    </i>
    <i r="1">
      <x v="5"/>
    </i>
    <i r="1">
      <x v="6"/>
    </i>
    <i>
      <x v="40"/>
    </i>
    <i r="1">
      <x/>
    </i>
    <i r="1">
      <x v="2"/>
    </i>
    <i r="1">
      <x v="3"/>
    </i>
    <i r="1">
      <x v="5"/>
    </i>
    <i r="1">
      <x v="6"/>
    </i>
    <i>
      <x v="41"/>
    </i>
    <i r="1">
      <x/>
    </i>
    <i r="1">
      <x v="2"/>
    </i>
    <i r="1">
      <x v="3"/>
    </i>
    <i r="1">
      <x v="5"/>
    </i>
    <i r="1">
      <x v="6"/>
    </i>
    <i>
      <x v="42"/>
    </i>
    <i r="1">
      <x/>
    </i>
    <i r="1">
      <x v="2"/>
    </i>
    <i r="1">
      <x v="3"/>
    </i>
    <i r="1">
      <x v="5"/>
    </i>
    <i r="1">
      <x v="6"/>
    </i>
    <i>
      <x v="43"/>
    </i>
    <i r="1">
      <x/>
    </i>
    <i r="1">
      <x v="2"/>
    </i>
    <i r="1">
      <x v="3"/>
    </i>
    <i r="1">
      <x v="5"/>
    </i>
    <i r="1">
      <x v="6"/>
    </i>
    <i>
      <x v="44"/>
    </i>
    <i r="1">
      <x/>
    </i>
    <i r="1">
      <x v="2"/>
    </i>
    <i r="1">
      <x v="3"/>
    </i>
    <i r="1">
      <x v="5"/>
    </i>
    <i r="1">
      <x v="6"/>
    </i>
    <i>
      <x v="45"/>
    </i>
    <i r="1">
      <x/>
    </i>
    <i r="1">
      <x v="2"/>
    </i>
    <i r="1">
      <x v="3"/>
    </i>
    <i r="1">
      <x v="5"/>
    </i>
    <i r="1">
      <x v="6"/>
    </i>
    <i>
      <x v="46"/>
    </i>
    <i r="1">
      <x/>
    </i>
    <i r="1">
      <x v="2"/>
    </i>
    <i r="1">
      <x v="3"/>
    </i>
    <i r="1">
      <x v="5"/>
    </i>
    <i r="1">
      <x v="6"/>
    </i>
    <i>
      <x v="47"/>
    </i>
    <i r="1">
      <x/>
    </i>
    <i r="1">
      <x v="2"/>
    </i>
    <i r="1">
      <x v="3"/>
    </i>
    <i r="1">
      <x v="5"/>
    </i>
    <i r="1">
      <x v="6"/>
    </i>
    <i>
      <x v="48"/>
    </i>
    <i r="1">
      <x/>
    </i>
    <i r="1">
      <x v="2"/>
    </i>
    <i r="1">
      <x v="3"/>
    </i>
    <i r="1">
      <x v="5"/>
    </i>
    <i r="1">
      <x v="6"/>
    </i>
    <i>
      <x v="49"/>
    </i>
    <i r="1">
      <x/>
    </i>
    <i r="1">
      <x v="2"/>
    </i>
    <i r="1">
      <x v="3"/>
    </i>
    <i r="1">
      <x v="5"/>
    </i>
    <i r="1">
      <x v="6"/>
    </i>
    <i>
      <x v="50"/>
    </i>
    <i r="1">
      <x/>
    </i>
    <i r="1">
      <x v="2"/>
    </i>
    <i r="1">
      <x v="3"/>
    </i>
    <i r="1">
      <x v="5"/>
    </i>
    <i r="1">
      <x v="6"/>
    </i>
    <i>
      <x v="51"/>
    </i>
    <i r="1">
      <x/>
    </i>
    <i r="1">
      <x v="2"/>
    </i>
    <i r="1">
      <x v="3"/>
    </i>
    <i r="1">
      <x v="5"/>
    </i>
    <i r="1">
      <x v="6"/>
    </i>
    <i>
      <x v="52"/>
    </i>
    <i r="1">
      <x/>
    </i>
    <i r="1">
      <x v="2"/>
    </i>
    <i r="1">
      <x v="3"/>
    </i>
    <i r="1">
      <x v="5"/>
    </i>
    <i r="1">
      <x v="6"/>
    </i>
    <i>
      <x v="53"/>
    </i>
    <i r="1">
      <x/>
    </i>
    <i r="1">
      <x v="2"/>
    </i>
    <i r="1">
      <x v="3"/>
    </i>
    <i r="1">
      <x v="5"/>
    </i>
    <i r="1">
      <x v="6"/>
    </i>
    <i>
      <x v="54"/>
    </i>
    <i r="1">
      <x/>
    </i>
    <i r="1">
      <x v="2"/>
    </i>
    <i r="1">
      <x v="3"/>
    </i>
    <i r="1">
      <x v="5"/>
    </i>
    <i r="1">
      <x v="6"/>
    </i>
    <i>
      <x v="55"/>
    </i>
    <i r="1">
      <x/>
    </i>
    <i r="1">
      <x v="2"/>
    </i>
    <i r="1">
      <x v="3"/>
    </i>
    <i r="1">
      <x v="5"/>
    </i>
    <i r="1">
      <x v="6"/>
    </i>
    <i>
      <x v="56"/>
    </i>
    <i r="1">
      <x/>
    </i>
    <i r="1">
      <x v="2"/>
    </i>
    <i r="1">
      <x v="3"/>
    </i>
    <i r="1">
      <x v="5"/>
    </i>
    <i r="1">
      <x v="6"/>
    </i>
    <i>
      <x v="57"/>
    </i>
    <i r="1">
      <x/>
    </i>
    <i r="1">
      <x v="2"/>
    </i>
    <i r="1">
      <x v="3"/>
    </i>
    <i r="1">
      <x v="5"/>
    </i>
    <i r="1">
      <x v="6"/>
    </i>
    <i>
      <x v="58"/>
    </i>
    <i r="1">
      <x/>
    </i>
    <i r="1">
      <x v="2"/>
    </i>
    <i r="1">
      <x v="3"/>
    </i>
    <i r="1">
      <x v="5"/>
    </i>
    <i r="1">
      <x v="6"/>
    </i>
    <i>
      <x v="59"/>
    </i>
    <i r="1">
      <x/>
    </i>
    <i r="1">
      <x v="2"/>
    </i>
    <i r="1">
      <x v="3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AB" fld="9" baseField="0" baseItem="0"/>
    <dataField name="Suma de No.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64" firstHeaderRow="0" firstDataRow="1" firstDataCol="1"/>
  <pivotFields count="3">
    <pivotField axis="axisRow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showAll="0"/>
    <pivotField dataField="1" showAll="0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AB/HA" fld="1" baseField="0" baseItem="0"/>
    <dataField name="Suma de NARBOL/HA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3000000}" name="TablaDinámica4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56:E61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h="1" x="0"/>
        <item x="4"/>
        <item h="1" x="1"/>
        <item h="1" x="3"/>
        <item h="1" x="2"/>
        <item t="default"/>
      </items>
    </pivotField>
    <pivotField numFmtId="167" showAll="0"/>
    <pivotField numFmtId="167" showAll="0"/>
    <pivotField numFmtId="167" showAll="0"/>
    <pivotField numFmtId="167" showAll="0"/>
    <pivotField numFmtId="167" showAll="0"/>
    <pivotField numFmtId="9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9" showAll="0"/>
    <pivotField dataField="1" numFmtId="167" showAll="0" defaultSubtotal="0"/>
    <pivotField dataField="1" numFmtId="167" showAll="0" defaultSubtotal="0"/>
    <pivotField dataField="1" numFmtId="167" showAll="0" defaultSubtotal="0"/>
    <pivotField dataField="1" numFmtId="167" showAll="0" defaultSubtotal="0"/>
  </pivotFields>
  <rowFields count="2">
    <field x="0"/>
    <field x="3"/>
  </rowFields>
  <rowItems count="5">
    <i>
      <x/>
    </i>
    <i r="1">
      <x v="1"/>
    </i>
    <i>
      <x v="1"/>
    </i>
    <i r="1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os 5a15" fld="25" baseField="0" baseItem="0"/>
    <dataField name="Suma de pos 20a25" fld="23" baseField="0" baseItem="0"/>
    <dataField name="Suma de pos 30a40" fld="24" baseField="0" baseItem="0"/>
    <dataField name="Suma de Total po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TablaDinámica3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6:E52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h="1" x="0"/>
        <item h="1" x="4"/>
        <item h="1" x="1"/>
        <item x="3"/>
        <item x="2"/>
        <item t="default"/>
      </items>
    </pivotField>
    <pivotField numFmtId="167" showAll="0"/>
    <pivotField numFmtId="167" showAll="0"/>
    <pivotField numFmtId="167" showAll="0"/>
    <pivotField numFmtId="167" showAll="0"/>
    <pivotField numFmtId="167" showAll="0"/>
    <pivotField numFmtId="9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9" showAll="0"/>
    <pivotField dataField="1" numFmtId="167" showAll="0" defaultSubtotal="0"/>
    <pivotField dataField="1" numFmtId="167" showAll="0" defaultSubtotal="0"/>
    <pivotField dataField="1" numFmtId="167" showAll="0" defaultSubtotal="0"/>
    <pivotField dataField="1" numFmtId="167" showAll="0" defaultSubtotal="0"/>
  </pivotFields>
  <rowFields count="2">
    <field x="0"/>
    <field x="3"/>
  </rowFields>
  <rowItems count="16">
    <i>
      <x/>
    </i>
    <i r="1">
      <x v="3"/>
    </i>
    <i r="1">
      <x v="4"/>
    </i>
    <i>
      <x v="1"/>
    </i>
    <i r="1">
      <x v="3"/>
    </i>
    <i r="1">
      <x v="4"/>
    </i>
    <i>
      <x v="2"/>
    </i>
    <i r="1">
      <x v="3"/>
    </i>
    <i r="1">
      <x v="4"/>
    </i>
    <i>
      <x v="3"/>
    </i>
    <i r="1">
      <x v="3"/>
    </i>
    <i r="1">
      <x v="4"/>
    </i>
    <i>
      <x v="4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os 5a15" fld="25" baseField="0" baseItem="0"/>
    <dataField name="Suma de pos 20a25" fld="23" baseField="0" baseItem="0"/>
    <dataField name="Suma de pos 30a40" fld="24" baseField="0" baseItem="0"/>
    <dataField name="Suma de Total po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E30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h="1" x="0"/>
        <item h="1" x="4"/>
        <item x="1"/>
        <item h="1" x="3"/>
        <item h="1" x="2"/>
        <item t="default"/>
      </items>
    </pivotField>
    <pivotField numFmtId="167" showAll="0"/>
    <pivotField numFmtId="167" showAll="0"/>
    <pivotField numFmtId="167" showAll="0"/>
    <pivotField numFmtId="167" showAll="0"/>
    <pivotField numFmtId="167" showAll="0"/>
    <pivotField numFmtId="9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9" showAll="0"/>
    <pivotField dataField="1" numFmtId="167" showAll="0" defaultSubtotal="0"/>
    <pivotField dataField="1" numFmtId="167" showAll="0" defaultSubtotal="0"/>
    <pivotField dataField="1" numFmtId="167" showAll="0" defaultSubtotal="0"/>
    <pivotField dataField="1" numFmtId="167" showAll="0" defaultSubtotal="0"/>
  </pivotFields>
  <rowFields count="2">
    <field x="0"/>
    <field x="3"/>
  </rowFields>
  <rowItems count="11">
    <i>
      <x/>
    </i>
    <i r="1">
      <x v="2"/>
    </i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os 5a15" fld="25" baseField="0" baseItem="0"/>
    <dataField name="Suma de pos 20a25" fld="23" baseField="0" baseItem="0"/>
    <dataField name="Suma de pos 30a40" fld="24" baseField="0" baseItem="0"/>
    <dataField name="Suma de Total po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14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x="0"/>
        <item h="1" x="4"/>
        <item h="1" x="1"/>
        <item h="1" x="3"/>
        <item h="1" x="2"/>
        <item t="default"/>
      </items>
    </pivotField>
    <pivotField numFmtId="167" showAll="0"/>
    <pivotField numFmtId="167" showAll="0"/>
    <pivotField numFmtId="167" showAll="0"/>
    <pivotField numFmtId="167" showAll="0"/>
    <pivotField numFmtId="167" showAll="0"/>
    <pivotField numFmtId="9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9" showAll="0"/>
    <pivotField dataField="1" numFmtId="167" showAll="0" defaultSubtotal="0"/>
    <pivotField dataField="1" numFmtId="167" showAll="0" defaultSubtotal="0"/>
    <pivotField dataField="1" numFmtId="167" showAll="0" defaultSubtotal="0"/>
    <pivotField dataField="1" numFmtId="167" showAll="0" defaultSubtotal="0"/>
  </pivotFields>
  <rowFields count="2">
    <field x="0"/>
    <field x="3"/>
  </rowFields>
  <rowItems count="11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os 5a15" fld="25" baseField="0" baseItem="0"/>
    <dataField name="Suma de pos 20a25" fld="23" baseField="0" baseItem="0"/>
    <dataField name="Suma de pos 30a40" fld="24" baseField="0" baseItem="0"/>
    <dataField name="Suma de Total po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19" firstHeaderRow="0" firstDataRow="1" firstDataCol="1"/>
  <pivotFields count="27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h="1" x="0"/>
        <item h="1" x="4"/>
        <item h="1" x="1"/>
        <item x="3"/>
        <item x="2"/>
        <item t="default"/>
      </items>
    </pivotField>
    <pivotField numFmtId="167" showAll="0"/>
    <pivotField numFmtId="167" showAll="0"/>
    <pivotField numFmtId="167" showAll="0"/>
    <pivotField numFmtId="167" showAll="0"/>
    <pivotField numFmtId="167" showAll="0"/>
    <pivotField numFmtId="9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9" showAll="0"/>
    <pivotField dataField="1" numFmtId="167" showAll="0" defaultSubtotal="0"/>
    <pivotField dataField="1" numFmtId="167" showAll="0" defaultSubtotal="0"/>
    <pivotField dataField="1" numFmtId="167" showAll="0" defaultSubtotal="0"/>
    <pivotField numFmtId="167" showAll="0" defaultSubtotal="0"/>
  </pivotFields>
  <rowFields count="2">
    <field x="0"/>
    <field x="3"/>
  </rowFields>
  <rowItems count="16">
    <i>
      <x/>
    </i>
    <i r="1">
      <x v="3"/>
    </i>
    <i r="1">
      <x v="4"/>
    </i>
    <i>
      <x v="1"/>
    </i>
    <i r="1">
      <x v="3"/>
    </i>
    <i r="1">
      <x v="4"/>
    </i>
    <i>
      <x v="2"/>
    </i>
    <i r="1">
      <x v="3"/>
    </i>
    <i r="1">
      <x v="4"/>
    </i>
    <i>
      <x v="3"/>
    </i>
    <i r="1">
      <x v="3"/>
    </i>
    <i r="1">
      <x v="4"/>
    </i>
    <i>
      <x v="4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pos 20a25" fld="23" baseField="0" baseItem="0"/>
    <dataField name="Suma de pos 30a40" fld="24" baseField="0" baseItem="0"/>
    <dataField name="Suma de Pos 5a15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Dinámica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57" firstHeaderRow="1" firstDataRow="1" firstDataCol="1"/>
  <pivotFields count="11">
    <pivotField axis="axisRow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umFmtId="165" showAll="0"/>
    <pivotField axis="axisRow" showAll="0">
      <items count="6">
        <item x="0"/>
        <item x="4"/>
        <item x="1"/>
        <item x="3"/>
        <item x="2"/>
        <item t="default"/>
      </items>
    </pivotField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dataField="1" numFmtId="167" showAll="0"/>
  </pivotFields>
  <rowFields count="2">
    <field x="0"/>
    <field x="2"/>
  </rowFields>
  <rowItems count="254">
    <i>
      <x/>
    </i>
    <i r="1">
      <x/>
    </i>
    <i r="1">
      <x v="2"/>
    </i>
    <i r="1">
      <x v="4"/>
    </i>
    <i>
      <x v="1"/>
    </i>
    <i r="1">
      <x/>
    </i>
    <i r="1">
      <x v="4"/>
    </i>
    <i>
      <x v="2"/>
    </i>
    <i r="1">
      <x/>
    </i>
    <i r="1">
      <x v="4"/>
    </i>
    <i>
      <x v="3"/>
    </i>
    <i r="1">
      <x/>
    </i>
    <i r="1">
      <x v="2"/>
    </i>
    <i r="1">
      <x v="3"/>
    </i>
    <i r="1">
      <x v="4"/>
    </i>
    <i>
      <x v="4"/>
    </i>
    <i r="1">
      <x/>
    </i>
    <i r="1">
      <x v="3"/>
    </i>
    <i>
      <x v="5"/>
    </i>
    <i r="1">
      <x/>
    </i>
    <i r="1">
      <x v="1"/>
    </i>
    <i r="1">
      <x v="2"/>
    </i>
    <i r="1">
      <x v="4"/>
    </i>
    <i>
      <x v="6"/>
    </i>
    <i r="1">
      <x/>
    </i>
    <i r="1">
      <x v="4"/>
    </i>
    <i>
      <x v="7"/>
    </i>
    <i r="1">
      <x/>
    </i>
    <i r="1">
      <x v="2"/>
    </i>
    <i r="1">
      <x v="4"/>
    </i>
    <i>
      <x v="8"/>
    </i>
    <i r="1">
      <x/>
    </i>
    <i r="1">
      <x v="2"/>
    </i>
    <i r="1">
      <x v="3"/>
    </i>
    <i r="1">
      <x v="4"/>
    </i>
    <i>
      <x v="9"/>
    </i>
    <i r="1">
      <x/>
    </i>
    <i r="1">
      <x v="4"/>
    </i>
    <i>
      <x v="10"/>
    </i>
    <i r="1">
      <x/>
    </i>
    <i r="1">
      <x v="4"/>
    </i>
    <i>
      <x v="11"/>
    </i>
    <i r="1">
      <x/>
    </i>
    <i r="1">
      <x v="4"/>
    </i>
    <i>
      <x v="12"/>
    </i>
    <i r="1">
      <x/>
    </i>
    <i r="1">
      <x v="1"/>
    </i>
    <i r="1">
      <x v="3"/>
    </i>
    <i r="1">
      <x v="4"/>
    </i>
    <i>
      <x v="13"/>
    </i>
    <i r="1">
      <x/>
    </i>
    <i r="1">
      <x v="4"/>
    </i>
    <i>
      <x v="14"/>
    </i>
    <i r="1">
      <x/>
    </i>
    <i r="1">
      <x v="2"/>
    </i>
    <i r="1">
      <x v="4"/>
    </i>
    <i>
      <x v="15"/>
    </i>
    <i r="1">
      <x/>
    </i>
    <i r="1">
      <x v="3"/>
    </i>
    <i r="1">
      <x v="4"/>
    </i>
    <i>
      <x v="16"/>
    </i>
    <i r="1">
      <x/>
    </i>
    <i r="1">
      <x v="1"/>
    </i>
    <i r="1">
      <x v="3"/>
    </i>
    <i r="1">
      <x v="4"/>
    </i>
    <i>
      <x v="17"/>
    </i>
    <i r="1">
      <x/>
    </i>
    <i r="1">
      <x v="1"/>
    </i>
    <i r="1">
      <x v="3"/>
    </i>
    <i r="1">
      <x v="4"/>
    </i>
    <i>
      <x v="18"/>
    </i>
    <i r="1">
      <x/>
    </i>
    <i r="1">
      <x v="1"/>
    </i>
    <i r="1">
      <x v="3"/>
    </i>
    <i r="1">
      <x v="4"/>
    </i>
    <i>
      <x v="19"/>
    </i>
    <i r="1">
      <x/>
    </i>
    <i r="1">
      <x v="3"/>
    </i>
    <i r="1">
      <x v="4"/>
    </i>
    <i>
      <x v="20"/>
    </i>
    <i r="1">
      <x/>
    </i>
    <i r="1">
      <x v="1"/>
    </i>
    <i r="1">
      <x v="3"/>
    </i>
    <i r="1">
      <x v="4"/>
    </i>
    <i>
      <x v="21"/>
    </i>
    <i r="1">
      <x/>
    </i>
    <i r="1">
      <x v="1"/>
    </i>
    <i r="1">
      <x v="3"/>
    </i>
    <i r="1">
      <x v="4"/>
    </i>
    <i>
      <x v="22"/>
    </i>
    <i r="1">
      <x/>
    </i>
    <i r="1">
      <x v="4"/>
    </i>
    <i>
      <x v="23"/>
    </i>
    <i r="1">
      <x/>
    </i>
    <i r="1">
      <x v="1"/>
    </i>
    <i r="1">
      <x v="3"/>
    </i>
    <i r="1">
      <x v="4"/>
    </i>
    <i>
      <x v="24"/>
    </i>
    <i r="1">
      <x/>
    </i>
    <i r="1">
      <x v="1"/>
    </i>
    <i r="1">
      <x v="2"/>
    </i>
    <i r="1">
      <x v="3"/>
    </i>
    <i r="1">
      <x v="4"/>
    </i>
    <i>
      <x v="25"/>
    </i>
    <i r="1">
      <x/>
    </i>
    <i r="1">
      <x v="1"/>
    </i>
    <i r="1">
      <x v="2"/>
    </i>
    <i r="1">
      <x v="3"/>
    </i>
    <i r="1">
      <x v="4"/>
    </i>
    <i>
      <x v="26"/>
    </i>
    <i r="1">
      <x/>
    </i>
    <i r="1">
      <x v="1"/>
    </i>
    <i r="1">
      <x v="2"/>
    </i>
    <i r="1">
      <x v="3"/>
    </i>
    <i r="1">
      <x v="4"/>
    </i>
    <i>
      <x v="27"/>
    </i>
    <i r="1">
      <x/>
    </i>
    <i r="1">
      <x v="3"/>
    </i>
    <i r="1">
      <x v="4"/>
    </i>
    <i>
      <x v="28"/>
    </i>
    <i r="1">
      <x/>
    </i>
    <i r="1">
      <x v="1"/>
    </i>
    <i r="1">
      <x v="2"/>
    </i>
    <i r="1">
      <x v="3"/>
    </i>
    <i r="1">
      <x v="4"/>
    </i>
    <i>
      <x v="29"/>
    </i>
    <i r="1">
      <x/>
    </i>
    <i r="1">
      <x v="3"/>
    </i>
    <i r="1">
      <x v="4"/>
    </i>
    <i>
      <x v="30"/>
    </i>
    <i r="1">
      <x/>
    </i>
    <i r="1">
      <x v="2"/>
    </i>
    <i r="1">
      <x v="3"/>
    </i>
    <i r="1">
      <x v="4"/>
    </i>
    <i>
      <x v="31"/>
    </i>
    <i r="1">
      <x/>
    </i>
    <i r="1">
      <x v="3"/>
    </i>
    <i r="1">
      <x v="4"/>
    </i>
    <i>
      <x v="32"/>
    </i>
    <i r="1">
      <x/>
    </i>
    <i r="1">
      <x v="3"/>
    </i>
    <i r="1">
      <x v="4"/>
    </i>
    <i>
      <x v="33"/>
    </i>
    <i r="1">
      <x/>
    </i>
    <i r="1">
      <x v="3"/>
    </i>
    <i r="1">
      <x v="4"/>
    </i>
    <i>
      <x v="34"/>
    </i>
    <i r="1">
      <x/>
    </i>
    <i r="1">
      <x v="3"/>
    </i>
    <i r="1">
      <x v="4"/>
    </i>
    <i>
      <x v="35"/>
    </i>
    <i r="1">
      <x/>
    </i>
    <i r="1">
      <x v="3"/>
    </i>
    <i r="1">
      <x v="4"/>
    </i>
    <i>
      <x v="36"/>
    </i>
    <i r="1">
      <x/>
    </i>
    <i r="1">
      <x v="3"/>
    </i>
    <i r="1">
      <x v="4"/>
    </i>
    <i>
      <x v="37"/>
    </i>
    <i r="1">
      <x/>
    </i>
    <i r="1">
      <x v="3"/>
    </i>
    <i r="1">
      <x v="4"/>
    </i>
    <i>
      <x v="38"/>
    </i>
    <i r="1">
      <x/>
    </i>
    <i r="1">
      <x v="3"/>
    </i>
    <i r="1">
      <x v="4"/>
    </i>
    <i>
      <x v="39"/>
    </i>
    <i r="1">
      <x/>
    </i>
    <i r="1">
      <x v="3"/>
    </i>
    <i r="1">
      <x v="4"/>
    </i>
    <i>
      <x v="40"/>
    </i>
    <i r="1">
      <x/>
    </i>
    <i r="1">
      <x v="3"/>
    </i>
    <i r="1">
      <x v="4"/>
    </i>
    <i>
      <x v="41"/>
    </i>
    <i r="1">
      <x/>
    </i>
    <i r="1">
      <x v="3"/>
    </i>
    <i r="1">
      <x v="4"/>
    </i>
    <i>
      <x v="42"/>
    </i>
    <i r="1">
      <x/>
    </i>
    <i r="1">
      <x v="3"/>
    </i>
    <i r="1">
      <x v="4"/>
    </i>
    <i>
      <x v="43"/>
    </i>
    <i r="1">
      <x/>
    </i>
    <i r="1">
      <x v="3"/>
    </i>
    <i r="1">
      <x v="4"/>
    </i>
    <i>
      <x v="44"/>
    </i>
    <i r="1">
      <x/>
    </i>
    <i r="1">
      <x v="3"/>
    </i>
    <i r="1">
      <x v="4"/>
    </i>
    <i>
      <x v="45"/>
    </i>
    <i r="1">
      <x/>
    </i>
    <i r="1">
      <x v="3"/>
    </i>
    <i r="1">
      <x v="4"/>
    </i>
    <i>
      <x v="46"/>
    </i>
    <i r="1">
      <x/>
    </i>
    <i r="1">
      <x v="3"/>
    </i>
    <i r="1">
      <x v="4"/>
    </i>
    <i>
      <x v="47"/>
    </i>
    <i r="1">
      <x/>
    </i>
    <i r="1">
      <x v="3"/>
    </i>
    <i r="1">
      <x v="4"/>
    </i>
    <i>
      <x v="48"/>
    </i>
    <i r="1">
      <x/>
    </i>
    <i r="1">
      <x v="3"/>
    </i>
    <i r="1">
      <x v="4"/>
    </i>
    <i>
      <x v="49"/>
    </i>
    <i r="1">
      <x/>
    </i>
    <i r="1">
      <x v="2"/>
    </i>
    <i r="1">
      <x v="3"/>
    </i>
    <i r="1">
      <x v="4"/>
    </i>
    <i>
      <x v="50"/>
    </i>
    <i r="1">
      <x/>
    </i>
    <i r="1">
      <x v="3"/>
    </i>
    <i r="1">
      <x v="4"/>
    </i>
    <i>
      <x v="51"/>
    </i>
    <i r="1">
      <x/>
    </i>
    <i r="1">
      <x v="3"/>
    </i>
    <i r="1">
      <x v="4"/>
    </i>
    <i>
      <x v="52"/>
    </i>
    <i r="1">
      <x/>
    </i>
    <i r="1">
      <x v="3"/>
    </i>
    <i r="1">
      <x v="4"/>
    </i>
    <i>
      <x v="53"/>
    </i>
    <i r="1">
      <x/>
    </i>
    <i r="1">
      <x v="3"/>
    </i>
    <i r="1">
      <x v="4"/>
    </i>
    <i>
      <x v="54"/>
    </i>
    <i r="1">
      <x/>
    </i>
    <i r="1">
      <x v="3"/>
    </i>
    <i r="1">
      <x v="4"/>
    </i>
    <i>
      <x v="55"/>
    </i>
    <i r="1">
      <x/>
    </i>
    <i r="1">
      <x v="2"/>
    </i>
    <i r="1">
      <x v="3"/>
    </i>
    <i r="1">
      <x v="4"/>
    </i>
    <i>
      <x v="56"/>
    </i>
    <i r="1">
      <x/>
    </i>
    <i r="1">
      <x v="3"/>
    </i>
    <i r="1">
      <x v="4"/>
    </i>
    <i>
      <x v="57"/>
    </i>
    <i r="1">
      <x/>
    </i>
    <i r="1">
      <x v="2"/>
    </i>
    <i r="1">
      <x v="3"/>
    </i>
    <i r="1">
      <x v="4"/>
    </i>
    <i>
      <x v="58"/>
    </i>
    <i r="1">
      <x/>
    </i>
    <i r="1">
      <x v="3"/>
    </i>
    <i r="1">
      <x v="4"/>
    </i>
    <i>
      <x v="59"/>
    </i>
    <i r="1">
      <x/>
    </i>
    <i r="1">
      <x v="3"/>
    </i>
    <i r="1">
      <x v="4"/>
    </i>
    <i t="grand">
      <x/>
    </i>
  </rowItems>
  <colItems count="1">
    <i/>
  </colItems>
  <dataFields count="1">
    <dataField name="Suma de M3 VTA por UM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Dinámica6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35" firstHeaderRow="0" firstDataRow="1" firstDataCol="1"/>
  <pivotFields count="8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>
      <items count="6">
        <item x="0"/>
        <item x="4"/>
        <item x="1"/>
        <item x="3"/>
        <item x="2"/>
        <item t="default"/>
      </items>
    </pivotField>
    <pivotField dataField="1" showAll="0"/>
    <pivotField dataField="1" showAll="0"/>
    <pivotField showAll="0"/>
  </pivotFields>
  <rowFields count="2">
    <field x="0"/>
    <field x="4"/>
  </rowFields>
  <rowItems count="32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2"/>
    </i>
    <i r="1">
      <x v="3"/>
    </i>
    <i r="1">
      <x v="4"/>
    </i>
    <i>
      <x v="3"/>
    </i>
    <i r="1">
      <x/>
    </i>
    <i r="1">
      <x v="3"/>
    </i>
    <i r="1">
      <x v="4"/>
    </i>
    <i>
      <x v="4"/>
    </i>
    <i r="1">
      <x/>
    </i>
    <i r="1">
      <x v="2"/>
    </i>
    <i r="1">
      <x v="3"/>
    </i>
    <i r="1">
      <x v="4"/>
    </i>
    <i>
      <x v="5"/>
    </i>
    <i r="1">
      <x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TA" fld="5" baseField="0" baseItem="0"/>
    <dataField name="Suma de VTA+INF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TablaDiná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77" firstHeaderRow="1" firstDataRow="1" firstDataCol="1"/>
  <pivotFields count="2">
    <pivotField axis="axisRow" showAll="0">
      <items count="74">
        <item x="0"/>
        <item x="1"/>
        <item x="3"/>
        <item x="4"/>
        <item x="6"/>
        <item x="5"/>
        <item x="8"/>
        <item x="9"/>
        <item x="7"/>
        <item x="10"/>
        <item x="11"/>
        <item x="2"/>
        <item x="15"/>
        <item x="14"/>
        <item x="13"/>
        <item x="18"/>
        <item x="12"/>
        <item x="16"/>
        <item x="17"/>
        <item x="19"/>
        <item x="20"/>
        <item x="72"/>
        <item x="21"/>
        <item x="25"/>
        <item x="26"/>
        <item x="23"/>
        <item x="24"/>
        <item x="22"/>
        <item x="28"/>
        <item x="29"/>
        <item x="30"/>
        <item x="38"/>
        <item x="31"/>
        <item x="37"/>
        <item x="39"/>
        <item x="35"/>
        <item x="36"/>
        <item x="32"/>
        <item x="41"/>
        <item x="27"/>
        <item x="33"/>
        <item x="46"/>
        <item x="40"/>
        <item x="42"/>
        <item x="44"/>
        <item x="43"/>
        <item x="34"/>
        <item x="71"/>
        <item x="50"/>
        <item x="45"/>
        <item x="49"/>
        <item x="48"/>
        <item x="47"/>
        <item x="52"/>
        <item x="64"/>
        <item x="65"/>
        <item x="62"/>
        <item x="63"/>
        <item x="66"/>
        <item x="67"/>
        <item x="68"/>
        <item x="53"/>
        <item x="51"/>
        <item x="55"/>
        <item x="56"/>
        <item x="54"/>
        <item x="70"/>
        <item x="57"/>
        <item x="69"/>
        <item x="59"/>
        <item x="60"/>
        <item x="58"/>
        <item x="61"/>
        <item t="default"/>
      </items>
    </pivotField>
    <pivotField dataField="1"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Suma de HECTAREA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Tabla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67" firstHeaderRow="1" firstDataRow="1" firstDataCol="1"/>
  <pivotFields count="12">
    <pivotField showAll="0"/>
    <pivotField axis="axisRow" showAll="0">
      <items count="164">
        <item x="17"/>
        <item x="18"/>
        <item x="29"/>
        <item x="24"/>
        <item x="19"/>
        <item x="20"/>
        <item x="21"/>
        <item x="22"/>
        <item x="30"/>
        <item x="25"/>
        <item x="28"/>
        <item x="10"/>
        <item x="14"/>
        <item x="0"/>
        <item x="23"/>
        <item x="26"/>
        <item x="27"/>
        <item x="11"/>
        <item x="8"/>
        <item x="12"/>
        <item x="15"/>
        <item x="1"/>
        <item x="7"/>
        <item x="6"/>
        <item x="16"/>
        <item x="4"/>
        <item x="35"/>
        <item x="36"/>
        <item x="37"/>
        <item x="13"/>
        <item x="5"/>
        <item x="2"/>
        <item x="9"/>
        <item x="38"/>
        <item x="3"/>
        <item x="39"/>
        <item x="40"/>
        <item x="44"/>
        <item x="45"/>
        <item x="46"/>
        <item x="41"/>
        <item x="47"/>
        <item x="31"/>
        <item x="32"/>
        <item x="33"/>
        <item x="34"/>
        <item x="42"/>
        <item x="43"/>
        <item x="48"/>
        <item x="49"/>
        <item x="50"/>
        <item x="51"/>
        <item x="52"/>
        <item x="67"/>
        <item x="53"/>
        <item x="54"/>
        <item x="55"/>
        <item x="61"/>
        <item x="65"/>
        <item x="62"/>
        <item x="63"/>
        <item x="56"/>
        <item x="66"/>
        <item x="64"/>
        <item x="57"/>
        <item x="58"/>
        <item x="59"/>
        <item x="60"/>
        <item x="68"/>
        <item x="69"/>
        <item x="70"/>
        <item x="71"/>
        <item x="72"/>
        <item x="75"/>
        <item x="73"/>
        <item x="74"/>
        <item x="76"/>
        <item x="77"/>
        <item x="78"/>
        <item x="81"/>
        <item x="79"/>
        <item x="80"/>
        <item x="82"/>
        <item x="83"/>
        <item x="84"/>
        <item x="85"/>
        <item x="89"/>
        <item x="86"/>
        <item x="87"/>
        <item x="91"/>
        <item x="92"/>
        <item x="90"/>
        <item x="88"/>
        <item x="95"/>
        <item x="96"/>
        <item x="93"/>
        <item x="94"/>
        <item x="108"/>
        <item x="109"/>
        <item x="97"/>
        <item x="98"/>
        <item x="99"/>
        <item x="100"/>
        <item x="107"/>
        <item x="110"/>
        <item x="111"/>
        <item x="116"/>
        <item x="117"/>
        <item x="101"/>
        <item x="102"/>
        <item x="112"/>
        <item x="113"/>
        <item x="118"/>
        <item x="121"/>
        <item x="103"/>
        <item x="106"/>
        <item x="114"/>
        <item x="120"/>
        <item x="141"/>
        <item x="142"/>
        <item x="122"/>
        <item x="104"/>
        <item x="105"/>
        <item x="115"/>
        <item x="119"/>
        <item x="143"/>
        <item x="144"/>
        <item x="130"/>
        <item x="131"/>
        <item x="123"/>
        <item x="159"/>
        <item x="160"/>
        <item x="145"/>
        <item x="146"/>
        <item x="132"/>
        <item x="133"/>
        <item x="128"/>
        <item x="129"/>
        <item x="161"/>
        <item x="162"/>
        <item x="147"/>
        <item x="148"/>
        <item x="134"/>
        <item x="135"/>
        <item x="138"/>
        <item x="125"/>
        <item x="124"/>
        <item x="157"/>
        <item x="158"/>
        <item x="149"/>
        <item x="136"/>
        <item x="137"/>
        <item x="139"/>
        <item x="126"/>
        <item x="127"/>
        <item x="155"/>
        <item x="156"/>
        <item x="150"/>
        <item x="140"/>
        <item x="151"/>
        <item x="152"/>
        <item x="153"/>
        <item x="1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numFmtId="166" showAll="0"/>
    <pivotField showAll="0"/>
  </pivotFields>
  <rowFields count="1">
    <field x="1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Items count="1">
    <i/>
  </colItems>
  <dataFields count="1">
    <dataField name="Suma de VOL UNITARIO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79"/>
  <sheetViews>
    <sheetView topLeftCell="D1" zoomScale="70" zoomScaleNormal="70" workbookViewId="0">
      <selection activeCell="K6" sqref="K6"/>
    </sheetView>
  </sheetViews>
  <sheetFormatPr defaultColWidth="11.5546875" defaultRowHeight="14.4" x14ac:dyDescent="0.3"/>
  <cols>
    <col min="1" max="1" width="22" bestFit="1" customWidth="1"/>
    <col min="2" max="2" width="22.44140625" bestFit="1" customWidth="1"/>
    <col min="3" max="5" width="13.33203125" customWidth="1"/>
    <col min="6" max="6" width="7.44140625" customWidth="1"/>
    <col min="7" max="7" width="5.77734375" bestFit="1" customWidth="1"/>
    <col min="8" max="8" width="9.21875" bestFit="1" customWidth="1"/>
    <col min="9" max="9" width="11.5546875" customWidth="1"/>
    <col min="10" max="10" width="6.88671875" bestFit="1" customWidth="1"/>
    <col min="11" max="11" width="11.5546875" style="28" customWidth="1"/>
    <col min="12" max="12" width="18.21875" style="28" bestFit="1" customWidth="1"/>
    <col min="13" max="13" width="8.6640625" style="28" bestFit="1" customWidth="1"/>
    <col min="14" max="14" width="12.6640625" style="28" customWidth="1"/>
    <col min="15" max="15" width="8.5546875" style="28" bestFit="1" customWidth="1"/>
    <col min="16" max="16" width="4.77734375" bestFit="1" customWidth="1"/>
    <col min="17" max="18" width="11.5546875" style="28" customWidth="1"/>
    <col min="19" max="19" width="8.88671875" style="28" customWidth="1"/>
    <col min="20" max="20" width="11.5546875" style="28" customWidth="1"/>
    <col min="21" max="21" width="10.44140625" style="28" customWidth="1"/>
    <col min="22" max="23" width="7.5546875" bestFit="1" customWidth="1"/>
    <col min="24" max="25" width="8.6640625" bestFit="1" customWidth="1"/>
    <col min="26" max="26" width="13.88671875" customWidth="1"/>
    <col min="27" max="29" width="7.5546875" style="11" bestFit="1" customWidth="1"/>
    <col min="30" max="30" width="7.5546875" bestFit="1" customWidth="1"/>
    <col min="31" max="31" width="9.44140625" bestFit="1" customWidth="1"/>
    <col min="32" max="32" width="8.6640625" bestFit="1" customWidth="1"/>
    <col min="33" max="34" width="9.77734375" bestFit="1" customWidth="1"/>
  </cols>
  <sheetData>
    <row r="1" spans="1:34" x14ac:dyDescent="0.3">
      <c r="AA1"/>
      <c r="AB1"/>
      <c r="AC1"/>
    </row>
    <row r="2" spans="1:34" x14ac:dyDescent="0.3">
      <c r="AA2"/>
      <c r="AB2"/>
      <c r="AC2"/>
    </row>
    <row r="3" spans="1:34" ht="14.4" customHeight="1" x14ac:dyDescent="0.3">
      <c r="A3" t="s">
        <v>27</v>
      </c>
      <c r="B3" t="s">
        <v>24</v>
      </c>
      <c r="AA3"/>
      <c r="AB3"/>
      <c r="AC3"/>
    </row>
    <row r="4" spans="1:34" ht="14.4" customHeight="1" x14ac:dyDescent="0.3">
      <c r="A4" t="s">
        <v>22</v>
      </c>
      <c r="B4" t="s">
        <v>17</v>
      </c>
      <c r="C4" t="s">
        <v>19</v>
      </c>
      <c r="D4" t="s">
        <v>13</v>
      </c>
      <c r="E4" t="s">
        <v>23</v>
      </c>
      <c r="Q4" s="67" t="s">
        <v>58</v>
      </c>
      <c r="R4" s="69" t="s">
        <v>59</v>
      </c>
      <c r="S4" s="69" t="s">
        <v>58</v>
      </c>
      <c r="T4" s="67" t="s">
        <v>60</v>
      </c>
      <c r="AA4"/>
      <c r="AB4"/>
      <c r="AC4"/>
    </row>
    <row r="5" spans="1:34" x14ac:dyDescent="0.3">
      <c r="A5" s="6">
        <v>1</v>
      </c>
      <c r="B5" s="3">
        <v>0.48820355288255879</v>
      </c>
      <c r="C5" s="3">
        <v>1.2290314027443892</v>
      </c>
      <c r="D5" s="3">
        <v>3.0699787154998122</v>
      </c>
      <c r="E5" s="3">
        <v>4.7872136711267599</v>
      </c>
      <c r="G5" t="s">
        <v>29</v>
      </c>
      <c r="H5" t="s">
        <v>28</v>
      </c>
      <c r="J5" s="36" t="s">
        <v>0</v>
      </c>
      <c r="K5" s="28" t="s">
        <v>48</v>
      </c>
      <c r="L5" s="28" t="s">
        <v>56</v>
      </c>
      <c r="M5" s="28" t="s">
        <v>63</v>
      </c>
      <c r="N5" s="28" t="s">
        <v>64</v>
      </c>
      <c r="O5" s="28" t="s">
        <v>62</v>
      </c>
      <c r="P5" s="34" t="s">
        <v>41</v>
      </c>
      <c r="Q5" s="68"/>
      <c r="R5" s="70"/>
      <c r="S5" s="70"/>
      <c r="T5" s="68"/>
      <c r="V5" s="4" t="s">
        <v>17</v>
      </c>
      <c r="W5" s="4" t="s">
        <v>19</v>
      </c>
      <c r="X5" s="4" t="s">
        <v>13</v>
      </c>
      <c r="Y5" s="10" t="s">
        <v>30</v>
      </c>
      <c r="Z5" s="10" t="s">
        <v>49</v>
      </c>
      <c r="AA5" s="10" t="s">
        <v>37</v>
      </c>
      <c r="AB5" s="10" t="s">
        <v>54</v>
      </c>
      <c r="AC5" s="10" t="s">
        <v>53</v>
      </c>
      <c r="AD5" s="10" t="s">
        <v>41</v>
      </c>
      <c r="AE5" s="4" t="s">
        <v>17</v>
      </c>
      <c r="AF5" s="4" t="s">
        <v>19</v>
      </c>
      <c r="AG5" s="4" t="s">
        <v>13</v>
      </c>
      <c r="AH5" s="10" t="s">
        <v>30</v>
      </c>
    </row>
    <row r="6" spans="1:34" x14ac:dyDescent="0.3">
      <c r="A6" s="7" t="s">
        <v>15</v>
      </c>
      <c r="B6" s="3"/>
      <c r="C6" s="3">
        <v>0.20666918219958577</v>
      </c>
      <c r="D6" s="3">
        <v>0.1609053175335653</v>
      </c>
      <c r="E6" s="3">
        <v>0.36757449973315104</v>
      </c>
      <c r="G6">
        <v>4</v>
      </c>
      <c r="H6">
        <f>G6*0.1</f>
        <v>0.4</v>
      </c>
      <c r="J6" s="36">
        <v>1</v>
      </c>
      <c r="K6" s="43">
        <f>'SUP RODAL'!C4</f>
        <v>45.633440999999998</v>
      </c>
      <c r="L6" s="7" t="s">
        <v>15</v>
      </c>
      <c r="M6" s="37">
        <f>Y6</f>
        <v>0.91893624933287765</v>
      </c>
      <c r="N6" s="40">
        <f>Z6</f>
        <v>41.934223116693161</v>
      </c>
      <c r="O6" s="38">
        <v>0.40251655874119219</v>
      </c>
      <c r="P6" s="34">
        <v>0.3</v>
      </c>
      <c r="Q6" s="41">
        <f>(100%-P6)*M6</f>
        <v>0.64325537453301429</v>
      </c>
      <c r="R6" s="41">
        <f>(100%-P6)*O6</f>
        <v>0.28176159111883453</v>
      </c>
      <c r="S6" s="41">
        <f>M6*P6</f>
        <v>0.27568087479986331</v>
      </c>
      <c r="T6" s="41">
        <f>S6*K6</f>
        <v>12.580266935007948</v>
      </c>
      <c r="U6" s="42"/>
      <c r="V6" s="11">
        <f t="shared" ref="V6:X9" si="0">B6/$H6</f>
        <v>0</v>
      </c>
      <c r="W6" s="11">
        <f t="shared" si="0"/>
        <v>0.51667295549896441</v>
      </c>
      <c r="X6" s="11">
        <f t="shared" si="0"/>
        <v>0.40226329383391324</v>
      </c>
      <c r="Y6" s="11">
        <f>SUM(V6:X6)</f>
        <v>0.91893624933287765</v>
      </c>
      <c r="Z6" s="11">
        <f>$K$6*Y6</f>
        <v>41.934223116693161</v>
      </c>
      <c r="AA6"/>
      <c r="AB6" s="33"/>
      <c r="AC6"/>
      <c r="AD6" s="34">
        <v>0.3</v>
      </c>
      <c r="AE6" s="35">
        <f>V6*AD6*K6</f>
        <v>0</v>
      </c>
      <c r="AF6" s="35">
        <f>W6*AD6*K6</f>
        <v>7.0732694493172845</v>
      </c>
      <c r="AG6" s="35">
        <f>X6*AD6*K6</f>
        <v>5.5069974856906629</v>
      </c>
      <c r="AH6" s="11">
        <f>SUM(AE6:AG6)</f>
        <v>12.580266935007948</v>
      </c>
    </row>
    <row r="7" spans="1:34" x14ac:dyDescent="0.3">
      <c r="A7" s="7" t="s">
        <v>18</v>
      </c>
      <c r="B7" s="3">
        <v>9.7407071222956207E-2</v>
      </c>
      <c r="C7" s="3"/>
      <c r="D7" s="3">
        <v>1.7406164486850328</v>
      </c>
      <c r="E7" s="3">
        <v>1.8380235199079891</v>
      </c>
      <c r="G7">
        <v>4</v>
      </c>
      <c r="H7">
        <f>G7*0.1</f>
        <v>0.4</v>
      </c>
      <c r="J7" s="36">
        <v>1</v>
      </c>
      <c r="K7" s="43">
        <v>45.633400000000002</v>
      </c>
      <c r="L7" s="7" t="s">
        <v>18</v>
      </c>
      <c r="M7" s="37">
        <f t="shared" ref="M7:N70" si="1">Y7</f>
        <v>4.5950587997699719</v>
      </c>
      <c r="N7" s="40">
        <f t="shared" si="1"/>
        <v>209.68834463083383</v>
      </c>
      <c r="O7" s="38">
        <v>1.7426021750380851</v>
      </c>
      <c r="P7" s="34">
        <v>0.3</v>
      </c>
      <c r="Q7" s="41">
        <f t="shared" ref="Q7:Q70" si="2">(100%-P7)*M7</f>
        <v>3.2165411598389801</v>
      </c>
      <c r="R7" s="41">
        <f t="shared" ref="R7:R70" si="3">(100%-P7)*O7</f>
        <v>1.2198215225266595</v>
      </c>
      <c r="S7" s="41">
        <f>M7*P7</f>
        <v>1.3785176399309915</v>
      </c>
      <c r="T7" s="41">
        <f t="shared" ref="T7:T9" si="4">S7*K7</f>
        <v>62.906446870026912</v>
      </c>
      <c r="V7" s="11">
        <f t="shared" si="0"/>
        <v>0.2435176780573905</v>
      </c>
      <c r="W7" s="11">
        <f t="shared" si="0"/>
        <v>0</v>
      </c>
      <c r="X7" s="11">
        <f t="shared" si="0"/>
        <v>4.3515411217125815</v>
      </c>
      <c r="Y7" s="11">
        <f t="shared" ref="Y7:Y70" si="5">SUM(V7:X7)</f>
        <v>4.5950587997699719</v>
      </c>
      <c r="Z7" s="11">
        <f t="shared" ref="Z7:Z9" si="6">$K$6*Y7</f>
        <v>209.68834463083383</v>
      </c>
      <c r="AA7"/>
      <c r="AB7"/>
      <c r="AC7"/>
      <c r="AD7" s="34">
        <v>0.3</v>
      </c>
      <c r="AE7" s="35">
        <f>V7*AD7*K7</f>
        <v>3.3337618829592373</v>
      </c>
      <c r="AF7" s="35">
        <f>W7*AD7*K7</f>
        <v>0</v>
      </c>
      <c r="AG7" s="35">
        <f>X7*AD7*K7</f>
        <v>59.572684987067667</v>
      </c>
      <c r="AH7" s="11">
        <f>Y7*AD7</f>
        <v>1.3785176399309915</v>
      </c>
    </row>
    <row r="8" spans="1:34" x14ac:dyDescent="0.3">
      <c r="A8" s="7" t="s">
        <v>16</v>
      </c>
      <c r="B8" s="3"/>
      <c r="C8" s="3"/>
      <c r="D8" s="3">
        <v>1.0212105717237356</v>
      </c>
      <c r="E8" s="3">
        <v>1.0212105717237356</v>
      </c>
      <c r="G8">
        <v>4</v>
      </c>
      <c r="H8">
        <f>G8*0.1</f>
        <v>0.4</v>
      </c>
      <c r="J8" s="36">
        <v>1</v>
      </c>
      <c r="K8" s="43">
        <v>45.633400000000002</v>
      </c>
      <c r="L8" s="7" t="s">
        <v>16</v>
      </c>
      <c r="M8" s="37">
        <f t="shared" si="1"/>
        <v>2.5530264293093388</v>
      </c>
      <c r="N8" s="40">
        <f t="shared" si="1"/>
        <v>116.50338093332837</v>
      </c>
      <c r="O8" s="38">
        <v>0.42215151282612839</v>
      </c>
      <c r="P8" s="34">
        <v>0.3</v>
      </c>
      <c r="Q8" s="41">
        <f t="shared" si="2"/>
        <v>1.7871185005165371</v>
      </c>
      <c r="R8" s="41">
        <f t="shared" si="3"/>
        <v>0.29550605897828985</v>
      </c>
      <c r="S8" s="41">
        <f t="shared" ref="S8:S9" si="7">M8*P8</f>
        <v>0.76590792879280156</v>
      </c>
      <c r="T8" s="41">
        <f t="shared" si="4"/>
        <v>34.950982877773434</v>
      </c>
      <c r="V8" s="11">
        <f t="shared" si="0"/>
        <v>0</v>
      </c>
      <c r="W8" s="11">
        <f t="shared" si="0"/>
        <v>0</v>
      </c>
      <c r="X8" s="11">
        <f t="shared" si="0"/>
        <v>2.5530264293093388</v>
      </c>
      <c r="Y8" s="11">
        <f t="shared" si="5"/>
        <v>2.5530264293093388</v>
      </c>
      <c r="Z8" s="11">
        <f t="shared" si="6"/>
        <v>116.50338093332837</v>
      </c>
      <c r="AA8" s="11">
        <f>'CALCCULO DE ICA E IMA'!O4</f>
        <v>2.2191120177776762</v>
      </c>
      <c r="AB8" s="11">
        <f>'CALCCULO DE ICA E IMA'!P4</f>
        <v>1.9047619047619047</v>
      </c>
      <c r="AC8" s="11">
        <f>'CALCCULO DE ICA E IMA'!Q4</f>
        <v>1.8790867892472258</v>
      </c>
      <c r="AD8" s="34">
        <v>0.3</v>
      </c>
      <c r="AE8" s="35">
        <f t="shared" ref="AE8:AE9" si="8">V8*AD8*K8</f>
        <v>0</v>
      </c>
      <c r="AF8" s="35">
        <f t="shared" ref="AF8:AF9" si="9">W8*AD8*K8</f>
        <v>0</v>
      </c>
      <c r="AG8" s="35">
        <f t="shared" ref="AG8:AG9" si="10">X8*AD8*K8</f>
        <v>34.950982877773434</v>
      </c>
      <c r="AH8" s="11">
        <f t="shared" ref="AH8:AH9" si="11">SUM(AE8:AG8)</f>
        <v>34.950982877773434</v>
      </c>
    </row>
    <row r="9" spans="1:34" x14ac:dyDescent="0.3">
      <c r="A9" s="7" t="s">
        <v>12</v>
      </c>
      <c r="B9" s="3">
        <v>0.39079648165960257</v>
      </c>
      <c r="C9" s="3">
        <v>1.0223622205448033</v>
      </c>
      <c r="D9" s="3">
        <v>0.14724637755747871</v>
      </c>
      <c r="E9" s="3">
        <v>1.5604050797618845</v>
      </c>
      <c r="G9">
        <v>4</v>
      </c>
      <c r="H9">
        <f>G9*0.1</f>
        <v>0.4</v>
      </c>
      <c r="J9" s="36">
        <v>1</v>
      </c>
      <c r="K9" s="43">
        <v>45.633400000000002</v>
      </c>
      <c r="L9" s="7" t="s">
        <v>12</v>
      </c>
      <c r="M9" s="37">
        <f t="shared" si="1"/>
        <v>3.9010126994047116</v>
      </c>
      <c r="N9" s="40">
        <f t="shared" si="1"/>
        <v>178.01663285853564</v>
      </c>
      <c r="O9" s="38">
        <v>1.5217089415825558</v>
      </c>
      <c r="P9" s="34">
        <v>0.3</v>
      </c>
      <c r="Q9" s="41">
        <f t="shared" si="2"/>
        <v>2.730708889583298</v>
      </c>
      <c r="R9" s="41">
        <f t="shared" si="3"/>
        <v>1.065196259107789</v>
      </c>
      <c r="S9" s="41">
        <f t="shared" si="7"/>
        <v>1.1703038098214134</v>
      </c>
      <c r="T9" s="41">
        <f t="shared" si="4"/>
        <v>53.404941875104484</v>
      </c>
      <c r="V9" s="11">
        <f t="shared" si="0"/>
        <v>0.97699120414900642</v>
      </c>
      <c r="W9" s="11">
        <f t="shared" si="0"/>
        <v>2.5559055513620081</v>
      </c>
      <c r="X9" s="11">
        <f t="shared" si="0"/>
        <v>0.36811594389369678</v>
      </c>
      <c r="Y9" s="11">
        <f t="shared" si="5"/>
        <v>3.9010126994047116</v>
      </c>
      <c r="Z9" s="11">
        <f t="shared" si="6"/>
        <v>178.01663285853564</v>
      </c>
      <c r="AD9" s="34">
        <v>0.3</v>
      </c>
      <c r="AE9" s="35">
        <f t="shared" si="8"/>
        <v>13.375029124623982</v>
      </c>
      <c r="AF9" s="35">
        <f t="shared" si="9"/>
        <v>34.99039811625692</v>
      </c>
      <c r="AG9" s="35">
        <f t="shared" si="10"/>
        <v>5.039514634223587</v>
      </c>
      <c r="AH9" s="11">
        <f t="shared" si="11"/>
        <v>53.404941875104491</v>
      </c>
    </row>
    <row r="10" spans="1:34" x14ac:dyDescent="0.3">
      <c r="A10" s="6">
        <v>2</v>
      </c>
      <c r="B10" s="3">
        <v>0.6986057154557217</v>
      </c>
      <c r="C10" s="3">
        <v>0.75232788280188023</v>
      </c>
      <c r="D10" s="3">
        <v>1.284142616398682</v>
      </c>
      <c r="E10" s="3">
        <v>2.7350762146562841</v>
      </c>
      <c r="J10" s="44"/>
      <c r="K10" s="45"/>
      <c r="L10" s="27">
        <v>2</v>
      </c>
      <c r="M10" s="46">
        <f>SUM(M6:M9)</f>
        <v>11.9680341778169</v>
      </c>
      <c r="N10" s="46">
        <f t="shared" ref="N10:AH10" si="12">SUM(N6:N9)</f>
        <v>546.14258153939102</v>
      </c>
      <c r="O10" s="46">
        <f t="shared" si="12"/>
        <v>4.0889791881879614</v>
      </c>
      <c r="P10" s="47"/>
      <c r="Q10" s="46">
        <f t="shared" si="12"/>
        <v>8.3776239244718287</v>
      </c>
      <c r="R10" s="46">
        <f t="shared" si="12"/>
        <v>2.8622854317315731</v>
      </c>
      <c r="S10" s="46">
        <f t="shared" si="12"/>
        <v>3.5904102533450697</v>
      </c>
      <c r="T10" s="46">
        <f>SUM(T6:T9)</f>
        <v>163.84263855791278</v>
      </c>
      <c r="U10" s="46">
        <f t="shared" si="12"/>
        <v>0</v>
      </c>
      <c r="V10" s="46">
        <f t="shared" si="12"/>
        <v>1.220508882206397</v>
      </c>
      <c r="W10" s="46">
        <f t="shared" si="12"/>
        <v>3.0725785068609728</v>
      </c>
      <c r="X10" s="46">
        <f t="shared" si="12"/>
        <v>7.67494678874953</v>
      </c>
      <c r="Y10" s="46">
        <f t="shared" si="12"/>
        <v>11.9680341778169</v>
      </c>
      <c r="Z10" s="46">
        <f t="shared" si="12"/>
        <v>546.14258153939102</v>
      </c>
      <c r="AA10" s="46">
        <f t="shared" si="12"/>
        <v>2.2191120177776762</v>
      </c>
      <c r="AB10" s="46">
        <f t="shared" si="12"/>
        <v>1.9047619047619047</v>
      </c>
      <c r="AC10" s="46">
        <f t="shared" si="12"/>
        <v>1.8790867892472258</v>
      </c>
      <c r="AD10" s="46">
        <f t="shared" si="12"/>
        <v>1.2</v>
      </c>
      <c r="AE10" s="46">
        <f t="shared" si="12"/>
        <v>16.708791007583219</v>
      </c>
      <c r="AF10" s="46">
        <f t="shared" si="12"/>
        <v>42.063667565574207</v>
      </c>
      <c r="AG10" s="46">
        <f t="shared" si="12"/>
        <v>105.07017998475536</v>
      </c>
      <c r="AH10" s="46">
        <f t="shared" si="12"/>
        <v>102.31470932781687</v>
      </c>
    </row>
    <row r="11" spans="1:34" x14ac:dyDescent="0.3">
      <c r="A11" s="7" t="s">
        <v>15</v>
      </c>
      <c r="B11" s="3"/>
      <c r="C11" s="3"/>
      <c r="D11" s="3">
        <v>9.45837471220317E-2</v>
      </c>
      <c r="E11" s="3">
        <v>9.45837471220317E-2</v>
      </c>
      <c r="G11">
        <v>3</v>
      </c>
      <c r="H11">
        <f>G11*0.1</f>
        <v>0.30000000000000004</v>
      </c>
      <c r="J11" s="36">
        <v>2</v>
      </c>
      <c r="K11" s="43">
        <v>29.06024</v>
      </c>
      <c r="L11" s="7" t="s">
        <v>15</v>
      </c>
      <c r="M11" s="37">
        <f t="shared" si="1"/>
        <v>0.31527915707343895</v>
      </c>
      <c r="N11" s="40">
        <f t="shared" si="1"/>
        <v>9.1620879715518342</v>
      </c>
      <c r="O11" s="38">
        <v>0.17016960206944717</v>
      </c>
      <c r="P11" s="34">
        <v>0.3</v>
      </c>
      <c r="Q11" s="41">
        <f t="shared" si="2"/>
        <v>0.22069540995140724</v>
      </c>
      <c r="R11" s="41">
        <f t="shared" si="3"/>
        <v>0.11911872144861302</v>
      </c>
      <c r="S11" s="41">
        <f t="shared" ref="S11:S74" si="13">M11*P11</f>
        <v>9.4583747122031686E-2</v>
      </c>
      <c r="T11" s="41">
        <f t="shared" ref="T11:T74" si="14">S11*K11</f>
        <v>2.74862639146555</v>
      </c>
      <c r="V11" s="11">
        <f t="shared" ref="V11:X14" si="15">B11/$H11</f>
        <v>0</v>
      </c>
      <c r="W11" s="11">
        <f t="shared" si="15"/>
        <v>0</v>
      </c>
      <c r="X11" s="11">
        <f t="shared" si="15"/>
        <v>0.31527915707343895</v>
      </c>
      <c r="Y11" s="11">
        <f t="shared" si="5"/>
        <v>0.31527915707343895</v>
      </c>
      <c r="Z11" s="11">
        <f>$K$11*Y11</f>
        <v>9.1620879715518342</v>
      </c>
      <c r="AD11" s="34">
        <v>0.3</v>
      </c>
      <c r="AE11" s="35">
        <f t="shared" ref="AE11:AE74" si="16">V11*AD11*K11</f>
        <v>0</v>
      </c>
      <c r="AF11" s="35">
        <f t="shared" ref="AF11:AF74" si="17">W11*AD11*K11</f>
        <v>0</v>
      </c>
      <c r="AG11" s="35">
        <f t="shared" ref="AG11:AG74" si="18">X11*AD11*K11</f>
        <v>2.74862639146555</v>
      </c>
      <c r="AH11" s="11">
        <f t="shared" ref="AH11:AH74" si="19">SUM(AE11:AG11)</f>
        <v>2.74862639146555</v>
      </c>
    </row>
    <row r="12" spans="1:34" x14ac:dyDescent="0.3">
      <c r="A12" s="7" t="s">
        <v>18</v>
      </c>
      <c r="B12" s="3">
        <v>0.3928126608166958</v>
      </c>
      <c r="C12" s="3"/>
      <c r="D12" s="3">
        <v>0.75579194147922535</v>
      </c>
      <c r="E12" s="3">
        <v>1.1486046022959211</v>
      </c>
      <c r="G12">
        <v>3</v>
      </c>
      <c r="H12">
        <f>G12*0.1</f>
        <v>0.30000000000000004</v>
      </c>
      <c r="J12" s="36">
        <v>2</v>
      </c>
      <c r="K12" s="43">
        <v>29.06024</v>
      </c>
      <c r="L12" s="7" t="s">
        <v>18</v>
      </c>
      <c r="M12" s="37">
        <f t="shared" si="1"/>
        <v>3.8286820076530699</v>
      </c>
      <c r="N12" s="40">
        <f t="shared" si="1"/>
        <v>111.26241802608004</v>
      </c>
      <c r="O12" s="38">
        <v>1.5511613727099589</v>
      </c>
      <c r="P12" s="34">
        <v>0.3</v>
      </c>
      <c r="Q12" s="41">
        <f t="shared" si="2"/>
        <v>2.6800774053571486</v>
      </c>
      <c r="R12" s="41">
        <f t="shared" si="3"/>
        <v>1.0858129608969711</v>
      </c>
      <c r="S12" s="41">
        <f t="shared" si="13"/>
        <v>1.1486046022959209</v>
      </c>
      <c r="T12" s="41">
        <f t="shared" si="14"/>
        <v>33.378725407824014</v>
      </c>
      <c r="V12" s="11">
        <f t="shared" si="15"/>
        <v>1.3093755360556525</v>
      </c>
      <c r="W12" s="11">
        <f t="shared" si="15"/>
        <v>0</v>
      </c>
      <c r="X12" s="11">
        <f t="shared" si="15"/>
        <v>2.5193064715974174</v>
      </c>
      <c r="Y12" s="11">
        <f t="shared" si="5"/>
        <v>3.8286820076530699</v>
      </c>
      <c r="Z12" s="11">
        <f t="shared" ref="Z12:Z14" si="20">$K$11*Y12</f>
        <v>111.26241802608004</v>
      </c>
      <c r="AD12" s="34">
        <v>0.3</v>
      </c>
      <c r="AE12" s="35">
        <f t="shared" si="16"/>
        <v>11.415230198371775</v>
      </c>
      <c r="AF12" s="35">
        <f t="shared" si="17"/>
        <v>0</v>
      </c>
      <c r="AG12" s="35">
        <f t="shared" si="18"/>
        <v>21.96349520945224</v>
      </c>
      <c r="AH12" s="11">
        <f t="shared" si="19"/>
        <v>33.378725407824014</v>
      </c>
    </row>
    <row r="13" spans="1:34" x14ac:dyDescent="0.3">
      <c r="A13" s="7" t="s">
        <v>16</v>
      </c>
      <c r="B13" s="3"/>
      <c r="C13" s="3"/>
      <c r="D13" s="3">
        <v>0.18938334361134343</v>
      </c>
      <c r="E13" s="3">
        <v>0.18938334361134343</v>
      </c>
      <c r="G13">
        <v>3</v>
      </c>
      <c r="H13">
        <f>G13*0.1</f>
        <v>0.30000000000000004</v>
      </c>
      <c r="J13" s="36">
        <v>2</v>
      </c>
      <c r="K13" s="43">
        <v>29.06024</v>
      </c>
      <c r="L13" s="7" t="s">
        <v>16</v>
      </c>
      <c r="M13" s="37">
        <f t="shared" si="1"/>
        <v>0.6312778120378113</v>
      </c>
      <c r="N13" s="40">
        <f t="shared" si="1"/>
        <v>18.345084724493685</v>
      </c>
      <c r="O13" s="38">
        <v>0.11126473981463851</v>
      </c>
      <c r="P13" s="34">
        <v>0.3</v>
      </c>
      <c r="Q13" s="41">
        <f t="shared" si="2"/>
        <v>0.4418944684264679</v>
      </c>
      <c r="R13" s="41">
        <f t="shared" si="3"/>
        <v>7.7885317870246953E-2</v>
      </c>
      <c r="S13" s="41">
        <f t="shared" si="13"/>
        <v>0.18938334361134337</v>
      </c>
      <c r="T13" s="41">
        <f t="shared" si="14"/>
        <v>5.5035254173481052</v>
      </c>
      <c r="V13" s="11">
        <f t="shared" si="15"/>
        <v>0</v>
      </c>
      <c r="W13" s="11">
        <f t="shared" si="15"/>
        <v>0</v>
      </c>
      <c r="X13" s="11">
        <f t="shared" si="15"/>
        <v>0.6312778120378113</v>
      </c>
      <c r="Y13" s="11">
        <f t="shared" si="5"/>
        <v>0.6312778120378113</v>
      </c>
      <c r="Z13" s="11">
        <f t="shared" si="20"/>
        <v>18.345084724493685</v>
      </c>
      <c r="AA13" s="11">
        <f>'CALCCULO DE ICA E IMA'!O5</f>
        <v>1.223005648299579</v>
      </c>
      <c r="AB13" s="11">
        <f>'CALCCULO DE ICA E IMA'!P5</f>
        <v>6.666666666666667</v>
      </c>
      <c r="AC13" s="11">
        <f>'CALCCULO DE ICA E IMA'!Q5</f>
        <v>1.0191713735829824</v>
      </c>
      <c r="AD13" s="34">
        <v>0.3</v>
      </c>
      <c r="AE13" s="35">
        <f t="shared" si="16"/>
        <v>0</v>
      </c>
      <c r="AF13" s="35">
        <f t="shared" si="17"/>
        <v>0</v>
      </c>
      <c r="AG13" s="35">
        <f t="shared" si="18"/>
        <v>5.5035254173481052</v>
      </c>
      <c r="AH13" s="11">
        <f t="shared" si="19"/>
        <v>5.5035254173481052</v>
      </c>
    </row>
    <row r="14" spans="1:34" x14ac:dyDescent="0.3">
      <c r="A14" s="7" t="s">
        <v>12</v>
      </c>
      <c r="B14" s="3">
        <v>0.30579305463902595</v>
      </c>
      <c r="C14" s="3">
        <v>0.75232788280188023</v>
      </c>
      <c r="D14" s="3">
        <v>0.24438358418608147</v>
      </c>
      <c r="E14" s="3">
        <v>1.3025045216269877</v>
      </c>
      <c r="G14">
        <v>3</v>
      </c>
      <c r="H14">
        <f>G14*0.1</f>
        <v>0.30000000000000004</v>
      </c>
      <c r="J14" s="36">
        <v>2</v>
      </c>
      <c r="K14" s="43">
        <v>29.06024</v>
      </c>
      <c r="L14" s="7" t="s">
        <v>12</v>
      </c>
      <c r="M14" s="37">
        <f t="shared" si="1"/>
        <v>4.3416817387566242</v>
      </c>
      <c r="N14" s="40">
        <f t="shared" si="1"/>
        <v>126.1703133318848</v>
      </c>
      <c r="O14" s="38">
        <v>1.9307704850187268</v>
      </c>
      <c r="P14" s="34">
        <v>0.3</v>
      </c>
      <c r="Q14" s="41">
        <f t="shared" si="2"/>
        <v>3.039177217129637</v>
      </c>
      <c r="R14" s="41">
        <f t="shared" si="3"/>
        <v>1.3515393395131088</v>
      </c>
      <c r="S14" s="41">
        <f t="shared" si="13"/>
        <v>1.3025045216269873</v>
      </c>
      <c r="T14" s="41">
        <f t="shared" si="14"/>
        <v>37.851093999565443</v>
      </c>
      <c r="V14" s="11">
        <f t="shared" si="15"/>
        <v>1.0193101821300863</v>
      </c>
      <c r="W14" s="11">
        <f t="shared" si="15"/>
        <v>2.5077596093396002</v>
      </c>
      <c r="X14" s="11">
        <f t="shared" si="15"/>
        <v>0.81461194728693809</v>
      </c>
      <c r="Y14" s="11">
        <f t="shared" si="5"/>
        <v>4.3416817387566242</v>
      </c>
      <c r="Z14" s="11">
        <f t="shared" si="20"/>
        <v>126.1703133318848</v>
      </c>
      <c r="AD14" s="34">
        <v>0.3</v>
      </c>
      <c r="AE14" s="35">
        <f t="shared" si="16"/>
        <v>8.8864195581432064</v>
      </c>
      <c r="AF14" s="35">
        <f t="shared" si="17"/>
        <v>21.862828832914506</v>
      </c>
      <c r="AG14" s="35">
        <f t="shared" si="18"/>
        <v>7.1018456085077304</v>
      </c>
      <c r="AH14" s="11">
        <f t="shared" si="19"/>
        <v>37.851093999565443</v>
      </c>
    </row>
    <row r="15" spans="1:34" x14ac:dyDescent="0.3">
      <c r="A15" s="6">
        <v>4</v>
      </c>
      <c r="B15" s="3">
        <v>0.59021352692333806</v>
      </c>
      <c r="C15" s="3">
        <v>0.63566155448333705</v>
      </c>
      <c r="D15" s="3">
        <v>1.0819554781338321</v>
      </c>
      <c r="E15" s="3">
        <v>2.3078305595405073</v>
      </c>
      <c r="J15" s="36"/>
      <c r="K15" s="38"/>
      <c r="L15" s="27">
        <v>4</v>
      </c>
      <c r="M15" s="46">
        <f>SUM(M11:M14)</f>
        <v>9.1169207155209442</v>
      </c>
      <c r="N15" s="46">
        <f t="shared" ref="N15:AH15" si="21">SUM(N11:N14)</f>
        <v>264.93990405401036</v>
      </c>
      <c r="O15" s="46">
        <f t="shared" si="21"/>
        <v>3.7633661996127712</v>
      </c>
      <c r="P15" s="46"/>
      <c r="Q15" s="46">
        <f t="shared" si="21"/>
        <v>6.3818445008646609</v>
      </c>
      <c r="R15" s="46">
        <f t="shared" si="21"/>
        <v>2.63435633972894</v>
      </c>
      <c r="S15" s="46">
        <f t="shared" si="21"/>
        <v>2.7350762146562833</v>
      </c>
      <c r="T15" s="46">
        <f t="shared" si="21"/>
        <v>79.481971216203107</v>
      </c>
      <c r="U15" s="46">
        <f t="shared" si="21"/>
        <v>0</v>
      </c>
      <c r="V15" s="46">
        <f t="shared" si="21"/>
        <v>2.3286857181857386</v>
      </c>
      <c r="W15" s="46">
        <f t="shared" si="21"/>
        <v>2.5077596093396002</v>
      </c>
      <c r="X15" s="46">
        <f t="shared" si="21"/>
        <v>4.2804753879956055</v>
      </c>
      <c r="Y15" s="46">
        <f t="shared" si="21"/>
        <v>9.1169207155209442</v>
      </c>
      <c r="Z15" s="46">
        <f t="shared" si="21"/>
        <v>264.93990405401036</v>
      </c>
      <c r="AA15" s="46">
        <f t="shared" si="21"/>
        <v>1.223005648299579</v>
      </c>
      <c r="AB15" s="46">
        <f t="shared" si="21"/>
        <v>6.666666666666667</v>
      </c>
      <c r="AC15" s="46">
        <f t="shared" si="21"/>
        <v>1.0191713735829824</v>
      </c>
      <c r="AD15" s="46">
        <f t="shared" si="21"/>
        <v>1.2</v>
      </c>
      <c r="AE15" s="46">
        <f t="shared" si="21"/>
        <v>20.301649756514983</v>
      </c>
      <c r="AF15" s="46">
        <f t="shared" si="21"/>
        <v>21.862828832914506</v>
      </c>
      <c r="AG15" s="46">
        <f t="shared" si="21"/>
        <v>37.317492626773628</v>
      </c>
      <c r="AH15" s="46">
        <f t="shared" si="21"/>
        <v>79.481971216203107</v>
      </c>
    </row>
    <row r="16" spans="1:34" x14ac:dyDescent="0.3">
      <c r="A16" s="7" t="s">
        <v>15</v>
      </c>
      <c r="B16" s="3"/>
      <c r="C16" s="3"/>
      <c r="D16" s="3">
        <v>2.9102691422163603E-2</v>
      </c>
      <c r="E16" s="3">
        <v>2.9102691422163603E-2</v>
      </c>
      <c r="G16">
        <v>3</v>
      </c>
      <c r="H16">
        <f>G16*0.1</f>
        <v>0.30000000000000004</v>
      </c>
      <c r="J16" s="36">
        <v>4</v>
      </c>
      <c r="K16" s="43">
        <v>17.230187000000001</v>
      </c>
      <c r="L16" s="7" t="s">
        <v>15</v>
      </c>
      <c r="M16" s="37">
        <f t="shared" si="1"/>
        <v>9.7008971407212E-2</v>
      </c>
      <c r="N16" s="40">
        <f t="shared" si="1"/>
        <v>1.671482718023916</v>
      </c>
      <c r="O16" s="38">
        <v>5.2359877559829869E-2</v>
      </c>
      <c r="P16" s="34">
        <v>0.3</v>
      </c>
      <c r="Q16" s="41">
        <f t="shared" si="2"/>
        <v>6.790627998504839E-2</v>
      </c>
      <c r="R16" s="41">
        <f t="shared" si="3"/>
        <v>3.6651914291880909E-2</v>
      </c>
      <c r="S16" s="41">
        <f t="shared" si="13"/>
        <v>2.9102691422163599E-2</v>
      </c>
      <c r="T16" s="41">
        <f t="shared" si="14"/>
        <v>0.50144481540717478</v>
      </c>
      <c r="V16" s="11">
        <f t="shared" ref="V16:X19" si="22">B16/$H16</f>
        <v>0</v>
      </c>
      <c r="W16" s="11">
        <f t="shared" si="22"/>
        <v>0</v>
      </c>
      <c r="X16" s="11">
        <f t="shared" si="22"/>
        <v>9.7008971407212E-2</v>
      </c>
      <c r="Y16" s="11">
        <f t="shared" si="5"/>
        <v>9.7008971407212E-2</v>
      </c>
      <c r="Z16" s="11">
        <f>$K$16*Y16</f>
        <v>1.671482718023916</v>
      </c>
      <c r="AD16" s="34">
        <v>0.3</v>
      </c>
      <c r="AE16" s="35">
        <f t="shared" si="16"/>
        <v>0</v>
      </c>
      <c r="AF16" s="35">
        <f t="shared" si="17"/>
        <v>0</v>
      </c>
      <c r="AG16" s="35">
        <f t="shared" si="18"/>
        <v>0.50144481540717478</v>
      </c>
      <c r="AH16" s="11">
        <f t="shared" si="19"/>
        <v>0.50144481540717478</v>
      </c>
    </row>
    <row r="17" spans="1:34" x14ac:dyDescent="0.3">
      <c r="A17" s="7" t="s">
        <v>18</v>
      </c>
      <c r="B17" s="3"/>
      <c r="C17" s="3"/>
      <c r="D17" s="3">
        <v>0.15040144459219784</v>
      </c>
      <c r="E17" s="3">
        <v>0.15040144459219784</v>
      </c>
      <c r="G17">
        <v>3</v>
      </c>
      <c r="H17">
        <f>G17*0.1</f>
        <v>0.30000000000000004</v>
      </c>
      <c r="J17" s="36">
        <v>4</v>
      </c>
      <c r="K17" s="43">
        <v>17.230187000000001</v>
      </c>
      <c r="L17" s="7" t="s">
        <v>18</v>
      </c>
      <c r="M17" s="37">
        <f t="shared" si="1"/>
        <v>0.5013381486406594</v>
      </c>
      <c r="N17" s="40">
        <f t="shared" si="1"/>
        <v>8.6381500513123584</v>
      </c>
      <c r="O17" s="38">
        <v>0.28143434188408578</v>
      </c>
      <c r="P17" s="34">
        <v>0.3</v>
      </c>
      <c r="Q17" s="41">
        <f t="shared" si="2"/>
        <v>0.35093670404846156</v>
      </c>
      <c r="R17" s="41">
        <f t="shared" si="3"/>
        <v>0.19700403931886004</v>
      </c>
      <c r="S17" s="41">
        <f t="shared" si="13"/>
        <v>0.15040144459219781</v>
      </c>
      <c r="T17" s="41">
        <f t="shared" si="14"/>
        <v>2.591445015393707</v>
      </c>
      <c r="V17" s="11">
        <f t="shared" si="22"/>
        <v>0</v>
      </c>
      <c r="W17" s="11">
        <f t="shared" si="22"/>
        <v>0</v>
      </c>
      <c r="X17" s="11">
        <f t="shared" si="22"/>
        <v>0.5013381486406594</v>
      </c>
      <c r="Y17" s="11">
        <f t="shared" si="5"/>
        <v>0.5013381486406594</v>
      </c>
      <c r="Z17" s="11">
        <f t="shared" ref="Z17:Z19" si="23">$K$16*Y17</f>
        <v>8.6381500513123584</v>
      </c>
      <c r="AD17" s="34">
        <v>0.3</v>
      </c>
      <c r="AE17" s="35">
        <f t="shared" si="16"/>
        <v>0</v>
      </c>
      <c r="AF17" s="35">
        <f t="shared" si="17"/>
        <v>0</v>
      </c>
      <c r="AG17" s="35">
        <f t="shared" si="18"/>
        <v>2.591445015393707</v>
      </c>
      <c r="AH17" s="11">
        <f t="shared" si="19"/>
        <v>2.591445015393707</v>
      </c>
    </row>
    <row r="18" spans="1:34" x14ac:dyDescent="0.3">
      <c r="A18" s="7" t="s">
        <v>16</v>
      </c>
      <c r="B18" s="3"/>
      <c r="C18" s="3">
        <v>0.36159673894491423</v>
      </c>
      <c r="D18" s="3">
        <v>0.49145106369130254</v>
      </c>
      <c r="E18" s="3">
        <v>0.85304780263621671</v>
      </c>
      <c r="G18">
        <v>3</v>
      </c>
      <c r="H18">
        <f>G18*0.1</f>
        <v>0.30000000000000004</v>
      </c>
      <c r="J18" s="36">
        <v>4</v>
      </c>
      <c r="K18" s="43">
        <v>17.230187000000001</v>
      </c>
      <c r="L18" s="7" t="s">
        <v>16</v>
      </c>
      <c r="M18" s="37">
        <f t="shared" si="1"/>
        <v>2.8434926754540557</v>
      </c>
      <c r="N18" s="40">
        <f t="shared" si="1"/>
        <v>48.993910531203689</v>
      </c>
      <c r="O18" s="38">
        <v>0.52359877559829882</v>
      </c>
      <c r="P18" s="34">
        <v>0.3</v>
      </c>
      <c r="Q18" s="41">
        <f t="shared" si="2"/>
        <v>1.9904448728178388</v>
      </c>
      <c r="R18" s="41">
        <f t="shared" si="3"/>
        <v>0.36651914291880916</v>
      </c>
      <c r="S18" s="41">
        <f t="shared" si="13"/>
        <v>0.85304780263621671</v>
      </c>
      <c r="T18" s="41">
        <f t="shared" si="14"/>
        <v>14.698173159361108</v>
      </c>
      <c r="V18" s="11">
        <f t="shared" si="22"/>
        <v>0</v>
      </c>
      <c r="W18" s="11">
        <f t="shared" si="22"/>
        <v>1.2053224631497139</v>
      </c>
      <c r="X18" s="11">
        <f t="shared" si="22"/>
        <v>1.6381702123043416</v>
      </c>
      <c r="Y18" s="11">
        <f t="shared" si="5"/>
        <v>2.8434926754540557</v>
      </c>
      <c r="Z18" s="11">
        <f t="shared" si="23"/>
        <v>48.993910531203689</v>
      </c>
      <c r="AA18" s="11">
        <f>'CALCCULO DE ICA E IMA'!O6</f>
        <v>1.7497825189715603</v>
      </c>
      <c r="AB18" s="11">
        <f>'CALCCULO DE ICA E IMA'!P6</f>
        <v>3.5714285714285712</v>
      </c>
      <c r="AC18" s="11">
        <f>'CALCCULO DE ICA E IMA'!Q6</f>
        <v>0.81656517552006147</v>
      </c>
      <c r="AD18" s="34">
        <v>0.3</v>
      </c>
      <c r="AE18" s="35">
        <f t="shared" si="16"/>
        <v>0</v>
      </c>
      <c r="AF18" s="35">
        <f t="shared" si="17"/>
        <v>6.2303794306110545</v>
      </c>
      <c r="AG18" s="35">
        <f t="shared" si="18"/>
        <v>8.4677937287500509</v>
      </c>
      <c r="AH18" s="11">
        <f t="shared" si="19"/>
        <v>14.698173159361104</v>
      </c>
    </row>
    <row r="19" spans="1:34" x14ac:dyDescent="0.3">
      <c r="A19" s="7" t="s">
        <v>12</v>
      </c>
      <c r="B19" s="3">
        <v>0.59021352692333806</v>
      </c>
      <c r="C19" s="3">
        <v>0.27406481553842288</v>
      </c>
      <c r="D19" s="3">
        <v>0.41100027842816805</v>
      </c>
      <c r="E19" s="3">
        <v>1.2752786208899289</v>
      </c>
      <c r="G19">
        <v>3</v>
      </c>
      <c r="H19">
        <f>G19*0.1</f>
        <v>0.30000000000000004</v>
      </c>
      <c r="J19" s="36">
        <v>4</v>
      </c>
      <c r="K19" s="43">
        <v>17.230187000000001</v>
      </c>
      <c r="L19" s="7" t="s">
        <v>12</v>
      </c>
      <c r="M19" s="37">
        <f t="shared" si="1"/>
        <v>4.2509287362997625</v>
      </c>
      <c r="N19" s="40">
        <f t="shared" si="1"/>
        <v>73.244297050118604</v>
      </c>
      <c r="O19" s="38">
        <v>1.6231562043547254</v>
      </c>
      <c r="P19" s="34">
        <v>0.3</v>
      </c>
      <c r="Q19" s="41">
        <f t="shared" si="2"/>
        <v>2.9756501154098336</v>
      </c>
      <c r="R19" s="41">
        <f t="shared" si="3"/>
        <v>1.1362093430483078</v>
      </c>
      <c r="S19" s="41">
        <f t="shared" si="13"/>
        <v>1.2752786208899287</v>
      </c>
      <c r="T19" s="41">
        <f t="shared" si="14"/>
        <v>21.97328911503558</v>
      </c>
      <c r="V19" s="11">
        <f t="shared" si="22"/>
        <v>1.9673784230777933</v>
      </c>
      <c r="W19" s="11">
        <f t="shared" si="22"/>
        <v>0.91354938512807615</v>
      </c>
      <c r="X19" s="11">
        <f t="shared" si="22"/>
        <v>1.3700009280938934</v>
      </c>
      <c r="Y19" s="11">
        <f t="shared" si="5"/>
        <v>4.2509287362997625</v>
      </c>
      <c r="Z19" s="11">
        <f t="shared" si="23"/>
        <v>73.244297050118604</v>
      </c>
      <c r="AD19" s="34">
        <v>0.3</v>
      </c>
      <c r="AE19" s="35">
        <f t="shared" si="16"/>
        <v>10.169489438818648</v>
      </c>
      <c r="AF19" s="35">
        <f t="shared" si="17"/>
        <v>4.7221880218475309</v>
      </c>
      <c r="AG19" s="35">
        <f t="shared" si="18"/>
        <v>7.081611654369401</v>
      </c>
      <c r="AH19" s="11">
        <f t="shared" si="19"/>
        <v>21.97328911503558</v>
      </c>
    </row>
    <row r="20" spans="1:34" x14ac:dyDescent="0.3">
      <c r="A20" s="6">
        <v>5</v>
      </c>
      <c r="B20" s="3">
        <v>0.84389965939821021</v>
      </c>
      <c r="C20" s="3"/>
      <c r="D20" s="3">
        <v>4.0311091424789947</v>
      </c>
      <c r="E20" s="3">
        <v>4.8750088018772049</v>
      </c>
      <c r="J20" s="36"/>
      <c r="K20" s="43"/>
      <c r="L20" s="27">
        <v>5</v>
      </c>
      <c r="M20" s="46">
        <f>SUM(M16:M19)</f>
        <v>7.6927685318016898</v>
      </c>
      <c r="N20" s="46">
        <f t="shared" ref="N20:AH20" si="24">SUM(N16:N19)</f>
        <v>132.54784035065856</v>
      </c>
      <c r="O20" s="46">
        <f t="shared" si="24"/>
        <v>2.4805491993969397</v>
      </c>
      <c r="P20" s="46"/>
      <c r="Q20" s="46">
        <f t="shared" si="24"/>
        <v>5.3849379722611825</v>
      </c>
      <c r="R20" s="46">
        <f t="shared" si="24"/>
        <v>1.7363844395778578</v>
      </c>
      <c r="S20" s="46">
        <f t="shared" si="24"/>
        <v>2.3078305595405069</v>
      </c>
      <c r="T20" s="46">
        <f t="shared" si="24"/>
        <v>39.764352105197574</v>
      </c>
      <c r="U20" s="46">
        <f t="shared" si="24"/>
        <v>0</v>
      </c>
      <c r="V20" s="46">
        <f t="shared" si="24"/>
        <v>1.9673784230777933</v>
      </c>
      <c r="W20" s="46">
        <f t="shared" si="24"/>
        <v>2.1188718482777902</v>
      </c>
      <c r="X20" s="46">
        <f t="shared" si="24"/>
        <v>3.6065182604461063</v>
      </c>
      <c r="Y20" s="46">
        <f t="shared" si="24"/>
        <v>7.6927685318016898</v>
      </c>
      <c r="Z20" s="46">
        <f t="shared" si="24"/>
        <v>132.54784035065856</v>
      </c>
      <c r="AA20" s="46">
        <f t="shared" si="24"/>
        <v>1.7497825189715603</v>
      </c>
      <c r="AB20" s="46">
        <f t="shared" si="24"/>
        <v>3.5714285714285712</v>
      </c>
      <c r="AC20" s="46">
        <f t="shared" si="24"/>
        <v>0.81656517552006147</v>
      </c>
      <c r="AD20" s="46">
        <f t="shared" si="24"/>
        <v>1.2</v>
      </c>
      <c r="AE20" s="46">
        <f t="shared" si="24"/>
        <v>10.169489438818648</v>
      </c>
      <c r="AF20" s="46">
        <f t="shared" si="24"/>
        <v>10.952567452458585</v>
      </c>
      <c r="AG20" s="46">
        <f t="shared" si="24"/>
        <v>18.642295213920335</v>
      </c>
      <c r="AH20" s="46">
        <f t="shared" si="24"/>
        <v>39.764352105197567</v>
      </c>
    </row>
    <row r="21" spans="1:34" x14ac:dyDescent="0.3">
      <c r="A21" s="7" t="s">
        <v>15</v>
      </c>
      <c r="B21" s="3"/>
      <c r="C21" s="3"/>
      <c r="D21" s="3">
        <v>0.22561809840912983</v>
      </c>
      <c r="E21" s="3">
        <v>0.22561809840912983</v>
      </c>
      <c r="G21">
        <v>4</v>
      </c>
      <c r="H21">
        <f>G21*0.1</f>
        <v>0.4</v>
      </c>
      <c r="J21" s="36">
        <v>5</v>
      </c>
      <c r="K21" s="43">
        <v>27.95965</v>
      </c>
      <c r="L21" s="7" t="s">
        <v>15</v>
      </c>
      <c r="M21" s="37">
        <f t="shared" si="1"/>
        <v>0.56404524602282458</v>
      </c>
      <c r="N21" s="40">
        <f t="shared" si="1"/>
        <v>15.770507662962068</v>
      </c>
      <c r="O21" s="38">
        <v>0.32397674240144736</v>
      </c>
      <c r="P21" s="34">
        <v>0.3</v>
      </c>
      <c r="Q21" s="41">
        <f t="shared" si="2"/>
        <v>0.3948316722159772</v>
      </c>
      <c r="R21" s="41">
        <f t="shared" si="3"/>
        <v>0.22678371968101313</v>
      </c>
      <c r="S21" s="41">
        <f t="shared" si="13"/>
        <v>0.16921357380684737</v>
      </c>
      <c r="T21" s="41">
        <f t="shared" si="14"/>
        <v>4.7311522988886203</v>
      </c>
      <c r="V21" s="11">
        <f t="shared" ref="V21:X25" si="25">B21/$H21</f>
        <v>0</v>
      </c>
      <c r="W21" s="11">
        <f t="shared" si="25"/>
        <v>0</v>
      </c>
      <c r="X21" s="11">
        <f t="shared" si="25"/>
        <v>0.56404524602282458</v>
      </c>
      <c r="Y21" s="11">
        <f t="shared" si="5"/>
        <v>0.56404524602282458</v>
      </c>
      <c r="Z21" s="11">
        <f>$K$21*Y21</f>
        <v>15.770507662962068</v>
      </c>
      <c r="AD21" s="34">
        <v>0.3</v>
      </c>
      <c r="AE21" s="35">
        <f t="shared" si="16"/>
        <v>0</v>
      </c>
      <c r="AF21" s="35">
        <f t="shared" si="17"/>
        <v>0</v>
      </c>
      <c r="AG21" s="35">
        <f t="shared" si="18"/>
        <v>4.7311522988886203</v>
      </c>
      <c r="AH21" s="11">
        <f t="shared" si="19"/>
        <v>4.7311522988886203</v>
      </c>
    </row>
    <row r="22" spans="1:34" x14ac:dyDescent="0.3">
      <c r="A22" s="7" t="s">
        <v>18</v>
      </c>
      <c r="B22" s="3">
        <v>9.7407071222956207E-2</v>
      </c>
      <c r="C22" s="3"/>
      <c r="D22" s="3">
        <v>1.036064364229291</v>
      </c>
      <c r="E22" s="3">
        <v>1.1334714354522473</v>
      </c>
      <c r="G22">
        <v>4</v>
      </c>
      <c r="H22">
        <f>G22*0.1</f>
        <v>0.4</v>
      </c>
      <c r="J22" s="36">
        <v>5</v>
      </c>
      <c r="K22" s="43">
        <v>27.95965</v>
      </c>
      <c r="L22" s="7" t="s">
        <v>18</v>
      </c>
      <c r="M22" s="37">
        <f t="shared" si="1"/>
        <v>2.8336785886306179</v>
      </c>
      <c r="N22" s="40">
        <f t="shared" si="1"/>
        <v>79.228661550606063</v>
      </c>
      <c r="O22" s="38">
        <v>0.96702148868310778</v>
      </c>
      <c r="P22" s="34">
        <v>0.3</v>
      </c>
      <c r="Q22" s="41">
        <f t="shared" si="2"/>
        <v>1.9835750120414324</v>
      </c>
      <c r="R22" s="41">
        <f t="shared" si="3"/>
        <v>0.67691504207817543</v>
      </c>
      <c r="S22" s="41">
        <f t="shared" si="13"/>
        <v>0.85010357658918534</v>
      </c>
      <c r="T22" s="41">
        <f t="shared" si="14"/>
        <v>23.768598465181817</v>
      </c>
      <c r="V22" s="11">
        <f t="shared" si="25"/>
        <v>0.2435176780573905</v>
      </c>
      <c r="W22" s="11">
        <f t="shared" si="25"/>
        <v>0</v>
      </c>
      <c r="X22" s="11">
        <f t="shared" si="25"/>
        <v>2.5901609105732275</v>
      </c>
      <c r="Y22" s="11">
        <f t="shared" si="5"/>
        <v>2.8336785886306179</v>
      </c>
      <c r="Z22" s="11">
        <f t="shared" ref="Z22:Z25" si="26">$K$21*Y22</f>
        <v>79.228661550606063</v>
      </c>
      <c r="AD22" s="34">
        <v>0.3</v>
      </c>
      <c r="AE22" s="35">
        <f t="shared" si="16"/>
        <v>2.0426007141891955</v>
      </c>
      <c r="AF22" s="35">
        <f t="shared" si="17"/>
        <v>0</v>
      </c>
      <c r="AG22" s="35">
        <f t="shared" si="18"/>
        <v>21.725997750992622</v>
      </c>
      <c r="AH22" s="11">
        <f t="shared" si="19"/>
        <v>23.768598465181817</v>
      </c>
    </row>
    <row r="23" spans="1:34" x14ac:dyDescent="0.3">
      <c r="A23" s="7" t="s">
        <v>16</v>
      </c>
      <c r="B23" s="3">
        <v>0.25640973899293129</v>
      </c>
      <c r="C23" s="3"/>
      <c r="D23" s="3">
        <v>2.0358373434601824</v>
      </c>
      <c r="E23" s="3">
        <v>2.2922470824531138</v>
      </c>
      <c r="G23">
        <v>4</v>
      </c>
      <c r="H23">
        <f>G23*0.1</f>
        <v>0.4</v>
      </c>
      <c r="J23" s="36">
        <v>5</v>
      </c>
      <c r="K23" s="43">
        <v>27.95965</v>
      </c>
      <c r="L23" s="7" t="s">
        <v>16</v>
      </c>
      <c r="M23" s="37">
        <f t="shared" si="1"/>
        <v>5.7306177061327839</v>
      </c>
      <c r="N23" s="40">
        <f t="shared" si="1"/>
        <v>160.22606534727549</v>
      </c>
      <c r="O23" s="38">
        <v>0.77067194783374615</v>
      </c>
      <c r="P23" s="34">
        <v>0.3</v>
      </c>
      <c r="Q23" s="41">
        <f t="shared" si="2"/>
        <v>4.0114323942929486</v>
      </c>
      <c r="R23" s="41">
        <f t="shared" si="3"/>
        <v>0.53947036348362232</v>
      </c>
      <c r="S23" s="41">
        <f t="shared" si="13"/>
        <v>1.719185311839835</v>
      </c>
      <c r="T23" s="41">
        <f t="shared" si="14"/>
        <v>48.067819604182645</v>
      </c>
      <c r="V23" s="11">
        <f t="shared" si="25"/>
        <v>0.64102434748232817</v>
      </c>
      <c r="W23" s="11">
        <f t="shared" si="25"/>
        <v>0</v>
      </c>
      <c r="X23" s="11">
        <f t="shared" si="25"/>
        <v>5.0895933586504558</v>
      </c>
      <c r="Y23" s="11">
        <f t="shared" si="5"/>
        <v>5.7306177061327839</v>
      </c>
      <c r="Z23" s="11">
        <f t="shared" si="26"/>
        <v>160.22606534727549</v>
      </c>
      <c r="AA23" s="11">
        <f>'CALCCULO DE ICA E IMA'!O7</f>
        <v>5.340868844909183</v>
      </c>
      <c r="AB23" s="11">
        <f>'CALCCULO DE ICA E IMA'!P7</f>
        <v>3.3333333333333335</v>
      </c>
      <c r="AC23" s="11">
        <f>'CALCCULO DE ICA E IMA'!Q7</f>
        <v>2.3562656668716984</v>
      </c>
      <c r="AD23" s="34">
        <v>0.3</v>
      </c>
      <c r="AE23" s="35">
        <f t="shared" si="16"/>
        <v>5.3768449191252827</v>
      </c>
      <c r="AF23" s="35">
        <f t="shared" si="17"/>
        <v>0</v>
      </c>
      <c r="AG23" s="35">
        <f t="shared" si="18"/>
        <v>42.690974685057363</v>
      </c>
      <c r="AH23" s="11">
        <f t="shared" si="19"/>
        <v>48.067819604182645</v>
      </c>
    </row>
    <row r="24" spans="1:34" x14ac:dyDescent="0.3">
      <c r="A24" s="7" t="s">
        <v>14</v>
      </c>
      <c r="B24" s="3"/>
      <c r="C24" s="3"/>
      <c r="D24" s="3">
        <v>0.27674834806913251</v>
      </c>
      <c r="E24" s="3">
        <v>0.27674834806913251</v>
      </c>
      <c r="G24">
        <v>4</v>
      </c>
      <c r="H24">
        <f>G24*0.1</f>
        <v>0.4</v>
      </c>
      <c r="J24" s="36">
        <v>5</v>
      </c>
      <c r="K24" s="43">
        <v>27.95965</v>
      </c>
      <c r="L24" s="7" t="s">
        <v>14</v>
      </c>
      <c r="M24" s="37">
        <f t="shared" si="1"/>
        <v>0.69187087017283122</v>
      </c>
      <c r="N24" s="40">
        <f t="shared" si="1"/>
        <v>19.344467375227801</v>
      </c>
      <c r="O24" s="38">
        <v>0.30925052683774534</v>
      </c>
      <c r="P24" s="34">
        <v>0.3</v>
      </c>
      <c r="Q24" s="41">
        <f t="shared" si="2"/>
        <v>0.48430960912098181</v>
      </c>
      <c r="R24" s="41">
        <f t="shared" si="3"/>
        <v>0.21647536878642173</v>
      </c>
      <c r="S24" s="41">
        <f t="shared" si="13"/>
        <v>0.20756126105184936</v>
      </c>
      <c r="T24" s="41">
        <f t="shared" si="14"/>
        <v>5.8033402125683402</v>
      </c>
      <c r="V24" s="11">
        <f t="shared" si="25"/>
        <v>0</v>
      </c>
      <c r="W24" s="11">
        <f t="shared" si="25"/>
        <v>0</v>
      </c>
      <c r="X24" s="11">
        <f t="shared" si="25"/>
        <v>0.69187087017283122</v>
      </c>
      <c r="Y24" s="11">
        <f t="shared" si="5"/>
        <v>0.69187087017283122</v>
      </c>
      <c r="Z24" s="11">
        <f t="shared" si="26"/>
        <v>19.344467375227801</v>
      </c>
      <c r="AD24" s="34">
        <v>0.3</v>
      </c>
      <c r="AE24" s="35">
        <f t="shared" si="16"/>
        <v>0</v>
      </c>
      <c r="AF24" s="35">
        <f t="shared" si="17"/>
        <v>0</v>
      </c>
      <c r="AG24" s="35">
        <f t="shared" si="18"/>
        <v>5.8033402125683402</v>
      </c>
      <c r="AH24" s="11">
        <f t="shared" si="19"/>
        <v>5.8033402125683402</v>
      </c>
    </row>
    <row r="25" spans="1:34" x14ac:dyDescent="0.3">
      <c r="A25" s="7" t="s">
        <v>12</v>
      </c>
      <c r="B25" s="3">
        <v>0.4900828491823227</v>
      </c>
      <c r="C25" s="3"/>
      <c r="D25" s="3">
        <v>0.45684098831125863</v>
      </c>
      <c r="E25" s="3">
        <v>0.94692383749358133</v>
      </c>
      <c r="G25">
        <v>4</v>
      </c>
      <c r="H25">
        <f>G25*0.1</f>
        <v>0.4</v>
      </c>
      <c r="J25" s="36">
        <v>5</v>
      </c>
      <c r="K25" s="43">
        <v>27.95965</v>
      </c>
      <c r="L25" s="7" t="s">
        <v>12</v>
      </c>
      <c r="M25" s="37">
        <f t="shared" si="1"/>
        <v>2.3673095937339532</v>
      </c>
      <c r="N25" s="40">
        <f t="shared" si="1"/>
        <v>66.189147682443519</v>
      </c>
      <c r="O25" s="38">
        <v>0.97193022720434208</v>
      </c>
      <c r="P25" s="34">
        <v>0.3</v>
      </c>
      <c r="Q25" s="41">
        <f t="shared" si="2"/>
        <v>1.6571167156137672</v>
      </c>
      <c r="R25" s="41">
        <f t="shared" si="3"/>
        <v>0.68035115904303944</v>
      </c>
      <c r="S25" s="41">
        <f t="shared" si="13"/>
        <v>0.71019287812018594</v>
      </c>
      <c r="T25" s="41">
        <f t="shared" si="14"/>
        <v>19.856744304733056</v>
      </c>
      <c r="V25" s="11">
        <f t="shared" si="25"/>
        <v>1.2252071229558066</v>
      </c>
      <c r="W25" s="11">
        <f t="shared" si="25"/>
        <v>0</v>
      </c>
      <c r="X25" s="11">
        <f t="shared" si="25"/>
        <v>1.1421024707781464</v>
      </c>
      <c r="Y25" s="11">
        <f t="shared" si="5"/>
        <v>2.3673095937339532</v>
      </c>
      <c r="Z25" s="11">
        <f t="shared" si="26"/>
        <v>66.189147682443519</v>
      </c>
      <c r="AD25" s="34">
        <v>0.3</v>
      </c>
      <c r="AE25" s="35">
        <f t="shared" si="16"/>
        <v>10.276908700605395</v>
      </c>
      <c r="AF25" s="35">
        <f t="shared" si="17"/>
        <v>0</v>
      </c>
      <c r="AG25" s="35">
        <f t="shared" si="18"/>
        <v>9.5798356041276591</v>
      </c>
      <c r="AH25" s="11">
        <f t="shared" si="19"/>
        <v>19.856744304733056</v>
      </c>
    </row>
    <row r="26" spans="1:34" x14ac:dyDescent="0.3">
      <c r="A26" s="6">
        <v>6</v>
      </c>
      <c r="B26" s="3"/>
      <c r="C26" s="3"/>
      <c r="D26" s="3">
        <v>0.34514764381341423</v>
      </c>
      <c r="E26" s="3">
        <v>0.34514764381341423</v>
      </c>
      <c r="J26" s="36"/>
      <c r="K26" s="38"/>
      <c r="L26" s="27">
        <v>6</v>
      </c>
      <c r="M26" s="46">
        <f>SUM(M21:M25)</f>
        <v>12.187522004693012</v>
      </c>
      <c r="N26" s="46">
        <f t="shared" ref="N26:AH26" si="27">SUM(N21:N25)</f>
        <v>340.758849618515</v>
      </c>
      <c r="O26" s="46">
        <f t="shared" si="27"/>
        <v>3.3428509329603888</v>
      </c>
      <c r="P26" s="46"/>
      <c r="Q26" s="46">
        <f t="shared" si="27"/>
        <v>8.5312654032851061</v>
      </c>
      <c r="R26" s="46">
        <f t="shared" si="27"/>
        <v>2.3399956530722723</v>
      </c>
      <c r="S26" s="46">
        <f t="shared" si="27"/>
        <v>3.6562566014079034</v>
      </c>
      <c r="T26" s="46">
        <f t="shared" si="27"/>
        <v>102.22765488555449</v>
      </c>
      <c r="U26" s="46">
        <f t="shared" si="27"/>
        <v>0</v>
      </c>
      <c r="V26" s="46">
        <f t="shared" si="27"/>
        <v>2.1097491484955251</v>
      </c>
      <c r="W26" s="46">
        <f t="shared" si="27"/>
        <v>0</v>
      </c>
      <c r="X26" s="46">
        <f t="shared" si="27"/>
        <v>10.077772856197486</v>
      </c>
      <c r="Y26" s="46">
        <f t="shared" si="27"/>
        <v>12.187522004693012</v>
      </c>
      <c r="Z26" s="46">
        <f t="shared" si="27"/>
        <v>340.758849618515</v>
      </c>
      <c r="AA26" s="46">
        <f t="shared" si="27"/>
        <v>5.340868844909183</v>
      </c>
      <c r="AB26" s="46">
        <f t="shared" si="27"/>
        <v>3.3333333333333335</v>
      </c>
      <c r="AC26" s="46">
        <f t="shared" si="27"/>
        <v>2.3562656668716984</v>
      </c>
      <c r="AD26" s="46">
        <f t="shared" si="27"/>
        <v>1.5</v>
      </c>
      <c r="AE26" s="46">
        <f t="shared" si="27"/>
        <v>17.696354333919871</v>
      </c>
      <c r="AF26" s="46">
        <f t="shared" si="27"/>
        <v>0</v>
      </c>
      <c r="AG26" s="46">
        <f t="shared" si="27"/>
        <v>84.531300551634615</v>
      </c>
      <c r="AH26" s="46">
        <f t="shared" si="27"/>
        <v>102.22765488555449</v>
      </c>
    </row>
    <row r="27" spans="1:34" x14ac:dyDescent="0.3">
      <c r="A27" s="7" t="s">
        <v>15</v>
      </c>
      <c r="B27" s="3"/>
      <c r="C27" s="3"/>
      <c r="D27" s="3">
        <v>4.3654037133245401E-2</v>
      </c>
      <c r="E27" s="3">
        <v>4.3654037133245401E-2</v>
      </c>
      <c r="G27">
        <v>1</v>
      </c>
      <c r="H27">
        <f>G27*0.1</f>
        <v>0.1</v>
      </c>
      <c r="J27" s="36">
        <v>6</v>
      </c>
      <c r="K27" s="43">
        <v>13.83578</v>
      </c>
      <c r="L27" s="7" t="s">
        <v>15</v>
      </c>
      <c r="M27" s="37">
        <f t="shared" si="1"/>
        <v>0.43654037133245399</v>
      </c>
      <c r="N27" s="40">
        <f t="shared" si="1"/>
        <v>6.0398765388741404</v>
      </c>
      <c r="O27" s="38">
        <v>0.23561944901923443</v>
      </c>
      <c r="P27" s="34">
        <v>0.3</v>
      </c>
      <c r="Q27" s="41">
        <f t="shared" si="2"/>
        <v>0.30557825993271776</v>
      </c>
      <c r="R27" s="41">
        <f t="shared" si="3"/>
        <v>0.16493361431346409</v>
      </c>
      <c r="S27" s="41">
        <f t="shared" si="13"/>
        <v>0.13096211139973618</v>
      </c>
      <c r="T27" s="41">
        <f t="shared" si="14"/>
        <v>1.8119629616622419</v>
      </c>
      <c r="V27" s="11">
        <f t="shared" ref="V27:X29" si="28">B27/$H27</f>
        <v>0</v>
      </c>
      <c r="W27" s="11">
        <f t="shared" si="28"/>
        <v>0</v>
      </c>
      <c r="X27" s="11">
        <f t="shared" si="28"/>
        <v>0.43654037133245399</v>
      </c>
      <c r="Y27" s="11">
        <f t="shared" si="5"/>
        <v>0.43654037133245399</v>
      </c>
      <c r="Z27" s="11">
        <f>$K$27*Y27</f>
        <v>6.0398765388741404</v>
      </c>
      <c r="AD27" s="34">
        <v>0.3</v>
      </c>
      <c r="AE27" s="35">
        <f t="shared" si="16"/>
        <v>0</v>
      </c>
      <c r="AF27" s="35">
        <f t="shared" si="17"/>
        <v>0</v>
      </c>
      <c r="AG27" s="35">
        <f t="shared" si="18"/>
        <v>1.8119629616622419</v>
      </c>
      <c r="AH27" s="11">
        <f t="shared" si="19"/>
        <v>1.8119629616622419</v>
      </c>
    </row>
    <row r="28" spans="1:34" x14ac:dyDescent="0.3">
      <c r="A28" s="7" t="s">
        <v>16</v>
      </c>
      <c r="B28" s="3"/>
      <c r="C28" s="3"/>
      <c r="D28" s="3">
        <v>0.20327202313036666</v>
      </c>
      <c r="E28" s="3">
        <v>0.20327202313036666</v>
      </c>
      <c r="G28">
        <v>1</v>
      </c>
      <c r="H28">
        <f>G28*0.1</f>
        <v>0.1</v>
      </c>
      <c r="J28" s="36">
        <v>6</v>
      </c>
      <c r="K28" s="43">
        <v>13.83578</v>
      </c>
      <c r="L28" s="7" t="s">
        <v>16</v>
      </c>
      <c r="M28" s="37">
        <f t="shared" si="1"/>
        <v>2.0327202313036663</v>
      </c>
      <c r="N28" s="40">
        <f t="shared" si="1"/>
        <v>28.124269921866638</v>
      </c>
      <c r="O28" s="38">
        <v>0.35342917352885173</v>
      </c>
      <c r="P28" s="34">
        <v>0.3</v>
      </c>
      <c r="Q28" s="41">
        <f t="shared" si="2"/>
        <v>1.4229041619125664</v>
      </c>
      <c r="R28" s="41">
        <f t="shared" si="3"/>
        <v>0.2474004214701962</v>
      </c>
      <c r="S28" s="41">
        <f t="shared" si="13"/>
        <v>0.60981606939109989</v>
      </c>
      <c r="T28" s="41">
        <f t="shared" si="14"/>
        <v>8.4372809765599914</v>
      </c>
      <c r="V28" s="11">
        <f t="shared" si="28"/>
        <v>0</v>
      </c>
      <c r="W28" s="11">
        <f t="shared" si="28"/>
        <v>0</v>
      </c>
      <c r="X28" s="11">
        <f t="shared" si="28"/>
        <v>2.0327202313036663</v>
      </c>
      <c r="Y28" s="11">
        <f t="shared" si="5"/>
        <v>2.0327202313036663</v>
      </c>
      <c r="Z28" s="11">
        <f t="shared" ref="Z28:Z29" si="29">$K$27*Y28</f>
        <v>28.124269921866638</v>
      </c>
      <c r="AA28" s="11">
        <f>'CALCCULO DE ICA E IMA'!O8</f>
        <v>1.562459440103702</v>
      </c>
      <c r="AB28" s="11">
        <f>'CALCCULO DE ICA E IMA'!P8</f>
        <v>5.5555555555555554</v>
      </c>
      <c r="AC28" s="11">
        <f>'CALCCULO DE ICA E IMA'!Q8</f>
        <v>1.081702689302563</v>
      </c>
      <c r="AD28" s="34">
        <v>0.3</v>
      </c>
      <c r="AE28" s="35">
        <f t="shared" si="16"/>
        <v>0</v>
      </c>
      <c r="AF28" s="35">
        <f t="shared" si="17"/>
        <v>0</v>
      </c>
      <c r="AG28" s="35">
        <f t="shared" si="18"/>
        <v>8.4372809765599914</v>
      </c>
      <c r="AH28" s="11">
        <f t="shared" si="19"/>
        <v>8.4372809765599914</v>
      </c>
    </row>
    <row r="29" spans="1:34" x14ac:dyDescent="0.3">
      <c r="A29" s="7" t="s">
        <v>14</v>
      </c>
      <c r="B29" s="3"/>
      <c r="C29" s="3"/>
      <c r="D29" s="3">
        <v>9.8221583549802149E-2</v>
      </c>
      <c r="E29" s="3">
        <v>9.8221583549802149E-2</v>
      </c>
      <c r="G29">
        <v>1</v>
      </c>
      <c r="H29">
        <f>G29*0.1</f>
        <v>0.1</v>
      </c>
      <c r="J29" s="36">
        <v>6</v>
      </c>
      <c r="K29" s="43">
        <v>13.83578</v>
      </c>
      <c r="L29" s="7" t="s">
        <v>14</v>
      </c>
      <c r="M29" s="37">
        <f t="shared" si="1"/>
        <v>0.98221583549802149</v>
      </c>
      <c r="N29" s="40">
        <f t="shared" si="1"/>
        <v>13.589722212466816</v>
      </c>
      <c r="O29" s="38">
        <v>0.53014376029327781</v>
      </c>
      <c r="P29" s="34">
        <v>0.3</v>
      </c>
      <c r="Q29" s="41">
        <f t="shared" si="2"/>
        <v>0.68755108484861505</v>
      </c>
      <c r="R29" s="41">
        <f t="shared" si="3"/>
        <v>0.37110063220529443</v>
      </c>
      <c r="S29" s="41">
        <f t="shared" si="13"/>
        <v>0.29466475064940645</v>
      </c>
      <c r="T29" s="41">
        <f t="shared" si="14"/>
        <v>4.0769166637400449</v>
      </c>
      <c r="V29" s="11">
        <f t="shared" si="28"/>
        <v>0</v>
      </c>
      <c r="W29" s="11">
        <f t="shared" si="28"/>
        <v>0</v>
      </c>
      <c r="X29" s="11">
        <f t="shared" si="28"/>
        <v>0.98221583549802149</v>
      </c>
      <c r="Y29" s="11">
        <f t="shared" si="5"/>
        <v>0.98221583549802149</v>
      </c>
      <c r="Z29" s="11">
        <f t="shared" si="29"/>
        <v>13.589722212466816</v>
      </c>
      <c r="AD29" s="34">
        <v>0.3</v>
      </c>
      <c r="AE29" s="35">
        <f t="shared" si="16"/>
        <v>0</v>
      </c>
      <c r="AF29" s="35">
        <f t="shared" si="17"/>
        <v>0</v>
      </c>
      <c r="AG29" s="35">
        <f t="shared" si="18"/>
        <v>4.0769166637400449</v>
      </c>
      <c r="AH29" s="11">
        <f t="shared" si="19"/>
        <v>4.0769166637400449</v>
      </c>
    </row>
    <row r="30" spans="1:34" x14ac:dyDescent="0.3">
      <c r="A30" s="6">
        <v>7</v>
      </c>
      <c r="B30" s="3">
        <v>1.3860985484610049</v>
      </c>
      <c r="C30" s="3">
        <v>0.72837258536778993</v>
      </c>
      <c r="D30" s="3">
        <v>3.4781250272956084</v>
      </c>
      <c r="E30" s="3">
        <v>5.5925961611244031</v>
      </c>
      <c r="J30" s="36"/>
      <c r="K30" s="38"/>
      <c r="L30" s="27">
        <v>7</v>
      </c>
      <c r="M30" s="46">
        <f>SUM(M27:M29)</f>
        <v>3.4514764381341418</v>
      </c>
      <c r="N30" s="46">
        <f t="shared" ref="N30:AH30" si="30">SUM(N27:N29)</f>
        <v>47.753868673207599</v>
      </c>
      <c r="O30" s="46">
        <f t="shared" si="30"/>
        <v>1.1191923828413639</v>
      </c>
      <c r="P30" s="46"/>
      <c r="Q30" s="46">
        <f t="shared" si="30"/>
        <v>2.4160335066938989</v>
      </c>
      <c r="R30" s="46">
        <f t="shared" si="30"/>
        <v>0.78343466798895478</v>
      </c>
      <c r="S30" s="46">
        <f t="shared" si="30"/>
        <v>1.0354429314402425</v>
      </c>
      <c r="T30" s="46">
        <f t="shared" si="30"/>
        <v>14.326160601962279</v>
      </c>
      <c r="U30" s="46">
        <f t="shared" si="30"/>
        <v>0</v>
      </c>
      <c r="V30" s="46">
        <f t="shared" si="30"/>
        <v>0</v>
      </c>
      <c r="W30" s="46">
        <f t="shared" si="30"/>
        <v>0</v>
      </c>
      <c r="X30" s="46">
        <f t="shared" si="30"/>
        <v>3.4514764381341418</v>
      </c>
      <c r="Y30" s="46">
        <f t="shared" si="30"/>
        <v>3.4514764381341418</v>
      </c>
      <c r="Z30" s="46">
        <f t="shared" si="30"/>
        <v>47.753868673207599</v>
      </c>
      <c r="AA30" s="46">
        <f t="shared" si="30"/>
        <v>1.562459440103702</v>
      </c>
      <c r="AB30" s="46">
        <f t="shared" si="30"/>
        <v>5.5555555555555554</v>
      </c>
      <c r="AC30" s="46">
        <f t="shared" si="30"/>
        <v>1.081702689302563</v>
      </c>
      <c r="AD30" s="46">
        <f t="shared" si="30"/>
        <v>0.89999999999999991</v>
      </c>
      <c r="AE30" s="46">
        <f t="shared" si="30"/>
        <v>0</v>
      </c>
      <c r="AF30" s="46">
        <f t="shared" si="30"/>
        <v>0</v>
      </c>
      <c r="AG30" s="46">
        <f t="shared" si="30"/>
        <v>14.326160601962279</v>
      </c>
      <c r="AH30" s="46">
        <f t="shared" si="30"/>
        <v>14.326160601962279</v>
      </c>
    </row>
    <row r="31" spans="1:34" x14ac:dyDescent="0.3">
      <c r="A31" s="7" t="s">
        <v>15</v>
      </c>
      <c r="B31" s="3"/>
      <c r="C31" s="3"/>
      <c r="D31" s="3">
        <v>0.38820444536602566</v>
      </c>
      <c r="E31" s="3">
        <v>0.38820444536602566</v>
      </c>
      <c r="G31">
        <v>5</v>
      </c>
      <c r="H31">
        <f>G31*0.1</f>
        <v>0.5</v>
      </c>
      <c r="J31" s="36">
        <v>7</v>
      </c>
      <c r="K31" s="43">
        <v>64.494118</v>
      </c>
      <c r="L31" s="7" t="s">
        <v>15</v>
      </c>
      <c r="M31" s="37">
        <f t="shared" si="1"/>
        <v>0.77640889073205133</v>
      </c>
      <c r="N31" s="40">
        <f t="shared" si="1"/>
        <v>50.073806615122024</v>
      </c>
      <c r="O31" s="38">
        <v>0.45553093477051992</v>
      </c>
      <c r="P31" s="34">
        <v>0.3</v>
      </c>
      <c r="Q31" s="41">
        <f t="shared" si="2"/>
        <v>0.54348622351243592</v>
      </c>
      <c r="R31" s="41">
        <f t="shared" si="3"/>
        <v>0.31887165433936393</v>
      </c>
      <c r="S31" s="41">
        <f t="shared" si="13"/>
        <v>0.23292266721961538</v>
      </c>
      <c r="T31" s="41">
        <f t="shared" si="14"/>
        <v>15.022141984536606</v>
      </c>
      <c r="V31" s="11">
        <f t="shared" ref="V31:X35" si="31">B31/$H31</f>
        <v>0</v>
      </c>
      <c r="W31" s="11">
        <f t="shared" si="31"/>
        <v>0</v>
      </c>
      <c r="X31" s="11">
        <f t="shared" si="31"/>
        <v>0.77640889073205133</v>
      </c>
      <c r="Y31" s="11">
        <f t="shared" si="5"/>
        <v>0.77640889073205133</v>
      </c>
      <c r="Z31" s="11">
        <f>$K$31*Y31</f>
        <v>50.073806615122024</v>
      </c>
      <c r="AD31" s="34">
        <v>0.3</v>
      </c>
      <c r="AE31" s="35">
        <f t="shared" si="16"/>
        <v>0</v>
      </c>
      <c r="AF31" s="35">
        <f t="shared" si="17"/>
        <v>0</v>
      </c>
      <c r="AG31" s="35">
        <f t="shared" si="18"/>
        <v>15.022141984536606</v>
      </c>
      <c r="AH31" s="11">
        <f t="shared" si="19"/>
        <v>15.022141984536606</v>
      </c>
    </row>
    <row r="32" spans="1:34" x14ac:dyDescent="0.3">
      <c r="A32" s="7" t="s">
        <v>21</v>
      </c>
      <c r="B32" s="3"/>
      <c r="C32" s="3"/>
      <c r="D32" s="3">
        <v>3.6378364277704512E-3</v>
      </c>
      <c r="E32" s="3">
        <v>3.6378364277704512E-3</v>
      </c>
      <c r="G32">
        <v>5</v>
      </c>
      <c r="H32">
        <f>G32*0.1</f>
        <v>0.5</v>
      </c>
      <c r="J32" s="36">
        <v>7</v>
      </c>
      <c r="K32" s="43">
        <v>64.494118</v>
      </c>
      <c r="L32" s="7" t="s">
        <v>21</v>
      </c>
      <c r="M32" s="37">
        <f t="shared" si="1"/>
        <v>7.2756728555409024E-3</v>
      </c>
      <c r="N32" s="40">
        <f t="shared" si="1"/>
        <v>0.46923810367465191</v>
      </c>
      <c r="O32" s="38">
        <v>3.9269908169872417E-3</v>
      </c>
      <c r="P32" s="34">
        <v>0.3</v>
      </c>
      <c r="Q32" s="41">
        <f t="shared" si="2"/>
        <v>5.0929709988786313E-3</v>
      </c>
      <c r="R32" s="41">
        <f t="shared" si="3"/>
        <v>2.7488935718910689E-3</v>
      </c>
      <c r="S32" s="41">
        <f t="shared" si="13"/>
        <v>2.1827018566622706E-3</v>
      </c>
      <c r="T32" s="41">
        <f t="shared" si="14"/>
        <v>0.14077143110239557</v>
      </c>
      <c r="V32" s="11">
        <f t="shared" si="31"/>
        <v>0</v>
      </c>
      <c r="W32" s="11">
        <f t="shared" si="31"/>
        <v>0</v>
      </c>
      <c r="X32" s="11">
        <f t="shared" si="31"/>
        <v>7.2756728555409024E-3</v>
      </c>
      <c r="Y32" s="11">
        <f t="shared" si="5"/>
        <v>7.2756728555409024E-3</v>
      </c>
      <c r="Z32" s="11">
        <f t="shared" ref="Z32:Z35" si="32">$K$31*Y32</f>
        <v>0.46923810367465191</v>
      </c>
      <c r="AD32" s="34">
        <v>0.3</v>
      </c>
      <c r="AE32" s="35">
        <f t="shared" si="16"/>
        <v>0</v>
      </c>
      <c r="AF32" s="35">
        <f t="shared" si="17"/>
        <v>0</v>
      </c>
      <c r="AG32" s="35">
        <f t="shared" si="18"/>
        <v>0.14077143110239557</v>
      </c>
      <c r="AH32" s="11">
        <f t="shared" si="19"/>
        <v>0.14077143110239557</v>
      </c>
    </row>
    <row r="33" spans="1:34" x14ac:dyDescent="0.3">
      <c r="A33" s="7" t="s">
        <v>18</v>
      </c>
      <c r="B33" s="3">
        <v>0.38962828489182483</v>
      </c>
      <c r="C33" s="3"/>
      <c r="D33" s="3">
        <v>1.9644154426290243</v>
      </c>
      <c r="E33" s="3">
        <v>2.3540437275208492</v>
      </c>
      <c r="G33">
        <v>5</v>
      </c>
      <c r="H33">
        <f>G33*0.1</f>
        <v>0.5</v>
      </c>
      <c r="J33" s="36">
        <v>7</v>
      </c>
      <c r="K33" s="43">
        <v>64.494118</v>
      </c>
      <c r="L33" s="7" t="s">
        <v>18</v>
      </c>
      <c r="M33" s="37">
        <f t="shared" si="1"/>
        <v>4.7080874550416985</v>
      </c>
      <c r="N33" s="40">
        <f t="shared" si="1"/>
        <v>303.64394787977898</v>
      </c>
      <c r="O33" s="38">
        <v>1.6139932257817546</v>
      </c>
      <c r="P33" s="34">
        <v>0.3</v>
      </c>
      <c r="Q33" s="41">
        <f t="shared" si="2"/>
        <v>3.2956612185291889</v>
      </c>
      <c r="R33" s="41">
        <f t="shared" si="3"/>
        <v>1.1297952580472281</v>
      </c>
      <c r="S33" s="41">
        <f t="shared" si="13"/>
        <v>1.4124262365125095</v>
      </c>
      <c r="T33" s="41">
        <f t="shared" si="14"/>
        <v>91.093184363933702</v>
      </c>
      <c r="V33" s="11">
        <f t="shared" si="31"/>
        <v>0.77925656978364966</v>
      </c>
      <c r="W33" s="11">
        <f t="shared" si="31"/>
        <v>0</v>
      </c>
      <c r="X33" s="11">
        <f t="shared" si="31"/>
        <v>3.9288308852580487</v>
      </c>
      <c r="Y33" s="11">
        <f t="shared" si="5"/>
        <v>4.7080874550416985</v>
      </c>
      <c r="Z33" s="11">
        <f t="shared" si="32"/>
        <v>303.64394787977898</v>
      </c>
      <c r="AD33" s="34">
        <v>0.3</v>
      </c>
      <c r="AE33" s="35">
        <f t="shared" si="16"/>
        <v>15.07723954917058</v>
      </c>
      <c r="AF33" s="35">
        <f t="shared" si="17"/>
        <v>0</v>
      </c>
      <c r="AG33" s="35">
        <f t="shared" si="18"/>
        <v>76.015944814763117</v>
      </c>
      <c r="AH33" s="11">
        <f t="shared" si="19"/>
        <v>91.093184363933702</v>
      </c>
    </row>
    <row r="34" spans="1:34" x14ac:dyDescent="0.3">
      <c r="A34" s="7" t="s">
        <v>16</v>
      </c>
      <c r="B34" s="3">
        <v>0.25640973899293129</v>
      </c>
      <c r="C34" s="3">
        <v>0.72837258536778993</v>
      </c>
      <c r="D34" s="3">
        <v>1.0017691757146472</v>
      </c>
      <c r="E34" s="3">
        <v>1.9865515000753684</v>
      </c>
      <c r="G34">
        <v>5</v>
      </c>
      <c r="H34">
        <f>G34*0.1</f>
        <v>0.5</v>
      </c>
      <c r="J34" s="36">
        <v>7</v>
      </c>
      <c r="K34" s="43">
        <v>64.494118</v>
      </c>
      <c r="L34" s="7" t="s">
        <v>16</v>
      </c>
      <c r="M34" s="37">
        <f t="shared" si="1"/>
        <v>3.9731030001507368</v>
      </c>
      <c r="N34" s="40">
        <f t="shared" si="1"/>
        <v>256.24177371787562</v>
      </c>
      <c r="O34" s="38">
        <v>0.60475658581603553</v>
      </c>
      <c r="P34" s="34">
        <v>0.3</v>
      </c>
      <c r="Q34" s="41">
        <f t="shared" si="2"/>
        <v>2.7811721001055156</v>
      </c>
      <c r="R34" s="41">
        <f t="shared" si="3"/>
        <v>0.42332961007122483</v>
      </c>
      <c r="S34" s="41">
        <f t="shared" si="13"/>
        <v>1.191930900045221</v>
      </c>
      <c r="T34" s="41">
        <f t="shared" si="14"/>
        <v>76.872532115362688</v>
      </c>
      <c r="V34" s="11">
        <f t="shared" si="31"/>
        <v>0.51281947798586258</v>
      </c>
      <c r="W34" s="11">
        <f t="shared" si="31"/>
        <v>1.4567451707355799</v>
      </c>
      <c r="X34" s="11">
        <f t="shared" si="31"/>
        <v>2.0035383514292944</v>
      </c>
      <c r="Y34" s="11">
        <f t="shared" si="5"/>
        <v>3.9731030001507368</v>
      </c>
      <c r="Z34" s="11">
        <f t="shared" si="32"/>
        <v>256.24177371787562</v>
      </c>
      <c r="AD34" s="34">
        <v>0.3</v>
      </c>
      <c r="AE34" s="35">
        <f t="shared" si="16"/>
        <v>9.9221519777755862</v>
      </c>
      <c r="AF34" s="35">
        <f t="shared" si="17"/>
        <v>28.185448481205189</v>
      </c>
      <c r="AG34" s="35">
        <f t="shared" si="18"/>
        <v>38.764931656381918</v>
      </c>
      <c r="AH34" s="11">
        <f t="shared" si="19"/>
        <v>76.872532115362702</v>
      </c>
    </row>
    <row r="35" spans="1:34" x14ac:dyDescent="0.3">
      <c r="A35" s="7" t="s">
        <v>12</v>
      </c>
      <c r="B35" s="3">
        <v>0.74006052457624882</v>
      </c>
      <c r="C35" s="3"/>
      <c r="D35" s="3">
        <v>0.12009812715814046</v>
      </c>
      <c r="E35" s="3">
        <v>0.86015865173438932</v>
      </c>
      <c r="G35">
        <v>5</v>
      </c>
      <c r="H35">
        <f>G35*0.1</f>
        <v>0.5</v>
      </c>
      <c r="J35" s="36">
        <v>7</v>
      </c>
      <c r="K35" s="43">
        <v>64.494118</v>
      </c>
      <c r="L35" s="7" t="s">
        <v>12</v>
      </c>
      <c r="M35" s="37">
        <f t="shared" si="1"/>
        <v>1.7203173034687786</v>
      </c>
      <c r="N35" s="40">
        <f t="shared" si="1"/>
        <v>110.95034716735722</v>
      </c>
      <c r="O35" s="38">
        <v>0.62046454908398407</v>
      </c>
      <c r="P35" s="34">
        <v>0.3</v>
      </c>
      <c r="Q35" s="41">
        <f t="shared" si="2"/>
        <v>1.2042221124281449</v>
      </c>
      <c r="R35" s="41">
        <f t="shared" si="3"/>
        <v>0.43432518435878881</v>
      </c>
      <c r="S35" s="41">
        <f t="shared" si="13"/>
        <v>0.51609519104063362</v>
      </c>
      <c r="T35" s="41">
        <f t="shared" si="14"/>
        <v>33.285104150207168</v>
      </c>
      <c r="V35" s="11">
        <f t="shared" si="31"/>
        <v>1.4801210491524976</v>
      </c>
      <c r="W35" s="11">
        <f t="shared" si="31"/>
        <v>0</v>
      </c>
      <c r="X35" s="11">
        <f t="shared" si="31"/>
        <v>0.24019625431628092</v>
      </c>
      <c r="Y35" s="11">
        <f t="shared" si="5"/>
        <v>1.7203173034687786</v>
      </c>
      <c r="Z35" s="11">
        <f t="shared" si="32"/>
        <v>110.95034716735722</v>
      </c>
      <c r="AD35" s="34">
        <v>0.3</v>
      </c>
      <c r="AE35" s="35">
        <f t="shared" si="16"/>
        <v>28.637730479497495</v>
      </c>
      <c r="AF35" s="35">
        <f t="shared" si="17"/>
        <v>0</v>
      </c>
      <c r="AG35" s="35">
        <f t="shared" si="18"/>
        <v>4.6473736707096691</v>
      </c>
      <c r="AH35" s="11">
        <f t="shared" si="19"/>
        <v>33.285104150207161</v>
      </c>
    </row>
    <row r="36" spans="1:34" x14ac:dyDescent="0.3">
      <c r="A36" s="6">
        <v>8</v>
      </c>
      <c r="B36" s="3">
        <v>0.4402333185841184</v>
      </c>
      <c r="C36" s="3">
        <v>0.27670025553017308</v>
      </c>
      <c r="D36" s="3">
        <v>1.5549453753317821</v>
      </c>
      <c r="E36" s="3">
        <v>2.2718789494460734</v>
      </c>
      <c r="J36" s="36"/>
      <c r="K36" s="38"/>
      <c r="L36" s="27">
        <v>8</v>
      </c>
      <c r="M36" s="46">
        <f>SUM(M31:M35)</f>
        <v>11.185192322248806</v>
      </c>
      <c r="N36" s="46">
        <f t="shared" ref="N36:AH36" si="33">SUM(N31:N35)</f>
        <v>721.37911348380851</v>
      </c>
      <c r="O36" s="46">
        <f t="shared" si="33"/>
        <v>3.2986722862692814</v>
      </c>
      <c r="P36" s="46"/>
      <c r="Q36" s="46">
        <f t="shared" si="33"/>
        <v>7.8296346255741636</v>
      </c>
      <c r="R36" s="46">
        <f t="shared" si="33"/>
        <v>2.3090706003884969</v>
      </c>
      <c r="S36" s="46">
        <f t="shared" si="33"/>
        <v>3.3555576966746417</v>
      </c>
      <c r="T36" s="46">
        <f t="shared" si="33"/>
        <v>216.41373404514255</v>
      </c>
      <c r="U36" s="46">
        <f t="shared" si="33"/>
        <v>0</v>
      </c>
      <c r="V36" s="46">
        <f t="shared" si="33"/>
        <v>2.7721970969220098</v>
      </c>
      <c r="W36" s="46">
        <f t="shared" si="33"/>
        <v>1.4567451707355799</v>
      </c>
      <c r="X36" s="46">
        <f t="shared" si="33"/>
        <v>6.9562500545912167</v>
      </c>
      <c r="Y36" s="46">
        <f t="shared" si="33"/>
        <v>11.185192322248806</v>
      </c>
      <c r="Z36" s="46">
        <f t="shared" si="33"/>
        <v>721.37911348380851</v>
      </c>
      <c r="AA36" s="46">
        <f t="shared" si="33"/>
        <v>0</v>
      </c>
      <c r="AB36" s="46">
        <f t="shared" si="33"/>
        <v>0</v>
      </c>
      <c r="AC36" s="46">
        <f t="shared" si="33"/>
        <v>0</v>
      </c>
      <c r="AD36" s="46">
        <f t="shared" si="33"/>
        <v>1.5</v>
      </c>
      <c r="AE36" s="46">
        <f t="shared" si="33"/>
        <v>53.637122006443661</v>
      </c>
      <c r="AF36" s="46">
        <f t="shared" si="33"/>
        <v>28.185448481205189</v>
      </c>
      <c r="AG36" s="46">
        <f t="shared" si="33"/>
        <v>134.5911635574937</v>
      </c>
      <c r="AH36" s="46">
        <f t="shared" si="33"/>
        <v>216.41373404514255</v>
      </c>
    </row>
    <row r="37" spans="1:34" x14ac:dyDescent="0.3">
      <c r="A37" s="7" t="s">
        <v>15</v>
      </c>
      <c r="B37" s="3"/>
      <c r="C37" s="3"/>
      <c r="D37" s="3">
        <v>6.7930359947502364E-2</v>
      </c>
      <c r="E37" s="3">
        <v>6.7930359947502364E-2</v>
      </c>
      <c r="G37">
        <v>2</v>
      </c>
      <c r="H37">
        <f>G37*0.1</f>
        <v>0.2</v>
      </c>
      <c r="J37" s="36">
        <v>8</v>
      </c>
      <c r="K37" s="43">
        <v>12.48461</v>
      </c>
      <c r="L37" s="7" t="s">
        <v>15</v>
      </c>
      <c r="M37" s="37">
        <f t="shared" si="1"/>
        <v>0.33965179973751181</v>
      </c>
      <c r="N37" s="40">
        <f t="shared" si="1"/>
        <v>4.2404202555209372</v>
      </c>
      <c r="O37" s="38">
        <v>0.19634954084936213</v>
      </c>
      <c r="P37" s="34">
        <v>0.3</v>
      </c>
      <c r="Q37" s="41">
        <f t="shared" si="2"/>
        <v>0.23775625981625825</v>
      </c>
      <c r="R37" s="41">
        <f t="shared" si="3"/>
        <v>0.13744467859455348</v>
      </c>
      <c r="S37" s="41">
        <f t="shared" si="13"/>
        <v>0.10189553992125354</v>
      </c>
      <c r="T37" s="41">
        <f t="shared" si="14"/>
        <v>1.2721260766562812</v>
      </c>
      <c r="V37" s="11">
        <f t="shared" ref="V37:X40" si="34">B37/$H37</f>
        <v>0</v>
      </c>
      <c r="W37" s="11">
        <f t="shared" si="34"/>
        <v>0</v>
      </c>
      <c r="X37" s="11">
        <f t="shared" si="34"/>
        <v>0.33965179973751181</v>
      </c>
      <c r="Y37" s="11">
        <f t="shared" si="5"/>
        <v>0.33965179973751181</v>
      </c>
      <c r="Z37" s="11">
        <f>$K$37*Y37</f>
        <v>4.2404202555209372</v>
      </c>
      <c r="AD37" s="34">
        <v>0.3</v>
      </c>
      <c r="AE37" s="35">
        <f t="shared" si="16"/>
        <v>0</v>
      </c>
      <c r="AF37" s="35">
        <f t="shared" si="17"/>
        <v>0</v>
      </c>
      <c r="AG37" s="35">
        <f t="shared" si="18"/>
        <v>1.2721260766562812</v>
      </c>
      <c r="AH37" s="11">
        <f t="shared" si="19"/>
        <v>1.2721260766562812</v>
      </c>
    </row>
    <row r="38" spans="1:34" x14ac:dyDescent="0.3">
      <c r="A38" s="7" t="s">
        <v>18</v>
      </c>
      <c r="B38" s="3">
        <v>0.29222121366886861</v>
      </c>
      <c r="C38" s="3">
        <v>0.27670025553017308</v>
      </c>
      <c r="D38" s="3">
        <v>0.76592090955334446</v>
      </c>
      <c r="E38" s="3">
        <v>1.334842378752386</v>
      </c>
      <c r="G38">
        <v>2</v>
      </c>
      <c r="H38">
        <f>G38*0.1</f>
        <v>0.2</v>
      </c>
      <c r="J38" s="36">
        <v>8</v>
      </c>
      <c r="K38" s="43">
        <v>12.48461</v>
      </c>
      <c r="L38" s="7" t="s">
        <v>18</v>
      </c>
      <c r="M38" s="37">
        <f t="shared" si="1"/>
        <v>6.6742118937619299</v>
      </c>
      <c r="N38" s="40">
        <f t="shared" si="1"/>
        <v>83.324932550979128</v>
      </c>
      <c r="O38" s="38">
        <v>2.3169245820224709</v>
      </c>
      <c r="P38" s="34">
        <v>0.3</v>
      </c>
      <c r="Q38" s="41">
        <f t="shared" si="2"/>
        <v>4.6719483256333509</v>
      </c>
      <c r="R38" s="41">
        <f t="shared" si="3"/>
        <v>1.6218472074157295</v>
      </c>
      <c r="S38" s="41">
        <f t="shared" si="13"/>
        <v>2.002263568128579</v>
      </c>
      <c r="T38" s="41">
        <f t="shared" si="14"/>
        <v>24.99747976529374</v>
      </c>
      <c r="V38" s="11">
        <f t="shared" si="34"/>
        <v>1.4611060683443429</v>
      </c>
      <c r="W38" s="11">
        <f t="shared" si="34"/>
        <v>1.3835012776508653</v>
      </c>
      <c r="X38" s="11">
        <f t="shared" si="34"/>
        <v>3.829604547766722</v>
      </c>
      <c r="Y38" s="11">
        <f t="shared" si="5"/>
        <v>6.6742118937619299</v>
      </c>
      <c r="Z38" s="11">
        <f t="shared" ref="Z38:Z40" si="35">$K$37*Y38</f>
        <v>83.324932550979128</v>
      </c>
      <c r="AD38" s="34">
        <v>0.3</v>
      </c>
      <c r="AE38" s="35">
        <f t="shared" si="16"/>
        <v>5.4724018295737391</v>
      </c>
      <c r="AF38" s="35">
        <f t="shared" si="17"/>
        <v>5.1817421657918308</v>
      </c>
      <c r="AG38" s="35">
        <f t="shared" si="18"/>
        <v>14.343335769928169</v>
      </c>
      <c r="AH38" s="11">
        <f t="shared" si="19"/>
        <v>24.99747976529374</v>
      </c>
    </row>
    <row r="39" spans="1:34" x14ac:dyDescent="0.3">
      <c r="A39" s="7" t="s">
        <v>16</v>
      </c>
      <c r="B39" s="3"/>
      <c r="C39" s="3"/>
      <c r="D39" s="3">
        <v>0.68186889479541002</v>
      </c>
      <c r="E39" s="3">
        <v>0.68186889479541002</v>
      </c>
      <c r="G39">
        <v>2</v>
      </c>
      <c r="H39">
        <f>G39*0.1</f>
        <v>0.2</v>
      </c>
      <c r="J39" s="36">
        <v>8</v>
      </c>
      <c r="K39" s="43">
        <v>12.48461</v>
      </c>
      <c r="L39" s="7" t="s">
        <v>16</v>
      </c>
      <c r="M39" s="37">
        <f t="shared" si="1"/>
        <v>3.40934447397705</v>
      </c>
      <c r="N39" s="40">
        <f t="shared" si="1"/>
        <v>42.564336113258619</v>
      </c>
      <c r="O39" s="38">
        <v>0.51050880620834127</v>
      </c>
      <c r="P39" s="34">
        <v>0.3</v>
      </c>
      <c r="Q39" s="41">
        <f t="shared" si="2"/>
        <v>2.3865411317839347</v>
      </c>
      <c r="R39" s="41">
        <f t="shared" si="3"/>
        <v>0.35735616434583889</v>
      </c>
      <c r="S39" s="41">
        <f t="shared" si="13"/>
        <v>1.0228033421931149</v>
      </c>
      <c r="T39" s="41">
        <f t="shared" si="14"/>
        <v>12.769300833977583</v>
      </c>
      <c r="V39" s="11">
        <f t="shared" si="34"/>
        <v>0</v>
      </c>
      <c r="W39" s="11">
        <f t="shared" si="34"/>
        <v>0</v>
      </c>
      <c r="X39" s="11">
        <f t="shared" si="34"/>
        <v>3.40934447397705</v>
      </c>
      <c r="Y39" s="11">
        <f t="shared" si="5"/>
        <v>3.40934447397705</v>
      </c>
      <c r="Z39" s="11">
        <f t="shared" si="35"/>
        <v>42.564336113258619</v>
      </c>
      <c r="AD39" s="34">
        <v>0.3</v>
      </c>
      <c r="AE39" s="35">
        <f t="shared" si="16"/>
        <v>0</v>
      </c>
      <c r="AF39" s="35">
        <f t="shared" si="17"/>
        <v>0</v>
      </c>
      <c r="AG39" s="35">
        <f t="shared" si="18"/>
        <v>12.769300833977583</v>
      </c>
      <c r="AH39" s="11">
        <f t="shared" si="19"/>
        <v>12.769300833977583</v>
      </c>
    </row>
    <row r="40" spans="1:34" x14ac:dyDescent="0.3">
      <c r="A40" s="7" t="s">
        <v>12</v>
      </c>
      <c r="B40" s="3">
        <v>0.14801210491524977</v>
      </c>
      <c r="C40" s="3"/>
      <c r="D40" s="3">
        <v>3.922521103552519E-2</v>
      </c>
      <c r="E40" s="3">
        <v>0.18723731595077497</v>
      </c>
      <c r="G40">
        <v>2</v>
      </c>
      <c r="H40">
        <f>G40*0.1</f>
        <v>0.2</v>
      </c>
      <c r="J40" s="36">
        <v>8</v>
      </c>
      <c r="K40" s="43">
        <v>12.48461</v>
      </c>
      <c r="L40" s="7" t="s">
        <v>12</v>
      </c>
      <c r="M40" s="37">
        <f t="shared" si="1"/>
        <v>0.93618657975387476</v>
      </c>
      <c r="N40" s="40">
        <f t="shared" si="1"/>
        <v>11.687924335461023</v>
      </c>
      <c r="O40" s="38">
        <v>0.33379421944391546</v>
      </c>
      <c r="P40" s="34">
        <v>0.3</v>
      </c>
      <c r="Q40" s="41">
        <f t="shared" si="2"/>
        <v>0.6553306058277123</v>
      </c>
      <c r="R40" s="41">
        <f t="shared" si="3"/>
        <v>0.23365595361074082</v>
      </c>
      <c r="S40" s="41">
        <f t="shared" si="13"/>
        <v>0.28085597392616241</v>
      </c>
      <c r="T40" s="41">
        <f t="shared" si="14"/>
        <v>3.5063773006383063</v>
      </c>
      <c r="V40" s="11">
        <f t="shared" si="34"/>
        <v>0.74006052457624882</v>
      </c>
      <c r="W40" s="11">
        <f t="shared" si="34"/>
        <v>0</v>
      </c>
      <c r="X40" s="11">
        <f t="shared" si="34"/>
        <v>0.19612605517762594</v>
      </c>
      <c r="Y40" s="11">
        <f t="shared" si="5"/>
        <v>0.93618657975387476</v>
      </c>
      <c r="Z40" s="11">
        <f t="shared" si="35"/>
        <v>11.687924335461023</v>
      </c>
      <c r="AD40" s="34">
        <v>0.3</v>
      </c>
      <c r="AE40" s="35">
        <f t="shared" si="16"/>
        <v>2.7718101077189643</v>
      </c>
      <c r="AF40" s="35">
        <f t="shared" si="17"/>
        <v>0</v>
      </c>
      <c r="AG40" s="35">
        <f t="shared" si="18"/>
        <v>0.73456719291934214</v>
      </c>
      <c r="AH40" s="11">
        <f t="shared" si="19"/>
        <v>3.5063773006383063</v>
      </c>
    </row>
    <row r="41" spans="1:34" x14ac:dyDescent="0.3">
      <c r="A41" s="6">
        <v>9</v>
      </c>
      <c r="B41" s="3">
        <v>0.98263855448375725</v>
      </c>
      <c r="C41" s="3">
        <v>0.27670025553017308</v>
      </c>
      <c r="D41" s="3">
        <v>2.4916418127199682</v>
      </c>
      <c r="E41" s="3">
        <v>3.7509806227338989</v>
      </c>
      <c r="J41" s="36"/>
      <c r="K41" s="38"/>
      <c r="L41" s="27">
        <v>9</v>
      </c>
      <c r="M41" s="46">
        <f>SUM(M37:M40)</f>
        <v>11.359394747230366</v>
      </c>
      <c r="N41" s="46">
        <f t="shared" ref="N41:AH41" si="36">SUM(N37:N40)</f>
        <v>141.8176132552197</v>
      </c>
      <c r="O41" s="46">
        <f t="shared" si="36"/>
        <v>3.3575771485240899</v>
      </c>
      <c r="P41" s="46"/>
      <c r="Q41" s="46">
        <f t="shared" si="36"/>
        <v>7.9515763230612571</v>
      </c>
      <c r="R41" s="46">
        <f t="shared" si="36"/>
        <v>2.3503040039668628</v>
      </c>
      <c r="S41" s="46">
        <f t="shared" si="36"/>
        <v>3.4078184241691094</v>
      </c>
      <c r="T41" s="46">
        <f t="shared" si="36"/>
        <v>42.545283976565912</v>
      </c>
      <c r="U41" s="46">
        <f t="shared" si="36"/>
        <v>0</v>
      </c>
      <c r="V41" s="46">
        <f t="shared" si="36"/>
        <v>2.2011665929205915</v>
      </c>
      <c r="W41" s="46">
        <f t="shared" si="36"/>
        <v>1.3835012776508653</v>
      </c>
      <c r="X41" s="46">
        <f t="shared" si="36"/>
        <v>7.7747268766589102</v>
      </c>
      <c r="Y41" s="46">
        <f t="shared" si="36"/>
        <v>11.359394747230366</v>
      </c>
      <c r="Z41" s="46">
        <f t="shared" si="36"/>
        <v>141.8176132552197</v>
      </c>
      <c r="AA41" s="46">
        <f t="shared" si="36"/>
        <v>0</v>
      </c>
      <c r="AB41" s="46">
        <f t="shared" si="36"/>
        <v>0</v>
      </c>
      <c r="AC41" s="46">
        <f t="shared" si="36"/>
        <v>0</v>
      </c>
      <c r="AD41" s="46">
        <f t="shared" si="36"/>
        <v>1.2</v>
      </c>
      <c r="AE41" s="46">
        <f t="shared" si="36"/>
        <v>8.2442119372927039</v>
      </c>
      <c r="AF41" s="46">
        <f t="shared" si="36"/>
        <v>5.1817421657918308</v>
      </c>
      <c r="AG41" s="46">
        <f t="shared" si="36"/>
        <v>29.119329873481377</v>
      </c>
      <c r="AH41" s="46">
        <f t="shared" si="36"/>
        <v>42.545283976565912</v>
      </c>
    </row>
    <row r="42" spans="1:34" x14ac:dyDescent="0.3">
      <c r="A42" s="7" t="s">
        <v>15</v>
      </c>
      <c r="B42" s="3"/>
      <c r="C42" s="3"/>
      <c r="D42" s="3">
        <v>0.13222288346723429</v>
      </c>
      <c r="E42" s="3">
        <v>0.13222288346723429</v>
      </c>
      <c r="G42">
        <v>4</v>
      </c>
      <c r="H42">
        <f>G42*0.1</f>
        <v>0.4</v>
      </c>
      <c r="J42" s="36">
        <v>9</v>
      </c>
      <c r="K42" s="43">
        <v>36.496307000000002</v>
      </c>
      <c r="L42" s="7" t="s">
        <v>15</v>
      </c>
      <c r="M42" s="37">
        <f t="shared" si="1"/>
        <v>0.33055720866808569</v>
      </c>
      <c r="N42" s="40">
        <f t="shared" si="1"/>
        <v>12.064117368613516</v>
      </c>
      <c r="O42" s="38">
        <v>0.19144080232812807</v>
      </c>
      <c r="P42" s="34">
        <v>0.3</v>
      </c>
      <c r="Q42" s="41">
        <f t="shared" si="2"/>
        <v>0.23139004606765998</v>
      </c>
      <c r="R42" s="41">
        <f t="shared" si="3"/>
        <v>0.13400856162968963</v>
      </c>
      <c r="S42" s="41">
        <f t="shared" si="13"/>
        <v>9.9167162600425698E-2</v>
      </c>
      <c r="T42" s="41">
        <f t="shared" si="14"/>
        <v>3.6192352105840548</v>
      </c>
      <c r="V42" s="11">
        <f t="shared" ref="V42:X45" si="37">B42/$H42</f>
        <v>0</v>
      </c>
      <c r="W42" s="11">
        <f t="shared" si="37"/>
        <v>0</v>
      </c>
      <c r="X42" s="11">
        <f t="shared" si="37"/>
        <v>0.33055720866808569</v>
      </c>
      <c r="Y42" s="11">
        <f t="shared" si="5"/>
        <v>0.33055720866808569</v>
      </c>
      <c r="Z42" s="11">
        <f>$K$42*Y42</f>
        <v>12.064117368613516</v>
      </c>
      <c r="AD42" s="34">
        <v>0.3</v>
      </c>
      <c r="AE42" s="35">
        <f t="shared" si="16"/>
        <v>0</v>
      </c>
      <c r="AF42" s="35">
        <f t="shared" si="17"/>
        <v>0</v>
      </c>
      <c r="AG42" s="35">
        <f t="shared" si="18"/>
        <v>3.6192352105840548</v>
      </c>
      <c r="AH42" s="11">
        <f t="shared" si="19"/>
        <v>3.6192352105840548</v>
      </c>
    </row>
    <row r="43" spans="1:34" x14ac:dyDescent="0.3">
      <c r="A43" s="7" t="s">
        <v>18</v>
      </c>
      <c r="B43" s="3">
        <v>0.29222121366886861</v>
      </c>
      <c r="C43" s="3">
        <v>0.27670025553017308</v>
      </c>
      <c r="D43" s="3">
        <v>1.0341480976704496</v>
      </c>
      <c r="E43" s="3">
        <v>1.6030695668694912</v>
      </c>
      <c r="G43">
        <v>4</v>
      </c>
      <c r="H43">
        <f>G43*0.1</f>
        <v>0.4</v>
      </c>
      <c r="J43" s="36">
        <v>9</v>
      </c>
      <c r="K43" s="43">
        <v>36.496307000000002</v>
      </c>
      <c r="L43" s="7" t="s">
        <v>18</v>
      </c>
      <c r="M43" s="37">
        <f t="shared" si="1"/>
        <v>4.0076739171737277</v>
      </c>
      <c r="N43" s="40">
        <f t="shared" si="1"/>
        <v>146.26529763706495</v>
      </c>
      <c r="O43" s="38">
        <v>1.4333516482003419</v>
      </c>
      <c r="P43" s="34">
        <v>0.3</v>
      </c>
      <c r="Q43" s="41">
        <f t="shared" si="2"/>
        <v>2.8053717420216091</v>
      </c>
      <c r="R43" s="41">
        <f t="shared" si="3"/>
        <v>1.0033461537402393</v>
      </c>
      <c r="S43" s="41">
        <f t="shared" si="13"/>
        <v>1.2023021751521183</v>
      </c>
      <c r="T43" s="41">
        <f t="shared" si="14"/>
        <v>43.879589291119487</v>
      </c>
      <c r="V43" s="11">
        <f t="shared" si="37"/>
        <v>0.73055303417217143</v>
      </c>
      <c r="W43" s="11">
        <f t="shared" si="37"/>
        <v>0.69175063882543264</v>
      </c>
      <c r="X43" s="11">
        <f t="shared" si="37"/>
        <v>2.5853702441761239</v>
      </c>
      <c r="Y43" s="11">
        <f t="shared" si="5"/>
        <v>4.0076739171737277</v>
      </c>
      <c r="Z43" s="11">
        <f t="shared" ref="Z43:Z45" si="38">$K$42*Y43</f>
        <v>146.26529763706495</v>
      </c>
      <c r="AD43" s="34">
        <v>0.3</v>
      </c>
      <c r="AE43" s="35">
        <f t="shared" si="16"/>
        <v>7.9987463444787172</v>
      </c>
      <c r="AF43" s="35">
        <f t="shared" si="17"/>
        <v>7.5739031046057326</v>
      </c>
      <c r="AG43" s="35">
        <f t="shared" si="18"/>
        <v>28.306939842035035</v>
      </c>
      <c r="AH43" s="11">
        <f t="shared" si="19"/>
        <v>43.879589291119487</v>
      </c>
    </row>
    <row r="44" spans="1:34" x14ac:dyDescent="0.3">
      <c r="A44" s="7" t="s">
        <v>16</v>
      </c>
      <c r="B44" s="3"/>
      <c r="C44" s="3"/>
      <c r="D44" s="3">
        <v>1.085494834621836</v>
      </c>
      <c r="E44" s="3">
        <v>1.085494834621836</v>
      </c>
      <c r="G44">
        <v>4</v>
      </c>
      <c r="H44">
        <f>G44*0.1</f>
        <v>0.4</v>
      </c>
      <c r="J44" s="36">
        <v>9</v>
      </c>
      <c r="K44" s="43">
        <v>36.496307000000002</v>
      </c>
      <c r="L44" s="7" t="s">
        <v>16</v>
      </c>
      <c r="M44" s="37">
        <f t="shared" si="1"/>
        <v>2.7137370865545898</v>
      </c>
      <c r="N44" s="40">
        <f t="shared" si="1"/>
        <v>99.041381828181883</v>
      </c>
      <c r="O44" s="38">
        <v>0.42706025134736258</v>
      </c>
      <c r="P44" s="34">
        <v>0.3</v>
      </c>
      <c r="Q44" s="41">
        <f t="shared" si="2"/>
        <v>1.8996159605882128</v>
      </c>
      <c r="R44" s="41">
        <f t="shared" si="3"/>
        <v>0.29894217594315381</v>
      </c>
      <c r="S44" s="41">
        <f t="shared" si="13"/>
        <v>0.81412112596637687</v>
      </c>
      <c r="T44" s="41">
        <f t="shared" si="14"/>
        <v>29.712414548454564</v>
      </c>
      <c r="V44" s="11">
        <f t="shared" si="37"/>
        <v>0</v>
      </c>
      <c r="W44" s="11">
        <f t="shared" si="37"/>
        <v>0</v>
      </c>
      <c r="X44" s="11">
        <f t="shared" si="37"/>
        <v>2.7137370865545898</v>
      </c>
      <c r="Y44" s="11">
        <f t="shared" si="5"/>
        <v>2.7137370865545898</v>
      </c>
      <c r="Z44" s="11">
        <f t="shared" si="38"/>
        <v>99.041381828181883</v>
      </c>
      <c r="AD44" s="34">
        <v>0.3</v>
      </c>
      <c r="AE44" s="35">
        <f t="shared" si="16"/>
        <v>0</v>
      </c>
      <c r="AF44" s="35">
        <f t="shared" si="17"/>
        <v>0</v>
      </c>
      <c r="AG44" s="35">
        <f t="shared" si="18"/>
        <v>29.712414548454564</v>
      </c>
      <c r="AH44" s="11">
        <f t="shared" si="19"/>
        <v>29.712414548454564</v>
      </c>
    </row>
    <row r="45" spans="1:34" x14ac:dyDescent="0.3">
      <c r="A45" s="7" t="s">
        <v>12</v>
      </c>
      <c r="B45" s="3">
        <v>0.6904173408148887</v>
      </c>
      <c r="C45" s="3"/>
      <c r="D45" s="3">
        <v>0.23977599696044832</v>
      </c>
      <c r="E45" s="3">
        <v>0.93019333777533708</v>
      </c>
      <c r="G45">
        <v>4</v>
      </c>
      <c r="H45">
        <f>G45*0.1</f>
        <v>0.4</v>
      </c>
      <c r="J45" s="36">
        <v>9</v>
      </c>
      <c r="K45" s="43">
        <v>36.496307000000002</v>
      </c>
      <c r="L45" s="7" t="s">
        <v>12</v>
      </c>
      <c r="M45" s="37">
        <f t="shared" si="1"/>
        <v>2.3254833444383425</v>
      </c>
      <c r="N45" s="40">
        <f t="shared" si="1"/>
        <v>84.871554062008499</v>
      </c>
      <c r="O45" s="38">
        <v>0.88848167234336317</v>
      </c>
      <c r="P45" s="34">
        <v>0.3</v>
      </c>
      <c r="Q45" s="41">
        <f t="shared" si="2"/>
        <v>1.6278383411068396</v>
      </c>
      <c r="R45" s="41">
        <f t="shared" si="3"/>
        <v>0.62193717064035414</v>
      </c>
      <c r="S45" s="41">
        <f t="shared" si="13"/>
        <v>0.6976450033315027</v>
      </c>
      <c r="T45" s="41">
        <f t="shared" si="14"/>
        <v>25.461466218602546</v>
      </c>
      <c r="V45" s="11">
        <f t="shared" si="37"/>
        <v>1.7260433520372216</v>
      </c>
      <c r="W45" s="11">
        <f t="shared" si="37"/>
        <v>0</v>
      </c>
      <c r="X45" s="11">
        <f t="shared" si="37"/>
        <v>0.59943999240112078</v>
      </c>
      <c r="Y45" s="11">
        <f t="shared" si="5"/>
        <v>2.3254833444383425</v>
      </c>
      <c r="Z45" s="11">
        <f t="shared" si="38"/>
        <v>84.871554062008499</v>
      </c>
      <c r="AD45" s="34">
        <v>0.3</v>
      </c>
      <c r="AE45" s="35">
        <f t="shared" si="16"/>
        <v>18.898262421377854</v>
      </c>
      <c r="AF45" s="35">
        <f t="shared" si="17"/>
        <v>0</v>
      </c>
      <c r="AG45" s="35">
        <f t="shared" si="18"/>
        <v>6.5632037972246913</v>
      </c>
      <c r="AH45" s="11">
        <f t="shared" si="19"/>
        <v>25.461466218602546</v>
      </c>
    </row>
    <row r="46" spans="1:34" x14ac:dyDescent="0.3">
      <c r="A46" s="6">
        <v>11</v>
      </c>
      <c r="B46" s="3">
        <v>0.29146571057477944</v>
      </c>
      <c r="C46" s="3">
        <v>9.6741933361697841E-2</v>
      </c>
      <c r="D46" s="3">
        <v>1.9488012635980652</v>
      </c>
      <c r="E46" s="3">
        <v>2.3370089075345426</v>
      </c>
      <c r="J46" s="36"/>
      <c r="K46" s="38"/>
      <c r="L46" s="27">
        <v>11</v>
      </c>
      <c r="M46" s="46">
        <f>SUM(M42:M45)</f>
        <v>9.3774515568347461</v>
      </c>
      <c r="N46" s="46">
        <f t="shared" ref="N46:AH46" si="39">SUM(N42:N45)</f>
        <v>342.24235089586887</v>
      </c>
      <c r="O46" s="46">
        <f t="shared" si="39"/>
        <v>2.9403343742191956</v>
      </c>
      <c r="P46" s="46"/>
      <c r="Q46" s="46">
        <f t="shared" si="39"/>
        <v>6.5642160897843214</v>
      </c>
      <c r="R46" s="46">
        <f t="shared" si="39"/>
        <v>2.0582340619534367</v>
      </c>
      <c r="S46" s="46">
        <f t="shared" si="39"/>
        <v>2.8132354670504238</v>
      </c>
      <c r="T46" s="46">
        <f t="shared" si="39"/>
        <v>102.67270526876064</v>
      </c>
      <c r="U46" s="46">
        <f t="shared" si="39"/>
        <v>0</v>
      </c>
      <c r="V46" s="46">
        <f t="shared" si="39"/>
        <v>2.4565963862093931</v>
      </c>
      <c r="W46" s="46">
        <f t="shared" si="39"/>
        <v>0.69175063882543264</v>
      </c>
      <c r="X46" s="46">
        <f t="shared" si="39"/>
        <v>6.2291045317999201</v>
      </c>
      <c r="Y46" s="46">
        <f t="shared" si="39"/>
        <v>9.3774515568347461</v>
      </c>
      <c r="Z46" s="46">
        <f t="shared" si="39"/>
        <v>342.24235089586887</v>
      </c>
      <c r="AA46" s="46">
        <f t="shared" si="39"/>
        <v>0</v>
      </c>
      <c r="AB46" s="46">
        <f t="shared" si="39"/>
        <v>0</v>
      </c>
      <c r="AC46" s="46">
        <f t="shared" si="39"/>
        <v>0</v>
      </c>
      <c r="AD46" s="46">
        <f t="shared" si="39"/>
        <v>1.2</v>
      </c>
      <c r="AE46" s="46">
        <f t="shared" si="39"/>
        <v>26.897008765856572</v>
      </c>
      <c r="AF46" s="46">
        <f t="shared" si="39"/>
        <v>7.5739031046057326</v>
      </c>
      <c r="AG46" s="46">
        <f t="shared" si="39"/>
        <v>68.201793398298349</v>
      </c>
      <c r="AH46" s="46">
        <f t="shared" si="39"/>
        <v>102.67270526876064</v>
      </c>
    </row>
    <row r="47" spans="1:34" x14ac:dyDescent="0.3">
      <c r="A47" s="7" t="s">
        <v>15</v>
      </c>
      <c r="B47" s="3"/>
      <c r="C47" s="3"/>
      <c r="D47" s="3">
        <v>6.3872266163899225E-2</v>
      </c>
      <c r="E47" s="3">
        <v>6.3872266163899225E-2</v>
      </c>
      <c r="G47">
        <v>3</v>
      </c>
      <c r="H47">
        <f t="shared" ref="H47:H52" si="40">G47*0.1</f>
        <v>0.30000000000000004</v>
      </c>
      <c r="J47" s="36">
        <v>11</v>
      </c>
      <c r="K47" s="43">
        <v>30.324998999999998</v>
      </c>
      <c r="L47" s="7" t="s">
        <v>15</v>
      </c>
      <c r="M47" s="37">
        <f t="shared" si="1"/>
        <v>0.21290755387966406</v>
      </c>
      <c r="N47" s="40">
        <f t="shared" si="1"/>
        <v>6.4564213584932588</v>
      </c>
      <c r="O47" s="38">
        <v>0.11780972450961723</v>
      </c>
      <c r="P47" s="34">
        <v>0.3</v>
      </c>
      <c r="Q47" s="41">
        <f t="shared" si="2"/>
        <v>0.14903528771576482</v>
      </c>
      <c r="R47" s="41">
        <f t="shared" si="3"/>
        <v>8.2466807156732061E-2</v>
      </c>
      <c r="S47" s="41">
        <f t="shared" si="13"/>
        <v>6.3872266163899211E-2</v>
      </c>
      <c r="T47" s="41">
        <f t="shared" si="14"/>
        <v>1.9369264075479773</v>
      </c>
      <c r="V47" s="11">
        <f t="shared" ref="V47:X52" si="41">B47/$H47</f>
        <v>0</v>
      </c>
      <c r="W47" s="11">
        <f t="shared" si="41"/>
        <v>0</v>
      </c>
      <c r="X47" s="11">
        <f t="shared" si="41"/>
        <v>0.21290755387966406</v>
      </c>
      <c r="Y47" s="11">
        <f t="shared" si="5"/>
        <v>0.21290755387966406</v>
      </c>
      <c r="Z47" s="11">
        <f>$K$47*Y47</f>
        <v>6.4564213584932588</v>
      </c>
      <c r="AD47" s="34">
        <v>0.3</v>
      </c>
      <c r="AE47" s="35">
        <f t="shared" si="16"/>
        <v>0</v>
      </c>
      <c r="AF47" s="35">
        <f t="shared" si="17"/>
        <v>0</v>
      </c>
      <c r="AG47" s="35">
        <f t="shared" si="18"/>
        <v>1.9369264075479773</v>
      </c>
      <c r="AH47" s="11">
        <f t="shared" si="19"/>
        <v>1.9369264075479773</v>
      </c>
    </row>
    <row r="48" spans="1:34" x14ac:dyDescent="0.3">
      <c r="A48" s="7" t="s">
        <v>18</v>
      </c>
      <c r="B48" s="3">
        <v>9.7407071222956207E-2</v>
      </c>
      <c r="C48" s="3"/>
      <c r="D48" s="3">
        <v>0.62271678990653012</v>
      </c>
      <c r="E48" s="3">
        <v>0.72012386112948634</v>
      </c>
      <c r="G48">
        <v>3</v>
      </c>
      <c r="H48">
        <f t="shared" si="40"/>
        <v>0.30000000000000004</v>
      </c>
      <c r="J48" s="36">
        <v>11</v>
      </c>
      <c r="K48" s="43">
        <v>30.324998999999998</v>
      </c>
      <c r="L48" s="7" t="s">
        <v>18</v>
      </c>
      <c r="M48" s="37">
        <f t="shared" si="1"/>
        <v>2.4004128704316208</v>
      </c>
      <c r="N48" s="40">
        <f t="shared" si="1"/>
        <v>72.79251789542603</v>
      </c>
      <c r="O48" s="38">
        <v>1.0275625971116606</v>
      </c>
      <c r="P48" s="34">
        <v>0.3</v>
      </c>
      <c r="Q48" s="41">
        <f t="shared" si="2"/>
        <v>1.6802890093021345</v>
      </c>
      <c r="R48" s="41">
        <f t="shared" si="3"/>
        <v>0.71929381797816239</v>
      </c>
      <c r="S48" s="41">
        <f t="shared" si="13"/>
        <v>0.72012386112948623</v>
      </c>
      <c r="T48" s="41">
        <f t="shared" si="14"/>
        <v>21.837755368627807</v>
      </c>
      <c r="V48" s="11">
        <f t="shared" si="41"/>
        <v>0.32469023740985398</v>
      </c>
      <c r="W48" s="11">
        <f t="shared" si="41"/>
        <v>0</v>
      </c>
      <c r="X48" s="11">
        <f t="shared" si="41"/>
        <v>2.0757226330217668</v>
      </c>
      <c r="Y48" s="11">
        <f t="shared" si="5"/>
        <v>2.4004128704316208</v>
      </c>
      <c r="Z48" s="11">
        <f t="shared" ref="Z48:Z52" si="42">$K$47*Y48</f>
        <v>72.79251789542603</v>
      </c>
      <c r="AD48" s="34">
        <v>0.3</v>
      </c>
      <c r="AE48" s="35">
        <f t="shared" si="16"/>
        <v>2.953869337429075</v>
      </c>
      <c r="AF48" s="35">
        <f t="shared" si="17"/>
        <v>0</v>
      </c>
      <c r="AG48" s="35">
        <f t="shared" si="18"/>
        <v>18.883886031198731</v>
      </c>
      <c r="AH48" s="11">
        <f t="shared" si="19"/>
        <v>21.837755368627807</v>
      </c>
    </row>
    <row r="49" spans="1:34" x14ac:dyDescent="0.3">
      <c r="A49" s="7" t="s">
        <v>16</v>
      </c>
      <c r="B49" s="3"/>
      <c r="C49" s="3"/>
      <c r="D49" s="3">
        <v>1.0120340455019727</v>
      </c>
      <c r="E49" s="3">
        <v>1.0120340455019727</v>
      </c>
      <c r="G49">
        <v>3</v>
      </c>
      <c r="H49">
        <f t="shared" si="40"/>
        <v>0.30000000000000004</v>
      </c>
      <c r="J49" s="36">
        <v>11</v>
      </c>
      <c r="K49" s="43">
        <v>30.324998999999998</v>
      </c>
      <c r="L49" s="7" t="s">
        <v>16</v>
      </c>
      <c r="M49" s="37">
        <f t="shared" si="1"/>
        <v>3.3734468183399087</v>
      </c>
      <c r="N49" s="40">
        <f t="shared" si="1"/>
        <v>102.29977139271091</v>
      </c>
      <c r="O49" s="38">
        <v>0.4843288674284264</v>
      </c>
      <c r="P49" s="34">
        <v>0.3</v>
      </c>
      <c r="Q49" s="41">
        <f t="shared" si="2"/>
        <v>2.3614127728379359</v>
      </c>
      <c r="R49" s="41">
        <f t="shared" si="3"/>
        <v>0.33903020719989846</v>
      </c>
      <c r="S49" s="41">
        <f t="shared" si="13"/>
        <v>1.0120340455019725</v>
      </c>
      <c r="T49" s="41">
        <f t="shared" si="14"/>
        <v>30.68993141781327</v>
      </c>
      <c r="V49" s="11">
        <f t="shared" si="41"/>
        <v>0</v>
      </c>
      <c r="W49" s="11">
        <f t="shared" si="41"/>
        <v>0</v>
      </c>
      <c r="X49" s="11">
        <f t="shared" si="41"/>
        <v>3.3734468183399087</v>
      </c>
      <c r="Y49" s="11">
        <f t="shared" si="5"/>
        <v>3.3734468183399087</v>
      </c>
      <c r="Z49" s="11">
        <f t="shared" si="42"/>
        <v>102.29977139271091</v>
      </c>
      <c r="AD49" s="34">
        <v>0.3</v>
      </c>
      <c r="AE49" s="35">
        <f t="shared" si="16"/>
        <v>0</v>
      </c>
      <c r="AF49" s="35">
        <f t="shared" si="17"/>
        <v>0</v>
      </c>
      <c r="AG49" s="35">
        <f t="shared" si="18"/>
        <v>30.68993141781327</v>
      </c>
      <c r="AH49" s="11">
        <f t="shared" si="19"/>
        <v>30.68993141781327</v>
      </c>
    </row>
    <row r="50" spans="1:34" x14ac:dyDescent="0.3">
      <c r="A50" s="7" t="s">
        <v>20</v>
      </c>
      <c r="B50" s="3"/>
      <c r="C50" s="3"/>
      <c r="D50" s="3">
        <v>7.0537703313027977E-3</v>
      </c>
      <c r="E50" s="3">
        <v>7.0537703313027977E-3</v>
      </c>
      <c r="G50">
        <v>3</v>
      </c>
      <c r="H50">
        <f t="shared" si="40"/>
        <v>0.30000000000000004</v>
      </c>
      <c r="J50" s="36">
        <v>11</v>
      </c>
      <c r="K50" s="43">
        <v>30.324998999999998</v>
      </c>
      <c r="L50" s="7" t="s">
        <v>20</v>
      </c>
      <c r="M50" s="37">
        <f t="shared" si="1"/>
        <v>2.351256777100932E-2</v>
      </c>
      <c r="N50" s="40">
        <f t="shared" si="1"/>
        <v>0.71301859414328983</v>
      </c>
      <c r="O50" s="38">
        <v>1.3089969389957471E-2</v>
      </c>
      <c r="P50" s="34">
        <v>0.3</v>
      </c>
      <c r="Q50" s="41">
        <f t="shared" si="2"/>
        <v>1.6458797439706522E-2</v>
      </c>
      <c r="R50" s="41">
        <f t="shared" si="3"/>
        <v>9.162978572970229E-3</v>
      </c>
      <c r="S50" s="41">
        <f t="shared" si="13"/>
        <v>7.053770331302796E-3</v>
      </c>
      <c r="T50" s="41">
        <f t="shared" si="14"/>
        <v>0.21390557824298695</v>
      </c>
      <c r="V50" s="11">
        <f t="shared" si="41"/>
        <v>0</v>
      </c>
      <c r="W50" s="11">
        <f t="shared" si="41"/>
        <v>0</v>
      </c>
      <c r="X50" s="11">
        <f t="shared" si="41"/>
        <v>2.351256777100932E-2</v>
      </c>
      <c r="Y50" s="11">
        <f t="shared" si="5"/>
        <v>2.351256777100932E-2</v>
      </c>
      <c r="Z50" s="11">
        <f t="shared" si="42"/>
        <v>0.71301859414328983</v>
      </c>
      <c r="AD50" s="34">
        <v>0.3</v>
      </c>
      <c r="AE50" s="35">
        <f t="shared" si="16"/>
        <v>0</v>
      </c>
      <c r="AF50" s="35">
        <f t="shared" si="17"/>
        <v>0</v>
      </c>
      <c r="AG50" s="35">
        <f t="shared" si="18"/>
        <v>0.21390557824298695</v>
      </c>
      <c r="AH50" s="11">
        <f t="shared" si="19"/>
        <v>0.21390557824298695</v>
      </c>
    </row>
    <row r="51" spans="1:34" x14ac:dyDescent="0.3">
      <c r="A51" s="7" t="s">
        <v>14</v>
      </c>
      <c r="B51" s="3"/>
      <c r="C51" s="3"/>
      <c r="D51" s="3">
        <v>0.21723927934413467</v>
      </c>
      <c r="E51" s="3">
        <v>0.21723927934413467</v>
      </c>
      <c r="G51">
        <v>3</v>
      </c>
      <c r="H51">
        <f t="shared" si="40"/>
        <v>0.30000000000000004</v>
      </c>
      <c r="J51" s="36">
        <v>11</v>
      </c>
      <c r="K51" s="43">
        <v>30.324998999999998</v>
      </c>
      <c r="L51" s="7" t="s">
        <v>14</v>
      </c>
      <c r="M51" s="37">
        <f t="shared" si="1"/>
        <v>0.72413093114711546</v>
      </c>
      <c r="N51" s="40">
        <f t="shared" si="1"/>
        <v>21.959269762905343</v>
      </c>
      <c r="O51" s="38">
        <v>0.34033920413889429</v>
      </c>
      <c r="P51" s="34">
        <v>0.3</v>
      </c>
      <c r="Q51" s="41">
        <f t="shared" si="2"/>
        <v>0.50689165180298079</v>
      </c>
      <c r="R51" s="41">
        <f t="shared" si="3"/>
        <v>0.23823744289722598</v>
      </c>
      <c r="S51" s="41">
        <f t="shared" si="13"/>
        <v>0.21723927934413464</v>
      </c>
      <c r="T51" s="41">
        <f t="shared" si="14"/>
        <v>6.5877809288716032</v>
      </c>
      <c r="V51" s="11">
        <f t="shared" si="41"/>
        <v>0</v>
      </c>
      <c r="W51" s="11">
        <f t="shared" si="41"/>
        <v>0</v>
      </c>
      <c r="X51" s="11">
        <f t="shared" si="41"/>
        <v>0.72413093114711546</v>
      </c>
      <c r="Y51" s="11">
        <f t="shared" si="5"/>
        <v>0.72413093114711546</v>
      </c>
      <c r="Z51" s="11">
        <f t="shared" si="42"/>
        <v>21.959269762905343</v>
      </c>
      <c r="AD51" s="34">
        <v>0.3</v>
      </c>
      <c r="AE51" s="35">
        <f t="shared" si="16"/>
        <v>0</v>
      </c>
      <c r="AF51" s="35">
        <f t="shared" si="17"/>
        <v>0</v>
      </c>
      <c r="AG51" s="35">
        <f t="shared" si="18"/>
        <v>6.5877809288716032</v>
      </c>
      <c r="AH51" s="11">
        <f t="shared" si="19"/>
        <v>6.5877809288716032</v>
      </c>
    </row>
    <row r="52" spans="1:34" x14ac:dyDescent="0.3">
      <c r="A52" s="7" t="s">
        <v>12</v>
      </c>
      <c r="B52" s="3">
        <v>0.19405863935182321</v>
      </c>
      <c r="C52" s="3">
        <v>9.6741933361697841E-2</v>
      </c>
      <c r="D52" s="3">
        <v>2.5885112350225833E-2</v>
      </c>
      <c r="E52" s="3">
        <v>0.31668568506374689</v>
      </c>
      <c r="G52">
        <v>3</v>
      </c>
      <c r="H52">
        <f t="shared" si="40"/>
        <v>0.30000000000000004</v>
      </c>
      <c r="J52" s="36">
        <v>11</v>
      </c>
      <c r="K52" s="43">
        <v>30.324998999999998</v>
      </c>
      <c r="L52" s="7" t="s">
        <v>12</v>
      </c>
      <c r="M52" s="37">
        <f t="shared" si="1"/>
        <v>1.0556189502124895</v>
      </c>
      <c r="N52" s="40">
        <f t="shared" si="1"/>
        <v>32.01164360957479</v>
      </c>
      <c r="O52" s="38">
        <v>0.55632369907319246</v>
      </c>
      <c r="P52" s="34">
        <v>0.3</v>
      </c>
      <c r="Q52" s="41">
        <f t="shared" si="2"/>
        <v>0.73893326514874258</v>
      </c>
      <c r="R52" s="41">
        <f t="shared" si="3"/>
        <v>0.3894265893512347</v>
      </c>
      <c r="S52" s="41">
        <f t="shared" si="13"/>
        <v>0.31668568506374684</v>
      </c>
      <c r="T52" s="41">
        <f t="shared" si="14"/>
        <v>9.6034930828724363</v>
      </c>
      <c r="V52" s="11">
        <f t="shared" si="41"/>
        <v>0.64686213117274394</v>
      </c>
      <c r="W52" s="11">
        <f t="shared" si="41"/>
        <v>0.32247311120565941</v>
      </c>
      <c r="X52" s="11">
        <f t="shared" si="41"/>
        <v>8.6283707834086093E-2</v>
      </c>
      <c r="Y52" s="11">
        <f t="shared" si="5"/>
        <v>1.0556189502124895</v>
      </c>
      <c r="Z52" s="11">
        <f t="shared" si="42"/>
        <v>32.01164360957479</v>
      </c>
      <c r="AD52" s="34">
        <v>0.3</v>
      </c>
      <c r="AE52" s="35">
        <f t="shared" si="16"/>
        <v>5.8848280442853982</v>
      </c>
      <c r="AF52" s="35">
        <f t="shared" si="17"/>
        <v>2.9336990324515533</v>
      </c>
      <c r="AG52" s="35">
        <f t="shared" si="18"/>
        <v>0.78496600613548573</v>
      </c>
      <c r="AH52" s="11">
        <f t="shared" si="19"/>
        <v>9.6034930828724381</v>
      </c>
    </row>
    <row r="53" spans="1:34" x14ac:dyDescent="0.3">
      <c r="A53" s="6">
        <v>13</v>
      </c>
      <c r="B53" s="3">
        <v>0.75007448511962937</v>
      </c>
      <c r="C53" s="3">
        <v>0.62667346438600724</v>
      </c>
      <c r="D53" s="3">
        <v>1.4915069194389814</v>
      </c>
      <c r="E53" s="3">
        <v>2.8682548689446179</v>
      </c>
      <c r="J53" s="36"/>
      <c r="K53" s="38"/>
      <c r="L53" s="27">
        <v>13</v>
      </c>
      <c r="M53" s="46">
        <f>SUM(M47:M52)</f>
        <v>7.7900296917818075</v>
      </c>
      <c r="N53" s="46">
        <f t="shared" ref="N53:AH53" si="43">SUM(N47:N52)</f>
        <v>236.23264261325357</v>
      </c>
      <c r="O53" s="46">
        <f t="shared" si="43"/>
        <v>2.5394540616517487</v>
      </c>
      <c r="P53" s="46"/>
      <c r="Q53" s="46">
        <f t="shared" si="43"/>
        <v>5.4530207842472649</v>
      </c>
      <c r="R53" s="46">
        <f t="shared" si="43"/>
        <v>1.777617843156224</v>
      </c>
      <c r="S53" s="46">
        <f t="shared" si="43"/>
        <v>2.3370089075345422</v>
      </c>
      <c r="T53" s="46">
        <f t="shared" si="43"/>
        <v>70.869792783976081</v>
      </c>
      <c r="U53" s="46">
        <f t="shared" si="43"/>
        <v>0</v>
      </c>
      <c r="V53" s="46">
        <f t="shared" si="43"/>
        <v>0.97155236858259797</v>
      </c>
      <c r="W53" s="46">
        <f t="shared" si="43"/>
        <v>0.32247311120565941</v>
      </c>
      <c r="X53" s="46">
        <f t="shared" si="43"/>
        <v>6.4960042119935508</v>
      </c>
      <c r="Y53" s="46">
        <f t="shared" si="43"/>
        <v>7.7900296917818075</v>
      </c>
      <c r="Z53" s="46">
        <f t="shared" si="43"/>
        <v>236.23264261325357</v>
      </c>
      <c r="AA53" s="46">
        <f t="shared" si="43"/>
        <v>0</v>
      </c>
      <c r="AB53" s="46">
        <f t="shared" si="43"/>
        <v>0</v>
      </c>
      <c r="AC53" s="46">
        <f t="shared" si="43"/>
        <v>0</v>
      </c>
      <c r="AD53" s="46">
        <f t="shared" si="43"/>
        <v>1.8</v>
      </c>
      <c r="AE53" s="46">
        <f t="shared" si="43"/>
        <v>8.8386973817144732</v>
      </c>
      <c r="AF53" s="46">
        <f t="shared" si="43"/>
        <v>2.9336990324515533</v>
      </c>
      <c r="AG53" s="46">
        <f t="shared" si="43"/>
        <v>59.097396369810049</v>
      </c>
      <c r="AH53" s="46">
        <f t="shared" si="43"/>
        <v>70.869792783976081</v>
      </c>
    </row>
    <row r="54" spans="1:34" x14ac:dyDescent="0.3">
      <c r="A54" s="7" t="s">
        <v>15</v>
      </c>
      <c r="B54" s="3">
        <v>4.6046534436573458E-2</v>
      </c>
      <c r="C54" s="3"/>
      <c r="D54" s="3">
        <v>0.24690913613893128</v>
      </c>
      <c r="E54" s="3">
        <v>0.29295567057550476</v>
      </c>
      <c r="G54">
        <v>4</v>
      </c>
      <c r="H54">
        <f>G54*0.1</f>
        <v>0.4</v>
      </c>
      <c r="J54" s="36">
        <v>13</v>
      </c>
      <c r="K54" s="43">
        <v>30.395551999999999</v>
      </c>
      <c r="L54" s="7" t="s">
        <v>15</v>
      </c>
      <c r="M54" s="37">
        <f t="shared" si="1"/>
        <v>0.73238917643876189</v>
      </c>
      <c r="N54" s="40">
        <f t="shared" si="1"/>
        <v>22.261373296681562</v>
      </c>
      <c r="O54" s="38">
        <v>0.39269908169872403</v>
      </c>
      <c r="P54" s="34">
        <v>0.3</v>
      </c>
      <c r="Q54" s="41">
        <f t="shared" si="2"/>
        <v>0.51267242350713327</v>
      </c>
      <c r="R54" s="41">
        <f t="shared" si="3"/>
        <v>0.27488935718910679</v>
      </c>
      <c r="S54" s="41">
        <f t="shared" si="13"/>
        <v>0.21971675293162857</v>
      </c>
      <c r="T54" s="41">
        <f t="shared" si="14"/>
        <v>6.6784119890044682</v>
      </c>
      <c r="V54" s="11">
        <f t="shared" ref="V54:X58" si="44">B54/$H54</f>
        <v>0.11511633609143364</v>
      </c>
      <c r="W54" s="11">
        <f t="shared" si="44"/>
        <v>0</v>
      </c>
      <c r="X54" s="11">
        <f t="shared" si="44"/>
        <v>0.61727284034732821</v>
      </c>
      <c r="Y54" s="11">
        <f t="shared" si="5"/>
        <v>0.73238917643876189</v>
      </c>
      <c r="Z54" s="11">
        <f>$K$54*Y54</f>
        <v>22.261373296681562</v>
      </c>
      <c r="AD54" s="34">
        <v>0.3</v>
      </c>
      <c r="AE54" s="35">
        <f t="shared" si="16"/>
        <v>1.0497073739149942</v>
      </c>
      <c r="AF54" s="35">
        <f t="shared" si="17"/>
        <v>0</v>
      </c>
      <c r="AG54" s="35">
        <f t="shared" si="18"/>
        <v>5.6287046150894735</v>
      </c>
      <c r="AH54" s="11">
        <f t="shared" si="19"/>
        <v>6.6784119890044682</v>
      </c>
    </row>
    <row r="55" spans="1:34" x14ac:dyDescent="0.3">
      <c r="A55" s="7" t="s">
        <v>18</v>
      </c>
      <c r="B55" s="3">
        <v>0.24165366947124903</v>
      </c>
      <c r="C55" s="3">
        <v>0.27670025553017308</v>
      </c>
      <c r="D55" s="3">
        <v>0.31287223707227196</v>
      </c>
      <c r="E55" s="3">
        <v>0.83122616207369404</v>
      </c>
      <c r="G55">
        <v>4</v>
      </c>
      <c r="H55">
        <f>G55*0.1</f>
        <v>0.4</v>
      </c>
      <c r="J55" s="36">
        <v>13</v>
      </c>
      <c r="K55" s="43">
        <v>30.395551999999999</v>
      </c>
      <c r="L55" s="7" t="s">
        <v>18</v>
      </c>
      <c r="M55" s="37">
        <f t="shared" si="1"/>
        <v>2.0780654051842351</v>
      </c>
      <c r="N55" s="40">
        <f t="shared" si="1"/>
        <v>63.163945082678488</v>
      </c>
      <c r="O55" s="38">
        <v>0.84430302565225612</v>
      </c>
      <c r="P55" s="34">
        <v>0.3</v>
      </c>
      <c r="Q55" s="41">
        <f t="shared" si="2"/>
        <v>1.4546457836289646</v>
      </c>
      <c r="R55" s="41">
        <f t="shared" si="3"/>
        <v>0.59101211795657926</v>
      </c>
      <c r="S55" s="41">
        <f t="shared" si="13"/>
        <v>0.62341962155527053</v>
      </c>
      <c r="T55" s="41">
        <f t="shared" si="14"/>
        <v>18.949183524803544</v>
      </c>
      <c r="V55" s="11">
        <f t="shared" si="44"/>
        <v>0.6041341736781225</v>
      </c>
      <c r="W55" s="11">
        <f t="shared" si="44"/>
        <v>0.69175063882543264</v>
      </c>
      <c r="X55" s="11">
        <f t="shared" si="44"/>
        <v>0.78218059268067985</v>
      </c>
      <c r="Y55" s="11">
        <f t="shared" si="5"/>
        <v>2.0780654051842351</v>
      </c>
      <c r="Z55" s="11">
        <f t="shared" ref="Z55:Z58" si="45">$K$54*Y55</f>
        <v>63.163945082678488</v>
      </c>
      <c r="AD55" s="34">
        <v>0.3</v>
      </c>
      <c r="AE55" s="35">
        <f t="shared" si="16"/>
        <v>5.5088975073031206</v>
      </c>
      <c r="AF55" s="35">
        <f t="shared" si="17"/>
        <v>6.3078427540354962</v>
      </c>
      <c r="AG55" s="35">
        <f t="shared" si="18"/>
        <v>7.1324432634649266</v>
      </c>
      <c r="AH55" s="11">
        <f t="shared" si="19"/>
        <v>18.949183524803544</v>
      </c>
    </row>
    <row r="56" spans="1:34" x14ac:dyDescent="0.3">
      <c r="A56" s="7" t="s">
        <v>16</v>
      </c>
      <c r="B56" s="3">
        <v>0.26831564185998374</v>
      </c>
      <c r="C56" s="3"/>
      <c r="D56" s="3">
        <v>0.81238583210330373</v>
      </c>
      <c r="E56" s="3">
        <v>1.0807014739632874</v>
      </c>
      <c r="G56">
        <v>4</v>
      </c>
      <c r="H56">
        <f>G56*0.1</f>
        <v>0.4</v>
      </c>
      <c r="J56" s="36">
        <v>13</v>
      </c>
      <c r="K56" s="43">
        <v>30.395551999999999</v>
      </c>
      <c r="L56" s="7" t="s">
        <v>16</v>
      </c>
      <c r="M56" s="37">
        <f t="shared" si="1"/>
        <v>2.7017536849082187</v>
      </c>
      <c r="N56" s="40">
        <f t="shared" si="1"/>
        <v>82.12129462081937</v>
      </c>
      <c r="O56" s="38">
        <v>0.4319689898685965</v>
      </c>
      <c r="P56" s="34">
        <v>0.3</v>
      </c>
      <c r="Q56" s="41">
        <f t="shared" si="2"/>
        <v>1.8912275794357529</v>
      </c>
      <c r="R56" s="41">
        <f t="shared" si="3"/>
        <v>0.30237829290801754</v>
      </c>
      <c r="S56" s="41">
        <f t="shared" si="13"/>
        <v>0.81052610547246562</v>
      </c>
      <c r="T56" s="41">
        <f t="shared" si="14"/>
        <v>24.636388386245812</v>
      </c>
      <c r="V56" s="11">
        <f t="shared" si="44"/>
        <v>0.67078910464995933</v>
      </c>
      <c r="W56" s="11">
        <f t="shared" si="44"/>
        <v>0</v>
      </c>
      <c r="X56" s="11">
        <f t="shared" si="44"/>
        <v>2.0309645802582592</v>
      </c>
      <c r="Y56" s="11">
        <f t="shared" si="5"/>
        <v>2.7017536849082187</v>
      </c>
      <c r="Z56" s="11">
        <f t="shared" si="45"/>
        <v>82.12129462081937</v>
      </c>
      <c r="AD56" s="34">
        <v>0.3</v>
      </c>
      <c r="AE56" s="35">
        <f t="shared" si="16"/>
        <v>6.1167015334263839</v>
      </c>
      <c r="AF56" s="35">
        <f t="shared" si="17"/>
        <v>0</v>
      </c>
      <c r="AG56" s="35">
        <f t="shared" si="18"/>
        <v>18.519686852819426</v>
      </c>
      <c r="AH56" s="11">
        <f t="shared" si="19"/>
        <v>24.636388386245809</v>
      </c>
    </row>
    <row r="57" spans="1:34" x14ac:dyDescent="0.3">
      <c r="A57" s="7" t="s">
        <v>20</v>
      </c>
      <c r="B57" s="3"/>
      <c r="C57" s="3"/>
      <c r="D57" s="3">
        <v>4.4924670991381026E-2</v>
      </c>
      <c r="E57" s="3">
        <v>4.4924670991381026E-2</v>
      </c>
      <c r="G57">
        <v>4</v>
      </c>
      <c r="H57">
        <f>G57*0.1</f>
        <v>0.4</v>
      </c>
      <c r="J57" s="36">
        <v>13</v>
      </c>
      <c r="K57" s="43">
        <v>30.395551999999999</v>
      </c>
      <c r="L57" s="7" t="s">
        <v>20</v>
      </c>
      <c r="M57" s="37">
        <f t="shared" si="1"/>
        <v>0.11231167747845255</v>
      </c>
      <c r="N57" s="40">
        <f t="shared" si="1"/>
        <v>3.4137754330035333</v>
      </c>
      <c r="O57" s="38">
        <v>3.4361169648638355E-2</v>
      </c>
      <c r="P57" s="34">
        <v>0.3</v>
      </c>
      <c r="Q57" s="41">
        <f t="shared" si="2"/>
        <v>7.8618174234916779E-2</v>
      </c>
      <c r="R57" s="41">
        <f t="shared" si="3"/>
        <v>2.4052818754046846E-2</v>
      </c>
      <c r="S57" s="41">
        <f t="shared" si="13"/>
        <v>3.3693503243535768E-2</v>
      </c>
      <c r="T57" s="41">
        <f t="shared" si="14"/>
        <v>1.02413262990106</v>
      </c>
      <c r="V57" s="11">
        <f t="shared" si="44"/>
        <v>0</v>
      </c>
      <c r="W57" s="11">
        <f t="shared" si="44"/>
        <v>0</v>
      </c>
      <c r="X57" s="11">
        <f t="shared" si="44"/>
        <v>0.11231167747845255</v>
      </c>
      <c r="Y57" s="11">
        <f t="shared" si="5"/>
        <v>0.11231167747845255</v>
      </c>
      <c r="Z57" s="11">
        <f t="shared" si="45"/>
        <v>3.4137754330035333</v>
      </c>
      <c r="AD57" s="34">
        <v>0.3</v>
      </c>
      <c r="AE57" s="35">
        <f t="shared" si="16"/>
        <v>0</v>
      </c>
      <c r="AF57" s="35">
        <f t="shared" si="17"/>
        <v>0</v>
      </c>
      <c r="AG57" s="35">
        <f t="shared" si="18"/>
        <v>1.02413262990106</v>
      </c>
      <c r="AH57" s="11">
        <f t="shared" si="19"/>
        <v>1.02413262990106</v>
      </c>
    </row>
    <row r="58" spans="1:34" x14ac:dyDescent="0.3">
      <c r="A58" s="7" t="s">
        <v>12</v>
      </c>
      <c r="B58" s="3">
        <v>0.19405863935182321</v>
      </c>
      <c r="C58" s="3">
        <v>0.34997320885583422</v>
      </c>
      <c r="D58" s="3">
        <v>7.4415043133093481E-2</v>
      </c>
      <c r="E58" s="3">
        <v>0.61844689134075082</v>
      </c>
      <c r="G58">
        <v>4</v>
      </c>
      <c r="H58">
        <f>G58*0.1</f>
        <v>0.4</v>
      </c>
      <c r="J58" s="36">
        <v>13</v>
      </c>
      <c r="K58" s="43">
        <v>30.395551999999999</v>
      </c>
      <c r="L58" s="7" t="s">
        <v>12</v>
      </c>
      <c r="M58" s="37">
        <f t="shared" si="1"/>
        <v>1.5461172283518771</v>
      </c>
      <c r="N58" s="40">
        <f t="shared" si="1"/>
        <v>46.995086612465357</v>
      </c>
      <c r="O58" s="38">
        <v>0.6135923151542565</v>
      </c>
      <c r="P58" s="34">
        <v>0.3</v>
      </c>
      <c r="Q58" s="41">
        <f t="shared" si="2"/>
        <v>1.0822820598463139</v>
      </c>
      <c r="R58" s="41">
        <f t="shared" si="3"/>
        <v>0.42951462060797951</v>
      </c>
      <c r="S58" s="41">
        <f t="shared" si="13"/>
        <v>0.46383516850556311</v>
      </c>
      <c r="T58" s="41">
        <f t="shared" si="14"/>
        <v>14.098525983739606</v>
      </c>
      <c r="V58" s="11">
        <f t="shared" si="44"/>
        <v>0.48514659837955804</v>
      </c>
      <c r="W58" s="11">
        <f t="shared" si="44"/>
        <v>0.87493302213958546</v>
      </c>
      <c r="X58" s="11">
        <f t="shared" si="44"/>
        <v>0.18603760783273368</v>
      </c>
      <c r="Y58" s="11">
        <f t="shared" si="5"/>
        <v>1.5461172283518771</v>
      </c>
      <c r="Z58" s="11">
        <f t="shared" si="45"/>
        <v>46.995086612465357</v>
      </c>
      <c r="AD58" s="34">
        <v>0.3</v>
      </c>
      <c r="AE58" s="35">
        <f t="shared" si="16"/>
        <v>4.4238895976006916</v>
      </c>
      <c r="AF58" s="35">
        <f t="shared" si="17"/>
        <v>7.9782216512882762</v>
      </c>
      <c r="AG58" s="35">
        <f t="shared" si="18"/>
        <v>1.6964147348506389</v>
      </c>
      <c r="AH58" s="11">
        <f t="shared" si="19"/>
        <v>14.098525983739606</v>
      </c>
    </row>
    <row r="59" spans="1:34" x14ac:dyDescent="0.3">
      <c r="A59" s="6">
        <v>14</v>
      </c>
      <c r="B59" s="3">
        <v>1.332108944237248</v>
      </c>
      <c r="C59" s="3"/>
      <c r="D59" s="3">
        <v>1.508349895830132</v>
      </c>
      <c r="E59" s="3">
        <v>2.84045884006738</v>
      </c>
      <c r="J59" s="36"/>
      <c r="K59" s="38"/>
      <c r="L59" s="27">
        <v>14</v>
      </c>
      <c r="M59" s="46">
        <f>SUM(M54:M58)</f>
        <v>7.1706371723615465</v>
      </c>
      <c r="N59" s="46">
        <f t="shared" ref="N59:AH59" si="46">SUM(N54:N58)</f>
        <v>217.95547504564831</v>
      </c>
      <c r="O59" s="46">
        <f t="shared" si="46"/>
        <v>2.3169245820224713</v>
      </c>
      <c r="P59" s="46"/>
      <c r="Q59" s="46">
        <f t="shared" si="46"/>
        <v>5.0194460206530813</v>
      </c>
      <c r="R59" s="46">
        <f t="shared" si="46"/>
        <v>1.6218472074157297</v>
      </c>
      <c r="S59" s="46">
        <f t="shared" si="46"/>
        <v>2.1511911517084639</v>
      </c>
      <c r="T59" s="46">
        <f t="shared" si="46"/>
        <v>65.386642513694483</v>
      </c>
      <c r="U59" s="46">
        <f t="shared" si="46"/>
        <v>0</v>
      </c>
      <c r="V59" s="46">
        <f t="shared" si="46"/>
        <v>1.8751862127990735</v>
      </c>
      <c r="W59" s="46">
        <f t="shared" si="46"/>
        <v>1.5666836609650181</v>
      </c>
      <c r="X59" s="46">
        <f t="shared" si="46"/>
        <v>3.7287672985974534</v>
      </c>
      <c r="Y59" s="46">
        <f t="shared" si="46"/>
        <v>7.1706371723615465</v>
      </c>
      <c r="Z59" s="46">
        <f t="shared" si="46"/>
        <v>217.95547504564831</v>
      </c>
      <c r="AA59" s="46">
        <f t="shared" si="46"/>
        <v>0</v>
      </c>
      <c r="AB59" s="46">
        <f t="shared" si="46"/>
        <v>0</v>
      </c>
      <c r="AC59" s="46">
        <f t="shared" si="46"/>
        <v>0</v>
      </c>
      <c r="AD59" s="46">
        <f t="shared" si="46"/>
        <v>1.5</v>
      </c>
      <c r="AE59" s="46">
        <f t="shared" si="46"/>
        <v>17.099196012245191</v>
      </c>
      <c r="AF59" s="46">
        <f t="shared" si="46"/>
        <v>14.286064405323772</v>
      </c>
      <c r="AG59" s="46">
        <f t="shared" si="46"/>
        <v>34.001382096125525</v>
      </c>
      <c r="AH59" s="46">
        <f t="shared" si="46"/>
        <v>65.386642513694483</v>
      </c>
    </row>
    <row r="60" spans="1:34" x14ac:dyDescent="0.3">
      <c r="A60" s="7" t="s">
        <v>15</v>
      </c>
      <c r="B60" s="3"/>
      <c r="C60" s="3"/>
      <c r="D60" s="3">
        <v>2.9102691422163603E-2</v>
      </c>
      <c r="E60" s="3">
        <v>2.9102691422163603E-2</v>
      </c>
      <c r="G60">
        <v>2</v>
      </c>
      <c r="H60">
        <f>G60*0.1</f>
        <v>0.2</v>
      </c>
      <c r="J60" s="36">
        <v>14</v>
      </c>
      <c r="K60" s="43">
        <v>17.757763000000001</v>
      </c>
      <c r="L60" s="7" t="s">
        <v>15</v>
      </c>
      <c r="M60" s="37">
        <f t="shared" si="1"/>
        <v>0.14551345711081801</v>
      </c>
      <c r="N60" s="40">
        <f t="shared" si="1"/>
        <v>2.5839934846845711</v>
      </c>
      <c r="O60" s="38">
        <v>7.8539816339744814E-2</v>
      </c>
      <c r="P60" s="34">
        <v>0.3</v>
      </c>
      <c r="Q60" s="41">
        <f t="shared" si="2"/>
        <v>0.1018594199775726</v>
      </c>
      <c r="R60" s="41">
        <f t="shared" si="3"/>
        <v>5.4977871437821367E-2</v>
      </c>
      <c r="S60" s="41">
        <f t="shared" si="13"/>
        <v>4.3654037133245401E-2</v>
      </c>
      <c r="T60" s="41">
        <f t="shared" si="14"/>
        <v>0.77519804540537129</v>
      </c>
      <c r="V60" s="11">
        <f t="shared" ref="V60:X63" si="47">B60/$H60</f>
        <v>0</v>
      </c>
      <c r="W60" s="11">
        <f t="shared" si="47"/>
        <v>0</v>
      </c>
      <c r="X60" s="11">
        <f t="shared" si="47"/>
        <v>0.14551345711081801</v>
      </c>
      <c r="Y60" s="11">
        <f t="shared" si="5"/>
        <v>0.14551345711081801</v>
      </c>
      <c r="Z60" s="11">
        <f>$K$60*Y60</f>
        <v>2.5839934846845711</v>
      </c>
      <c r="AD60" s="34">
        <v>0.3</v>
      </c>
      <c r="AE60" s="35">
        <f t="shared" si="16"/>
        <v>0</v>
      </c>
      <c r="AF60" s="35">
        <f t="shared" si="17"/>
        <v>0</v>
      </c>
      <c r="AG60" s="35">
        <f t="shared" si="18"/>
        <v>0.77519804540537129</v>
      </c>
      <c r="AH60" s="11">
        <f t="shared" si="19"/>
        <v>0.77519804540537129</v>
      </c>
    </row>
    <row r="61" spans="1:34" x14ac:dyDescent="0.3">
      <c r="A61" s="7" t="s">
        <v>18</v>
      </c>
      <c r="B61" s="3"/>
      <c r="C61" s="3"/>
      <c r="D61" s="3">
        <v>0.82980831610676864</v>
      </c>
      <c r="E61" s="3">
        <v>0.82980831610676864</v>
      </c>
      <c r="G61">
        <v>2</v>
      </c>
      <c r="H61">
        <f>G61*0.1</f>
        <v>0.2</v>
      </c>
      <c r="J61" s="36">
        <v>14</v>
      </c>
      <c r="K61" s="43">
        <v>17.757763000000001</v>
      </c>
      <c r="L61" s="7" t="s">
        <v>18</v>
      </c>
      <c r="M61" s="37">
        <f t="shared" si="1"/>
        <v>4.1490415805338428</v>
      </c>
      <c r="N61" s="40">
        <f t="shared" si="1"/>
        <v>73.677697064265402</v>
      </c>
      <c r="O61" s="38">
        <v>1.413716694115406</v>
      </c>
      <c r="P61" s="34">
        <v>0.3</v>
      </c>
      <c r="Q61" s="41">
        <f t="shared" si="2"/>
        <v>2.9043291063736896</v>
      </c>
      <c r="R61" s="41">
        <f t="shared" si="3"/>
        <v>0.98960168588078412</v>
      </c>
      <c r="S61" s="41">
        <f t="shared" si="13"/>
        <v>1.2447124741601527</v>
      </c>
      <c r="T61" s="41">
        <f t="shared" si="14"/>
        <v>22.103309119279618</v>
      </c>
      <c r="V61" s="11">
        <f t="shared" si="47"/>
        <v>0</v>
      </c>
      <c r="W61" s="11">
        <f t="shared" si="47"/>
        <v>0</v>
      </c>
      <c r="X61" s="11">
        <f t="shared" si="47"/>
        <v>4.1490415805338428</v>
      </c>
      <c r="Y61" s="11">
        <f t="shared" si="5"/>
        <v>4.1490415805338428</v>
      </c>
      <c r="Z61" s="11">
        <f t="shared" ref="Z61:Z63" si="48">$K$60*Y61</f>
        <v>73.677697064265402</v>
      </c>
      <c r="AD61" s="34">
        <v>0.3</v>
      </c>
      <c r="AE61" s="35">
        <f t="shared" si="16"/>
        <v>0</v>
      </c>
      <c r="AF61" s="35">
        <f t="shared" si="17"/>
        <v>0</v>
      </c>
      <c r="AG61" s="35">
        <f t="shared" si="18"/>
        <v>22.103309119279618</v>
      </c>
      <c r="AH61" s="11">
        <f t="shared" si="19"/>
        <v>22.103309119279618</v>
      </c>
    </row>
    <row r="62" spans="1:34" x14ac:dyDescent="0.3">
      <c r="A62" s="7" t="s">
        <v>16</v>
      </c>
      <c r="B62" s="3"/>
      <c r="C62" s="3"/>
      <c r="D62" s="3">
        <v>0.48244643009222993</v>
      </c>
      <c r="E62" s="3">
        <v>0.48244643009222993</v>
      </c>
      <c r="G62">
        <v>2</v>
      </c>
      <c r="H62">
        <f>G62*0.1</f>
        <v>0.2</v>
      </c>
      <c r="J62" s="36">
        <v>14</v>
      </c>
      <c r="K62" s="43">
        <v>17.757763000000001</v>
      </c>
      <c r="L62" s="7" t="s">
        <v>16</v>
      </c>
      <c r="M62" s="37">
        <f t="shared" si="1"/>
        <v>2.4122321504611497</v>
      </c>
      <c r="N62" s="40">
        <f t="shared" si="1"/>
        <v>42.835846828869435</v>
      </c>
      <c r="O62" s="38">
        <v>0.4319689898685965</v>
      </c>
      <c r="P62" s="34">
        <v>0.3</v>
      </c>
      <c r="Q62" s="41">
        <f t="shared" si="2"/>
        <v>1.6885625053228046</v>
      </c>
      <c r="R62" s="41">
        <f t="shared" si="3"/>
        <v>0.30237829290801754</v>
      </c>
      <c r="S62" s="41">
        <f t="shared" si="13"/>
        <v>0.72366964513834486</v>
      </c>
      <c r="T62" s="41">
        <f t="shared" si="14"/>
        <v>12.85075404866083</v>
      </c>
      <c r="V62" s="11">
        <f t="shared" si="47"/>
        <v>0</v>
      </c>
      <c r="W62" s="11">
        <f t="shared" si="47"/>
        <v>0</v>
      </c>
      <c r="X62" s="11">
        <f t="shared" si="47"/>
        <v>2.4122321504611497</v>
      </c>
      <c r="Y62" s="11">
        <f t="shared" si="5"/>
        <v>2.4122321504611497</v>
      </c>
      <c r="Z62" s="11">
        <f t="shared" si="48"/>
        <v>42.835846828869435</v>
      </c>
      <c r="AD62" s="34">
        <v>0.3</v>
      </c>
      <c r="AE62" s="35">
        <f t="shared" si="16"/>
        <v>0</v>
      </c>
      <c r="AF62" s="35">
        <f t="shared" si="17"/>
        <v>0</v>
      </c>
      <c r="AG62" s="35">
        <f t="shared" si="18"/>
        <v>12.85075404866083</v>
      </c>
      <c r="AH62" s="11">
        <f t="shared" si="19"/>
        <v>12.85075404866083</v>
      </c>
    </row>
    <row r="63" spans="1:34" x14ac:dyDescent="0.3">
      <c r="A63" s="7" t="s">
        <v>12</v>
      </c>
      <c r="B63" s="3">
        <v>1.332108944237248</v>
      </c>
      <c r="C63" s="3"/>
      <c r="D63" s="3">
        <v>0.16699245820896993</v>
      </c>
      <c r="E63" s="3">
        <v>1.4991014024462179</v>
      </c>
      <c r="G63">
        <v>2</v>
      </c>
      <c r="H63">
        <f>G63*0.1</f>
        <v>0.2</v>
      </c>
      <c r="J63" s="36">
        <v>14</v>
      </c>
      <c r="K63" s="43">
        <v>17.757763000000001</v>
      </c>
      <c r="L63" s="7" t="s">
        <v>12</v>
      </c>
      <c r="M63" s="37">
        <f t="shared" si="1"/>
        <v>7.495507012231089</v>
      </c>
      <c r="N63" s="40">
        <f t="shared" si="1"/>
        <v>133.10343708803779</v>
      </c>
      <c r="O63" s="38">
        <v>2.68998870963626</v>
      </c>
      <c r="P63" s="34">
        <v>0.3</v>
      </c>
      <c r="Q63" s="41">
        <f t="shared" si="2"/>
        <v>5.2468549085617617</v>
      </c>
      <c r="R63" s="41">
        <f t="shared" si="3"/>
        <v>1.8829920967453819</v>
      </c>
      <c r="S63" s="41">
        <f t="shared" si="13"/>
        <v>2.2486521036693268</v>
      </c>
      <c r="T63" s="41">
        <f t="shared" si="14"/>
        <v>39.931031126411334</v>
      </c>
      <c r="V63" s="11">
        <f t="shared" si="47"/>
        <v>6.6605447211862394</v>
      </c>
      <c r="W63" s="11">
        <f t="shared" si="47"/>
        <v>0</v>
      </c>
      <c r="X63" s="11">
        <f t="shared" si="47"/>
        <v>0.83496229104484965</v>
      </c>
      <c r="Y63" s="11">
        <f t="shared" si="5"/>
        <v>7.495507012231089</v>
      </c>
      <c r="Z63" s="11">
        <f t="shared" si="48"/>
        <v>133.10343708803779</v>
      </c>
      <c r="AD63" s="34">
        <v>0.3</v>
      </c>
      <c r="AE63" s="35">
        <f t="shared" si="16"/>
        <v>35.482912382917895</v>
      </c>
      <c r="AF63" s="35">
        <f t="shared" si="17"/>
        <v>0</v>
      </c>
      <c r="AG63" s="35">
        <f t="shared" si="18"/>
        <v>4.4481187434934384</v>
      </c>
      <c r="AH63" s="11">
        <f t="shared" si="19"/>
        <v>39.931031126411334</v>
      </c>
    </row>
    <row r="64" spans="1:34" x14ac:dyDescent="0.3">
      <c r="A64" s="6">
        <v>15</v>
      </c>
      <c r="B64" s="3">
        <v>1.7761452589829976</v>
      </c>
      <c r="C64" s="3">
        <v>0.34997320885583422</v>
      </c>
      <c r="D64" s="3">
        <v>1.526924965872817</v>
      </c>
      <c r="E64" s="3">
        <v>3.6530434337116486</v>
      </c>
      <c r="J64" s="36"/>
      <c r="K64" s="38"/>
      <c r="L64" s="27">
        <v>15</v>
      </c>
      <c r="M64" s="46">
        <f>SUM(M60:M63)</f>
        <v>14.202294200336899</v>
      </c>
      <c r="N64" s="46">
        <f t="shared" ref="N64:AH64" si="49">SUM(N60:N63)</f>
        <v>252.2009744658572</v>
      </c>
      <c r="O64" s="46">
        <f t="shared" si="49"/>
        <v>4.6142142099600072</v>
      </c>
      <c r="P64" s="46"/>
      <c r="Q64" s="46">
        <f t="shared" si="49"/>
        <v>9.9416059402358279</v>
      </c>
      <c r="R64" s="46">
        <f t="shared" si="49"/>
        <v>3.2299499469720052</v>
      </c>
      <c r="S64" s="46">
        <f t="shared" si="49"/>
        <v>4.2606882601010696</v>
      </c>
      <c r="T64" s="46">
        <f t="shared" si="49"/>
        <v>75.660292339757149</v>
      </c>
      <c r="U64" s="46">
        <f t="shared" si="49"/>
        <v>0</v>
      </c>
      <c r="V64" s="46">
        <f t="shared" si="49"/>
        <v>6.6605447211862394</v>
      </c>
      <c r="W64" s="46">
        <f t="shared" si="49"/>
        <v>0</v>
      </c>
      <c r="X64" s="46">
        <f t="shared" si="49"/>
        <v>7.5417494791506599</v>
      </c>
      <c r="Y64" s="46">
        <f t="shared" si="49"/>
        <v>14.202294200336899</v>
      </c>
      <c r="Z64" s="46">
        <f t="shared" si="49"/>
        <v>252.2009744658572</v>
      </c>
      <c r="AA64" s="46">
        <f t="shared" si="49"/>
        <v>0</v>
      </c>
      <c r="AB64" s="46">
        <f t="shared" si="49"/>
        <v>0</v>
      </c>
      <c r="AC64" s="46">
        <f t="shared" si="49"/>
        <v>0</v>
      </c>
      <c r="AD64" s="46">
        <f t="shared" si="49"/>
        <v>1.2</v>
      </c>
      <c r="AE64" s="46">
        <f t="shared" si="49"/>
        <v>35.482912382917895</v>
      </c>
      <c r="AF64" s="46">
        <f t="shared" si="49"/>
        <v>0</v>
      </c>
      <c r="AG64" s="46">
        <f t="shared" si="49"/>
        <v>40.17737995683926</v>
      </c>
      <c r="AH64" s="46">
        <f t="shared" si="49"/>
        <v>75.660292339757149</v>
      </c>
    </row>
    <row r="65" spans="1:34" x14ac:dyDescent="0.3">
      <c r="A65" s="7" t="s">
        <v>15</v>
      </c>
      <c r="B65" s="3"/>
      <c r="C65" s="3"/>
      <c r="D65" s="3">
        <v>2.9102691422163603E-2</v>
      </c>
      <c r="E65" s="3">
        <v>2.9102691422163603E-2</v>
      </c>
      <c r="G65">
        <v>6</v>
      </c>
      <c r="H65">
        <f>G65*0.1</f>
        <v>0.60000000000000009</v>
      </c>
      <c r="J65" s="36">
        <v>15</v>
      </c>
      <c r="K65" s="43">
        <v>34.100935999999997</v>
      </c>
      <c r="L65" s="7" t="s">
        <v>15</v>
      </c>
      <c r="M65" s="37">
        <f t="shared" si="1"/>
        <v>4.8504485703606E-2</v>
      </c>
      <c r="N65" s="40">
        <f t="shared" si="1"/>
        <v>1.654048362691583</v>
      </c>
      <c r="O65" s="38">
        <v>2.6179938779914935E-2</v>
      </c>
      <c r="P65" s="34">
        <v>0.3</v>
      </c>
      <c r="Q65" s="41">
        <f t="shared" si="2"/>
        <v>3.3953139992524195E-2</v>
      </c>
      <c r="R65" s="41">
        <f t="shared" si="3"/>
        <v>1.8325957145940455E-2</v>
      </c>
      <c r="S65" s="41">
        <f t="shared" si="13"/>
        <v>1.45513457110818E-2</v>
      </c>
      <c r="T65" s="41">
        <f t="shared" si="14"/>
        <v>0.49621450880747492</v>
      </c>
      <c r="V65" s="11">
        <f t="shared" ref="V65:X68" si="50">B65/$H65</f>
        <v>0</v>
      </c>
      <c r="W65" s="11">
        <f t="shared" si="50"/>
        <v>0</v>
      </c>
      <c r="X65" s="11">
        <f t="shared" si="50"/>
        <v>4.8504485703606E-2</v>
      </c>
      <c r="Y65" s="11">
        <f t="shared" si="5"/>
        <v>4.8504485703606E-2</v>
      </c>
      <c r="Z65" s="11">
        <f>$K$65*Y65</f>
        <v>1.654048362691583</v>
      </c>
      <c r="AD65" s="34">
        <v>0.3</v>
      </c>
      <c r="AE65" s="35">
        <f t="shared" si="16"/>
        <v>0</v>
      </c>
      <c r="AF65" s="35">
        <f t="shared" si="17"/>
        <v>0</v>
      </c>
      <c r="AG65" s="35">
        <f t="shared" si="18"/>
        <v>0.49621450880747492</v>
      </c>
      <c r="AH65" s="11">
        <f t="shared" si="19"/>
        <v>0.49621450880747492</v>
      </c>
    </row>
    <row r="66" spans="1:34" x14ac:dyDescent="0.3">
      <c r="A66" s="7" t="s">
        <v>18</v>
      </c>
      <c r="B66" s="3"/>
      <c r="C66" s="3"/>
      <c r="D66" s="3">
        <v>0.77350251740275255</v>
      </c>
      <c r="E66" s="3">
        <v>0.77350251740275255</v>
      </c>
      <c r="G66">
        <v>6</v>
      </c>
      <c r="H66">
        <f>G66*0.1</f>
        <v>0.60000000000000009</v>
      </c>
      <c r="J66" s="36">
        <v>15</v>
      </c>
      <c r="K66" s="43">
        <v>34.100935999999997</v>
      </c>
      <c r="L66" s="7" t="s">
        <v>18</v>
      </c>
      <c r="M66" s="37">
        <f t="shared" si="1"/>
        <v>1.2891708623379208</v>
      </c>
      <c r="N66" s="40">
        <f t="shared" si="1"/>
        <v>43.961933069650243</v>
      </c>
      <c r="O66" s="38">
        <v>0.45487643630102181</v>
      </c>
      <c r="P66" s="34">
        <v>0.3</v>
      </c>
      <c r="Q66" s="41">
        <f t="shared" si="2"/>
        <v>0.9024196036365445</v>
      </c>
      <c r="R66" s="41">
        <f t="shared" si="3"/>
        <v>0.31841350541071523</v>
      </c>
      <c r="S66" s="41">
        <f t="shared" si="13"/>
        <v>0.38675125870137622</v>
      </c>
      <c r="T66" s="41">
        <f t="shared" si="14"/>
        <v>13.188579920895073</v>
      </c>
      <c r="V66" s="11">
        <f t="shared" si="50"/>
        <v>0</v>
      </c>
      <c r="W66" s="11">
        <f t="shared" si="50"/>
        <v>0</v>
      </c>
      <c r="X66" s="11">
        <f t="shared" si="50"/>
        <v>1.2891708623379208</v>
      </c>
      <c r="Y66" s="11">
        <f t="shared" si="5"/>
        <v>1.2891708623379208</v>
      </c>
      <c r="Z66" s="11">
        <f t="shared" ref="Z66:Z68" si="51">$K$65*Y66</f>
        <v>43.961933069650243</v>
      </c>
      <c r="AD66" s="34">
        <v>0.3</v>
      </c>
      <c r="AE66" s="35">
        <f t="shared" si="16"/>
        <v>0</v>
      </c>
      <c r="AF66" s="35">
        <f t="shared" si="17"/>
        <v>0</v>
      </c>
      <c r="AG66" s="35">
        <f t="shared" si="18"/>
        <v>13.188579920895073</v>
      </c>
      <c r="AH66" s="11">
        <f t="shared" si="19"/>
        <v>13.188579920895073</v>
      </c>
    </row>
    <row r="67" spans="1:34" x14ac:dyDescent="0.3">
      <c r="A67" s="7" t="s">
        <v>16</v>
      </c>
      <c r="B67" s="3"/>
      <c r="C67" s="3"/>
      <c r="D67" s="3">
        <v>0.47645438271631568</v>
      </c>
      <c r="E67" s="3">
        <v>0.47645438271631568</v>
      </c>
      <c r="G67">
        <v>6</v>
      </c>
      <c r="H67">
        <f>G67*0.1</f>
        <v>0.60000000000000009</v>
      </c>
      <c r="J67" s="36">
        <v>15</v>
      </c>
      <c r="K67" s="43">
        <v>34.100935999999997</v>
      </c>
      <c r="L67" s="7" t="s">
        <v>16</v>
      </c>
      <c r="M67" s="37">
        <f t="shared" si="1"/>
        <v>0.79409063786052603</v>
      </c>
      <c r="N67" s="40">
        <f t="shared" si="1"/>
        <v>27.079234019880971</v>
      </c>
      <c r="O67" s="38">
        <v>0.14071717094204278</v>
      </c>
      <c r="P67" s="34">
        <v>0.3</v>
      </c>
      <c r="Q67" s="41">
        <f t="shared" si="2"/>
        <v>0.55586344650236819</v>
      </c>
      <c r="R67" s="41">
        <f t="shared" si="3"/>
        <v>9.8502019659429937E-2</v>
      </c>
      <c r="S67" s="41">
        <f t="shared" si="13"/>
        <v>0.23822719135815779</v>
      </c>
      <c r="T67" s="41">
        <f t="shared" si="14"/>
        <v>8.1237702059642913</v>
      </c>
      <c r="V67" s="11">
        <f t="shared" si="50"/>
        <v>0</v>
      </c>
      <c r="W67" s="11">
        <f t="shared" si="50"/>
        <v>0</v>
      </c>
      <c r="X67" s="11">
        <f t="shared" si="50"/>
        <v>0.79409063786052603</v>
      </c>
      <c r="Y67" s="11">
        <f t="shared" si="5"/>
        <v>0.79409063786052603</v>
      </c>
      <c r="Z67" s="11">
        <f t="shared" si="51"/>
        <v>27.079234019880971</v>
      </c>
      <c r="AD67" s="34">
        <v>0.3</v>
      </c>
      <c r="AE67" s="35">
        <f t="shared" si="16"/>
        <v>0</v>
      </c>
      <c r="AF67" s="35">
        <f t="shared" si="17"/>
        <v>0</v>
      </c>
      <c r="AG67" s="35">
        <f t="shared" si="18"/>
        <v>8.1237702059642913</v>
      </c>
      <c r="AH67" s="11">
        <f t="shared" si="19"/>
        <v>8.1237702059642913</v>
      </c>
    </row>
    <row r="68" spans="1:34" x14ac:dyDescent="0.3">
      <c r="A68" s="7" t="s">
        <v>12</v>
      </c>
      <c r="B68" s="3">
        <v>1.7761452589829976</v>
      </c>
      <c r="C68" s="3">
        <v>0.34997320885583422</v>
      </c>
      <c r="D68" s="3">
        <v>0.24786537433158531</v>
      </c>
      <c r="E68" s="3">
        <v>2.3739838421704169</v>
      </c>
      <c r="G68">
        <v>6</v>
      </c>
      <c r="H68">
        <f>G68*0.1</f>
        <v>0.60000000000000009</v>
      </c>
      <c r="J68" s="36">
        <v>15</v>
      </c>
      <c r="K68" s="43">
        <v>34.100935999999997</v>
      </c>
      <c r="L68" s="7" t="s">
        <v>12</v>
      </c>
      <c r="M68" s="37">
        <f t="shared" si="1"/>
        <v>3.9566397369506947</v>
      </c>
      <c r="N68" s="40">
        <f t="shared" si="1"/>
        <v>134.92511844481245</v>
      </c>
      <c r="O68" s="38">
        <v>1.4300791558528529</v>
      </c>
      <c r="P68" s="34">
        <v>0.3</v>
      </c>
      <c r="Q68" s="41">
        <f t="shared" si="2"/>
        <v>2.7696478158654863</v>
      </c>
      <c r="R68" s="41">
        <f t="shared" si="3"/>
        <v>1.001055409096997</v>
      </c>
      <c r="S68" s="41">
        <f t="shared" si="13"/>
        <v>1.1869919210852085</v>
      </c>
      <c r="T68" s="41">
        <f t="shared" si="14"/>
        <v>40.477535533443742</v>
      </c>
      <c r="V68" s="11">
        <f t="shared" si="50"/>
        <v>2.9602420983049957</v>
      </c>
      <c r="W68" s="11">
        <f t="shared" si="50"/>
        <v>0.58328868142639023</v>
      </c>
      <c r="X68" s="11">
        <f t="shared" si="50"/>
        <v>0.41310895721930879</v>
      </c>
      <c r="Y68" s="11">
        <f t="shared" si="5"/>
        <v>3.9566397369506947</v>
      </c>
      <c r="Z68" s="11">
        <f t="shared" si="51"/>
        <v>134.92511844481245</v>
      </c>
      <c r="AD68" s="34">
        <v>0.3</v>
      </c>
      <c r="AE68" s="35">
        <f t="shared" si="16"/>
        <v>30.284107901641306</v>
      </c>
      <c r="AF68" s="35">
        <f t="shared" si="17"/>
        <v>5.9672069984537153</v>
      </c>
      <c r="AG68" s="35">
        <f t="shared" si="18"/>
        <v>4.2262206333487153</v>
      </c>
      <c r="AH68" s="11">
        <f t="shared" si="19"/>
        <v>40.477535533443742</v>
      </c>
    </row>
    <row r="69" spans="1:34" x14ac:dyDescent="0.3">
      <c r="A69" s="6">
        <v>16</v>
      </c>
      <c r="B69" s="3">
        <v>1.6281331540677477</v>
      </c>
      <c r="C69" s="3"/>
      <c r="D69" s="3">
        <v>2.3649181233994088</v>
      </c>
      <c r="E69" s="3">
        <v>3.9930512774671567</v>
      </c>
      <c r="J69" s="36"/>
      <c r="K69" s="38"/>
      <c r="L69" s="27">
        <v>16</v>
      </c>
      <c r="M69" s="46">
        <f>SUM(M65:M68)</f>
        <v>6.0884057228527482</v>
      </c>
      <c r="N69" s="46">
        <f t="shared" ref="N69:AH69" si="52">SUM(N65:N68)</f>
        <v>207.62033389703527</v>
      </c>
      <c r="O69" s="46">
        <f t="shared" si="52"/>
        <v>2.0518527018758324</v>
      </c>
      <c r="P69" s="46"/>
      <c r="Q69" s="46">
        <f t="shared" si="52"/>
        <v>4.2618840059969232</v>
      </c>
      <c r="R69" s="46">
        <f t="shared" si="52"/>
        <v>1.4362968913130825</v>
      </c>
      <c r="S69" s="46">
        <f t="shared" si="52"/>
        <v>1.8265217168558243</v>
      </c>
      <c r="T69" s="46">
        <f t="shared" si="52"/>
        <v>62.286100169110583</v>
      </c>
      <c r="U69" s="46">
        <f t="shared" si="52"/>
        <v>0</v>
      </c>
      <c r="V69" s="46">
        <f t="shared" si="52"/>
        <v>2.9602420983049957</v>
      </c>
      <c r="W69" s="46">
        <f t="shared" si="52"/>
        <v>0.58328868142639023</v>
      </c>
      <c r="X69" s="46">
        <f t="shared" si="52"/>
        <v>2.544874943121362</v>
      </c>
      <c r="Y69" s="46">
        <f t="shared" si="52"/>
        <v>6.0884057228527482</v>
      </c>
      <c r="Z69" s="46">
        <f t="shared" si="52"/>
        <v>207.62033389703527</v>
      </c>
      <c r="AA69" s="46">
        <f t="shared" si="52"/>
        <v>0</v>
      </c>
      <c r="AB69" s="46">
        <f t="shared" si="52"/>
        <v>0</v>
      </c>
      <c r="AC69" s="46">
        <f t="shared" si="52"/>
        <v>0</v>
      </c>
      <c r="AD69" s="46">
        <f t="shared" si="52"/>
        <v>1.2</v>
      </c>
      <c r="AE69" s="46">
        <f t="shared" si="52"/>
        <v>30.284107901641306</v>
      </c>
      <c r="AF69" s="46">
        <f t="shared" si="52"/>
        <v>5.9672069984537153</v>
      </c>
      <c r="AG69" s="46">
        <f t="shared" si="52"/>
        <v>26.034785269015558</v>
      </c>
      <c r="AH69" s="46">
        <f t="shared" si="52"/>
        <v>62.286100169110583</v>
      </c>
    </row>
    <row r="70" spans="1:34" x14ac:dyDescent="0.3">
      <c r="A70" s="7" t="s">
        <v>15</v>
      </c>
      <c r="B70" s="3"/>
      <c r="C70" s="3"/>
      <c r="D70" s="3">
        <v>0.2074289162702776</v>
      </c>
      <c r="E70" s="3">
        <v>0.2074289162702776</v>
      </c>
      <c r="G70">
        <v>4</v>
      </c>
      <c r="H70">
        <f t="shared" ref="H70:H75" si="53">G70*0.1</f>
        <v>0.4</v>
      </c>
      <c r="J70" s="36">
        <v>16</v>
      </c>
      <c r="K70" s="43">
        <v>28.304417000000001</v>
      </c>
      <c r="L70" s="7" t="s">
        <v>15</v>
      </c>
      <c r="M70" s="37">
        <f t="shared" si="1"/>
        <v>0.51857229067569399</v>
      </c>
      <c r="N70" s="40">
        <f t="shared" si="1"/>
        <v>14.677886359930055</v>
      </c>
      <c r="O70" s="38">
        <v>0.29943304979527724</v>
      </c>
      <c r="P70" s="34">
        <v>0.3</v>
      </c>
      <c r="Q70" s="41">
        <f t="shared" si="2"/>
        <v>0.36300060347298579</v>
      </c>
      <c r="R70" s="41">
        <f t="shared" si="3"/>
        <v>0.20960313485669405</v>
      </c>
      <c r="S70" s="41">
        <f t="shared" si="13"/>
        <v>0.1555716872027082</v>
      </c>
      <c r="T70" s="41">
        <f t="shared" si="14"/>
        <v>4.4033659079790164</v>
      </c>
      <c r="V70" s="11">
        <f t="shared" ref="V70:X75" si="54">B70/$H70</f>
        <v>0</v>
      </c>
      <c r="W70" s="11">
        <f t="shared" si="54"/>
        <v>0</v>
      </c>
      <c r="X70" s="11">
        <f t="shared" si="54"/>
        <v>0.51857229067569399</v>
      </c>
      <c r="Y70" s="11">
        <f t="shared" si="5"/>
        <v>0.51857229067569399</v>
      </c>
      <c r="Z70" s="11">
        <f>$K$70*Y70</f>
        <v>14.677886359930055</v>
      </c>
      <c r="AD70" s="34">
        <v>0.3</v>
      </c>
      <c r="AE70" s="35">
        <f t="shared" si="16"/>
        <v>0</v>
      </c>
      <c r="AF70" s="35">
        <f t="shared" si="17"/>
        <v>0</v>
      </c>
      <c r="AG70" s="35">
        <f t="shared" si="18"/>
        <v>4.4033659079790164</v>
      </c>
      <c r="AH70" s="11">
        <f t="shared" si="19"/>
        <v>4.4033659079790164</v>
      </c>
    </row>
    <row r="71" spans="1:34" x14ac:dyDescent="0.3">
      <c r="A71" s="7" t="s">
        <v>21</v>
      </c>
      <c r="B71" s="3"/>
      <c r="C71" s="3"/>
      <c r="D71" s="3">
        <v>1.0913509283311354E-2</v>
      </c>
      <c r="E71" s="3">
        <v>1.0913509283311354E-2</v>
      </c>
      <c r="G71">
        <v>4</v>
      </c>
      <c r="H71">
        <f t="shared" si="53"/>
        <v>0.4</v>
      </c>
      <c r="J71" s="36">
        <v>16</v>
      </c>
      <c r="K71" s="43">
        <v>28.304417000000001</v>
      </c>
      <c r="L71" s="7" t="s">
        <v>21</v>
      </c>
      <c r="M71" s="37">
        <f t="shared" ref="M71:N134" si="55">Y71</f>
        <v>2.7283773208278381E-2</v>
      </c>
      <c r="N71" s="40">
        <f t="shared" si="55"/>
        <v>0.77225129422053918</v>
      </c>
      <c r="O71" s="38">
        <v>1.4726215563702155E-2</v>
      </c>
      <c r="P71" s="34">
        <v>0.3</v>
      </c>
      <c r="Q71" s="41">
        <f t="shared" ref="Q71:Q134" si="56">(100%-P71)*M71</f>
        <v>1.9098641245794867E-2</v>
      </c>
      <c r="R71" s="41">
        <f t="shared" ref="R71:R134" si="57">(100%-P71)*O71</f>
        <v>1.0308350894591508E-2</v>
      </c>
      <c r="S71" s="41">
        <f t="shared" si="13"/>
        <v>8.1851319624835148E-3</v>
      </c>
      <c r="T71" s="41">
        <f t="shared" si="14"/>
        <v>0.23167538826616177</v>
      </c>
      <c r="V71" s="11">
        <f t="shared" si="54"/>
        <v>0</v>
      </c>
      <c r="W71" s="11">
        <f t="shared" si="54"/>
        <v>0</v>
      </c>
      <c r="X71" s="11">
        <f t="shared" si="54"/>
        <v>2.7283773208278381E-2</v>
      </c>
      <c r="Y71" s="11">
        <f t="shared" ref="Y71:Y134" si="58">SUM(V71:X71)</f>
        <v>2.7283773208278381E-2</v>
      </c>
      <c r="Z71" s="11">
        <f t="shared" ref="Z71:Z75" si="59">$K$70*Y71</f>
        <v>0.77225129422053918</v>
      </c>
      <c r="AD71" s="34">
        <v>0.3</v>
      </c>
      <c r="AE71" s="35">
        <f t="shared" si="16"/>
        <v>0</v>
      </c>
      <c r="AF71" s="35">
        <f t="shared" si="17"/>
        <v>0</v>
      </c>
      <c r="AG71" s="35">
        <f t="shared" si="18"/>
        <v>0.23167538826616177</v>
      </c>
      <c r="AH71" s="11">
        <f t="shared" si="19"/>
        <v>0.23167538826616177</v>
      </c>
    </row>
    <row r="72" spans="1:34" x14ac:dyDescent="0.3">
      <c r="A72" s="7" t="s">
        <v>18</v>
      </c>
      <c r="B72" s="3"/>
      <c r="C72" s="3"/>
      <c r="D72" s="3">
        <v>0.91484557986912896</v>
      </c>
      <c r="E72" s="3">
        <v>0.91484557986912896</v>
      </c>
      <c r="G72">
        <v>4</v>
      </c>
      <c r="H72">
        <f t="shared" si="53"/>
        <v>0.4</v>
      </c>
      <c r="J72" s="36">
        <v>16</v>
      </c>
      <c r="K72" s="43">
        <v>28.304417000000001</v>
      </c>
      <c r="L72" s="7" t="s">
        <v>18</v>
      </c>
      <c r="M72" s="37">
        <f t="shared" si="55"/>
        <v>2.2871139496728223</v>
      </c>
      <c r="N72" s="40">
        <f t="shared" si="55"/>
        <v>64.735426958056578</v>
      </c>
      <c r="O72" s="38">
        <v>0.80994185600361768</v>
      </c>
      <c r="P72" s="34">
        <v>0.3</v>
      </c>
      <c r="Q72" s="41">
        <f t="shared" si="56"/>
        <v>1.6009797647709756</v>
      </c>
      <c r="R72" s="41">
        <f t="shared" si="57"/>
        <v>0.5669592992025323</v>
      </c>
      <c r="S72" s="41">
        <f t="shared" si="13"/>
        <v>0.68613418490184663</v>
      </c>
      <c r="T72" s="41">
        <f t="shared" si="14"/>
        <v>19.420628087416972</v>
      </c>
      <c r="V72" s="11">
        <f t="shared" si="54"/>
        <v>0</v>
      </c>
      <c r="W72" s="11">
        <f t="shared" si="54"/>
        <v>0</v>
      </c>
      <c r="X72" s="11">
        <f t="shared" si="54"/>
        <v>2.2871139496728223</v>
      </c>
      <c r="Y72" s="11">
        <f t="shared" si="58"/>
        <v>2.2871139496728223</v>
      </c>
      <c r="Z72" s="11">
        <f t="shared" si="59"/>
        <v>64.735426958056578</v>
      </c>
      <c r="AD72" s="34">
        <v>0.3</v>
      </c>
      <c r="AE72" s="35">
        <f t="shared" si="16"/>
        <v>0</v>
      </c>
      <c r="AF72" s="35">
        <f t="shared" si="17"/>
        <v>0</v>
      </c>
      <c r="AG72" s="35">
        <f t="shared" si="18"/>
        <v>19.420628087416972</v>
      </c>
      <c r="AH72" s="11">
        <f t="shared" si="19"/>
        <v>19.420628087416972</v>
      </c>
    </row>
    <row r="73" spans="1:34" x14ac:dyDescent="0.3">
      <c r="A73" s="7" t="s">
        <v>16</v>
      </c>
      <c r="B73" s="3"/>
      <c r="C73" s="3"/>
      <c r="D73" s="3">
        <v>0.91110801508969663</v>
      </c>
      <c r="E73" s="3">
        <v>0.91110801508969663</v>
      </c>
      <c r="G73">
        <v>4</v>
      </c>
      <c r="H73">
        <f t="shared" si="53"/>
        <v>0.4</v>
      </c>
      <c r="J73" s="36">
        <v>16</v>
      </c>
      <c r="K73" s="43">
        <v>28.304417000000001</v>
      </c>
      <c r="L73" s="7" t="s">
        <v>16</v>
      </c>
      <c r="M73" s="37">
        <f t="shared" si="55"/>
        <v>2.2777700377242414</v>
      </c>
      <c r="N73" s="40">
        <f t="shared" si="55"/>
        <v>64.470952977852662</v>
      </c>
      <c r="O73" s="38">
        <v>0.35342917352885167</v>
      </c>
      <c r="P73" s="34">
        <v>0.3</v>
      </c>
      <c r="Q73" s="41">
        <f t="shared" si="56"/>
        <v>1.5944390264069688</v>
      </c>
      <c r="R73" s="41">
        <f t="shared" si="57"/>
        <v>0.24740042147019614</v>
      </c>
      <c r="S73" s="41">
        <f t="shared" si="13"/>
        <v>0.68333101131727236</v>
      </c>
      <c r="T73" s="41">
        <f t="shared" si="14"/>
        <v>19.341285893355796</v>
      </c>
      <c r="V73" s="11">
        <f t="shared" si="54"/>
        <v>0</v>
      </c>
      <c r="W73" s="11">
        <f t="shared" si="54"/>
        <v>0</v>
      </c>
      <c r="X73" s="11">
        <f t="shared" si="54"/>
        <v>2.2777700377242414</v>
      </c>
      <c r="Y73" s="11">
        <f t="shared" si="58"/>
        <v>2.2777700377242414</v>
      </c>
      <c r="Z73" s="11">
        <f t="shared" si="59"/>
        <v>64.470952977852662</v>
      </c>
      <c r="AD73" s="34">
        <v>0.3</v>
      </c>
      <c r="AE73" s="35">
        <f t="shared" si="16"/>
        <v>0</v>
      </c>
      <c r="AF73" s="35">
        <f t="shared" si="17"/>
        <v>0</v>
      </c>
      <c r="AG73" s="35">
        <f t="shared" si="18"/>
        <v>19.341285893355796</v>
      </c>
      <c r="AH73" s="11">
        <f t="shared" si="19"/>
        <v>19.341285893355796</v>
      </c>
    </row>
    <row r="74" spans="1:34" x14ac:dyDescent="0.3">
      <c r="A74" s="7" t="s">
        <v>14</v>
      </c>
      <c r="B74" s="3"/>
      <c r="C74" s="3"/>
      <c r="D74" s="3">
        <v>8.3670237838720352E-2</v>
      </c>
      <c r="E74" s="3">
        <v>8.3670237838720352E-2</v>
      </c>
      <c r="G74">
        <v>4</v>
      </c>
      <c r="H74">
        <f t="shared" si="53"/>
        <v>0.4</v>
      </c>
      <c r="J74" s="36">
        <v>16</v>
      </c>
      <c r="K74" s="43">
        <v>28.304417000000001</v>
      </c>
      <c r="L74" s="7" t="s">
        <v>14</v>
      </c>
      <c r="M74" s="37">
        <f t="shared" si="55"/>
        <v>0.20917559459680088</v>
      </c>
      <c r="N74" s="40">
        <f t="shared" si="55"/>
        <v>5.9205932556907994</v>
      </c>
      <c r="O74" s="38">
        <v>0.11290098598838322</v>
      </c>
      <c r="P74" s="34">
        <v>0.3</v>
      </c>
      <c r="Q74" s="41">
        <f t="shared" si="56"/>
        <v>0.1464229162177606</v>
      </c>
      <c r="R74" s="41">
        <f t="shared" si="57"/>
        <v>7.9030690191868244E-2</v>
      </c>
      <c r="S74" s="41">
        <f t="shared" si="13"/>
        <v>6.2752678379040264E-2</v>
      </c>
      <c r="T74" s="41">
        <f t="shared" si="14"/>
        <v>1.7761779767072396</v>
      </c>
      <c r="V74" s="11">
        <f t="shared" si="54"/>
        <v>0</v>
      </c>
      <c r="W74" s="11">
        <f t="shared" si="54"/>
        <v>0</v>
      </c>
      <c r="X74" s="11">
        <f t="shared" si="54"/>
        <v>0.20917559459680088</v>
      </c>
      <c r="Y74" s="11">
        <f t="shared" si="58"/>
        <v>0.20917559459680088</v>
      </c>
      <c r="Z74" s="11">
        <f t="shared" si="59"/>
        <v>5.9205932556907994</v>
      </c>
      <c r="AD74" s="34">
        <v>0.3</v>
      </c>
      <c r="AE74" s="35">
        <f t="shared" si="16"/>
        <v>0</v>
      </c>
      <c r="AF74" s="35">
        <f t="shared" si="17"/>
        <v>0</v>
      </c>
      <c r="AG74" s="35">
        <f t="shared" si="18"/>
        <v>1.7761779767072396</v>
      </c>
      <c r="AH74" s="11">
        <f t="shared" si="19"/>
        <v>1.7761779767072396</v>
      </c>
    </row>
    <row r="75" spans="1:34" x14ac:dyDescent="0.3">
      <c r="A75" s="7" t="s">
        <v>12</v>
      </c>
      <c r="B75" s="3">
        <v>1.6281331540677477</v>
      </c>
      <c r="C75" s="3"/>
      <c r="D75" s="3">
        <v>0.23695186504827395</v>
      </c>
      <c r="E75" s="3">
        <v>1.8650850191160218</v>
      </c>
      <c r="G75">
        <v>4</v>
      </c>
      <c r="H75">
        <f t="shared" si="53"/>
        <v>0.4</v>
      </c>
      <c r="J75" s="36">
        <v>16</v>
      </c>
      <c r="K75" s="43">
        <v>28.304417000000001</v>
      </c>
      <c r="L75" s="7" t="s">
        <v>12</v>
      </c>
      <c r="M75" s="37">
        <f t="shared" si="55"/>
        <v>4.6627125477900542</v>
      </c>
      <c r="N75" s="40">
        <f t="shared" si="55"/>
        <v>131.97536030378214</v>
      </c>
      <c r="O75" s="38">
        <v>1.6935147898257468</v>
      </c>
      <c r="P75" s="34">
        <v>0.3</v>
      </c>
      <c r="Q75" s="41">
        <f t="shared" si="56"/>
        <v>3.2638987834530377</v>
      </c>
      <c r="R75" s="41">
        <f t="shared" si="57"/>
        <v>1.1854603528780228</v>
      </c>
      <c r="S75" s="41">
        <f t="shared" ref="S75:S137" si="60">M75*P75</f>
        <v>1.3988137643370162</v>
      </c>
      <c r="T75" s="41">
        <f t="shared" ref="T75:T137" si="61">S75*K75</f>
        <v>39.592608091134636</v>
      </c>
      <c r="V75" s="11">
        <f t="shared" si="54"/>
        <v>4.0703328851693694</v>
      </c>
      <c r="W75" s="11">
        <f t="shared" si="54"/>
        <v>0</v>
      </c>
      <c r="X75" s="11">
        <f t="shared" si="54"/>
        <v>0.59237966262068487</v>
      </c>
      <c r="Y75" s="11">
        <f t="shared" si="58"/>
        <v>4.6627125477900542</v>
      </c>
      <c r="Z75" s="11">
        <f t="shared" si="59"/>
        <v>131.97536030378214</v>
      </c>
      <c r="AD75" s="34">
        <v>0.3</v>
      </c>
      <c r="AE75" s="35">
        <f t="shared" ref="AE75:AE137" si="62">V75*AD75*K75</f>
        <v>34.562519793194085</v>
      </c>
      <c r="AF75" s="35">
        <f t="shared" ref="AF75:AF137" si="63">W75*AD75*K75</f>
        <v>0</v>
      </c>
      <c r="AG75" s="35">
        <f t="shared" ref="AG75:AG137" si="64">X75*AD75*K75</f>
        <v>5.0300882979405532</v>
      </c>
      <c r="AH75" s="11">
        <f t="shared" ref="AH75:AH137" si="65">SUM(AE75:AG75)</f>
        <v>39.592608091134636</v>
      </c>
    </row>
    <row r="76" spans="1:34" x14ac:dyDescent="0.3">
      <c r="A76" s="6">
        <v>17</v>
      </c>
      <c r="B76" s="3">
        <v>1.2308988768526608</v>
      </c>
      <c r="C76" s="3"/>
      <c r="D76" s="3">
        <v>2.8322896164155891</v>
      </c>
      <c r="E76" s="3">
        <v>4.0631884932682496</v>
      </c>
      <c r="J76" s="36"/>
      <c r="K76" s="38"/>
      <c r="L76" s="27">
        <v>17</v>
      </c>
      <c r="M76" s="46">
        <f>SUM(M70:M75)</f>
        <v>9.9826281936678924</v>
      </c>
      <c r="N76" s="46">
        <f t="shared" ref="N76:AH76" si="66">SUM(N70:N75)</f>
        <v>282.55247114953272</v>
      </c>
      <c r="O76" s="46">
        <f t="shared" si="66"/>
        <v>3.2839460707055785</v>
      </c>
      <c r="P76" s="46"/>
      <c r="Q76" s="46">
        <f t="shared" si="66"/>
        <v>6.9878397355675235</v>
      </c>
      <c r="R76" s="46">
        <f t="shared" si="66"/>
        <v>2.2987622494939051</v>
      </c>
      <c r="S76" s="46">
        <f t="shared" si="66"/>
        <v>2.9947884581003672</v>
      </c>
      <c r="T76" s="46">
        <f t="shared" si="66"/>
        <v>84.765741344859819</v>
      </c>
      <c r="U76" s="46">
        <f t="shared" si="66"/>
        <v>0</v>
      </c>
      <c r="V76" s="46">
        <f t="shared" si="66"/>
        <v>4.0703328851693694</v>
      </c>
      <c r="W76" s="46">
        <f t="shared" si="66"/>
        <v>0</v>
      </c>
      <c r="X76" s="46">
        <f t="shared" si="66"/>
        <v>5.9122953084985221</v>
      </c>
      <c r="Y76" s="46">
        <f t="shared" si="66"/>
        <v>9.9826281936678924</v>
      </c>
      <c r="Z76" s="46">
        <f t="shared" si="66"/>
        <v>282.55247114953272</v>
      </c>
      <c r="AA76" s="46">
        <f t="shared" si="66"/>
        <v>0</v>
      </c>
      <c r="AB76" s="46">
        <f t="shared" si="66"/>
        <v>0</v>
      </c>
      <c r="AC76" s="46">
        <f t="shared" si="66"/>
        <v>0</v>
      </c>
      <c r="AD76" s="46">
        <f t="shared" si="66"/>
        <v>1.8</v>
      </c>
      <c r="AE76" s="46">
        <f t="shared" si="66"/>
        <v>34.562519793194085</v>
      </c>
      <c r="AF76" s="46">
        <f t="shared" si="66"/>
        <v>0</v>
      </c>
      <c r="AG76" s="46">
        <f t="shared" si="66"/>
        <v>50.203221551665735</v>
      </c>
      <c r="AH76" s="46">
        <f t="shared" si="66"/>
        <v>84.765741344859819</v>
      </c>
    </row>
    <row r="77" spans="1:34" x14ac:dyDescent="0.3">
      <c r="A77" s="7" t="s">
        <v>15</v>
      </c>
      <c r="B77" s="3"/>
      <c r="C77" s="3"/>
      <c r="D77" s="3">
        <v>0.1285850470394638</v>
      </c>
      <c r="E77" s="3">
        <v>0.1285850470394638</v>
      </c>
      <c r="G77">
        <v>4</v>
      </c>
      <c r="H77">
        <f>G77*0.1</f>
        <v>0.4</v>
      </c>
      <c r="J77" s="36">
        <v>17</v>
      </c>
      <c r="K77" s="43">
        <v>32.580435000000001</v>
      </c>
      <c r="L77" s="7" t="s">
        <v>15</v>
      </c>
      <c r="M77" s="37">
        <f t="shared" si="55"/>
        <v>0.32146261759865946</v>
      </c>
      <c r="N77" s="40">
        <f t="shared" si="55"/>
        <v>10.473391917602981</v>
      </c>
      <c r="O77" s="38">
        <v>0.18653206380689402</v>
      </c>
      <c r="P77" s="34">
        <v>0.3</v>
      </c>
      <c r="Q77" s="41">
        <f t="shared" si="56"/>
        <v>0.22502383231906162</v>
      </c>
      <c r="R77" s="41">
        <f t="shared" si="57"/>
        <v>0.13057244466482582</v>
      </c>
      <c r="S77" s="41">
        <f t="shared" si="60"/>
        <v>9.643878527959783E-2</v>
      </c>
      <c r="T77" s="41">
        <f t="shared" si="61"/>
        <v>3.1420175752808941</v>
      </c>
      <c r="V77" s="11">
        <f t="shared" ref="V77:X80" si="67">B77/$H77</f>
        <v>0</v>
      </c>
      <c r="W77" s="11">
        <f t="shared" si="67"/>
        <v>0</v>
      </c>
      <c r="X77" s="11">
        <f t="shared" si="67"/>
        <v>0.32146261759865946</v>
      </c>
      <c r="Y77" s="11">
        <f t="shared" si="58"/>
        <v>0.32146261759865946</v>
      </c>
      <c r="Z77" s="11">
        <f>$K$77*Y77</f>
        <v>10.473391917602981</v>
      </c>
      <c r="AD77" s="34">
        <v>0.3</v>
      </c>
      <c r="AE77" s="35">
        <f t="shared" si="62"/>
        <v>0</v>
      </c>
      <c r="AF77" s="35">
        <f t="shared" si="63"/>
        <v>0</v>
      </c>
      <c r="AG77" s="35">
        <f t="shared" si="64"/>
        <v>3.1420175752808941</v>
      </c>
      <c r="AH77" s="11">
        <f t="shared" si="65"/>
        <v>3.1420175752808941</v>
      </c>
    </row>
    <row r="78" spans="1:34" x14ac:dyDescent="0.3">
      <c r="A78" s="7" t="s">
        <v>18</v>
      </c>
      <c r="B78" s="3">
        <v>0.19481414244591241</v>
      </c>
      <c r="C78" s="3"/>
      <c r="D78" s="3">
        <v>1.7851283067867829</v>
      </c>
      <c r="E78" s="3">
        <v>1.9799424492326954</v>
      </c>
      <c r="G78">
        <v>4</v>
      </c>
      <c r="H78">
        <f>G78*0.1</f>
        <v>0.4</v>
      </c>
      <c r="J78" s="36">
        <v>17</v>
      </c>
      <c r="K78" s="43">
        <v>32.580435000000001</v>
      </c>
      <c r="L78" s="7" t="s">
        <v>18</v>
      </c>
      <c r="M78" s="37">
        <f t="shared" si="55"/>
        <v>4.9498561230817382</v>
      </c>
      <c r="N78" s="40">
        <f t="shared" si="55"/>
        <v>161.26846567741657</v>
      </c>
      <c r="O78" s="38">
        <v>1.6689710972195764</v>
      </c>
      <c r="P78" s="34">
        <v>0.3</v>
      </c>
      <c r="Q78" s="41">
        <f t="shared" si="56"/>
        <v>3.4648992861572165</v>
      </c>
      <c r="R78" s="41">
        <f t="shared" si="57"/>
        <v>1.1682797680537034</v>
      </c>
      <c r="S78" s="41">
        <f t="shared" si="60"/>
        <v>1.4849568369245214</v>
      </c>
      <c r="T78" s="41">
        <f t="shared" si="61"/>
        <v>48.380539703224969</v>
      </c>
      <c r="V78" s="11">
        <f t="shared" si="67"/>
        <v>0.48703535611478099</v>
      </c>
      <c r="W78" s="11">
        <f t="shared" si="67"/>
        <v>0</v>
      </c>
      <c r="X78" s="11">
        <f t="shared" si="67"/>
        <v>4.4628207669669573</v>
      </c>
      <c r="Y78" s="11">
        <f t="shared" si="58"/>
        <v>4.9498561230817382</v>
      </c>
      <c r="Z78" s="11">
        <f t="shared" ref="Z78:Z80" si="68">$K$77*Y78</f>
        <v>161.26846567741657</v>
      </c>
      <c r="AD78" s="34">
        <v>0.3</v>
      </c>
      <c r="AE78" s="35">
        <f t="shared" si="62"/>
        <v>4.7603471287798431</v>
      </c>
      <c r="AF78" s="35">
        <f t="shared" si="63"/>
        <v>0</v>
      </c>
      <c r="AG78" s="35">
        <f t="shared" si="64"/>
        <v>43.620192574445134</v>
      </c>
      <c r="AH78" s="11">
        <f t="shared" si="65"/>
        <v>48.380539703224976</v>
      </c>
    </row>
    <row r="79" spans="1:34" x14ac:dyDescent="0.3">
      <c r="A79" s="7" t="s">
        <v>16</v>
      </c>
      <c r="B79" s="3"/>
      <c r="C79" s="3"/>
      <c r="D79" s="3">
        <v>0.72366964513834475</v>
      </c>
      <c r="E79" s="3">
        <v>0.72366964513834475</v>
      </c>
      <c r="G79">
        <v>4</v>
      </c>
      <c r="H79">
        <f>G79*0.1</f>
        <v>0.4</v>
      </c>
      <c r="J79" s="36">
        <v>17</v>
      </c>
      <c r="K79" s="43">
        <v>32.580435000000001</v>
      </c>
      <c r="L79" s="7" t="s">
        <v>16</v>
      </c>
      <c r="M79" s="37">
        <f t="shared" si="55"/>
        <v>1.8091741128458618</v>
      </c>
      <c r="N79" s="40">
        <f t="shared" si="55"/>
        <v>58.943679587257272</v>
      </c>
      <c r="O79" s="38">
        <v>0.32397674240144736</v>
      </c>
      <c r="P79" s="34">
        <v>0.3</v>
      </c>
      <c r="Q79" s="41">
        <f t="shared" si="56"/>
        <v>1.2664218789921031</v>
      </c>
      <c r="R79" s="41">
        <f t="shared" si="57"/>
        <v>0.22678371968101313</v>
      </c>
      <c r="S79" s="41">
        <f t="shared" si="60"/>
        <v>0.54275223385375848</v>
      </c>
      <c r="T79" s="41">
        <f t="shared" si="61"/>
        <v>17.683103876177178</v>
      </c>
      <c r="V79" s="11">
        <f t="shared" si="67"/>
        <v>0</v>
      </c>
      <c r="W79" s="11">
        <f t="shared" si="67"/>
        <v>0</v>
      </c>
      <c r="X79" s="11">
        <f t="shared" si="67"/>
        <v>1.8091741128458618</v>
      </c>
      <c r="Y79" s="11">
        <f t="shared" si="58"/>
        <v>1.8091741128458618</v>
      </c>
      <c r="Z79" s="11">
        <f t="shared" si="68"/>
        <v>58.943679587257272</v>
      </c>
      <c r="AD79" s="34">
        <v>0.3</v>
      </c>
      <c r="AE79" s="35">
        <f t="shared" si="62"/>
        <v>0</v>
      </c>
      <c r="AF79" s="35">
        <f t="shared" si="63"/>
        <v>0</v>
      </c>
      <c r="AG79" s="35">
        <f t="shared" si="64"/>
        <v>17.683103876177178</v>
      </c>
      <c r="AH79" s="11">
        <f t="shared" si="65"/>
        <v>17.683103876177178</v>
      </c>
    </row>
    <row r="80" spans="1:34" x14ac:dyDescent="0.3">
      <c r="A80" s="7" t="s">
        <v>12</v>
      </c>
      <c r="B80" s="3">
        <v>1.0360847344067483</v>
      </c>
      <c r="C80" s="3"/>
      <c r="D80" s="3">
        <v>0.19490661745099733</v>
      </c>
      <c r="E80" s="3">
        <v>1.2309913518577456</v>
      </c>
      <c r="G80">
        <v>4</v>
      </c>
      <c r="H80">
        <f>G80*0.1</f>
        <v>0.4</v>
      </c>
      <c r="J80" s="36">
        <v>17</v>
      </c>
      <c r="K80" s="43">
        <v>32.580435000000001</v>
      </c>
      <c r="L80" s="7" t="s">
        <v>12</v>
      </c>
      <c r="M80" s="37">
        <f t="shared" si="55"/>
        <v>3.0774783796443637</v>
      </c>
      <c r="N80" s="40">
        <f t="shared" si="55"/>
        <v>100.26558431190851</v>
      </c>
      <c r="O80" s="38">
        <v>1.1437360754475339</v>
      </c>
      <c r="P80" s="34">
        <v>0.3</v>
      </c>
      <c r="Q80" s="41">
        <f t="shared" si="56"/>
        <v>2.1542348657510546</v>
      </c>
      <c r="R80" s="41">
        <f t="shared" si="57"/>
        <v>0.80061525281327361</v>
      </c>
      <c r="S80" s="41">
        <f t="shared" si="60"/>
        <v>0.92324351389330905</v>
      </c>
      <c r="T80" s="41">
        <f t="shared" si="61"/>
        <v>30.079675293572553</v>
      </c>
      <c r="V80" s="11">
        <f t="shared" si="67"/>
        <v>2.5902118360168704</v>
      </c>
      <c r="W80" s="11">
        <f t="shared" si="67"/>
        <v>0</v>
      </c>
      <c r="X80" s="11">
        <f t="shared" si="67"/>
        <v>0.48726654362749328</v>
      </c>
      <c r="Y80" s="11">
        <f t="shared" si="58"/>
        <v>3.0774783796443637</v>
      </c>
      <c r="Z80" s="11">
        <f t="shared" si="68"/>
        <v>100.26558431190851</v>
      </c>
      <c r="AD80" s="34">
        <v>0.3</v>
      </c>
      <c r="AE80" s="35">
        <f t="shared" si="62"/>
        <v>25.31706850787349</v>
      </c>
      <c r="AF80" s="35">
        <f t="shared" si="63"/>
        <v>0</v>
      </c>
      <c r="AG80" s="35">
        <f t="shared" si="64"/>
        <v>4.762606785699063</v>
      </c>
      <c r="AH80" s="11">
        <f t="shared" si="65"/>
        <v>30.079675293572553</v>
      </c>
    </row>
    <row r="81" spans="1:34" x14ac:dyDescent="0.3">
      <c r="A81" s="6">
        <v>18</v>
      </c>
      <c r="B81" s="3">
        <v>0.44403631474574934</v>
      </c>
      <c r="C81" s="3"/>
      <c r="D81" s="3">
        <v>1.1953184860661534</v>
      </c>
      <c r="E81" s="3">
        <v>1.6393548008119028</v>
      </c>
      <c r="J81" s="36"/>
      <c r="K81" s="38"/>
      <c r="L81" s="27">
        <v>18</v>
      </c>
      <c r="M81" s="46">
        <f>SUM(M77:M80)</f>
        <v>10.157971233170624</v>
      </c>
      <c r="N81" s="46">
        <f t="shared" ref="N81:AH81" si="69">SUM(N77:N80)</f>
        <v>330.95112149418532</v>
      </c>
      <c r="O81" s="46">
        <f t="shared" si="69"/>
        <v>3.3232159788754521</v>
      </c>
      <c r="P81" s="46"/>
      <c r="Q81" s="46">
        <f t="shared" si="69"/>
        <v>7.1105798632194359</v>
      </c>
      <c r="R81" s="46">
        <f t="shared" si="69"/>
        <v>2.3262511852128158</v>
      </c>
      <c r="S81" s="46">
        <f t="shared" si="69"/>
        <v>3.0473913699511868</v>
      </c>
      <c r="T81" s="46">
        <f t="shared" si="69"/>
        <v>99.285336448255592</v>
      </c>
      <c r="U81" s="46">
        <f t="shared" si="69"/>
        <v>0</v>
      </c>
      <c r="V81" s="46">
        <f t="shared" si="69"/>
        <v>3.0772471921316513</v>
      </c>
      <c r="W81" s="46">
        <f t="shared" si="69"/>
        <v>0</v>
      </c>
      <c r="X81" s="46">
        <f t="shared" si="69"/>
        <v>7.0807240410389722</v>
      </c>
      <c r="Y81" s="46">
        <f t="shared" si="69"/>
        <v>10.157971233170624</v>
      </c>
      <c r="Z81" s="46">
        <f t="shared" si="69"/>
        <v>330.95112149418532</v>
      </c>
      <c r="AA81" s="46">
        <f t="shared" si="69"/>
        <v>0</v>
      </c>
      <c r="AB81" s="46">
        <f t="shared" si="69"/>
        <v>0</v>
      </c>
      <c r="AC81" s="46">
        <f t="shared" si="69"/>
        <v>0</v>
      </c>
      <c r="AD81" s="46">
        <f t="shared" si="69"/>
        <v>1.2</v>
      </c>
      <c r="AE81" s="46">
        <f t="shared" si="69"/>
        <v>30.077415636653335</v>
      </c>
      <c r="AF81" s="46">
        <f t="shared" si="69"/>
        <v>0</v>
      </c>
      <c r="AG81" s="46">
        <f t="shared" si="69"/>
        <v>69.207920811602264</v>
      </c>
      <c r="AH81" s="46">
        <f t="shared" si="69"/>
        <v>99.285336448255592</v>
      </c>
    </row>
    <row r="82" spans="1:34" x14ac:dyDescent="0.3">
      <c r="A82" s="7" t="s">
        <v>15</v>
      </c>
      <c r="B82" s="3"/>
      <c r="C82" s="3"/>
      <c r="D82" s="3">
        <v>1.0913509283311354E-2</v>
      </c>
      <c r="E82" s="3">
        <v>1.0913509283311354E-2</v>
      </c>
      <c r="G82">
        <v>1</v>
      </c>
      <c r="H82">
        <f>G82*0.1</f>
        <v>0.1</v>
      </c>
      <c r="J82" s="36">
        <v>18</v>
      </c>
      <c r="K82" s="43">
        <v>13.039294</v>
      </c>
      <c r="L82" s="7" t="s">
        <v>15</v>
      </c>
      <c r="M82" s="37">
        <f t="shared" si="55"/>
        <v>0.10913509283311353</v>
      </c>
      <c r="N82" s="40">
        <f t="shared" si="55"/>
        <v>1.4230445611682603</v>
      </c>
      <c r="O82" s="38">
        <v>5.8904862254808621E-2</v>
      </c>
      <c r="P82" s="34">
        <v>0.3</v>
      </c>
      <c r="Q82" s="41">
        <f t="shared" si="56"/>
        <v>7.6394564983179467E-2</v>
      </c>
      <c r="R82" s="41">
        <f t="shared" si="57"/>
        <v>4.123340357836603E-2</v>
      </c>
      <c r="S82" s="41">
        <f t="shared" si="60"/>
        <v>3.2740527849934059E-2</v>
      </c>
      <c r="T82" s="41">
        <f t="shared" si="61"/>
        <v>0.42691336835047805</v>
      </c>
      <c r="V82" s="11">
        <f t="shared" ref="V82:X85" si="70">B82/$H82</f>
        <v>0</v>
      </c>
      <c r="W82" s="11">
        <f t="shared" si="70"/>
        <v>0</v>
      </c>
      <c r="X82" s="11">
        <f t="shared" si="70"/>
        <v>0.10913509283311353</v>
      </c>
      <c r="Y82" s="11">
        <f t="shared" si="58"/>
        <v>0.10913509283311353</v>
      </c>
      <c r="Z82" s="11">
        <f>$K$82*Y82</f>
        <v>1.4230445611682603</v>
      </c>
      <c r="AD82" s="34">
        <v>0.3</v>
      </c>
      <c r="AE82" s="35">
        <f t="shared" si="62"/>
        <v>0</v>
      </c>
      <c r="AF82" s="35">
        <f t="shared" si="63"/>
        <v>0</v>
      </c>
      <c r="AG82" s="35">
        <f t="shared" si="64"/>
        <v>0.42691336835047805</v>
      </c>
      <c r="AH82" s="11">
        <f t="shared" si="65"/>
        <v>0.42691336835047805</v>
      </c>
    </row>
    <row r="83" spans="1:34" x14ac:dyDescent="0.3">
      <c r="A83" s="7" t="s">
        <v>18</v>
      </c>
      <c r="B83" s="3"/>
      <c r="C83" s="3"/>
      <c r="D83" s="3">
        <v>0.20996289959669814</v>
      </c>
      <c r="E83" s="3">
        <v>0.20996289959669814</v>
      </c>
      <c r="G83">
        <v>1</v>
      </c>
      <c r="H83">
        <f>G83*0.1</f>
        <v>0.1</v>
      </c>
      <c r="J83" s="36">
        <v>18</v>
      </c>
      <c r="K83" s="43">
        <v>13.039294</v>
      </c>
      <c r="L83" s="7" t="s">
        <v>18</v>
      </c>
      <c r="M83" s="37">
        <f t="shared" si="55"/>
        <v>2.0996289959669814</v>
      </c>
      <c r="N83" s="40">
        <f t="shared" si="55"/>
        <v>27.377679769338286</v>
      </c>
      <c r="O83" s="38">
        <v>0.72649330114263999</v>
      </c>
      <c r="P83" s="34">
        <v>0.3</v>
      </c>
      <c r="Q83" s="41">
        <f t="shared" si="56"/>
        <v>1.4697402971768869</v>
      </c>
      <c r="R83" s="41">
        <f t="shared" si="57"/>
        <v>0.50854531079984799</v>
      </c>
      <c r="S83" s="41">
        <f t="shared" si="60"/>
        <v>0.62988869879009435</v>
      </c>
      <c r="T83" s="41">
        <f t="shared" si="61"/>
        <v>8.2133039308014837</v>
      </c>
      <c r="V83" s="11">
        <f t="shared" si="70"/>
        <v>0</v>
      </c>
      <c r="W83" s="11">
        <f t="shared" si="70"/>
        <v>0</v>
      </c>
      <c r="X83" s="11">
        <f t="shared" si="70"/>
        <v>2.0996289959669814</v>
      </c>
      <c r="Y83" s="11">
        <f t="shared" si="58"/>
        <v>2.0996289959669814</v>
      </c>
      <c r="Z83" s="11">
        <f t="shared" ref="Z83:Z85" si="71">$K$82*Y83</f>
        <v>27.377679769338286</v>
      </c>
      <c r="AD83" s="34">
        <v>0.3</v>
      </c>
      <c r="AE83" s="35">
        <f t="shared" si="62"/>
        <v>0</v>
      </c>
      <c r="AF83" s="35">
        <f t="shared" si="63"/>
        <v>0</v>
      </c>
      <c r="AG83" s="35">
        <f t="shared" si="64"/>
        <v>8.2133039308014837</v>
      </c>
      <c r="AH83" s="11">
        <f t="shared" si="65"/>
        <v>8.2133039308014837</v>
      </c>
    </row>
    <row r="84" spans="1:34" x14ac:dyDescent="0.3">
      <c r="A84" s="7" t="s">
        <v>16</v>
      </c>
      <c r="B84" s="3"/>
      <c r="C84" s="3"/>
      <c r="D84" s="3">
        <v>0.92309210984152501</v>
      </c>
      <c r="E84" s="3">
        <v>0.92309210984152501</v>
      </c>
      <c r="G84">
        <v>1</v>
      </c>
      <c r="H84">
        <f>G84*0.1</f>
        <v>0.1</v>
      </c>
      <c r="J84" s="36">
        <v>18</v>
      </c>
      <c r="K84" s="43">
        <v>13.039294</v>
      </c>
      <c r="L84" s="7" t="s">
        <v>16</v>
      </c>
      <c r="M84" s="37">
        <f t="shared" si="55"/>
        <v>9.2309210984152497</v>
      </c>
      <c r="N84" s="40">
        <f t="shared" si="55"/>
        <v>120.36469409303938</v>
      </c>
      <c r="O84" s="38">
        <v>1.4529866022852793</v>
      </c>
      <c r="P84" s="34">
        <v>0.3</v>
      </c>
      <c r="Q84" s="41">
        <f t="shared" si="56"/>
        <v>6.4616447688906744</v>
      </c>
      <c r="R84" s="41">
        <f t="shared" si="57"/>
        <v>1.0170906215996955</v>
      </c>
      <c r="S84" s="41">
        <f t="shared" si="60"/>
        <v>2.7692763295245748</v>
      </c>
      <c r="T84" s="41">
        <f t="shared" si="61"/>
        <v>36.109408227911814</v>
      </c>
      <c r="V84" s="11">
        <f t="shared" si="70"/>
        <v>0</v>
      </c>
      <c r="W84" s="11">
        <f t="shared" si="70"/>
        <v>0</v>
      </c>
      <c r="X84" s="11">
        <f t="shared" si="70"/>
        <v>9.2309210984152497</v>
      </c>
      <c r="Y84" s="11">
        <f t="shared" si="58"/>
        <v>9.2309210984152497</v>
      </c>
      <c r="Z84" s="11">
        <f t="shared" si="71"/>
        <v>120.36469409303938</v>
      </c>
      <c r="AD84" s="34">
        <v>0.3</v>
      </c>
      <c r="AE84" s="35">
        <f t="shared" si="62"/>
        <v>0</v>
      </c>
      <c r="AF84" s="35">
        <f t="shared" si="63"/>
        <v>0</v>
      </c>
      <c r="AG84" s="35">
        <f t="shared" si="64"/>
        <v>36.109408227911814</v>
      </c>
      <c r="AH84" s="11">
        <f t="shared" si="65"/>
        <v>36.109408227911814</v>
      </c>
    </row>
    <row r="85" spans="1:34" x14ac:dyDescent="0.3">
      <c r="A85" s="7" t="s">
        <v>12</v>
      </c>
      <c r="B85" s="3">
        <v>0.44403631474574934</v>
      </c>
      <c r="C85" s="3"/>
      <c r="D85" s="3">
        <v>5.1349967344618982E-2</v>
      </c>
      <c r="E85" s="3">
        <v>0.49538628209036834</v>
      </c>
      <c r="G85">
        <v>1</v>
      </c>
      <c r="H85">
        <f>G85*0.1</f>
        <v>0.1</v>
      </c>
      <c r="J85" s="36">
        <v>18</v>
      </c>
      <c r="K85" s="43">
        <v>13.039294</v>
      </c>
      <c r="L85" s="7" t="s">
        <v>12</v>
      </c>
      <c r="M85" s="37">
        <f t="shared" si="55"/>
        <v>4.9538628209036828</v>
      </c>
      <c r="N85" s="40">
        <f t="shared" si="55"/>
        <v>64.594873757432467</v>
      </c>
      <c r="O85" s="38">
        <v>1.7671458676442586</v>
      </c>
      <c r="P85" s="34">
        <v>0.3</v>
      </c>
      <c r="Q85" s="41">
        <f t="shared" si="56"/>
        <v>3.467703974632578</v>
      </c>
      <c r="R85" s="41">
        <f t="shared" si="57"/>
        <v>1.2370021073509809</v>
      </c>
      <c r="S85" s="41">
        <f t="shared" si="60"/>
        <v>1.4861588462711048</v>
      </c>
      <c r="T85" s="41">
        <f t="shared" si="61"/>
        <v>19.378462127229739</v>
      </c>
      <c r="V85" s="11">
        <f t="shared" si="70"/>
        <v>4.4403631474574929</v>
      </c>
      <c r="W85" s="11">
        <f t="shared" si="70"/>
        <v>0</v>
      </c>
      <c r="X85" s="11">
        <f t="shared" si="70"/>
        <v>0.51349967344618974</v>
      </c>
      <c r="Y85" s="11">
        <f t="shared" si="58"/>
        <v>4.9538628209036828</v>
      </c>
      <c r="Z85" s="11">
        <f t="shared" si="71"/>
        <v>64.594873757432467</v>
      </c>
      <c r="AD85" s="34">
        <v>0.3</v>
      </c>
      <c r="AE85" s="35">
        <f t="shared" si="62"/>
        <v>17.36976016393908</v>
      </c>
      <c r="AF85" s="35">
        <f t="shared" si="63"/>
        <v>0</v>
      </c>
      <c r="AG85" s="35">
        <f t="shared" si="64"/>
        <v>2.0087019632906582</v>
      </c>
      <c r="AH85" s="11">
        <f t="shared" si="65"/>
        <v>19.378462127229739</v>
      </c>
    </row>
    <row r="86" spans="1:34" x14ac:dyDescent="0.3">
      <c r="A86" s="6">
        <v>19</v>
      </c>
      <c r="B86" s="3">
        <v>0.74006052457624882</v>
      </c>
      <c r="C86" s="3"/>
      <c r="D86" s="3">
        <v>0.80694528288804812</v>
      </c>
      <c r="E86" s="3">
        <v>1.5470058074642969</v>
      </c>
      <c r="J86" s="36"/>
      <c r="K86" s="38"/>
      <c r="L86" s="27">
        <v>19</v>
      </c>
      <c r="M86" s="46">
        <f>SUM(M82:M85)</f>
        <v>16.393548008119026</v>
      </c>
      <c r="N86" s="46">
        <f t="shared" ref="N86:AH86" si="72">SUM(N82:N85)</f>
        <v>213.76029218097841</v>
      </c>
      <c r="O86" s="46">
        <f t="shared" si="72"/>
        <v>4.0055306333269867</v>
      </c>
      <c r="P86" s="46"/>
      <c r="Q86" s="46">
        <f t="shared" si="72"/>
        <v>11.475483605683319</v>
      </c>
      <c r="R86" s="46">
        <f t="shared" si="72"/>
        <v>2.8038714433288905</v>
      </c>
      <c r="S86" s="46">
        <f t="shared" si="72"/>
        <v>4.9180644024357081</v>
      </c>
      <c r="T86" s="46">
        <f t="shared" si="72"/>
        <v>64.128087654293523</v>
      </c>
      <c r="U86" s="46">
        <f t="shared" si="72"/>
        <v>0</v>
      </c>
      <c r="V86" s="46">
        <f t="shared" si="72"/>
        <v>4.4403631474574929</v>
      </c>
      <c r="W86" s="46">
        <f t="shared" si="72"/>
        <v>0</v>
      </c>
      <c r="X86" s="46">
        <f t="shared" si="72"/>
        <v>11.953184860661533</v>
      </c>
      <c r="Y86" s="46">
        <f t="shared" si="72"/>
        <v>16.393548008119026</v>
      </c>
      <c r="Z86" s="46">
        <f t="shared" si="72"/>
        <v>213.76029218097841</v>
      </c>
      <c r="AA86" s="46">
        <f t="shared" si="72"/>
        <v>0</v>
      </c>
      <c r="AB86" s="46">
        <f t="shared" si="72"/>
        <v>0</v>
      </c>
      <c r="AC86" s="46">
        <f t="shared" si="72"/>
        <v>0</v>
      </c>
      <c r="AD86" s="46">
        <f t="shared" si="72"/>
        <v>1.2</v>
      </c>
      <c r="AE86" s="46">
        <f t="shared" si="72"/>
        <v>17.36976016393908</v>
      </c>
      <c r="AF86" s="46">
        <f t="shared" si="72"/>
        <v>0</v>
      </c>
      <c r="AG86" s="46">
        <f t="shared" si="72"/>
        <v>46.758327490354432</v>
      </c>
      <c r="AH86" s="46">
        <f t="shared" si="72"/>
        <v>64.128087654293523</v>
      </c>
    </row>
    <row r="87" spans="1:34" x14ac:dyDescent="0.3">
      <c r="A87" s="7" t="s">
        <v>15</v>
      </c>
      <c r="B87" s="3"/>
      <c r="C87" s="3"/>
      <c r="D87" s="3">
        <v>4.0016200705474951E-2</v>
      </c>
      <c r="E87" s="3">
        <v>4.0016200705474951E-2</v>
      </c>
      <c r="G87">
        <v>2</v>
      </c>
      <c r="H87">
        <f>G87*0.1</f>
        <v>0.2</v>
      </c>
      <c r="J87" s="36">
        <v>19</v>
      </c>
      <c r="K87" s="43">
        <v>19.955242999999999</v>
      </c>
      <c r="L87" s="7" t="s">
        <v>15</v>
      </c>
      <c r="M87" s="37">
        <f t="shared" si="55"/>
        <v>0.20008100352737473</v>
      </c>
      <c r="N87" s="40">
        <f t="shared" si="55"/>
        <v>3.99266504507262</v>
      </c>
      <c r="O87" s="38">
        <v>0.10799224746714911</v>
      </c>
      <c r="P87" s="34">
        <v>0.3</v>
      </c>
      <c r="Q87" s="41">
        <f t="shared" si="56"/>
        <v>0.1400567024691623</v>
      </c>
      <c r="R87" s="41">
        <f t="shared" si="57"/>
        <v>7.5594573227004372E-2</v>
      </c>
      <c r="S87" s="41">
        <f t="shared" si="60"/>
        <v>6.0024301058212416E-2</v>
      </c>
      <c r="T87" s="41">
        <f t="shared" si="61"/>
        <v>1.1977995135217858</v>
      </c>
      <c r="V87" s="11">
        <f t="shared" ref="V87:X91" si="73">B87/$H87</f>
        <v>0</v>
      </c>
      <c r="W87" s="11">
        <f t="shared" si="73"/>
        <v>0</v>
      </c>
      <c r="X87" s="11">
        <f t="shared" si="73"/>
        <v>0.20008100352737473</v>
      </c>
      <c r="Y87" s="11">
        <f t="shared" si="58"/>
        <v>0.20008100352737473</v>
      </c>
      <c r="Z87" s="11">
        <f>$K$87*Y87</f>
        <v>3.99266504507262</v>
      </c>
      <c r="AD87" s="34">
        <v>0.3</v>
      </c>
      <c r="AE87" s="35">
        <f t="shared" si="62"/>
        <v>0</v>
      </c>
      <c r="AF87" s="35">
        <f t="shared" si="63"/>
        <v>0</v>
      </c>
      <c r="AG87" s="35">
        <f t="shared" si="64"/>
        <v>1.1977995135217858</v>
      </c>
      <c r="AH87" s="11">
        <f t="shared" si="65"/>
        <v>1.1977995135217858</v>
      </c>
    </row>
    <row r="88" spans="1:34" x14ac:dyDescent="0.3">
      <c r="A88" s="7" t="s">
        <v>18</v>
      </c>
      <c r="B88" s="3"/>
      <c r="C88" s="3"/>
      <c r="D88" s="3">
        <v>0.35913366628332105</v>
      </c>
      <c r="E88" s="3">
        <v>0.35913366628332105</v>
      </c>
      <c r="G88">
        <v>2</v>
      </c>
      <c r="H88">
        <f>G88*0.1</f>
        <v>0.2</v>
      </c>
      <c r="J88" s="36">
        <v>19</v>
      </c>
      <c r="K88" s="43">
        <v>19.955242999999999</v>
      </c>
      <c r="L88" s="7" t="s">
        <v>18</v>
      </c>
      <c r="M88" s="37">
        <f t="shared" si="55"/>
        <v>1.7956683314166051</v>
      </c>
      <c r="N88" s="40">
        <f t="shared" si="55"/>
        <v>35.832997900822889</v>
      </c>
      <c r="O88" s="38">
        <v>0.63813600776042678</v>
      </c>
      <c r="P88" s="34">
        <v>0.3</v>
      </c>
      <c r="Q88" s="41">
        <f t="shared" si="56"/>
        <v>1.2569678319916235</v>
      </c>
      <c r="R88" s="41">
        <f t="shared" si="57"/>
        <v>0.44669520543229874</v>
      </c>
      <c r="S88" s="41">
        <f t="shared" si="60"/>
        <v>0.53870049942498155</v>
      </c>
      <c r="T88" s="41">
        <f t="shared" si="61"/>
        <v>10.749899370246867</v>
      </c>
      <c r="V88" s="11">
        <f t="shared" si="73"/>
        <v>0</v>
      </c>
      <c r="W88" s="11">
        <f t="shared" si="73"/>
        <v>0</v>
      </c>
      <c r="X88" s="11">
        <f t="shared" si="73"/>
        <v>1.7956683314166051</v>
      </c>
      <c r="Y88" s="11">
        <f t="shared" si="58"/>
        <v>1.7956683314166051</v>
      </c>
      <c r="Z88" s="11">
        <f t="shared" ref="Z88:Z91" si="74">$K$87*Y88</f>
        <v>35.832997900822889</v>
      </c>
      <c r="AD88" s="34">
        <v>0.3</v>
      </c>
      <c r="AE88" s="35">
        <f t="shared" si="62"/>
        <v>0</v>
      </c>
      <c r="AF88" s="35">
        <f t="shared" si="63"/>
        <v>0</v>
      </c>
      <c r="AG88" s="35">
        <f t="shared" si="64"/>
        <v>10.749899370246867</v>
      </c>
      <c r="AH88" s="11">
        <f t="shared" si="65"/>
        <v>10.749899370246867</v>
      </c>
    </row>
    <row r="89" spans="1:34" x14ac:dyDescent="0.3">
      <c r="A89" s="7" t="s">
        <v>16</v>
      </c>
      <c r="B89" s="3"/>
      <c r="C89" s="3"/>
      <c r="D89" s="3">
        <v>0.24122321504611494</v>
      </c>
      <c r="E89" s="3">
        <v>0.24122321504611494</v>
      </c>
      <c r="G89">
        <v>2</v>
      </c>
      <c r="H89">
        <f>G89*0.1</f>
        <v>0.2</v>
      </c>
      <c r="J89" s="36">
        <v>19</v>
      </c>
      <c r="K89" s="43">
        <v>19.955242999999999</v>
      </c>
      <c r="L89" s="7" t="s">
        <v>16</v>
      </c>
      <c r="M89" s="37">
        <f t="shared" si="55"/>
        <v>1.2061160752305746</v>
      </c>
      <c r="N89" s="40">
        <f t="shared" si="55"/>
        <v>24.068339367432397</v>
      </c>
      <c r="O89" s="38">
        <v>0.2159844949342983</v>
      </c>
      <c r="P89" s="34">
        <v>0.3</v>
      </c>
      <c r="Q89" s="41">
        <f t="shared" si="56"/>
        <v>0.84428125266140219</v>
      </c>
      <c r="R89" s="41">
        <f t="shared" si="57"/>
        <v>0.1511891464540088</v>
      </c>
      <c r="S89" s="41">
        <f t="shared" si="60"/>
        <v>0.36183482256917238</v>
      </c>
      <c r="T89" s="41">
        <f t="shared" si="61"/>
        <v>7.2205018102297185</v>
      </c>
      <c r="V89" s="11">
        <f t="shared" si="73"/>
        <v>0</v>
      </c>
      <c r="W89" s="11">
        <f t="shared" si="73"/>
        <v>0</v>
      </c>
      <c r="X89" s="11">
        <f t="shared" si="73"/>
        <v>1.2061160752305746</v>
      </c>
      <c r="Y89" s="11">
        <f t="shared" si="58"/>
        <v>1.2061160752305746</v>
      </c>
      <c r="Z89" s="11">
        <f t="shared" si="74"/>
        <v>24.068339367432397</v>
      </c>
      <c r="AD89" s="34">
        <v>0.3</v>
      </c>
      <c r="AE89" s="35">
        <f t="shared" si="62"/>
        <v>0</v>
      </c>
      <c r="AF89" s="35">
        <f t="shared" si="63"/>
        <v>0</v>
      </c>
      <c r="AG89" s="35">
        <f t="shared" si="64"/>
        <v>7.2205018102297185</v>
      </c>
      <c r="AH89" s="11">
        <f t="shared" si="65"/>
        <v>7.2205018102297185</v>
      </c>
    </row>
    <row r="90" spans="1:34" x14ac:dyDescent="0.3">
      <c r="A90" s="7" t="s">
        <v>14</v>
      </c>
      <c r="B90" s="3"/>
      <c r="C90" s="3"/>
      <c r="D90" s="3">
        <v>6.1843219272097648E-2</v>
      </c>
      <c r="E90" s="3">
        <v>6.1843219272097648E-2</v>
      </c>
      <c r="G90">
        <v>2</v>
      </c>
      <c r="H90">
        <f>G90*0.1</f>
        <v>0.2</v>
      </c>
      <c r="J90" s="36">
        <v>19</v>
      </c>
      <c r="K90" s="43">
        <v>19.955242999999999</v>
      </c>
      <c r="L90" s="7" t="s">
        <v>14</v>
      </c>
      <c r="M90" s="37">
        <f t="shared" si="55"/>
        <v>0.30921609636048825</v>
      </c>
      <c r="N90" s="40">
        <f t="shared" si="55"/>
        <v>6.1704823423849584</v>
      </c>
      <c r="O90" s="38">
        <v>0.16689710972195773</v>
      </c>
      <c r="P90" s="34">
        <v>0.3</v>
      </c>
      <c r="Q90" s="41">
        <f t="shared" si="56"/>
        <v>0.21645126745234175</v>
      </c>
      <c r="R90" s="41">
        <f t="shared" si="57"/>
        <v>0.11682797680537041</v>
      </c>
      <c r="S90" s="41">
        <f t="shared" si="60"/>
        <v>9.2764828908146468E-2</v>
      </c>
      <c r="T90" s="41">
        <f t="shared" si="61"/>
        <v>1.8511447027154875</v>
      </c>
      <c r="V90" s="11">
        <f t="shared" si="73"/>
        <v>0</v>
      </c>
      <c r="W90" s="11">
        <f t="shared" si="73"/>
        <v>0</v>
      </c>
      <c r="X90" s="11">
        <f t="shared" si="73"/>
        <v>0.30921609636048825</v>
      </c>
      <c r="Y90" s="11">
        <f t="shared" si="58"/>
        <v>0.30921609636048825</v>
      </c>
      <c r="Z90" s="11">
        <f t="shared" si="74"/>
        <v>6.1704823423849584</v>
      </c>
      <c r="AD90" s="34">
        <v>0.3</v>
      </c>
      <c r="AE90" s="35">
        <f t="shared" si="62"/>
        <v>0</v>
      </c>
      <c r="AF90" s="35">
        <f t="shared" si="63"/>
        <v>0</v>
      </c>
      <c r="AG90" s="35">
        <f t="shared" si="64"/>
        <v>1.8511447027154875</v>
      </c>
      <c r="AH90" s="11">
        <f t="shared" si="65"/>
        <v>1.8511447027154875</v>
      </c>
    </row>
    <row r="91" spans="1:34" x14ac:dyDescent="0.3">
      <c r="A91" s="7" t="s">
        <v>12</v>
      </c>
      <c r="B91" s="3">
        <v>0.74006052457624882</v>
      </c>
      <c r="C91" s="3"/>
      <c r="D91" s="3">
        <v>0.10472898158103953</v>
      </c>
      <c r="E91" s="3">
        <v>0.84478950615728832</v>
      </c>
      <c r="G91">
        <v>2</v>
      </c>
      <c r="H91">
        <f>G91*0.1</f>
        <v>0.2</v>
      </c>
      <c r="J91" s="36">
        <v>19</v>
      </c>
      <c r="K91" s="43">
        <v>19.955242999999999</v>
      </c>
      <c r="L91" s="7" t="s">
        <v>12</v>
      </c>
      <c r="M91" s="37">
        <f t="shared" si="55"/>
        <v>4.2239475307864414</v>
      </c>
      <c r="N91" s="40">
        <f t="shared" si="55"/>
        <v>84.289899396093418</v>
      </c>
      <c r="O91" s="38">
        <v>1.5315264186250239</v>
      </c>
      <c r="P91" s="34">
        <v>0.3</v>
      </c>
      <c r="Q91" s="41">
        <f t="shared" si="56"/>
        <v>2.9567632715505088</v>
      </c>
      <c r="R91" s="41">
        <f t="shared" si="57"/>
        <v>1.0720684930375166</v>
      </c>
      <c r="S91" s="41">
        <f t="shared" si="60"/>
        <v>1.2671842592359324</v>
      </c>
      <c r="T91" s="41">
        <f t="shared" si="61"/>
        <v>25.286969818828023</v>
      </c>
      <c r="V91" s="11">
        <f t="shared" si="73"/>
        <v>3.7003026228812441</v>
      </c>
      <c r="W91" s="11">
        <f t="shared" si="73"/>
        <v>0</v>
      </c>
      <c r="X91" s="11">
        <f t="shared" si="73"/>
        <v>0.52364490790519769</v>
      </c>
      <c r="Y91" s="11">
        <f t="shared" si="58"/>
        <v>4.2239475307864414</v>
      </c>
      <c r="Z91" s="11">
        <f t="shared" si="74"/>
        <v>84.289899396093418</v>
      </c>
      <c r="AD91" s="34">
        <v>0.3</v>
      </c>
      <c r="AE91" s="35">
        <f t="shared" si="62"/>
        <v>22.152131403939777</v>
      </c>
      <c r="AF91" s="35">
        <f t="shared" si="63"/>
        <v>0</v>
      </c>
      <c r="AG91" s="35">
        <f t="shared" si="64"/>
        <v>3.134838414888252</v>
      </c>
      <c r="AH91" s="11">
        <f t="shared" si="65"/>
        <v>25.286969818828027</v>
      </c>
    </row>
    <row r="92" spans="1:34" x14ac:dyDescent="0.3">
      <c r="A92" s="6">
        <v>20</v>
      </c>
      <c r="B92" s="3">
        <v>2.0721694688134971</v>
      </c>
      <c r="C92" s="3"/>
      <c r="D92" s="3">
        <v>2.8958881668450878</v>
      </c>
      <c r="E92" s="3">
        <v>4.9680576356585853</v>
      </c>
      <c r="J92" s="36"/>
      <c r="K92" s="38"/>
      <c r="L92" s="27">
        <v>20</v>
      </c>
      <c r="M92" s="46">
        <f>SUM(M87:M91)</f>
        <v>7.7350290373214836</v>
      </c>
      <c r="N92" s="46">
        <f t="shared" ref="N92:AH92" si="75">SUM(N87:N91)</f>
        <v>154.35438405180628</v>
      </c>
      <c r="O92" s="46">
        <f t="shared" si="75"/>
        <v>2.6605362785088555</v>
      </c>
      <c r="P92" s="46"/>
      <c r="Q92" s="46">
        <f t="shared" si="75"/>
        <v>5.4145203261250385</v>
      </c>
      <c r="R92" s="46">
        <f t="shared" si="75"/>
        <v>1.862375394956199</v>
      </c>
      <c r="S92" s="46">
        <f t="shared" si="75"/>
        <v>2.3205087111964451</v>
      </c>
      <c r="T92" s="46">
        <f t="shared" si="75"/>
        <v>46.306315215541886</v>
      </c>
      <c r="U92" s="46">
        <f t="shared" si="75"/>
        <v>0</v>
      </c>
      <c r="V92" s="46">
        <f t="shared" si="75"/>
        <v>3.7003026228812441</v>
      </c>
      <c r="W92" s="46">
        <f t="shared" si="75"/>
        <v>0</v>
      </c>
      <c r="X92" s="46">
        <f t="shared" si="75"/>
        <v>4.0347264144402404</v>
      </c>
      <c r="Y92" s="46">
        <f t="shared" si="75"/>
        <v>7.7350290373214836</v>
      </c>
      <c r="Z92" s="46">
        <f t="shared" si="75"/>
        <v>154.35438405180628</v>
      </c>
      <c r="AA92" s="46">
        <f t="shared" si="75"/>
        <v>0</v>
      </c>
      <c r="AB92" s="46">
        <f t="shared" si="75"/>
        <v>0</v>
      </c>
      <c r="AC92" s="46">
        <f t="shared" si="75"/>
        <v>0</v>
      </c>
      <c r="AD92" s="46">
        <f t="shared" si="75"/>
        <v>1.5</v>
      </c>
      <c r="AE92" s="46">
        <f t="shared" si="75"/>
        <v>22.152131403939777</v>
      </c>
      <c r="AF92" s="46">
        <f t="shared" si="75"/>
        <v>0</v>
      </c>
      <c r="AG92" s="46">
        <f t="shared" si="75"/>
        <v>24.15418381160211</v>
      </c>
      <c r="AH92" s="46">
        <f t="shared" si="75"/>
        <v>46.306315215541886</v>
      </c>
    </row>
    <row r="93" spans="1:34" x14ac:dyDescent="0.3">
      <c r="A93" s="7" t="s">
        <v>15</v>
      </c>
      <c r="B93" s="3"/>
      <c r="C93" s="3"/>
      <c r="D93" s="3">
        <v>0.28305520642915344</v>
      </c>
      <c r="E93" s="3">
        <v>0.28305520642915344</v>
      </c>
      <c r="G93">
        <v>5</v>
      </c>
      <c r="H93">
        <f t="shared" ref="H93:H98" si="76">G93*0.1</f>
        <v>0.5</v>
      </c>
      <c r="J93" s="36">
        <v>20</v>
      </c>
      <c r="K93" s="43">
        <v>44.568368</v>
      </c>
      <c r="L93" s="7" t="s">
        <v>15</v>
      </c>
      <c r="M93" s="37">
        <f t="shared" si="55"/>
        <v>0.56611041285830688</v>
      </c>
      <c r="N93" s="40">
        <f t="shared" si="55"/>
        <v>25.230617208900952</v>
      </c>
      <c r="O93" s="38">
        <v>0.32986722862692819</v>
      </c>
      <c r="P93" s="34">
        <v>0.3</v>
      </c>
      <c r="Q93" s="41">
        <f t="shared" si="56"/>
        <v>0.39627728900081477</v>
      </c>
      <c r="R93" s="41">
        <f t="shared" si="57"/>
        <v>0.23090706003884973</v>
      </c>
      <c r="S93" s="41">
        <f t="shared" si="60"/>
        <v>0.16983312385749205</v>
      </c>
      <c r="T93" s="41">
        <f t="shared" si="61"/>
        <v>7.5691851626702853</v>
      </c>
      <c r="V93" s="11">
        <f t="shared" ref="V93:X98" si="77">B93/$H93</f>
        <v>0</v>
      </c>
      <c r="W93" s="11">
        <f t="shared" si="77"/>
        <v>0</v>
      </c>
      <c r="X93" s="11">
        <f t="shared" si="77"/>
        <v>0.56611041285830688</v>
      </c>
      <c r="Y93" s="11">
        <f t="shared" si="58"/>
        <v>0.56611041285830688</v>
      </c>
      <c r="Z93" s="11">
        <f>$K$93*Y93</f>
        <v>25.230617208900952</v>
      </c>
      <c r="AD93" s="34">
        <v>0.3</v>
      </c>
      <c r="AE93" s="35">
        <f t="shared" si="62"/>
        <v>0</v>
      </c>
      <c r="AF93" s="35">
        <f t="shared" si="63"/>
        <v>0</v>
      </c>
      <c r="AG93" s="35">
        <f t="shared" si="64"/>
        <v>7.5691851626702853</v>
      </c>
      <c r="AH93" s="11">
        <f t="shared" si="65"/>
        <v>7.5691851626702853</v>
      </c>
    </row>
    <row r="94" spans="1:34" x14ac:dyDescent="0.3">
      <c r="A94" s="7" t="s">
        <v>21</v>
      </c>
      <c r="B94" s="3"/>
      <c r="C94" s="3"/>
      <c r="D94" s="3">
        <v>1.4551345711081805E-2</v>
      </c>
      <c r="E94" s="3">
        <v>1.4551345711081805E-2</v>
      </c>
      <c r="G94">
        <v>5</v>
      </c>
      <c r="H94">
        <f t="shared" si="76"/>
        <v>0.5</v>
      </c>
      <c r="J94" s="36">
        <v>20</v>
      </c>
      <c r="K94" s="43">
        <v>44.568368</v>
      </c>
      <c r="L94" s="7" t="s">
        <v>21</v>
      </c>
      <c r="M94" s="37">
        <f t="shared" si="55"/>
        <v>2.910269142216361E-2</v>
      </c>
      <c r="N94" s="40">
        <f t="shared" si="55"/>
        <v>1.2970594610934312</v>
      </c>
      <c r="O94" s="38">
        <v>1.5707963267948967E-2</v>
      </c>
      <c r="P94" s="34">
        <v>0.3</v>
      </c>
      <c r="Q94" s="41">
        <f t="shared" si="56"/>
        <v>2.0371883995514525E-2</v>
      </c>
      <c r="R94" s="41">
        <f t="shared" si="57"/>
        <v>1.0995574287564275E-2</v>
      </c>
      <c r="S94" s="41">
        <f t="shared" si="60"/>
        <v>8.7308074266490825E-3</v>
      </c>
      <c r="T94" s="41">
        <f t="shared" si="61"/>
        <v>0.38911783832802932</v>
      </c>
      <c r="V94" s="11">
        <f t="shared" si="77"/>
        <v>0</v>
      </c>
      <c r="W94" s="11">
        <f t="shared" si="77"/>
        <v>0</v>
      </c>
      <c r="X94" s="11">
        <f t="shared" si="77"/>
        <v>2.910269142216361E-2</v>
      </c>
      <c r="Y94" s="11">
        <f t="shared" si="58"/>
        <v>2.910269142216361E-2</v>
      </c>
      <c r="Z94" s="11">
        <f t="shared" ref="Z94:Z98" si="78">$K$93*Y94</f>
        <v>1.2970594610934312</v>
      </c>
      <c r="AD94" s="34">
        <v>0.3</v>
      </c>
      <c r="AE94" s="35">
        <f t="shared" si="62"/>
        <v>0</v>
      </c>
      <c r="AF94" s="35">
        <f t="shared" si="63"/>
        <v>0</v>
      </c>
      <c r="AG94" s="35">
        <f t="shared" si="64"/>
        <v>0.38911783832802932</v>
      </c>
      <c r="AH94" s="11">
        <f t="shared" si="65"/>
        <v>0.38911783832802932</v>
      </c>
    </row>
    <row r="95" spans="1:34" x14ac:dyDescent="0.3">
      <c r="A95" s="7" t="s">
        <v>18</v>
      </c>
      <c r="B95" s="3"/>
      <c r="C95" s="3"/>
      <c r="D95" s="3">
        <v>1.2413626028320097</v>
      </c>
      <c r="E95" s="3">
        <v>1.2413626028320097</v>
      </c>
      <c r="G95">
        <v>5</v>
      </c>
      <c r="H95">
        <f t="shared" si="76"/>
        <v>0.5</v>
      </c>
      <c r="J95" s="36">
        <v>20</v>
      </c>
      <c r="K95" s="43">
        <v>44.568368</v>
      </c>
      <c r="L95" s="7" t="s">
        <v>18</v>
      </c>
      <c r="M95" s="37">
        <f t="shared" si="55"/>
        <v>2.4827252056640194</v>
      </c>
      <c r="N95" s="40">
        <f t="shared" si="55"/>
        <v>110.6510106089097</v>
      </c>
      <c r="O95" s="38">
        <v>0.86786497055417977</v>
      </c>
      <c r="P95" s="34">
        <v>0.3</v>
      </c>
      <c r="Q95" s="41">
        <f t="shared" si="56"/>
        <v>1.7379076439648136</v>
      </c>
      <c r="R95" s="41">
        <f t="shared" si="57"/>
        <v>0.60750547938792576</v>
      </c>
      <c r="S95" s="41">
        <f t="shared" si="60"/>
        <v>0.74481756169920577</v>
      </c>
      <c r="T95" s="41">
        <f t="shared" si="61"/>
        <v>33.195303182672909</v>
      </c>
      <c r="V95" s="11">
        <f t="shared" si="77"/>
        <v>0</v>
      </c>
      <c r="W95" s="11">
        <f t="shared" si="77"/>
        <v>0</v>
      </c>
      <c r="X95" s="11">
        <f t="shared" si="77"/>
        <v>2.4827252056640194</v>
      </c>
      <c r="Y95" s="11">
        <f t="shared" si="58"/>
        <v>2.4827252056640194</v>
      </c>
      <c r="Z95" s="11">
        <f t="shared" si="78"/>
        <v>110.6510106089097</v>
      </c>
      <c r="AD95" s="34">
        <v>0.3</v>
      </c>
      <c r="AE95" s="35">
        <f t="shared" si="62"/>
        <v>0</v>
      </c>
      <c r="AF95" s="35">
        <f t="shared" si="63"/>
        <v>0</v>
      </c>
      <c r="AG95" s="35">
        <f t="shared" si="64"/>
        <v>33.195303182672909</v>
      </c>
      <c r="AH95" s="11">
        <f t="shared" si="65"/>
        <v>33.195303182672909</v>
      </c>
    </row>
    <row r="96" spans="1:34" x14ac:dyDescent="0.3">
      <c r="A96" s="7" t="s">
        <v>16</v>
      </c>
      <c r="B96" s="3"/>
      <c r="C96" s="3"/>
      <c r="D96" s="3">
        <v>0.98452668428539658</v>
      </c>
      <c r="E96" s="3">
        <v>0.98452668428539658</v>
      </c>
      <c r="G96">
        <v>5</v>
      </c>
      <c r="H96">
        <f t="shared" si="76"/>
        <v>0.5</v>
      </c>
      <c r="J96" s="36">
        <v>20</v>
      </c>
      <c r="K96" s="43">
        <v>44.568368</v>
      </c>
      <c r="L96" s="7" t="s">
        <v>16</v>
      </c>
      <c r="M96" s="37">
        <f t="shared" si="55"/>
        <v>1.9690533685707932</v>
      </c>
      <c r="N96" s="40">
        <f t="shared" si="55"/>
        <v>87.757495142102741</v>
      </c>
      <c r="O96" s="38">
        <v>0.29845130209103032</v>
      </c>
      <c r="P96" s="34">
        <v>0.3</v>
      </c>
      <c r="Q96" s="41">
        <f t="shared" si="56"/>
        <v>1.378337357999555</v>
      </c>
      <c r="R96" s="41">
        <f t="shared" si="57"/>
        <v>0.20891591146372121</v>
      </c>
      <c r="S96" s="41">
        <f t="shared" si="60"/>
        <v>0.5907160105712379</v>
      </c>
      <c r="T96" s="41">
        <f t="shared" si="61"/>
        <v>26.327248542630819</v>
      </c>
      <c r="V96" s="11">
        <f t="shared" si="77"/>
        <v>0</v>
      </c>
      <c r="W96" s="11">
        <f t="shared" si="77"/>
        <v>0</v>
      </c>
      <c r="X96" s="11">
        <f t="shared" si="77"/>
        <v>1.9690533685707932</v>
      </c>
      <c r="Y96" s="11">
        <f t="shared" si="58"/>
        <v>1.9690533685707932</v>
      </c>
      <c r="Z96" s="11">
        <f t="shared" si="78"/>
        <v>87.757495142102741</v>
      </c>
      <c r="AD96" s="34">
        <v>0.3</v>
      </c>
      <c r="AE96" s="35">
        <f t="shared" si="62"/>
        <v>0</v>
      </c>
      <c r="AF96" s="35">
        <f t="shared" si="63"/>
        <v>0</v>
      </c>
      <c r="AG96" s="35">
        <f t="shared" si="64"/>
        <v>26.327248542630819</v>
      </c>
      <c r="AH96" s="11">
        <f t="shared" si="65"/>
        <v>26.327248542630819</v>
      </c>
    </row>
    <row r="97" spans="1:34" x14ac:dyDescent="0.3">
      <c r="A97" s="7" t="s">
        <v>14</v>
      </c>
      <c r="B97" s="3"/>
      <c r="C97" s="3"/>
      <c r="D97" s="3">
        <v>5.8205382844327198E-2</v>
      </c>
      <c r="E97" s="3">
        <v>5.8205382844327198E-2</v>
      </c>
      <c r="G97">
        <v>5</v>
      </c>
      <c r="H97">
        <f t="shared" si="76"/>
        <v>0.5</v>
      </c>
      <c r="J97" s="36">
        <v>20</v>
      </c>
      <c r="K97" s="43">
        <v>44.568368</v>
      </c>
      <c r="L97" s="7" t="s">
        <v>14</v>
      </c>
      <c r="M97" s="37">
        <f t="shared" si="55"/>
        <v>0.1164107656886544</v>
      </c>
      <c r="N97" s="40">
        <f t="shared" si="55"/>
        <v>5.1882378443737229</v>
      </c>
      <c r="O97" s="38">
        <v>6.2831853071795854E-2</v>
      </c>
      <c r="P97" s="34">
        <v>0.3</v>
      </c>
      <c r="Q97" s="41">
        <f t="shared" si="56"/>
        <v>8.1487535982058074E-2</v>
      </c>
      <c r="R97" s="41">
        <f t="shared" si="57"/>
        <v>4.3982297150257095E-2</v>
      </c>
      <c r="S97" s="41">
        <f t="shared" si="60"/>
        <v>3.4923229706596316E-2</v>
      </c>
      <c r="T97" s="41">
        <f t="shared" si="61"/>
        <v>1.5564713533121166</v>
      </c>
      <c r="V97" s="11">
        <f t="shared" si="77"/>
        <v>0</v>
      </c>
      <c r="W97" s="11">
        <f t="shared" si="77"/>
        <v>0</v>
      </c>
      <c r="X97" s="11">
        <f t="shared" si="77"/>
        <v>0.1164107656886544</v>
      </c>
      <c r="Y97" s="11">
        <f t="shared" si="58"/>
        <v>0.1164107656886544</v>
      </c>
      <c r="Z97" s="11">
        <f t="shared" si="78"/>
        <v>5.1882378443737229</v>
      </c>
      <c r="AD97" s="34">
        <v>0.3</v>
      </c>
      <c r="AE97" s="35">
        <f t="shared" si="62"/>
        <v>0</v>
      </c>
      <c r="AF97" s="35">
        <f t="shared" si="63"/>
        <v>0</v>
      </c>
      <c r="AG97" s="35">
        <f t="shared" si="64"/>
        <v>1.5564713533121166</v>
      </c>
      <c r="AH97" s="11">
        <f t="shared" si="65"/>
        <v>1.5564713533121166</v>
      </c>
    </row>
    <row r="98" spans="1:34" x14ac:dyDescent="0.3">
      <c r="A98" s="7" t="s">
        <v>12</v>
      </c>
      <c r="B98" s="3">
        <v>2.0721694688134971</v>
      </c>
      <c r="C98" s="3"/>
      <c r="D98" s="3">
        <v>0.3141869447431187</v>
      </c>
      <c r="E98" s="3">
        <v>2.3863564135566158</v>
      </c>
      <c r="G98">
        <v>5</v>
      </c>
      <c r="H98">
        <f t="shared" si="76"/>
        <v>0.5</v>
      </c>
      <c r="J98" s="36">
        <v>20</v>
      </c>
      <c r="K98" s="43">
        <v>44.568368</v>
      </c>
      <c r="L98" s="7" t="s">
        <v>12</v>
      </c>
      <c r="M98" s="37">
        <f t="shared" si="55"/>
        <v>4.7727128271132315</v>
      </c>
      <c r="N98" s="40">
        <f t="shared" si="55"/>
        <v>212.71202163710288</v>
      </c>
      <c r="O98" s="38">
        <v>1.7396569319253468</v>
      </c>
      <c r="P98" s="34">
        <v>0.3</v>
      </c>
      <c r="Q98" s="41">
        <f t="shared" si="56"/>
        <v>3.3408989789792618</v>
      </c>
      <c r="R98" s="41">
        <f t="shared" si="57"/>
        <v>1.2177598523477426</v>
      </c>
      <c r="S98" s="41">
        <f t="shared" si="60"/>
        <v>1.4318138481339695</v>
      </c>
      <c r="T98" s="41">
        <f t="shared" si="61"/>
        <v>63.813606491130862</v>
      </c>
      <c r="V98" s="11">
        <f t="shared" si="77"/>
        <v>4.1443389376269941</v>
      </c>
      <c r="W98" s="11">
        <f t="shared" si="77"/>
        <v>0</v>
      </c>
      <c r="X98" s="11">
        <f t="shared" si="77"/>
        <v>0.6283738894862374</v>
      </c>
      <c r="Y98" s="11">
        <f t="shared" si="58"/>
        <v>4.7727128271132315</v>
      </c>
      <c r="Z98" s="11">
        <f t="shared" si="78"/>
        <v>212.71202163710288</v>
      </c>
      <c r="AD98" s="34">
        <v>0.3</v>
      </c>
      <c r="AE98" s="35">
        <f t="shared" si="62"/>
        <v>55.411926866666668</v>
      </c>
      <c r="AF98" s="35">
        <f t="shared" si="63"/>
        <v>0</v>
      </c>
      <c r="AG98" s="35">
        <f t="shared" si="64"/>
        <v>8.4016796244641867</v>
      </c>
      <c r="AH98" s="11">
        <f t="shared" si="65"/>
        <v>63.813606491130855</v>
      </c>
    </row>
    <row r="99" spans="1:34" x14ac:dyDescent="0.3">
      <c r="A99" s="6">
        <v>21</v>
      </c>
      <c r="B99" s="3">
        <v>0.88807262949149857</v>
      </c>
      <c r="C99" s="3"/>
      <c r="D99" s="3">
        <v>1.0358358107337071</v>
      </c>
      <c r="E99" s="3">
        <v>1.9239084402252056</v>
      </c>
      <c r="J99" s="36"/>
      <c r="K99" s="38"/>
      <c r="L99" s="27">
        <v>21</v>
      </c>
      <c r="M99" s="46">
        <f>SUM(M93:M98)</f>
        <v>9.9361152713171705</v>
      </c>
      <c r="N99" s="46">
        <f t="shared" ref="N99:AH99" si="79">SUM(N93:N98)</f>
        <v>442.83644190248344</v>
      </c>
      <c r="O99" s="46">
        <f t="shared" si="79"/>
        <v>3.3143802495372299</v>
      </c>
      <c r="P99" s="46"/>
      <c r="Q99" s="46">
        <f t="shared" si="79"/>
        <v>6.9552806899220174</v>
      </c>
      <c r="R99" s="46">
        <f t="shared" si="79"/>
        <v>2.3200661746760609</v>
      </c>
      <c r="S99" s="46">
        <f t="shared" si="79"/>
        <v>2.9808345813951505</v>
      </c>
      <c r="T99" s="46">
        <f t="shared" si="79"/>
        <v>132.85093257074502</v>
      </c>
      <c r="U99" s="46">
        <f t="shared" si="79"/>
        <v>0</v>
      </c>
      <c r="V99" s="46">
        <f t="shared" si="79"/>
        <v>4.1443389376269941</v>
      </c>
      <c r="W99" s="46">
        <f t="shared" si="79"/>
        <v>0</v>
      </c>
      <c r="X99" s="46">
        <f t="shared" si="79"/>
        <v>5.7917763336901755</v>
      </c>
      <c r="Y99" s="46">
        <f t="shared" si="79"/>
        <v>9.9361152713171705</v>
      </c>
      <c r="Z99" s="46">
        <f t="shared" si="79"/>
        <v>442.83644190248344</v>
      </c>
      <c r="AA99" s="46">
        <f t="shared" si="79"/>
        <v>0</v>
      </c>
      <c r="AB99" s="46">
        <f t="shared" si="79"/>
        <v>0</v>
      </c>
      <c r="AC99" s="46">
        <f t="shared" si="79"/>
        <v>0</v>
      </c>
      <c r="AD99" s="46">
        <f t="shared" si="79"/>
        <v>1.8</v>
      </c>
      <c r="AE99" s="46">
        <f t="shared" si="79"/>
        <v>55.411926866666668</v>
      </c>
      <c r="AF99" s="46">
        <f t="shared" si="79"/>
        <v>0</v>
      </c>
      <c r="AG99" s="46">
        <f t="shared" si="79"/>
        <v>77.43900570407834</v>
      </c>
      <c r="AH99" s="46">
        <f t="shared" si="79"/>
        <v>132.85093257074502</v>
      </c>
    </row>
    <row r="100" spans="1:34" x14ac:dyDescent="0.3">
      <c r="A100" s="7" t="s">
        <v>15</v>
      </c>
      <c r="B100" s="3"/>
      <c r="C100" s="3"/>
      <c r="D100" s="3">
        <v>0.10472898158103953</v>
      </c>
      <c r="E100" s="3">
        <v>0.10472898158103953</v>
      </c>
      <c r="G100">
        <v>2</v>
      </c>
      <c r="H100">
        <f t="shared" ref="H100:H105" si="80">G100*0.1</f>
        <v>0.2</v>
      </c>
      <c r="J100" s="36">
        <v>21</v>
      </c>
      <c r="K100" s="43">
        <v>7.9415899999999997</v>
      </c>
      <c r="L100" s="7" t="s">
        <v>15</v>
      </c>
      <c r="M100" s="37">
        <f t="shared" si="55"/>
        <v>0.52364490790519769</v>
      </c>
      <c r="N100" s="40">
        <f t="shared" si="55"/>
        <v>4.1585731641708383</v>
      </c>
      <c r="O100" s="38">
        <v>0.30434178831651121</v>
      </c>
      <c r="P100" s="34">
        <v>0.3</v>
      </c>
      <c r="Q100" s="41">
        <f t="shared" si="56"/>
        <v>0.36655143553363834</v>
      </c>
      <c r="R100" s="41">
        <f t="shared" si="57"/>
        <v>0.21303925182155783</v>
      </c>
      <c r="S100" s="41">
        <f t="shared" si="60"/>
        <v>0.1570934723715593</v>
      </c>
      <c r="T100" s="41">
        <f t="shared" si="61"/>
        <v>1.2475719492512516</v>
      </c>
      <c r="V100" s="11">
        <f t="shared" ref="V100:X105" si="81">B100/$H100</f>
        <v>0</v>
      </c>
      <c r="W100" s="11">
        <f t="shared" si="81"/>
        <v>0</v>
      </c>
      <c r="X100" s="11">
        <f t="shared" si="81"/>
        <v>0.52364490790519769</v>
      </c>
      <c r="Y100" s="11">
        <f t="shared" si="58"/>
        <v>0.52364490790519769</v>
      </c>
      <c r="Z100" s="11">
        <f>$K$100*Y100</f>
        <v>4.1585731641708383</v>
      </c>
      <c r="AD100" s="34">
        <v>0.3</v>
      </c>
      <c r="AE100" s="35">
        <f t="shared" si="62"/>
        <v>0</v>
      </c>
      <c r="AF100" s="35">
        <f t="shared" si="63"/>
        <v>0</v>
      </c>
      <c r="AG100" s="35">
        <f t="shared" si="64"/>
        <v>1.2475719492512516</v>
      </c>
      <c r="AH100" s="11">
        <f t="shared" si="65"/>
        <v>1.2475719492512516</v>
      </c>
    </row>
    <row r="101" spans="1:34" x14ac:dyDescent="0.3">
      <c r="A101" s="7" t="s">
        <v>21</v>
      </c>
      <c r="B101" s="3"/>
      <c r="C101" s="3"/>
      <c r="D101" s="3">
        <v>7.2756728555409024E-3</v>
      </c>
      <c r="E101" s="3">
        <v>7.2756728555409024E-3</v>
      </c>
      <c r="G101">
        <v>2</v>
      </c>
      <c r="H101">
        <f t="shared" si="80"/>
        <v>0.2</v>
      </c>
      <c r="J101" s="36">
        <v>21</v>
      </c>
      <c r="K101" s="43">
        <v>7.9415899999999997</v>
      </c>
      <c r="L101" s="7" t="s">
        <v>21</v>
      </c>
      <c r="M101" s="37">
        <f t="shared" si="55"/>
        <v>3.6378364277704509E-2</v>
      </c>
      <c r="N101" s="40">
        <f t="shared" si="55"/>
        <v>0.28890205396417534</v>
      </c>
      <c r="O101" s="38">
        <v>1.9634954084936207E-2</v>
      </c>
      <c r="P101" s="34">
        <v>0.3</v>
      </c>
      <c r="Q101" s="41">
        <f t="shared" si="56"/>
        <v>2.5464854994393153E-2</v>
      </c>
      <c r="R101" s="41">
        <f t="shared" si="57"/>
        <v>1.3744467859455343E-2</v>
      </c>
      <c r="S101" s="41">
        <f t="shared" si="60"/>
        <v>1.0913509283311352E-2</v>
      </c>
      <c r="T101" s="41">
        <f t="shared" si="61"/>
        <v>8.6670616189252592E-2</v>
      </c>
      <c r="V101" s="11">
        <f t="shared" si="81"/>
        <v>0</v>
      </c>
      <c r="W101" s="11">
        <f t="shared" si="81"/>
        <v>0</v>
      </c>
      <c r="X101" s="11">
        <f t="shared" si="81"/>
        <v>3.6378364277704509E-2</v>
      </c>
      <c r="Y101" s="11">
        <f t="shared" si="58"/>
        <v>3.6378364277704509E-2</v>
      </c>
      <c r="Z101" s="11">
        <f t="shared" ref="Z101:Z105" si="82">$K$100*Y101</f>
        <v>0.28890205396417534</v>
      </c>
      <c r="AD101" s="34">
        <v>0.3</v>
      </c>
      <c r="AE101" s="35">
        <f t="shared" si="62"/>
        <v>0</v>
      </c>
      <c r="AF101" s="35">
        <f t="shared" si="63"/>
        <v>0</v>
      </c>
      <c r="AG101" s="35">
        <f t="shared" si="64"/>
        <v>8.6670616189252592E-2</v>
      </c>
      <c r="AH101" s="11">
        <f t="shared" si="65"/>
        <v>8.6670616189252592E-2</v>
      </c>
    </row>
    <row r="102" spans="1:34" x14ac:dyDescent="0.3">
      <c r="A102" s="7" t="s">
        <v>18</v>
      </c>
      <c r="B102" s="3"/>
      <c r="C102" s="3"/>
      <c r="D102" s="3">
        <v>0.3424251085152607</v>
      </c>
      <c r="E102" s="3">
        <v>0.3424251085152607</v>
      </c>
      <c r="G102">
        <v>2</v>
      </c>
      <c r="H102">
        <f t="shared" si="80"/>
        <v>0.2</v>
      </c>
      <c r="J102" s="36">
        <v>21</v>
      </c>
      <c r="K102" s="43">
        <v>7.9415899999999997</v>
      </c>
      <c r="L102" s="7" t="s">
        <v>18</v>
      </c>
      <c r="M102" s="37">
        <f t="shared" si="55"/>
        <v>1.7121255425763033</v>
      </c>
      <c r="N102" s="40">
        <f t="shared" si="55"/>
        <v>13.596999087668545</v>
      </c>
      <c r="O102" s="38">
        <v>0.6185010536754908</v>
      </c>
      <c r="P102" s="34">
        <v>0.3</v>
      </c>
      <c r="Q102" s="41">
        <f t="shared" si="56"/>
        <v>1.1984878798034122</v>
      </c>
      <c r="R102" s="41">
        <f t="shared" si="57"/>
        <v>0.43295073757284352</v>
      </c>
      <c r="S102" s="41">
        <f t="shared" si="60"/>
        <v>0.51363766277289102</v>
      </c>
      <c r="T102" s="41">
        <f t="shared" si="61"/>
        <v>4.0790997263005631</v>
      </c>
      <c r="V102" s="11">
        <f t="shared" si="81"/>
        <v>0</v>
      </c>
      <c r="W102" s="11">
        <f t="shared" si="81"/>
        <v>0</v>
      </c>
      <c r="X102" s="11">
        <f t="shared" si="81"/>
        <v>1.7121255425763033</v>
      </c>
      <c r="Y102" s="11">
        <f t="shared" si="58"/>
        <v>1.7121255425763033</v>
      </c>
      <c r="Z102" s="11">
        <f t="shared" si="82"/>
        <v>13.596999087668545</v>
      </c>
      <c r="AD102" s="34">
        <v>0.3</v>
      </c>
      <c r="AE102" s="35">
        <f t="shared" si="62"/>
        <v>0</v>
      </c>
      <c r="AF102" s="35">
        <f t="shared" si="63"/>
        <v>0</v>
      </c>
      <c r="AG102" s="35">
        <f t="shared" si="64"/>
        <v>4.0790997263005631</v>
      </c>
      <c r="AH102" s="11">
        <f t="shared" si="65"/>
        <v>4.0790997263005631</v>
      </c>
    </row>
    <row r="103" spans="1:34" x14ac:dyDescent="0.3">
      <c r="A103" s="7" t="s">
        <v>16</v>
      </c>
      <c r="B103" s="3"/>
      <c r="C103" s="3"/>
      <c r="D103" s="3">
        <v>0.43099398217577956</v>
      </c>
      <c r="E103" s="3">
        <v>0.43099398217577956</v>
      </c>
      <c r="G103">
        <v>2</v>
      </c>
      <c r="H103">
        <f t="shared" si="80"/>
        <v>0.2</v>
      </c>
      <c r="J103" s="36">
        <v>21</v>
      </c>
      <c r="K103" s="43">
        <v>7.9415899999999997</v>
      </c>
      <c r="L103" s="7" t="s">
        <v>16</v>
      </c>
      <c r="M103" s="37">
        <f t="shared" si="55"/>
        <v>2.1549699108788976</v>
      </c>
      <c r="N103" s="40">
        <f t="shared" si="55"/>
        <v>17.113887494536744</v>
      </c>
      <c r="O103" s="38">
        <v>0.33379421944391546</v>
      </c>
      <c r="P103" s="34">
        <v>0.3</v>
      </c>
      <c r="Q103" s="41">
        <f t="shared" si="56"/>
        <v>1.5084789376152281</v>
      </c>
      <c r="R103" s="41">
        <f t="shared" si="57"/>
        <v>0.23365595361074082</v>
      </c>
      <c r="S103" s="41">
        <f t="shared" si="60"/>
        <v>0.64649097326366922</v>
      </c>
      <c r="T103" s="41">
        <f t="shared" si="61"/>
        <v>5.1341662483610229</v>
      </c>
      <c r="V103" s="11">
        <f t="shared" si="81"/>
        <v>0</v>
      </c>
      <c r="W103" s="11">
        <f t="shared" si="81"/>
        <v>0</v>
      </c>
      <c r="X103" s="11">
        <f t="shared" si="81"/>
        <v>2.1549699108788976</v>
      </c>
      <c r="Y103" s="11">
        <f t="shared" si="58"/>
        <v>2.1549699108788976</v>
      </c>
      <c r="Z103" s="11">
        <f t="shared" si="82"/>
        <v>17.113887494536744</v>
      </c>
      <c r="AD103" s="34">
        <v>0.3</v>
      </c>
      <c r="AE103" s="35">
        <f t="shared" si="62"/>
        <v>0</v>
      </c>
      <c r="AF103" s="35">
        <f t="shared" si="63"/>
        <v>0</v>
      </c>
      <c r="AG103" s="35">
        <f t="shared" si="64"/>
        <v>5.1341662483610229</v>
      </c>
      <c r="AH103" s="11">
        <f t="shared" si="65"/>
        <v>5.1341662483610229</v>
      </c>
    </row>
    <row r="104" spans="1:34" x14ac:dyDescent="0.3">
      <c r="A104" s="7" t="s">
        <v>14</v>
      </c>
      <c r="B104" s="3"/>
      <c r="C104" s="3"/>
      <c r="D104" s="3">
        <v>2.1827018566622704E-2</v>
      </c>
      <c r="E104" s="3">
        <v>2.1827018566622704E-2</v>
      </c>
      <c r="G104">
        <v>2</v>
      </c>
      <c r="H104">
        <f t="shared" si="80"/>
        <v>0.2</v>
      </c>
      <c r="J104" s="36">
        <v>21</v>
      </c>
      <c r="K104" s="43">
        <v>7.9415899999999997</v>
      </c>
      <c r="L104" s="7" t="s">
        <v>14</v>
      </c>
      <c r="M104" s="37">
        <f t="shared" si="55"/>
        <v>0.10913509283311351</v>
      </c>
      <c r="N104" s="40">
        <f t="shared" si="55"/>
        <v>0.86670616189252592</v>
      </c>
      <c r="O104" s="38">
        <v>5.8904862254808614E-2</v>
      </c>
      <c r="P104" s="34">
        <v>0.3</v>
      </c>
      <c r="Q104" s="41">
        <f t="shared" si="56"/>
        <v>7.6394564983179453E-2</v>
      </c>
      <c r="R104" s="41">
        <f t="shared" si="57"/>
        <v>4.123340357836603E-2</v>
      </c>
      <c r="S104" s="41">
        <f t="shared" si="60"/>
        <v>3.2740527849934052E-2</v>
      </c>
      <c r="T104" s="41">
        <f t="shared" si="61"/>
        <v>0.26001184856775778</v>
      </c>
      <c r="V104" s="11">
        <f t="shared" si="81"/>
        <v>0</v>
      </c>
      <c r="W104" s="11">
        <f t="shared" si="81"/>
        <v>0</v>
      </c>
      <c r="X104" s="11">
        <f t="shared" si="81"/>
        <v>0.10913509283311351</v>
      </c>
      <c r="Y104" s="11">
        <f t="shared" si="58"/>
        <v>0.10913509283311351</v>
      </c>
      <c r="Z104" s="11">
        <f t="shared" si="82"/>
        <v>0.86670616189252592</v>
      </c>
      <c r="AD104" s="34">
        <v>0.3</v>
      </c>
      <c r="AE104" s="35">
        <f t="shared" si="62"/>
        <v>0</v>
      </c>
      <c r="AF104" s="35">
        <f t="shared" si="63"/>
        <v>0</v>
      </c>
      <c r="AG104" s="35">
        <f t="shared" si="64"/>
        <v>0.26001184856775778</v>
      </c>
      <c r="AH104" s="11">
        <f t="shared" si="65"/>
        <v>0.26001184856775778</v>
      </c>
    </row>
    <row r="105" spans="1:34" x14ac:dyDescent="0.3">
      <c r="A105" s="7" t="s">
        <v>12</v>
      </c>
      <c r="B105" s="3">
        <v>0.88807262949149857</v>
      </c>
      <c r="C105" s="3"/>
      <c r="D105" s="3">
        <v>0.1285850470394638</v>
      </c>
      <c r="E105" s="3">
        <v>1.0166576765309623</v>
      </c>
      <c r="G105">
        <v>2</v>
      </c>
      <c r="H105">
        <f t="shared" si="80"/>
        <v>0.2</v>
      </c>
      <c r="J105" s="36">
        <v>21</v>
      </c>
      <c r="K105" s="43">
        <v>7.9415899999999997</v>
      </c>
      <c r="L105" s="7" t="s">
        <v>12</v>
      </c>
      <c r="M105" s="37">
        <f t="shared" si="55"/>
        <v>5.0832883826548123</v>
      </c>
      <c r="N105" s="40">
        <f t="shared" si="55"/>
        <v>40.36939218680763</v>
      </c>
      <c r="O105" s="38">
        <v>1.845685683984003</v>
      </c>
      <c r="P105" s="34">
        <v>0.3</v>
      </c>
      <c r="Q105" s="41">
        <f t="shared" si="56"/>
        <v>3.5583018678583684</v>
      </c>
      <c r="R105" s="41">
        <f t="shared" si="57"/>
        <v>1.291979978788802</v>
      </c>
      <c r="S105" s="41">
        <f t="shared" si="60"/>
        <v>1.5249865147964436</v>
      </c>
      <c r="T105" s="41">
        <f t="shared" si="61"/>
        <v>12.110817656042288</v>
      </c>
      <c r="V105" s="11">
        <f t="shared" si="81"/>
        <v>4.4403631474574929</v>
      </c>
      <c r="W105" s="11">
        <f t="shared" si="81"/>
        <v>0</v>
      </c>
      <c r="X105" s="11">
        <f t="shared" si="81"/>
        <v>0.64292523519731892</v>
      </c>
      <c r="Y105" s="11">
        <f t="shared" si="58"/>
        <v>5.0832883826548123</v>
      </c>
      <c r="Z105" s="11">
        <f t="shared" si="82"/>
        <v>40.36939218680763</v>
      </c>
      <c r="AD105" s="34">
        <v>0.3</v>
      </c>
      <c r="AE105" s="35">
        <f t="shared" si="62"/>
        <v>10.579063070465084</v>
      </c>
      <c r="AF105" s="35">
        <f t="shared" si="63"/>
        <v>0</v>
      </c>
      <c r="AG105" s="35">
        <f t="shared" si="64"/>
        <v>1.5317545855772026</v>
      </c>
      <c r="AH105" s="11">
        <f t="shared" si="65"/>
        <v>12.110817656042286</v>
      </c>
    </row>
    <row r="106" spans="1:34" x14ac:dyDescent="0.3">
      <c r="A106" s="6">
        <v>22</v>
      </c>
      <c r="B106" s="3">
        <v>0.44403631474574934</v>
      </c>
      <c r="C106" s="3"/>
      <c r="D106" s="3">
        <v>0.89442378115058208</v>
      </c>
      <c r="E106" s="3">
        <v>1.3384600958963313</v>
      </c>
      <c r="J106" s="36"/>
      <c r="K106" s="38"/>
      <c r="L106" s="27">
        <v>22</v>
      </c>
      <c r="M106" s="46">
        <f>SUM(M100:M105)</f>
        <v>9.6195422011260288</v>
      </c>
      <c r="N106" s="46">
        <f t="shared" ref="N106:AH106" si="83">SUM(N100:N105)</f>
        <v>76.394460149040455</v>
      </c>
      <c r="O106" s="46">
        <f t="shared" si="83"/>
        <v>3.1808625617596649</v>
      </c>
      <c r="P106" s="46"/>
      <c r="Q106" s="46">
        <f t="shared" si="83"/>
        <v>6.73367954078822</v>
      </c>
      <c r="R106" s="46">
        <f t="shared" si="83"/>
        <v>2.2266037932317655</v>
      </c>
      <c r="S106" s="46">
        <f t="shared" si="83"/>
        <v>2.8858626603378088</v>
      </c>
      <c r="T106" s="46">
        <f t="shared" si="83"/>
        <v>22.918338044712137</v>
      </c>
      <c r="U106" s="46">
        <f t="shared" si="83"/>
        <v>0</v>
      </c>
      <c r="V106" s="46">
        <f t="shared" si="83"/>
        <v>4.4403631474574929</v>
      </c>
      <c r="W106" s="46">
        <f t="shared" si="83"/>
        <v>0</v>
      </c>
      <c r="X106" s="46">
        <f t="shared" si="83"/>
        <v>5.1791790536685358</v>
      </c>
      <c r="Y106" s="46">
        <f t="shared" si="83"/>
        <v>9.6195422011260288</v>
      </c>
      <c r="Z106" s="46">
        <f t="shared" si="83"/>
        <v>76.394460149040455</v>
      </c>
      <c r="AA106" s="46">
        <f t="shared" si="83"/>
        <v>0</v>
      </c>
      <c r="AB106" s="46">
        <f t="shared" si="83"/>
        <v>0</v>
      </c>
      <c r="AC106" s="46">
        <f t="shared" si="83"/>
        <v>0</v>
      </c>
      <c r="AD106" s="46">
        <f t="shared" si="83"/>
        <v>1.8</v>
      </c>
      <c r="AE106" s="46">
        <f t="shared" si="83"/>
        <v>10.579063070465084</v>
      </c>
      <c r="AF106" s="46">
        <f t="shared" si="83"/>
        <v>0</v>
      </c>
      <c r="AG106" s="46">
        <f t="shared" si="83"/>
        <v>12.339274974247049</v>
      </c>
      <c r="AH106" s="46">
        <f t="shared" si="83"/>
        <v>22.918338044712133</v>
      </c>
    </row>
    <row r="107" spans="1:34" x14ac:dyDescent="0.3">
      <c r="A107" s="7" t="s">
        <v>15</v>
      </c>
      <c r="B107" s="3"/>
      <c r="C107" s="3"/>
      <c r="D107" s="3">
        <v>6.0654687091961451E-2</v>
      </c>
      <c r="E107" s="3">
        <v>6.0654687091961451E-2</v>
      </c>
      <c r="G107">
        <v>1</v>
      </c>
      <c r="H107">
        <f t="shared" ref="H107:H112" si="84">G107*0.1</f>
        <v>0.1</v>
      </c>
      <c r="J107" s="36">
        <v>22</v>
      </c>
      <c r="K107" s="43">
        <v>12.164880999999999</v>
      </c>
      <c r="L107" s="7" t="s">
        <v>15</v>
      </c>
      <c r="M107" s="37">
        <f t="shared" si="55"/>
        <v>0.60654687091961446</v>
      </c>
      <c r="N107" s="40">
        <f t="shared" si="55"/>
        <v>7.3785705056594697</v>
      </c>
      <c r="O107" s="38">
        <v>0.35342917352885178</v>
      </c>
      <c r="P107" s="34">
        <v>0.3</v>
      </c>
      <c r="Q107" s="41">
        <f t="shared" si="56"/>
        <v>0.42458280964373007</v>
      </c>
      <c r="R107" s="41">
        <f t="shared" si="57"/>
        <v>0.24740042147019622</v>
      </c>
      <c r="S107" s="41">
        <f t="shared" si="60"/>
        <v>0.18196406127588433</v>
      </c>
      <c r="T107" s="41">
        <f t="shared" si="61"/>
        <v>2.2135711516978409</v>
      </c>
      <c r="V107" s="11">
        <f t="shared" ref="V107:X112" si="85">B107/$H107</f>
        <v>0</v>
      </c>
      <c r="W107" s="11">
        <f t="shared" si="85"/>
        <v>0</v>
      </c>
      <c r="X107" s="11">
        <f t="shared" si="85"/>
        <v>0.60654687091961446</v>
      </c>
      <c r="Y107" s="11">
        <f t="shared" si="58"/>
        <v>0.60654687091961446</v>
      </c>
      <c r="Z107" s="11">
        <f>$K$107*Y107</f>
        <v>7.3785705056594697</v>
      </c>
      <c r="AD107" s="34">
        <v>0.3</v>
      </c>
      <c r="AE107" s="35">
        <f t="shared" si="62"/>
        <v>0</v>
      </c>
      <c r="AF107" s="35">
        <f t="shared" si="63"/>
        <v>0</v>
      </c>
      <c r="AG107" s="35">
        <f t="shared" si="64"/>
        <v>2.2135711516978409</v>
      </c>
      <c r="AH107" s="11">
        <f t="shared" si="65"/>
        <v>2.2135711516978409</v>
      </c>
    </row>
    <row r="108" spans="1:34" x14ac:dyDescent="0.3">
      <c r="A108" s="7" t="s">
        <v>21</v>
      </c>
      <c r="B108" s="3"/>
      <c r="C108" s="3"/>
      <c r="D108" s="3">
        <v>3.6378364277704512E-3</v>
      </c>
      <c r="E108" s="3">
        <v>3.6378364277704512E-3</v>
      </c>
      <c r="G108">
        <v>1</v>
      </c>
      <c r="H108">
        <f t="shared" si="84"/>
        <v>0.1</v>
      </c>
      <c r="J108" s="36">
        <v>22</v>
      </c>
      <c r="K108" s="43">
        <v>12.164880999999999</v>
      </c>
      <c r="L108" s="7" t="s">
        <v>21</v>
      </c>
      <c r="M108" s="37">
        <f t="shared" si="55"/>
        <v>3.6378364277704509E-2</v>
      </c>
      <c r="N108" s="40">
        <f t="shared" si="55"/>
        <v>0.44253847241292626</v>
      </c>
      <c r="O108" s="38">
        <v>1.9634954084936207E-2</v>
      </c>
      <c r="P108" s="34">
        <v>0.3</v>
      </c>
      <c r="Q108" s="41">
        <f t="shared" si="56"/>
        <v>2.5464854994393153E-2</v>
      </c>
      <c r="R108" s="41">
        <f t="shared" si="57"/>
        <v>1.3744467859455343E-2</v>
      </c>
      <c r="S108" s="41">
        <f t="shared" si="60"/>
        <v>1.0913509283311352E-2</v>
      </c>
      <c r="T108" s="41">
        <f t="shared" si="61"/>
        <v>0.13276154172387788</v>
      </c>
      <c r="V108" s="11">
        <f t="shared" si="85"/>
        <v>0</v>
      </c>
      <c r="W108" s="11">
        <f t="shared" si="85"/>
        <v>0</v>
      </c>
      <c r="X108" s="11">
        <f t="shared" si="85"/>
        <v>3.6378364277704509E-2</v>
      </c>
      <c r="Y108" s="11">
        <f t="shared" si="58"/>
        <v>3.6378364277704509E-2</v>
      </c>
      <c r="Z108" s="11">
        <f t="shared" ref="Z108:Z112" si="86">$K$107*Y108</f>
        <v>0.44253847241292626</v>
      </c>
      <c r="AD108" s="34">
        <v>0.3</v>
      </c>
      <c r="AE108" s="35">
        <f t="shared" si="62"/>
        <v>0</v>
      </c>
      <c r="AF108" s="35">
        <f t="shared" si="63"/>
        <v>0</v>
      </c>
      <c r="AG108" s="35">
        <f t="shared" si="64"/>
        <v>0.13276154172387788</v>
      </c>
      <c r="AH108" s="11">
        <f t="shared" si="65"/>
        <v>0.13276154172387788</v>
      </c>
    </row>
    <row r="109" spans="1:34" x14ac:dyDescent="0.3">
      <c r="A109" s="7" t="s">
        <v>18</v>
      </c>
      <c r="B109" s="3"/>
      <c r="C109" s="3"/>
      <c r="D109" s="3">
        <v>0.22170950876932263</v>
      </c>
      <c r="E109" s="3">
        <v>0.22170950876932263</v>
      </c>
      <c r="G109">
        <v>1</v>
      </c>
      <c r="H109">
        <f t="shared" si="84"/>
        <v>0.1</v>
      </c>
      <c r="J109" s="36">
        <v>22</v>
      </c>
      <c r="K109" s="43">
        <v>12.164880999999999</v>
      </c>
      <c r="L109" s="7" t="s">
        <v>18</v>
      </c>
      <c r="M109" s="37">
        <f t="shared" si="55"/>
        <v>2.2170950876932261</v>
      </c>
      <c r="N109" s="40">
        <f t="shared" si="55"/>
        <v>26.970697907472658</v>
      </c>
      <c r="O109" s="38">
        <v>0.72649330114263966</v>
      </c>
      <c r="P109" s="34">
        <v>0.3</v>
      </c>
      <c r="Q109" s="41">
        <f t="shared" si="56"/>
        <v>1.5519665613852582</v>
      </c>
      <c r="R109" s="41">
        <f t="shared" si="57"/>
        <v>0.50854531079984777</v>
      </c>
      <c r="S109" s="41">
        <f t="shared" si="60"/>
        <v>0.66512852630796782</v>
      </c>
      <c r="T109" s="41">
        <f t="shared" si="61"/>
        <v>8.0912093722417975</v>
      </c>
      <c r="V109" s="11">
        <f t="shared" si="85"/>
        <v>0</v>
      </c>
      <c r="W109" s="11">
        <f t="shared" si="85"/>
        <v>0</v>
      </c>
      <c r="X109" s="11">
        <f t="shared" si="85"/>
        <v>2.2170950876932261</v>
      </c>
      <c r="Y109" s="11">
        <f t="shared" si="58"/>
        <v>2.2170950876932261</v>
      </c>
      <c r="Z109" s="11">
        <f t="shared" si="86"/>
        <v>26.970697907472658</v>
      </c>
      <c r="AD109" s="34">
        <v>0.3</v>
      </c>
      <c r="AE109" s="35">
        <f t="shared" si="62"/>
        <v>0</v>
      </c>
      <c r="AF109" s="35">
        <f t="shared" si="63"/>
        <v>0</v>
      </c>
      <c r="AG109" s="35">
        <f t="shared" si="64"/>
        <v>8.0912093722417975</v>
      </c>
      <c r="AH109" s="11">
        <f t="shared" si="65"/>
        <v>8.0912093722417975</v>
      </c>
    </row>
    <row r="110" spans="1:34" x14ac:dyDescent="0.3">
      <c r="A110" s="7" t="s">
        <v>16</v>
      </c>
      <c r="B110" s="3"/>
      <c r="C110" s="3"/>
      <c r="D110" s="3">
        <v>0.52230220677517303</v>
      </c>
      <c r="E110" s="3">
        <v>0.52230220677517303</v>
      </c>
      <c r="G110">
        <v>1</v>
      </c>
      <c r="H110">
        <f t="shared" si="84"/>
        <v>0.1</v>
      </c>
      <c r="J110" s="36">
        <v>22</v>
      </c>
      <c r="K110" s="43">
        <v>12.164880999999999</v>
      </c>
      <c r="L110" s="7" t="s">
        <v>16</v>
      </c>
      <c r="M110" s="37">
        <f t="shared" si="55"/>
        <v>5.2230220677517298</v>
      </c>
      <c r="N110" s="40">
        <f t="shared" si="55"/>
        <v>63.537441914573726</v>
      </c>
      <c r="O110" s="38">
        <v>0.92284284199200162</v>
      </c>
      <c r="P110" s="34">
        <v>0.3</v>
      </c>
      <c r="Q110" s="41">
        <f t="shared" si="56"/>
        <v>3.6561154474262105</v>
      </c>
      <c r="R110" s="41">
        <f t="shared" si="57"/>
        <v>0.64598998939440111</v>
      </c>
      <c r="S110" s="41">
        <f t="shared" si="60"/>
        <v>1.5669066203255189</v>
      </c>
      <c r="T110" s="41">
        <f t="shared" si="61"/>
        <v>19.061232574372116</v>
      </c>
      <c r="V110" s="11">
        <f t="shared" si="85"/>
        <v>0</v>
      </c>
      <c r="W110" s="11">
        <f t="shared" si="85"/>
        <v>0</v>
      </c>
      <c r="X110" s="11">
        <f t="shared" si="85"/>
        <v>5.2230220677517298</v>
      </c>
      <c r="Y110" s="11">
        <f t="shared" si="58"/>
        <v>5.2230220677517298</v>
      </c>
      <c r="Z110" s="11">
        <f t="shared" si="86"/>
        <v>63.537441914573726</v>
      </c>
      <c r="AD110" s="34">
        <v>0.3</v>
      </c>
      <c r="AE110" s="35">
        <f t="shared" si="62"/>
        <v>0</v>
      </c>
      <c r="AF110" s="35">
        <f t="shared" si="63"/>
        <v>0</v>
      </c>
      <c r="AG110" s="35">
        <f t="shared" si="64"/>
        <v>19.061232574372116</v>
      </c>
      <c r="AH110" s="11">
        <f t="shared" si="65"/>
        <v>19.061232574372116</v>
      </c>
    </row>
    <row r="111" spans="1:34" x14ac:dyDescent="0.3">
      <c r="A111" s="7" t="s">
        <v>14</v>
      </c>
      <c r="B111" s="3"/>
      <c r="C111" s="3"/>
      <c r="D111" s="3">
        <v>2.5464854994393153E-2</v>
      </c>
      <c r="E111" s="3">
        <v>2.5464854994393153E-2</v>
      </c>
      <c r="G111">
        <v>1</v>
      </c>
      <c r="H111">
        <f t="shared" si="84"/>
        <v>0.1</v>
      </c>
      <c r="J111" s="36">
        <v>22</v>
      </c>
      <c r="K111" s="43">
        <v>12.164880999999999</v>
      </c>
      <c r="L111" s="7" t="s">
        <v>14</v>
      </c>
      <c r="M111" s="37">
        <f t="shared" si="55"/>
        <v>0.25464854994393149</v>
      </c>
      <c r="N111" s="40">
        <f t="shared" si="55"/>
        <v>3.0977693068904832</v>
      </c>
      <c r="O111" s="38">
        <v>0.13744467859455342</v>
      </c>
      <c r="P111" s="34">
        <v>0.3</v>
      </c>
      <c r="Q111" s="41">
        <f t="shared" si="56"/>
        <v>0.17825398496075204</v>
      </c>
      <c r="R111" s="41">
        <f t="shared" si="57"/>
        <v>9.6211275016187384E-2</v>
      </c>
      <c r="S111" s="41">
        <f t="shared" si="60"/>
        <v>7.6394564983179439E-2</v>
      </c>
      <c r="T111" s="41">
        <f t="shared" si="61"/>
        <v>0.92933079206714486</v>
      </c>
      <c r="V111" s="11">
        <f t="shared" si="85"/>
        <v>0</v>
      </c>
      <c r="W111" s="11">
        <f t="shared" si="85"/>
        <v>0</v>
      </c>
      <c r="X111" s="11">
        <f t="shared" si="85"/>
        <v>0.25464854994393149</v>
      </c>
      <c r="Y111" s="11">
        <f t="shared" si="58"/>
        <v>0.25464854994393149</v>
      </c>
      <c r="Z111" s="11">
        <f t="shared" si="86"/>
        <v>3.0977693068904832</v>
      </c>
      <c r="AD111" s="34">
        <v>0.3</v>
      </c>
      <c r="AE111" s="35">
        <f t="shared" si="62"/>
        <v>0</v>
      </c>
      <c r="AF111" s="35">
        <f t="shared" si="63"/>
        <v>0</v>
      </c>
      <c r="AG111" s="35">
        <f t="shared" si="64"/>
        <v>0.92933079206714486</v>
      </c>
      <c r="AH111" s="11">
        <f t="shared" si="65"/>
        <v>0.92933079206714486</v>
      </c>
    </row>
    <row r="112" spans="1:34" x14ac:dyDescent="0.3">
      <c r="A112" s="7" t="s">
        <v>12</v>
      </c>
      <c r="B112" s="3">
        <v>0.44403631474574934</v>
      </c>
      <c r="C112" s="3"/>
      <c r="D112" s="3">
        <v>6.0654687091961451E-2</v>
      </c>
      <c r="E112" s="3">
        <v>0.50469100183771076</v>
      </c>
      <c r="G112">
        <v>1</v>
      </c>
      <c r="H112">
        <f t="shared" si="84"/>
        <v>0.1</v>
      </c>
      <c r="J112" s="36">
        <v>22</v>
      </c>
      <c r="K112" s="43">
        <v>12.164880999999999</v>
      </c>
      <c r="L112" s="7" t="s">
        <v>12</v>
      </c>
      <c r="M112" s="37">
        <f t="shared" si="55"/>
        <v>5.0469100183771074</v>
      </c>
      <c r="N112" s="40">
        <f t="shared" si="55"/>
        <v>61.395059791265325</v>
      </c>
      <c r="O112" s="38">
        <v>1.8260507298990671</v>
      </c>
      <c r="P112" s="34">
        <v>0.3</v>
      </c>
      <c r="Q112" s="41">
        <f t="shared" si="56"/>
        <v>3.532837012863975</v>
      </c>
      <c r="R112" s="41">
        <f t="shared" si="57"/>
        <v>1.2782355109293468</v>
      </c>
      <c r="S112" s="41">
        <f t="shared" si="60"/>
        <v>1.5140730055131322</v>
      </c>
      <c r="T112" s="41">
        <f t="shared" si="61"/>
        <v>18.418517937379598</v>
      </c>
      <c r="V112" s="11">
        <f t="shared" si="85"/>
        <v>4.4403631474574929</v>
      </c>
      <c r="W112" s="11">
        <f t="shared" si="85"/>
        <v>0</v>
      </c>
      <c r="X112" s="11">
        <f t="shared" si="85"/>
        <v>0.60654687091961446</v>
      </c>
      <c r="Y112" s="11">
        <f t="shared" si="58"/>
        <v>5.0469100183771074</v>
      </c>
      <c r="Z112" s="11">
        <f t="shared" si="86"/>
        <v>61.395059791265325</v>
      </c>
      <c r="AD112" s="34">
        <v>0.3</v>
      </c>
      <c r="AE112" s="35">
        <f t="shared" si="62"/>
        <v>16.204946785681756</v>
      </c>
      <c r="AF112" s="35">
        <f t="shared" si="63"/>
        <v>0</v>
      </c>
      <c r="AG112" s="35">
        <f t="shared" si="64"/>
        <v>2.2135711516978409</v>
      </c>
      <c r="AH112" s="11">
        <f t="shared" si="65"/>
        <v>18.418517937379598</v>
      </c>
    </row>
    <row r="113" spans="1:34" x14ac:dyDescent="0.3">
      <c r="A113" s="6">
        <v>23</v>
      </c>
      <c r="B113" s="3">
        <v>0.29602420983049954</v>
      </c>
      <c r="C113" s="3"/>
      <c r="D113" s="3">
        <v>0.60868663900817588</v>
      </c>
      <c r="E113" s="3">
        <v>0.90471084883867536</v>
      </c>
      <c r="J113" s="36"/>
      <c r="K113" s="38"/>
      <c r="L113" s="27">
        <v>23</v>
      </c>
      <c r="M113" s="46">
        <f>SUM(M107:M112)</f>
        <v>13.384600958963315</v>
      </c>
      <c r="N113" s="46">
        <f t="shared" ref="N113:AH113" si="87">SUM(N107:N112)</f>
        <v>162.82207789827459</v>
      </c>
      <c r="O113" s="46">
        <f t="shared" si="87"/>
        <v>3.9858956792420495</v>
      </c>
      <c r="P113" s="46"/>
      <c r="Q113" s="46">
        <f t="shared" si="87"/>
        <v>9.3692206712743182</v>
      </c>
      <c r="R113" s="46">
        <f t="shared" si="87"/>
        <v>2.7901269754694349</v>
      </c>
      <c r="S113" s="46">
        <f t="shared" si="87"/>
        <v>4.0153802876889939</v>
      </c>
      <c r="T113" s="46">
        <f t="shared" si="87"/>
        <v>48.846623369482373</v>
      </c>
      <c r="U113" s="46">
        <f t="shared" si="87"/>
        <v>0</v>
      </c>
      <c r="V113" s="46">
        <f t="shared" si="87"/>
        <v>4.4403631474574929</v>
      </c>
      <c r="W113" s="46">
        <f t="shared" si="87"/>
        <v>0</v>
      </c>
      <c r="X113" s="46">
        <f t="shared" si="87"/>
        <v>8.9442378115058219</v>
      </c>
      <c r="Y113" s="46">
        <f t="shared" si="87"/>
        <v>13.384600958963315</v>
      </c>
      <c r="Z113" s="46">
        <f t="shared" si="87"/>
        <v>162.82207789827459</v>
      </c>
      <c r="AA113" s="46">
        <f t="shared" si="87"/>
        <v>0</v>
      </c>
      <c r="AB113" s="46">
        <f t="shared" si="87"/>
        <v>0</v>
      </c>
      <c r="AC113" s="46">
        <f t="shared" si="87"/>
        <v>0</v>
      </c>
      <c r="AD113" s="46">
        <f t="shared" si="87"/>
        <v>1.8</v>
      </c>
      <c r="AE113" s="46">
        <f t="shared" si="87"/>
        <v>16.204946785681756</v>
      </c>
      <c r="AF113" s="46">
        <f t="shared" si="87"/>
        <v>0</v>
      </c>
      <c r="AG113" s="46">
        <f t="shared" si="87"/>
        <v>32.641676583800617</v>
      </c>
      <c r="AH113" s="46">
        <f t="shared" si="87"/>
        <v>48.846623369482373</v>
      </c>
    </row>
    <row r="114" spans="1:34" x14ac:dyDescent="0.3">
      <c r="A114" s="7" t="s">
        <v>15</v>
      </c>
      <c r="B114" s="3"/>
      <c r="C114" s="3"/>
      <c r="D114" s="3">
        <v>9.0177635869957737E-2</v>
      </c>
      <c r="E114" s="3">
        <v>9.0177635869957737E-2</v>
      </c>
      <c r="G114">
        <v>3</v>
      </c>
      <c r="H114">
        <f>G114*0.1</f>
        <v>0.30000000000000004</v>
      </c>
      <c r="J114" s="36">
        <v>23</v>
      </c>
      <c r="K114" s="43">
        <v>16.976974999999999</v>
      </c>
      <c r="L114" s="7" t="s">
        <v>15</v>
      </c>
      <c r="M114" s="37">
        <f t="shared" si="55"/>
        <v>0.30059211956652576</v>
      </c>
      <c r="N114" s="40">
        <f t="shared" si="55"/>
        <v>5.1031448990779182</v>
      </c>
      <c r="O114" s="38">
        <v>0.17671458676442586</v>
      </c>
      <c r="P114" s="34">
        <v>0.3</v>
      </c>
      <c r="Q114" s="41">
        <f t="shared" si="56"/>
        <v>0.21041448369656801</v>
      </c>
      <c r="R114" s="41">
        <f t="shared" si="57"/>
        <v>0.1237002107350981</v>
      </c>
      <c r="S114" s="41">
        <f t="shared" si="60"/>
        <v>9.0177635869957723E-2</v>
      </c>
      <c r="T114" s="41">
        <f t="shared" si="61"/>
        <v>1.5309434697233755</v>
      </c>
      <c r="V114" s="11">
        <f t="shared" ref="V114:X118" si="88">B114/$H114</f>
        <v>0</v>
      </c>
      <c r="W114" s="11">
        <f t="shared" si="88"/>
        <v>0</v>
      </c>
      <c r="X114" s="11">
        <f t="shared" si="88"/>
        <v>0.30059211956652576</v>
      </c>
      <c r="Y114" s="11">
        <f t="shared" si="58"/>
        <v>0.30059211956652576</v>
      </c>
      <c r="Z114" s="11">
        <f>$K$114*Y114</f>
        <v>5.1031448990779182</v>
      </c>
      <c r="AD114" s="34">
        <v>0.3</v>
      </c>
      <c r="AE114" s="35">
        <f t="shared" si="62"/>
        <v>0</v>
      </c>
      <c r="AF114" s="35">
        <f t="shared" si="63"/>
        <v>0</v>
      </c>
      <c r="AG114" s="35">
        <f t="shared" si="64"/>
        <v>1.5309434697233755</v>
      </c>
      <c r="AH114" s="11">
        <f t="shared" si="65"/>
        <v>1.5309434697233755</v>
      </c>
    </row>
    <row r="115" spans="1:34" x14ac:dyDescent="0.3">
      <c r="A115" s="7" t="s">
        <v>18</v>
      </c>
      <c r="B115" s="3"/>
      <c r="C115" s="3"/>
      <c r="D115" s="3">
        <v>3.5268851656513986E-2</v>
      </c>
      <c r="E115" s="3">
        <v>3.5268851656513986E-2</v>
      </c>
      <c r="G115">
        <v>3</v>
      </c>
      <c r="H115">
        <f>G115*0.1</f>
        <v>0.30000000000000004</v>
      </c>
      <c r="J115" s="36">
        <v>23</v>
      </c>
      <c r="K115" s="43">
        <v>16.976974999999999</v>
      </c>
      <c r="L115" s="7" t="s">
        <v>18</v>
      </c>
      <c r="M115" s="37">
        <f t="shared" si="55"/>
        <v>0.11756283885504661</v>
      </c>
      <c r="N115" s="40">
        <f t="shared" si="55"/>
        <v>1.9958613761711548</v>
      </c>
      <c r="O115" s="38">
        <v>6.5449846949787338E-2</v>
      </c>
      <c r="P115" s="34">
        <v>0.3</v>
      </c>
      <c r="Q115" s="41">
        <f t="shared" si="56"/>
        <v>8.229398719853262E-2</v>
      </c>
      <c r="R115" s="41">
        <f t="shared" si="57"/>
        <v>4.5814892864851131E-2</v>
      </c>
      <c r="S115" s="41">
        <f t="shared" si="60"/>
        <v>3.5268851656513979E-2</v>
      </c>
      <c r="T115" s="41">
        <f t="shared" si="61"/>
        <v>0.59875841285134634</v>
      </c>
      <c r="V115" s="11">
        <f t="shared" si="88"/>
        <v>0</v>
      </c>
      <c r="W115" s="11">
        <f t="shared" si="88"/>
        <v>0</v>
      </c>
      <c r="X115" s="11">
        <f t="shared" si="88"/>
        <v>0.11756283885504661</v>
      </c>
      <c r="Y115" s="11">
        <f t="shared" si="58"/>
        <v>0.11756283885504661</v>
      </c>
      <c r="Z115" s="11">
        <f t="shared" ref="Z115:Z118" si="89">$K$114*Y115</f>
        <v>1.9958613761711548</v>
      </c>
      <c r="AD115" s="34">
        <v>0.3</v>
      </c>
      <c r="AE115" s="35">
        <f t="shared" si="62"/>
        <v>0</v>
      </c>
      <c r="AF115" s="35">
        <f t="shared" si="63"/>
        <v>0</v>
      </c>
      <c r="AG115" s="35">
        <f t="shared" si="64"/>
        <v>0.59875841285134634</v>
      </c>
      <c r="AH115" s="11">
        <f t="shared" si="65"/>
        <v>0.59875841285134634</v>
      </c>
    </row>
    <row r="116" spans="1:34" x14ac:dyDescent="0.3">
      <c r="A116" s="7" t="s">
        <v>16</v>
      </c>
      <c r="B116" s="3"/>
      <c r="C116" s="3"/>
      <c r="D116" s="3">
        <v>0.4246145112815442</v>
      </c>
      <c r="E116" s="3">
        <v>0.4246145112815442</v>
      </c>
      <c r="G116">
        <v>3</v>
      </c>
      <c r="H116">
        <f>G116*0.1</f>
        <v>0.30000000000000004</v>
      </c>
      <c r="J116" s="36">
        <v>23</v>
      </c>
      <c r="K116" s="43">
        <v>16.976974999999999</v>
      </c>
      <c r="L116" s="7" t="s">
        <v>16</v>
      </c>
      <c r="M116" s="37">
        <f t="shared" si="55"/>
        <v>1.4153817042718138</v>
      </c>
      <c r="N116" s="40">
        <f t="shared" si="55"/>
        <v>24.028899808879974</v>
      </c>
      <c r="O116" s="38">
        <v>0.24870941840919189</v>
      </c>
      <c r="P116" s="34">
        <v>0.3</v>
      </c>
      <c r="Q116" s="41">
        <f t="shared" si="56"/>
        <v>0.99076719299026961</v>
      </c>
      <c r="R116" s="41">
        <f t="shared" si="57"/>
        <v>0.17409659288643431</v>
      </c>
      <c r="S116" s="41">
        <f t="shared" si="60"/>
        <v>0.42461451128154409</v>
      </c>
      <c r="T116" s="41">
        <f t="shared" si="61"/>
        <v>7.2086699426639917</v>
      </c>
      <c r="V116" s="11">
        <f t="shared" si="88"/>
        <v>0</v>
      </c>
      <c r="W116" s="11">
        <f t="shared" si="88"/>
        <v>0</v>
      </c>
      <c r="X116" s="11">
        <f t="shared" si="88"/>
        <v>1.4153817042718138</v>
      </c>
      <c r="Y116" s="11">
        <f t="shared" si="58"/>
        <v>1.4153817042718138</v>
      </c>
      <c r="Z116" s="11">
        <f t="shared" si="89"/>
        <v>24.028899808879974</v>
      </c>
      <c r="AD116" s="34">
        <v>0.3</v>
      </c>
      <c r="AE116" s="35">
        <f t="shared" si="62"/>
        <v>0</v>
      </c>
      <c r="AF116" s="35">
        <f t="shared" si="63"/>
        <v>0</v>
      </c>
      <c r="AG116" s="35">
        <f t="shared" si="64"/>
        <v>7.2086699426639917</v>
      </c>
      <c r="AH116" s="11">
        <f t="shared" si="65"/>
        <v>7.2086699426639917</v>
      </c>
    </row>
    <row r="117" spans="1:34" x14ac:dyDescent="0.3">
      <c r="A117" s="7" t="s">
        <v>14</v>
      </c>
      <c r="B117" s="3"/>
      <c r="C117" s="3"/>
      <c r="D117" s="3">
        <v>1.0913509283311354E-2</v>
      </c>
      <c r="E117" s="3">
        <v>1.0913509283311354E-2</v>
      </c>
      <c r="G117">
        <v>3</v>
      </c>
      <c r="H117">
        <f>G117*0.1</f>
        <v>0.30000000000000004</v>
      </c>
      <c r="J117" s="36">
        <v>23</v>
      </c>
      <c r="K117" s="43">
        <v>16.976974999999999</v>
      </c>
      <c r="L117" s="7" t="s">
        <v>14</v>
      </c>
      <c r="M117" s="37">
        <f t="shared" si="55"/>
        <v>3.6378364277704509E-2</v>
      </c>
      <c r="N117" s="40">
        <f t="shared" si="55"/>
        <v>0.61759458088348251</v>
      </c>
      <c r="O117" s="38">
        <v>1.9634954084936207E-2</v>
      </c>
      <c r="P117" s="34">
        <v>0.3</v>
      </c>
      <c r="Q117" s="41">
        <f t="shared" si="56"/>
        <v>2.5464854994393153E-2</v>
      </c>
      <c r="R117" s="41">
        <f t="shared" si="57"/>
        <v>1.3744467859455343E-2</v>
      </c>
      <c r="S117" s="41">
        <f t="shared" si="60"/>
        <v>1.0913509283311352E-2</v>
      </c>
      <c r="T117" s="41">
        <f t="shared" si="61"/>
        <v>0.18527837426504473</v>
      </c>
      <c r="V117" s="11">
        <f t="shared" si="88"/>
        <v>0</v>
      </c>
      <c r="W117" s="11">
        <f t="shared" si="88"/>
        <v>0</v>
      </c>
      <c r="X117" s="11">
        <f t="shared" si="88"/>
        <v>3.6378364277704509E-2</v>
      </c>
      <c r="Y117" s="11">
        <f t="shared" si="58"/>
        <v>3.6378364277704509E-2</v>
      </c>
      <c r="Z117" s="11">
        <f t="shared" si="89"/>
        <v>0.61759458088348251</v>
      </c>
      <c r="AD117" s="34">
        <v>0.3</v>
      </c>
      <c r="AE117" s="35">
        <f t="shared" si="62"/>
        <v>0</v>
      </c>
      <c r="AF117" s="35">
        <f t="shared" si="63"/>
        <v>0</v>
      </c>
      <c r="AG117" s="35">
        <f t="shared" si="64"/>
        <v>0.18527837426504473</v>
      </c>
      <c r="AH117" s="11">
        <f t="shared" si="65"/>
        <v>0.18527837426504473</v>
      </c>
    </row>
    <row r="118" spans="1:34" x14ac:dyDescent="0.3">
      <c r="A118" s="7" t="s">
        <v>12</v>
      </c>
      <c r="B118" s="3">
        <v>0.29602420983049954</v>
      </c>
      <c r="C118" s="3"/>
      <c r="D118" s="3">
        <v>4.7712130916848533E-2</v>
      </c>
      <c r="E118" s="3">
        <v>0.34373634074734805</v>
      </c>
      <c r="G118">
        <v>3</v>
      </c>
      <c r="H118">
        <f>G118*0.1</f>
        <v>0.30000000000000004</v>
      </c>
      <c r="J118" s="36">
        <v>23</v>
      </c>
      <c r="K118" s="43">
        <v>16.976974999999999</v>
      </c>
      <c r="L118" s="7" t="s">
        <v>12</v>
      </c>
      <c r="M118" s="37">
        <f t="shared" si="55"/>
        <v>1.1457878024911601</v>
      </c>
      <c r="N118" s="40">
        <f t="shared" si="55"/>
        <v>19.452010878197363</v>
      </c>
      <c r="O118" s="38">
        <v>0.41887902047863906</v>
      </c>
      <c r="P118" s="34">
        <v>0.3</v>
      </c>
      <c r="Q118" s="41">
        <f t="shared" si="56"/>
        <v>0.80205146174381203</v>
      </c>
      <c r="R118" s="41">
        <f t="shared" si="57"/>
        <v>0.29321531433504733</v>
      </c>
      <c r="S118" s="41">
        <f t="shared" si="60"/>
        <v>0.34373634074734799</v>
      </c>
      <c r="T118" s="41">
        <f t="shared" si="61"/>
        <v>5.8356032634592081</v>
      </c>
      <c r="V118" s="11">
        <f t="shared" si="88"/>
        <v>0.98674736610166502</v>
      </c>
      <c r="W118" s="11">
        <f t="shared" si="88"/>
        <v>0</v>
      </c>
      <c r="X118" s="11">
        <f t="shared" si="88"/>
        <v>0.15904043638949508</v>
      </c>
      <c r="Y118" s="11">
        <f t="shared" si="58"/>
        <v>1.1457878024911601</v>
      </c>
      <c r="Z118" s="11">
        <f t="shared" si="89"/>
        <v>19.452010878197363</v>
      </c>
      <c r="AD118" s="34">
        <v>0.3</v>
      </c>
      <c r="AE118" s="35">
        <f t="shared" si="62"/>
        <v>5.0255956096871435</v>
      </c>
      <c r="AF118" s="35">
        <f t="shared" si="63"/>
        <v>0</v>
      </c>
      <c r="AG118" s="35">
        <f t="shared" si="64"/>
        <v>0.81000765377206452</v>
      </c>
      <c r="AH118" s="11">
        <f t="shared" si="65"/>
        <v>5.8356032634592081</v>
      </c>
    </row>
    <row r="119" spans="1:34" x14ac:dyDescent="0.3">
      <c r="A119" s="6">
        <v>24</v>
      </c>
      <c r="B119" s="3">
        <v>1.332108944237248</v>
      </c>
      <c r="C119" s="3"/>
      <c r="D119" s="3">
        <v>1.2866905324117153</v>
      </c>
      <c r="E119" s="3">
        <v>2.6187994766489631</v>
      </c>
      <c r="J119" s="36"/>
      <c r="K119" s="38"/>
      <c r="L119" s="27">
        <v>24</v>
      </c>
      <c r="M119" s="46">
        <f>SUM(M114:M118)</f>
        <v>3.0157028294622505</v>
      </c>
      <c r="N119" s="46">
        <f t="shared" ref="N119:AH119" si="90">SUM(N114:N118)</f>
        <v>51.197511543209892</v>
      </c>
      <c r="O119" s="46">
        <f t="shared" si="90"/>
        <v>0.92938782668698039</v>
      </c>
      <c r="P119" s="46"/>
      <c r="Q119" s="46">
        <f t="shared" si="90"/>
        <v>2.1109919806235755</v>
      </c>
      <c r="R119" s="46">
        <f t="shared" si="90"/>
        <v>0.65057147868088627</v>
      </c>
      <c r="S119" s="46">
        <f t="shared" si="90"/>
        <v>0.90471084883867525</v>
      </c>
      <c r="T119" s="46">
        <f t="shared" si="90"/>
        <v>15.359253462962965</v>
      </c>
      <c r="U119" s="46">
        <f t="shared" si="90"/>
        <v>0</v>
      </c>
      <c r="V119" s="46">
        <f t="shared" si="90"/>
        <v>0.98674736610166502</v>
      </c>
      <c r="W119" s="46">
        <f t="shared" si="90"/>
        <v>0</v>
      </c>
      <c r="X119" s="46">
        <f t="shared" si="90"/>
        <v>2.0289554633605857</v>
      </c>
      <c r="Y119" s="46">
        <f t="shared" si="90"/>
        <v>3.0157028294622505</v>
      </c>
      <c r="Z119" s="46">
        <f t="shared" si="90"/>
        <v>51.197511543209892</v>
      </c>
      <c r="AA119" s="46">
        <f t="shared" si="90"/>
        <v>0</v>
      </c>
      <c r="AB119" s="46">
        <f t="shared" si="90"/>
        <v>0</v>
      </c>
      <c r="AC119" s="46">
        <f t="shared" si="90"/>
        <v>0</v>
      </c>
      <c r="AD119" s="46">
        <f t="shared" si="90"/>
        <v>1.5</v>
      </c>
      <c r="AE119" s="46">
        <f t="shared" si="90"/>
        <v>5.0255956096871435</v>
      </c>
      <c r="AF119" s="46">
        <f t="shared" si="90"/>
        <v>0</v>
      </c>
      <c r="AG119" s="46">
        <f t="shared" si="90"/>
        <v>10.333657853275822</v>
      </c>
      <c r="AH119" s="46">
        <f t="shared" si="90"/>
        <v>15.359253462962965</v>
      </c>
    </row>
    <row r="120" spans="1:34" x14ac:dyDescent="0.3">
      <c r="A120" s="7" t="s">
        <v>15</v>
      </c>
      <c r="B120" s="3"/>
      <c r="C120" s="3"/>
      <c r="D120" s="3">
        <v>2.1827018566622704E-2</v>
      </c>
      <c r="E120" s="3">
        <v>2.1827018566622704E-2</v>
      </c>
      <c r="G120">
        <v>2</v>
      </c>
      <c r="H120">
        <f t="shared" ref="H120:H125" si="91">G120*0.1</f>
        <v>0.2</v>
      </c>
      <c r="J120" s="36">
        <v>24</v>
      </c>
      <c r="K120" s="43">
        <v>13.191224</v>
      </c>
      <c r="L120" s="7" t="s">
        <v>15</v>
      </c>
      <c r="M120" s="37">
        <f t="shared" si="55"/>
        <v>0.10913509283311351</v>
      </c>
      <c r="N120" s="40">
        <f t="shared" si="55"/>
        <v>1.4396254558223949</v>
      </c>
      <c r="O120" s="38">
        <v>5.8904862254808614E-2</v>
      </c>
      <c r="P120" s="34">
        <v>0.3</v>
      </c>
      <c r="Q120" s="41">
        <f t="shared" si="56"/>
        <v>7.6394564983179453E-2</v>
      </c>
      <c r="R120" s="41">
        <f t="shared" si="57"/>
        <v>4.123340357836603E-2</v>
      </c>
      <c r="S120" s="41">
        <f t="shared" si="60"/>
        <v>3.2740527849934052E-2</v>
      </c>
      <c r="T120" s="41">
        <f t="shared" si="61"/>
        <v>0.43188763674671848</v>
      </c>
      <c r="V120" s="11">
        <f t="shared" ref="V120:X125" si="92">B120/$H120</f>
        <v>0</v>
      </c>
      <c r="W120" s="11">
        <f t="shared" si="92"/>
        <v>0</v>
      </c>
      <c r="X120" s="11">
        <f t="shared" si="92"/>
        <v>0.10913509283311351</v>
      </c>
      <c r="Y120" s="11">
        <f t="shared" si="58"/>
        <v>0.10913509283311351</v>
      </c>
      <c r="Z120" s="11">
        <f>$K$120*Y120</f>
        <v>1.4396254558223949</v>
      </c>
      <c r="AD120" s="34">
        <v>0.3</v>
      </c>
      <c r="AE120" s="35">
        <f t="shared" si="62"/>
        <v>0</v>
      </c>
      <c r="AF120" s="35">
        <f t="shared" si="63"/>
        <v>0</v>
      </c>
      <c r="AG120" s="35">
        <f t="shared" si="64"/>
        <v>0.43188763674671848</v>
      </c>
      <c r="AH120" s="11">
        <f t="shared" si="65"/>
        <v>0.43188763674671848</v>
      </c>
    </row>
    <row r="121" spans="1:34" x14ac:dyDescent="0.3">
      <c r="A121" s="7" t="s">
        <v>21</v>
      </c>
      <c r="B121" s="3"/>
      <c r="C121" s="3"/>
      <c r="D121" s="3">
        <v>1.4551345711081805E-2</v>
      </c>
      <c r="E121" s="3">
        <v>1.4551345711081805E-2</v>
      </c>
      <c r="G121">
        <v>2</v>
      </c>
      <c r="H121">
        <f t="shared" si="91"/>
        <v>0.2</v>
      </c>
      <c r="J121" s="36">
        <v>24</v>
      </c>
      <c r="K121" s="43">
        <v>13.191224</v>
      </c>
      <c r="L121" s="7" t="s">
        <v>21</v>
      </c>
      <c r="M121" s="37">
        <f t="shared" si="55"/>
        <v>7.2756728555409017E-2</v>
      </c>
      <c r="N121" s="40">
        <f t="shared" si="55"/>
        <v>0.95975030388159677</v>
      </c>
      <c r="O121" s="38">
        <v>3.9269908169872414E-2</v>
      </c>
      <c r="P121" s="34">
        <v>0.3</v>
      </c>
      <c r="Q121" s="41">
        <f t="shared" si="56"/>
        <v>5.0929709988786306E-2</v>
      </c>
      <c r="R121" s="41">
        <f t="shared" si="57"/>
        <v>2.7488935718910687E-2</v>
      </c>
      <c r="S121" s="41">
        <f t="shared" si="60"/>
        <v>2.1827018566622704E-2</v>
      </c>
      <c r="T121" s="41">
        <f t="shared" si="61"/>
        <v>0.28792509116447901</v>
      </c>
      <c r="V121" s="11">
        <f t="shared" si="92"/>
        <v>0</v>
      </c>
      <c r="W121" s="11">
        <f t="shared" si="92"/>
        <v>0</v>
      </c>
      <c r="X121" s="11">
        <f t="shared" si="92"/>
        <v>7.2756728555409017E-2</v>
      </c>
      <c r="Y121" s="11">
        <f t="shared" si="58"/>
        <v>7.2756728555409017E-2</v>
      </c>
      <c r="Z121" s="11">
        <f t="shared" ref="Z121:Z125" si="93">$K$120*Y121</f>
        <v>0.95975030388159677</v>
      </c>
      <c r="AD121" s="34">
        <v>0.3</v>
      </c>
      <c r="AE121" s="35">
        <f t="shared" si="62"/>
        <v>0</v>
      </c>
      <c r="AF121" s="35">
        <f t="shared" si="63"/>
        <v>0</v>
      </c>
      <c r="AG121" s="35">
        <f t="shared" si="64"/>
        <v>0.28792509116447901</v>
      </c>
      <c r="AH121" s="11">
        <f t="shared" si="65"/>
        <v>0.28792509116447901</v>
      </c>
    </row>
    <row r="122" spans="1:34" x14ac:dyDescent="0.3">
      <c r="A122" s="7" t="s">
        <v>18</v>
      </c>
      <c r="B122" s="3"/>
      <c r="C122" s="3"/>
      <c r="D122" s="3">
        <v>0.32927701689306332</v>
      </c>
      <c r="E122" s="3">
        <v>0.32927701689306332</v>
      </c>
      <c r="G122">
        <v>2</v>
      </c>
      <c r="H122">
        <f t="shared" si="91"/>
        <v>0.2</v>
      </c>
      <c r="J122" s="36">
        <v>24</v>
      </c>
      <c r="K122" s="43">
        <v>13.191224</v>
      </c>
      <c r="L122" s="7" t="s">
        <v>18</v>
      </c>
      <c r="M122" s="37">
        <f t="shared" si="55"/>
        <v>1.6463850844653165</v>
      </c>
      <c r="N122" s="40">
        <f t="shared" si="55"/>
        <v>21.71783443944091</v>
      </c>
      <c r="O122" s="38">
        <v>0.60868357663302253</v>
      </c>
      <c r="P122" s="34">
        <v>0.3</v>
      </c>
      <c r="Q122" s="41">
        <f t="shared" si="56"/>
        <v>1.1524695591257215</v>
      </c>
      <c r="R122" s="41">
        <f t="shared" si="57"/>
        <v>0.42607850364311572</v>
      </c>
      <c r="S122" s="41">
        <f t="shared" si="60"/>
        <v>0.49391552533959493</v>
      </c>
      <c r="T122" s="41">
        <f t="shared" si="61"/>
        <v>6.5153503318322725</v>
      </c>
      <c r="V122" s="11">
        <f t="shared" si="92"/>
        <v>0</v>
      </c>
      <c r="W122" s="11">
        <f t="shared" si="92"/>
        <v>0</v>
      </c>
      <c r="X122" s="11">
        <f t="shared" si="92"/>
        <v>1.6463850844653165</v>
      </c>
      <c r="Y122" s="11">
        <f t="shared" si="58"/>
        <v>1.6463850844653165</v>
      </c>
      <c r="Z122" s="11">
        <f t="shared" si="93"/>
        <v>21.71783443944091</v>
      </c>
      <c r="AD122" s="34">
        <v>0.3</v>
      </c>
      <c r="AE122" s="35">
        <f t="shared" si="62"/>
        <v>0</v>
      </c>
      <c r="AF122" s="35">
        <f t="shared" si="63"/>
        <v>0</v>
      </c>
      <c r="AG122" s="35">
        <f t="shared" si="64"/>
        <v>6.5153503318322725</v>
      </c>
      <c r="AH122" s="11">
        <f t="shared" si="65"/>
        <v>6.5153503318322725</v>
      </c>
    </row>
    <row r="123" spans="1:34" x14ac:dyDescent="0.3">
      <c r="A123" s="7" t="s">
        <v>16</v>
      </c>
      <c r="B123" s="3"/>
      <c r="C123" s="3"/>
      <c r="D123" s="3">
        <v>0.75404269303197757</v>
      </c>
      <c r="E123" s="3">
        <v>0.75404269303197757</v>
      </c>
      <c r="G123">
        <v>2</v>
      </c>
      <c r="H123">
        <f t="shared" si="91"/>
        <v>0.2</v>
      </c>
      <c r="J123" s="36">
        <v>24</v>
      </c>
      <c r="K123" s="43">
        <v>13.191224</v>
      </c>
      <c r="L123" s="7" t="s">
        <v>16</v>
      </c>
      <c r="M123" s="37">
        <f t="shared" si="55"/>
        <v>3.7702134651598875</v>
      </c>
      <c r="N123" s="40">
        <f t="shared" si="55"/>
        <v>49.733730346740273</v>
      </c>
      <c r="O123" s="38">
        <v>0.53014376029327759</v>
      </c>
      <c r="P123" s="34">
        <v>0.3</v>
      </c>
      <c r="Q123" s="41">
        <f t="shared" si="56"/>
        <v>2.639149425611921</v>
      </c>
      <c r="R123" s="41">
        <f t="shared" si="57"/>
        <v>0.37110063220529427</v>
      </c>
      <c r="S123" s="41">
        <f t="shared" si="60"/>
        <v>1.1310640395479663</v>
      </c>
      <c r="T123" s="41">
        <f t="shared" si="61"/>
        <v>14.920119104022083</v>
      </c>
      <c r="V123" s="11">
        <f t="shared" si="92"/>
        <v>0</v>
      </c>
      <c r="W123" s="11">
        <f t="shared" si="92"/>
        <v>0</v>
      </c>
      <c r="X123" s="11">
        <f t="shared" si="92"/>
        <v>3.7702134651598875</v>
      </c>
      <c r="Y123" s="11">
        <f t="shared" si="58"/>
        <v>3.7702134651598875</v>
      </c>
      <c r="Z123" s="11">
        <f t="shared" si="93"/>
        <v>49.733730346740273</v>
      </c>
      <c r="AD123" s="34">
        <v>0.3</v>
      </c>
      <c r="AE123" s="35">
        <f t="shared" si="62"/>
        <v>0</v>
      </c>
      <c r="AF123" s="35">
        <f t="shared" si="63"/>
        <v>0</v>
      </c>
      <c r="AG123" s="35">
        <f t="shared" si="64"/>
        <v>14.920119104022083</v>
      </c>
      <c r="AH123" s="11">
        <f t="shared" si="65"/>
        <v>14.920119104022083</v>
      </c>
    </row>
    <row r="124" spans="1:34" x14ac:dyDescent="0.3">
      <c r="A124" s="7" t="s">
        <v>14</v>
      </c>
      <c r="B124" s="3"/>
      <c r="C124" s="3"/>
      <c r="D124" s="3">
        <v>2.1827018566622704E-2</v>
      </c>
      <c r="E124" s="3">
        <v>2.1827018566622704E-2</v>
      </c>
      <c r="G124">
        <v>2</v>
      </c>
      <c r="H124">
        <f t="shared" si="91"/>
        <v>0.2</v>
      </c>
      <c r="J124" s="36">
        <v>24</v>
      </c>
      <c r="K124" s="43">
        <v>13.191224</v>
      </c>
      <c r="L124" s="7" t="s">
        <v>14</v>
      </c>
      <c r="M124" s="37">
        <f t="shared" si="55"/>
        <v>0.10913509283311351</v>
      </c>
      <c r="N124" s="40">
        <f t="shared" si="55"/>
        <v>1.4396254558223949</v>
      </c>
      <c r="O124" s="38">
        <v>5.8904862254808614E-2</v>
      </c>
      <c r="P124" s="34">
        <v>0.3</v>
      </c>
      <c r="Q124" s="41">
        <f t="shared" si="56"/>
        <v>7.6394564983179453E-2</v>
      </c>
      <c r="R124" s="41">
        <f t="shared" si="57"/>
        <v>4.123340357836603E-2</v>
      </c>
      <c r="S124" s="41">
        <f t="shared" si="60"/>
        <v>3.2740527849934052E-2</v>
      </c>
      <c r="T124" s="41">
        <f t="shared" si="61"/>
        <v>0.43188763674671848</v>
      </c>
      <c r="V124" s="11">
        <f t="shared" si="92"/>
        <v>0</v>
      </c>
      <c r="W124" s="11">
        <f t="shared" si="92"/>
        <v>0</v>
      </c>
      <c r="X124" s="11">
        <f t="shared" si="92"/>
        <v>0.10913509283311351</v>
      </c>
      <c r="Y124" s="11">
        <f t="shared" si="58"/>
        <v>0.10913509283311351</v>
      </c>
      <c r="Z124" s="11">
        <f t="shared" si="93"/>
        <v>1.4396254558223949</v>
      </c>
      <c r="AD124" s="34">
        <v>0.3</v>
      </c>
      <c r="AE124" s="35">
        <f t="shared" si="62"/>
        <v>0</v>
      </c>
      <c r="AF124" s="35">
        <f t="shared" si="63"/>
        <v>0</v>
      </c>
      <c r="AG124" s="35">
        <f t="shared" si="64"/>
        <v>0.43188763674671848</v>
      </c>
      <c r="AH124" s="11">
        <f t="shared" si="65"/>
        <v>0.43188763674671848</v>
      </c>
    </row>
    <row r="125" spans="1:34" x14ac:dyDescent="0.3">
      <c r="A125" s="7" t="s">
        <v>12</v>
      </c>
      <c r="B125" s="3">
        <v>1.332108944237248</v>
      </c>
      <c r="C125" s="3"/>
      <c r="D125" s="3">
        <v>0.14516543964234718</v>
      </c>
      <c r="E125" s="3">
        <v>1.4772743838795952</v>
      </c>
      <c r="G125">
        <v>2</v>
      </c>
      <c r="H125">
        <f t="shared" si="91"/>
        <v>0.2</v>
      </c>
      <c r="J125" s="36">
        <v>24</v>
      </c>
      <c r="K125" s="43">
        <v>13.191224</v>
      </c>
      <c r="L125" s="7" t="s">
        <v>12</v>
      </c>
      <c r="M125" s="37">
        <f t="shared" si="55"/>
        <v>7.3863719193979751</v>
      </c>
      <c r="N125" s="40">
        <f t="shared" si="55"/>
        <v>97.43528653608864</v>
      </c>
      <c r="O125" s="38">
        <v>2.6310838473814511</v>
      </c>
      <c r="P125" s="34">
        <v>0.3</v>
      </c>
      <c r="Q125" s="41">
        <f t="shared" si="56"/>
        <v>5.1704603435785819</v>
      </c>
      <c r="R125" s="41">
        <f t="shared" si="57"/>
        <v>1.8417586931670156</v>
      </c>
      <c r="S125" s="41">
        <f t="shared" si="60"/>
        <v>2.2159115758193924</v>
      </c>
      <c r="T125" s="41">
        <f t="shared" si="61"/>
        <v>29.230585960826588</v>
      </c>
      <c r="V125" s="11">
        <f t="shared" si="92"/>
        <v>6.6605447211862394</v>
      </c>
      <c r="W125" s="11">
        <f t="shared" si="92"/>
        <v>0</v>
      </c>
      <c r="X125" s="11">
        <f t="shared" si="92"/>
        <v>0.72582719821173591</v>
      </c>
      <c r="Y125" s="11">
        <f t="shared" si="58"/>
        <v>7.3863719193979751</v>
      </c>
      <c r="Z125" s="11">
        <f t="shared" si="93"/>
        <v>97.43528653608864</v>
      </c>
      <c r="AD125" s="34">
        <v>0.3</v>
      </c>
      <c r="AE125" s="35">
        <f t="shared" si="62"/>
        <v>26.358221213755566</v>
      </c>
      <c r="AF125" s="35">
        <f t="shared" si="63"/>
        <v>0</v>
      </c>
      <c r="AG125" s="35">
        <f t="shared" si="64"/>
        <v>2.8723647470710225</v>
      </c>
      <c r="AH125" s="11">
        <f t="shared" si="65"/>
        <v>29.230585960826588</v>
      </c>
    </row>
    <row r="126" spans="1:34" x14ac:dyDescent="0.3">
      <c r="A126" s="6">
        <v>26</v>
      </c>
      <c r="B126" s="3">
        <v>1.7761452589829976</v>
      </c>
      <c r="C126" s="3"/>
      <c r="D126" s="3">
        <v>1.3009803714057917</v>
      </c>
      <c r="E126" s="3">
        <v>3.0771256303887893</v>
      </c>
      <c r="J126" s="36"/>
      <c r="K126" s="38"/>
      <c r="L126" s="27">
        <v>26</v>
      </c>
      <c r="M126" s="46">
        <f>SUM(M120:M125)</f>
        <v>13.093997383244815</v>
      </c>
      <c r="N126" s="46">
        <f t="shared" ref="N126:AH126" si="94">SUM(N120:N125)</f>
        <v>172.72585253779621</v>
      </c>
      <c r="O126" s="46">
        <f t="shared" si="94"/>
        <v>3.9269908169872405</v>
      </c>
      <c r="P126" s="46"/>
      <c r="Q126" s="46">
        <f t="shared" si="94"/>
        <v>9.165798168271369</v>
      </c>
      <c r="R126" s="46">
        <f t="shared" si="94"/>
        <v>2.7488935718910685</v>
      </c>
      <c r="S126" s="46">
        <f t="shared" si="94"/>
        <v>3.9281992149734446</v>
      </c>
      <c r="T126" s="46">
        <f t="shared" si="94"/>
        <v>51.817755761338859</v>
      </c>
      <c r="U126" s="46">
        <f t="shared" si="94"/>
        <v>0</v>
      </c>
      <c r="V126" s="46">
        <f t="shared" si="94"/>
        <v>6.6605447211862394</v>
      </c>
      <c r="W126" s="46">
        <f t="shared" si="94"/>
        <v>0</v>
      </c>
      <c r="X126" s="46">
        <f t="shared" si="94"/>
        <v>6.4334526620585759</v>
      </c>
      <c r="Y126" s="46">
        <f t="shared" si="94"/>
        <v>13.093997383244815</v>
      </c>
      <c r="Z126" s="46">
        <f t="shared" si="94"/>
        <v>172.72585253779621</v>
      </c>
      <c r="AA126" s="46">
        <f t="shared" si="94"/>
        <v>0</v>
      </c>
      <c r="AB126" s="46">
        <f t="shared" si="94"/>
        <v>0</v>
      </c>
      <c r="AC126" s="46">
        <f t="shared" si="94"/>
        <v>0</v>
      </c>
      <c r="AD126" s="46">
        <f t="shared" si="94"/>
        <v>1.8</v>
      </c>
      <c r="AE126" s="46">
        <f t="shared" si="94"/>
        <v>26.358221213755566</v>
      </c>
      <c r="AF126" s="46">
        <f t="shared" si="94"/>
        <v>0</v>
      </c>
      <c r="AG126" s="46">
        <f t="shared" si="94"/>
        <v>25.459534547583292</v>
      </c>
      <c r="AH126" s="46">
        <f t="shared" si="94"/>
        <v>51.817755761338859</v>
      </c>
    </row>
    <row r="127" spans="1:34" x14ac:dyDescent="0.3">
      <c r="A127" s="7" t="s">
        <v>15</v>
      </c>
      <c r="B127" s="3"/>
      <c r="C127" s="3"/>
      <c r="D127" s="3">
        <v>3.6378364277704502E-2</v>
      </c>
      <c r="E127" s="3">
        <v>3.6378364277704502E-2</v>
      </c>
      <c r="G127">
        <v>3</v>
      </c>
      <c r="H127">
        <f t="shared" ref="H127:H132" si="95">G127*0.1</f>
        <v>0.30000000000000004</v>
      </c>
      <c r="J127" s="36">
        <v>26</v>
      </c>
      <c r="K127" s="43">
        <v>21.754076000000001</v>
      </c>
      <c r="L127" s="7" t="s">
        <v>15</v>
      </c>
      <c r="M127" s="37">
        <f t="shared" si="55"/>
        <v>0.12126121425901498</v>
      </c>
      <c r="N127" s="40">
        <f t="shared" si="55"/>
        <v>2.637925670842896</v>
      </c>
      <c r="O127" s="38">
        <v>6.5449846949787338E-2</v>
      </c>
      <c r="P127" s="34">
        <v>0.3</v>
      </c>
      <c r="Q127" s="41">
        <f t="shared" si="56"/>
        <v>8.4882849981310488E-2</v>
      </c>
      <c r="R127" s="41">
        <f t="shared" si="57"/>
        <v>4.5814892864851131E-2</v>
      </c>
      <c r="S127" s="41">
        <f t="shared" si="60"/>
        <v>3.6378364277704495E-2</v>
      </c>
      <c r="T127" s="41">
        <f t="shared" si="61"/>
        <v>0.79137770125286877</v>
      </c>
      <c r="V127" s="11">
        <f t="shared" ref="V127:X132" si="96">B127/$H127</f>
        <v>0</v>
      </c>
      <c r="W127" s="11">
        <f t="shared" si="96"/>
        <v>0</v>
      </c>
      <c r="X127" s="11">
        <f t="shared" si="96"/>
        <v>0.12126121425901498</v>
      </c>
      <c r="Y127" s="11">
        <f t="shared" si="58"/>
        <v>0.12126121425901498</v>
      </c>
      <c r="Z127" s="11">
        <f>$K$127*Y127</f>
        <v>2.637925670842896</v>
      </c>
      <c r="AD127" s="34">
        <v>0.3</v>
      </c>
      <c r="AE127" s="35">
        <f t="shared" si="62"/>
        <v>0</v>
      </c>
      <c r="AF127" s="35">
        <f t="shared" si="63"/>
        <v>0</v>
      </c>
      <c r="AG127" s="35">
        <f t="shared" si="64"/>
        <v>0.79137770125286877</v>
      </c>
      <c r="AH127" s="11">
        <f t="shared" si="65"/>
        <v>0.79137770125286877</v>
      </c>
    </row>
    <row r="128" spans="1:34" x14ac:dyDescent="0.3">
      <c r="A128" s="7" t="s">
        <v>21</v>
      </c>
      <c r="B128" s="3"/>
      <c r="C128" s="3"/>
      <c r="D128" s="3">
        <v>2.1827018566622704E-2</v>
      </c>
      <c r="E128" s="3">
        <v>2.1827018566622704E-2</v>
      </c>
      <c r="G128">
        <v>3</v>
      </c>
      <c r="H128">
        <f t="shared" si="95"/>
        <v>0.30000000000000004</v>
      </c>
      <c r="J128" s="36">
        <v>26</v>
      </c>
      <c r="K128" s="43">
        <v>21.754076000000001</v>
      </c>
      <c r="L128" s="7" t="s">
        <v>21</v>
      </c>
      <c r="M128" s="37">
        <f t="shared" si="55"/>
        <v>7.2756728555409003E-2</v>
      </c>
      <c r="N128" s="40">
        <f t="shared" si="55"/>
        <v>1.5827554025057378</v>
      </c>
      <c r="O128" s="38">
        <v>3.9269908169872407E-2</v>
      </c>
      <c r="P128" s="34">
        <v>0.3</v>
      </c>
      <c r="Q128" s="41">
        <f t="shared" si="56"/>
        <v>5.0929709988786299E-2</v>
      </c>
      <c r="R128" s="41">
        <f t="shared" si="57"/>
        <v>2.7488935718910684E-2</v>
      </c>
      <c r="S128" s="41">
        <f t="shared" si="60"/>
        <v>2.18270185666227E-2</v>
      </c>
      <c r="T128" s="41">
        <f t="shared" si="61"/>
        <v>0.47482662075172133</v>
      </c>
      <c r="V128" s="11">
        <f t="shared" si="96"/>
        <v>0</v>
      </c>
      <c r="W128" s="11">
        <f t="shared" si="96"/>
        <v>0</v>
      </c>
      <c r="X128" s="11">
        <f t="shared" si="96"/>
        <v>7.2756728555409003E-2</v>
      </c>
      <c r="Y128" s="11">
        <f t="shared" si="58"/>
        <v>7.2756728555409003E-2</v>
      </c>
      <c r="Z128" s="11">
        <f t="shared" ref="Z128:Z132" si="97">$K$127*Y128</f>
        <v>1.5827554025057378</v>
      </c>
      <c r="AD128" s="34">
        <v>0.3</v>
      </c>
      <c r="AE128" s="35">
        <f t="shared" si="62"/>
        <v>0</v>
      </c>
      <c r="AF128" s="35">
        <f t="shared" si="63"/>
        <v>0</v>
      </c>
      <c r="AG128" s="35">
        <f t="shared" si="64"/>
        <v>0.47482662075172133</v>
      </c>
      <c r="AH128" s="11">
        <f t="shared" si="65"/>
        <v>0.47482662075172133</v>
      </c>
    </row>
    <row r="129" spans="1:34" x14ac:dyDescent="0.3">
      <c r="A129" s="7" t="s">
        <v>18</v>
      </c>
      <c r="B129" s="3"/>
      <c r="C129" s="3"/>
      <c r="D129" s="3">
        <v>0.58216707365493092</v>
      </c>
      <c r="E129" s="3">
        <v>0.58216707365493092</v>
      </c>
      <c r="G129">
        <v>3</v>
      </c>
      <c r="H129">
        <f t="shared" si="95"/>
        <v>0.30000000000000004</v>
      </c>
      <c r="J129" s="36">
        <v>26</v>
      </c>
      <c r="K129" s="43">
        <v>21.754076000000001</v>
      </c>
      <c r="L129" s="7" t="s">
        <v>18</v>
      </c>
      <c r="M129" s="37">
        <f t="shared" si="55"/>
        <v>1.9405569121831028</v>
      </c>
      <c r="N129" s="40">
        <f t="shared" si="55"/>
        <v>42.215022549956544</v>
      </c>
      <c r="O129" s="38">
        <v>0.71994831644766055</v>
      </c>
      <c r="P129" s="34">
        <v>0.3</v>
      </c>
      <c r="Q129" s="41">
        <f t="shared" si="56"/>
        <v>1.3583898385281719</v>
      </c>
      <c r="R129" s="41">
        <f t="shared" si="57"/>
        <v>0.50396382151336239</v>
      </c>
      <c r="S129" s="41">
        <f t="shared" si="60"/>
        <v>0.58216707365493081</v>
      </c>
      <c r="T129" s="41">
        <f t="shared" si="61"/>
        <v>12.664506764986964</v>
      </c>
      <c r="V129" s="11">
        <f t="shared" si="96"/>
        <v>0</v>
      </c>
      <c r="W129" s="11">
        <f t="shared" si="96"/>
        <v>0</v>
      </c>
      <c r="X129" s="11">
        <f t="shared" si="96"/>
        <v>1.9405569121831028</v>
      </c>
      <c r="Y129" s="11">
        <f t="shared" si="58"/>
        <v>1.9405569121831028</v>
      </c>
      <c r="Z129" s="11">
        <f t="shared" si="97"/>
        <v>42.215022549956544</v>
      </c>
      <c r="AD129" s="34">
        <v>0.3</v>
      </c>
      <c r="AE129" s="35">
        <f t="shared" si="62"/>
        <v>0</v>
      </c>
      <c r="AF129" s="35">
        <f t="shared" si="63"/>
        <v>0</v>
      </c>
      <c r="AG129" s="35">
        <f t="shared" si="64"/>
        <v>12.664506764986964</v>
      </c>
      <c r="AH129" s="11">
        <f t="shared" si="65"/>
        <v>12.664506764986964</v>
      </c>
    </row>
    <row r="130" spans="1:34" x14ac:dyDescent="0.3">
      <c r="A130" s="7" t="s">
        <v>16</v>
      </c>
      <c r="B130" s="3"/>
      <c r="C130" s="3"/>
      <c r="D130" s="3">
        <v>0.43659860603337258</v>
      </c>
      <c r="E130" s="3">
        <v>0.43659860603337258</v>
      </c>
      <c r="G130">
        <v>3</v>
      </c>
      <c r="H130">
        <f t="shared" si="95"/>
        <v>0.30000000000000004</v>
      </c>
      <c r="J130" s="36">
        <v>26</v>
      </c>
      <c r="K130" s="43">
        <v>21.754076000000001</v>
      </c>
      <c r="L130" s="7" t="s">
        <v>16</v>
      </c>
      <c r="M130" s="37">
        <f t="shared" si="55"/>
        <v>1.4553286867779085</v>
      </c>
      <c r="N130" s="40">
        <f t="shared" si="55"/>
        <v>31.65933085714682</v>
      </c>
      <c r="O130" s="38">
        <v>0.26179938779914941</v>
      </c>
      <c r="P130" s="34">
        <v>0.3</v>
      </c>
      <c r="Q130" s="41">
        <f t="shared" si="56"/>
        <v>1.0187300807445359</v>
      </c>
      <c r="R130" s="41">
        <f t="shared" si="57"/>
        <v>0.18325957145940458</v>
      </c>
      <c r="S130" s="41">
        <f t="shared" si="60"/>
        <v>0.43659860603337253</v>
      </c>
      <c r="T130" s="41">
        <f t="shared" si="61"/>
        <v>9.4977992571440453</v>
      </c>
      <c r="V130" s="11">
        <f t="shared" si="96"/>
        <v>0</v>
      </c>
      <c r="W130" s="11">
        <f t="shared" si="96"/>
        <v>0</v>
      </c>
      <c r="X130" s="11">
        <f t="shared" si="96"/>
        <v>1.4553286867779085</v>
      </c>
      <c r="Y130" s="11">
        <f t="shared" si="58"/>
        <v>1.4553286867779085</v>
      </c>
      <c r="Z130" s="11">
        <f t="shared" si="97"/>
        <v>31.65933085714682</v>
      </c>
      <c r="AD130" s="34">
        <v>0.3</v>
      </c>
      <c r="AE130" s="35">
        <f t="shared" si="62"/>
        <v>0</v>
      </c>
      <c r="AF130" s="35">
        <f t="shared" si="63"/>
        <v>0</v>
      </c>
      <c r="AG130" s="35">
        <f t="shared" si="64"/>
        <v>9.4977992571440453</v>
      </c>
      <c r="AH130" s="11">
        <f t="shared" si="65"/>
        <v>9.4977992571440453</v>
      </c>
    </row>
    <row r="131" spans="1:34" x14ac:dyDescent="0.3">
      <c r="A131" s="7" t="s">
        <v>14</v>
      </c>
      <c r="B131" s="3"/>
      <c r="C131" s="3"/>
      <c r="D131" s="3">
        <v>2.1827018566622704E-2</v>
      </c>
      <c r="E131" s="3">
        <v>2.1827018566622704E-2</v>
      </c>
      <c r="G131">
        <v>3</v>
      </c>
      <c r="H131">
        <f t="shared" si="95"/>
        <v>0.30000000000000004</v>
      </c>
      <c r="J131" s="36">
        <v>26</v>
      </c>
      <c r="K131" s="43">
        <v>21.754076000000001</v>
      </c>
      <c r="L131" s="7" t="s">
        <v>14</v>
      </c>
      <c r="M131" s="37">
        <f t="shared" si="55"/>
        <v>7.2756728555409003E-2</v>
      </c>
      <c r="N131" s="40">
        <f t="shared" si="55"/>
        <v>1.5827554025057378</v>
      </c>
      <c r="O131" s="38">
        <v>3.9269908169872407E-2</v>
      </c>
      <c r="P131" s="34">
        <v>0.3</v>
      </c>
      <c r="Q131" s="41">
        <f t="shared" si="56"/>
        <v>5.0929709988786299E-2</v>
      </c>
      <c r="R131" s="41">
        <f t="shared" si="57"/>
        <v>2.7488935718910684E-2</v>
      </c>
      <c r="S131" s="41">
        <f t="shared" si="60"/>
        <v>2.18270185666227E-2</v>
      </c>
      <c r="T131" s="41">
        <f t="shared" si="61"/>
        <v>0.47482662075172133</v>
      </c>
      <c r="V131" s="11">
        <f t="shared" si="96"/>
        <v>0</v>
      </c>
      <c r="W131" s="11">
        <f t="shared" si="96"/>
        <v>0</v>
      </c>
      <c r="X131" s="11">
        <f t="shared" si="96"/>
        <v>7.2756728555409003E-2</v>
      </c>
      <c r="Y131" s="11">
        <f t="shared" si="58"/>
        <v>7.2756728555409003E-2</v>
      </c>
      <c r="Z131" s="11">
        <f t="shared" si="97"/>
        <v>1.5827554025057378</v>
      </c>
      <c r="AD131" s="34">
        <v>0.3</v>
      </c>
      <c r="AE131" s="35">
        <f t="shared" si="62"/>
        <v>0</v>
      </c>
      <c r="AF131" s="35">
        <f t="shared" si="63"/>
        <v>0</v>
      </c>
      <c r="AG131" s="35">
        <f t="shared" si="64"/>
        <v>0.47482662075172133</v>
      </c>
      <c r="AH131" s="11">
        <f t="shared" si="65"/>
        <v>0.47482662075172133</v>
      </c>
    </row>
    <row r="132" spans="1:34" x14ac:dyDescent="0.3">
      <c r="A132" s="7" t="s">
        <v>12</v>
      </c>
      <c r="B132" s="3">
        <v>1.7761452589829976</v>
      </c>
      <c r="C132" s="3"/>
      <c r="D132" s="3">
        <v>0.20218229030653825</v>
      </c>
      <c r="E132" s="3">
        <v>1.9783275492895358</v>
      </c>
      <c r="G132">
        <v>3</v>
      </c>
      <c r="H132">
        <f t="shared" si="95"/>
        <v>0.30000000000000004</v>
      </c>
      <c r="J132" s="36">
        <v>26</v>
      </c>
      <c r="K132" s="43">
        <v>21.754076000000001</v>
      </c>
      <c r="L132" s="7" t="s">
        <v>12</v>
      </c>
      <c r="M132" s="37">
        <f t="shared" si="55"/>
        <v>6.5944251642984524</v>
      </c>
      <c r="N132" s="40">
        <f t="shared" si="55"/>
        <v>143.45562620046104</v>
      </c>
      <c r="O132" s="38">
        <v>2.3561944901923439</v>
      </c>
      <c r="P132" s="34">
        <v>0.3</v>
      </c>
      <c r="Q132" s="41">
        <f t="shared" si="56"/>
        <v>4.6160976150089166</v>
      </c>
      <c r="R132" s="41">
        <f t="shared" si="57"/>
        <v>1.6493361431346407</v>
      </c>
      <c r="S132" s="41">
        <f t="shared" si="60"/>
        <v>1.9783275492895356</v>
      </c>
      <c r="T132" s="41">
        <f t="shared" si="61"/>
        <v>43.036687860138308</v>
      </c>
      <c r="V132" s="11">
        <f t="shared" si="96"/>
        <v>5.9204841966099915</v>
      </c>
      <c r="W132" s="11">
        <f t="shared" si="96"/>
        <v>0</v>
      </c>
      <c r="X132" s="11">
        <f t="shared" si="96"/>
        <v>0.67394096768846079</v>
      </c>
      <c r="Y132" s="11">
        <f t="shared" si="58"/>
        <v>6.5944251642984524</v>
      </c>
      <c r="Z132" s="11">
        <f t="shared" si="97"/>
        <v>143.45562620046104</v>
      </c>
      <c r="AD132" s="34">
        <v>0.3</v>
      </c>
      <c r="AE132" s="35">
        <f t="shared" si="62"/>
        <v>38.638398950955811</v>
      </c>
      <c r="AF132" s="35">
        <f t="shared" si="63"/>
        <v>0</v>
      </c>
      <c r="AG132" s="35">
        <f t="shared" si="64"/>
        <v>4.3982889091824964</v>
      </c>
      <c r="AH132" s="11">
        <f t="shared" si="65"/>
        <v>43.036687860138308</v>
      </c>
    </row>
    <row r="133" spans="1:34" x14ac:dyDescent="0.3">
      <c r="A133" s="6">
        <v>27</v>
      </c>
      <c r="B133" s="3">
        <v>0.59204841966099908</v>
      </c>
      <c r="C133" s="3"/>
      <c r="D133" s="3">
        <v>0.83621971108069648</v>
      </c>
      <c r="E133" s="3">
        <v>1.4282681307416956</v>
      </c>
      <c r="J133" s="36"/>
      <c r="K133" s="38"/>
      <c r="L133" s="27">
        <v>27</v>
      </c>
      <c r="M133" s="46">
        <f>SUM(M127:M132)</f>
        <v>10.257085434629296</v>
      </c>
      <c r="N133" s="46">
        <f t="shared" ref="N133:AH133" si="98">SUM(N127:N132)</f>
        <v>223.13341608341878</v>
      </c>
      <c r="O133" s="46">
        <f t="shared" si="98"/>
        <v>3.4819318577286857</v>
      </c>
      <c r="P133" s="46"/>
      <c r="Q133" s="46">
        <f t="shared" si="98"/>
        <v>7.1799598042405073</v>
      </c>
      <c r="R133" s="46">
        <f t="shared" si="98"/>
        <v>2.4373523004100801</v>
      </c>
      <c r="S133" s="46">
        <f t="shared" si="98"/>
        <v>3.0771256303887888</v>
      </c>
      <c r="T133" s="46">
        <f t="shared" si="98"/>
        <v>66.940024825025631</v>
      </c>
      <c r="U133" s="46">
        <f t="shared" si="98"/>
        <v>0</v>
      </c>
      <c r="V133" s="46">
        <f t="shared" si="98"/>
        <v>5.9204841966099915</v>
      </c>
      <c r="W133" s="46">
        <f t="shared" si="98"/>
        <v>0</v>
      </c>
      <c r="X133" s="46">
        <f t="shared" si="98"/>
        <v>4.3366012380193046</v>
      </c>
      <c r="Y133" s="46">
        <f t="shared" si="98"/>
        <v>10.257085434629296</v>
      </c>
      <c r="Z133" s="46">
        <f t="shared" si="98"/>
        <v>223.13341608341878</v>
      </c>
      <c r="AA133" s="46">
        <f t="shared" si="98"/>
        <v>0</v>
      </c>
      <c r="AB133" s="46">
        <f t="shared" si="98"/>
        <v>0</v>
      </c>
      <c r="AC133" s="46">
        <f t="shared" si="98"/>
        <v>0</v>
      </c>
      <c r="AD133" s="46">
        <f t="shared" si="98"/>
        <v>1.8</v>
      </c>
      <c r="AE133" s="46">
        <f t="shared" si="98"/>
        <v>38.638398950955811</v>
      </c>
      <c r="AF133" s="46">
        <f t="shared" si="98"/>
        <v>0</v>
      </c>
      <c r="AG133" s="46">
        <f t="shared" si="98"/>
        <v>28.301625874069817</v>
      </c>
      <c r="AH133" s="46">
        <f t="shared" si="98"/>
        <v>66.940024825025631</v>
      </c>
    </row>
    <row r="134" spans="1:34" x14ac:dyDescent="0.3">
      <c r="A134" s="7" t="s">
        <v>15</v>
      </c>
      <c r="B134" s="3"/>
      <c r="C134" s="3"/>
      <c r="D134" s="3">
        <v>7.2756728555409024E-3</v>
      </c>
      <c r="E134" s="3">
        <v>7.2756728555409024E-3</v>
      </c>
      <c r="G134">
        <v>1</v>
      </c>
      <c r="H134">
        <f>G134*0.1</f>
        <v>0.1</v>
      </c>
      <c r="J134" s="36">
        <v>27</v>
      </c>
      <c r="K134" s="43">
        <v>14.707176</v>
      </c>
      <c r="L134" s="7" t="s">
        <v>15</v>
      </c>
      <c r="M134" s="37">
        <f t="shared" si="55"/>
        <v>7.2756728555409017E-2</v>
      </c>
      <c r="N134" s="40">
        <f t="shared" si="55"/>
        <v>1.0700460120486261</v>
      </c>
      <c r="O134" s="38">
        <v>3.9269908169872414E-2</v>
      </c>
      <c r="P134" s="34">
        <v>0.3</v>
      </c>
      <c r="Q134" s="41">
        <f t="shared" si="56"/>
        <v>5.0929709988786306E-2</v>
      </c>
      <c r="R134" s="41">
        <f t="shared" si="57"/>
        <v>2.7488935718910687E-2</v>
      </c>
      <c r="S134" s="41">
        <f t="shared" si="60"/>
        <v>2.1827018566622704E-2</v>
      </c>
      <c r="T134" s="41">
        <f t="shared" si="61"/>
        <v>0.32101380361458787</v>
      </c>
      <c r="V134" s="11">
        <f t="shared" ref="V134:X137" si="99">B134/$H134</f>
        <v>0</v>
      </c>
      <c r="W134" s="11">
        <f t="shared" si="99"/>
        <v>0</v>
      </c>
      <c r="X134" s="11">
        <f t="shared" si="99"/>
        <v>7.2756728555409017E-2</v>
      </c>
      <c r="Y134" s="11">
        <f t="shared" si="58"/>
        <v>7.2756728555409017E-2</v>
      </c>
      <c r="Z134" s="11">
        <f>$K$134*Y134</f>
        <v>1.0700460120486261</v>
      </c>
      <c r="AD134" s="34">
        <v>0.3</v>
      </c>
      <c r="AE134" s="35">
        <f t="shared" si="62"/>
        <v>0</v>
      </c>
      <c r="AF134" s="35">
        <f t="shared" si="63"/>
        <v>0</v>
      </c>
      <c r="AG134" s="35">
        <f t="shared" si="64"/>
        <v>0.32101380361458787</v>
      </c>
      <c r="AH134" s="11">
        <f t="shared" si="65"/>
        <v>0.32101380361458787</v>
      </c>
    </row>
    <row r="135" spans="1:34" x14ac:dyDescent="0.3">
      <c r="A135" s="7" t="s">
        <v>18</v>
      </c>
      <c r="B135" s="3"/>
      <c r="C135" s="3"/>
      <c r="D135" s="3">
        <v>0.2061217242016769</v>
      </c>
      <c r="E135" s="3">
        <v>0.2061217242016769</v>
      </c>
      <c r="G135">
        <v>1</v>
      </c>
      <c r="H135">
        <f>G135*0.1</f>
        <v>0.1</v>
      </c>
      <c r="J135" s="36">
        <v>27</v>
      </c>
      <c r="K135" s="43">
        <v>14.707176</v>
      </c>
      <c r="L135" s="7" t="s">
        <v>18</v>
      </c>
      <c r="M135" s="37">
        <f t="shared" ref="M135:N198" si="100">Y135</f>
        <v>2.0612172420167689</v>
      </c>
      <c r="N135" s="40">
        <f t="shared" si="100"/>
        <v>30.314684752575218</v>
      </c>
      <c r="O135" s="38">
        <v>0.72649330114263977</v>
      </c>
      <c r="P135" s="34">
        <v>0.3</v>
      </c>
      <c r="Q135" s="41">
        <f t="shared" ref="Q135:Q198" si="101">(100%-P135)*M135</f>
        <v>1.4428520694117382</v>
      </c>
      <c r="R135" s="41">
        <f t="shared" ref="R135:R198" si="102">(100%-P135)*O135</f>
        <v>0.50854531079984777</v>
      </c>
      <c r="S135" s="41">
        <f t="shared" si="60"/>
        <v>0.61836517260503066</v>
      </c>
      <c r="T135" s="41">
        <f t="shared" si="61"/>
        <v>9.0944054257725639</v>
      </c>
      <c r="V135" s="11">
        <f t="shared" si="99"/>
        <v>0</v>
      </c>
      <c r="W135" s="11">
        <f t="shared" si="99"/>
        <v>0</v>
      </c>
      <c r="X135" s="11">
        <f t="shared" si="99"/>
        <v>2.0612172420167689</v>
      </c>
      <c r="Y135" s="11">
        <f t="shared" ref="Y135:Y198" si="103">SUM(V135:X135)</f>
        <v>2.0612172420167689</v>
      </c>
      <c r="Z135" s="11">
        <f t="shared" ref="Z135:Z136" si="104">$K$134*Y135</f>
        <v>30.314684752575218</v>
      </c>
      <c r="AD135" s="34">
        <v>0.3</v>
      </c>
      <c r="AE135" s="35">
        <f t="shared" si="62"/>
        <v>0</v>
      </c>
      <c r="AF135" s="35">
        <f t="shared" si="63"/>
        <v>0</v>
      </c>
      <c r="AG135" s="35">
        <f t="shared" si="64"/>
        <v>9.0944054257725639</v>
      </c>
      <c r="AH135" s="11">
        <f t="shared" si="65"/>
        <v>9.0944054257725639</v>
      </c>
    </row>
    <row r="136" spans="1:34" x14ac:dyDescent="0.3">
      <c r="A136" s="7" t="s">
        <v>16</v>
      </c>
      <c r="B136" s="3"/>
      <c r="C136" s="3"/>
      <c r="D136" s="3">
        <v>0.53467372504532251</v>
      </c>
      <c r="E136" s="3">
        <v>0.53467372504532251</v>
      </c>
      <c r="G136">
        <v>1</v>
      </c>
      <c r="H136">
        <f>G136*0.1</f>
        <v>0.1</v>
      </c>
      <c r="J136" s="36">
        <v>27</v>
      </c>
      <c r="K136" s="43">
        <v>14.707176</v>
      </c>
      <c r="L136" s="7" t="s">
        <v>16</v>
      </c>
      <c r="M136" s="37">
        <f t="shared" si="100"/>
        <v>5.3467372504532245</v>
      </c>
      <c r="N136" s="40">
        <f t="shared" si="100"/>
        <v>78.635405768171651</v>
      </c>
      <c r="O136" s="38">
        <v>0.863937979737193</v>
      </c>
      <c r="P136" s="34">
        <v>0.3</v>
      </c>
      <c r="Q136" s="41">
        <f t="shared" si="101"/>
        <v>3.742716075317257</v>
      </c>
      <c r="R136" s="41">
        <f t="shared" si="102"/>
        <v>0.60475658581603509</v>
      </c>
      <c r="S136" s="41">
        <f t="shared" si="60"/>
        <v>1.6040211751359672</v>
      </c>
      <c r="T136" s="41">
        <f t="shared" si="61"/>
        <v>23.590621730451495</v>
      </c>
      <c r="V136" s="11">
        <f t="shared" si="99"/>
        <v>0</v>
      </c>
      <c r="W136" s="11">
        <f t="shared" si="99"/>
        <v>0</v>
      </c>
      <c r="X136" s="11">
        <f t="shared" si="99"/>
        <v>5.3467372504532245</v>
      </c>
      <c r="Y136" s="11">
        <f t="shared" si="103"/>
        <v>5.3467372504532245</v>
      </c>
      <c r="Z136" s="11">
        <f t="shared" si="104"/>
        <v>78.635405768171651</v>
      </c>
      <c r="AD136" s="34">
        <v>0.3</v>
      </c>
      <c r="AE136" s="35">
        <f t="shared" si="62"/>
        <v>0</v>
      </c>
      <c r="AF136" s="35">
        <f t="shared" si="63"/>
        <v>0</v>
      </c>
      <c r="AG136" s="35">
        <f t="shared" si="64"/>
        <v>23.590621730451495</v>
      </c>
      <c r="AH136" s="11">
        <f t="shared" si="65"/>
        <v>23.590621730451495</v>
      </c>
    </row>
    <row r="137" spans="1:34" x14ac:dyDescent="0.3">
      <c r="A137" s="7" t="s">
        <v>12</v>
      </c>
      <c r="B137" s="3">
        <v>0.59204841966099908</v>
      </c>
      <c r="C137" s="3"/>
      <c r="D137" s="3">
        <v>8.8148588978156167E-2</v>
      </c>
      <c r="E137" s="3">
        <v>0.68019700863915522</v>
      </c>
      <c r="G137">
        <v>1</v>
      </c>
      <c r="H137">
        <f>G137*0.1</f>
        <v>0.1</v>
      </c>
      <c r="J137" s="36">
        <v>27</v>
      </c>
      <c r="K137" s="43">
        <v>14.707176</v>
      </c>
      <c r="L137" s="7" t="s">
        <v>12</v>
      </c>
      <c r="M137" s="37">
        <f t="shared" si="100"/>
        <v>6.8019700863915524</v>
      </c>
      <c r="N137" s="40">
        <f t="shared" si="100"/>
        <v>100.03777120729578</v>
      </c>
      <c r="O137" s="38">
        <v>2.4740042147019619</v>
      </c>
      <c r="P137" s="34">
        <v>0.3</v>
      </c>
      <c r="Q137" s="41">
        <f t="shared" si="101"/>
        <v>4.761379060474086</v>
      </c>
      <c r="R137" s="41">
        <f t="shared" si="102"/>
        <v>1.7318029502913732</v>
      </c>
      <c r="S137" s="41">
        <f t="shared" si="60"/>
        <v>2.0405910259174656</v>
      </c>
      <c r="T137" s="41">
        <f t="shared" si="61"/>
        <v>30.011331362188727</v>
      </c>
      <c r="V137" s="11">
        <f t="shared" si="99"/>
        <v>5.9204841966099906</v>
      </c>
      <c r="W137" s="11">
        <f t="shared" si="99"/>
        <v>0</v>
      </c>
      <c r="X137" s="11">
        <f t="shared" si="99"/>
        <v>0.88148588978156162</v>
      </c>
      <c r="Y137" s="11">
        <f t="shared" si="103"/>
        <v>6.8019700863915524</v>
      </c>
      <c r="Z137" s="11">
        <f>$K$134*Y137</f>
        <v>100.03777120729578</v>
      </c>
      <c r="AD137" s="34">
        <v>0.3</v>
      </c>
      <c r="AE137" s="35">
        <f t="shared" si="62"/>
        <v>26.12208092542852</v>
      </c>
      <c r="AF137" s="35">
        <f t="shared" si="63"/>
        <v>0</v>
      </c>
      <c r="AG137" s="35">
        <f t="shared" si="64"/>
        <v>3.8892504367602085</v>
      </c>
      <c r="AH137" s="11">
        <f t="shared" si="65"/>
        <v>30.011331362188727</v>
      </c>
    </row>
    <row r="138" spans="1:34" x14ac:dyDescent="0.3">
      <c r="A138" s="6">
        <v>28</v>
      </c>
      <c r="B138" s="3">
        <v>2.6642178884744965</v>
      </c>
      <c r="C138" s="3"/>
      <c r="D138" s="3">
        <v>1.8146925530983098</v>
      </c>
      <c r="E138" s="3">
        <v>4.4789104415728067</v>
      </c>
      <c r="J138" s="36"/>
      <c r="K138" s="38"/>
      <c r="L138" s="27">
        <v>28</v>
      </c>
      <c r="M138" s="46">
        <f>SUM(M134:M137)</f>
        <v>14.282681307416954</v>
      </c>
      <c r="N138" s="46">
        <f t="shared" ref="N138:AH138" si="105">SUM(N134:N137)</f>
        <v>210.05790774009125</v>
      </c>
      <c r="O138" s="46">
        <f t="shared" si="105"/>
        <v>4.1037054037516665</v>
      </c>
      <c r="P138" s="46"/>
      <c r="Q138" s="46">
        <f t="shared" si="105"/>
        <v>9.9978769151918669</v>
      </c>
      <c r="R138" s="46">
        <f t="shared" si="105"/>
        <v>2.8725937826261667</v>
      </c>
      <c r="S138" s="46">
        <f t="shared" si="105"/>
        <v>4.2848043922250856</v>
      </c>
      <c r="T138" s="46">
        <f t="shared" si="105"/>
        <v>63.01737232202737</v>
      </c>
      <c r="U138" s="46">
        <f t="shared" si="105"/>
        <v>0</v>
      </c>
      <c r="V138" s="46">
        <f t="shared" si="105"/>
        <v>5.9204841966099906</v>
      </c>
      <c r="W138" s="46">
        <f t="shared" si="105"/>
        <v>0</v>
      </c>
      <c r="X138" s="46">
        <f t="shared" si="105"/>
        <v>8.3621971108069637</v>
      </c>
      <c r="Y138" s="46">
        <f t="shared" si="105"/>
        <v>14.282681307416954</v>
      </c>
      <c r="Z138" s="46">
        <f t="shared" si="105"/>
        <v>210.05790774009125</v>
      </c>
      <c r="AA138" s="46">
        <f t="shared" si="105"/>
        <v>0</v>
      </c>
      <c r="AB138" s="46">
        <f t="shared" si="105"/>
        <v>0</v>
      </c>
      <c r="AC138" s="46">
        <f t="shared" si="105"/>
        <v>0</v>
      </c>
      <c r="AD138" s="46">
        <f t="shared" si="105"/>
        <v>1.2</v>
      </c>
      <c r="AE138" s="46">
        <f t="shared" si="105"/>
        <v>26.12208092542852</v>
      </c>
      <c r="AF138" s="46">
        <f t="shared" si="105"/>
        <v>0</v>
      </c>
      <c r="AG138" s="46">
        <f t="shared" si="105"/>
        <v>36.89529139659885</v>
      </c>
      <c r="AH138" s="46">
        <f t="shared" si="105"/>
        <v>63.01737232202737</v>
      </c>
    </row>
    <row r="139" spans="1:34" x14ac:dyDescent="0.3">
      <c r="A139" s="7" t="s">
        <v>15</v>
      </c>
      <c r="B139" s="3"/>
      <c r="C139" s="3"/>
      <c r="D139" s="3">
        <v>6.1843219272097648E-2</v>
      </c>
      <c r="E139" s="3">
        <v>6.1843219272097648E-2</v>
      </c>
      <c r="G139">
        <v>5</v>
      </c>
      <c r="H139">
        <f t="shared" ref="H139:H144" si="106">G139*0.1</f>
        <v>0.5</v>
      </c>
      <c r="J139" s="36">
        <v>28</v>
      </c>
      <c r="K139" s="43">
        <v>36.435561999999997</v>
      </c>
      <c r="L139" s="7" t="s">
        <v>15</v>
      </c>
      <c r="M139" s="37">
        <f t="shared" si="100"/>
        <v>0.1236864385441953</v>
      </c>
      <c r="N139" s="40">
        <f t="shared" si="100"/>
        <v>4.5065849001362173</v>
      </c>
      <c r="O139" s="38">
        <v>6.6758843888783101E-2</v>
      </c>
      <c r="P139" s="34">
        <v>0.3</v>
      </c>
      <c r="Q139" s="41">
        <f t="shared" si="101"/>
        <v>8.6580506980936708E-2</v>
      </c>
      <c r="R139" s="41">
        <f t="shared" si="102"/>
        <v>4.6731190722148166E-2</v>
      </c>
      <c r="S139" s="41">
        <f t="shared" ref="S139:S202" si="107">M139*P139</f>
        <v>3.7105931563258587E-2</v>
      </c>
      <c r="T139" s="41">
        <f t="shared" ref="T139:T202" si="108">S139*K139</f>
        <v>1.351975470040865</v>
      </c>
      <c r="V139" s="11">
        <f t="shared" ref="V139:X144" si="109">B139/$H139</f>
        <v>0</v>
      </c>
      <c r="W139" s="11">
        <f t="shared" si="109"/>
        <v>0</v>
      </c>
      <c r="X139" s="11">
        <f t="shared" si="109"/>
        <v>0.1236864385441953</v>
      </c>
      <c r="Y139" s="11">
        <f t="shared" si="103"/>
        <v>0.1236864385441953</v>
      </c>
      <c r="Z139" s="11">
        <f>$K$139*Y139</f>
        <v>4.5065849001362173</v>
      </c>
      <c r="AD139" s="34">
        <v>0.3</v>
      </c>
      <c r="AE139" s="35">
        <f t="shared" ref="AE139:AE202" si="110">V139*AD139*K139</f>
        <v>0</v>
      </c>
      <c r="AF139" s="35">
        <f t="shared" ref="AF139:AF202" si="111">W139*AD139*K139</f>
        <v>0</v>
      </c>
      <c r="AG139" s="35">
        <f t="shared" ref="AG139:AG202" si="112">X139*AD139*K139</f>
        <v>1.351975470040865</v>
      </c>
      <c r="AH139" s="11">
        <f t="shared" ref="AH139:AH202" si="113">SUM(AE139:AG139)</f>
        <v>1.351975470040865</v>
      </c>
    </row>
    <row r="140" spans="1:34" x14ac:dyDescent="0.3">
      <c r="A140" s="7" t="s">
        <v>21</v>
      </c>
      <c r="B140" s="3"/>
      <c r="C140" s="3"/>
      <c r="D140" s="3">
        <v>2.9102691422163603E-2</v>
      </c>
      <c r="E140" s="3">
        <v>2.9102691422163603E-2</v>
      </c>
      <c r="G140">
        <v>5</v>
      </c>
      <c r="H140">
        <f t="shared" si="106"/>
        <v>0.5</v>
      </c>
      <c r="J140" s="36">
        <v>28</v>
      </c>
      <c r="K140" s="43">
        <v>36.435561999999997</v>
      </c>
      <c r="L140" s="7" t="s">
        <v>21</v>
      </c>
      <c r="M140" s="37">
        <f t="shared" si="100"/>
        <v>5.8205382844327205E-2</v>
      </c>
      <c r="N140" s="40">
        <f t="shared" si="100"/>
        <v>2.1207458353582203</v>
      </c>
      <c r="O140" s="38">
        <v>3.1415926535897927E-2</v>
      </c>
      <c r="P140" s="34">
        <v>0.3</v>
      </c>
      <c r="Q140" s="41">
        <f t="shared" si="101"/>
        <v>4.0743767991029044E-2</v>
      </c>
      <c r="R140" s="41">
        <f t="shared" si="102"/>
        <v>2.1991148575128548E-2</v>
      </c>
      <c r="S140" s="41">
        <f t="shared" si="107"/>
        <v>1.7461614853298162E-2</v>
      </c>
      <c r="T140" s="41">
        <f t="shared" si="108"/>
        <v>0.63622375060746605</v>
      </c>
      <c r="V140" s="11">
        <f t="shared" si="109"/>
        <v>0</v>
      </c>
      <c r="W140" s="11">
        <f t="shared" si="109"/>
        <v>0</v>
      </c>
      <c r="X140" s="11">
        <f t="shared" si="109"/>
        <v>5.8205382844327205E-2</v>
      </c>
      <c r="Y140" s="11">
        <f t="shared" si="103"/>
        <v>5.8205382844327205E-2</v>
      </c>
      <c r="Z140" s="11">
        <f t="shared" ref="Z140:Z143" si="114">$K$139*Y140</f>
        <v>2.1207458353582203</v>
      </c>
      <c r="AD140" s="34">
        <v>0.3</v>
      </c>
      <c r="AE140" s="35">
        <f t="shared" si="110"/>
        <v>0</v>
      </c>
      <c r="AF140" s="35">
        <f t="shared" si="111"/>
        <v>0</v>
      </c>
      <c r="AG140" s="35">
        <f t="shared" si="112"/>
        <v>0.63622375060746605</v>
      </c>
      <c r="AH140" s="11">
        <f t="shared" si="113"/>
        <v>0.63622375060746605</v>
      </c>
    </row>
    <row r="141" spans="1:34" x14ac:dyDescent="0.3">
      <c r="A141" s="7" t="s">
        <v>18</v>
      </c>
      <c r="B141" s="3"/>
      <c r="C141" s="3"/>
      <c r="D141" s="3">
        <v>1.0529495090724865</v>
      </c>
      <c r="E141" s="3">
        <v>1.0529495090724865</v>
      </c>
      <c r="G141">
        <v>5</v>
      </c>
      <c r="H141">
        <f t="shared" si="106"/>
        <v>0.5</v>
      </c>
      <c r="J141" s="36">
        <v>28</v>
      </c>
      <c r="K141" s="43">
        <v>36.435561999999997</v>
      </c>
      <c r="L141" s="7" t="s">
        <v>18</v>
      </c>
      <c r="M141" s="37">
        <f t="shared" si="100"/>
        <v>2.105899018144973</v>
      </c>
      <c r="N141" s="40">
        <f t="shared" si="100"/>
        <v>76.729614241360281</v>
      </c>
      <c r="O141" s="38">
        <v>0.76183621849552441</v>
      </c>
      <c r="P141" s="34">
        <v>0.3</v>
      </c>
      <c r="Q141" s="41">
        <f t="shared" si="101"/>
        <v>1.474129312701481</v>
      </c>
      <c r="R141" s="41">
        <f t="shared" si="102"/>
        <v>0.53328535294686708</v>
      </c>
      <c r="S141" s="41">
        <f t="shared" si="107"/>
        <v>0.63176970544349187</v>
      </c>
      <c r="T141" s="41">
        <f t="shared" si="108"/>
        <v>23.018884272408084</v>
      </c>
      <c r="V141" s="11">
        <f t="shared" si="109"/>
        <v>0</v>
      </c>
      <c r="W141" s="11">
        <f t="shared" si="109"/>
        <v>0</v>
      </c>
      <c r="X141" s="11">
        <f t="shared" si="109"/>
        <v>2.105899018144973</v>
      </c>
      <c r="Y141" s="11">
        <f t="shared" si="103"/>
        <v>2.105899018144973</v>
      </c>
      <c r="Z141" s="11">
        <f t="shared" si="114"/>
        <v>76.729614241360281</v>
      </c>
      <c r="AD141" s="34">
        <v>0.3</v>
      </c>
      <c r="AE141" s="35">
        <f t="shared" si="110"/>
        <v>0</v>
      </c>
      <c r="AF141" s="35">
        <f t="shared" si="111"/>
        <v>0</v>
      </c>
      <c r="AG141" s="35">
        <f t="shared" si="112"/>
        <v>23.018884272408084</v>
      </c>
      <c r="AH141" s="11">
        <f t="shared" si="113"/>
        <v>23.018884272408084</v>
      </c>
    </row>
    <row r="142" spans="1:34" x14ac:dyDescent="0.3">
      <c r="A142" s="7" t="s">
        <v>16</v>
      </c>
      <c r="B142" s="3"/>
      <c r="C142" s="3"/>
      <c r="D142" s="3">
        <v>0.28707103910497223</v>
      </c>
      <c r="E142" s="3">
        <v>0.28707103910497223</v>
      </c>
      <c r="G142">
        <v>5</v>
      </c>
      <c r="H142">
        <f t="shared" si="106"/>
        <v>0.5</v>
      </c>
      <c r="J142" s="36">
        <v>28</v>
      </c>
      <c r="K142" s="43">
        <v>36.435561999999997</v>
      </c>
      <c r="L142" s="7" t="s">
        <v>16</v>
      </c>
      <c r="M142" s="37">
        <f t="shared" si="100"/>
        <v>0.57414207820994445</v>
      </c>
      <c r="N142" s="40">
        <f t="shared" si="100"/>
        <v>20.91918928742728</v>
      </c>
      <c r="O142" s="38">
        <v>0.10210176124166828</v>
      </c>
      <c r="P142" s="34">
        <v>0.3</v>
      </c>
      <c r="Q142" s="41">
        <f t="shared" si="101"/>
        <v>0.40189945474696109</v>
      </c>
      <c r="R142" s="41">
        <f t="shared" si="102"/>
        <v>7.1471232869167789E-2</v>
      </c>
      <c r="S142" s="41">
        <f t="shared" si="107"/>
        <v>0.17224262346298333</v>
      </c>
      <c r="T142" s="41">
        <f t="shared" si="108"/>
        <v>6.2757567862281833</v>
      </c>
      <c r="V142" s="11">
        <f t="shared" si="109"/>
        <v>0</v>
      </c>
      <c r="W142" s="11">
        <f t="shared" si="109"/>
        <v>0</v>
      </c>
      <c r="X142" s="11">
        <f t="shared" si="109"/>
        <v>0.57414207820994445</v>
      </c>
      <c r="Y142" s="11">
        <f t="shared" si="103"/>
        <v>0.57414207820994445</v>
      </c>
      <c r="Z142" s="11">
        <f t="shared" si="114"/>
        <v>20.91918928742728</v>
      </c>
      <c r="AD142" s="34">
        <v>0.3</v>
      </c>
      <c r="AE142" s="35">
        <f t="shared" si="110"/>
        <v>0</v>
      </c>
      <c r="AF142" s="35">
        <f t="shared" si="111"/>
        <v>0</v>
      </c>
      <c r="AG142" s="35">
        <f t="shared" si="112"/>
        <v>6.2757567862281833</v>
      </c>
      <c r="AH142" s="11">
        <f t="shared" si="113"/>
        <v>6.2757567862281833</v>
      </c>
    </row>
    <row r="143" spans="1:34" x14ac:dyDescent="0.3">
      <c r="A143" s="7" t="s">
        <v>14</v>
      </c>
      <c r="B143" s="3"/>
      <c r="C143" s="3"/>
      <c r="D143" s="3">
        <v>2.9102691422163603E-2</v>
      </c>
      <c r="E143" s="3">
        <v>2.9102691422163603E-2</v>
      </c>
      <c r="G143">
        <v>5</v>
      </c>
      <c r="H143">
        <f t="shared" si="106"/>
        <v>0.5</v>
      </c>
      <c r="J143" s="36">
        <v>28</v>
      </c>
      <c r="K143" s="43">
        <v>36.435561999999997</v>
      </c>
      <c r="L143" s="7" t="s">
        <v>14</v>
      </c>
      <c r="M143" s="37">
        <f t="shared" si="100"/>
        <v>5.8205382844327205E-2</v>
      </c>
      <c r="N143" s="40">
        <f t="shared" si="100"/>
        <v>2.1207458353582203</v>
      </c>
      <c r="O143" s="38">
        <v>3.1415926535897927E-2</v>
      </c>
      <c r="P143" s="34">
        <v>0.3</v>
      </c>
      <c r="Q143" s="41">
        <f t="shared" si="101"/>
        <v>4.0743767991029044E-2</v>
      </c>
      <c r="R143" s="41">
        <f t="shared" si="102"/>
        <v>2.1991148575128548E-2</v>
      </c>
      <c r="S143" s="41">
        <f t="shared" si="107"/>
        <v>1.7461614853298162E-2</v>
      </c>
      <c r="T143" s="41">
        <f t="shared" si="108"/>
        <v>0.63622375060746605</v>
      </c>
      <c r="V143" s="11">
        <f t="shared" si="109"/>
        <v>0</v>
      </c>
      <c r="W143" s="11">
        <f t="shared" si="109"/>
        <v>0</v>
      </c>
      <c r="X143" s="11">
        <f t="shared" si="109"/>
        <v>5.8205382844327205E-2</v>
      </c>
      <c r="Y143" s="11">
        <f t="shared" si="103"/>
        <v>5.8205382844327205E-2</v>
      </c>
      <c r="Z143" s="11">
        <f t="shared" si="114"/>
        <v>2.1207458353582203</v>
      </c>
      <c r="AD143" s="34">
        <v>0.3</v>
      </c>
      <c r="AE143" s="35">
        <f t="shared" si="110"/>
        <v>0</v>
      </c>
      <c r="AF143" s="35">
        <f t="shared" si="111"/>
        <v>0</v>
      </c>
      <c r="AG143" s="35">
        <f t="shared" si="112"/>
        <v>0.63622375060746605</v>
      </c>
      <c r="AH143" s="11">
        <f t="shared" si="113"/>
        <v>0.63622375060746605</v>
      </c>
    </row>
    <row r="144" spans="1:34" x14ac:dyDescent="0.3">
      <c r="A144" s="7" t="s">
        <v>12</v>
      </c>
      <c r="B144" s="3">
        <v>2.6642178884744965</v>
      </c>
      <c r="C144" s="3"/>
      <c r="D144" s="3">
        <v>0.35462340280442628</v>
      </c>
      <c r="E144" s="3">
        <v>3.0188412912789229</v>
      </c>
      <c r="G144">
        <v>5</v>
      </c>
      <c r="H144">
        <f t="shared" si="106"/>
        <v>0.5</v>
      </c>
      <c r="J144" s="36">
        <v>28</v>
      </c>
      <c r="K144" s="43">
        <v>36.435561999999997</v>
      </c>
      <c r="L144" s="7" t="s">
        <v>12</v>
      </c>
      <c r="M144" s="37">
        <f t="shared" si="100"/>
        <v>6.0376825825578457</v>
      </c>
      <c r="N144" s="40">
        <f t="shared" si="100"/>
        <v>219.98635807310649</v>
      </c>
      <c r="O144" s="38">
        <v>2.179479903427918</v>
      </c>
      <c r="P144" s="34">
        <v>0.3</v>
      </c>
      <c r="Q144" s="41">
        <f t="shared" si="101"/>
        <v>4.2263778077904917</v>
      </c>
      <c r="R144" s="41">
        <f t="shared" si="102"/>
        <v>1.5256359323995425</v>
      </c>
      <c r="S144" s="41">
        <f t="shared" si="107"/>
        <v>1.8113047747673536</v>
      </c>
      <c r="T144" s="41">
        <f t="shared" si="108"/>
        <v>65.995907421931946</v>
      </c>
      <c r="V144" s="11">
        <f t="shared" si="109"/>
        <v>5.328435776948993</v>
      </c>
      <c r="W144" s="11">
        <f t="shared" si="109"/>
        <v>0</v>
      </c>
      <c r="X144" s="11">
        <f t="shared" si="109"/>
        <v>0.70924680560885256</v>
      </c>
      <c r="Y144" s="11">
        <f t="shared" si="103"/>
        <v>6.0376825825578457</v>
      </c>
      <c r="Z144" s="11">
        <f>$K$139*Y144</f>
        <v>219.98635807310649</v>
      </c>
      <c r="AD144" s="34">
        <v>0.3</v>
      </c>
      <c r="AE144" s="35">
        <f t="shared" si="110"/>
        <v>58.243365634212957</v>
      </c>
      <c r="AF144" s="35">
        <f t="shared" si="111"/>
        <v>0</v>
      </c>
      <c r="AG144" s="35">
        <f t="shared" si="112"/>
        <v>7.7525417877189877</v>
      </c>
      <c r="AH144" s="11">
        <f t="shared" si="113"/>
        <v>65.995907421931946</v>
      </c>
    </row>
    <row r="145" spans="1:34" x14ac:dyDescent="0.3">
      <c r="A145" s="6">
        <v>29</v>
      </c>
      <c r="B145" s="3">
        <v>3.699765687578302</v>
      </c>
      <c r="C145" s="3"/>
      <c r="D145" s="3">
        <v>5.4699677247877387</v>
      </c>
      <c r="E145" s="3">
        <v>9.1697334123660408</v>
      </c>
      <c r="J145" s="36"/>
      <c r="K145" s="38"/>
      <c r="L145" s="27">
        <v>29</v>
      </c>
      <c r="M145" s="46">
        <f>SUM(M139:M144)</f>
        <v>8.9578208831456134</v>
      </c>
      <c r="N145" s="46">
        <f t="shared" ref="N145:AH145" si="115">SUM(N139:N144)</f>
        <v>326.3832381727467</v>
      </c>
      <c r="O145" s="46">
        <f t="shared" si="115"/>
        <v>3.1730085801256895</v>
      </c>
      <c r="P145" s="46"/>
      <c r="Q145" s="46">
        <f t="shared" si="115"/>
        <v>6.2704746182019289</v>
      </c>
      <c r="R145" s="46">
        <f t="shared" si="115"/>
        <v>2.2211060060879824</v>
      </c>
      <c r="S145" s="46">
        <f t="shared" si="115"/>
        <v>2.6873462649436837</v>
      </c>
      <c r="T145" s="46">
        <f t="shared" si="115"/>
        <v>97.914971451824016</v>
      </c>
      <c r="U145" s="46">
        <f t="shared" si="115"/>
        <v>0</v>
      </c>
      <c r="V145" s="46">
        <f t="shared" si="115"/>
        <v>5.328435776948993</v>
      </c>
      <c r="W145" s="46">
        <f t="shared" si="115"/>
        <v>0</v>
      </c>
      <c r="X145" s="46">
        <f t="shared" si="115"/>
        <v>3.6293851061966196</v>
      </c>
      <c r="Y145" s="46">
        <f t="shared" si="115"/>
        <v>8.9578208831456134</v>
      </c>
      <c r="Z145" s="46">
        <f t="shared" si="115"/>
        <v>326.3832381727467</v>
      </c>
      <c r="AA145" s="46">
        <f t="shared" si="115"/>
        <v>0</v>
      </c>
      <c r="AB145" s="46">
        <f t="shared" si="115"/>
        <v>0</v>
      </c>
      <c r="AC145" s="46">
        <f t="shared" si="115"/>
        <v>0</v>
      </c>
      <c r="AD145" s="46">
        <f t="shared" si="115"/>
        <v>1.8</v>
      </c>
      <c r="AE145" s="46">
        <f t="shared" si="115"/>
        <v>58.243365634212957</v>
      </c>
      <c r="AF145" s="46">
        <f t="shared" si="115"/>
        <v>0</v>
      </c>
      <c r="AG145" s="46">
        <f t="shared" si="115"/>
        <v>39.671605817611052</v>
      </c>
      <c r="AH145" s="46">
        <f t="shared" si="115"/>
        <v>97.914971451824016</v>
      </c>
    </row>
    <row r="146" spans="1:34" x14ac:dyDescent="0.3">
      <c r="A146" s="7" t="s">
        <v>15</v>
      </c>
      <c r="B146" s="3"/>
      <c r="C146" s="3"/>
      <c r="D146" s="3">
        <v>0.2378183930407341</v>
      </c>
      <c r="E146" s="3">
        <v>0.2378183930407341</v>
      </c>
      <c r="G146">
        <v>7</v>
      </c>
      <c r="H146">
        <f t="shared" ref="H146:H151" si="116">G146*0.1</f>
        <v>0.70000000000000007</v>
      </c>
      <c r="J146" s="36">
        <v>29</v>
      </c>
      <c r="K146" s="43">
        <v>56.258411000000002</v>
      </c>
      <c r="L146" s="7" t="s">
        <v>15</v>
      </c>
      <c r="M146" s="37">
        <f t="shared" si="100"/>
        <v>0.33974056148676296</v>
      </c>
      <c r="N146" s="40">
        <f t="shared" si="100"/>
        <v>19.113264141493083</v>
      </c>
      <c r="O146" s="38">
        <v>0.20476452117147764</v>
      </c>
      <c r="P146" s="34">
        <v>0.3</v>
      </c>
      <c r="Q146" s="41">
        <f t="shared" si="101"/>
        <v>0.23781839304073404</v>
      </c>
      <c r="R146" s="41">
        <f t="shared" si="102"/>
        <v>0.14333516482003433</v>
      </c>
      <c r="S146" s="41">
        <f t="shared" si="107"/>
        <v>0.10192216844602889</v>
      </c>
      <c r="T146" s="41">
        <f t="shared" si="108"/>
        <v>5.7339792424479246</v>
      </c>
      <c r="V146" s="11">
        <f t="shared" ref="V146:X151" si="117">B146/$H146</f>
        <v>0</v>
      </c>
      <c r="W146" s="11">
        <f t="shared" si="117"/>
        <v>0</v>
      </c>
      <c r="X146" s="11">
        <f t="shared" si="117"/>
        <v>0.33974056148676296</v>
      </c>
      <c r="Y146" s="11">
        <f t="shared" si="103"/>
        <v>0.33974056148676296</v>
      </c>
      <c r="Z146" s="11">
        <f>$K$146*Y146</f>
        <v>19.113264141493083</v>
      </c>
      <c r="AD146" s="34">
        <v>0.3</v>
      </c>
      <c r="AE146" s="35">
        <f t="shared" si="110"/>
        <v>0</v>
      </c>
      <c r="AF146" s="35">
        <f t="shared" si="111"/>
        <v>0</v>
      </c>
      <c r="AG146" s="35">
        <f t="shared" si="112"/>
        <v>5.7339792424479246</v>
      </c>
      <c r="AH146" s="11">
        <f t="shared" si="113"/>
        <v>5.7339792424479246</v>
      </c>
    </row>
    <row r="147" spans="1:34" x14ac:dyDescent="0.3">
      <c r="A147" s="7" t="s">
        <v>21</v>
      </c>
      <c r="B147" s="3"/>
      <c r="C147" s="3"/>
      <c r="D147" s="3">
        <v>3.6378364277704512E-3</v>
      </c>
      <c r="E147" s="3">
        <v>3.6378364277704512E-3</v>
      </c>
      <c r="G147">
        <v>7</v>
      </c>
      <c r="H147">
        <f t="shared" si="116"/>
        <v>0.70000000000000007</v>
      </c>
      <c r="J147" s="36">
        <v>29</v>
      </c>
      <c r="K147" s="43">
        <v>56.258411000000002</v>
      </c>
      <c r="L147" s="7" t="s">
        <v>21</v>
      </c>
      <c r="M147" s="37">
        <f t="shared" si="100"/>
        <v>5.1969091825292153E-3</v>
      </c>
      <c r="N147" s="40">
        <f t="shared" si="100"/>
        <v>0.29236985272040261</v>
      </c>
      <c r="O147" s="38">
        <v>2.8049934407051724E-3</v>
      </c>
      <c r="P147" s="34">
        <v>0.3</v>
      </c>
      <c r="Q147" s="41">
        <f t="shared" si="101"/>
        <v>3.6378364277704503E-3</v>
      </c>
      <c r="R147" s="41">
        <f t="shared" si="102"/>
        <v>1.9634954084936204E-3</v>
      </c>
      <c r="S147" s="41">
        <f t="shared" si="107"/>
        <v>1.5590727547587645E-3</v>
      </c>
      <c r="T147" s="41">
        <f t="shared" si="108"/>
        <v>8.7710955816120789E-2</v>
      </c>
      <c r="V147" s="11">
        <f t="shared" si="117"/>
        <v>0</v>
      </c>
      <c r="W147" s="11">
        <f t="shared" si="117"/>
        <v>0</v>
      </c>
      <c r="X147" s="11">
        <f t="shared" si="117"/>
        <v>5.1969091825292153E-3</v>
      </c>
      <c r="Y147" s="11">
        <f t="shared" si="103"/>
        <v>5.1969091825292153E-3</v>
      </c>
      <c r="Z147" s="11">
        <f t="shared" ref="Z147:Z151" si="118">$K$146*Y147</f>
        <v>0.29236985272040261</v>
      </c>
      <c r="AD147" s="34">
        <v>0.3</v>
      </c>
      <c r="AE147" s="35">
        <f t="shared" si="110"/>
        <v>0</v>
      </c>
      <c r="AF147" s="35">
        <f t="shared" si="111"/>
        <v>0</v>
      </c>
      <c r="AG147" s="35">
        <f t="shared" si="112"/>
        <v>8.7710955816120789E-2</v>
      </c>
      <c r="AH147" s="11">
        <f t="shared" si="113"/>
        <v>8.7710955816120789E-2</v>
      </c>
    </row>
    <row r="148" spans="1:34" x14ac:dyDescent="0.3">
      <c r="A148" s="7" t="s">
        <v>18</v>
      </c>
      <c r="B148" s="3">
        <v>0.32787668917735635</v>
      </c>
      <c r="C148" s="3"/>
      <c r="D148" s="3">
        <v>3.3064256408339103</v>
      </c>
      <c r="E148" s="3">
        <v>3.6343023300112667</v>
      </c>
      <c r="G148">
        <v>7</v>
      </c>
      <c r="H148">
        <f t="shared" si="116"/>
        <v>0.70000000000000007</v>
      </c>
      <c r="J148" s="36">
        <v>29</v>
      </c>
      <c r="K148" s="43">
        <v>56.258411000000002</v>
      </c>
      <c r="L148" s="7" t="s">
        <v>18</v>
      </c>
      <c r="M148" s="37">
        <f t="shared" si="100"/>
        <v>5.1918604714446666</v>
      </c>
      <c r="N148" s="40">
        <f t="shared" si="100"/>
        <v>292.08582025718783</v>
      </c>
      <c r="O148" s="38">
        <v>1.9887403494599678</v>
      </c>
      <c r="P148" s="34">
        <v>0.3</v>
      </c>
      <c r="Q148" s="41">
        <f t="shared" si="101"/>
        <v>3.6343023300112662</v>
      </c>
      <c r="R148" s="41">
        <f t="shared" si="102"/>
        <v>1.3921182446219773</v>
      </c>
      <c r="S148" s="41">
        <f t="shared" si="107"/>
        <v>1.5575581414333999</v>
      </c>
      <c r="T148" s="41">
        <f t="shared" si="108"/>
        <v>87.62574607715635</v>
      </c>
      <c r="V148" s="11">
        <f t="shared" si="117"/>
        <v>0.46839527025336619</v>
      </c>
      <c r="W148" s="11">
        <f t="shared" si="117"/>
        <v>0</v>
      </c>
      <c r="X148" s="11">
        <f t="shared" si="117"/>
        <v>4.7234652011913001</v>
      </c>
      <c r="Y148" s="11">
        <f t="shared" si="103"/>
        <v>5.1918604714446666</v>
      </c>
      <c r="Z148" s="11">
        <f t="shared" si="118"/>
        <v>292.08582025718783</v>
      </c>
      <c r="AD148" s="34">
        <v>0.3</v>
      </c>
      <c r="AE148" s="35">
        <f t="shared" si="110"/>
        <v>7.9053520873109839</v>
      </c>
      <c r="AF148" s="35">
        <f t="shared" si="111"/>
        <v>0</v>
      </c>
      <c r="AG148" s="35">
        <f t="shared" si="112"/>
        <v>79.720393989845363</v>
      </c>
      <c r="AH148" s="11">
        <f t="shared" si="113"/>
        <v>87.62574607715635</v>
      </c>
    </row>
    <row r="149" spans="1:34" x14ac:dyDescent="0.3">
      <c r="A149" s="7" t="s">
        <v>16</v>
      </c>
      <c r="B149" s="3">
        <v>0.55965900501119914</v>
      </c>
      <c r="C149" s="3"/>
      <c r="D149" s="3">
        <v>1.3122231513256146</v>
      </c>
      <c r="E149" s="3">
        <v>1.8718821563368138</v>
      </c>
      <c r="G149">
        <v>7</v>
      </c>
      <c r="H149">
        <f t="shared" si="116"/>
        <v>0.70000000000000007</v>
      </c>
      <c r="J149" s="36">
        <v>29</v>
      </c>
      <c r="K149" s="43">
        <v>56.258411000000002</v>
      </c>
      <c r="L149" s="7" t="s">
        <v>16</v>
      </c>
      <c r="M149" s="37">
        <f t="shared" si="100"/>
        <v>2.674117366195448</v>
      </c>
      <c r="N149" s="40">
        <f t="shared" si="100"/>
        <v>150.44159384966102</v>
      </c>
      <c r="O149" s="38">
        <v>0.5301437602932777</v>
      </c>
      <c r="P149" s="34">
        <v>0.3</v>
      </c>
      <c r="Q149" s="41">
        <f t="shared" si="101"/>
        <v>1.8718821563368135</v>
      </c>
      <c r="R149" s="41">
        <f t="shared" si="102"/>
        <v>0.37110063220529438</v>
      </c>
      <c r="S149" s="41">
        <f t="shared" si="107"/>
        <v>0.80223520985863439</v>
      </c>
      <c r="T149" s="41">
        <f t="shared" si="108"/>
        <v>45.132478154898308</v>
      </c>
      <c r="V149" s="11">
        <f t="shared" si="117"/>
        <v>0.79951286430171298</v>
      </c>
      <c r="W149" s="11">
        <f t="shared" si="117"/>
        <v>0</v>
      </c>
      <c r="X149" s="11">
        <f t="shared" si="117"/>
        <v>1.874604501893735</v>
      </c>
      <c r="Y149" s="11">
        <f t="shared" si="103"/>
        <v>2.674117366195448</v>
      </c>
      <c r="Z149" s="11">
        <f t="shared" si="118"/>
        <v>150.44159384966102</v>
      </c>
      <c r="AD149" s="34">
        <v>0.3</v>
      </c>
      <c r="AE149" s="35">
        <f t="shared" si="110"/>
        <v>13.493796995901899</v>
      </c>
      <c r="AF149" s="35">
        <f t="shared" si="111"/>
        <v>0</v>
      </c>
      <c r="AG149" s="35">
        <f t="shared" si="112"/>
        <v>31.638681158996405</v>
      </c>
      <c r="AH149" s="11">
        <f t="shared" si="113"/>
        <v>45.132478154898308</v>
      </c>
    </row>
    <row r="150" spans="1:34" x14ac:dyDescent="0.3">
      <c r="A150" s="7" t="s">
        <v>14</v>
      </c>
      <c r="B150" s="3"/>
      <c r="C150" s="3"/>
      <c r="D150" s="3">
        <v>0.25887713678305319</v>
      </c>
      <c r="E150" s="3">
        <v>0.25887713678305319</v>
      </c>
      <c r="G150">
        <v>7</v>
      </c>
      <c r="H150">
        <f t="shared" si="116"/>
        <v>0.70000000000000007</v>
      </c>
      <c r="J150" s="36">
        <v>29</v>
      </c>
      <c r="K150" s="43">
        <v>56.258411000000002</v>
      </c>
      <c r="L150" s="7" t="s">
        <v>14</v>
      </c>
      <c r="M150" s="37">
        <f t="shared" si="100"/>
        <v>0.36982448111864735</v>
      </c>
      <c r="N150" s="40">
        <f t="shared" si="100"/>
        <v>20.805737656634605</v>
      </c>
      <c r="O150" s="38">
        <v>0.22720446869711897</v>
      </c>
      <c r="P150" s="34">
        <v>0.3</v>
      </c>
      <c r="Q150" s="41">
        <f t="shared" si="101"/>
        <v>0.25887713678305313</v>
      </c>
      <c r="R150" s="41">
        <f t="shared" si="102"/>
        <v>0.15904312808798327</v>
      </c>
      <c r="S150" s="41">
        <f t="shared" si="107"/>
        <v>0.11094734433559421</v>
      </c>
      <c r="T150" s="41">
        <f t="shared" si="108"/>
        <v>6.2417212969903808</v>
      </c>
      <c r="V150" s="11">
        <f t="shared" si="117"/>
        <v>0</v>
      </c>
      <c r="W150" s="11">
        <f t="shared" si="117"/>
        <v>0</v>
      </c>
      <c r="X150" s="11">
        <f t="shared" si="117"/>
        <v>0.36982448111864735</v>
      </c>
      <c r="Y150" s="11">
        <f t="shared" si="103"/>
        <v>0.36982448111864735</v>
      </c>
      <c r="Z150" s="11">
        <f t="shared" si="118"/>
        <v>20.805737656634605</v>
      </c>
      <c r="AD150" s="34">
        <v>0.3</v>
      </c>
      <c r="AE150" s="35">
        <f t="shared" si="110"/>
        <v>0</v>
      </c>
      <c r="AF150" s="35">
        <f t="shared" si="111"/>
        <v>0</v>
      </c>
      <c r="AG150" s="35">
        <f t="shared" si="112"/>
        <v>6.2417212969903808</v>
      </c>
      <c r="AH150" s="11">
        <f t="shared" si="113"/>
        <v>6.2417212969903808</v>
      </c>
    </row>
    <row r="151" spans="1:34" x14ac:dyDescent="0.3">
      <c r="A151" s="7" t="s">
        <v>12</v>
      </c>
      <c r="B151" s="3">
        <v>2.8122299933897463</v>
      </c>
      <c r="C151" s="3"/>
      <c r="D151" s="3">
        <v>0.35098556637665579</v>
      </c>
      <c r="E151" s="3">
        <v>3.1632155597664022</v>
      </c>
      <c r="G151">
        <v>7</v>
      </c>
      <c r="H151">
        <f t="shared" si="116"/>
        <v>0.70000000000000007</v>
      </c>
      <c r="J151" s="36">
        <v>29</v>
      </c>
      <c r="K151" s="43">
        <v>56.258411000000002</v>
      </c>
      <c r="L151" s="7" t="s">
        <v>12</v>
      </c>
      <c r="M151" s="37">
        <f t="shared" si="100"/>
        <v>4.5188793710948598</v>
      </c>
      <c r="N151" s="40">
        <f t="shared" si="100"/>
        <v>254.22497291847614</v>
      </c>
      <c r="O151" s="38">
        <v>1.6240912021682943</v>
      </c>
      <c r="P151" s="34">
        <v>0.3</v>
      </c>
      <c r="Q151" s="41">
        <f t="shared" si="101"/>
        <v>3.1632155597664018</v>
      </c>
      <c r="R151" s="41">
        <f t="shared" si="102"/>
        <v>1.1368638415178058</v>
      </c>
      <c r="S151" s="41">
        <f t="shared" si="107"/>
        <v>1.3556638113284578</v>
      </c>
      <c r="T151" s="41">
        <f t="shared" si="108"/>
        <v>76.267491875542845</v>
      </c>
      <c r="V151" s="11">
        <f t="shared" si="117"/>
        <v>4.017471419128209</v>
      </c>
      <c r="W151" s="11">
        <f t="shared" si="117"/>
        <v>0</v>
      </c>
      <c r="X151" s="11">
        <f t="shared" si="117"/>
        <v>0.50140795196665111</v>
      </c>
      <c r="Y151" s="11">
        <f t="shared" si="103"/>
        <v>4.5188793710948598</v>
      </c>
      <c r="Z151" s="11">
        <f t="shared" si="118"/>
        <v>254.22497291847614</v>
      </c>
      <c r="AD151" s="34">
        <v>0.3</v>
      </c>
      <c r="AE151" s="35">
        <f t="shared" si="110"/>
        <v>67.804967483420413</v>
      </c>
      <c r="AF151" s="35">
        <f t="shared" si="111"/>
        <v>0</v>
      </c>
      <c r="AG151" s="35">
        <f t="shared" si="112"/>
        <v>8.4625243921224342</v>
      </c>
      <c r="AH151" s="11">
        <f t="shared" si="113"/>
        <v>76.267491875542845</v>
      </c>
    </row>
    <row r="152" spans="1:34" x14ac:dyDescent="0.3">
      <c r="A152" s="6">
        <v>30</v>
      </c>
      <c r="B152" s="3">
        <v>0.53771536879642257</v>
      </c>
      <c r="C152" s="3"/>
      <c r="D152" s="3">
        <v>2.1403445067510098</v>
      </c>
      <c r="E152" s="3">
        <v>2.6780598755474321</v>
      </c>
      <c r="J152" s="36"/>
      <c r="K152" s="38"/>
      <c r="L152" s="27">
        <v>30</v>
      </c>
      <c r="M152" s="46">
        <f>SUM(M146:M151)</f>
        <v>13.099619160522913</v>
      </c>
      <c r="N152" s="46">
        <f t="shared" ref="N152:AH152" si="119">SUM(N146:N151)</f>
        <v>736.96375867617314</v>
      </c>
      <c r="O152" s="46">
        <f t="shared" si="119"/>
        <v>4.5777492952308414</v>
      </c>
      <c r="P152" s="46"/>
      <c r="Q152" s="46">
        <f t="shared" si="119"/>
        <v>9.169733412366039</v>
      </c>
      <c r="R152" s="46">
        <f t="shared" si="119"/>
        <v>3.2044245066615886</v>
      </c>
      <c r="S152" s="46">
        <f t="shared" si="119"/>
        <v>3.9298857481568739</v>
      </c>
      <c r="T152" s="46">
        <f t="shared" si="119"/>
        <v>221.08912760285193</v>
      </c>
      <c r="U152" s="46">
        <f t="shared" si="119"/>
        <v>0</v>
      </c>
      <c r="V152" s="46">
        <f t="shared" si="119"/>
        <v>5.2853795536832884</v>
      </c>
      <c r="W152" s="46">
        <f t="shared" si="119"/>
        <v>0</v>
      </c>
      <c r="X152" s="46">
        <f t="shared" si="119"/>
        <v>7.8142396068396254</v>
      </c>
      <c r="Y152" s="46">
        <f t="shared" si="119"/>
        <v>13.099619160522913</v>
      </c>
      <c r="Z152" s="46">
        <f t="shared" si="119"/>
        <v>736.96375867617314</v>
      </c>
      <c r="AA152" s="46">
        <f t="shared" si="119"/>
        <v>0</v>
      </c>
      <c r="AB152" s="46">
        <f t="shared" si="119"/>
        <v>0</v>
      </c>
      <c r="AC152" s="46">
        <f t="shared" si="119"/>
        <v>0</v>
      </c>
      <c r="AD152" s="46">
        <f t="shared" si="119"/>
        <v>1.8</v>
      </c>
      <c r="AE152" s="46">
        <f t="shared" si="119"/>
        <v>89.204116566633303</v>
      </c>
      <c r="AF152" s="46">
        <f t="shared" si="119"/>
        <v>0</v>
      </c>
      <c r="AG152" s="46">
        <f t="shared" si="119"/>
        <v>131.88501103621863</v>
      </c>
      <c r="AH152" s="46">
        <f t="shared" si="119"/>
        <v>221.08912760285193</v>
      </c>
    </row>
    <row r="153" spans="1:34" x14ac:dyDescent="0.3">
      <c r="A153" s="7" t="s">
        <v>15</v>
      </c>
      <c r="B153" s="3"/>
      <c r="C153" s="3"/>
      <c r="D153" s="3">
        <v>3.2740527849934052E-2</v>
      </c>
      <c r="E153" s="3">
        <v>3.2740527849934052E-2</v>
      </c>
      <c r="G153">
        <v>2</v>
      </c>
      <c r="H153">
        <f t="shared" ref="H153:H158" si="120">G153*0.1</f>
        <v>0.2</v>
      </c>
      <c r="J153" s="36">
        <v>30</v>
      </c>
      <c r="K153" s="43">
        <v>20.029019999999999</v>
      </c>
      <c r="L153" s="7" t="s">
        <v>15</v>
      </c>
      <c r="M153" s="37">
        <f t="shared" si="100"/>
        <v>0.16370263924967024</v>
      </c>
      <c r="N153" s="40">
        <f t="shared" si="100"/>
        <v>3.2788034355844302</v>
      </c>
      <c r="O153" s="38">
        <v>8.8357293382212918E-2</v>
      </c>
      <c r="P153" s="34">
        <v>0.3</v>
      </c>
      <c r="Q153" s="41">
        <f t="shared" si="101"/>
        <v>0.11459184747476917</v>
      </c>
      <c r="R153" s="41">
        <f t="shared" si="102"/>
        <v>6.1850105367549035E-2</v>
      </c>
      <c r="S153" s="41">
        <f t="shared" si="107"/>
        <v>4.9110791774901068E-2</v>
      </c>
      <c r="T153" s="41">
        <f t="shared" si="108"/>
        <v>0.98364103067532893</v>
      </c>
      <c r="V153" s="11">
        <f t="shared" ref="V153:X158" si="121">B153/$H153</f>
        <v>0</v>
      </c>
      <c r="W153" s="11">
        <f t="shared" si="121"/>
        <v>0</v>
      </c>
      <c r="X153" s="11">
        <f t="shared" si="121"/>
        <v>0.16370263924967024</v>
      </c>
      <c r="Y153" s="11">
        <f t="shared" si="103"/>
        <v>0.16370263924967024</v>
      </c>
      <c r="Z153" s="11">
        <f>$K$153*Y153</f>
        <v>3.2788034355844302</v>
      </c>
      <c r="AD153" s="34">
        <v>0.3</v>
      </c>
      <c r="AE153" s="35">
        <f t="shared" si="110"/>
        <v>0</v>
      </c>
      <c r="AF153" s="35">
        <f t="shared" si="111"/>
        <v>0</v>
      </c>
      <c r="AG153" s="35">
        <f t="shared" si="112"/>
        <v>0.98364103067532893</v>
      </c>
      <c r="AH153" s="11">
        <f t="shared" si="113"/>
        <v>0.98364103067532893</v>
      </c>
    </row>
    <row r="154" spans="1:34" x14ac:dyDescent="0.3">
      <c r="A154" s="7" t="s">
        <v>21</v>
      </c>
      <c r="B154" s="3"/>
      <c r="C154" s="3"/>
      <c r="D154" s="3">
        <v>3.6378364277704512E-3</v>
      </c>
      <c r="E154" s="3">
        <v>3.6378364277704512E-3</v>
      </c>
      <c r="G154">
        <v>2</v>
      </c>
      <c r="H154">
        <f t="shared" si="120"/>
        <v>0.2</v>
      </c>
      <c r="J154" s="36">
        <v>30</v>
      </c>
      <c r="K154" s="43">
        <v>20.029019999999999</v>
      </c>
      <c r="L154" s="7" t="s">
        <v>21</v>
      </c>
      <c r="M154" s="37">
        <f t="shared" si="100"/>
        <v>1.8189182138852254E-2</v>
      </c>
      <c r="N154" s="40">
        <f t="shared" si="100"/>
        <v>0.36431149284271458</v>
      </c>
      <c r="O154" s="38">
        <v>9.8174770424681035E-3</v>
      </c>
      <c r="P154" s="34">
        <v>0.3</v>
      </c>
      <c r="Q154" s="41">
        <f t="shared" si="101"/>
        <v>1.2732427497196577E-2</v>
      </c>
      <c r="R154" s="41">
        <f t="shared" si="102"/>
        <v>6.8722339297276717E-3</v>
      </c>
      <c r="S154" s="41">
        <f t="shared" si="107"/>
        <v>5.4567546416556759E-3</v>
      </c>
      <c r="T154" s="41">
        <f t="shared" si="108"/>
        <v>0.10929344785281436</v>
      </c>
      <c r="V154" s="11">
        <f t="shared" si="121"/>
        <v>0</v>
      </c>
      <c r="W154" s="11">
        <f t="shared" si="121"/>
        <v>0</v>
      </c>
      <c r="X154" s="11">
        <f t="shared" si="121"/>
        <v>1.8189182138852254E-2</v>
      </c>
      <c r="Y154" s="11">
        <f t="shared" si="103"/>
        <v>1.8189182138852254E-2</v>
      </c>
      <c r="Z154" s="11">
        <f t="shared" ref="Z154:Z158" si="122">$K$153*Y154</f>
        <v>0.36431149284271458</v>
      </c>
      <c r="AD154" s="34">
        <v>0.3</v>
      </c>
      <c r="AE154" s="35">
        <f t="shared" si="110"/>
        <v>0</v>
      </c>
      <c r="AF154" s="35">
        <f t="shared" si="111"/>
        <v>0</v>
      </c>
      <c r="AG154" s="35">
        <f t="shared" si="112"/>
        <v>0.10929344785281436</v>
      </c>
      <c r="AH154" s="11">
        <f t="shared" si="113"/>
        <v>0.10929344785281436</v>
      </c>
    </row>
    <row r="155" spans="1:34" x14ac:dyDescent="0.3">
      <c r="A155" s="7" t="s">
        <v>18</v>
      </c>
      <c r="B155" s="3">
        <v>4.6839527025336621E-2</v>
      </c>
      <c r="C155" s="3"/>
      <c r="D155" s="3">
        <v>0.98200881885447266</v>
      </c>
      <c r="E155" s="3">
        <v>1.0288483458798092</v>
      </c>
      <c r="G155">
        <v>2</v>
      </c>
      <c r="H155">
        <f t="shared" si="120"/>
        <v>0.2</v>
      </c>
      <c r="J155" s="36">
        <v>30</v>
      </c>
      <c r="K155" s="43">
        <v>20.029019999999999</v>
      </c>
      <c r="L155" s="7" t="s">
        <v>18</v>
      </c>
      <c r="M155" s="37">
        <f t="shared" si="100"/>
        <v>5.1442417293990461</v>
      </c>
      <c r="N155" s="40">
        <f t="shared" si="100"/>
        <v>103.03412048296808</v>
      </c>
      <c r="O155" s="38">
        <v>1.747510913559323</v>
      </c>
      <c r="P155" s="34">
        <v>0.3</v>
      </c>
      <c r="Q155" s="41">
        <f t="shared" si="101"/>
        <v>3.6009692105793318</v>
      </c>
      <c r="R155" s="41">
        <f t="shared" si="102"/>
        <v>1.223257639491526</v>
      </c>
      <c r="S155" s="41">
        <f t="shared" si="107"/>
        <v>1.5432725188197138</v>
      </c>
      <c r="T155" s="41">
        <f t="shared" si="108"/>
        <v>30.910236144890423</v>
      </c>
      <c r="V155" s="11">
        <f t="shared" si="121"/>
        <v>0.2341976351266831</v>
      </c>
      <c r="W155" s="11">
        <f t="shared" si="121"/>
        <v>0</v>
      </c>
      <c r="X155" s="11">
        <f t="shared" si="121"/>
        <v>4.9100440942723633</v>
      </c>
      <c r="Y155" s="11">
        <f t="shared" si="103"/>
        <v>5.1442417293990461</v>
      </c>
      <c r="Z155" s="11">
        <f t="shared" si="122"/>
        <v>103.03412048296808</v>
      </c>
      <c r="AD155" s="34">
        <v>0.3</v>
      </c>
      <c r="AE155" s="35">
        <f t="shared" si="110"/>
        <v>1.4072247353715113</v>
      </c>
      <c r="AF155" s="35">
        <f t="shared" si="111"/>
        <v>0</v>
      </c>
      <c r="AG155" s="35">
        <f t="shared" si="112"/>
        <v>29.503011409518916</v>
      </c>
      <c r="AH155" s="11">
        <f t="shared" si="113"/>
        <v>30.910236144890426</v>
      </c>
    </row>
    <row r="156" spans="1:34" x14ac:dyDescent="0.3">
      <c r="A156" s="7" t="s">
        <v>16</v>
      </c>
      <c r="B156" s="3">
        <v>4.6839527025336621E-2</v>
      </c>
      <c r="C156" s="3"/>
      <c r="D156" s="3">
        <v>1.0265330617851351</v>
      </c>
      <c r="E156" s="3">
        <v>1.0733725888104717</v>
      </c>
      <c r="G156">
        <v>2</v>
      </c>
      <c r="H156">
        <f t="shared" si="120"/>
        <v>0.2</v>
      </c>
      <c r="J156" s="36">
        <v>30</v>
      </c>
      <c r="K156" s="43">
        <v>20.029019999999999</v>
      </c>
      <c r="L156" s="7" t="s">
        <v>16</v>
      </c>
      <c r="M156" s="37">
        <f t="shared" si="100"/>
        <v>5.3668629440523583</v>
      </c>
      <c r="N156" s="40">
        <f t="shared" si="100"/>
        <v>107.49300524368356</v>
      </c>
      <c r="O156" s="38">
        <v>1.1388273369263004</v>
      </c>
      <c r="P156" s="34">
        <v>0.3</v>
      </c>
      <c r="Q156" s="41">
        <f t="shared" si="101"/>
        <v>3.7568040608366506</v>
      </c>
      <c r="R156" s="41">
        <f t="shared" si="102"/>
        <v>0.79717913584841027</v>
      </c>
      <c r="S156" s="41">
        <f t="shared" si="107"/>
        <v>1.6100588832157074</v>
      </c>
      <c r="T156" s="41">
        <f t="shared" si="108"/>
        <v>32.247901573105068</v>
      </c>
      <c r="V156" s="11">
        <f t="shared" si="121"/>
        <v>0.2341976351266831</v>
      </c>
      <c r="W156" s="11">
        <f t="shared" si="121"/>
        <v>0</v>
      </c>
      <c r="X156" s="11">
        <f t="shared" si="121"/>
        <v>5.1326653089256755</v>
      </c>
      <c r="Y156" s="11">
        <f t="shared" si="103"/>
        <v>5.3668629440523583</v>
      </c>
      <c r="Z156" s="11">
        <f t="shared" si="122"/>
        <v>107.49300524368356</v>
      </c>
      <c r="AD156" s="34">
        <v>0.3</v>
      </c>
      <c r="AE156" s="35">
        <f t="shared" si="110"/>
        <v>1.4072247353715113</v>
      </c>
      <c r="AF156" s="35">
        <f t="shared" si="111"/>
        <v>0</v>
      </c>
      <c r="AG156" s="35">
        <f t="shared" si="112"/>
        <v>30.840676837733557</v>
      </c>
      <c r="AH156" s="11">
        <f t="shared" si="113"/>
        <v>32.247901573105068</v>
      </c>
    </row>
    <row r="157" spans="1:34" x14ac:dyDescent="0.3">
      <c r="A157" s="7" t="s">
        <v>14</v>
      </c>
      <c r="B157" s="3"/>
      <c r="C157" s="3"/>
      <c r="D157" s="3">
        <v>1.4551345711081805E-2</v>
      </c>
      <c r="E157" s="3">
        <v>1.4551345711081805E-2</v>
      </c>
      <c r="G157">
        <v>2</v>
      </c>
      <c r="H157">
        <f t="shared" si="120"/>
        <v>0.2</v>
      </c>
      <c r="J157" s="36">
        <v>30</v>
      </c>
      <c r="K157" s="43">
        <v>20.029019999999999</v>
      </c>
      <c r="L157" s="7" t="s">
        <v>14</v>
      </c>
      <c r="M157" s="37">
        <f t="shared" si="100"/>
        <v>7.2756728555409017E-2</v>
      </c>
      <c r="N157" s="40">
        <f t="shared" si="100"/>
        <v>1.4572459713708583</v>
      </c>
      <c r="O157" s="38">
        <v>3.9269908169872414E-2</v>
      </c>
      <c r="P157" s="34">
        <v>0.3</v>
      </c>
      <c r="Q157" s="41">
        <f t="shared" si="101"/>
        <v>5.0929709988786306E-2</v>
      </c>
      <c r="R157" s="41">
        <f t="shared" si="102"/>
        <v>2.7488935718910687E-2</v>
      </c>
      <c r="S157" s="41">
        <f t="shared" si="107"/>
        <v>2.1827018566622704E-2</v>
      </c>
      <c r="T157" s="41">
        <f t="shared" si="108"/>
        <v>0.43717379141125745</v>
      </c>
      <c r="V157" s="11">
        <f t="shared" si="121"/>
        <v>0</v>
      </c>
      <c r="W157" s="11">
        <f t="shared" si="121"/>
        <v>0</v>
      </c>
      <c r="X157" s="11">
        <f t="shared" si="121"/>
        <v>7.2756728555409017E-2</v>
      </c>
      <c r="Y157" s="11">
        <f t="shared" si="103"/>
        <v>7.2756728555409017E-2</v>
      </c>
      <c r="Z157" s="11">
        <f t="shared" si="122"/>
        <v>1.4572459713708583</v>
      </c>
      <c r="AD157" s="34">
        <v>0.3</v>
      </c>
      <c r="AE157" s="35">
        <f t="shared" si="110"/>
        <v>0</v>
      </c>
      <c r="AF157" s="35">
        <f t="shared" si="111"/>
        <v>0</v>
      </c>
      <c r="AG157" s="35">
        <f t="shared" si="112"/>
        <v>0.43717379141125745</v>
      </c>
      <c r="AH157" s="11">
        <f t="shared" si="113"/>
        <v>0.43717379141125745</v>
      </c>
    </row>
    <row r="158" spans="1:34" x14ac:dyDescent="0.3">
      <c r="A158" s="7" t="s">
        <v>12</v>
      </c>
      <c r="B158" s="3">
        <v>0.44403631474574934</v>
      </c>
      <c r="C158" s="3"/>
      <c r="D158" s="3">
        <v>8.0872916122615268E-2</v>
      </c>
      <c r="E158" s="3">
        <v>0.52490923086836461</v>
      </c>
      <c r="G158">
        <v>2</v>
      </c>
      <c r="H158">
        <f t="shared" si="120"/>
        <v>0.2</v>
      </c>
      <c r="J158" s="36">
        <v>30</v>
      </c>
      <c r="K158" s="43">
        <v>20.029019999999999</v>
      </c>
      <c r="L158" s="7" t="s">
        <v>12</v>
      </c>
      <c r="M158" s="37">
        <f t="shared" si="100"/>
        <v>2.6245461543418229</v>
      </c>
      <c r="N158" s="40">
        <f t="shared" si="100"/>
        <v>52.567087416235459</v>
      </c>
      <c r="O158" s="38">
        <v>0.97193022720434208</v>
      </c>
      <c r="P158" s="34">
        <v>0.3</v>
      </c>
      <c r="Q158" s="41">
        <f t="shared" si="101"/>
        <v>1.837182308039276</v>
      </c>
      <c r="R158" s="41">
        <f t="shared" si="102"/>
        <v>0.68035115904303944</v>
      </c>
      <c r="S158" s="41">
        <f t="shared" si="107"/>
        <v>0.78736384630254685</v>
      </c>
      <c r="T158" s="41">
        <f t="shared" si="108"/>
        <v>15.770126224870637</v>
      </c>
      <c r="V158" s="11">
        <f t="shared" si="121"/>
        <v>2.2201815737287465</v>
      </c>
      <c r="W158" s="11">
        <f t="shared" si="121"/>
        <v>0</v>
      </c>
      <c r="X158" s="11">
        <f t="shared" si="121"/>
        <v>0.40436458061307634</v>
      </c>
      <c r="Y158" s="11">
        <f t="shared" si="103"/>
        <v>2.6245461543418229</v>
      </c>
      <c r="Z158" s="11">
        <f t="shared" si="122"/>
        <v>52.567087416235459</v>
      </c>
      <c r="AD158" s="34">
        <v>0.3</v>
      </c>
      <c r="AE158" s="35">
        <f t="shared" si="110"/>
        <v>13.34041834315336</v>
      </c>
      <c r="AF158" s="35">
        <f t="shared" si="111"/>
        <v>0</v>
      </c>
      <c r="AG158" s="35">
        <f t="shared" si="112"/>
        <v>2.4297078817172753</v>
      </c>
      <c r="AH158" s="11">
        <f t="shared" si="113"/>
        <v>15.770126224870635</v>
      </c>
    </row>
    <row r="159" spans="1:34" x14ac:dyDescent="0.3">
      <c r="A159" s="6">
        <v>31</v>
      </c>
      <c r="B159" s="3">
        <v>1.2702823695334313</v>
      </c>
      <c r="C159" s="3"/>
      <c r="D159" s="3">
        <v>3.7402636231758137</v>
      </c>
      <c r="E159" s="3">
        <v>5.0105459927092451</v>
      </c>
      <c r="J159" s="36"/>
      <c r="K159" s="38"/>
      <c r="L159" s="27">
        <v>31</v>
      </c>
      <c r="M159" s="46">
        <f>SUM(M153:M158)</f>
        <v>13.390299377737161</v>
      </c>
      <c r="N159" s="46">
        <f t="shared" ref="N159:AH159" si="123">SUM(N153:N158)</f>
        <v>268.19457404268508</v>
      </c>
      <c r="O159" s="46">
        <f t="shared" si="123"/>
        <v>3.995713156284519</v>
      </c>
      <c r="P159" s="46"/>
      <c r="Q159" s="46">
        <f t="shared" si="123"/>
        <v>9.3732095644160101</v>
      </c>
      <c r="R159" s="46">
        <f t="shared" si="123"/>
        <v>2.7969992093991634</v>
      </c>
      <c r="S159" s="46">
        <f t="shared" si="123"/>
        <v>4.0170898133211477</v>
      </c>
      <c r="T159" s="46">
        <f t="shared" si="123"/>
        <v>80.458372212805529</v>
      </c>
      <c r="U159" s="46">
        <f t="shared" si="123"/>
        <v>0</v>
      </c>
      <c r="V159" s="46">
        <f t="shared" si="123"/>
        <v>2.6885768439821125</v>
      </c>
      <c r="W159" s="46">
        <f t="shared" si="123"/>
        <v>0</v>
      </c>
      <c r="X159" s="46">
        <f t="shared" si="123"/>
        <v>10.701722533755047</v>
      </c>
      <c r="Y159" s="46">
        <f t="shared" si="123"/>
        <v>13.390299377737161</v>
      </c>
      <c r="Z159" s="46">
        <f t="shared" si="123"/>
        <v>268.19457404268508</v>
      </c>
      <c r="AA159" s="46">
        <f t="shared" si="123"/>
        <v>0</v>
      </c>
      <c r="AB159" s="46">
        <f t="shared" si="123"/>
        <v>0</v>
      </c>
      <c r="AC159" s="46">
        <f t="shared" si="123"/>
        <v>0</v>
      </c>
      <c r="AD159" s="46">
        <f t="shared" si="123"/>
        <v>1.8</v>
      </c>
      <c r="AE159" s="46">
        <f t="shared" si="123"/>
        <v>16.154867813896381</v>
      </c>
      <c r="AF159" s="46">
        <f t="shared" si="123"/>
        <v>0</v>
      </c>
      <c r="AG159" s="46">
        <f t="shared" si="123"/>
        <v>64.303504398909141</v>
      </c>
      <c r="AH159" s="46">
        <f t="shared" si="123"/>
        <v>80.458372212805529</v>
      </c>
    </row>
    <row r="160" spans="1:34" x14ac:dyDescent="0.3">
      <c r="A160" s="7" t="s">
        <v>15</v>
      </c>
      <c r="B160" s="3"/>
      <c r="C160" s="3"/>
      <c r="D160" s="3">
        <v>0.13250509382668313</v>
      </c>
      <c r="E160" s="3">
        <v>0.13250509382668313</v>
      </c>
      <c r="G160">
        <v>4</v>
      </c>
      <c r="H160">
        <f t="shared" ref="H160:H165" si="124">G160*0.1</f>
        <v>0.4</v>
      </c>
      <c r="J160" s="36">
        <v>31</v>
      </c>
      <c r="K160" s="43">
        <v>34.598478999999998</v>
      </c>
      <c r="L160" s="7" t="s">
        <v>15</v>
      </c>
      <c r="M160" s="37">
        <f t="shared" si="100"/>
        <v>0.33126273456670779</v>
      </c>
      <c r="N160" s="40">
        <f t="shared" si="100"/>
        <v>11.461186765388813</v>
      </c>
      <c r="O160" s="38">
        <v>0.20125827937059615</v>
      </c>
      <c r="P160" s="34">
        <v>0.3</v>
      </c>
      <c r="Q160" s="41">
        <f t="shared" si="101"/>
        <v>0.23188391419669543</v>
      </c>
      <c r="R160" s="41">
        <f t="shared" si="102"/>
        <v>0.14088079555941729</v>
      </c>
      <c r="S160" s="41">
        <f t="shared" si="107"/>
        <v>9.9378820370012333E-2</v>
      </c>
      <c r="T160" s="41">
        <f t="shared" si="108"/>
        <v>3.4383560296166435</v>
      </c>
      <c r="V160" s="11">
        <f t="shared" ref="V160:X165" si="125">B160/$H160</f>
        <v>0</v>
      </c>
      <c r="W160" s="11">
        <f t="shared" si="125"/>
        <v>0</v>
      </c>
      <c r="X160" s="11">
        <f t="shared" si="125"/>
        <v>0.33126273456670779</v>
      </c>
      <c r="Y160" s="11">
        <f t="shared" si="103"/>
        <v>0.33126273456670779</v>
      </c>
      <c r="Z160" s="11">
        <f>$K$160*Y160</f>
        <v>11.461186765388813</v>
      </c>
      <c r="AD160" s="34">
        <v>0.3</v>
      </c>
      <c r="AE160" s="35">
        <f t="shared" si="110"/>
        <v>0</v>
      </c>
      <c r="AF160" s="35">
        <f t="shared" si="111"/>
        <v>0</v>
      </c>
      <c r="AG160" s="35">
        <f t="shared" si="112"/>
        <v>3.4383560296166435</v>
      </c>
      <c r="AH160" s="11">
        <f t="shared" si="113"/>
        <v>3.4383560296166435</v>
      </c>
    </row>
    <row r="161" spans="1:34" x14ac:dyDescent="0.3">
      <c r="A161" s="7" t="s">
        <v>21</v>
      </c>
      <c r="B161" s="3"/>
      <c r="C161" s="3"/>
      <c r="D161" s="3">
        <v>7.2756728555409024E-3</v>
      </c>
      <c r="E161" s="3">
        <v>7.2756728555409024E-3</v>
      </c>
      <c r="G161">
        <v>4</v>
      </c>
      <c r="H161">
        <f t="shared" si="124"/>
        <v>0.4</v>
      </c>
      <c r="J161" s="36">
        <v>31</v>
      </c>
      <c r="K161" s="43">
        <v>34.598478999999998</v>
      </c>
      <c r="L161" s="7" t="s">
        <v>21</v>
      </c>
      <c r="M161" s="37">
        <f t="shared" si="100"/>
        <v>1.8189182138852254E-2</v>
      </c>
      <c r="N161" s="40">
        <f t="shared" si="100"/>
        <v>0.62931803625825478</v>
      </c>
      <c r="O161" s="38">
        <v>9.8174770424681035E-3</v>
      </c>
      <c r="P161" s="34">
        <v>0.3</v>
      </c>
      <c r="Q161" s="41">
        <f t="shared" si="101"/>
        <v>1.2732427497196577E-2</v>
      </c>
      <c r="R161" s="41">
        <f t="shared" si="102"/>
        <v>6.8722339297276717E-3</v>
      </c>
      <c r="S161" s="41">
        <f t="shared" si="107"/>
        <v>5.4567546416556759E-3</v>
      </c>
      <c r="T161" s="41">
        <f t="shared" si="108"/>
        <v>0.18879541087747642</v>
      </c>
      <c r="V161" s="11">
        <f t="shared" si="125"/>
        <v>0</v>
      </c>
      <c r="W161" s="11">
        <f t="shared" si="125"/>
        <v>0</v>
      </c>
      <c r="X161" s="11">
        <f t="shared" si="125"/>
        <v>1.8189182138852254E-2</v>
      </c>
      <c r="Y161" s="11">
        <f t="shared" si="103"/>
        <v>1.8189182138852254E-2</v>
      </c>
      <c r="Z161" s="11">
        <f t="shared" ref="Z161:Z165" si="126">$K$160*Y161</f>
        <v>0.62931803625825478</v>
      </c>
      <c r="AD161" s="34">
        <v>0.3</v>
      </c>
      <c r="AE161" s="35">
        <f t="shared" si="110"/>
        <v>0</v>
      </c>
      <c r="AF161" s="35">
        <f t="shared" si="111"/>
        <v>0</v>
      </c>
      <c r="AG161" s="35">
        <f t="shared" si="112"/>
        <v>0.18879541087747642</v>
      </c>
      <c r="AH161" s="11">
        <f t="shared" si="113"/>
        <v>0.18879541087747642</v>
      </c>
    </row>
    <row r="162" spans="1:34" x14ac:dyDescent="0.3">
      <c r="A162" s="7" t="s">
        <v>18</v>
      </c>
      <c r="B162" s="3">
        <v>0.18735810810134648</v>
      </c>
      <c r="C162" s="3"/>
      <c r="D162" s="3">
        <v>1.6532885745741446</v>
      </c>
      <c r="E162" s="3">
        <v>1.840646682675491</v>
      </c>
      <c r="G162">
        <v>4</v>
      </c>
      <c r="H162">
        <f t="shared" si="124"/>
        <v>0.4</v>
      </c>
      <c r="J162" s="36">
        <v>31</v>
      </c>
      <c r="K162" s="43">
        <v>34.598478999999998</v>
      </c>
      <c r="L162" s="7" t="s">
        <v>18</v>
      </c>
      <c r="M162" s="37">
        <f t="shared" si="100"/>
        <v>4.6016167066887279</v>
      </c>
      <c r="N162" s="40">
        <f t="shared" si="100"/>
        <v>159.20893899241909</v>
      </c>
      <c r="O162" s="38">
        <v>1.6886060513045134</v>
      </c>
      <c r="P162" s="34">
        <v>0.3</v>
      </c>
      <c r="Q162" s="41">
        <f t="shared" si="101"/>
        <v>3.2211316946821094</v>
      </c>
      <c r="R162" s="41">
        <f t="shared" si="102"/>
        <v>1.1820242359131592</v>
      </c>
      <c r="S162" s="41">
        <f t="shared" si="107"/>
        <v>1.3804850120066183</v>
      </c>
      <c r="T162" s="41">
        <f t="shared" si="108"/>
        <v>47.762681697725732</v>
      </c>
      <c r="V162" s="11">
        <f t="shared" si="125"/>
        <v>0.46839527025336619</v>
      </c>
      <c r="W162" s="11">
        <f t="shared" si="125"/>
        <v>0</v>
      </c>
      <c r="X162" s="11">
        <f t="shared" si="125"/>
        <v>4.1332214364353614</v>
      </c>
      <c r="Y162" s="11">
        <f t="shared" si="103"/>
        <v>4.6016167066887279</v>
      </c>
      <c r="Z162" s="11">
        <f t="shared" si="126"/>
        <v>159.20893899241909</v>
      </c>
      <c r="AD162" s="34">
        <v>0.3</v>
      </c>
      <c r="AE162" s="35">
        <f t="shared" si="110"/>
        <v>4.8617291764681232</v>
      </c>
      <c r="AF162" s="35">
        <f t="shared" si="111"/>
        <v>0</v>
      </c>
      <c r="AG162" s="35">
        <f t="shared" si="112"/>
        <v>42.900952521257601</v>
      </c>
      <c r="AH162" s="11">
        <f t="shared" si="113"/>
        <v>47.762681697725725</v>
      </c>
    </row>
    <row r="163" spans="1:34" x14ac:dyDescent="0.3">
      <c r="A163" s="7" t="s">
        <v>16</v>
      </c>
      <c r="B163" s="3">
        <v>4.6839527025336621E-2</v>
      </c>
      <c r="C163" s="3"/>
      <c r="D163" s="3">
        <v>1.6628323932278852</v>
      </c>
      <c r="E163" s="3">
        <v>1.7096719202532218</v>
      </c>
      <c r="G163">
        <v>4</v>
      </c>
      <c r="H163">
        <f t="shared" si="124"/>
        <v>0.4</v>
      </c>
      <c r="J163" s="36">
        <v>31</v>
      </c>
      <c r="K163" s="43">
        <v>34.598478999999998</v>
      </c>
      <c r="L163" s="7" t="s">
        <v>16</v>
      </c>
      <c r="M163" s="37">
        <f t="shared" si="100"/>
        <v>4.2741798006330542</v>
      </c>
      <c r="N163" s="40">
        <f t="shared" si="100"/>
        <v>147.88012007442691</v>
      </c>
      <c r="O163" s="38">
        <v>0.84430302565225734</v>
      </c>
      <c r="P163" s="34">
        <v>0.3</v>
      </c>
      <c r="Q163" s="41">
        <f t="shared" si="101"/>
        <v>2.9919258604431378</v>
      </c>
      <c r="R163" s="41">
        <f t="shared" si="102"/>
        <v>0.59101211795658015</v>
      </c>
      <c r="S163" s="41">
        <f t="shared" si="107"/>
        <v>1.2822539401899162</v>
      </c>
      <c r="T163" s="41">
        <f t="shared" si="108"/>
        <v>44.364036022328072</v>
      </c>
      <c r="V163" s="11">
        <f t="shared" si="125"/>
        <v>0.11709881756334155</v>
      </c>
      <c r="W163" s="11">
        <f t="shared" si="125"/>
        <v>0</v>
      </c>
      <c r="X163" s="11">
        <f t="shared" si="125"/>
        <v>4.1570809830697124</v>
      </c>
      <c r="Y163" s="11">
        <f t="shared" si="103"/>
        <v>4.2741798006330542</v>
      </c>
      <c r="Z163" s="11">
        <f t="shared" si="126"/>
        <v>147.88012007442691</v>
      </c>
      <c r="AD163" s="34">
        <v>0.3</v>
      </c>
      <c r="AE163" s="35">
        <f t="shared" si="110"/>
        <v>1.2154322941170308</v>
      </c>
      <c r="AF163" s="35">
        <f t="shared" si="111"/>
        <v>0</v>
      </c>
      <c r="AG163" s="35">
        <f t="shared" si="112"/>
        <v>43.148603728211036</v>
      </c>
      <c r="AH163" s="11">
        <f t="shared" si="113"/>
        <v>44.364036022328065</v>
      </c>
    </row>
    <row r="164" spans="1:34" x14ac:dyDescent="0.3">
      <c r="A164" s="7" t="s">
        <v>14</v>
      </c>
      <c r="B164" s="3"/>
      <c r="C164" s="3"/>
      <c r="D164" s="3">
        <v>0.12058700955452778</v>
      </c>
      <c r="E164" s="3">
        <v>0.12058700955452778</v>
      </c>
      <c r="G164">
        <v>4</v>
      </c>
      <c r="H164">
        <f t="shared" si="124"/>
        <v>0.4</v>
      </c>
      <c r="J164" s="36">
        <v>31</v>
      </c>
      <c r="K164" s="43">
        <v>34.598478999999998</v>
      </c>
      <c r="L164" s="7" t="s">
        <v>14</v>
      </c>
      <c r="M164" s="37">
        <f t="shared" si="100"/>
        <v>0.30146752388631942</v>
      </c>
      <c r="N164" s="40">
        <f t="shared" si="100"/>
        <v>10.43031779436282</v>
      </c>
      <c r="O164" s="38">
        <v>0.17671458676442589</v>
      </c>
      <c r="P164" s="34">
        <v>0.3</v>
      </c>
      <c r="Q164" s="41">
        <f t="shared" si="101"/>
        <v>0.21102726672042357</v>
      </c>
      <c r="R164" s="41">
        <f t="shared" si="102"/>
        <v>0.12370021073509811</v>
      </c>
      <c r="S164" s="41">
        <f t="shared" si="107"/>
        <v>9.0440257165895821E-2</v>
      </c>
      <c r="T164" s="41">
        <f t="shared" si="108"/>
        <v>3.1290953383088458</v>
      </c>
      <c r="V164" s="11">
        <f t="shared" si="125"/>
        <v>0</v>
      </c>
      <c r="W164" s="11">
        <f t="shared" si="125"/>
        <v>0</v>
      </c>
      <c r="X164" s="11">
        <f t="shared" si="125"/>
        <v>0.30146752388631942</v>
      </c>
      <c r="Y164" s="11">
        <f t="shared" si="103"/>
        <v>0.30146752388631942</v>
      </c>
      <c r="Z164" s="11">
        <f t="shared" si="126"/>
        <v>10.43031779436282</v>
      </c>
      <c r="AD164" s="34">
        <v>0.3</v>
      </c>
      <c r="AE164" s="35">
        <f t="shared" si="110"/>
        <v>0</v>
      </c>
      <c r="AF164" s="35">
        <f t="shared" si="111"/>
        <v>0</v>
      </c>
      <c r="AG164" s="35">
        <f t="shared" si="112"/>
        <v>3.1290953383088458</v>
      </c>
      <c r="AH164" s="11">
        <f t="shared" si="113"/>
        <v>3.1290953383088458</v>
      </c>
    </row>
    <row r="165" spans="1:34" x14ac:dyDescent="0.3">
      <c r="A165" s="7" t="s">
        <v>12</v>
      </c>
      <c r="B165" s="3">
        <v>1.0360847344067483</v>
      </c>
      <c r="C165" s="3"/>
      <c r="D165" s="3">
        <v>0.16377487913703215</v>
      </c>
      <c r="E165" s="3">
        <v>1.1998596135437805</v>
      </c>
      <c r="G165">
        <v>4</v>
      </c>
      <c r="H165">
        <f t="shared" si="124"/>
        <v>0.4</v>
      </c>
      <c r="J165" s="36">
        <v>31</v>
      </c>
      <c r="K165" s="43">
        <v>34.598478999999998</v>
      </c>
      <c r="L165" s="7" t="s">
        <v>12</v>
      </c>
      <c r="M165" s="37">
        <f t="shared" si="100"/>
        <v>2.999649033859451</v>
      </c>
      <c r="N165" s="40">
        <f t="shared" si="100"/>
        <v>103.7832941053565</v>
      </c>
      <c r="O165" s="38">
        <v>1.0995574287564274</v>
      </c>
      <c r="P165" s="34">
        <v>0.3</v>
      </c>
      <c r="Q165" s="41">
        <f t="shared" si="101"/>
        <v>2.0997543237016156</v>
      </c>
      <c r="R165" s="41">
        <f t="shared" si="102"/>
        <v>0.76969020012949907</v>
      </c>
      <c r="S165" s="41">
        <f t="shared" si="107"/>
        <v>0.89989471015783529</v>
      </c>
      <c r="T165" s="41">
        <f t="shared" si="108"/>
        <v>31.13498823160695</v>
      </c>
      <c r="V165" s="11">
        <f t="shared" si="125"/>
        <v>2.5902118360168704</v>
      </c>
      <c r="W165" s="11">
        <f t="shared" si="125"/>
        <v>0</v>
      </c>
      <c r="X165" s="11">
        <f t="shared" si="125"/>
        <v>0.40943719784258037</v>
      </c>
      <c r="Y165" s="11">
        <f t="shared" si="103"/>
        <v>2.999649033859451</v>
      </c>
      <c r="Z165" s="11">
        <f t="shared" si="126"/>
        <v>103.7832941053565</v>
      </c>
      <c r="AD165" s="34">
        <v>0.3</v>
      </c>
      <c r="AE165" s="35">
        <f t="shared" si="110"/>
        <v>26.885216944194337</v>
      </c>
      <c r="AF165" s="35">
        <f t="shared" si="111"/>
        <v>0</v>
      </c>
      <c r="AG165" s="35">
        <f t="shared" si="112"/>
        <v>4.2497712874126083</v>
      </c>
      <c r="AH165" s="11">
        <f t="shared" si="113"/>
        <v>31.134988231606947</v>
      </c>
    </row>
    <row r="166" spans="1:34" x14ac:dyDescent="0.3">
      <c r="A166" s="6">
        <v>32</v>
      </c>
      <c r="B166" s="3">
        <v>1.0262122328012191</v>
      </c>
      <c r="C166" s="3"/>
      <c r="D166" s="3">
        <v>1.783619358856253</v>
      </c>
      <c r="E166" s="3">
        <v>2.8098315916574723</v>
      </c>
      <c r="J166" s="36"/>
      <c r="K166" s="38"/>
      <c r="L166" s="27">
        <v>32</v>
      </c>
      <c r="M166" s="46">
        <f>SUM(M160:M165)</f>
        <v>12.526364981773114</v>
      </c>
      <c r="N166" s="46">
        <f t="shared" ref="N166:AH166" si="127">SUM(N160:N165)</f>
        <v>433.39317576821236</v>
      </c>
      <c r="O166" s="46">
        <f t="shared" si="127"/>
        <v>4.0202568488906882</v>
      </c>
      <c r="P166" s="46"/>
      <c r="Q166" s="46">
        <f t="shared" si="127"/>
        <v>8.7684554872411784</v>
      </c>
      <c r="R166" s="46">
        <f t="shared" si="127"/>
        <v>2.8141797942234814</v>
      </c>
      <c r="S166" s="46">
        <f t="shared" si="127"/>
        <v>3.7579094945319338</v>
      </c>
      <c r="T166" s="46">
        <f t="shared" si="127"/>
        <v>130.01795273046372</v>
      </c>
      <c r="U166" s="46">
        <f t="shared" si="127"/>
        <v>0</v>
      </c>
      <c r="V166" s="46">
        <f t="shared" si="127"/>
        <v>3.1757059238335783</v>
      </c>
      <c r="W166" s="46">
        <f t="shared" si="127"/>
        <v>0</v>
      </c>
      <c r="X166" s="46">
        <f t="shared" si="127"/>
        <v>9.3506590579395326</v>
      </c>
      <c r="Y166" s="46">
        <f t="shared" si="127"/>
        <v>12.526364981773114</v>
      </c>
      <c r="Z166" s="46">
        <f t="shared" si="127"/>
        <v>433.39317576821236</v>
      </c>
      <c r="AA166" s="46">
        <f t="shared" si="127"/>
        <v>0</v>
      </c>
      <c r="AB166" s="46">
        <f t="shared" si="127"/>
        <v>0</v>
      </c>
      <c r="AC166" s="46">
        <f t="shared" si="127"/>
        <v>0</v>
      </c>
      <c r="AD166" s="46">
        <f t="shared" si="127"/>
        <v>1.8</v>
      </c>
      <c r="AE166" s="46">
        <f t="shared" si="127"/>
        <v>32.962378414779494</v>
      </c>
      <c r="AF166" s="46">
        <f t="shared" si="127"/>
        <v>0</v>
      </c>
      <c r="AG166" s="46">
        <f t="shared" si="127"/>
        <v>97.055574315684211</v>
      </c>
      <c r="AH166" s="46">
        <f t="shared" si="127"/>
        <v>130.01795273046369</v>
      </c>
    </row>
    <row r="167" spans="1:34" x14ac:dyDescent="0.3">
      <c r="A167" s="7" t="s">
        <v>15</v>
      </c>
      <c r="B167" s="3"/>
      <c r="C167" s="3"/>
      <c r="D167" s="3">
        <v>0.17811643531426694</v>
      </c>
      <c r="E167" s="3">
        <v>0.17811643531426694</v>
      </c>
      <c r="G167">
        <v>2</v>
      </c>
      <c r="H167">
        <f>G167*0.1</f>
        <v>0.2</v>
      </c>
      <c r="J167" s="36">
        <v>32</v>
      </c>
      <c r="K167" s="43">
        <v>17.204127</v>
      </c>
      <c r="L167" s="7" t="s">
        <v>15</v>
      </c>
      <c r="M167" s="37">
        <f t="shared" si="100"/>
        <v>0.89058217657133465</v>
      </c>
      <c r="N167" s="40">
        <f t="shared" si="100"/>
        <v>15.321688869669666</v>
      </c>
      <c r="O167" s="38">
        <v>0.36324665057131983</v>
      </c>
      <c r="P167" s="34">
        <v>0.3</v>
      </c>
      <c r="Q167" s="41">
        <f t="shared" si="101"/>
        <v>0.62340752359993423</v>
      </c>
      <c r="R167" s="41">
        <f t="shared" si="102"/>
        <v>0.25427265539992389</v>
      </c>
      <c r="S167" s="41">
        <f t="shared" si="107"/>
        <v>0.26717465297140036</v>
      </c>
      <c r="T167" s="41">
        <f t="shared" si="108"/>
        <v>4.5965066609008991</v>
      </c>
      <c r="V167" s="11">
        <f t="shared" ref="V167:X171" si="128">B167/$H167</f>
        <v>0</v>
      </c>
      <c r="W167" s="11">
        <f t="shared" si="128"/>
        <v>0</v>
      </c>
      <c r="X167" s="11">
        <f t="shared" si="128"/>
        <v>0.89058217657133465</v>
      </c>
      <c r="Y167" s="11">
        <f t="shared" si="103"/>
        <v>0.89058217657133465</v>
      </c>
      <c r="Z167" s="11">
        <f>$K$167*Y167</f>
        <v>15.321688869669666</v>
      </c>
      <c r="AD167" s="34">
        <v>0.3</v>
      </c>
      <c r="AE167" s="35">
        <f t="shared" si="110"/>
        <v>0</v>
      </c>
      <c r="AF167" s="35">
        <f t="shared" si="111"/>
        <v>0</v>
      </c>
      <c r="AG167" s="35">
        <f t="shared" si="112"/>
        <v>4.5965066609008991</v>
      </c>
      <c r="AH167" s="11">
        <f t="shared" si="113"/>
        <v>4.5965066609008991</v>
      </c>
    </row>
    <row r="168" spans="1:34" x14ac:dyDescent="0.3">
      <c r="A168" s="7" t="s">
        <v>18</v>
      </c>
      <c r="B168" s="3"/>
      <c r="C168" s="3"/>
      <c r="D168" s="3">
        <v>0.30981418208500977</v>
      </c>
      <c r="E168" s="3">
        <v>0.30981418208500977</v>
      </c>
      <c r="G168">
        <v>2</v>
      </c>
      <c r="H168">
        <f>G168*0.1</f>
        <v>0.2</v>
      </c>
      <c r="J168" s="36">
        <v>32</v>
      </c>
      <c r="K168" s="43">
        <v>17.204127</v>
      </c>
      <c r="L168" s="7" t="s">
        <v>18</v>
      </c>
      <c r="M168" s="37">
        <f t="shared" si="100"/>
        <v>1.5490709104250489</v>
      </c>
      <c r="N168" s="40">
        <f t="shared" si="100"/>
        <v>26.650412674958165</v>
      </c>
      <c r="O168" s="38">
        <v>0.57923114550561794</v>
      </c>
      <c r="P168" s="34">
        <v>0.3</v>
      </c>
      <c r="Q168" s="41">
        <f t="shared" si="101"/>
        <v>1.0843496372975341</v>
      </c>
      <c r="R168" s="41">
        <f t="shared" si="102"/>
        <v>0.40546180185393255</v>
      </c>
      <c r="S168" s="41">
        <f t="shared" si="107"/>
        <v>0.46472127312751466</v>
      </c>
      <c r="T168" s="41">
        <f t="shared" si="108"/>
        <v>7.9951238024874494</v>
      </c>
      <c r="V168" s="11">
        <f t="shared" si="128"/>
        <v>0</v>
      </c>
      <c r="W168" s="11">
        <f t="shared" si="128"/>
        <v>0</v>
      </c>
      <c r="X168" s="11">
        <f t="shared" si="128"/>
        <v>1.5490709104250489</v>
      </c>
      <c r="Y168" s="11">
        <f t="shared" si="103"/>
        <v>1.5490709104250489</v>
      </c>
      <c r="Z168" s="11">
        <f t="shared" ref="Z168:Z171" si="129">$K$167*Y168</f>
        <v>26.650412674958165</v>
      </c>
      <c r="AD168" s="34">
        <v>0.3</v>
      </c>
      <c r="AE168" s="35">
        <f t="shared" si="110"/>
        <v>0</v>
      </c>
      <c r="AF168" s="35">
        <f t="shared" si="111"/>
        <v>0</v>
      </c>
      <c r="AG168" s="35">
        <f t="shared" si="112"/>
        <v>7.9951238024874494</v>
      </c>
      <c r="AH168" s="11">
        <f t="shared" si="113"/>
        <v>7.9951238024874494</v>
      </c>
    </row>
    <row r="169" spans="1:34" x14ac:dyDescent="0.3">
      <c r="A169" s="7" t="s">
        <v>16</v>
      </c>
      <c r="B169" s="3"/>
      <c r="C169" s="3"/>
      <c r="D169" s="3">
        <v>0.43980103522836067</v>
      </c>
      <c r="E169" s="3">
        <v>0.43980103522836067</v>
      </c>
      <c r="G169">
        <v>2</v>
      </c>
      <c r="H169">
        <f>G169*0.1</f>
        <v>0.2</v>
      </c>
      <c r="J169" s="36">
        <v>32</v>
      </c>
      <c r="K169" s="43">
        <v>17.204127</v>
      </c>
      <c r="L169" s="7" t="s">
        <v>16</v>
      </c>
      <c r="M169" s="37">
        <f t="shared" si="100"/>
        <v>2.199005176141803</v>
      </c>
      <c r="N169" s="40">
        <f t="shared" si="100"/>
        <v>37.83196432400095</v>
      </c>
      <c r="O169" s="38">
        <v>0.31415926535897926</v>
      </c>
      <c r="P169" s="34">
        <v>0.3</v>
      </c>
      <c r="Q169" s="41">
        <f t="shared" si="101"/>
        <v>1.5393036232992621</v>
      </c>
      <c r="R169" s="41">
        <f t="shared" si="102"/>
        <v>0.21991148575128547</v>
      </c>
      <c r="S169" s="41">
        <f t="shared" si="107"/>
        <v>0.65970155284254084</v>
      </c>
      <c r="T169" s="41">
        <f t="shared" si="108"/>
        <v>11.349589297200284</v>
      </c>
      <c r="V169" s="11">
        <f t="shared" si="128"/>
        <v>0</v>
      </c>
      <c r="W169" s="11">
        <f t="shared" si="128"/>
        <v>0</v>
      </c>
      <c r="X169" s="11">
        <f t="shared" si="128"/>
        <v>2.199005176141803</v>
      </c>
      <c r="Y169" s="11">
        <f t="shared" si="103"/>
        <v>2.199005176141803</v>
      </c>
      <c r="Z169" s="11">
        <f t="shared" si="129"/>
        <v>37.83196432400095</v>
      </c>
      <c r="AD169" s="34">
        <v>0.3</v>
      </c>
      <c r="AE169" s="35">
        <f t="shared" si="110"/>
        <v>0</v>
      </c>
      <c r="AF169" s="35">
        <f t="shared" si="111"/>
        <v>0</v>
      </c>
      <c r="AG169" s="35">
        <f t="shared" si="112"/>
        <v>11.349589297200284</v>
      </c>
      <c r="AH169" s="11">
        <f t="shared" si="113"/>
        <v>11.349589297200284</v>
      </c>
    </row>
    <row r="170" spans="1:34" x14ac:dyDescent="0.3">
      <c r="A170" s="7" t="s">
        <v>14</v>
      </c>
      <c r="B170" s="3"/>
      <c r="C170" s="3"/>
      <c r="D170" s="3">
        <v>7.2874878637679233E-2</v>
      </c>
      <c r="E170" s="3">
        <v>7.2874878637679233E-2</v>
      </c>
      <c r="G170">
        <v>2</v>
      </c>
      <c r="H170">
        <f>G170*0.1</f>
        <v>0.2</v>
      </c>
      <c r="J170" s="36">
        <v>32</v>
      </c>
      <c r="K170" s="43">
        <v>17.204127</v>
      </c>
      <c r="L170" s="7" t="s">
        <v>14</v>
      </c>
      <c r="M170" s="37">
        <f t="shared" si="100"/>
        <v>0.36437439318839615</v>
      </c>
      <c r="N170" s="40">
        <f t="shared" si="100"/>
        <v>6.2687433359611022</v>
      </c>
      <c r="O170" s="38">
        <v>0.21598449493429836</v>
      </c>
      <c r="P170" s="34">
        <v>0.3</v>
      </c>
      <c r="Q170" s="41">
        <f t="shared" si="101"/>
        <v>0.25506207523187729</v>
      </c>
      <c r="R170" s="41">
        <f t="shared" si="102"/>
        <v>0.15118914645400885</v>
      </c>
      <c r="S170" s="41">
        <f t="shared" si="107"/>
        <v>0.10931231795651884</v>
      </c>
      <c r="T170" s="41">
        <f t="shared" si="108"/>
        <v>1.8806230007883307</v>
      </c>
      <c r="V170" s="11">
        <f t="shared" si="128"/>
        <v>0</v>
      </c>
      <c r="W170" s="11">
        <f t="shared" si="128"/>
        <v>0</v>
      </c>
      <c r="X170" s="11">
        <f t="shared" si="128"/>
        <v>0.36437439318839615</v>
      </c>
      <c r="Y170" s="11">
        <f t="shared" si="103"/>
        <v>0.36437439318839615</v>
      </c>
      <c r="Z170" s="11">
        <f t="shared" si="129"/>
        <v>6.2687433359611022</v>
      </c>
      <c r="AD170" s="34">
        <v>0.3</v>
      </c>
      <c r="AE170" s="35">
        <f t="shared" si="110"/>
        <v>0</v>
      </c>
      <c r="AF170" s="35">
        <f t="shared" si="111"/>
        <v>0</v>
      </c>
      <c r="AG170" s="35">
        <f t="shared" si="112"/>
        <v>1.8806230007883307</v>
      </c>
      <c r="AH170" s="11">
        <f t="shared" si="113"/>
        <v>1.8806230007883307</v>
      </c>
    </row>
    <row r="171" spans="1:34" x14ac:dyDescent="0.3">
      <c r="A171" s="7" t="s">
        <v>12</v>
      </c>
      <c r="B171" s="3">
        <v>1.0262122328012191</v>
      </c>
      <c r="C171" s="3"/>
      <c r="D171" s="3">
        <v>0.7830128275909366</v>
      </c>
      <c r="E171" s="3">
        <v>1.8092250603921558</v>
      </c>
      <c r="G171">
        <v>2</v>
      </c>
      <c r="H171">
        <f>G171*0.1</f>
        <v>0.2</v>
      </c>
      <c r="J171" s="36">
        <v>32</v>
      </c>
      <c r="K171" s="43">
        <v>17.204127</v>
      </c>
      <c r="L171" s="7" t="s">
        <v>12</v>
      </c>
      <c r="M171" s="37">
        <f t="shared" si="100"/>
        <v>9.0461253019607781</v>
      </c>
      <c r="N171" s="40">
        <f t="shared" si="100"/>
        <v>155.63068855284658</v>
      </c>
      <c r="O171" s="38">
        <v>3.2397674240144738</v>
      </c>
      <c r="P171" s="34">
        <v>0.3</v>
      </c>
      <c r="Q171" s="41">
        <f t="shared" si="101"/>
        <v>6.332287711372544</v>
      </c>
      <c r="R171" s="41">
        <f t="shared" si="102"/>
        <v>2.2678371968101314</v>
      </c>
      <c r="S171" s="41">
        <f t="shared" si="107"/>
        <v>2.7138375905882333</v>
      </c>
      <c r="T171" s="41">
        <f t="shared" si="108"/>
        <v>46.689206565853972</v>
      </c>
      <c r="V171" s="11">
        <f t="shared" si="128"/>
        <v>5.1310611640060948</v>
      </c>
      <c r="W171" s="11">
        <f t="shared" si="128"/>
        <v>0</v>
      </c>
      <c r="X171" s="11">
        <f t="shared" si="128"/>
        <v>3.9150641379546829</v>
      </c>
      <c r="Y171" s="11">
        <f t="shared" si="103"/>
        <v>9.0461253019607781</v>
      </c>
      <c r="Z171" s="11">
        <f t="shared" si="129"/>
        <v>155.63068855284658</v>
      </c>
      <c r="AD171" s="34">
        <v>0.3</v>
      </c>
      <c r="AE171" s="35">
        <f t="shared" si="110"/>
        <v>26.482628373098603</v>
      </c>
      <c r="AF171" s="35">
        <f t="shared" si="111"/>
        <v>0</v>
      </c>
      <c r="AG171" s="35">
        <f t="shared" si="112"/>
        <v>20.206578192755362</v>
      </c>
      <c r="AH171" s="11">
        <f t="shared" si="113"/>
        <v>46.689206565853965</v>
      </c>
    </row>
    <row r="172" spans="1:34" x14ac:dyDescent="0.3">
      <c r="A172" s="6">
        <v>33</v>
      </c>
      <c r="B172" s="3">
        <v>3.3266717980796856</v>
      </c>
      <c r="C172" s="3"/>
      <c r="D172" s="3">
        <v>7.4030751919139366</v>
      </c>
      <c r="E172" s="3">
        <v>10.729746989993622</v>
      </c>
      <c r="J172" s="36"/>
      <c r="K172" s="38"/>
      <c r="L172" s="27">
        <v>33</v>
      </c>
      <c r="M172" s="46">
        <f>SUM(M167:M171)</f>
        <v>14.04915795828736</v>
      </c>
      <c r="N172" s="46">
        <f t="shared" ref="N172:AH172" si="130">SUM(N167:N171)</f>
        <v>241.70349775743648</v>
      </c>
      <c r="O172" s="46">
        <f t="shared" si="130"/>
        <v>4.7123889803846897</v>
      </c>
      <c r="P172" s="46"/>
      <c r="Q172" s="46">
        <f t="shared" si="130"/>
        <v>9.8344105708011504</v>
      </c>
      <c r="R172" s="46">
        <f t="shared" si="130"/>
        <v>3.2986722862692819</v>
      </c>
      <c r="S172" s="46">
        <f t="shared" si="130"/>
        <v>4.2147473874862076</v>
      </c>
      <c r="T172" s="46">
        <f t="shared" si="130"/>
        <v>72.511049327230936</v>
      </c>
      <c r="U172" s="46">
        <f t="shared" si="130"/>
        <v>0</v>
      </c>
      <c r="V172" s="46">
        <f t="shared" si="130"/>
        <v>5.1310611640060948</v>
      </c>
      <c r="W172" s="46">
        <f t="shared" si="130"/>
        <v>0</v>
      </c>
      <c r="X172" s="46">
        <f t="shared" si="130"/>
        <v>8.918096794281265</v>
      </c>
      <c r="Y172" s="46">
        <f t="shared" si="130"/>
        <v>14.04915795828736</v>
      </c>
      <c r="Z172" s="46">
        <f t="shared" si="130"/>
        <v>241.70349775743648</v>
      </c>
      <c r="AA172" s="46">
        <f t="shared" si="130"/>
        <v>0</v>
      </c>
      <c r="AB172" s="46">
        <f t="shared" si="130"/>
        <v>0</v>
      </c>
      <c r="AC172" s="46">
        <f t="shared" si="130"/>
        <v>0</v>
      </c>
      <c r="AD172" s="46">
        <f t="shared" si="130"/>
        <v>1.5</v>
      </c>
      <c r="AE172" s="46">
        <f t="shared" si="130"/>
        <v>26.482628373098603</v>
      </c>
      <c r="AF172" s="46">
        <f t="shared" si="130"/>
        <v>0</v>
      </c>
      <c r="AG172" s="46">
        <f t="shared" si="130"/>
        <v>46.028420954132322</v>
      </c>
      <c r="AH172" s="46">
        <f t="shared" si="130"/>
        <v>72.511049327230921</v>
      </c>
    </row>
    <row r="173" spans="1:34" x14ac:dyDescent="0.3">
      <c r="A173" s="7" t="s">
        <v>15</v>
      </c>
      <c r="B173" s="3"/>
      <c r="C173" s="3"/>
      <c r="D173" s="3">
        <v>0.19243741628924949</v>
      </c>
      <c r="E173" s="3">
        <v>0.19243741628924949</v>
      </c>
      <c r="G173">
        <v>8</v>
      </c>
      <c r="H173">
        <f t="shared" ref="H173:H178" si="131">G173*0.1</f>
        <v>0.8</v>
      </c>
      <c r="J173" s="36">
        <v>33</v>
      </c>
      <c r="K173" s="43">
        <v>65.474554999999995</v>
      </c>
      <c r="L173" s="7" t="s">
        <v>15</v>
      </c>
      <c r="M173" s="37">
        <f t="shared" si="100"/>
        <v>0.24054677036156186</v>
      </c>
      <c r="N173" s="40">
        <f t="shared" si="100"/>
        <v>15.749692746110451</v>
      </c>
      <c r="O173" s="38">
        <v>0.14480778637640457</v>
      </c>
      <c r="P173" s="34">
        <v>0.3</v>
      </c>
      <c r="Q173" s="41">
        <f t="shared" si="101"/>
        <v>0.1683827392530933</v>
      </c>
      <c r="R173" s="41">
        <f t="shared" si="102"/>
        <v>0.10136545046348319</v>
      </c>
      <c r="S173" s="41">
        <f t="shared" si="107"/>
        <v>7.2164031108468557E-2</v>
      </c>
      <c r="T173" s="41">
        <f t="shared" si="108"/>
        <v>4.724907823833135</v>
      </c>
      <c r="V173" s="11">
        <f t="shared" ref="V173:X178" si="132">B173/$H173</f>
        <v>0</v>
      </c>
      <c r="W173" s="11">
        <f t="shared" si="132"/>
        <v>0</v>
      </c>
      <c r="X173" s="11">
        <f t="shared" si="132"/>
        <v>0.24054677036156186</v>
      </c>
      <c r="Y173" s="11">
        <f t="shared" si="103"/>
        <v>0.24054677036156186</v>
      </c>
      <c r="Z173" s="11">
        <f>$K$173*Y173</f>
        <v>15.749692746110451</v>
      </c>
      <c r="AD173" s="34">
        <v>0.3</v>
      </c>
      <c r="AE173" s="35">
        <f t="shared" si="110"/>
        <v>0</v>
      </c>
      <c r="AF173" s="35">
        <f t="shared" si="111"/>
        <v>0</v>
      </c>
      <c r="AG173" s="35">
        <f t="shared" si="112"/>
        <v>4.724907823833135</v>
      </c>
      <c r="AH173" s="11">
        <f t="shared" si="113"/>
        <v>4.724907823833135</v>
      </c>
    </row>
    <row r="174" spans="1:34" x14ac:dyDescent="0.3">
      <c r="A174" s="7" t="s">
        <v>21</v>
      </c>
      <c r="B174" s="3"/>
      <c r="C174" s="3"/>
      <c r="D174" s="3">
        <v>3.6378364277704512E-3</v>
      </c>
      <c r="E174" s="3">
        <v>3.6378364277704512E-3</v>
      </c>
      <c r="G174">
        <v>8</v>
      </c>
      <c r="H174">
        <f t="shared" si="131"/>
        <v>0.8</v>
      </c>
      <c r="J174" s="36">
        <v>33</v>
      </c>
      <c r="K174" s="43">
        <v>65.474554999999995</v>
      </c>
      <c r="L174" s="7" t="s">
        <v>21</v>
      </c>
      <c r="M174" s="37">
        <f t="shared" si="100"/>
        <v>4.5472955347130636E-3</v>
      </c>
      <c r="N174" s="40">
        <f t="shared" si="100"/>
        <v>0.29773215158882488</v>
      </c>
      <c r="O174" s="38">
        <v>2.4543692606170259E-3</v>
      </c>
      <c r="P174" s="34">
        <v>0.3</v>
      </c>
      <c r="Q174" s="41">
        <f t="shared" si="101"/>
        <v>3.1831068742991441E-3</v>
      </c>
      <c r="R174" s="41">
        <f t="shared" si="102"/>
        <v>1.7180584824319179E-3</v>
      </c>
      <c r="S174" s="41">
        <f t="shared" si="107"/>
        <v>1.364188660413919E-3</v>
      </c>
      <c r="T174" s="41">
        <f t="shared" si="108"/>
        <v>8.9319645476647461E-2</v>
      </c>
      <c r="V174" s="11">
        <f t="shared" si="132"/>
        <v>0</v>
      </c>
      <c r="W174" s="11">
        <f t="shared" si="132"/>
        <v>0</v>
      </c>
      <c r="X174" s="11">
        <f t="shared" si="132"/>
        <v>4.5472955347130636E-3</v>
      </c>
      <c r="Y174" s="11">
        <f t="shared" si="103"/>
        <v>4.5472955347130636E-3</v>
      </c>
      <c r="Z174" s="11">
        <f t="shared" ref="Z174:Z178" si="133">$K$173*Y174</f>
        <v>0.29773215158882488</v>
      </c>
      <c r="AD174" s="34">
        <v>0.3</v>
      </c>
      <c r="AE174" s="35">
        <f t="shared" si="110"/>
        <v>0</v>
      </c>
      <c r="AF174" s="35">
        <f t="shared" si="111"/>
        <v>0</v>
      </c>
      <c r="AG174" s="35">
        <f t="shared" si="112"/>
        <v>8.9319645476647461E-2</v>
      </c>
      <c r="AH174" s="11">
        <f t="shared" si="113"/>
        <v>8.9319645476647461E-2</v>
      </c>
    </row>
    <row r="175" spans="1:34" x14ac:dyDescent="0.3">
      <c r="A175" s="7" t="s">
        <v>18</v>
      </c>
      <c r="B175" s="3">
        <v>0.42155574322802958</v>
      </c>
      <c r="C175" s="3"/>
      <c r="D175" s="3">
        <v>4.3648088220369488</v>
      </c>
      <c r="E175" s="3">
        <v>4.7863645652649787</v>
      </c>
      <c r="G175">
        <v>8</v>
      </c>
      <c r="H175">
        <f t="shared" si="131"/>
        <v>0.8</v>
      </c>
      <c r="J175" s="36">
        <v>33</v>
      </c>
      <c r="K175" s="43">
        <v>65.474554999999995</v>
      </c>
      <c r="L175" s="7" t="s">
        <v>18</v>
      </c>
      <c r="M175" s="37">
        <f t="shared" si="100"/>
        <v>5.9829557065812224</v>
      </c>
      <c r="N175" s="40">
        <f t="shared" si="100"/>
        <v>391.73136247311606</v>
      </c>
      <c r="O175" s="38">
        <v>2.1991148575128556</v>
      </c>
      <c r="P175" s="34">
        <v>0.3</v>
      </c>
      <c r="Q175" s="41">
        <f t="shared" si="101"/>
        <v>4.1880689946068559</v>
      </c>
      <c r="R175" s="41">
        <f t="shared" si="102"/>
        <v>1.5393804002589988</v>
      </c>
      <c r="S175" s="41">
        <f t="shared" si="107"/>
        <v>1.7948867119743668</v>
      </c>
      <c r="T175" s="41">
        <f t="shared" si="108"/>
        <v>117.51940874193483</v>
      </c>
      <c r="V175" s="11">
        <f t="shared" si="132"/>
        <v>0.52694467903503694</v>
      </c>
      <c r="W175" s="11">
        <f t="shared" si="132"/>
        <v>0</v>
      </c>
      <c r="X175" s="11">
        <f t="shared" si="132"/>
        <v>5.4560110275461859</v>
      </c>
      <c r="Y175" s="11">
        <f t="shared" si="103"/>
        <v>5.9829557065812224</v>
      </c>
      <c r="Z175" s="11">
        <f t="shared" si="133"/>
        <v>391.73136247311606</v>
      </c>
      <c r="AD175" s="34">
        <v>0.3</v>
      </c>
      <c r="AE175" s="35">
        <f t="shared" si="110"/>
        <v>10.350440510831062</v>
      </c>
      <c r="AF175" s="35">
        <f t="shared" si="111"/>
        <v>0</v>
      </c>
      <c r="AG175" s="35">
        <f t="shared" si="112"/>
        <v>107.16896823110378</v>
      </c>
      <c r="AH175" s="11">
        <f t="shared" si="113"/>
        <v>117.51940874193484</v>
      </c>
    </row>
    <row r="176" spans="1:34" x14ac:dyDescent="0.3">
      <c r="A176" s="7" t="s">
        <v>16</v>
      </c>
      <c r="B176" s="3">
        <v>4.6839527025336621E-2</v>
      </c>
      <c r="C176" s="3"/>
      <c r="D176" s="3">
        <v>2.2361318902809839</v>
      </c>
      <c r="E176" s="3">
        <v>2.2829714173063205</v>
      </c>
      <c r="G176">
        <v>8</v>
      </c>
      <c r="H176">
        <f t="shared" si="131"/>
        <v>0.8</v>
      </c>
      <c r="J176" s="36">
        <v>33</v>
      </c>
      <c r="K176" s="43">
        <v>65.474554999999995</v>
      </c>
      <c r="L176" s="7" t="s">
        <v>16</v>
      </c>
      <c r="M176" s="37">
        <f t="shared" si="100"/>
        <v>2.8537142716329007</v>
      </c>
      <c r="N176" s="40">
        <f t="shared" si="100"/>
        <v>186.84567203231327</v>
      </c>
      <c r="O176" s="38">
        <v>0.52768939103266077</v>
      </c>
      <c r="P176" s="34">
        <v>0.3</v>
      </c>
      <c r="Q176" s="41">
        <f t="shared" si="101"/>
        <v>1.9975999901430304</v>
      </c>
      <c r="R176" s="41">
        <f t="shared" si="102"/>
        <v>0.36938257372286254</v>
      </c>
      <c r="S176" s="41">
        <f t="shared" si="107"/>
        <v>0.85611428148987023</v>
      </c>
      <c r="T176" s="41">
        <f t="shared" si="108"/>
        <v>56.053701609693988</v>
      </c>
      <c r="V176" s="11">
        <f t="shared" si="132"/>
        <v>5.8549408781670774E-2</v>
      </c>
      <c r="W176" s="11">
        <f t="shared" si="132"/>
        <v>0</v>
      </c>
      <c r="X176" s="11">
        <f t="shared" si="132"/>
        <v>2.7951648628512298</v>
      </c>
      <c r="Y176" s="11">
        <f t="shared" si="103"/>
        <v>2.8537142716329007</v>
      </c>
      <c r="Z176" s="11">
        <f t="shared" si="133"/>
        <v>186.84567203231327</v>
      </c>
      <c r="AD176" s="34">
        <v>0.3</v>
      </c>
      <c r="AE176" s="35">
        <f t="shared" si="110"/>
        <v>1.1500489456478955</v>
      </c>
      <c r="AF176" s="35">
        <f t="shared" si="111"/>
        <v>0</v>
      </c>
      <c r="AG176" s="35">
        <f t="shared" si="112"/>
        <v>54.903652664046085</v>
      </c>
      <c r="AH176" s="11">
        <f t="shared" si="113"/>
        <v>56.053701609693981</v>
      </c>
    </row>
    <row r="177" spans="1:34" x14ac:dyDescent="0.3">
      <c r="A177" s="7" t="s">
        <v>14</v>
      </c>
      <c r="B177" s="3"/>
      <c r="C177" s="3"/>
      <c r="D177" s="3">
        <v>0.16627009357957478</v>
      </c>
      <c r="E177" s="3">
        <v>0.16627009357957478</v>
      </c>
      <c r="G177">
        <v>8</v>
      </c>
      <c r="H177">
        <f t="shared" si="131"/>
        <v>0.8</v>
      </c>
      <c r="J177" s="36">
        <v>33</v>
      </c>
      <c r="K177" s="43">
        <v>65.474554999999995</v>
      </c>
      <c r="L177" s="7" t="s">
        <v>14</v>
      </c>
      <c r="M177" s="37">
        <f t="shared" si="100"/>
        <v>0.20783761697446848</v>
      </c>
      <c r="N177" s="40">
        <f t="shared" si="100"/>
        <v>13.60807548366377</v>
      </c>
      <c r="O177" s="38">
        <v>0.12026409377023431</v>
      </c>
      <c r="P177" s="34">
        <v>0.3</v>
      </c>
      <c r="Q177" s="41">
        <f t="shared" si="101"/>
        <v>0.14548633188212792</v>
      </c>
      <c r="R177" s="41">
        <f t="shared" si="102"/>
        <v>8.4184865639164011E-2</v>
      </c>
      <c r="S177" s="41">
        <f t="shared" si="107"/>
        <v>6.2351285092340544E-2</v>
      </c>
      <c r="T177" s="41">
        <f t="shared" si="108"/>
        <v>4.0824226450991308</v>
      </c>
      <c r="V177" s="11">
        <f t="shared" si="132"/>
        <v>0</v>
      </c>
      <c r="W177" s="11">
        <f t="shared" si="132"/>
        <v>0</v>
      </c>
      <c r="X177" s="11">
        <f t="shared" si="132"/>
        <v>0.20783761697446848</v>
      </c>
      <c r="Y177" s="11">
        <f t="shared" si="103"/>
        <v>0.20783761697446848</v>
      </c>
      <c r="Z177" s="11">
        <f t="shared" si="133"/>
        <v>13.60807548366377</v>
      </c>
      <c r="AD177" s="34">
        <v>0.3</v>
      </c>
      <c r="AE177" s="35">
        <f t="shared" si="110"/>
        <v>0</v>
      </c>
      <c r="AF177" s="35">
        <f t="shared" si="111"/>
        <v>0</v>
      </c>
      <c r="AG177" s="35">
        <f t="shared" si="112"/>
        <v>4.0824226450991308</v>
      </c>
      <c r="AH177" s="11">
        <f t="shared" si="113"/>
        <v>4.0824226450991308</v>
      </c>
    </row>
    <row r="178" spans="1:34" x14ac:dyDescent="0.3">
      <c r="A178" s="7" t="s">
        <v>12</v>
      </c>
      <c r="B178" s="3">
        <v>2.8582765278263196</v>
      </c>
      <c r="C178" s="3"/>
      <c r="D178" s="3">
        <v>0.43978913329940816</v>
      </c>
      <c r="E178" s="3">
        <v>3.2980656611257277</v>
      </c>
      <c r="G178">
        <v>8</v>
      </c>
      <c r="H178">
        <f t="shared" si="131"/>
        <v>0.8</v>
      </c>
      <c r="J178" s="36">
        <v>33</v>
      </c>
      <c r="K178" s="43">
        <v>65.474554999999995</v>
      </c>
      <c r="L178" s="7" t="s">
        <v>12</v>
      </c>
      <c r="M178" s="37">
        <f t="shared" si="100"/>
        <v>4.1225820764071592</v>
      </c>
      <c r="N178" s="40">
        <f t="shared" si="100"/>
        <v>269.92422690373473</v>
      </c>
      <c r="O178" s="38">
        <v>1.4898021411945352</v>
      </c>
      <c r="P178" s="34">
        <v>0.3</v>
      </c>
      <c r="Q178" s="41">
        <f t="shared" si="101"/>
        <v>2.8858074534850111</v>
      </c>
      <c r="R178" s="41">
        <f t="shared" si="102"/>
        <v>1.0428614988361746</v>
      </c>
      <c r="S178" s="41">
        <f t="shared" si="107"/>
        <v>1.2367746229221477</v>
      </c>
      <c r="T178" s="41">
        <f t="shared" si="108"/>
        <v>80.977268071120406</v>
      </c>
      <c r="V178" s="11">
        <f t="shared" si="132"/>
        <v>3.5728456597828995</v>
      </c>
      <c r="W178" s="11">
        <f t="shared" si="132"/>
        <v>0</v>
      </c>
      <c r="X178" s="11">
        <f t="shared" si="132"/>
        <v>0.5497364166242602</v>
      </c>
      <c r="Y178" s="11">
        <f t="shared" si="103"/>
        <v>4.1225820764071592</v>
      </c>
      <c r="Z178" s="11">
        <f t="shared" si="133"/>
        <v>269.92422690373473</v>
      </c>
      <c r="AD178" s="34">
        <v>0.3</v>
      </c>
      <c r="AE178" s="35">
        <f t="shared" si="110"/>
        <v>70.17914389739002</v>
      </c>
      <c r="AF178" s="35">
        <f t="shared" si="111"/>
        <v>0</v>
      </c>
      <c r="AG178" s="35">
        <f t="shared" si="112"/>
        <v>10.798124173730411</v>
      </c>
      <c r="AH178" s="11">
        <f t="shared" si="113"/>
        <v>80.977268071120434</v>
      </c>
    </row>
    <row r="179" spans="1:34" x14ac:dyDescent="0.3">
      <c r="A179" s="6">
        <v>35</v>
      </c>
      <c r="B179" s="3">
        <v>0.53612938361889617</v>
      </c>
      <c r="C179" s="3"/>
      <c r="D179" s="3">
        <v>0.8536971559741322</v>
      </c>
      <c r="E179" s="3">
        <v>1.3898265395930283</v>
      </c>
      <c r="J179" s="36"/>
      <c r="K179" s="38"/>
      <c r="L179" s="27">
        <v>35</v>
      </c>
      <c r="M179" s="46">
        <f>SUM(M173:M178)</f>
        <v>13.412183737492027</v>
      </c>
      <c r="N179" s="46">
        <f t="shared" ref="N179:AH179" si="134">SUM(N173:N178)</f>
        <v>878.15676179052718</v>
      </c>
      <c r="O179" s="46">
        <f t="shared" si="134"/>
        <v>4.4841326391473082</v>
      </c>
      <c r="P179" s="46"/>
      <c r="Q179" s="46">
        <f t="shared" si="134"/>
        <v>9.3885286162444181</v>
      </c>
      <c r="R179" s="46">
        <f t="shared" si="134"/>
        <v>3.138892847403115</v>
      </c>
      <c r="S179" s="46">
        <f t="shared" si="134"/>
        <v>4.0236551212476073</v>
      </c>
      <c r="T179" s="46">
        <f t="shared" si="134"/>
        <v>263.44702853715813</v>
      </c>
      <c r="U179" s="46">
        <f t="shared" si="134"/>
        <v>0</v>
      </c>
      <c r="V179" s="46">
        <f t="shared" si="134"/>
        <v>4.1583397475996069</v>
      </c>
      <c r="W179" s="46">
        <f t="shared" si="134"/>
        <v>0</v>
      </c>
      <c r="X179" s="46">
        <f t="shared" si="134"/>
        <v>9.2538439898924203</v>
      </c>
      <c r="Y179" s="46">
        <f t="shared" si="134"/>
        <v>13.412183737492027</v>
      </c>
      <c r="Z179" s="46">
        <f t="shared" si="134"/>
        <v>878.15676179052718</v>
      </c>
      <c r="AA179" s="46">
        <f t="shared" si="134"/>
        <v>0</v>
      </c>
      <c r="AB179" s="46">
        <f t="shared" si="134"/>
        <v>0</v>
      </c>
      <c r="AC179" s="46">
        <f t="shared" si="134"/>
        <v>0</v>
      </c>
      <c r="AD179" s="46">
        <f t="shared" si="134"/>
        <v>1.8</v>
      </c>
      <c r="AE179" s="46">
        <f t="shared" si="134"/>
        <v>81.679633353868979</v>
      </c>
      <c r="AF179" s="46">
        <f t="shared" si="134"/>
        <v>0</v>
      </c>
      <c r="AG179" s="46">
        <f t="shared" si="134"/>
        <v>181.76739518328918</v>
      </c>
      <c r="AH179" s="46">
        <f t="shared" si="134"/>
        <v>263.44702853715819</v>
      </c>
    </row>
    <row r="180" spans="1:34" x14ac:dyDescent="0.3">
      <c r="A180" s="7" t="s">
        <v>15</v>
      </c>
      <c r="B180" s="3"/>
      <c r="C180" s="3"/>
      <c r="D180" s="3">
        <v>0.12706857524321033</v>
      </c>
      <c r="E180" s="3">
        <v>0.12706857524321033</v>
      </c>
      <c r="G180">
        <v>1</v>
      </c>
      <c r="H180">
        <f>G180*0.1</f>
        <v>0.1</v>
      </c>
      <c r="J180" s="36">
        <v>35</v>
      </c>
      <c r="K180" s="43">
        <v>11.251324</v>
      </c>
      <c r="L180" s="7" t="s">
        <v>15</v>
      </c>
      <c r="M180" s="37">
        <f t="shared" si="100"/>
        <v>1.2706857524321031</v>
      </c>
      <c r="N180" s="40">
        <f t="shared" si="100"/>
        <v>14.296897102797381</v>
      </c>
      <c r="O180" s="38">
        <v>0.4123340357836604</v>
      </c>
      <c r="P180" s="34">
        <v>0.3</v>
      </c>
      <c r="Q180" s="41">
        <f t="shared" si="101"/>
        <v>0.88948002670247217</v>
      </c>
      <c r="R180" s="41">
        <f t="shared" si="102"/>
        <v>0.28863382504856228</v>
      </c>
      <c r="S180" s="41">
        <f t="shared" si="107"/>
        <v>0.38120572572963091</v>
      </c>
      <c r="T180" s="41">
        <f t="shared" si="108"/>
        <v>4.2890691308392137</v>
      </c>
      <c r="V180" s="11">
        <f t="shared" ref="V180:X184" si="135">B180/$H180</f>
        <v>0</v>
      </c>
      <c r="W180" s="11">
        <f t="shared" si="135"/>
        <v>0</v>
      </c>
      <c r="X180" s="11">
        <f t="shared" si="135"/>
        <v>1.2706857524321031</v>
      </c>
      <c r="Y180" s="11">
        <f t="shared" si="103"/>
        <v>1.2706857524321031</v>
      </c>
      <c r="Z180" s="11">
        <f>$K$180*Y180</f>
        <v>14.296897102797381</v>
      </c>
      <c r="AD180" s="34">
        <v>0.3</v>
      </c>
      <c r="AE180" s="35">
        <f t="shared" si="110"/>
        <v>0</v>
      </c>
      <c r="AF180" s="35">
        <f t="shared" si="111"/>
        <v>0</v>
      </c>
      <c r="AG180" s="35">
        <f t="shared" si="112"/>
        <v>4.2890691308392137</v>
      </c>
      <c r="AH180" s="11">
        <f t="shared" si="113"/>
        <v>4.2890691308392137</v>
      </c>
    </row>
    <row r="181" spans="1:34" x14ac:dyDescent="0.3">
      <c r="A181" s="7" t="s">
        <v>18</v>
      </c>
      <c r="B181" s="3"/>
      <c r="C181" s="3"/>
      <c r="D181" s="3">
        <v>4.7752401684006865E-2</v>
      </c>
      <c r="E181" s="3">
        <v>4.7752401684006865E-2</v>
      </c>
      <c r="G181">
        <v>1</v>
      </c>
      <c r="H181">
        <f>G181*0.1</f>
        <v>0.1</v>
      </c>
      <c r="J181" s="36">
        <v>35</v>
      </c>
      <c r="K181" s="43">
        <v>11.251324</v>
      </c>
      <c r="L181" s="7" t="s">
        <v>18</v>
      </c>
      <c r="M181" s="37">
        <f t="shared" si="100"/>
        <v>0.47752401684006862</v>
      </c>
      <c r="N181" s="40">
        <f t="shared" si="100"/>
        <v>5.3727774312490686</v>
      </c>
      <c r="O181" s="38">
        <v>0.23561944901923448</v>
      </c>
      <c r="P181" s="34">
        <v>0.3</v>
      </c>
      <c r="Q181" s="41">
        <f t="shared" si="101"/>
        <v>0.33426681178804801</v>
      </c>
      <c r="R181" s="41">
        <f t="shared" si="102"/>
        <v>0.16493361431346412</v>
      </c>
      <c r="S181" s="41">
        <f t="shared" si="107"/>
        <v>0.14325720505202058</v>
      </c>
      <c r="T181" s="41">
        <f t="shared" si="108"/>
        <v>1.6118332293747204</v>
      </c>
      <c r="V181" s="11">
        <f t="shared" si="135"/>
        <v>0</v>
      </c>
      <c r="W181" s="11">
        <f t="shared" si="135"/>
        <v>0</v>
      </c>
      <c r="X181" s="11">
        <f t="shared" si="135"/>
        <v>0.47752401684006862</v>
      </c>
      <c r="Y181" s="11">
        <f t="shared" si="103"/>
        <v>0.47752401684006862</v>
      </c>
      <c r="Z181" s="11">
        <f t="shared" ref="Z181:Z184" si="136">$K$180*Y181</f>
        <v>5.3727774312490686</v>
      </c>
      <c r="AD181" s="34">
        <v>0.3</v>
      </c>
      <c r="AE181" s="35">
        <f t="shared" si="110"/>
        <v>0</v>
      </c>
      <c r="AF181" s="35">
        <f t="shared" si="111"/>
        <v>0</v>
      </c>
      <c r="AG181" s="35">
        <f t="shared" si="112"/>
        <v>1.6118332293747204</v>
      </c>
      <c r="AH181" s="11">
        <f t="shared" si="113"/>
        <v>1.6118332293747204</v>
      </c>
    </row>
    <row r="182" spans="1:34" x14ac:dyDescent="0.3">
      <c r="A182" s="7" t="s">
        <v>16</v>
      </c>
      <c r="B182" s="3"/>
      <c r="C182" s="3"/>
      <c r="D182" s="3">
        <v>0.32692681578791538</v>
      </c>
      <c r="E182" s="3">
        <v>0.32692681578791538</v>
      </c>
      <c r="G182">
        <v>1</v>
      </c>
      <c r="H182">
        <f>G182*0.1</f>
        <v>0.1</v>
      </c>
      <c r="J182" s="36">
        <v>35</v>
      </c>
      <c r="K182" s="43">
        <v>11.251324</v>
      </c>
      <c r="L182" s="7" t="s">
        <v>16</v>
      </c>
      <c r="M182" s="37">
        <f t="shared" si="100"/>
        <v>3.2692681578791536</v>
      </c>
      <c r="N182" s="40">
        <f t="shared" si="100"/>
        <v>36.783595287181512</v>
      </c>
      <c r="O182" s="38">
        <v>0.56941366846314989</v>
      </c>
      <c r="P182" s="34">
        <v>0.3</v>
      </c>
      <c r="Q182" s="41">
        <f t="shared" si="101"/>
        <v>2.2884877105154073</v>
      </c>
      <c r="R182" s="41">
        <f t="shared" si="102"/>
        <v>0.39858956792420491</v>
      </c>
      <c r="S182" s="41">
        <f t="shared" si="107"/>
        <v>0.98078044736374603</v>
      </c>
      <c r="T182" s="41">
        <f t="shared" si="108"/>
        <v>11.035078586154453</v>
      </c>
      <c r="V182" s="11">
        <f t="shared" si="135"/>
        <v>0</v>
      </c>
      <c r="W182" s="11">
        <f t="shared" si="135"/>
        <v>0</v>
      </c>
      <c r="X182" s="11">
        <f t="shared" si="135"/>
        <v>3.2692681578791536</v>
      </c>
      <c r="Y182" s="11">
        <f t="shared" si="103"/>
        <v>3.2692681578791536</v>
      </c>
      <c r="Z182" s="11">
        <f t="shared" si="136"/>
        <v>36.783595287181512</v>
      </c>
      <c r="AD182" s="34">
        <v>0.3</v>
      </c>
      <c r="AE182" s="35">
        <f t="shared" si="110"/>
        <v>0</v>
      </c>
      <c r="AF182" s="35">
        <f t="shared" si="111"/>
        <v>0</v>
      </c>
      <c r="AG182" s="35">
        <f t="shared" si="112"/>
        <v>11.035078586154453</v>
      </c>
      <c r="AH182" s="11">
        <f t="shared" si="113"/>
        <v>11.035078586154453</v>
      </c>
    </row>
    <row r="183" spans="1:34" x14ac:dyDescent="0.3">
      <c r="A183" s="7" t="s">
        <v>14</v>
      </c>
      <c r="B183" s="3"/>
      <c r="C183" s="3"/>
      <c r="D183" s="3">
        <v>1.4551345711081805E-2</v>
      </c>
      <c r="E183" s="3">
        <v>1.4551345711081805E-2</v>
      </c>
      <c r="G183">
        <v>1</v>
      </c>
      <c r="H183">
        <f>G183*0.1</f>
        <v>0.1</v>
      </c>
      <c r="J183" s="36">
        <v>35</v>
      </c>
      <c r="K183" s="43">
        <v>11.251324</v>
      </c>
      <c r="L183" s="7" t="s">
        <v>14</v>
      </c>
      <c r="M183" s="37">
        <f t="shared" si="100"/>
        <v>0.14551345711081803</v>
      </c>
      <c r="N183" s="40">
        <f t="shared" si="100"/>
        <v>1.6372190523139176</v>
      </c>
      <c r="O183" s="38">
        <v>7.8539816339744828E-2</v>
      </c>
      <c r="P183" s="34">
        <v>0.3</v>
      </c>
      <c r="Q183" s="41">
        <f t="shared" si="101"/>
        <v>0.10185941997757261</v>
      </c>
      <c r="R183" s="41">
        <f t="shared" si="102"/>
        <v>5.4977871437821374E-2</v>
      </c>
      <c r="S183" s="41">
        <f t="shared" si="107"/>
        <v>4.3654037133245407E-2</v>
      </c>
      <c r="T183" s="41">
        <f t="shared" si="108"/>
        <v>0.49116571569417528</v>
      </c>
      <c r="V183" s="11">
        <f t="shared" si="135"/>
        <v>0</v>
      </c>
      <c r="W183" s="11">
        <f t="shared" si="135"/>
        <v>0</v>
      </c>
      <c r="X183" s="11">
        <f t="shared" si="135"/>
        <v>0.14551345711081803</v>
      </c>
      <c r="Y183" s="11">
        <f t="shared" si="103"/>
        <v>0.14551345711081803</v>
      </c>
      <c r="Z183" s="11">
        <f t="shared" si="136"/>
        <v>1.6372190523139176</v>
      </c>
      <c r="AD183" s="34">
        <v>0.3</v>
      </c>
      <c r="AE183" s="35">
        <f t="shared" si="110"/>
        <v>0</v>
      </c>
      <c r="AF183" s="35">
        <f t="shared" si="111"/>
        <v>0</v>
      </c>
      <c r="AG183" s="35">
        <f t="shared" si="112"/>
        <v>0.49116571569417528</v>
      </c>
      <c r="AH183" s="11">
        <f t="shared" si="113"/>
        <v>0.49116571569417528</v>
      </c>
    </row>
    <row r="184" spans="1:34" x14ac:dyDescent="0.3">
      <c r="A184" s="7" t="s">
        <v>12</v>
      </c>
      <c r="B184" s="3">
        <v>0.53612938361889617</v>
      </c>
      <c r="C184" s="3"/>
      <c r="D184" s="3">
        <v>0.33739801754791776</v>
      </c>
      <c r="E184" s="3">
        <v>0.87352740116681393</v>
      </c>
      <c r="G184">
        <v>1</v>
      </c>
      <c r="H184">
        <f>G184*0.1</f>
        <v>0.1</v>
      </c>
      <c r="J184" s="36">
        <v>35</v>
      </c>
      <c r="K184" s="43">
        <v>11.251324</v>
      </c>
      <c r="L184" s="7" t="s">
        <v>12</v>
      </c>
      <c r="M184" s="37">
        <f t="shared" si="100"/>
        <v>8.7352740116681389</v>
      </c>
      <c r="N184" s="40">
        <f t="shared" si="100"/>
        <v>98.283398134058018</v>
      </c>
      <c r="O184" s="38">
        <v>3.2594023780994106</v>
      </c>
      <c r="P184" s="34">
        <v>0.3</v>
      </c>
      <c r="Q184" s="41">
        <f t="shared" si="101"/>
        <v>6.1146918081676969</v>
      </c>
      <c r="R184" s="41">
        <f t="shared" si="102"/>
        <v>2.2815816646695875</v>
      </c>
      <c r="S184" s="41">
        <f t="shared" si="107"/>
        <v>2.6205822035004416</v>
      </c>
      <c r="T184" s="41">
        <f t="shared" si="108"/>
        <v>29.485019440217403</v>
      </c>
      <c r="V184" s="11">
        <f t="shared" si="135"/>
        <v>5.3612938361889615</v>
      </c>
      <c r="W184" s="11">
        <f t="shared" si="135"/>
        <v>0</v>
      </c>
      <c r="X184" s="11">
        <f t="shared" si="135"/>
        <v>3.3739801754791774</v>
      </c>
      <c r="Y184" s="11">
        <f t="shared" si="103"/>
        <v>8.7352740116681389</v>
      </c>
      <c r="Z184" s="11">
        <f t="shared" si="136"/>
        <v>98.283398134058018</v>
      </c>
      <c r="AD184" s="34">
        <v>0.3</v>
      </c>
      <c r="AE184" s="35">
        <f t="shared" si="110"/>
        <v>18.09649620304948</v>
      </c>
      <c r="AF184" s="35">
        <f t="shared" si="111"/>
        <v>0</v>
      </c>
      <c r="AG184" s="35">
        <f t="shared" si="112"/>
        <v>11.388523237167924</v>
      </c>
      <c r="AH184" s="11">
        <f t="shared" si="113"/>
        <v>29.485019440217403</v>
      </c>
    </row>
    <row r="185" spans="1:34" x14ac:dyDescent="0.3">
      <c r="A185" s="6">
        <v>36</v>
      </c>
      <c r="B185" s="3">
        <v>4.5850592787816691</v>
      </c>
      <c r="C185" s="3"/>
      <c r="D185" s="3">
        <v>8.2557327103045015</v>
      </c>
      <c r="E185" s="3">
        <v>12.840791989086171</v>
      </c>
      <c r="J185" s="36"/>
      <c r="K185" s="38"/>
      <c r="L185" s="27">
        <v>36</v>
      </c>
      <c r="M185" s="46">
        <f>SUM(M180:M184)</f>
        <v>13.898265395930283</v>
      </c>
      <c r="N185" s="46">
        <f t="shared" ref="N185:AH185" si="137">SUM(N180:N184)</f>
        <v>156.3738870075999</v>
      </c>
      <c r="O185" s="46">
        <f t="shared" si="137"/>
        <v>4.5553093477052</v>
      </c>
      <c r="P185" s="46"/>
      <c r="Q185" s="46">
        <f t="shared" si="137"/>
        <v>9.728785777151197</v>
      </c>
      <c r="R185" s="46">
        <f t="shared" si="137"/>
        <v>3.1887165433936402</v>
      </c>
      <c r="S185" s="46">
        <f t="shared" si="137"/>
        <v>4.1694796187790848</v>
      </c>
      <c r="T185" s="46">
        <f t="shared" si="137"/>
        <v>46.912166102279969</v>
      </c>
      <c r="U185" s="46">
        <f t="shared" si="137"/>
        <v>0</v>
      </c>
      <c r="V185" s="46">
        <f t="shared" si="137"/>
        <v>5.3612938361889615</v>
      </c>
      <c r="W185" s="46">
        <f t="shared" si="137"/>
        <v>0</v>
      </c>
      <c r="X185" s="46">
        <f t="shared" si="137"/>
        <v>8.5369715597413212</v>
      </c>
      <c r="Y185" s="46">
        <f t="shared" si="137"/>
        <v>13.898265395930283</v>
      </c>
      <c r="Z185" s="46">
        <f t="shared" si="137"/>
        <v>156.3738870075999</v>
      </c>
      <c r="AA185" s="46">
        <f t="shared" si="137"/>
        <v>0</v>
      </c>
      <c r="AB185" s="46">
        <f t="shared" si="137"/>
        <v>0</v>
      </c>
      <c r="AC185" s="46">
        <f t="shared" si="137"/>
        <v>0</v>
      </c>
      <c r="AD185" s="46">
        <f t="shared" si="137"/>
        <v>1.5</v>
      </c>
      <c r="AE185" s="46">
        <f t="shared" si="137"/>
        <v>18.09649620304948</v>
      </c>
      <c r="AF185" s="46">
        <f t="shared" si="137"/>
        <v>0</v>
      </c>
      <c r="AG185" s="46">
        <f t="shared" si="137"/>
        <v>28.815669899230489</v>
      </c>
      <c r="AH185" s="46">
        <f t="shared" si="137"/>
        <v>46.912166102279969</v>
      </c>
    </row>
    <row r="186" spans="1:34" x14ac:dyDescent="0.3">
      <c r="A186" s="7" t="s">
        <v>15</v>
      </c>
      <c r="B186" s="3"/>
      <c r="C186" s="3"/>
      <c r="D186" s="3">
        <v>0.91494488169686572</v>
      </c>
      <c r="E186" s="3">
        <v>0.91494488169686572</v>
      </c>
      <c r="G186">
        <v>5</v>
      </c>
      <c r="H186">
        <f>G186*0.1</f>
        <v>0.5</v>
      </c>
      <c r="J186" s="36">
        <v>36</v>
      </c>
      <c r="K186" s="43">
        <v>64.389396000000005</v>
      </c>
      <c r="L186" s="7" t="s">
        <v>15</v>
      </c>
      <c r="M186" s="37">
        <f t="shared" si="100"/>
        <v>1.8298897633937314</v>
      </c>
      <c r="N186" s="40">
        <f t="shared" si="100"/>
        <v>117.82549661150529</v>
      </c>
      <c r="O186" s="38">
        <v>0.60475658581603497</v>
      </c>
      <c r="P186" s="34">
        <v>0.3</v>
      </c>
      <c r="Q186" s="41">
        <f t="shared" si="101"/>
        <v>1.2809228343756118</v>
      </c>
      <c r="R186" s="41">
        <f t="shared" si="102"/>
        <v>0.42332961007122444</v>
      </c>
      <c r="S186" s="41">
        <f t="shared" si="107"/>
        <v>0.54896692901811939</v>
      </c>
      <c r="T186" s="41">
        <f t="shared" si="108"/>
        <v>35.347648983451585</v>
      </c>
      <c r="V186" s="11">
        <f t="shared" ref="V186:X190" si="138">B186/$H186</f>
        <v>0</v>
      </c>
      <c r="W186" s="11">
        <f t="shared" si="138"/>
        <v>0</v>
      </c>
      <c r="X186" s="11">
        <f t="shared" si="138"/>
        <v>1.8298897633937314</v>
      </c>
      <c r="Y186" s="11">
        <f t="shared" si="103"/>
        <v>1.8298897633937314</v>
      </c>
      <c r="Z186" s="11">
        <f>$K$186*Y186</f>
        <v>117.82549661150529</v>
      </c>
      <c r="AD186" s="34">
        <v>0.3</v>
      </c>
      <c r="AE186" s="35">
        <f t="shared" si="110"/>
        <v>0</v>
      </c>
      <c r="AF186" s="35">
        <f t="shared" si="111"/>
        <v>0</v>
      </c>
      <c r="AG186" s="35">
        <f t="shared" si="112"/>
        <v>35.347648983451585</v>
      </c>
      <c r="AH186" s="11">
        <f t="shared" si="113"/>
        <v>35.347648983451585</v>
      </c>
    </row>
    <row r="187" spans="1:34" x14ac:dyDescent="0.3">
      <c r="A187" s="7" t="s">
        <v>18</v>
      </c>
      <c r="B187" s="3"/>
      <c r="C187" s="3"/>
      <c r="D187" s="3">
        <v>2.0365492569566013</v>
      </c>
      <c r="E187" s="3">
        <v>2.0365492569566013</v>
      </c>
      <c r="G187">
        <v>5</v>
      </c>
      <c r="H187">
        <f>G187*0.1</f>
        <v>0.5</v>
      </c>
      <c r="J187" s="36">
        <v>36</v>
      </c>
      <c r="K187" s="43">
        <v>64.389396000000005</v>
      </c>
      <c r="L187" s="7" t="s">
        <v>18</v>
      </c>
      <c r="M187" s="37">
        <f t="shared" si="100"/>
        <v>4.0730985139132025</v>
      </c>
      <c r="N187" s="40">
        <f t="shared" si="100"/>
        <v>262.26435315936874</v>
      </c>
      <c r="O187" s="38">
        <v>1.4372786390173289</v>
      </c>
      <c r="P187" s="34">
        <v>0.3</v>
      </c>
      <c r="Q187" s="41">
        <f t="shared" si="101"/>
        <v>2.8511689597392418</v>
      </c>
      <c r="R187" s="41">
        <f t="shared" si="102"/>
        <v>1.0060950473121302</v>
      </c>
      <c r="S187" s="41">
        <f t="shared" si="107"/>
        <v>1.2219295541739608</v>
      </c>
      <c r="T187" s="41">
        <f t="shared" si="108"/>
        <v>78.679305947810619</v>
      </c>
      <c r="V187" s="11">
        <f t="shared" si="138"/>
        <v>0</v>
      </c>
      <c r="W187" s="11">
        <f t="shared" si="138"/>
        <v>0</v>
      </c>
      <c r="X187" s="11">
        <f t="shared" si="138"/>
        <v>4.0730985139132025</v>
      </c>
      <c r="Y187" s="11">
        <f t="shared" si="103"/>
        <v>4.0730985139132025</v>
      </c>
      <c r="Z187" s="11">
        <f t="shared" ref="Z187:Z190" si="139">$K$186*Y187</f>
        <v>262.26435315936874</v>
      </c>
      <c r="AD187" s="34">
        <v>0.3</v>
      </c>
      <c r="AE187" s="35">
        <f t="shared" si="110"/>
        <v>0</v>
      </c>
      <c r="AF187" s="35">
        <f t="shared" si="111"/>
        <v>0</v>
      </c>
      <c r="AG187" s="35">
        <f t="shared" si="112"/>
        <v>78.679305947810619</v>
      </c>
      <c r="AH187" s="11">
        <f t="shared" si="113"/>
        <v>78.679305947810619</v>
      </c>
    </row>
    <row r="188" spans="1:34" x14ac:dyDescent="0.3">
      <c r="A188" s="7" t="s">
        <v>16</v>
      </c>
      <c r="B188" s="3"/>
      <c r="C188" s="3"/>
      <c r="D188" s="3">
        <v>1.0569524179656755</v>
      </c>
      <c r="E188" s="3">
        <v>1.0569524179656755</v>
      </c>
      <c r="G188">
        <v>5</v>
      </c>
      <c r="H188">
        <f>G188*0.1</f>
        <v>0.5</v>
      </c>
      <c r="J188" s="36">
        <v>36</v>
      </c>
      <c r="K188" s="43">
        <v>64.389396000000005</v>
      </c>
      <c r="L188" s="7" t="s">
        <v>16</v>
      </c>
      <c r="M188" s="37">
        <f t="shared" si="100"/>
        <v>2.113904835931351</v>
      </c>
      <c r="N188" s="40">
        <f t="shared" si="100"/>
        <v>136.11305558709881</v>
      </c>
      <c r="O188" s="38">
        <v>0.39662607251571136</v>
      </c>
      <c r="P188" s="34">
        <v>0.3</v>
      </c>
      <c r="Q188" s="41">
        <f t="shared" si="101"/>
        <v>1.4797333851519456</v>
      </c>
      <c r="R188" s="41">
        <f t="shared" si="102"/>
        <v>0.27763825076099791</v>
      </c>
      <c r="S188" s="41">
        <f t="shared" si="107"/>
        <v>0.63417145077940529</v>
      </c>
      <c r="T188" s="41">
        <f t="shared" si="108"/>
        <v>40.83391667612964</v>
      </c>
      <c r="V188" s="11">
        <f t="shared" si="138"/>
        <v>0</v>
      </c>
      <c r="W188" s="11">
        <f t="shared" si="138"/>
        <v>0</v>
      </c>
      <c r="X188" s="11">
        <f t="shared" si="138"/>
        <v>2.113904835931351</v>
      </c>
      <c r="Y188" s="11">
        <f t="shared" si="103"/>
        <v>2.113904835931351</v>
      </c>
      <c r="Z188" s="11">
        <f t="shared" si="139"/>
        <v>136.11305558709881</v>
      </c>
      <c r="AD188" s="34">
        <v>0.3</v>
      </c>
      <c r="AE188" s="35">
        <f t="shared" si="110"/>
        <v>0</v>
      </c>
      <c r="AF188" s="35">
        <f t="shared" si="111"/>
        <v>0</v>
      </c>
      <c r="AG188" s="35">
        <f t="shared" si="112"/>
        <v>40.83391667612964</v>
      </c>
      <c r="AH188" s="11">
        <f t="shared" si="113"/>
        <v>40.83391667612964</v>
      </c>
    </row>
    <row r="189" spans="1:34" x14ac:dyDescent="0.3">
      <c r="A189" s="7" t="s">
        <v>14</v>
      </c>
      <c r="B189" s="3"/>
      <c r="C189" s="3"/>
      <c r="D189" s="3">
        <v>0.1236864385441953</v>
      </c>
      <c r="E189" s="3">
        <v>0.1236864385441953</v>
      </c>
      <c r="G189">
        <v>5</v>
      </c>
      <c r="H189">
        <f>G189*0.1</f>
        <v>0.5</v>
      </c>
      <c r="J189" s="36">
        <v>36</v>
      </c>
      <c r="K189" s="43">
        <v>64.389396000000005</v>
      </c>
      <c r="L189" s="7" t="s">
        <v>14</v>
      </c>
      <c r="M189" s="37">
        <f t="shared" si="100"/>
        <v>0.24737287708839059</v>
      </c>
      <c r="N189" s="40">
        <f t="shared" si="100"/>
        <v>15.928190142503711</v>
      </c>
      <c r="O189" s="38">
        <v>0.13351768777756629</v>
      </c>
      <c r="P189" s="34">
        <v>0.3</v>
      </c>
      <c r="Q189" s="41">
        <f t="shared" si="101"/>
        <v>0.17316101396187342</v>
      </c>
      <c r="R189" s="41">
        <f t="shared" si="102"/>
        <v>9.3462381444296388E-2</v>
      </c>
      <c r="S189" s="41">
        <f t="shared" si="107"/>
        <v>7.4211863126517175E-2</v>
      </c>
      <c r="T189" s="41">
        <f t="shared" si="108"/>
        <v>4.7784570427511133</v>
      </c>
      <c r="V189" s="11">
        <f t="shared" si="138"/>
        <v>0</v>
      </c>
      <c r="W189" s="11">
        <f t="shared" si="138"/>
        <v>0</v>
      </c>
      <c r="X189" s="11">
        <f t="shared" si="138"/>
        <v>0.24737287708839059</v>
      </c>
      <c r="Y189" s="11">
        <f t="shared" si="103"/>
        <v>0.24737287708839059</v>
      </c>
      <c r="Z189" s="11">
        <f t="shared" si="139"/>
        <v>15.928190142503711</v>
      </c>
      <c r="AD189" s="34">
        <v>0.3</v>
      </c>
      <c r="AE189" s="35">
        <f t="shared" si="110"/>
        <v>0</v>
      </c>
      <c r="AF189" s="35">
        <f t="shared" si="111"/>
        <v>0</v>
      </c>
      <c r="AG189" s="35">
        <f t="shared" si="112"/>
        <v>4.7784570427511133</v>
      </c>
      <c r="AH189" s="11">
        <f t="shared" si="113"/>
        <v>4.7784570427511133</v>
      </c>
    </row>
    <row r="190" spans="1:34" x14ac:dyDescent="0.3">
      <c r="A190" s="7" t="s">
        <v>12</v>
      </c>
      <c r="B190" s="3">
        <v>4.5850592787816691</v>
      </c>
      <c r="C190" s="3"/>
      <c r="D190" s="3">
        <v>4.1235997151411645</v>
      </c>
      <c r="E190" s="3">
        <v>8.7086589939228336</v>
      </c>
      <c r="G190">
        <v>5</v>
      </c>
      <c r="H190">
        <f>G190*0.1</f>
        <v>0.5</v>
      </c>
      <c r="J190" s="36">
        <v>36</v>
      </c>
      <c r="K190" s="43">
        <v>64.389396000000005</v>
      </c>
      <c r="L190" s="7" t="s">
        <v>12</v>
      </c>
      <c r="M190" s="37">
        <f t="shared" si="100"/>
        <v>17.417317987845667</v>
      </c>
      <c r="N190" s="40">
        <f t="shared" si="100"/>
        <v>1121.4905851773178</v>
      </c>
      <c r="O190" s="38">
        <v>6.330309196983432</v>
      </c>
      <c r="P190" s="34">
        <v>0.3</v>
      </c>
      <c r="Q190" s="41">
        <f t="shared" si="101"/>
        <v>12.192122591491966</v>
      </c>
      <c r="R190" s="41">
        <f t="shared" si="102"/>
        <v>4.431216437888402</v>
      </c>
      <c r="S190" s="41">
        <f t="shared" si="107"/>
        <v>5.2251953963537003</v>
      </c>
      <c r="T190" s="41">
        <f t="shared" si="108"/>
        <v>336.44717555319539</v>
      </c>
      <c r="V190" s="11">
        <f t="shared" si="138"/>
        <v>9.1701185575633382</v>
      </c>
      <c r="W190" s="11">
        <f t="shared" si="138"/>
        <v>0</v>
      </c>
      <c r="X190" s="11">
        <f t="shared" si="138"/>
        <v>8.247199430282329</v>
      </c>
      <c r="Y190" s="11">
        <f t="shared" si="103"/>
        <v>17.417317987845667</v>
      </c>
      <c r="Z190" s="11">
        <f t="shared" si="139"/>
        <v>1121.4905851773178</v>
      </c>
      <c r="AD190" s="34">
        <v>0.3</v>
      </c>
      <c r="AE190" s="35">
        <f t="shared" si="110"/>
        <v>177.13751855096839</v>
      </c>
      <c r="AF190" s="35">
        <f t="shared" si="111"/>
        <v>0</v>
      </c>
      <c r="AG190" s="35">
        <f t="shared" si="112"/>
        <v>159.30965700222697</v>
      </c>
      <c r="AH190" s="11">
        <f t="shared" si="113"/>
        <v>336.44717555319539</v>
      </c>
    </row>
    <row r="191" spans="1:34" x14ac:dyDescent="0.3">
      <c r="A191" s="6">
        <v>38</v>
      </c>
      <c r="B191" s="3">
        <v>0.34207074426707301</v>
      </c>
      <c r="C191" s="3"/>
      <c r="D191" s="3">
        <v>1.0966684613775104</v>
      </c>
      <c r="E191" s="3">
        <v>1.4387392056445834</v>
      </c>
      <c r="J191" s="36"/>
      <c r="K191" s="38"/>
      <c r="L191" s="27">
        <v>38</v>
      </c>
      <c r="M191" s="46">
        <f>SUM(M186:M190)</f>
        <v>25.681583978172341</v>
      </c>
      <c r="N191" s="46">
        <f t="shared" ref="N191:AH191" si="140">SUM(N186:N190)</f>
        <v>1653.6216806777943</v>
      </c>
      <c r="O191" s="46">
        <f t="shared" si="140"/>
        <v>8.9024881821100728</v>
      </c>
      <c r="P191" s="46"/>
      <c r="Q191" s="46">
        <f t="shared" si="140"/>
        <v>17.977108784720638</v>
      </c>
      <c r="R191" s="46">
        <f t="shared" si="140"/>
        <v>6.2317417274770506</v>
      </c>
      <c r="S191" s="46">
        <f t="shared" si="140"/>
        <v>7.7044751934517031</v>
      </c>
      <c r="T191" s="46">
        <f t="shared" si="140"/>
        <v>496.08650420333834</v>
      </c>
      <c r="U191" s="46">
        <f t="shared" si="140"/>
        <v>0</v>
      </c>
      <c r="V191" s="46">
        <f t="shared" si="140"/>
        <v>9.1701185575633382</v>
      </c>
      <c r="W191" s="46">
        <f t="shared" si="140"/>
        <v>0</v>
      </c>
      <c r="X191" s="46">
        <f t="shared" si="140"/>
        <v>16.511465420609003</v>
      </c>
      <c r="Y191" s="46">
        <f t="shared" si="140"/>
        <v>25.681583978172341</v>
      </c>
      <c r="Z191" s="46">
        <f t="shared" si="140"/>
        <v>1653.6216806777943</v>
      </c>
      <c r="AA191" s="46">
        <f t="shared" si="140"/>
        <v>0</v>
      </c>
      <c r="AB191" s="46">
        <f t="shared" si="140"/>
        <v>0</v>
      </c>
      <c r="AC191" s="46">
        <f t="shared" si="140"/>
        <v>0</v>
      </c>
      <c r="AD191" s="46">
        <f t="shared" si="140"/>
        <v>1.5</v>
      </c>
      <c r="AE191" s="46">
        <f t="shared" si="140"/>
        <v>177.13751855096839</v>
      </c>
      <c r="AF191" s="46">
        <f t="shared" si="140"/>
        <v>0</v>
      </c>
      <c r="AG191" s="46">
        <f t="shared" si="140"/>
        <v>318.94898565236991</v>
      </c>
      <c r="AH191" s="46">
        <f t="shared" si="140"/>
        <v>496.08650420333834</v>
      </c>
    </row>
    <row r="192" spans="1:34" x14ac:dyDescent="0.3">
      <c r="A192" s="7" t="s">
        <v>15</v>
      </c>
      <c r="B192" s="3"/>
      <c r="C192" s="3"/>
      <c r="D192" s="3">
        <v>7.2756728555409024E-3</v>
      </c>
      <c r="E192" s="3">
        <v>7.2756728555409024E-3</v>
      </c>
      <c r="G192">
        <v>1</v>
      </c>
      <c r="H192">
        <f>G192*0.1</f>
        <v>0.1</v>
      </c>
      <c r="J192" s="36">
        <v>38</v>
      </c>
      <c r="K192" s="43">
        <v>4.7484010000000003</v>
      </c>
      <c r="L192" s="7" t="s">
        <v>15</v>
      </c>
      <c r="M192" s="37">
        <f t="shared" si="100"/>
        <v>7.2756728555409017E-2</v>
      </c>
      <c r="N192" s="40">
        <f t="shared" si="100"/>
        <v>0.34547812262923278</v>
      </c>
      <c r="O192" s="38">
        <v>3.9269908169872414E-2</v>
      </c>
      <c r="P192" s="34">
        <v>0.3</v>
      </c>
      <c r="Q192" s="41">
        <f t="shared" si="101"/>
        <v>5.0929709988786306E-2</v>
      </c>
      <c r="R192" s="41">
        <f t="shared" si="102"/>
        <v>2.7488935718910687E-2</v>
      </c>
      <c r="S192" s="41">
        <f t="shared" si="107"/>
        <v>2.1827018566622704E-2</v>
      </c>
      <c r="T192" s="41">
        <f t="shared" si="108"/>
        <v>0.10364343678876982</v>
      </c>
      <c r="V192" s="11">
        <f t="shared" ref="V192:X196" si="141">B192/$H192</f>
        <v>0</v>
      </c>
      <c r="W192" s="11">
        <f t="shared" si="141"/>
        <v>0</v>
      </c>
      <c r="X192" s="11">
        <f t="shared" si="141"/>
        <v>7.2756728555409017E-2</v>
      </c>
      <c r="Y192" s="11">
        <f t="shared" si="103"/>
        <v>7.2756728555409017E-2</v>
      </c>
      <c r="Z192" s="11">
        <f>$K$192*Y192</f>
        <v>0.34547812262923278</v>
      </c>
      <c r="AD192" s="34">
        <v>0.3</v>
      </c>
      <c r="AE192" s="35">
        <f t="shared" si="110"/>
        <v>0</v>
      </c>
      <c r="AF192" s="35">
        <f t="shared" si="111"/>
        <v>0</v>
      </c>
      <c r="AG192" s="35">
        <f t="shared" si="112"/>
        <v>0.10364343678876982</v>
      </c>
      <c r="AH192" s="11">
        <f t="shared" si="113"/>
        <v>0.10364343678876982</v>
      </c>
    </row>
    <row r="193" spans="1:34" x14ac:dyDescent="0.3">
      <c r="A193" s="7" t="s">
        <v>18</v>
      </c>
      <c r="B193" s="3"/>
      <c r="C193" s="3"/>
      <c r="D193" s="3">
        <v>0.11306081918074294</v>
      </c>
      <c r="E193" s="3">
        <v>0.11306081918074294</v>
      </c>
      <c r="G193">
        <v>1</v>
      </c>
      <c r="H193">
        <f>G193*0.1</f>
        <v>0.1</v>
      </c>
      <c r="J193" s="36">
        <v>38</v>
      </c>
      <c r="K193" s="43">
        <v>4.7484010000000003</v>
      </c>
      <c r="L193" s="7" t="s">
        <v>18</v>
      </c>
      <c r="M193" s="37">
        <f t="shared" si="100"/>
        <v>1.1306081918074293</v>
      </c>
      <c r="N193" s="40">
        <f t="shared" si="100"/>
        <v>5.3685810685865896</v>
      </c>
      <c r="O193" s="38">
        <v>0.35342917352885173</v>
      </c>
      <c r="P193" s="34">
        <v>0.3</v>
      </c>
      <c r="Q193" s="41">
        <f t="shared" si="101"/>
        <v>0.79142573426520046</v>
      </c>
      <c r="R193" s="41">
        <f t="shared" si="102"/>
        <v>0.2474004214701962</v>
      </c>
      <c r="S193" s="41">
        <f t="shared" si="107"/>
        <v>0.33918245754222881</v>
      </c>
      <c r="T193" s="41">
        <f t="shared" si="108"/>
        <v>1.6105743205759768</v>
      </c>
      <c r="V193" s="11">
        <f t="shared" si="141"/>
        <v>0</v>
      </c>
      <c r="W193" s="11">
        <f t="shared" si="141"/>
        <v>0</v>
      </c>
      <c r="X193" s="11">
        <f t="shared" si="141"/>
        <v>1.1306081918074293</v>
      </c>
      <c r="Y193" s="11">
        <f t="shared" si="103"/>
        <v>1.1306081918074293</v>
      </c>
      <c r="Z193" s="11">
        <f t="shared" ref="Z193:Z196" si="142">$K$192*Y193</f>
        <v>5.3685810685865896</v>
      </c>
      <c r="AD193" s="34">
        <v>0.3</v>
      </c>
      <c r="AE193" s="35">
        <f t="shared" si="110"/>
        <v>0</v>
      </c>
      <c r="AF193" s="35">
        <f t="shared" si="111"/>
        <v>0</v>
      </c>
      <c r="AG193" s="35">
        <f t="shared" si="112"/>
        <v>1.6105743205759768</v>
      </c>
      <c r="AH193" s="11">
        <f t="shared" si="113"/>
        <v>1.6105743205759768</v>
      </c>
    </row>
    <row r="194" spans="1:34" x14ac:dyDescent="0.3">
      <c r="A194" s="7" t="s">
        <v>16</v>
      </c>
      <c r="B194" s="3"/>
      <c r="C194" s="3"/>
      <c r="D194" s="3">
        <v>0.37876668722268692</v>
      </c>
      <c r="E194" s="3">
        <v>0.37876668722268692</v>
      </c>
      <c r="G194">
        <v>1</v>
      </c>
      <c r="H194">
        <f>G194*0.1</f>
        <v>0.1</v>
      </c>
      <c r="J194" s="36">
        <v>38</v>
      </c>
      <c r="K194" s="43">
        <v>4.7484010000000003</v>
      </c>
      <c r="L194" s="7" t="s">
        <v>16</v>
      </c>
      <c r="M194" s="37">
        <f t="shared" si="100"/>
        <v>3.7876668722268692</v>
      </c>
      <c r="N194" s="40">
        <f t="shared" si="100"/>
        <v>17.985361163748937</v>
      </c>
      <c r="O194" s="38">
        <v>0.66758843888783093</v>
      </c>
      <c r="P194" s="34">
        <v>0.3</v>
      </c>
      <c r="Q194" s="41">
        <f t="shared" si="101"/>
        <v>2.6513668105588084</v>
      </c>
      <c r="R194" s="41">
        <f t="shared" si="102"/>
        <v>0.46731190722148164</v>
      </c>
      <c r="S194" s="41">
        <f t="shared" si="107"/>
        <v>1.1363000616680607</v>
      </c>
      <c r="T194" s="41">
        <f t="shared" si="108"/>
        <v>5.3956083491246813</v>
      </c>
      <c r="V194" s="11">
        <f t="shared" si="141"/>
        <v>0</v>
      </c>
      <c r="W194" s="11">
        <f t="shared" si="141"/>
        <v>0</v>
      </c>
      <c r="X194" s="11">
        <f t="shared" si="141"/>
        <v>3.7876668722268692</v>
      </c>
      <c r="Y194" s="11">
        <f t="shared" si="103"/>
        <v>3.7876668722268692</v>
      </c>
      <c r="Z194" s="11">
        <f t="shared" si="142"/>
        <v>17.985361163748937</v>
      </c>
      <c r="AD194" s="34">
        <v>0.3</v>
      </c>
      <c r="AE194" s="35">
        <f t="shared" si="110"/>
        <v>0</v>
      </c>
      <c r="AF194" s="35">
        <f t="shared" si="111"/>
        <v>0</v>
      </c>
      <c r="AG194" s="35">
        <f t="shared" si="112"/>
        <v>5.3956083491246813</v>
      </c>
      <c r="AH194" s="11">
        <f t="shared" si="113"/>
        <v>5.3956083491246813</v>
      </c>
    </row>
    <row r="195" spans="1:34" x14ac:dyDescent="0.3">
      <c r="A195" s="7" t="s">
        <v>14</v>
      </c>
      <c r="B195" s="3"/>
      <c r="C195" s="3"/>
      <c r="D195" s="3">
        <v>1.4551345711081805E-2</v>
      </c>
      <c r="E195" s="3">
        <v>1.4551345711081805E-2</v>
      </c>
      <c r="G195">
        <v>1</v>
      </c>
      <c r="H195">
        <f>G195*0.1</f>
        <v>0.1</v>
      </c>
      <c r="J195" s="36">
        <v>38</v>
      </c>
      <c r="K195" s="43">
        <v>4.7484010000000003</v>
      </c>
      <c r="L195" s="7" t="s">
        <v>14</v>
      </c>
      <c r="M195" s="37">
        <f t="shared" si="100"/>
        <v>0.14551345711081803</v>
      </c>
      <c r="N195" s="40">
        <f t="shared" si="100"/>
        <v>0.69095624525846555</v>
      </c>
      <c r="O195" s="38">
        <v>7.8539816339744828E-2</v>
      </c>
      <c r="P195" s="34">
        <v>0.3</v>
      </c>
      <c r="Q195" s="41">
        <f t="shared" si="101"/>
        <v>0.10185941997757261</v>
      </c>
      <c r="R195" s="41">
        <f t="shared" si="102"/>
        <v>5.4977871437821374E-2</v>
      </c>
      <c r="S195" s="41">
        <f t="shared" si="107"/>
        <v>4.3654037133245407E-2</v>
      </c>
      <c r="T195" s="41">
        <f t="shared" si="108"/>
        <v>0.20728687357753964</v>
      </c>
      <c r="V195" s="11">
        <f t="shared" si="141"/>
        <v>0</v>
      </c>
      <c r="W195" s="11">
        <f t="shared" si="141"/>
        <v>0</v>
      </c>
      <c r="X195" s="11">
        <f t="shared" si="141"/>
        <v>0.14551345711081803</v>
      </c>
      <c r="Y195" s="11">
        <f t="shared" si="103"/>
        <v>0.14551345711081803</v>
      </c>
      <c r="Z195" s="11">
        <f t="shared" si="142"/>
        <v>0.69095624525846555</v>
      </c>
      <c r="AD195" s="34">
        <v>0.3</v>
      </c>
      <c r="AE195" s="35">
        <f t="shared" si="110"/>
        <v>0</v>
      </c>
      <c r="AF195" s="35">
        <f t="shared" si="111"/>
        <v>0</v>
      </c>
      <c r="AG195" s="35">
        <f t="shared" si="112"/>
        <v>0.20728687357753964</v>
      </c>
      <c r="AH195" s="11">
        <f t="shared" si="113"/>
        <v>0.20728687357753964</v>
      </c>
    </row>
    <row r="196" spans="1:34" x14ac:dyDescent="0.3">
      <c r="A196" s="7" t="s">
        <v>12</v>
      </c>
      <c r="B196" s="3">
        <v>0.34207074426707301</v>
      </c>
      <c r="C196" s="3"/>
      <c r="D196" s="3">
        <v>0.5830139364074578</v>
      </c>
      <c r="E196" s="3">
        <v>0.92508468067453076</v>
      </c>
      <c r="G196">
        <v>1</v>
      </c>
      <c r="H196">
        <f>G196*0.1</f>
        <v>0.1</v>
      </c>
      <c r="J196" s="36">
        <v>38</v>
      </c>
      <c r="K196" s="43">
        <v>4.7484010000000003</v>
      </c>
      <c r="L196" s="7" t="s">
        <v>12</v>
      </c>
      <c r="M196" s="37">
        <f t="shared" si="100"/>
        <v>9.250846806745308</v>
      </c>
      <c r="N196" s="40">
        <f t="shared" si="100"/>
        <v>43.926730227996231</v>
      </c>
      <c r="O196" s="38">
        <v>3.1219576995048581</v>
      </c>
      <c r="P196" s="34">
        <v>0.3</v>
      </c>
      <c r="Q196" s="41">
        <f t="shared" si="101"/>
        <v>6.4755927647217151</v>
      </c>
      <c r="R196" s="41">
        <f t="shared" si="102"/>
        <v>2.1853703896534005</v>
      </c>
      <c r="S196" s="41">
        <f t="shared" si="107"/>
        <v>2.7752540420235925</v>
      </c>
      <c r="T196" s="41">
        <f t="shared" si="108"/>
        <v>13.17801906839887</v>
      </c>
      <c r="V196" s="11">
        <f t="shared" si="141"/>
        <v>3.42070744267073</v>
      </c>
      <c r="W196" s="11">
        <f t="shared" si="141"/>
        <v>0</v>
      </c>
      <c r="X196" s="11">
        <f t="shared" si="141"/>
        <v>5.8301393640745776</v>
      </c>
      <c r="Y196" s="11">
        <f t="shared" si="103"/>
        <v>9.250846806745308</v>
      </c>
      <c r="Z196" s="11">
        <f t="shared" si="142"/>
        <v>43.926730227996231</v>
      </c>
      <c r="AD196" s="34">
        <v>0.3</v>
      </c>
      <c r="AE196" s="35">
        <f t="shared" si="110"/>
        <v>4.8728671924455407</v>
      </c>
      <c r="AF196" s="35">
        <f t="shared" si="111"/>
        <v>0</v>
      </c>
      <c r="AG196" s="35">
        <f t="shared" si="112"/>
        <v>8.3051518759533263</v>
      </c>
      <c r="AH196" s="11">
        <f t="shared" si="113"/>
        <v>13.178019068398868</v>
      </c>
    </row>
    <row r="197" spans="1:34" x14ac:dyDescent="0.3">
      <c r="A197" s="6">
        <v>39</v>
      </c>
      <c r="B197" s="3">
        <v>0.4900828491823227</v>
      </c>
      <c r="C197" s="3"/>
      <c r="D197" s="3">
        <v>2.2388585064312165</v>
      </c>
      <c r="E197" s="3">
        <v>2.7289413556135393</v>
      </c>
      <c r="J197" s="36"/>
      <c r="K197" s="38"/>
      <c r="L197" s="27">
        <v>39</v>
      </c>
      <c r="M197" s="46">
        <f>SUM(M192:M196)</f>
        <v>14.387392056445833</v>
      </c>
      <c r="N197" s="46">
        <f t="shared" ref="N197:AH197" si="143">SUM(N192:N196)</f>
        <v>68.317106828219451</v>
      </c>
      <c r="O197" s="46">
        <f t="shared" si="143"/>
        <v>4.2607850364311579</v>
      </c>
      <c r="P197" s="46"/>
      <c r="Q197" s="46">
        <f t="shared" si="143"/>
        <v>10.071174439512083</v>
      </c>
      <c r="R197" s="46">
        <f t="shared" si="143"/>
        <v>2.9825495255018106</v>
      </c>
      <c r="S197" s="46">
        <f t="shared" si="143"/>
        <v>4.3162176169337503</v>
      </c>
      <c r="T197" s="46">
        <f t="shared" si="143"/>
        <v>20.495132048465837</v>
      </c>
      <c r="U197" s="46">
        <f t="shared" si="143"/>
        <v>0</v>
      </c>
      <c r="V197" s="46">
        <f t="shared" si="143"/>
        <v>3.42070744267073</v>
      </c>
      <c r="W197" s="46">
        <f t="shared" si="143"/>
        <v>0</v>
      </c>
      <c r="X197" s="46">
        <f t="shared" si="143"/>
        <v>10.966684613775103</v>
      </c>
      <c r="Y197" s="46">
        <f t="shared" si="143"/>
        <v>14.387392056445833</v>
      </c>
      <c r="Z197" s="46">
        <f t="shared" si="143"/>
        <v>68.317106828219451</v>
      </c>
      <c r="AA197" s="46">
        <f t="shared" si="143"/>
        <v>0</v>
      </c>
      <c r="AB197" s="46">
        <f t="shared" si="143"/>
        <v>0</v>
      </c>
      <c r="AC197" s="46">
        <f t="shared" si="143"/>
        <v>0</v>
      </c>
      <c r="AD197" s="46">
        <f t="shared" si="143"/>
        <v>1.5</v>
      </c>
      <c r="AE197" s="46">
        <f t="shared" si="143"/>
        <v>4.8728671924455407</v>
      </c>
      <c r="AF197" s="46">
        <f t="shared" si="143"/>
        <v>0</v>
      </c>
      <c r="AG197" s="46">
        <f t="shared" si="143"/>
        <v>15.622264856020294</v>
      </c>
      <c r="AH197" s="46">
        <f t="shared" si="143"/>
        <v>20.495132048465834</v>
      </c>
    </row>
    <row r="198" spans="1:34" x14ac:dyDescent="0.3">
      <c r="A198" s="7" t="s">
        <v>15</v>
      </c>
      <c r="B198" s="3"/>
      <c r="C198" s="3"/>
      <c r="D198" s="3">
        <v>0.13434424809875126</v>
      </c>
      <c r="E198" s="3">
        <v>0.13434424809875126</v>
      </c>
      <c r="G198">
        <v>1</v>
      </c>
      <c r="H198">
        <f>G198*0.1</f>
        <v>0.1</v>
      </c>
      <c r="J198" s="36">
        <v>39</v>
      </c>
      <c r="K198" s="43">
        <v>1.9165220000000001</v>
      </c>
      <c r="L198" s="7" t="s">
        <v>15</v>
      </c>
      <c r="M198" s="37">
        <f t="shared" si="100"/>
        <v>1.3434424809875125</v>
      </c>
      <c r="N198" s="40">
        <f t="shared" si="100"/>
        <v>2.5747370705471497</v>
      </c>
      <c r="O198" s="38">
        <v>0.45160394395353282</v>
      </c>
      <c r="P198" s="34">
        <v>0.3</v>
      </c>
      <c r="Q198" s="41">
        <f t="shared" si="101"/>
        <v>0.94040973669125871</v>
      </c>
      <c r="R198" s="41">
        <f t="shared" si="102"/>
        <v>0.31612276076747298</v>
      </c>
      <c r="S198" s="41">
        <f t="shared" si="107"/>
        <v>0.40303274429625374</v>
      </c>
      <c r="T198" s="41">
        <f t="shared" si="108"/>
        <v>0.77242112116414485</v>
      </c>
      <c r="V198" s="11">
        <f t="shared" ref="V198:X202" si="144">B198/$H198</f>
        <v>0</v>
      </c>
      <c r="W198" s="11">
        <f t="shared" si="144"/>
        <v>0</v>
      </c>
      <c r="X198" s="11">
        <f t="shared" si="144"/>
        <v>1.3434424809875125</v>
      </c>
      <c r="Y198" s="11">
        <f t="shared" si="103"/>
        <v>1.3434424809875125</v>
      </c>
      <c r="Z198" s="11">
        <f>$K$198*Y198</f>
        <v>2.5747370705471497</v>
      </c>
      <c r="AD198" s="34">
        <v>0.3</v>
      </c>
      <c r="AE198" s="35">
        <f t="shared" si="110"/>
        <v>0</v>
      </c>
      <c r="AF198" s="35">
        <f t="shared" si="111"/>
        <v>0</v>
      </c>
      <c r="AG198" s="35">
        <f t="shared" si="112"/>
        <v>0.77242112116414485</v>
      </c>
      <c r="AH198" s="11">
        <f t="shared" si="113"/>
        <v>0.77242112116414485</v>
      </c>
    </row>
    <row r="199" spans="1:34" x14ac:dyDescent="0.3">
      <c r="A199" s="7" t="s">
        <v>18</v>
      </c>
      <c r="B199" s="3"/>
      <c r="C199" s="3"/>
      <c r="D199" s="3">
        <v>0.47271186827483258</v>
      </c>
      <c r="E199" s="3">
        <v>0.47271186827483258</v>
      </c>
      <c r="G199">
        <v>1</v>
      </c>
      <c r="H199">
        <f>G199*0.1</f>
        <v>0.1</v>
      </c>
      <c r="J199" s="36">
        <v>39</v>
      </c>
      <c r="K199" s="43">
        <v>1.9165220000000001</v>
      </c>
      <c r="L199" s="7" t="s">
        <v>18</v>
      </c>
      <c r="M199" s="37">
        <f t="shared" ref="M199:N262" si="145">Y199</f>
        <v>4.7271186827483254</v>
      </c>
      <c r="N199" s="40">
        <f t="shared" si="145"/>
        <v>9.0596269520981867</v>
      </c>
      <c r="O199" s="38">
        <v>1.5315264186250244</v>
      </c>
      <c r="P199" s="34">
        <v>0.3</v>
      </c>
      <c r="Q199" s="41">
        <f t="shared" ref="Q199:Q262" si="146">(100%-P199)*M199</f>
        <v>3.3089830779238274</v>
      </c>
      <c r="R199" s="41">
        <f t="shared" ref="R199:R262" si="147">(100%-P199)*O199</f>
        <v>1.0720684930375171</v>
      </c>
      <c r="S199" s="41">
        <f t="shared" si="107"/>
        <v>1.4181356048244975</v>
      </c>
      <c r="T199" s="41">
        <f t="shared" si="108"/>
        <v>2.7178880856294558</v>
      </c>
      <c r="V199" s="11">
        <f t="shared" si="144"/>
        <v>0</v>
      </c>
      <c r="W199" s="11">
        <f t="shared" si="144"/>
        <v>0</v>
      </c>
      <c r="X199" s="11">
        <f t="shared" si="144"/>
        <v>4.7271186827483254</v>
      </c>
      <c r="Y199" s="11">
        <f t="shared" ref="Y199:Y262" si="148">SUM(V199:X199)</f>
        <v>4.7271186827483254</v>
      </c>
      <c r="Z199" s="11">
        <f t="shared" ref="Z199:Z202" si="149">$K$198*Y199</f>
        <v>9.0596269520981867</v>
      </c>
      <c r="AD199" s="34">
        <v>0.3</v>
      </c>
      <c r="AE199" s="35">
        <f t="shared" si="110"/>
        <v>0</v>
      </c>
      <c r="AF199" s="35">
        <f t="shared" si="111"/>
        <v>0</v>
      </c>
      <c r="AG199" s="35">
        <f t="shared" si="112"/>
        <v>2.7178880856294558</v>
      </c>
      <c r="AH199" s="11">
        <f t="shared" si="113"/>
        <v>2.7178880856294558</v>
      </c>
    </row>
    <row r="200" spans="1:34" x14ac:dyDescent="0.3">
      <c r="A200" s="7" t="s">
        <v>16</v>
      </c>
      <c r="B200" s="3"/>
      <c r="C200" s="3"/>
      <c r="D200" s="3">
        <v>0.57219710454995298</v>
      </c>
      <c r="E200" s="3">
        <v>0.57219710454995298</v>
      </c>
      <c r="G200">
        <v>1</v>
      </c>
      <c r="H200">
        <f>G200*0.1</f>
        <v>0.1</v>
      </c>
      <c r="J200" s="36">
        <v>39</v>
      </c>
      <c r="K200" s="43">
        <v>1.9165220000000001</v>
      </c>
      <c r="L200" s="7" t="s">
        <v>16</v>
      </c>
      <c r="M200" s="37">
        <f t="shared" si="145"/>
        <v>5.7219710454995294</v>
      </c>
      <c r="N200" s="40">
        <f t="shared" si="145"/>
        <v>10.966283392062849</v>
      </c>
      <c r="O200" s="38">
        <v>0.80503311748238437</v>
      </c>
      <c r="P200" s="34">
        <v>0.3</v>
      </c>
      <c r="Q200" s="41">
        <f t="shared" si="146"/>
        <v>4.0053797318496702</v>
      </c>
      <c r="R200" s="41">
        <f t="shared" si="147"/>
        <v>0.56352318223766906</v>
      </c>
      <c r="S200" s="41">
        <f t="shared" si="107"/>
        <v>1.7165913136498587</v>
      </c>
      <c r="T200" s="41">
        <f t="shared" si="108"/>
        <v>3.2898850176188548</v>
      </c>
      <c r="V200" s="11">
        <f t="shared" si="144"/>
        <v>0</v>
      </c>
      <c r="W200" s="11">
        <f t="shared" si="144"/>
        <v>0</v>
      </c>
      <c r="X200" s="11">
        <f t="shared" si="144"/>
        <v>5.7219710454995294</v>
      </c>
      <c r="Y200" s="11">
        <f t="shared" si="148"/>
        <v>5.7219710454995294</v>
      </c>
      <c r="Z200" s="11">
        <f t="shared" si="149"/>
        <v>10.966283392062849</v>
      </c>
      <c r="AD200" s="34">
        <v>0.3</v>
      </c>
      <c r="AE200" s="35">
        <f t="shared" si="110"/>
        <v>0</v>
      </c>
      <c r="AF200" s="35">
        <f t="shared" si="111"/>
        <v>0</v>
      </c>
      <c r="AG200" s="35">
        <f t="shared" si="112"/>
        <v>3.2898850176188548</v>
      </c>
      <c r="AH200" s="11">
        <f t="shared" si="113"/>
        <v>3.2898850176188548</v>
      </c>
    </row>
    <row r="201" spans="1:34" x14ac:dyDescent="0.3">
      <c r="A201" s="7" t="s">
        <v>14</v>
      </c>
      <c r="B201" s="3"/>
      <c r="C201" s="3"/>
      <c r="D201" s="3">
        <v>2.5464854994393153E-2</v>
      </c>
      <c r="E201" s="3">
        <v>2.5464854994393153E-2</v>
      </c>
      <c r="G201">
        <v>1</v>
      </c>
      <c r="H201">
        <f>G201*0.1</f>
        <v>0.1</v>
      </c>
      <c r="J201" s="36">
        <v>39</v>
      </c>
      <c r="K201" s="43">
        <v>1.9165220000000001</v>
      </c>
      <c r="L201" s="7" t="s">
        <v>14</v>
      </c>
      <c r="M201" s="37">
        <f t="shared" si="145"/>
        <v>0.25464854994393149</v>
      </c>
      <c r="N201" s="40">
        <f t="shared" si="145"/>
        <v>0.48803954823564349</v>
      </c>
      <c r="O201" s="38">
        <v>0.13744467859455342</v>
      </c>
      <c r="P201" s="34">
        <v>0.3</v>
      </c>
      <c r="Q201" s="41">
        <f t="shared" si="146"/>
        <v>0.17825398496075204</v>
      </c>
      <c r="R201" s="41">
        <f t="shared" si="147"/>
        <v>9.6211275016187384E-2</v>
      </c>
      <c r="S201" s="41">
        <f t="shared" si="107"/>
        <v>7.6394564983179439E-2</v>
      </c>
      <c r="T201" s="41">
        <f t="shared" si="108"/>
        <v>0.14641186447069302</v>
      </c>
      <c r="V201" s="11">
        <f t="shared" si="144"/>
        <v>0</v>
      </c>
      <c r="W201" s="11">
        <f t="shared" si="144"/>
        <v>0</v>
      </c>
      <c r="X201" s="11">
        <f t="shared" si="144"/>
        <v>0.25464854994393149</v>
      </c>
      <c r="Y201" s="11">
        <f t="shared" si="148"/>
        <v>0.25464854994393149</v>
      </c>
      <c r="Z201" s="11">
        <f t="shared" si="149"/>
        <v>0.48803954823564349</v>
      </c>
      <c r="AD201" s="34">
        <v>0.3</v>
      </c>
      <c r="AE201" s="35">
        <f t="shared" si="110"/>
        <v>0</v>
      </c>
      <c r="AF201" s="35">
        <f t="shared" si="111"/>
        <v>0</v>
      </c>
      <c r="AG201" s="35">
        <f t="shared" si="112"/>
        <v>0.14641186447069302</v>
      </c>
      <c r="AH201" s="11">
        <f t="shared" si="113"/>
        <v>0.14641186447069302</v>
      </c>
    </row>
    <row r="202" spans="1:34" x14ac:dyDescent="0.3">
      <c r="A202" s="7" t="s">
        <v>12</v>
      </c>
      <c r="B202" s="3">
        <v>0.4900828491823227</v>
      </c>
      <c r="C202" s="3"/>
      <c r="D202" s="3">
        <v>1.0341404305132864</v>
      </c>
      <c r="E202" s="3">
        <v>1.524223279695609</v>
      </c>
      <c r="G202">
        <v>1</v>
      </c>
      <c r="H202">
        <f>G202*0.1</f>
        <v>0.1</v>
      </c>
      <c r="J202" s="36">
        <v>39</v>
      </c>
      <c r="K202" s="43">
        <v>1.9165220000000001</v>
      </c>
      <c r="L202" s="7" t="s">
        <v>12</v>
      </c>
      <c r="M202" s="37">
        <f t="shared" si="145"/>
        <v>15.24223279695609</v>
      </c>
      <c r="N202" s="40">
        <f t="shared" si="145"/>
        <v>29.212074484487882</v>
      </c>
      <c r="O202" s="38">
        <v>5.1639929243382214</v>
      </c>
      <c r="P202" s="34">
        <v>0.3</v>
      </c>
      <c r="Q202" s="41">
        <f t="shared" si="146"/>
        <v>10.669562957869262</v>
      </c>
      <c r="R202" s="41">
        <f t="shared" si="147"/>
        <v>3.6147950470367549</v>
      </c>
      <c r="S202" s="41">
        <f t="shared" si="107"/>
        <v>4.572669839086827</v>
      </c>
      <c r="T202" s="41">
        <f t="shared" si="108"/>
        <v>8.7636223453463646</v>
      </c>
      <c r="V202" s="11">
        <f t="shared" si="144"/>
        <v>4.9008284918232263</v>
      </c>
      <c r="W202" s="11">
        <f t="shared" si="144"/>
        <v>0</v>
      </c>
      <c r="X202" s="11">
        <f t="shared" si="144"/>
        <v>10.341404305132864</v>
      </c>
      <c r="Y202" s="11">
        <f t="shared" si="148"/>
        <v>15.24223279695609</v>
      </c>
      <c r="Z202" s="11">
        <f t="shared" si="149"/>
        <v>29.212074484487882</v>
      </c>
      <c r="AD202" s="34">
        <v>0.3</v>
      </c>
      <c r="AE202" s="35">
        <f t="shared" si="110"/>
        <v>2.8177636868418099</v>
      </c>
      <c r="AF202" s="35">
        <f t="shared" si="111"/>
        <v>0</v>
      </c>
      <c r="AG202" s="35">
        <f t="shared" si="112"/>
        <v>5.9458586585045543</v>
      </c>
      <c r="AH202" s="11">
        <f t="shared" si="113"/>
        <v>8.7636223453463646</v>
      </c>
    </row>
    <row r="203" spans="1:34" x14ac:dyDescent="0.3">
      <c r="A203" s="6">
        <v>40</v>
      </c>
      <c r="B203" s="3">
        <v>0.49008284918232281</v>
      </c>
      <c r="C203" s="3"/>
      <c r="D203" s="3">
        <v>1.0015236646885146</v>
      </c>
      <c r="E203" s="3">
        <v>1.4916065138708374</v>
      </c>
      <c r="J203" s="36"/>
      <c r="K203" s="38"/>
      <c r="L203" s="27">
        <v>40</v>
      </c>
      <c r="M203" s="46">
        <f>SUM(M198:M202)</f>
        <v>27.28941355613539</v>
      </c>
      <c r="N203" s="46">
        <f t="shared" ref="N203:AH203" si="150">SUM(N198:N202)</f>
        <v>52.300761447431711</v>
      </c>
      <c r="O203" s="46">
        <f t="shared" si="150"/>
        <v>8.0896010829937168</v>
      </c>
      <c r="P203" s="46"/>
      <c r="Q203" s="46">
        <f t="shared" si="150"/>
        <v>19.102589489294772</v>
      </c>
      <c r="R203" s="46">
        <f t="shared" si="150"/>
        <v>5.6627207580956016</v>
      </c>
      <c r="S203" s="46">
        <f t="shared" si="150"/>
        <v>8.1868240668406163</v>
      </c>
      <c r="T203" s="46">
        <f t="shared" si="150"/>
        <v>15.690228434229514</v>
      </c>
      <c r="U203" s="46">
        <f t="shared" si="150"/>
        <v>0</v>
      </c>
      <c r="V203" s="46">
        <f t="shared" si="150"/>
        <v>4.9008284918232263</v>
      </c>
      <c r="W203" s="46">
        <f t="shared" si="150"/>
        <v>0</v>
      </c>
      <c r="X203" s="46">
        <f t="shared" si="150"/>
        <v>22.388585064312164</v>
      </c>
      <c r="Y203" s="46">
        <f t="shared" si="150"/>
        <v>27.28941355613539</v>
      </c>
      <c r="Z203" s="46">
        <f t="shared" si="150"/>
        <v>52.300761447431711</v>
      </c>
      <c r="AA203" s="46">
        <f t="shared" si="150"/>
        <v>0</v>
      </c>
      <c r="AB203" s="46">
        <f t="shared" si="150"/>
        <v>0</v>
      </c>
      <c r="AC203" s="46">
        <f t="shared" si="150"/>
        <v>0</v>
      </c>
      <c r="AD203" s="46">
        <f t="shared" si="150"/>
        <v>1.5</v>
      </c>
      <c r="AE203" s="46">
        <f t="shared" si="150"/>
        <v>2.8177636868418099</v>
      </c>
      <c r="AF203" s="46">
        <f t="shared" si="150"/>
        <v>0</v>
      </c>
      <c r="AG203" s="46">
        <f t="shared" si="150"/>
        <v>12.872464747387703</v>
      </c>
      <c r="AH203" s="46">
        <f t="shared" si="150"/>
        <v>15.690228434229514</v>
      </c>
    </row>
    <row r="204" spans="1:34" x14ac:dyDescent="0.3">
      <c r="A204" s="7" t="s">
        <v>15</v>
      </c>
      <c r="B204" s="3"/>
      <c r="C204" s="3"/>
      <c r="D204" s="3">
        <v>0.11565925179447813</v>
      </c>
      <c r="E204" s="3">
        <v>0.11565925179447813</v>
      </c>
      <c r="G204">
        <v>1</v>
      </c>
      <c r="H204">
        <f>G204*0.1</f>
        <v>0.1</v>
      </c>
      <c r="J204" s="36">
        <v>40</v>
      </c>
      <c r="K204" s="43">
        <v>11.460535</v>
      </c>
      <c r="L204" s="7" t="s">
        <v>15</v>
      </c>
      <c r="M204" s="37">
        <f t="shared" si="145"/>
        <v>1.1565925179447811</v>
      </c>
      <c r="N204" s="40">
        <f t="shared" si="145"/>
        <v>13.255169032644293</v>
      </c>
      <c r="O204" s="38">
        <v>0.37306412761378788</v>
      </c>
      <c r="P204" s="34">
        <v>0.3</v>
      </c>
      <c r="Q204" s="41">
        <f t="shared" si="146"/>
        <v>0.80961476256134679</v>
      </c>
      <c r="R204" s="41">
        <f t="shared" si="147"/>
        <v>0.26114488932965152</v>
      </c>
      <c r="S204" s="41">
        <f t="shared" ref="S204:S267" si="151">M204*P204</f>
        <v>0.34697775538343434</v>
      </c>
      <c r="T204" s="41">
        <f t="shared" ref="T204:T267" si="152">S204*K204</f>
        <v>3.9765507097932877</v>
      </c>
      <c r="V204" s="11">
        <f t="shared" ref="V204:X208" si="153">B204/$H204</f>
        <v>0</v>
      </c>
      <c r="W204" s="11">
        <f t="shared" si="153"/>
        <v>0</v>
      </c>
      <c r="X204" s="11">
        <f t="shared" si="153"/>
        <v>1.1565925179447811</v>
      </c>
      <c r="Y204" s="11">
        <f t="shared" si="148"/>
        <v>1.1565925179447811</v>
      </c>
      <c r="Z204" s="11">
        <f>$K$204*Y204</f>
        <v>13.255169032644293</v>
      </c>
      <c r="AD204" s="34">
        <v>0.3</v>
      </c>
      <c r="AE204" s="35">
        <f t="shared" ref="AE204:AE267" si="154">V204*AD204*K204</f>
        <v>0</v>
      </c>
      <c r="AF204" s="35">
        <f t="shared" ref="AF204:AF267" si="155">W204*AD204*K204</f>
        <v>0</v>
      </c>
      <c r="AG204" s="35">
        <f t="shared" ref="AG204:AG267" si="156">X204*AD204*K204</f>
        <v>3.9765507097932877</v>
      </c>
      <c r="AH204" s="11">
        <f t="shared" ref="AH204:AH267" si="157">SUM(AE204:AG204)</f>
        <v>3.9765507097932877</v>
      </c>
    </row>
    <row r="205" spans="1:34" x14ac:dyDescent="0.3">
      <c r="A205" s="7" t="s">
        <v>18</v>
      </c>
      <c r="B205" s="3"/>
      <c r="C205" s="3"/>
      <c r="D205" s="3">
        <v>0.19774276232527599</v>
      </c>
      <c r="E205" s="3">
        <v>0.19774276232527599</v>
      </c>
      <c r="G205">
        <v>1</v>
      </c>
      <c r="H205">
        <f>G205*0.1</f>
        <v>0.1</v>
      </c>
      <c r="J205" s="36">
        <v>40</v>
      </c>
      <c r="K205" s="43">
        <v>11.460535</v>
      </c>
      <c r="L205" s="7" t="s">
        <v>18</v>
      </c>
      <c r="M205" s="37">
        <f t="shared" si="145"/>
        <v>1.9774276232527599</v>
      </c>
      <c r="N205" s="40">
        <f t="shared" si="145"/>
        <v>22.662378486255069</v>
      </c>
      <c r="O205" s="38">
        <v>0.72649330114263955</v>
      </c>
      <c r="P205" s="34">
        <v>0.3</v>
      </c>
      <c r="Q205" s="41">
        <f t="shared" si="146"/>
        <v>1.3841993362769318</v>
      </c>
      <c r="R205" s="41">
        <f t="shared" si="147"/>
        <v>0.50854531079984766</v>
      </c>
      <c r="S205" s="41">
        <f t="shared" si="151"/>
        <v>0.59322828697582797</v>
      </c>
      <c r="T205" s="41">
        <f t="shared" si="152"/>
        <v>6.7987135458765202</v>
      </c>
      <c r="V205" s="11">
        <f t="shared" si="153"/>
        <v>0</v>
      </c>
      <c r="W205" s="11">
        <f t="shared" si="153"/>
        <v>0</v>
      </c>
      <c r="X205" s="11">
        <f t="shared" si="153"/>
        <v>1.9774276232527599</v>
      </c>
      <c r="Y205" s="11">
        <f t="shared" si="148"/>
        <v>1.9774276232527599</v>
      </c>
      <c r="Z205" s="11">
        <f t="shared" ref="Z205:Z208" si="158">$K$204*Y205</f>
        <v>22.662378486255069</v>
      </c>
      <c r="AD205" s="34">
        <v>0.3</v>
      </c>
      <c r="AE205" s="35">
        <f t="shared" si="154"/>
        <v>0</v>
      </c>
      <c r="AF205" s="35">
        <f t="shared" si="155"/>
        <v>0</v>
      </c>
      <c r="AG205" s="35">
        <f t="shared" si="156"/>
        <v>6.7987135458765202</v>
      </c>
      <c r="AH205" s="11">
        <f t="shared" si="157"/>
        <v>6.7987135458765202</v>
      </c>
    </row>
    <row r="206" spans="1:34" x14ac:dyDescent="0.3">
      <c r="A206" s="7" t="s">
        <v>16</v>
      </c>
      <c r="B206" s="3"/>
      <c r="C206" s="3"/>
      <c r="D206" s="3">
        <v>0.23523116767020075</v>
      </c>
      <c r="E206" s="3">
        <v>0.23523116767020075</v>
      </c>
      <c r="G206">
        <v>1</v>
      </c>
      <c r="H206">
        <f>G206*0.1</f>
        <v>0.1</v>
      </c>
      <c r="J206" s="36">
        <v>40</v>
      </c>
      <c r="K206" s="43">
        <v>11.460535</v>
      </c>
      <c r="L206" s="7" t="s">
        <v>16</v>
      </c>
      <c r="M206" s="37">
        <f t="shared" si="145"/>
        <v>2.3523116767020071</v>
      </c>
      <c r="N206" s="40">
        <f t="shared" si="145"/>
        <v>26.958750301752037</v>
      </c>
      <c r="O206" s="38">
        <v>0.41233403578366035</v>
      </c>
      <c r="P206" s="34">
        <v>0.3</v>
      </c>
      <c r="Q206" s="41">
        <f t="shared" si="146"/>
        <v>1.646618173691405</v>
      </c>
      <c r="R206" s="41">
        <f t="shared" si="147"/>
        <v>0.28863382504856222</v>
      </c>
      <c r="S206" s="41">
        <f t="shared" si="151"/>
        <v>0.70569350301060207</v>
      </c>
      <c r="T206" s="41">
        <f t="shared" si="152"/>
        <v>8.0876250905256111</v>
      </c>
      <c r="V206" s="11">
        <f t="shared" si="153"/>
        <v>0</v>
      </c>
      <c r="W206" s="11">
        <f t="shared" si="153"/>
        <v>0</v>
      </c>
      <c r="X206" s="11">
        <f t="shared" si="153"/>
        <v>2.3523116767020071</v>
      </c>
      <c r="Y206" s="11">
        <f t="shared" si="148"/>
        <v>2.3523116767020071</v>
      </c>
      <c r="Z206" s="11">
        <f t="shared" si="158"/>
        <v>26.958750301752037</v>
      </c>
      <c r="AD206" s="34">
        <v>0.3</v>
      </c>
      <c r="AE206" s="35">
        <f t="shared" si="154"/>
        <v>0</v>
      </c>
      <c r="AF206" s="35">
        <f t="shared" si="155"/>
        <v>0</v>
      </c>
      <c r="AG206" s="35">
        <f t="shared" si="156"/>
        <v>8.0876250905256111</v>
      </c>
      <c r="AH206" s="11">
        <f t="shared" si="157"/>
        <v>8.0876250905256111</v>
      </c>
    </row>
    <row r="207" spans="1:34" x14ac:dyDescent="0.3">
      <c r="A207" s="7" t="s">
        <v>14</v>
      </c>
      <c r="B207" s="3"/>
      <c r="C207" s="3"/>
      <c r="D207" s="3">
        <v>1.0913509283311354E-2</v>
      </c>
      <c r="E207" s="3">
        <v>1.0913509283311354E-2</v>
      </c>
      <c r="G207">
        <v>1</v>
      </c>
      <c r="H207">
        <f>G207*0.1</f>
        <v>0.1</v>
      </c>
      <c r="J207" s="36">
        <v>40</v>
      </c>
      <c r="K207" s="43">
        <v>11.460535</v>
      </c>
      <c r="L207" s="7" t="s">
        <v>14</v>
      </c>
      <c r="M207" s="37">
        <f t="shared" si="145"/>
        <v>0.10913509283311353</v>
      </c>
      <c r="N207" s="40">
        <f t="shared" si="145"/>
        <v>1.2507465511421467</v>
      </c>
      <c r="O207" s="38">
        <v>5.8904862254808621E-2</v>
      </c>
      <c r="P207" s="34">
        <v>0.3</v>
      </c>
      <c r="Q207" s="41">
        <f t="shared" si="146"/>
        <v>7.6394564983179467E-2</v>
      </c>
      <c r="R207" s="41">
        <f t="shared" si="147"/>
        <v>4.123340357836603E-2</v>
      </c>
      <c r="S207" s="41">
        <f t="shared" si="151"/>
        <v>3.2740527849934059E-2</v>
      </c>
      <c r="T207" s="41">
        <f t="shared" si="152"/>
        <v>0.37522396534264402</v>
      </c>
      <c r="V207" s="11">
        <f t="shared" si="153"/>
        <v>0</v>
      </c>
      <c r="W207" s="11">
        <f t="shared" si="153"/>
        <v>0</v>
      </c>
      <c r="X207" s="11">
        <f t="shared" si="153"/>
        <v>0.10913509283311353</v>
      </c>
      <c r="Y207" s="11">
        <f t="shared" si="148"/>
        <v>0.10913509283311353</v>
      </c>
      <c r="Z207" s="11">
        <f t="shared" si="158"/>
        <v>1.2507465511421467</v>
      </c>
      <c r="AD207" s="34">
        <v>0.3</v>
      </c>
      <c r="AE207" s="35">
        <f t="shared" si="154"/>
        <v>0</v>
      </c>
      <c r="AF207" s="35">
        <f t="shared" si="155"/>
        <v>0</v>
      </c>
      <c r="AG207" s="35">
        <f t="shared" si="156"/>
        <v>0.37522396534264402</v>
      </c>
      <c r="AH207" s="11">
        <f t="shared" si="157"/>
        <v>0.37522396534264402</v>
      </c>
    </row>
    <row r="208" spans="1:34" x14ac:dyDescent="0.3">
      <c r="A208" s="7" t="s">
        <v>12</v>
      </c>
      <c r="B208" s="3">
        <v>0.49008284918232281</v>
      </c>
      <c r="C208" s="3"/>
      <c r="D208" s="3">
        <v>0.44197697361524851</v>
      </c>
      <c r="E208" s="3">
        <v>0.93205982279757138</v>
      </c>
      <c r="G208">
        <v>1</v>
      </c>
      <c r="H208">
        <f>G208*0.1</f>
        <v>0.1</v>
      </c>
      <c r="J208" s="36">
        <v>40</v>
      </c>
      <c r="K208" s="43">
        <v>11.460535</v>
      </c>
      <c r="L208" s="7" t="s">
        <v>12</v>
      </c>
      <c r="M208" s="37">
        <f t="shared" si="145"/>
        <v>9.3205982279757134</v>
      </c>
      <c r="N208" s="40">
        <f t="shared" si="145"/>
        <v>106.81904221265364</v>
      </c>
      <c r="O208" s="38">
        <v>3.2004975158446025</v>
      </c>
      <c r="P208" s="34">
        <v>0.3</v>
      </c>
      <c r="Q208" s="41">
        <f t="shared" si="146"/>
        <v>6.524418759582999</v>
      </c>
      <c r="R208" s="41">
        <f t="shared" si="147"/>
        <v>2.2403482610912215</v>
      </c>
      <c r="S208" s="41">
        <f t="shared" si="151"/>
        <v>2.7961794683927139</v>
      </c>
      <c r="T208" s="41">
        <f t="shared" si="152"/>
        <v>32.045712663796095</v>
      </c>
      <c r="V208" s="11">
        <f t="shared" si="153"/>
        <v>4.9008284918232281</v>
      </c>
      <c r="W208" s="11">
        <f t="shared" si="153"/>
        <v>0</v>
      </c>
      <c r="X208" s="11">
        <f t="shared" si="153"/>
        <v>4.4197697361524853</v>
      </c>
      <c r="Y208" s="11">
        <f t="shared" si="148"/>
        <v>9.3205982279757134</v>
      </c>
      <c r="Z208" s="11">
        <f t="shared" si="158"/>
        <v>106.81904221265364</v>
      </c>
      <c r="AD208" s="34">
        <v>0.3</v>
      </c>
      <c r="AE208" s="35">
        <f t="shared" si="154"/>
        <v>16.849834937861196</v>
      </c>
      <c r="AF208" s="35">
        <f t="shared" si="155"/>
        <v>0</v>
      </c>
      <c r="AG208" s="35">
        <f t="shared" si="156"/>
        <v>15.195877725934896</v>
      </c>
      <c r="AH208" s="11">
        <f t="shared" si="157"/>
        <v>32.045712663796095</v>
      </c>
    </row>
    <row r="209" spans="1:34" x14ac:dyDescent="0.3">
      <c r="A209" s="6">
        <v>43</v>
      </c>
      <c r="B209" s="3">
        <v>0.68414148853414591</v>
      </c>
      <c r="C209" s="3"/>
      <c r="D209" s="3">
        <v>0.6563112381003231</v>
      </c>
      <c r="E209" s="3">
        <v>1.340452726634469</v>
      </c>
      <c r="J209" s="36"/>
      <c r="K209" s="38"/>
      <c r="L209" s="27">
        <v>43</v>
      </c>
      <c r="M209" s="46">
        <f>SUM(M204:M208)</f>
        <v>14.916065138708376</v>
      </c>
      <c r="N209" s="46">
        <f t="shared" ref="N209:AH209" si="159">SUM(N204:N208)</f>
        <v>170.94608658444719</v>
      </c>
      <c r="O209" s="46">
        <f t="shared" si="159"/>
        <v>4.7712938426394986</v>
      </c>
      <c r="P209" s="46"/>
      <c r="Q209" s="46">
        <f t="shared" si="159"/>
        <v>10.441245597095861</v>
      </c>
      <c r="R209" s="46">
        <f t="shared" si="159"/>
        <v>3.3399056898476491</v>
      </c>
      <c r="S209" s="46">
        <f t="shared" si="159"/>
        <v>4.4748195416125123</v>
      </c>
      <c r="T209" s="46">
        <f t="shared" si="159"/>
        <v>51.283825975334153</v>
      </c>
      <c r="U209" s="46">
        <f t="shared" si="159"/>
        <v>0</v>
      </c>
      <c r="V209" s="46">
        <f t="shared" si="159"/>
        <v>4.9008284918232281</v>
      </c>
      <c r="W209" s="46">
        <f t="shared" si="159"/>
        <v>0</v>
      </c>
      <c r="X209" s="46">
        <f t="shared" si="159"/>
        <v>10.015236646885148</v>
      </c>
      <c r="Y209" s="46">
        <f t="shared" si="159"/>
        <v>14.916065138708376</v>
      </c>
      <c r="Z209" s="46">
        <f t="shared" si="159"/>
        <v>170.94608658444719</v>
      </c>
      <c r="AA209" s="46">
        <f t="shared" si="159"/>
        <v>0</v>
      </c>
      <c r="AB209" s="46">
        <f t="shared" si="159"/>
        <v>0</v>
      </c>
      <c r="AC209" s="46">
        <f t="shared" si="159"/>
        <v>0</v>
      </c>
      <c r="AD209" s="46">
        <f t="shared" si="159"/>
        <v>1.5</v>
      </c>
      <c r="AE209" s="46">
        <f t="shared" si="159"/>
        <v>16.849834937861196</v>
      </c>
      <c r="AF209" s="46">
        <f t="shared" si="159"/>
        <v>0</v>
      </c>
      <c r="AG209" s="46">
        <f t="shared" si="159"/>
        <v>34.433991037472957</v>
      </c>
      <c r="AH209" s="46">
        <f t="shared" si="159"/>
        <v>51.283825975334153</v>
      </c>
    </row>
    <row r="210" spans="1:34" x14ac:dyDescent="0.3">
      <c r="A210" s="7" t="s">
        <v>15</v>
      </c>
      <c r="B210" s="3"/>
      <c r="C210" s="3"/>
      <c r="D210" s="3">
        <v>0.12706857524321033</v>
      </c>
      <c r="E210" s="3">
        <v>0.12706857524321033</v>
      </c>
      <c r="G210">
        <v>1</v>
      </c>
      <c r="H210">
        <f>G210*0.1</f>
        <v>0.1</v>
      </c>
      <c r="J210" s="36">
        <v>43</v>
      </c>
      <c r="K210" s="43">
        <v>7.2669810000000004</v>
      </c>
      <c r="L210" s="7" t="s">
        <v>15</v>
      </c>
      <c r="M210" s="37">
        <f t="shared" si="145"/>
        <v>1.2706857524321031</v>
      </c>
      <c r="N210" s="40">
        <f t="shared" si="145"/>
        <v>9.2340492198947981</v>
      </c>
      <c r="O210" s="38">
        <v>0.4123340357836604</v>
      </c>
      <c r="P210" s="34">
        <v>0.3</v>
      </c>
      <c r="Q210" s="41">
        <f t="shared" si="146"/>
        <v>0.88948002670247217</v>
      </c>
      <c r="R210" s="41">
        <f t="shared" si="147"/>
        <v>0.28863382504856228</v>
      </c>
      <c r="S210" s="41">
        <f t="shared" si="151"/>
        <v>0.38120572572963091</v>
      </c>
      <c r="T210" s="41">
        <f t="shared" si="152"/>
        <v>2.7702147659684391</v>
      </c>
      <c r="V210" s="11">
        <f t="shared" ref="V210:X214" si="160">B210/$H210</f>
        <v>0</v>
      </c>
      <c r="W210" s="11">
        <f t="shared" si="160"/>
        <v>0</v>
      </c>
      <c r="X210" s="11">
        <f t="shared" si="160"/>
        <v>1.2706857524321031</v>
      </c>
      <c r="Y210" s="11">
        <f t="shared" si="148"/>
        <v>1.2706857524321031</v>
      </c>
      <c r="Z210" s="11">
        <f>$K$210*Y210</f>
        <v>9.2340492198947981</v>
      </c>
      <c r="AD210" s="34">
        <v>0.3</v>
      </c>
      <c r="AE210" s="35">
        <f t="shared" si="154"/>
        <v>0</v>
      </c>
      <c r="AF210" s="35">
        <f t="shared" si="155"/>
        <v>0</v>
      </c>
      <c r="AG210" s="35">
        <f t="shared" si="156"/>
        <v>2.7702147659684391</v>
      </c>
      <c r="AH210" s="11">
        <f t="shared" si="157"/>
        <v>2.7702147659684391</v>
      </c>
    </row>
    <row r="211" spans="1:34" x14ac:dyDescent="0.3">
      <c r="A211" s="7" t="s">
        <v>18</v>
      </c>
      <c r="B211" s="3"/>
      <c r="C211" s="3"/>
      <c r="D211" s="3">
        <v>7.448122834881403E-2</v>
      </c>
      <c r="E211" s="3">
        <v>7.448122834881403E-2</v>
      </c>
      <c r="G211">
        <v>1</v>
      </c>
      <c r="H211">
        <f>G211*0.1</f>
        <v>0.1</v>
      </c>
      <c r="J211" s="36">
        <v>43</v>
      </c>
      <c r="K211" s="43">
        <v>7.2669810000000004</v>
      </c>
      <c r="L211" s="7" t="s">
        <v>18</v>
      </c>
      <c r="M211" s="37">
        <f t="shared" si="145"/>
        <v>0.74481228348814021</v>
      </c>
      <c r="N211" s="40">
        <f t="shared" si="145"/>
        <v>5.4125367126749291</v>
      </c>
      <c r="O211" s="38">
        <v>0.31415926535897931</v>
      </c>
      <c r="P211" s="34">
        <v>0.3</v>
      </c>
      <c r="Q211" s="41">
        <f t="shared" si="146"/>
        <v>0.52136859844169814</v>
      </c>
      <c r="R211" s="41">
        <f t="shared" si="147"/>
        <v>0.2199114857512855</v>
      </c>
      <c r="S211" s="41">
        <f t="shared" si="151"/>
        <v>0.22344368504644205</v>
      </c>
      <c r="T211" s="41">
        <f t="shared" si="152"/>
        <v>1.6237610138024785</v>
      </c>
      <c r="V211" s="11">
        <f t="shared" si="160"/>
        <v>0</v>
      </c>
      <c r="W211" s="11">
        <f t="shared" si="160"/>
        <v>0</v>
      </c>
      <c r="X211" s="11">
        <f t="shared" si="160"/>
        <v>0.74481228348814021</v>
      </c>
      <c r="Y211" s="11">
        <f t="shared" si="148"/>
        <v>0.74481228348814021</v>
      </c>
      <c r="Z211" s="11">
        <f t="shared" ref="Z211:Z214" si="161">$K$210*Y211</f>
        <v>5.4125367126749291</v>
      </c>
      <c r="AD211" s="34">
        <v>0.3</v>
      </c>
      <c r="AE211" s="35">
        <f t="shared" si="154"/>
        <v>0</v>
      </c>
      <c r="AF211" s="35">
        <f t="shared" si="155"/>
        <v>0</v>
      </c>
      <c r="AG211" s="35">
        <f t="shared" si="156"/>
        <v>1.6237610138024785</v>
      </c>
      <c r="AH211" s="11">
        <f t="shared" si="157"/>
        <v>1.6237610138024785</v>
      </c>
    </row>
    <row r="212" spans="1:34" x14ac:dyDescent="0.3">
      <c r="A212" s="7" t="s">
        <v>16</v>
      </c>
      <c r="B212" s="3"/>
      <c r="C212" s="3"/>
      <c r="D212" s="3">
        <v>0.23523116767020075</v>
      </c>
      <c r="E212" s="3">
        <v>0.23523116767020075</v>
      </c>
      <c r="G212">
        <v>1</v>
      </c>
      <c r="H212">
        <f>G212*0.1</f>
        <v>0.1</v>
      </c>
      <c r="J212" s="36">
        <v>43</v>
      </c>
      <c r="K212" s="43">
        <v>7.2669810000000004</v>
      </c>
      <c r="L212" s="7" t="s">
        <v>16</v>
      </c>
      <c r="M212" s="37">
        <f t="shared" si="145"/>
        <v>2.3523116767020071</v>
      </c>
      <c r="N212" s="40">
        <f t="shared" si="145"/>
        <v>17.094204260671628</v>
      </c>
      <c r="O212" s="38">
        <v>0.41233403578366035</v>
      </c>
      <c r="P212" s="34">
        <v>0.3</v>
      </c>
      <c r="Q212" s="41">
        <f t="shared" si="146"/>
        <v>1.646618173691405</v>
      </c>
      <c r="R212" s="41">
        <f t="shared" si="147"/>
        <v>0.28863382504856222</v>
      </c>
      <c r="S212" s="41">
        <f t="shared" si="151"/>
        <v>0.70569350301060207</v>
      </c>
      <c r="T212" s="41">
        <f t="shared" si="152"/>
        <v>5.1282612782014887</v>
      </c>
      <c r="V212" s="11">
        <f t="shared" si="160"/>
        <v>0</v>
      </c>
      <c r="W212" s="11">
        <f t="shared" si="160"/>
        <v>0</v>
      </c>
      <c r="X212" s="11">
        <f t="shared" si="160"/>
        <v>2.3523116767020071</v>
      </c>
      <c r="Y212" s="11">
        <f t="shared" si="148"/>
        <v>2.3523116767020071</v>
      </c>
      <c r="Z212" s="11">
        <f t="shared" si="161"/>
        <v>17.094204260671628</v>
      </c>
      <c r="AD212" s="34">
        <v>0.3</v>
      </c>
      <c r="AE212" s="35">
        <f t="shared" si="154"/>
        <v>0</v>
      </c>
      <c r="AF212" s="35">
        <f t="shared" si="155"/>
        <v>0</v>
      </c>
      <c r="AG212" s="35">
        <f t="shared" si="156"/>
        <v>5.1282612782014887</v>
      </c>
      <c r="AH212" s="11">
        <f t="shared" si="157"/>
        <v>5.1282612782014887</v>
      </c>
    </row>
    <row r="213" spans="1:34" x14ac:dyDescent="0.3">
      <c r="A213" s="7" t="s">
        <v>14</v>
      </c>
      <c r="B213" s="3"/>
      <c r="C213" s="3"/>
      <c r="D213" s="3">
        <v>1.4551345711081805E-2</v>
      </c>
      <c r="E213" s="3">
        <v>1.4551345711081805E-2</v>
      </c>
      <c r="G213">
        <v>1</v>
      </c>
      <c r="H213">
        <f>G213*0.1</f>
        <v>0.1</v>
      </c>
      <c r="J213" s="36">
        <v>43</v>
      </c>
      <c r="K213" s="43">
        <v>7.2669810000000004</v>
      </c>
      <c r="L213" s="7" t="s">
        <v>14</v>
      </c>
      <c r="M213" s="37">
        <f t="shared" si="145"/>
        <v>0.14551345711081803</v>
      </c>
      <c r="N213" s="40">
        <f t="shared" si="145"/>
        <v>1.0574435280686296</v>
      </c>
      <c r="O213" s="38">
        <v>7.8539816339744828E-2</v>
      </c>
      <c r="P213" s="34">
        <v>0.3</v>
      </c>
      <c r="Q213" s="41">
        <f t="shared" si="146"/>
        <v>0.10185941997757261</v>
      </c>
      <c r="R213" s="41">
        <f t="shared" si="147"/>
        <v>5.4977871437821374E-2</v>
      </c>
      <c r="S213" s="41">
        <f t="shared" si="151"/>
        <v>4.3654037133245407E-2</v>
      </c>
      <c r="T213" s="41">
        <f t="shared" si="152"/>
        <v>0.31723305842058885</v>
      </c>
      <c r="V213" s="11">
        <f t="shared" si="160"/>
        <v>0</v>
      </c>
      <c r="W213" s="11">
        <f t="shared" si="160"/>
        <v>0</v>
      </c>
      <c r="X213" s="11">
        <f t="shared" si="160"/>
        <v>0.14551345711081803</v>
      </c>
      <c r="Y213" s="11">
        <f t="shared" si="148"/>
        <v>0.14551345711081803</v>
      </c>
      <c r="Z213" s="11">
        <f t="shared" si="161"/>
        <v>1.0574435280686296</v>
      </c>
      <c r="AD213" s="34">
        <v>0.3</v>
      </c>
      <c r="AE213" s="35">
        <f t="shared" si="154"/>
        <v>0</v>
      </c>
      <c r="AF213" s="35">
        <f t="shared" si="155"/>
        <v>0</v>
      </c>
      <c r="AG213" s="35">
        <f t="shared" si="156"/>
        <v>0.31723305842058885</v>
      </c>
      <c r="AH213" s="11">
        <f t="shared" si="157"/>
        <v>0.31723305842058885</v>
      </c>
    </row>
    <row r="214" spans="1:34" x14ac:dyDescent="0.3">
      <c r="A214" s="7" t="s">
        <v>12</v>
      </c>
      <c r="B214" s="3">
        <v>0.68414148853414591</v>
      </c>
      <c r="C214" s="3"/>
      <c r="D214" s="3">
        <v>0.20497892112701616</v>
      </c>
      <c r="E214" s="3">
        <v>0.88912040966116201</v>
      </c>
      <c r="G214">
        <v>1</v>
      </c>
      <c r="H214">
        <f>G214*0.1</f>
        <v>0.1</v>
      </c>
      <c r="J214" s="36">
        <v>43</v>
      </c>
      <c r="K214" s="43">
        <v>7.2669810000000004</v>
      </c>
      <c r="L214" s="7" t="s">
        <v>12</v>
      </c>
      <c r="M214" s="37">
        <f t="shared" si="145"/>
        <v>8.8912040966116201</v>
      </c>
      <c r="N214" s="40">
        <f t="shared" si="145"/>
        <v>64.612211237198807</v>
      </c>
      <c r="O214" s="38">
        <v>3.3575771485240913</v>
      </c>
      <c r="P214" s="34">
        <v>0.3</v>
      </c>
      <c r="Q214" s="41">
        <f t="shared" si="146"/>
        <v>6.2238428676281341</v>
      </c>
      <c r="R214" s="41">
        <f t="shared" si="147"/>
        <v>2.3503040039668637</v>
      </c>
      <c r="S214" s="41">
        <f t="shared" si="151"/>
        <v>2.667361228983486</v>
      </c>
      <c r="T214" s="41">
        <f t="shared" si="152"/>
        <v>19.383663371159642</v>
      </c>
      <c r="V214" s="11">
        <f t="shared" si="160"/>
        <v>6.8414148853414591</v>
      </c>
      <c r="W214" s="11">
        <f t="shared" si="160"/>
        <v>0</v>
      </c>
      <c r="X214" s="11">
        <f t="shared" si="160"/>
        <v>2.0497892112701614</v>
      </c>
      <c r="Y214" s="11">
        <f t="shared" si="148"/>
        <v>8.8912040966116201</v>
      </c>
      <c r="Z214" s="11">
        <f t="shared" si="161"/>
        <v>64.612211237198807</v>
      </c>
      <c r="AD214" s="34">
        <v>0.3</v>
      </c>
      <c r="AE214" s="35">
        <f t="shared" si="154"/>
        <v>14.914929595468069</v>
      </c>
      <c r="AF214" s="35">
        <f t="shared" si="155"/>
        <v>0</v>
      </c>
      <c r="AG214" s="35">
        <f t="shared" si="156"/>
        <v>4.4687337756915744</v>
      </c>
      <c r="AH214" s="11">
        <f t="shared" si="157"/>
        <v>19.383663371159642</v>
      </c>
    </row>
    <row r="215" spans="1:34" x14ac:dyDescent="0.3">
      <c r="A215" s="6">
        <v>44</v>
      </c>
      <c r="B215" s="3">
        <v>0.44403631474574934</v>
      </c>
      <c r="C215" s="3"/>
      <c r="D215" s="3">
        <v>0.8996263770292896</v>
      </c>
      <c r="E215" s="3">
        <v>1.3436626917750389</v>
      </c>
      <c r="J215" s="36"/>
      <c r="K215" s="38"/>
      <c r="L215" s="27">
        <v>44</v>
      </c>
      <c r="M215" s="46">
        <f>SUM(M210:M214)</f>
        <v>13.404527266344688</v>
      </c>
      <c r="N215" s="46">
        <f t="shared" ref="N215:AH215" si="162">SUM(N210:N214)</f>
        <v>97.410444958508791</v>
      </c>
      <c r="O215" s="46">
        <f t="shared" si="162"/>
        <v>4.5749443017901363</v>
      </c>
      <c r="P215" s="46"/>
      <c r="Q215" s="46">
        <f t="shared" si="162"/>
        <v>9.3831690864412813</v>
      </c>
      <c r="R215" s="46">
        <f t="shared" si="162"/>
        <v>3.2024610112530949</v>
      </c>
      <c r="S215" s="46">
        <f t="shared" si="162"/>
        <v>4.021358179903407</v>
      </c>
      <c r="T215" s="46">
        <f t="shared" si="162"/>
        <v>29.223133487552637</v>
      </c>
      <c r="U215" s="46">
        <f t="shared" si="162"/>
        <v>0</v>
      </c>
      <c r="V215" s="46">
        <f t="shared" si="162"/>
        <v>6.8414148853414591</v>
      </c>
      <c r="W215" s="46">
        <f t="shared" si="162"/>
        <v>0</v>
      </c>
      <c r="X215" s="46">
        <f t="shared" si="162"/>
        <v>6.5631123810032292</v>
      </c>
      <c r="Y215" s="46">
        <f t="shared" si="162"/>
        <v>13.404527266344688</v>
      </c>
      <c r="Z215" s="46">
        <f t="shared" si="162"/>
        <v>97.410444958508791</v>
      </c>
      <c r="AA215" s="46">
        <f t="shared" si="162"/>
        <v>0</v>
      </c>
      <c r="AB215" s="46">
        <f t="shared" si="162"/>
        <v>0</v>
      </c>
      <c r="AC215" s="46">
        <f t="shared" si="162"/>
        <v>0</v>
      </c>
      <c r="AD215" s="46">
        <f t="shared" si="162"/>
        <v>1.5</v>
      </c>
      <c r="AE215" s="46">
        <f t="shared" si="162"/>
        <v>14.914929595468069</v>
      </c>
      <c r="AF215" s="46">
        <f t="shared" si="162"/>
        <v>0</v>
      </c>
      <c r="AG215" s="46">
        <f t="shared" si="162"/>
        <v>14.30820389208457</v>
      </c>
      <c r="AH215" s="46">
        <f t="shared" si="162"/>
        <v>29.223133487552637</v>
      </c>
    </row>
    <row r="216" spans="1:34" x14ac:dyDescent="0.3">
      <c r="A216" s="7" t="s">
        <v>15</v>
      </c>
      <c r="B216" s="3"/>
      <c r="C216" s="3"/>
      <c r="D216" s="3">
        <v>0.24686147763087976</v>
      </c>
      <c r="E216" s="3">
        <v>0.24686147763087976</v>
      </c>
      <c r="G216">
        <v>1</v>
      </c>
      <c r="H216">
        <f>G216*0.1</f>
        <v>0.1</v>
      </c>
      <c r="J216" s="36">
        <v>44</v>
      </c>
      <c r="K216" s="43">
        <v>9.2704810000000002</v>
      </c>
      <c r="L216" s="7" t="s">
        <v>15</v>
      </c>
      <c r="M216" s="37">
        <f t="shared" si="145"/>
        <v>2.4686147763087973</v>
      </c>
      <c r="N216" s="40">
        <f t="shared" si="145"/>
        <v>22.885246380089956</v>
      </c>
      <c r="O216" s="38">
        <v>0.78539816339744839</v>
      </c>
      <c r="P216" s="34">
        <v>0.3</v>
      </c>
      <c r="Q216" s="41">
        <f t="shared" si="146"/>
        <v>1.7280303434161581</v>
      </c>
      <c r="R216" s="41">
        <f t="shared" si="147"/>
        <v>0.5497787143782138</v>
      </c>
      <c r="S216" s="41">
        <f t="shared" si="151"/>
        <v>0.7405844328926392</v>
      </c>
      <c r="T216" s="41">
        <f t="shared" si="152"/>
        <v>6.8655739140269869</v>
      </c>
      <c r="V216" s="11">
        <f t="shared" ref="V216:X220" si="163">B216/$H216</f>
        <v>0</v>
      </c>
      <c r="W216" s="11">
        <f t="shared" si="163"/>
        <v>0</v>
      </c>
      <c r="X216" s="11">
        <f t="shared" si="163"/>
        <v>2.4686147763087973</v>
      </c>
      <c r="Y216" s="11">
        <f t="shared" si="148"/>
        <v>2.4686147763087973</v>
      </c>
      <c r="Z216" s="11">
        <f>$K$216*Y216</f>
        <v>22.885246380089956</v>
      </c>
      <c r="AD216" s="34">
        <v>0.3</v>
      </c>
      <c r="AE216" s="35">
        <f t="shared" si="154"/>
        <v>0</v>
      </c>
      <c r="AF216" s="35">
        <f t="shared" si="155"/>
        <v>0</v>
      </c>
      <c r="AG216" s="35">
        <f t="shared" si="156"/>
        <v>6.8655739140269869</v>
      </c>
      <c r="AH216" s="11">
        <f t="shared" si="157"/>
        <v>6.8655739140269869</v>
      </c>
    </row>
    <row r="217" spans="1:34" x14ac:dyDescent="0.3">
      <c r="A217" s="7" t="s">
        <v>18</v>
      </c>
      <c r="B217" s="3"/>
      <c r="C217" s="3"/>
      <c r="D217" s="3">
        <v>0.16985854958173327</v>
      </c>
      <c r="E217" s="3">
        <v>0.16985854958173327</v>
      </c>
      <c r="G217">
        <v>1</v>
      </c>
      <c r="H217">
        <f>G217*0.1</f>
        <v>0.1</v>
      </c>
      <c r="J217" s="36">
        <v>44</v>
      </c>
      <c r="K217" s="43">
        <v>9.2704810000000002</v>
      </c>
      <c r="L217" s="7" t="s">
        <v>18</v>
      </c>
      <c r="M217" s="37">
        <f t="shared" si="145"/>
        <v>1.6985854958173325</v>
      </c>
      <c r="N217" s="40">
        <f t="shared" si="145"/>
        <v>15.746704565850161</v>
      </c>
      <c r="O217" s="38">
        <v>0.66758843888783093</v>
      </c>
      <c r="P217" s="34">
        <v>0.3</v>
      </c>
      <c r="Q217" s="41">
        <f t="shared" si="146"/>
        <v>1.1890098470721326</v>
      </c>
      <c r="R217" s="41">
        <f t="shared" si="147"/>
        <v>0.46731190722148164</v>
      </c>
      <c r="S217" s="41">
        <f t="shared" si="151"/>
        <v>0.50957564874519978</v>
      </c>
      <c r="T217" s="41">
        <f t="shared" si="152"/>
        <v>4.7240113697550488</v>
      </c>
      <c r="V217" s="11">
        <f t="shared" si="163"/>
        <v>0</v>
      </c>
      <c r="W217" s="11">
        <f t="shared" si="163"/>
        <v>0</v>
      </c>
      <c r="X217" s="11">
        <f t="shared" si="163"/>
        <v>1.6985854958173325</v>
      </c>
      <c r="Y217" s="11">
        <f t="shared" si="148"/>
        <v>1.6985854958173325</v>
      </c>
      <c r="Z217" s="11">
        <f t="shared" ref="Z217:Z220" si="164">$K$216*Y217</f>
        <v>15.746704565850161</v>
      </c>
      <c r="AD217" s="34">
        <v>0.3</v>
      </c>
      <c r="AE217" s="35">
        <f t="shared" si="154"/>
        <v>0</v>
      </c>
      <c r="AF217" s="35">
        <f t="shared" si="155"/>
        <v>0</v>
      </c>
      <c r="AG217" s="35">
        <f t="shared" si="156"/>
        <v>4.7240113697550488</v>
      </c>
      <c r="AH217" s="11">
        <f t="shared" si="157"/>
        <v>4.7240113697550488</v>
      </c>
    </row>
    <row r="218" spans="1:34" x14ac:dyDescent="0.3">
      <c r="A218" s="7" t="s">
        <v>16</v>
      </c>
      <c r="B218" s="3"/>
      <c r="C218" s="3"/>
      <c r="D218" s="3">
        <v>0.23523116767020075</v>
      </c>
      <c r="E218" s="3">
        <v>0.23523116767020075</v>
      </c>
      <c r="G218">
        <v>1</v>
      </c>
      <c r="H218">
        <f>G218*0.1</f>
        <v>0.1</v>
      </c>
      <c r="J218" s="36">
        <v>44</v>
      </c>
      <c r="K218" s="43">
        <v>9.2704810000000002</v>
      </c>
      <c r="L218" s="7" t="s">
        <v>16</v>
      </c>
      <c r="M218" s="37">
        <f t="shared" si="145"/>
        <v>2.3523116767020071</v>
      </c>
      <c r="N218" s="40">
        <f t="shared" si="145"/>
        <v>21.807060704944099</v>
      </c>
      <c r="O218" s="38">
        <v>0.41233403578366035</v>
      </c>
      <c r="P218" s="34">
        <v>0.3</v>
      </c>
      <c r="Q218" s="41">
        <f t="shared" si="146"/>
        <v>1.646618173691405</v>
      </c>
      <c r="R218" s="41">
        <f t="shared" si="147"/>
        <v>0.28863382504856222</v>
      </c>
      <c r="S218" s="41">
        <f t="shared" si="151"/>
        <v>0.70569350301060207</v>
      </c>
      <c r="T218" s="41">
        <f t="shared" si="152"/>
        <v>6.5421182114832295</v>
      </c>
      <c r="V218" s="11">
        <f t="shared" si="163"/>
        <v>0</v>
      </c>
      <c r="W218" s="11">
        <f t="shared" si="163"/>
        <v>0</v>
      </c>
      <c r="X218" s="11">
        <f t="shared" si="163"/>
        <v>2.3523116767020071</v>
      </c>
      <c r="Y218" s="11">
        <f t="shared" si="148"/>
        <v>2.3523116767020071</v>
      </c>
      <c r="Z218" s="11">
        <f t="shared" si="164"/>
        <v>21.807060704944099</v>
      </c>
      <c r="AD218" s="34">
        <v>0.3</v>
      </c>
      <c r="AE218" s="35">
        <f t="shared" si="154"/>
        <v>0</v>
      </c>
      <c r="AF218" s="35">
        <f t="shared" si="155"/>
        <v>0</v>
      </c>
      <c r="AG218" s="35">
        <f t="shared" si="156"/>
        <v>6.5421182114832295</v>
      </c>
      <c r="AH218" s="11">
        <f t="shared" si="157"/>
        <v>6.5421182114832295</v>
      </c>
    </row>
    <row r="219" spans="1:34" x14ac:dyDescent="0.3">
      <c r="A219" s="7" t="s">
        <v>14</v>
      </c>
      <c r="B219" s="3"/>
      <c r="C219" s="3"/>
      <c r="D219" s="3">
        <v>1.0913509283311354E-2</v>
      </c>
      <c r="E219" s="3">
        <v>1.0913509283311354E-2</v>
      </c>
      <c r="G219">
        <v>1</v>
      </c>
      <c r="H219">
        <f>G219*0.1</f>
        <v>0.1</v>
      </c>
      <c r="J219" s="36">
        <v>44</v>
      </c>
      <c r="K219" s="43">
        <v>9.2704810000000002</v>
      </c>
      <c r="L219" s="7" t="s">
        <v>14</v>
      </c>
      <c r="M219" s="37">
        <f t="shared" si="145"/>
        <v>0.10913509283311353</v>
      </c>
      <c r="N219" s="40">
        <f t="shared" si="145"/>
        <v>1.0117348045426151</v>
      </c>
      <c r="O219" s="38">
        <v>5.8904862254808621E-2</v>
      </c>
      <c r="P219" s="34">
        <v>0.3</v>
      </c>
      <c r="Q219" s="41">
        <f t="shared" si="146"/>
        <v>7.6394564983179467E-2</v>
      </c>
      <c r="R219" s="41">
        <f t="shared" si="147"/>
        <v>4.123340357836603E-2</v>
      </c>
      <c r="S219" s="41">
        <f t="shared" si="151"/>
        <v>3.2740527849934059E-2</v>
      </c>
      <c r="T219" s="41">
        <f t="shared" si="152"/>
        <v>0.30352044136278455</v>
      </c>
      <c r="V219" s="11">
        <f t="shared" si="163"/>
        <v>0</v>
      </c>
      <c r="W219" s="11">
        <f t="shared" si="163"/>
        <v>0</v>
      </c>
      <c r="X219" s="11">
        <f t="shared" si="163"/>
        <v>0.10913509283311353</v>
      </c>
      <c r="Y219" s="11">
        <f t="shared" si="148"/>
        <v>0.10913509283311353</v>
      </c>
      <c r="Z219" s="11">
        <f t="shared" si="164"/>
        <v>1.0117348045426151</v>
      </c>
      <c r="AD219" s="34">
        <v>0.3</v>
      </c>
      <c r="AE219" s="35">
        <f t="shared" si="154"/>
        <v>0</v>
      </c>
      <c r="AF219" s="35">
        <f t="shared" si="155"/>
        <v>0</v>
      </c>
      <c r="AG219" s="35">
        <f t="shared" si="156"/>
        <v>0.30352044136278455</v>
      </c>
      <c r="AH219" s="11">
        <f t="shared" si="157"/>
        <v>0.30352044136278455</v>
      </c>
    </row>
    <row r="220" spans="1:34" x14ac:dyDescent="0.3">
      <c r="A220" s="7" t="s">
        <v>12</v>
      </c>
      <c r="B220" s="3">
        <v>0.44403631474574934</v>
      </c>
      <c r="C220" s="3"/>
      <c r="D220" s="3">
        <v>0.23676167286316441</v>
      </c>
      <c r="E220" s="3">
        <v>0.68079798760891375</v>
      </c>
      <c r="G220">
        <v>1</v>
      </c>
      <c r="H220">
        <f>G220*0.1</f>
        <v>0.1</v>
      </c>
      <c r="J220" s="36">
        <v>44</v>
      </c>
      <c r="K220" s="43">
        <v>9.2704810000000002</v>
      </c>
      <c r="L220" s="7" t="s">
        <v>12</v>
      </c>
      <c r="M220" s="37">
        <f t="shared" si="145"/>
        <v>6.8079798760891368</v>
      </c>
      <c r="N220" s="40">
        <f t="shared" si="145"/>
        <v>63.113248089666698</v>
      </c>
      <c r="O220" s="38">
        <v>2.3169245820224726</v>
      </c>
      <c r="P220" s="34">
        <v>0.3</v>
      </c>
      <c r="Q220" s="41">
        <f t="shared" si="146"/>
        <v>4.7655859132623952</v>
      </c>
      <c r="R220" s="41">
        <f t="shared" si="147"/>
        <v>1.6218472074157309</v>
      </c>
      <c r="S220" s="41">
        <f t="shared" si="151"/>
        <v>2.0423939628267411</v>
      </c>
      <c r="T220" s="41">
        <f t="shared" si="152"/>
        <v>18.933974426900011</v>
      </c>
      <c r="V220" s="11">
        <f t="shared" si="163"/>
        <v>4.4403631474574929</v>
      </c>
      <c r="W220" s="11">
        <f t="shared" si="163"/>
        <v>0</v>
      </c>
      <c r="X220" s="11">
        <f t="shared" si="163"/>
        <v>2.3676167286316439</v>
      </c>
      <c r="Y220" s="11">
        <f t="shared" si="148"/>
        <v>6.8079798760891368</v>
      </c>
      <c r="Z220" s="11">
        <f t="shared" si="164"/>
        <v>63.113248089666698</v>
      </c>
      <c r="AD220" s="34">
        <v>0.3</v>
      </c>
      <c r="AE220" s="35">
        <f t="shared" si="154"/>
        <v>12.349290657481465</v>
      </c>
      <c r="AF220" s="35">
        <f t="shared" si="155"/>
        <v>0</v>
      </c>
      <c r="AG220" s="35">
        <f t="shared" si="156"/>
        <v>6.5846837694185432</v>
      </c>
      <c r="AH220" s="11">
        <f t="shared" si="157"/>
        <v>18.933974426900008</v>
      </c>
    </row>
    <row r="221" spans="1:34" x14ac:dyDescent="0.3">
      <c r="A221" s="6">
        <v>47</v>
      </c>
      <c r="B221" s="3">
        <v>0.29602420983049954</v>
      </c>
      <c r="C221" s="3"/>
      <c r="D221" s="3">
        <v>0.85744092922817994</v>
      </c>
      <c r="E221" s="3">
        <v>1.1534651390586794</v>
      </c>
      <c r="J221" s="36"/>
      <c r="K221" s="38"/>
      <c r="L221" s="27">
        <v>47</v>
      </c>
      <c r="M221" s="46">
        <f>SUM(M216:M220)</f>
        <v>13.436626917750388</v>
      </c>
      <c r="N221" s="46">
        <f t="shared" ref="N221:AH221" si="165">SUM(N216:N220)</f>
        <v>124.56399454509352</v>
      </c>
      <c r="O221" s="46">
        <f t="shared" si="165"/>
        <v>4.2411500823462207</v>
      </c>
      <c r="P221" s="46"/>
      <c r="Q221" s="46">
        <f t="shared" si="165"/>
        <v>9.4056388424252724</v>
      </c>
      <c r="R221" s="46">
        <f t="shared" si="165"/>
        <v>2.9688050576423546</v>
      </c>
      <c r="S221" s="46">
        <f t="shared" si="165"/>
        <v>4.0309880753251157</v>
      </c>
      <c r="T221" s="46">
        <f t="shared" si="165"/>
        <v>37.369198363528056</v>
      </c>
      <c r="U221" s="46">
        <f t="shared" si="165"/>
        <v>0</v>
      </c>
      <c r="V221" s="46">
        <f t="shared" si="165"/>
        <v>4.4403631474574929</v>
      </c>
      <c r="W221" s="46">
        <f t="shared" si="165"/>
        <v>0</v>
      </c>
      <c r="X221" s="46">
        <f t="shared" si="165"/>
        <v>8.9962637702928951</v>
      </c>
      <c r="Y221" s="46">
        <f t="shared" si="165"/>
        <v>13.436626917750388</v>
      </c>
      <c r="Z221" s="46">
        <f t="shared" si="165"/>
        <v>124.56399454509352</v>
      </c>
      <c r="AA221" s="46">
        <f t="shared" si="165"/>
        <v>0</v>
      </c>
      <c r="AB221" s="46">
        <f t="shared" si="165"/>
        <v>0</v>
      </c>
      <c r="AC221" s="46">
        <f t="shared" si="165"/>
        <v>0</v>
      </c>
      <c r="AD221" s="46">
        <f t="shared" si="165"/>
        <v>1.5</v>
      </c>
      <c r="AE221" s="46">
        <f t="shared" si="165"/>
        <v>12.349290657481465</v>
      </c>
      <c r="AF221" s="46">
        <f t="shared" si="165"/>
        <v>0</v>
      </c>
      <c r="AG221" s="46">
        <f t="shared" si="165"/>
        <v>25.019907706046592</v>
      </c>
      <c r="AH221" s="46">
        <f t="shared" si="165"/>
        <v>37.369198363528056</v>
      </c>
    </row>
    <row r="222" spans="1:34" x14ac:dyDescent="0.3">
      <c r="A222" s="7" t="s">
        <v>15</v>
      </c>
      <c r="B222" s="3"/>
      <c r="C222" s="3"/>
      <c r="D222" s="3">
        <v>0.13070641167098079</v>
      </c>
      <c r="E222" s="3">
        <v>0.13070641167098079</v>
      </c>
      <c r="G222">
        <v>1</v>
      </c>
      <c r="H222">
        <f>G222*0.1</f>
        <v>0.1</v>
      </c>
      <c r="J222" s="36">
        <v>47</v>
      </c>
      <c r="K222" s="43">
        <v>16.070055</v>
      </c>
      <c r="L222" s="7" t="s">
        <v>15</v>
      </c>
      <c r="M222" s="37">
        <f t="shared" si="145"/>
        <v>1.3070641167098078</v>
      </c>
      <c r="N222" s="40">
        <f t="shared" si="145"/>
        <v>21.004592244053029</v>
      </c>
      <c r="O222" s="38">
        <v>0.43196898986859661</v>
      </c>
      <c r="P222" s="34">
        <v>0.3</v>
      </c>
      <c r="Q222" s="41">
        <f t="shared" si="146"/>
        <v>0.91494488169686539</v>
      </c>
      <c r="R222" s="41">
        <f t="shared" si="147"/>
        <v>0.3023782929080176</v>
      </c>
      <c r="S222" s="41">
        <f t="shared" si="151"/>
        <v>0.39211923501294232</v>
      </c>
      <c r="T222" s="41">
        <f t="shared" si="152"/>
        <v>6.3013776732159092</v>
      </c>
      <c r="V222" s="11">
        <f t="shared" ref="V222:X226" si="166">B222/$H222</f>
        <v>0</v>
      </c>
      <c r="W222" s="11">
        <f t="shared" si="166"/>
        <v>0</v>
      </c>
      <c r="X222" s="11">
        <f t="shared" si="166"/>
        <v>1.3070641167098078</v>
      </c>
      <c r="Y222" s="11">
        <f t="shared" si="148"/>
        <v>1.3070641167098078</v>
      </c>
      <c r="Z222" s="11">
        <f>$K$222*Y222</f>
        <v>21.004592244053029</v>
      </c>
      <c r="AD222" s="34">
        <v>0.3</v>
      </c>
      <c r="AE222" s="35">
        <f t="shared" si="154"/>
        <v>0</v>
      </c>
      <c r="AF222" s="35">
        <f t="shared" si="155"/>
        <v>0</v>
      </c>
      <c r="AG222" s="35">
        <f t="shared" si="156"/>
        <v>6.3013776732159092</v>
      </c>
      <c r="AH222" s="11">
        <f t="shared" si="157"/>
        <v>6.3013776732159092</v>
      </c>
    </row>
    <row r="223" spans="1:34" x14ac:dyDescent="0.3">
      <c r="A223" s="7" t="s">
        <v>18</v>
      </c>
      <c r="B223" s="3"/>
      <c r="C223" s="3"/>
      <c r="D223" s="3">
        <v>0.18373445311474712</v>
      </c>
      <c r="E223" s="3">
        <v>0.18373445311474712</v>
      </c>
      <c r="G223">
        <v>1</v>
      </c>
      <c r="H223">
        <f>G223*0.1</f>
        <v>0.1</v>
      </c>
      <c r="J223" s="36">
        <v>47</v>
      </c>
      <c r="K223" s="43">
        <v>16.070055</v>
      </c>
      <c r="L223" s="7" t="s">
        <v>18</v>
      </c>
      <c r="M223" s="37">
        <f t="shared" si="145"/>
        <v>1.8373445311474712</v>
      </c>
      <c r="N223" s="40">
        <f t="shared" si="145"/>
        <v>29.526227669489074</v>
      </c>
      <c r="O223" s="38">
        <v>0.66758843888783093</v>
      </c>
      <c r="P223" s="34">
        <v>0.3</v>
      </c>
      <c r="Q223" s="41">
        <f t="shared" si="146"/>
        <v>1.2861411718032298</v>
      </c>
      <c r="R223" s="41">
        <f t="shared" si="147"/>
        <v>0.46731190722148164</v>
      </c>
      <c r="S223" s="41">
        <f t="shared" si="151"/>
        <v>0.55120335934424136</v>
      </c>
      <c r="T223" s="41">
        <f t="shared" si="152"/>
        <v>8.8578683008467234</v>
      </c>
      <c r="V223" s="11">
        <f t="shared" si="166"/>
        <v>0</v>
      </c>
      <c r="W223" s="11">
        <f t="shared" si="166"/>
        <v>0</v>
      </c>
      <c r="X223" s="11">
        <f t="shared" si="166"/>
        <v>1.8373445311474712</v>
      </c>
      <c r="Y223" s="11">
        <f t="shared" si="148"/>
        <v>1.8373445311474712</v>
      </c>
      <c r="Z223" s="11">
        <f t="shared" ref="Z223:Z226" si="167">$K$222*Y223</f>
        <v>29.526227669489074</v>
      </c>
      <c r="AD223" s="34">
        <v>0.3</v>
      </c>
      <c r="AE223" s="35">
        <f t="shared" si="154"/>
        <v>0</v>
      </c>
      <c r="AF223" s="35">
        <f t="shared" si="155"/>
        <v>0</v>
      </c>
      <c r="AG223" s="35">
        <f t="shared" si="156"/>
        <v>8.8578683008467234</v>
      </c>
      <c r="AH223" s="11">
        <f t="shared" si="157"/>
        <v>8.8578683008467234</v>
      </c>
    </row>
    <row r="224" spans="1:34" x14ac:dyDescent="0.3">
      <c r="A224" s="7" t="s">
        <v>16</v>
      </c>
      <c r="B224" s="3"/>
      <c r="C224" s="3"/>
      <c r="D224" s="3">
        <v>0.19537539098725762</v>
      </c>
      <c r="E224" s="3">
        <v>0.19537539098725762</v>
      </c>
      <c r="G224">
        <v>1</v>
      </c>
      <c r="H224">
        <f>G224*0.1</f>
        <v>0.1</v>
      </c>
      <c r="J224" s="36">
        <v>47</v>
      </c>
      <c r="K224" s="43">
        <v>16.070055</v>
      </c>
      <c r="L224" s="7" t="s">
        <v>16</v>
      </c>
      <c r="M224" s="37">
        <f t="shared" si="145"/>
        <v>1.953753909872576</v>
      </c>
      <c r="N224" s="40">
        <f t="shared" si="145"/>
        <v>31.39693278811734</v>
      </c>
      <c r="O224" s="38">
        <v>0.35342917352885173</v>
      </c>
      <c r="P224" s="34">
        <v>0.3</v>
      </c>
      <c r="Q224" s="41">
        <f t="shared" si="146"/>
        <v>1.3676277369108032</v>
      </c>
      <c r="R224" s="41">
        <f t="shared" si="147"/>
        <v>0.2474004214701962</v>
      </c>
      <c r="S224" s="41">
        <f t="shared" si="151"/>
        <v>0.58612617296177283</v>
      </c>
      <c r="T224" s="41">
        <f t="shared" si="152"/>
        <v>9.419079836435202</v>
      </c>
      <c r="V224" s="11">
        <f t="shared" si="166"/>
        <v>0</v>
      </c>
      <c r="W224" s="11">
        <f t="shared" si="166"/>
        <v>0</v>
      </c>
      <c r="X224" s="11">
        <f t="shared" si="166"/>
        <v>1.953753909872576</v>
      </c>
      <c r="Y224" s="11">
        <f t="shared" si="148"/>
        <v>1.953753909872576</v>
      </c>
      <c r="Z224" s="11">
        <f t="shared" si="167"/>
        <v>31.39693278811734</v>
      </c>
      <c r="AD224" s="34">
        <v>0.3</v>
      </c>
      <c r="AE224" s="35">
        <f t="shared" si="154"/>
        <v>0</v>
      </c>
      <c r="AF224" s="35">
        <f t="shared" si="155"/>
        <v>0</v>
      </c>
      <c r="AG224" s="35">
        <f t="shared" si="156"/>
        <v>9.419079836435202</v>
      </c>
      <c r="AH224" s="11">
        <f t="shared" si="157"/>
        <v>9.419079836435202</v>
      </c>
    </row>
    <row r="225" spans="1:34" x14ac:dyDescent="0.3">
      <c r="A225" s="7" t="s">
        <v>14</v>
      </c>
      <c r="B225" s="3"/>
      <c r="C225" s="3"/>
      <c r="D225" s="3">
        <v>1.0913509283311354E-2</v>
      </c>
      <c r="E225" s="3">
        <v>1.0913509283311354E-2</v>
      </c>
      <c r="G225">
        <v>1</v>
      </c>
      <c r="H225">
        <f>G225*0.1</f>
        <v>0.1</v>
      </c>
      <c r="J225" s="36">
        <v>47</v>
      </c>
      <c r="K225" s="43">
        <v>16.070055</v>
      </c>
      <c r="L225" s="7" t="s">
        <v>14</v>
      </c>
      <c r="M225" s="37">
        <f t="shared" si="145"/>
        <v>0.10913509283311353</v>
      </c>
      <c r="N225" s="40">
        <f t="shared" si="145"/>
        <v>1.7538069442582402</v>
      </c>
      <c r="O225" s="38">
        <v>5.8904862254808621E-2</v>
      </c>
      <c r="P225" s="34">
        <v>0.3</v>
      </c>
      <c r="Q225" s="41">
        <f t="shared" si="146"/>
        <v>7.6394564983179467E-2</v>
      </c>
      <c r="R225" s="41">
        <f t="shared" si="147"/>
        <v>4.123340357836603E-2</v>
      </c>
      <c r="S225" s="41">
        <f t="shared" si="151"/>
        <v>3.2740527849934059E-2</v>
      </c>
      <c r="T225" s="41">
        <f t="shared" si="152"/>
        <v>0.52614208327747203</v>
      </c>
      <c r="V225" s="11">
        <f t="shared" si="166"/>
        <v>0</v>
      </c>
      <c r="W225" s="11">
        <f t="shared" si="166"/>
        <v>0</v>
      </c>
      <c r="X225" s="11">
        <f t="shared" si="166"/>
        <v>0.10913509283311353</v>
      </c>
      <c r="Y225" s="11">
        <f t="shared" si="148"/>
        <v>0.10913509283311353</v>
      </c>
      <c r="Z225" s="11">
        <f t="shared" si="167"/>
        <v>1.7538069442582402</v>
      </c>
      <c r="AD225" s="34">
        <v>0.3</v>
      </c>
      <c r="AE225" s="35">
        <f t="shared" si="154"/>
        <v>0</v>
      </c>
      <c r="AF225" s="35">
        <f t="shared" si="155"/>
        <v>0</v>
      </c>
      <c r="AG225" s="35">
        <f t="shared" si="156"/>
        <v>0.52614208327747203</v>
      </c>
      <c r="AH225" s="11">
        <f t="shared" si="157"/>
        <v>0.52614208327747203</v>
      </c>
    </row>
    <row r="226" spans="1:34" x14ac:dyDescent="0.3">
      <c r="A226" s="7" t="s">
        <v>12</v>
      </c>
      <c r="B226" s="3">
        <v>0.29602420983049954</v>
      </c>
      <c r="C226" s="3"/>
      <c r="D226" s="3">
        <v>0.33671116417188307</v>
      </c>
      <c r="E226" s="3">
        <v>0.63273537400238267</v>
      </c>
      <c r="G226">
        <v>1</v>
      </c>
      <c r="H226">
        <f>G226*0.1</f>
        <v>0.1</v>
      </c>
      <c r="J226" s="36">
        <v>47</v>
      </c>
      <c r="K226" s="43">
        <v>16.070055</v>
      </c>
      <c r="L226" s="7" t="s">
        <v>12</v>
      </c>
      <c r="M226" s="37">
        <f t="shared" si="145"/>
        <v>6.3273537400238258</v>
      </c>
      <c r="N226" s="40">
        <f t="shared" si="145"/>
        <v>101.68092260663857</v>
      </c>
      <c r="O226" s="38">
        <v>2.1009400870881745</v>
      </c>
      <c r="P226" s="34">
        <v>0.3</v>
      </c>
      <c r="Q226" s="41">
        <f t="shared" si="146"/>
        <v>4.4291476180166773</v>
      </c>
      <c r="R226" s="41">
        <f t="shared" si="147"/>
        <v>1.4706580609617221</v>
      </c>
      <c r="S226" s="41">
        <f t="shared" si="151"/>
        <v>1.8982061220071476</v>
      </c>
      <c r="T226" s="41">
        <f t="shared" si="152"/>
        <v>30.504276781991571</v>
      </c>
      <c r="V226" s="11">
        <f t="shared" si="166"/>
        <v>2.9602420983049953</v>
      </c>
      <c r="W226" s="11">
        <f t="shared" si="166"/>
        <v>0</v>
      </c>
      <c r="X226" s="11">
        <f t="shared" si="166"/>
        <v>3.3671116417188305</v>
      </c>
      <c r="Y226" s="11">
        <f t="shared" si="148"/>
        <v>6.3273537400238258</v>
      </c>
      <c r="Z226" s="11">
        <f t="shared" si="167"/>
        <v>101.68092260663857</v>
      </c>
      <c r="AD226" s="34">
        <v>0.3</v>
      </c>
      <c r="AE226" s="35">
        <f t="shared" si="154"/>
        <v>14.271375999923004</v>
      </c>
      <c r="AF226" s="35">
        <f t="shared" si="155"/>
        <v>0</v>
      </c>
      <c r="AG226" s="35">
        <f t="shared" si="156"/>
        <v>16.232900782068569</v>
      </c>
      <c r="AH226" s="11">
        <f t="shared" si="157"/>
        <v>30.504276781991571</v>
      </c>
    </row>
    <row r="227" spans="1:34" x14ac:dyDescent="0.3">
      <c r="A227" s="6">
        <v>48</v>
      </c>
      <c r="B227" s="3">
        <v>1.5722141180256448</v>
      </c>
      <c r="C227" s="3"/>
      <c r="D227" s="3">
        <v>3.3702399797111386</v>
      </c>
      <c r="E227" s="3">
        <v>4.9424540977367837</v>
      </c>
      <c r="J227" s="36"/>
      <c r="K227" s="38"/>
      <c r="L227" s="27">
        <v>48</v>
      </c>
      <c r="M227" s="46">
        <f>SUM(M222:M226)</f>
        <v>11.534651390586795</v>
      </c>
      <c r="N227" s="46">
        <f t="shared" ref="N227:AH227" si="168">SUM(N222:N226)</f>
        <v>185.36248225255628</v>
      </c>
      <c r="O227" s="46">
        <f t="shared" si="168"/>
        <v>3.6128315516282625</v>
      </c>
      <c r="P227" s="46"/>
      <c r="Q227" s="46">
        <f t="shared" si="168"/>
        <v>8.0742559734107555</v>
      </c>
      <c r="R227" s="46">
        <f t="shared" si="168"/>
        <v>2.5289820861397834</v>
      </c>
      <c r="S227" s="46">
        <f t="shared" si="168"/>
        <v>3.4603954171760378</v>
      </c>
      <c r="T227" s="46">
        <f t="shared" si="168"/>
        <v>55.608744675766872</v>
      </c>
      <c r="U227" s="46">
        <f t="shared" si="168"/>
        <v>0</v>
      </c>
      <c r="V227" s="46">
        <f t="shared" si="168"/>
        <v>2.9602420983049953</v>
      </c>
      <c r="W227" s="46">
        <f t="shared" si="168"/>
        <v>0</v>
      </c>
      <c r="X227" s="46">
        <f t="shared" si="168"/>
        <v>8.5744092922817998</v>
      </c>
      <c r="Y227" s="46">
        <f t="shared" si="168"/>
        <v>11.534651390586795</v>
      </c>
      <c r="Z227" s="46">
        <f t="shared" si="168"/>
        <v>185.36248225255628</v>
      </c>
      <c r="AA227" s="46">
        <f t="shared" si="168"/>
        <v>0</v>
      </c>
      <c r="AB227" s="46">
        <f t="shared" si="168"/>
        <v>0</v>
      </c>
      <c r="AC227" s="46">
        <f t="shared" si="168"/>
        <v>0</v>
      </c>
      <c r="AD227" s="46">
        <f t="shared" si="168"/>
        <v>1.5</v>
      </c>
      <c r="AE227" s="46">
        <f t="shared" si="168"/>
        <v>14.271375999923004</v>
      </c>
      <c r="AF227" s="46">
        <f t="shared" si="168"/>
        <v>0</v>
      </c>
      <c r="AG227" s="46">
        <f t="shared" si="168"/>
        <v>41.337368675843877</v>
      </c>
      <c r="AH227" s="46">
        <f t="shared" si="168"/>
        <v>55.608744675766872</v>
      </c>
    </row>
    <row r="228" spans="1:34" x14ac:dyDescent="0.3">
      <c r="A228" s="7" t="s">
        <v>15</v>
      </c>
      <c r="B228" s="3"/>
      <c r="C228" s="3"/>
      <c r="D228" s="3">
        <v>0.60178454850009855</v>
      </c>
      <c r="E228" s="3">
        <v>0.60178454850009855</v>
      </c>
      <c r="G228">
        <v>4</v>
      </c>
      <c r="H228">
        <f>G228*0.1</f>
        <v>0.4</v>
      </c>
      <c r="J228" s="36">
        <v>48</v>
      </c>
      <c r="K228" s="43">
        <v>27.076958999999999</v>
      </c>
      <c r="L228" s="7" t="s">
        <v>15</v>
      </c>
      <c r="M228" s="37">
        <f t="shared" si="145"/>
        <v>1.5044613712502464</v>
      </c>
      <c r="N228" s="40">
        <f t="shared" si="145"/>
        <v>40.736238866426696</v>
      </c>
      <c r="O228" s="38">
        <v>0.48105637508093702</v>
      </c>
      <c r="P228" s="34">
        <v>0.3</v>
      </c>
      <c r="Q228" s="41">
        <f t="shared" si="146"/>
        <v>1.0531229598751723</v>
      </c>
      <c r="R228" s="41">
        <f t="shared" si="147"/>
        <v>0.33673946255665588</v>
      </c>
      <c r="S228" s="41">
        <f t="shared" si="151"/>
        <v>0.45133841137507391</v>
      </c>
      <c r="T228" s="41">
        <f t="shared" si="152"/>
        <v>12.22087165992801</v>
      </c>
      <c r="V228" s="11">
        <f t="shared" ref="V228:X232" si="169">B228/$H228</f>
        <v>0</v>
      </c>
      <c r="W228" s="11">
        <f t="shared" si="169"/>
        <v>0</v>
      </c>
      <c r="X228" s="11">
        <f t="shared" si="169"/>
        <v>1.5044613712502464</v>
      </c>
      <c r="Y228" s="11">
        <f t="shared" si="148"/>
        <v>1.5044613712502464</v>
      </c>
      <c r="Z228" s="11">
        <f>$K$228*Y228</f>
        <v>40.736238866426696</v>
      </c>
      <c r="AD228" s="34">
        <v>0.3</v>
      </c>
      <c r="AE228" s="35">
        <f t="shared" si="154"/>
        <v>0</v>
      </c>
      <c r="AF228" s="35">
        <f t="shared" si="155"/>
        <v>0</v>
      </c>
      <c r="AG228" s="35">
        <f t="shared" si="156"/>
        <v>12.22087165992801</v>
      </c>
      <c r="AH228" s="11">
        <f t="shared" si="157"/>
        <v>12.22087165992801</v>
      </c>
    </row>
    <row r="229" spans="1:34" x14ac:dyDescent="0.3">
      <c r="A229" s="7" t="s">
        <v>18</v>
      </c>
      <c r="B229" s="3"/>
      <c r="C229" s="3"/>
      <c r="D229" s="3">
        <v>0.80323533514967205</v>
      </c>
      <c r="E229" s="3">
        <v>0.80323533514967205</v>
      </c>
      <c r="G229">
        <v>4</v>
      </c>
      <c r="H229">
        <f>G229*0.1</f>
        <v>0.4</v>
      </c>
      <c r="J229" s="36">
        <v>48</v>
      </c>
      <c r="K229" s="43">
        <v>27.076958999999999</v>
      </c>
      <c r="L229" s="7" t="s">
        <v>18</v>
      </c>
      <c r="M229" s="37">
        <f t="shared" si="145"/>
        <v>2.0080883378741801</v>
      </c>
      <c r="N229" s="40">
        <f t="shared" si="145"/>
        <v>54.372925592997319</v>
      </c>
      <c r="O229" s="38">
        <v>0.71667582410017194</v>
      </c>
      <c r="P229" s="34">
        <v>0.3</v>
      </c>
      <c r="Q229" s="41">
        <f t="shared" si="146"/>
        <v>1.405661836511926</v>
      </c>
      <c r="R229" s="41">
        <f t="shared" si="147"/>
        <v>0.5016730768701203</v>
      </c>
      <c r="S229" s="41">
        <f t="shared" si="151"/>
        <v>0.60242650136225395</v>
      </c>
      <c r="T229" s="41">
        <f t="shared" si="152"/>
        <v>16.311877677899194</v>
      </c>
      <c r="V229" s="11">
        <f t="shared" si="169"/>
        <v>0</v>
      </c>
      <c r="W229" s="11">
        <f t="shared" si="169"/>
        <v>0</v>
      </c>
      <c r="X229" s="11">
        <f t="shared" si="169"/>
        <v>2.0080883378741801</v>
      </c>
      <c r="Y229" s="11">
        <f t="shared" si="148"/>
        <v>2.0080883378741801</v>
      </c>
      <c r="Z229" s="11">
        <f t="shared" ref="Z229:Z232" si="170">$K$228*Y229</f>
        <v>54.372925592997319</v>
      </c>
      <c r="AD229" s="34">
        <v>0.3</v>
      </c>
      <c r="AE229" s="35">
        <f t="shared" si="154"/>
        <v>0</v>
      </c>
      <c r="AF229" s="35">
        <f t="shared" si="155"/>
        <v>0</v>
      </c>
      <c r="AG229" s="35">
        <f t="shared" si="156"/>
        <v>16.311877677899194</v>
      </c>
      <c r="AH229" s="11">
        <f t="shared" si="157"/>
        <v>16.311877677899194</v>
      </c>
    </row>
    <row r="230" spans="1:34" x14ac:dyDescent="0.3">
      <c r="A230" s="7" t="s">
        <v>16</v>
      </c>
      <c r="B230" s="3"/>
      <c r="C230" s="3"/>
      <c r="D230" s="3">
        <v>0.39498090675916675</v>
      </c>
      <c r="E230" s="3">
        <v>0.39498090675916675</v>
      </c>
      <c r="G230">
        <v>4</v>
      </c>
      <c r="H230">
        <f>G230*0.1</f>
        <v>0.4</v>
      </c>
      <c r="J230" s="36">
        <v>48</v>
      </c>
      <c r="K230" s="43">
        <v>27.076958999999999</v>
      </c>
      <c r="L230" s="7" t="s">
        <v>16</v>
      </c>
      <c r="M230" s="37">
        <f t="shared" si="145"/>
        <v>0.98745226689791687</v>
      </c>
      <c r="N230" s="40">
        <f t="shared" si="145"/>
        <v>26.737204545251952</v>
      </c>
      <c r="O230" s="38">
        <v>0.2110757564130642</v>
      </c>
      <c r="P230" s="34">
        <v>0.3</v>
      </c>
      <c r="Q230" s="41">
        <f t="shared" si="146"/>
        <v>0.69121658682854181</v>
      </c>
      <c r="R230" s="41">
        <f t="shared" si="147"/>
        <v>0.14775302948914493</v>
      </c>
      <c r="S230" s="41">
        <f t="shared" si="151"/>
        <v>0.29623568006937506</v>
      </c>
      <c r="T230" s="41">
        <f t="shared" si="152"/>
        <v>8.021161363575585</v>
      </c>
      <c r="V230" s="11">
        <f t="shared" si="169"/>
        <v>0</v>
      </c>
      <c r="W230" s="11">
        <f t="shared" si="169"/>
        <v>0</v>
      </c>
      <c r="X230" s="11">
        <f t="shared" si="169"/>
        <v>0.98745226689791687</v>
      </c>
      <c r="Y230" s="11">
        <f t="shared" si="148"/>
        <v>0.98745226689791687</v>
      </c>
      <c r="Z230" s="11">
        <f t="shared" si="170"/>
        <v>26.737204545251952</v>
      </c>
      <c r="AD230" s="34">
        <v>0.3</v>
      </c>
      <c r="AE230" s="35">
        <f t="shared" si="154"/>
        <v>0</v>
      </c>
      <c r="AF230" s="35">
        <f t="shared" si="155"/>
        <v>0</v>
      </c>
      <c r="AG230" s="35">
        <f t="shared" si="156"/>
        <v>8.021161363575585</v>
      </c>
      <c r="AH230" s="11">
        <f t="shared" si="157"/>
        <v>8.021161363575585</v>
      </c>
    </row>
    <row r="231" spans="1:34" x14ac:dyDescent="0.3">
      <c r="A231" s="7" t="s">
        <v>14</v>
      </c>
      <c r="B231" s="3"/>
      <c r="C231" s="3"/>
      <c r="D231" s="3">
        <v>4.0016200705474951E-2</v>
      </c>
      <c r="E231" s="3">
        <v>4.0016200705474951E-2</v>
      </c>
      <c r="G231">
        <v>4</v>
      </c>
      <c r="H231">
        <f>G231*0.1</f>
        <v>0.4</v>
      </c>
      <c r="J231" s="36">
        <v>48</v>
      </c>
      <c r="K231" s="43">
        <v>27.076958999999999</v>
      </c>
      <c r="L231" s="7" t="s">
        <v>14</v>
      </c>
      <c r="M231" s="37">
        <f t="shared" si="145"/>
        <v>0.10004050176368737</v>
      </c>
      <c r="N231" s="40">
        <f t="shared" si="145"/>
        <v>2.7087925645947903</v>
      </c>
      <c r="O231" s="38">
        <v>5.3996123733574555E-2</v>
      </c>
      <c r="P231" s="34">
        <v>0.3</v>
      </c>
      <c r="Q231" s="41">
        <f t="shared" si="146"/>
        <v>7.0028351234581149E-2</v>
      </c>
      <c r="R231" s="41">
        <f t="shared" si="147"/>
        <v>3.7797286613502186E-2</v>
      </c>
      <c r="S231" s="41">
        <f t="shared" si="151"/>
        <v>3.0012150529106208E-2</v>
      </c>
      <c r="T231" s="41">
        <f t="shared" si="152"/>
        <v>0.81263776937843701</v>
      </c>
      <c r="V231" s="11">
        <f t="shared" si="169"/>
        <v>0</v>
      </c>
      <c r="W231" s="11">
        <f t="shared" si="169"/>
        <v>0</v>
      </c>
      <c r="X231" s="11">
        <f t="shared" si="169"/>
        <v>0.10004050176368737</v>
      </c>
      <c r="Y231" s="11">
        <f t="shared" si="148"/>
        <v>0.10004050176368737</v>
      </c>
      <c r="Z231" s="11">
        <f t="shared" si="170"/>
        <v>2.7087925645947903</v>
      </c>
      <c r="AD231" s="34">
        <v>0.3</v>
      </c>
      <c r="AE231" s="35">
        <f t="shared" si="154"/>
        <v>0</v>
      </c>
      <c r="AF231" s="35">
        <f t="shared" si="155"/>
        <v>0</v>
      </c>
      <c r="AG231" s="35">
        <f t="shared" si="156"/>
        <v>0.81263776937843701</v>
      </c>
      <c r="AH231" s="11">
        <f t="shared" si="157"/>
        <v>0.81263776937843701</v>
      </c>
    </row>
    <row r="232" spans="1:34" x14ac:dyDescent="0.3">
      <c r="A232" s="7" t="s">
        <v>12</v>
      </c>
      <c r="B232" s="3">
        <v>1.5722141180256448</v>
      </c>
      <c r="C232" s="3"/>
      <c r="D232" s="3">
        <v>1.5302229885967267</v>
      </c>
      <c r="E232" s="3">
        <v>3.1024371066223715</v>
      </c>
      <c r="G232">
        <v>4</v>
      </c>
      <c r="H232">
        <f>G232*0.1</f>
        <v>0.4</v>
      </c>
      <c r="J232" s="36">
        <v>48</v>
      </c>
      <c r="K232" s="43">
        <v>27.076958999999999</v>
      </c>
      <c r="L232" s="7" t="s">
        <v>12</v>
      </c>
      <c r="M232" s="37">
        <f t="shared" si="145"/>
        <v>7.7560927665559287</v>
      </c>
      <c r="N232" s="40">
        <f t="shared" si="145"/>
        <v>210.01140584023145</v>
      </c>
      <c r="O232" s="38">
        <v>2.6261751088602172</v>
      </c>
      <c r="P232" s="34">
        <v>0.3</v>
      </c>
      <c r="Q232" s="41">
        <f t="shared" si="146"/>
        <v>5.4292649365891501</v>
      </c>
      <c r="R232" s="41">
        <f t="shared" si="147"/>
        <v>1.838322576202152</v>
      </c>
      <c r="S232" s="41">
        <f t="shared" si="151"/>
        <v>2.3268278299667786</v>
      </c>
      <c r="T232" s="41">
        <f t="shared" si="152"/>
        <v>63.003421752069436</v>
      </c>
      <c r="V232" s="11">
        <f t="shared" si="169"/>
        <v>3.9305352950641117</v>
      </c>
      <c r="W232" s="11">
        <f t="shared" si="169"/>
        <v>0</v>
      </c>
      <c r="X232" s="11">
        <f t="shared" si="169"/>
        <v>3.8255574714918166</v>
      </c>
      <c r="Y232" s="11">
        <f t="shared" si="148"/>
        <v>7.7560927665559287</v>
      </c>
      <c r="Z232" s="11">
        <f t="shared" si="170"/>
        <v>210.01140584023145</v>
      </c>
      <c r="AD232" s="34">
        <v>0.3</v>
      </c>
      <c r="AE232" s="35">
        <f t="shared" si="154"/>
        <v>31.928082909751158</v>
      </c>
      <c r="AF232" s="35">
        <f t="shared" si="155"/>
        <v>0</v>
      </c>
      <c r="AG232" s="35">
        <f t="shared" si="156"/>
        <v>31.075338842318271</v>
      </c>
      <c r="AH232" s="11">
        <f t="shared" si="157"/>
        <v>63.003421752069428</v>
      </c>
    </row>
    <row r="233" spans="1:34" x14ac:dyDescent="0.3">
      <c r="A233" s="6">
        <v>49</v>
      </c>
      <c r="B233" s="3">
        <v>0.59204841966099908</v>
      </c>
      <c r="C233" s="3"/>
      <c r="D233" s="3">
        <v>0.7627861619173244</v>
      </c>
      <c r="E233" s="3">
        <v>1.3548345815783236</v>
      </c>
      <c r="J233" s="36"/>
      <c r="K233" s="38"/>
      <c r="L233" s="27">
        <v>49</v>
      </c>
      <c r="M233" s="46">
        <f>SUM(M228:M232)</f>
        <v>12.35613524434196</v>
      </c>
      <c r="N233" s="46">
        <f t="shared" ref="N233:AH233" si="171">SUM(N228:N232)</f>
        <v>334.56656740950223</v>
      </c>
      <c r="O233" s="46">
        <f t="shared" si="171"/>
        <v>4.0889791881879649</v>
      </c>
      <c r="P233" s="46"/>
      <c r="Q233" s="46">
        <f t="shared" si="171"/>
        <v>8.649294671039371</v>
      </c>
      <c r="R233" s="46">
        <f t="shared" si="171"/>
        <v>2.8622854317315753</v>
      </c>
      <c r="S233" s="46">
        <f t="shared" si="171"/>
        <v>3.7068405733025878</v>
      </c>
      <c r="T233" s="46">
        <f t="shared" si="171"/>
        <v>100.36997022285067</v>
      </c>
      <c r="U233" s="46">
        <f t="shared" si="171"/>
        <v>0</v>
      </c>
      <c r="V233" s="46">
        <f t="shared" si="171"/>
        <v>3.9305352950641117</v>
      </c>
      <c r="W233" s="46">
        <f t="shared" si="171"/>
        <v>0</v>
      </c>
      <c r="X233" s="46">
        <f t="shared" si="171"/>
        <v>8.4255999492778475</v>
      </c>
      <c r="Y233" s="46">
        <f t="shared" si="171"/>
        <v>12.35613524434196</v>
      </c>
      <c r="Z233" s="46">
        <f t="shared" si="171"/>
        <v>334.56656740950223</v>
      </c>
      <c r="AA233" s="46">
        <f t="shared" si="171"/>
        <v>0</v>
      </c>
      <c r="AB233" s="46">
        <f t="shared" si="171"/>
        <v>0</v>
      </c>
      <c r="AC233" s="46">
        <f t="shared" si="171"/>
        <v>0</v>
      </c>
      <c r="AD233" s="46">
        <f t="shared" si="171"/>
        <v>1.5</v>
      </c>
      <c r="AE233" s="46">
        <f t="shared" si="171"/>
        <v>31.928082909751158</v>
      </c>
      <c r="AF233" s="46">
        <f t="shared" si="171"/>
        <v>0</v>
      </c>
      <c r="AG233" s="46">
        <f t="shared" si="171"/>
        <v>68.4418873130995</v>
      </c>
      <c r="AH233" s="46">
        <f t="shared" si="171"/>
        <v>100.36997022285065</v>
      </c>
    </row>
    <row r="234" spans="1:34" x14ac:dyDescent="0.3">
      <c r="A234" s="7" t="s">
        <v>15</v>
      </c>
      <c r="B234" s="3"/>
      <c r="C234" s="3"/>
      <c r="D234" s="3">
        <v>0.13070641167098079</v>
      </c>
      <c r="E234" s="3">
        <v>0.13070641167098079</v>
      </c>
      <c r="G234">
        <v>1</v>
      </c>
      <c r="H234">
        <f>G234*0.1</f>
        <v>0.1</v>
      </c>
      <c r="J234" s="36">
        <v>49</v>
      </c>
      <c r="K234" s="43">
        <v>13.894721000000001</v>
      </c>
      <c r="L234" s="7" t="s">
        <v>15</v>
      </c>
      <c r="M234" s="37">
        <f t="shared" si="145"/>
        <v>1.3070641167098078</v>
      </c>
      <c r="N234" s="40">
        <f t="shared" si="145"/>
        <v>18.16129123079422</v>
      </c>
      <c r="O234" s="38">
        <v>0.43196898986859661</v>
      </c>
      <c r="P234" s="34">
        <v>0.3</v>
      </c>
      <c r="Q234" s="41">
        <f t="shared" si="146"/>
        <v>0.91494488169686539</v>
      </c>
      <c r="R234" s="41">
        <f t="shared" si="147"/>
        <v>0.3023782929080176</v>
      </c>
      <c r="S234" s="41">
        <f t="shared" si="151"/>
        <v>0.39211923501294232</v>
      </c>
      <c r="T234" s="41">
        <f t="shared" si="152"/>
        <v>5.4483873692382652</v>
      </c>
      <c r="V234" s="11">
        <f t="shared" ref="V234:X238" si="172">B234/$H234</f>
        <v>0</v>
      </c>
      <c r="W234" s="11">
        <f t="shared" si="172"/>
        <v>0</v>
      </c>
      <c r="X234" s="11">
        <f t="shared" si="172"/>
        <v>1.3070641167098078</v>
      </c>
      <c r="Y234" s="11">
        <f t="shared" si="148"/>
        <v>1.3070641167098078</v>
      </c>
      <c r="Z234" s="11">
        <f>$K$234*Y234</f>
        <v>18.16129123079422</v>
      </c>
      <c r="AD234" s="34">
        <v>0.3</v>
      </c>
      <c r="AE234" s="35">
        <f t="shared" si="154"/>
        <v>0</v>
      </c>
      <c r="AF234" s="35">
        <f t="shared" si="155"/>
        <v>0</v>
      </c>
      <c r="AG234" s="35">
        <f t="shared" si="156"/>
        <v>5.4483873692382652</v>
      </c>
      <c r="AH234" s="11">
        <f t="shared" si="157"/>
        <v>5.4483873692382652</v>
      </c>
    </row>
    <row r="235" spans="1:34" x14ac:dyDescent="0.3">
      <c r="A235" s="7" t="s">
        <v>18</v>
      </c>
      <c r="B235" s="3"/>
      <c r="C235" s="3"/>
      <c r="D235" s="3">
        <v>0.15514647374177432</v>
      </c>
      <c r="E235" s="3">
        <v>0.15514647374177432</v>
      </c>
      <c r="G235">
        <v>1</v>
      </c>
      <c r="H235">
        <f>G235*0.1</f>
        <v>0.1</v>
      </c>
      <c r="J235" s="36">
        <v>49</v>
      </c>
      <c r="K235" s="43">
        <v>13.894721000000001</v>
      </c>
      <c r="L235" s="7" t="s">
        <v>18</v>
      </c>
      <c r="M235" s="37">
        <f t="shared" si="145"/>
        <v>1.551464737417743</v>
      </c>
      <c r="N235" s="40">
        <f t="shared" si="145"/>
        <v>21.557169667757801</v>
      </c>
      <c r="O235" s="38">
        <v>0.60868357663302242</v>
      </c>
      <c r="P235" s="34">
        <v>0.3</v>
      </c>
      <c r="Q235" s="41">
        <f t="shared" si="146"/>
        <v>1.08602531619242</v>
      </c>
      <c r="R235" s="41">
        <f t="shared" si="147"/>
        <v>0.42607850364311567</v>
      </c>
      <c r="S235" s="41">
        <f t="shared" si="151"/>
        <v>0.46543942122532289</v>
      </c>
      <c r="T235" s="41">
        <f t="shared" si="152"/>
        <v>6.46715090032734</v>
      </c>
      <c r="V235" s="11">
        <f t="shared" si="172"/>
        <v>0</v>
      </c>
      <c r="W235" s="11">
        <f t="shared" si="172"/>
        <v>0</v>
      </c>
      <c r="X235" s="11">
        <f t="shared" si="172"/>
        <v>1.551464737417743</v>
      </c>
      <c r="Y235" s="11">
        <f t="shared" si="148"/>
        <v>1.551464737417743</v>
      </c>
      <c r="Z235" s="11">
        <f t="shared" ref="Z235:Z238" si="173">$K$234*Y235</f>
        <v>21.557169667757801</v>
      </c>
      <c r="AD235" s="34">
        <v>0.3</v>
      </c>
      <c r="AE235" s="35">
        <f t="shared" si="154"/>
        <v>0</v>
      </c>
      <c r="AF235" s="35">
        <f t="shared" si="155"/>
        <v>0</v>
      </c>
      <c r="AG235" s="35">
        <f t="shared" si="156"/>
        <v>6.46715090032734</v>
      </c>
      <c r="AH235" s="11">
        <f t="shared" si="157"/>
        <v>6.46715090032734</v>
      </c>
    </row>
    <row r="236" spans="1:34" x14ac:dyDescent="0.3">
      <c r="A236" s="7" t="s">
        <v>16</v>
      </c>
      <c r="B236" s="3"/>
      <c r="C236" s="3"/>
      <c r="D236" s="3">
        <v>0.24633430112639779</v>
      </c>
      <c r="E236" s="3">
        <v>0.24633430112639779</v>
      </c>
      <c r="G236">
        <v>1</v>
      </c>
      <c r="H236">
        <f>G236*0.1</f>
        <v>0.1</v>
      </c>
      <c r="J236" s="36">
        <v>49</v>
      </c>
      <c r="K236" s="43">
        <v>13.894721000000001</v>
      </c>
      <c r="L236" s="7" t="s">
        <v>16</v>
      </c>
      <c r="M236" s="37">
        <f t="shared" si="145"/>
        <v>2.4633430112639778</v>
      </c>
      <c r="N236" s="40">
        <f t="shared" si="145"/>
        <v>34.227463868812833</v>
      </c>
      <c r="O236" s="38">
        <v>0.51050880620834138</v>
      </c>
      <c r="P236" s="34">
        <v>0.3</v>
      </c>
      <c r="Q236" s="41">
        <f t="shared" si="146"/>
        <v>1.7243401078847844</v>
      </c>
      <c r="R236" s="41">
        <f t="shared" si="147"/>
        <v>0.35735616434583894</v>
      </c>
      <c r="S236" s="41">
        <f t="shared" si="151"/>
        <v>0.73900290337919328</v>
      </c>
      <c r="T236" s="41">
        <f t="shared" si="152"/>
        <v>10.268239160643848</v>
      </c>
      <c r="V236" s="11">
        <f t="shared" si="172"/>
        <v>0</v>
      </c>
      <c r="W236" s="11">
        <f t="shared" si="172"/>
        <v>0</v>
      </c>
      <c r="X236" s="11">
        <f t="shared" si="172"/>
        <v>2.4633430112639778</v>
      </c>
      <c r="Y236" s="11">
        <f t="shared" si="148"/>
        <v>2.4633430112639778</v>
      </c>
      <c r="Z236" s="11">
        <f t="shared" si="173"/>
        <v>34.227463868812833</v>
      </c>
      <c r="AD236" s="34">
        <v>0.3</v>
      </c>
      <c r="AE236" s="35">
        <f t="shared" si="154"/>
        <v>0</v>
      </c>
      <c r="AF236" s="35">
        <f t="shared" si="155"/>
        <v>0</v>
      </c>
      <c r="AG236" s="35">
        <f t="shared" si="156"/>
        <v>10.268239160643848</v>
      </c>
      <c r="AH236" s="11">
        <f t="shared" si="157"/>
        <v>10.268239160643848</v>
      </c>
    </row>
    <row r="237" spans="1:34" x14ac:dyDescent="0.3">
      <c r="A237" s="7" t="s">
        <v>14</v>
      </c>
      <c r="B237" s="3"/>
      <c r="C237" s="3"/>
      <c r="D237" s="3">
        <v>1.0913509283311354E-2</v>
      </c>
      <c r="E237" s="3">
        <v>1.0913509283311354E-2</v>
      </c>
      <c r="G237">
        <v>1</v>
      </c>
      <c r="H237">
        <f>G237*0.1</f>
        <v>0.1</v>
      </c>
      <c r="J237" s="36">
        <v>49</v>
      </c>
      <c r="K237" s="43">
        <v>13.894721000000001</v>
      </c>
      <c r="L237" s="7" t="s">
        <v>14</v>
      </c>
      <c r="M237" s="37">
        <f t="shared" si="145"/>
        <v>0.10913509283311353</v>
      </c>
      <c r="N237" s="40">
        <f t="shared" si="145"/>
        <v>1.516401666225212</v>
      </c>
      <c r="O237" s="38">
        <v>5.8904862254808621E-2</v>
      </c>
      <c r="P237" s="34">
        <v>0.3</v>
      </c>
      <c r="Q237" s="41">
        <f t="shared" si="146"/>
        <v>7.6394564983179467E-2</v>
      </c>
      <c r="R237" s="41">
        <f t="shared" si="147"/>
        <v>4.123340357836603E-2</v>
      </c>
      <c r="S237" s="41">
        <f t="shared" si="151"/>
        <v>3.2740527849934059E-2</v>
      </c>
      <c r="T237" s="41">
        <f t="shared" si="152"/>
        <v>0.45492049986756361</v>
      </c>
      <c r="V237" s="11">
        <f t="shared" si="172"/>
        <v>0</v>
      </c>
      <c r="W237" s="11">
        <f t="shared" si="172"/>
        <v>0</v>
      </c>
      <c r="X237" s="11">
        <f t="shared" si="172"/>
        <v>0.10913509283311353</v>
      </c>
      <c r="Y237" s="11">
        <f t="shared" si="148"/>
        <v>0.10913509283311353</v>
      </c>
      <c r="Z237" s="11">
        <f t="shared" si="173"/>
        <v>1.516401666225212</v>
      </c>
      <c r="AD237" s="34">
        <v>0.3</v>
      </c>
      <c r="AE237" s="35">
        <f t="shared" si="154"/>
        <v>0</v>
      </c>
      <c r="AF237" s="35">
        <f t="shared" si="155"/>
        <v>0</v>
      </c>
      <c r="AG237" s="35">
        <f t="shared" si="156"/>
        <v>0.45492049986756361</v>
      </c>
      <c r="AH237" s="11">
        <f t="shared" si="157"/>
        <v>0.45492049986756361</v>
      </c>
    </row>
    <row r="238" spans="1:34" x14ac:dyDescent="0.3">
      <c r="A238" s="7" t="s">
        <v>12</v>
      </c>
      <c r="B238" s="3">
        <v>0.59204841966099908</v>
      </c>
      <c r="C238" s="3"/>
      <c r="D238" s="3">
        <v>0.21968546609486023</v>
      </c>
      <c r="E238" s="3">
        <v>0.81173388575585936</v>
      </c>
      <c r="G238">
        <v>1</v>
      </c>
      <c r="H238">
        <f>G238*0.1</f>
        <v>0.1</v>
      </c>
      <c r="J238" s="36">
        <v>49</v>
      </c>
      <c r="K238" s="43">
        <v>13.894721000000001</v>
      </c>
      <c r="L238" s="7" t="s">
        <v>12</v>
      </c>
      <c r="M238" s="37">
        <f t="shared" si="145"/>
        <v>8.1173388575585932</v>
      </c>
      <c r="N238" s="40">
        <f t="shared" si="145"/>
        <v>112.7881586882354</v>
      </c>
      <c r="O238" s="38">
        <v>2.7292586178061327</v>
      </c>
      <c r="P238" s="34">
        <v>0.3</v>
      </c>
      <c r="Q238" s="41">
        <f t="shared" si="146"/>
        <v>5.6821372002910149</v>
      </c>
      <c r="R238" s="41">
        <f t="shared" si="147"/>
        <v>1.9104810324642927</v>
      </c>
      <c r="S238" s="41">
        <f t="shared" si="151"/>
        <v>2.4352016572675779</v>
      </c>
      <c r="T238" s="41">
        <f t="shared" si="152"/>
        <v>33.836447606470621</v>
      </c>
      <c r="V238" s="11">
        <f t="shared" si="172"/>
        <v>5.9204841966099906</v>
      </c>
      <c r="W238" s="11">
        <f t="shared" si="172"/>
        <v>0</v>
      </c>
      <c r="X238" s="11">
        <f t="shared" si="172"/>
        <v>2.1968546609486022</v>
      </c>
      <c r="Y238" s="11">
        <f t="shared" si="148"/>
        <v>8.1173388575585932</v>
      </c>
      <c r="Z238" s="11">
        <f t="shared" si="173"/>
        <v>112.7881586882354</v>
      </c>
      <c r="AD238" s="34">
        <v>0.3</v>
      </c>
      <c r="AE238" s="35">
        <f t="shared" si="154"/>
        <v>24.679042829041489</v>
      </c>
      <c r="AF238" s="35">
        <f t="shared" si="155"/>
        <v>0</v>
      </c>
      <c r="AG238" s="35">
        <f t="shared" si="156"/>
        <v>9.157404777429127</v>
      </c>
      <c r="AH238" s="11">
        <f t="shared" si="157"/>
        <v>33.836447606470614</v>
      </c>
    </row>
    <row r="239" spans="1:34" x14ac:dyDescent="0.3">
      <c r="A239" s="6">
        <v>50</v>
      </c>
      <c r="B239" s="3">
        <v>0.63809495409757244</v>
      </c>
      <c r="C239" s="3"/>
      <c r="D239" s="3">
        <v>2.1148493445891252</v>
      </c>
      <c r="E239" s="3">
        <v>2.7529442986866974</v>
      </c>
      <c r="J239" s="36"/>
      <c r="K239" s="38"/>
      <c r="L239" s="27">
        <v>50</v>
      </c>
      <c r="M239" s="46">
        <f>SUM(M234:M238)</f>
        <v>13.548345815783236</v>
      </c>
      <c r="N239" s="46">
        <f t="shared" ref="N239:AH239" si="174">SUM(N234:N238)</f>
        <v>188.25048512182548</v>
      </c>
      <c r="O239" s="46">
        <f t="shared" si="174"/>
        <v>4.3393248527709023</v>
      </c>
      <c r="P239" s="46"/>
      <c r="Q239" s="46">
        <f t="shared" si="174"/>
        <v>9.4838420710482652</v>
      </c>
      <c r="R239" s="46">
        <f t="shared" si="174"/>
        <v>3.0375273969396313</v>
      </c>
      <c r="S239" s="46">
        <f t="shared" si="174"/>
        <v>4.0645037447349708</v>
      </c>
      <c r="T239" s="46">
        <f t="shared" si="174"/>
        <v>56.475145536547636</v>
      </c>
      <c r="U239" s="46">
        <f t="shared" si="174"/>
        <v>0</v>
      </c>
      <c r="V239" s="46">
        <f t="shared" si="174"/>
        <v>5.9204841966099906</v>
      </c>
      <c r="W239" s="46">
        <f t="shared" si="174"/>
        <v>0</v>
      </c>
      <c r="X239" s="46">
        <f t="shared" si="174"/>
        <v>7.6278616191732453</v>
      </c>
      <c r="Y239" s="46">
        <f t="shared" si="174"/>
        <v>13.548345815783236</v>
      </c>
      <c r="Z239" s="46">
        <f t="shared" si="174"/>
        <v>188.25048512182548</v>
      </c>
      <c r="AA239" s="46">
        <f t="shared" si="174"/>
        <v>0</v>
      </c>
      <c r="AB239" s="46">
        <f t="shared" si="174"/>
        <v>0</v>
      </c>
      <c r="AC239" s="46">
        <f t="shared" si="174"/>
        <v>0</v>
      </c>
      <c r="AD239" s="46">
        <f t="shared" si="174"/>
        <v>1.5</v>
      </c>
      <c r="AE239" s="46">
        <f t="shared" si="174"/>
        <v>24.679042829041489</v>
      </c>
      <c r="AF239" s="46">
        <f t="shared" si="174"/>
        <v>0</v>
      </c>
      <c r="AG239" s="46">
        <f t="shared" si="174"/>
        <v>31.796102707506144</v>
      </c>
      <c r="AH239" s="46">
        <f t="shared" si="174"/>
        <v>56.475145536547629</v>
      </c>
    </row>
    <row r="240" spans="1:34" x14ac:dyDescent="0.3">
      <c r="A240" s="7" t="s">
        <v>15</v>
      </c>
      <c r="B240" s="3"/>
      <c r="C240" s="3"/>
      <c r="D240" s="3">
        <v>0.25777498691419115</v>
      </c>
      <c r="E240" s="3">
        <v>0.25777498691419115</v>
      </c>
      <c r="G240">
        <v>2</v>
      </c>
      <c r="H240">
        <f>G240*0.1</f>
        <v>0.2</v>
      </c>
      <c r="J240" s="36">
        <v>50</v>
      </c>
      <c r="K240" s="43">
        <v>13.054057</v>
      </c>
      <c r="L240" s="7" t="s">
        <v>15</v>
      </c>
      <c r="M240" s="37">
        <f t="shared" si="145"/>
        <v>1.2888749345709556</v>
      </c>
      <c r="N240" s="40">
        <f t="shared" si="145"/>
        <v>16.825046861760526</v>
      </c>
      <c r="O240" s="38">
        <v>0.42215151282612845</v>
      </c>
      <c r="P240" s="34">
        <v>0.3</v>
      </c>
      <c r="Q240" s="41">
        <f t="shared" si="146"/>
        <v>0.90221245419966889</v>
      </c>
      <c r="R240" s="41">
        <f t="shared" si="147"/>
        <v>0.29550605897828991</v>
      </c>
      <c r="S240" s="41">
        <f t="shared" si="151"/>
        <v>0.38666248037128664</v>
      </c>
      <c r="T240" s="41">
        <f t="shared" si="152"/>
        <v>5.047514058528157</v>
      </c>
      <c r="V240" s="11">
        <f t="shared" ref="V240:X244" si="175">B240/$H240</f>
        <v>0</v>
      </c>
      <c r="W240" s="11">
        <f t="shared" si="175"/>
        <v>0</v>
      </c>
      <c r="X240" s="11">
        <f t="shared" si="175"/>
        <v>1.2888749345709556</v>
      </c>
      <c r="Y240" s="11">
        <f t="shared" si="148"/>
        <v>1.2888749345709556</v>
      </c>
      <c r="Z240" s="11">
        <f>$K$240*Y240</f>
        <v>16.825046861760526</v>
      </c>
      <c r="AD240" s="34">
        <v>0.3</v>
      </c>
      <c r="AE240" s="35">
        <f t="shared" si="154"/>
        <v>0</v>
      </c>
      <c r="AF240" s="35">
        <f t="shared" si="155"/>
        <v>0</v>
      </c>
      <c r="AG240" s="35">
        <f t="shared" si="156"/>
        <v>5.047514058528157</v>
      </c>
      <c r="AH240" s="11">
        <f t="shared" si="157"/>
        <v>5.047514058528157</v>
      </c>
    </row>
    <row r="241" spans="1:34" x14ac:dyDescent="0.3">
      <c r="A241" s="7" t="s">
        <v>18</v>
      </c>
      <c r="B241" s="3"/>
      <c r="C241" s="3"/>
      <c r="D241" s="3">
        <v>0.50376524788960431</v>
      </c>
      <c r="E241" s="3">
        <v>0.50376524788960431</v>
      </c>
      <c r="G241">
        <v>2</v>
      </c>
      <c r="H241">
        <f>G241*0.1</f>
        <v>0.2</v>
      </c>
      <c r="J241" s="36">
        <v>50</v>
      </c>
      <c r="K241" s="43">
        <v>13.054057</v>
      </c>
      <c r="L241" s="7" t="s">
        <v>18</v>
      </c>
      <c r="M241" s="37">
        <f t="shared" si="145"/>
        <v>2.5188262394480212</v>
      </c>
      <c r="N241" s="40">
        <f t="shared" si="145"/>
        <v>32.88090130285012</v>
      </c>
      <c r="O241" s="38">
        <v>0.87375545677966138</v>
      </c>
      <c r="P241" s="34">
        <v>0.3</v>
      </c>
      <c r="Q241" s="41">
        <f t="shared" si="146"/>
        <v>1.7631783676136148</v>
      </c>
      <c r="R241" s="41">
        <f t="shared" si="147"/>
        <v>0.61162881974576289</v>
      </c>
      <c r="S241" s="41">
        <f t="shared" si="151"/>
        <v>0.75564787183440629</v>
      </c>
      <c r="T241" s="41">
        <f t="shared" si="152"/>
        <v>9.8642703908550349</v>
      </c>
      <c r="V241" s="11">
        <f t="shared" si="175"/>
        <v>0</v>
      </c>
      <c r="W241" s="11">
        <f t="shared" si="175"/>
        <v>0</v>
      </c>
      <c r="X241" s="11">
        <f t="shared" si="175"/>
        <v>2.5188262394480212</v>
      </c>
      <c r="Y241" s="11">
        <f t="shared" si="148"/>
        <v>2.5188262394480212</v>
      </c>
      <c r="Z241" s="11">
        <f t="shared" ref="Z241:Z244" si="176">$K$240*Y241</f>
        <v>32.88090130285012</v>
      </c>
      <c r="AD241" s="34">
        <v>0.3</v>
      </c>
      <c r="AE241" s="35">
        <f t="shared" si="154"/>
        <v>0</v>
      </c>
      <c r="AF241" s="35">
        <f t="shared" si="155"/>
        <v>0</v>
      </c>
      <c r="AG241" s="35">
        <f t="shared" si="156"/>
        <v>9.8642703908550349</v>
      </c>
      <c r="AH241" s="11">
        <f t="shared" si="157"/>
        <v>9.8642703908550349</v>
      </c>
    </row>
    <row r="242" spans="1:34" x14ac:dyDescent="0.3">
      <c r="A242" s="7" t="s">
        <v>16</v>
      </c>
      <c r="B242" s="3"/>
      <c r="C242" s="3"/>
      <c r="D242" s="3">
        <v>0.34402199662002658</v>
      </c>
      <c r="E242" s="3">
        <v>0.34402199662002658</v>
      </c>
      <c r="G242">
        <v>2</v>
      </c>
      <c r="H242">
        <f>G242*0.1</f>
        <v>0.2</v>
      </c>
      <c r="J242" s="36">
        <v>50</v>
      </c>
      <c r="K242" s="43">
        <v>13.054057</v>
      </c>
      <c r="L242" s="7" t="s">
        <v>16</v>
      </c>
      <c r="M242" s="37">
        <f t="shared" si="145"/>
        <v>1.7201099831001327</v>
      </c>
      <c r="N242" s="40">
        <f t="shared" si="145"/>
        <v>22.45441376565817</v>
      </c>
      <c r="O242" s="38">
        <v>0.34361169648638362</v>
      </c>
      <c r="P242" s="34">
        <v>0.3</v>
      </c>
      <c r="Q242" s="41">
        <f t="shared" si="146"/>
        <v>1.2040769881700928</v>
      </c>
      <c r="R242" s="41">
        <f t="shared" si="147"/>
        <v>0.24052818754046851</v>
      </c>
      <c r="S242" s="41">
        <f t="shared" si="151"/>
        <v>0.51603299493003985</v>
      </c>
      <c r="T242" s="41">
        <f t="shared" si="152"/>
        <v>6.7363241296974516</v>
      </c>
      <c r="V242" s="11">
        <f t="shared" si="175"/>
        <v>0</v>
      </c>
      <c r="W242" s="11">
        <f t="shared" si="175"/>
        <v>0</v>
      </c>
      <c r="X242" s="11">
        <f t="shared" si="175"/>
        <v>1.7201099831001327</v>
      </c>
      <c r="Y242" s="11">
        <f t="shared" si="148"/>
        <v>1.7201099831001327</v>
      </c>
      <c r="Z242" s="11">
        <f t="shared" si="176"/>
        <v>22.45441376565817</v>
      </c>
      <c r="AD242" s="34">
        <v>0.3</v>
      </c>
      <c r="AE242" s="35">
        <f t="shared" si="154"/>
        <v>0</v>
      </c>
      <c r="AF242" s="35">
        <f t="shared" si="155"/>
        <v>0</v>
      </c>
      <c r="AG242" s="35">
        <f t="shared" si="156"/>
        <v>6.7363241296974516</v>
      </c>
      <c r="AH242" s="11">
        <f t="shared" si="157"/>
        <v>6.7363241296974516</v>
      </c>
    </row>
    <row r="243" spans="1:34" x14ac:dyDescent="0.3">
      <c r="A243" s="7" t="s">
        <v>14</v>
      </c>
      <c r="B243" s="3"/>
      <c r="C243" s="3"/>
      <c r="D243" s="3">
        <v>2.1827018566622704E-2</v>
      </c>
      <c r="E243" s="3">
        <v>2.1827018566622704E-2</v>
      </c>
      <c r="G243">
        <v>2</v>
      </c>
      <c r="H243">
        <f>G243*0.1</f>
        <v>0.2</v>
      </c>
      <c r="J243" s="36">
        <v>50</v>
      </c>
      <c r="K243" s="43">
        <v>13.054057</v>
      </c>
      <c r="L243" s="7" t="s">
        <v>14</v>
      </c>
      <c r="M243" s="37">
        <f t="shared" si="145"/>
        <v>0.10913509283311351</v>
      </c>
      <c r="N243" s="40">
        <f t="shared" si="145"/>
        <v>1.4246557225437553</v>
      </c>
      <c r="O243" s="38">
        <v>5.8904862254808614E-2</v>
      </c>
      <c r="P243" s="34">
        <v>0.3</v>
      </c>
      <c r="Q243" s="41">
        <f t="shared" si="146"/>
        <v>7.6394564983179453E-2</v>
      </c>
      <c r="R243" s="41">
        <f t="shared" si="147"/>
        <v>4.123340357836603E-2</v>
      </c>
      <c r="S243" s="41">
        <f t="shared" si="151"/>
        <v>3.2740527849934052E-2</v>
      </c>
      <c r="T243" s="41">
        <f t="shared" si="152"/>
        <v>0.42739671676312657</v>
      </c>
      <c r="V243" s="11">
        <f t="shared" si="175"/>
        <v>0</v>
      </c>
      <c r="W243" s="11">
        <f t="shared" si="175"/>
        <v>0</v>
      </c>
      <c r="X243" s="11">
        <f t="shared" si="175"/>
        <v>0.10913509283311351</v>
      </c>
      <c r="Y243" s="11">
        <f t="shared" si="148"/>
        <v>0.10913509283311351</v>
      </c>
      <c r="Z243" s="11">
        <f t="shared" si="176"/>
        <v>1.4246557225437553</v>
      </c>
      <c r="AD243" s="34">
        <v>0.3</v>
      </c>
      <c r="AE243" s="35">
        <f t="shared" si="154"/>
        <v>0</v>
      </c>
      <c r="AF243" s="35">
        <f t="shared" si="155"/>
        <v>0</v>
      </c>
      <c r="AG243" s="35">
        <f t="shared" si="156"/>
        <v>0.42739671676312657</v>
      </c>
      <c r="AH243" s="11">
        <f t="shared" si="157"/>
        <v>0.42739671676312657</v>
      </c>
    </row>
    <row r="244" spans="1:34" x14ac:dyDescent="0.3">
      <c r="A244" s="7" t="s">
        <v>12</v>
      </c>
      <c r="B244" s="3">
        <v>0.63809495409757244</v>
      </c>
      <c r="C244" s="3"/>
      <c r="D244" s="3">
        <v>0.98746009459868034</v>
      </c>
      <c r="E244" s="3">
        <v>1.6255550486962527</v>
      </c>
      <c r="G244">
        <v>2</v>
      </c>
      <c r="H244">
        <f>G244*0.1</f>
        <v>0.2</v>
      </c>
      <c r="J244" s="36">
        <v>50</v>
      </c>
      <c r="K244" s="43">
        <v>13.054057</v>
      </c>
      <c r="L244" s="7" t="s">
        <v>12</v>
      </c>
      <c r="M244" s="37">
        <f t="shared" si="145"/>
        <v>8.1277752434812633</v>
      </c>
      <c r="N244" s="40">
        <f t="shared" si="145"/>
        <v>106.10044131159329</v>
      </c>
      <c r="O244" s="38">
        <v>2.7587110489335367</v>
      </c>
      <c r="P244" s="34">
        <v>0.3</v>
      </c>
      <c r="Q244" s="41">
        <f t="shared" si="146"/>
        <v>5.6894426704368843</v>
      </c>
      <c r="R244" s="41">
        <f t="shared" si="147"/>
        <v>1.9310977342534756</v>
      </c>
      <c r="S244" s="41">
        <f t="shared" si="151"/>
        <v>2.438332573044379</v>
      </c>
      <c r="T244" s="41">
        <f t="shared" si="152"/>
        <v>31.830132393477989</v>
      </c>
      <c r="V244" s="11">
        <f t="shared" si="175"/>
        <v>3.190474770487862</v>
      </c>
      <c r="W244" s="11">
        <f t="shared" si="175"/>
        <v>0</v>
      </c>
      <c r="X244" s="11">
        <f t="shared" si="175"/>
        <v>4.9373004729934014</v>
      </c>
      <c r="Y244" s="11">
        <f t="shared" si="148"/>
        <v>8.1277752434812633</v>
      </c>
      <c r="Z244" s="11">
        <f t="shared" si="176"/>
        <v>106.10044131159329</v>
      </c>
      <c r="AD244" s="34">
        <v>0.3</v>
      </c>
      <c r="AE244" s="35">
        <f t="shared" si="154"/>
        <v>12.49459185330314</v>
      </c>
      <c r="AF244" s="35">
        <f t="shared" si="155"/>
        <v>0</v>
      </c>
      <c r="AG244" s="35">
        <f t="shared" si="156"/>
        <v>19.335540540174847</v>
      </c>
      <c r="AH244" s="11">
        <f t="shared" si="157"/>
        <v>31.830132393477989</v>
      </c>
    </row>
    <row r="245" spans="1:34" x14ac:dyDescent="0.3">
      <c r="A245" s="6">
        <v>51</v>
      </c>
      <c r="B245" s="3">
        <v>0.59204841966099908</v>
      </c>
      <c r="C245" s="3"/>
      <c r="D245" s="3">
        <v>0.76202670601519495</v>
      </c>
      <c r="E245" s="3">
        <v>1.354075125676194</v>
      </c>
      <c r="J245" s="36"/>
      <c r="K245" s="38"/>
      <c r="L245" s="27">
        <v>51</v>
      </c>
      <c r="M245" s="46">
        <f>SUM(M240:M244)</f>
        <v>13.764721493433488</v>
      </c>
      <c r="N245" s="46">
        <f t="shared" ref="N245:AH245" si="177">SUM(N240:N244)</f>
        <v>179.68545896440588</v>
      </c>
      <c r="O245" s="46">
        <f t="shared" si="177"/>
        <v>4.4571345772805184</v>
      </c>
      <c r="P245" s="46"/>
      <c r="Q245" s="46">
        <f t="shared" si="177"/>
        <v>9.6353050454034399</v>
      </c>
      <c r="R245" s="46">
        <f t="shared" si="177"/>
        <v>3.1199942040963631</v>
      </c>
      <c r="S245" s="46">
        <f t="shared" si="177"/>
        <v>4.1294164480300459</v>
      </c>
      <c r="T245" s="46">
        <f t="shared" si="177"/>
        <v>53.905637689321757</v>
      </c>
      <c r="U245" s="46">
        <f t="shared" si="177"/>
        <v>0</v>
      </c>
      <c r="V245" s="46">
        <f t="shared" si="177"/>
        <v>3.190474770487862</v>
      </c>
      <c r="W245" s="46">
        <f t="shared" si="177"/>
        <v>0</v>
      </c>
      <c r="X245" s="46">
        <f t="shared" si="177"/>
        <v>10.574246722945624</v>
      </c>
      <c r="Y245" s="46">
        <f t="shared" si="177"/>
        <v>13.764721493433488</v>
      </c>
      <c r="Z245" s="46">
        <f t="shared" si="177"/>
        <v>179.68545896440588</v>
      </c>
      <c r="AA245" s="46">
        <f t="shared" si="177"/>
        <v>0</v>
      </c>
      <c r="AB245" s="46">
        <f t="shared" si="177"/>
        <v>0</v>
      </c>
      <c r="AC245" s="46">
        <f t="shared" si="177"/>
        <v>0</v>
      </c>
      <c r="AD245" s="46">
        <f t="shared" si="177"/>
        <v>1.5</v>
      </c>
      <c r="AE245" s="46">
        <f t="shared" si="177"/>
        <v>12.49459185330314</v>
      </c>
      <c r="AF245" s="46">
        <f t="shared" si="177"/>
        <v>0</v>
      </c>
      <c r="AG245" s="46">
        <f t="shared" si="177"/>
        <v>41.411045836018616</v>
      </c>
      <c r="AH245" s="46">
        <f t="shared" si="177"/>
        <v>53.905637689321757</v>
      </c>
    </row>
    <row r="246" spans="1:34" x14ac:dyDescent="0.3">
      <c r="A246" s="7" t="s">
        <v>15</v>
      </c>
      <c r="B246" s="3"/>
      <c r="C246" s="3"/>
      <c r="D246" s="3">
        <v>0.12706857524321033</v>
      </c>
      <c r="E246" s="3">
        <v>0.12706857524321033</v>
      </c>
      <c r="G246">
        <v>1</v>
      </c>
      <c r="H246">
        <f>G246*0.1</f>
        <v>0.1</v>
      </c>
      <c r="J246" s="36">
        <v>51</v>
      </c>
      <c r="K246" s="43">
        <v>14.099213000000001</v>
      </c>
      <c r="L246" s="7" t="s">
        <v>15</v>
      </c>
      <c r="M246" s="37">
        <f t="shared" si="145"/>
        <v>1.2706857524321031</v>
      </c>
      <c r="N246" s="40">
        <f t="shared" si="145"/>
        <v>17.91566907960549</v>
      </c>
      <c r="O246" s="38">
        <v>0.41233403578366035</v>
      </c>
      <c r="P246" s="34">
        <v>0.3</v>
      </c>
      <c r="Q246" s="41">
        <f t="shared" si="146"/>
        <v>0.88948002670247217</v>
      </c>
      <c r="R246" s="41">
        <f t="shared" si="147"/>
        <v>0.28863382504856222</v>
      </c>
      <c r="S246" s="41">
        <f t="shared" si="151"/>
        <v>0.38120572572963091</v>
      </c>
      <c r="T246" s="41">
        <f t="shared" si="152"/>
        <v>5.3747007238816469</v>
      </c>
      <c r="V246" s="11">
        <f t="shared" ref="V246:X250" si="178">B246/$H246</f>
        <v>0</v>
      </c>
      <c r="W246" s="11">
        <f t="shared" si="178"/>
        <v>0</v>
      </c>
      <c r="X246" s="11">
        <f t="shared" si="178"/>
        <v>1.2706857524321031</v>
      </c>
      <c r="Y246" s="11">
        <f t="shared" si="148"/>
        <v>1.2706857524321031</v>
      </c>
      <c r="Z246" s="11">
        <f>$K$246*Y246</f>
        <v>17.91566907960549</v>
      </c>
      <c r="AD246" s="34">
        <v>0.3</v>
      </c>
      <c r="AE246" s="35">
        <f t="shared" si="154"/>
        <v>0</v>
      </c>
      <c r="AF246" s="35">
        <f t="shared" si="155"/>
        <v>0</v>
      </c>
      <c r="AG246" s="35">
        <f t="shared" si="156"/>
        <v>5.3747007238816469</v>
      </c>
      <c r="AH246" s="11">
        <f t="shared" si="157"/>
        <v>5.3747007238816469</v>
      </c>
    </row>
    <row r="247" spans="1:34" x14ac:dyDescent="0.3">
      <c r="A247" s="7" t="s">
        <v>18</v>
      </c>
      <c r="B247" s="3"/>
      <c r="C247" s="3"/>
      <c r="D247" s="3">
        <v>0.13880024642454097</v>
      </c>
      <c r="E247" s="3">
        <v>0.13880024642454097</v>
      </c>
      <c r="G247">
        <v>1</v>
      </c>
      <c r="H247">
        <f>G247*0.1</f>
        <v>0.1</v>
      </c>
      <c r="J247" s="36">
        <v>51</v>
      </c>
      <c r="K247" s="43">
        <v>14.099213000000001</v>
      </c>
      <c r="L247" s="7" t="s">
        <v>18</v>
      </c>
      <c r="M247" s="37">
        <f t="shared" si="145"/>
        <v>1.3880024642454096</v>
      </c>
      <c r="N247" s="40">
        <f t="shared" si="145"/>
        <v>19.569742387920915</v>
      </c>
      <c r="O247" s="38">
        <v>0.51050880620834138</v>
      </c>
      <c r="P247" s="34">
        <v>0.3</v>
      </c>
      <c r="Q247" s="41">
        <f t="shared" si="146"/>
        <v>0.97160172497178665</v>
      </c>
      <c r="R247" s="41">
        <f t="shared" si="147"/>
        <v>0.35735616434583894</v>
      </c>
      <c r="S247" s="41">
        <f t="shared" si="151"/>
        <v>0.41640073927362287</v>
      </c>
      <c r="T247" s="41">
        <f t="shared" si="152"/>
        <v>5.8709227163762741</v>
      </c>
      <c r="V247" s="11">
        <f t="shared" si="178"/>
        <v>0</v>
      </c>
      <c r="W247" s="11">
        <f t="shared" si="178"/>
        <v>0</v>
      </c>
      <c r="X247" s="11">
        <f t="shared" si="178"/>
        <v>1.3880024642454096</v>
      </c>
      <c r="Y247" s="11">
        <f t="shared" si="148"/>
        <v>1.3880024642454096</v>
      </c>
      <c r="Z247" s="11">
        <f t="shared" ref="Z247:Z250" si="179">$K$246*Y247</f>
        <v>19.569742387920915</v>
      </c>
      <c r="AD247" s="34">
        <v>0.3</v>
      </c>
      <c r="AE247" s="35">
        <f t="shared" si="154"/>
        <v>0</v>
      </c>
      <c r="AF247" s="35">
        <f t="shared" si="155"/>
        <v>0</v>
      </c>
      <c r="AG247" s="35">
        <f t="shared" si="156"/>
        <v>5.8709227163762741</v>
      </c>
      <c r="AH247" s="11">
        <f t="shared" si="157"/>
        <v>5.8709227163762741</v>
      </c>
    </row>
    <row r="248" spans="1:34" x14ac:dyDescent="0.3">
      <c r="A248" s="7" t="s">
        <v>16</v>
      </c>
      <c r="B248" s="3"/>
      <c r="C248" s="3"/>
      <c r="D248" s="3">
        <v>0.34402199662002664</v>
      </c>
      <c r="E248" s="3">
        <v>0.34402199662002664</v>
      </c>
      <c r="G248">
        <v>1</v>
      </c>
      <c r="H248">
        <f>G248*0.1</f>
        <v>0.1</v>
      </c>
      <c r="J248" s="36">
        <v>51</v>
      </c>
      <c r="K248" s="43">
        <v>14.099213000000001</v>
      </c>
      <c r="L248" s="7" t="s">
        <v>16</v>
      </c>
      <c r="M248" s="37">
        <f t="shared" si="145"/>
        <v>3.4402199662002664</v>
      </c>
      <c r="N248" s="40">
        <f t="shared" si="145"/>
        <v>48.504394070310362</v>
      </c>
      <c r="O248" s="38">
        <v>0.68722339297276724</v>
      </c>
      <c r="P248" s="34">
        <v>0.3</v>
      </c>
      <c r="Q248" s="41">
        <f t="shared" si="146"/>
        <v>2.4081539763401865</v>
      </c>
      <c r="R248" s="41">
        <f t="shared" si="147"/>
        <v>0.48105637508093702</v>
      </c>
      <c r="S248" s="41">
        <f t="shared" si="151"/>
        <v>1.0320659898600799</v>
      </c>
      <c r="T248" s="41">
        <f t="shared" si="152"/>
        <v>14.551318221093108</v>
      </c>
      <c r="V248" s="11">
        <f t="shared" si="178"/>
        <v>0</v>
      </c>
      <c r="W248" s="11">
        <f t="shared" si="178"/>
        <v>0</v>
      </c>
      <c r="X248" s="11">
        <f t="shared" si="178"/>
        <v>3.4402199662002664</v>
      </c>
      <c r="Y248" s="11">
        <f t="shared" si="148"/>
        <v>3.4402199662002664</v>
      </c>
      <c r="Z248" s="11">
        <f t="shared" si="179"/>
        <v>48.504394070310362</v>
      </c>
      <c r="AD248" s="34">
        <v>0.3</v>
      </c>
      <c r="AE248" s="35">
        <f t="shared" si="154"/>
        <v>0</v>
      </c>
      <c r="AF248" s="35">
        <f t="shared" si="155"/>
        <v>0</v>
      </c>
      <c r="AG248" s="35">
        <f t="shared" si="156"/>
        <v>14.551318221093108</v>
      </c>
      <c r="AH248" s="11">
        <f t="shared" si="157"/>
        <v>14.551318221093108</v>
      </c>
    </row>
    <row r="249" spans="1:34" x14ac:dyDescent="0.3">
      <c r="A249" s="7" t="s">
        <v>14</v>
      </c>
      <c r="B249" s="3"/>
      <c r="C249" s="3"/>
      <c r="D249" s="3">
        <v>1.8189182138852254E-2</v>
      </c>
      <c r="E249" s="3">
        <v>1.8189182138852254E-2</v>
      </c>
      <c r="G249">
        <v>1</v>
      </c>
      <c r="H249">
        <f>G249*0.1</f>
        <v>0.1</v>
      </c>
      <c r="J249" s="36">
        <v>51</v>
      </c>
      <c r="K249" s="43">
        <v>14.099213000000001</v>
      </c>
      <c r="L249" s="7" t="s">
        <v>14</v>
      </c>
      <c r="M249" s="37">
        <f t="shared" si="145"/>
        <v>0.18189182138852253</v>
      </c>
      <c r="N249" s="40">
        <f t="shared" si="145"/>
        <v>2.5645315327147351</v>
      </c>
      <c r="O249" s="38">
        <v>9.8174770424681035E-2</v>
      </c>
      <c r="P249" s="34">
        <v>0.3</v>
      </c>
      <c r="Q249" s="41">
        <f t="shared" si="146"/>
        <v>0.12732427497196577</v>
      </c>
      <c r="R249" s="41">
        <f t="shared" si="147"/>
        <v>6.8722339297276724E-2</v>
      </c>
      <c r="S249" s="41">
        <f t="shared" si="151"/>
        <v>5.4567546416556756E-2</v>
      </c>
      <c r="T249" s="41">
        <f t="shared" si="152"/>
        <v>0.76935945981442044</v>
      </c>
      <c r="V249" s="11">
        <f t="shared" si="178"/>
        <v>0</v>
      </c>
      <c r="W249" s="11">
        <f t="shared" si="178"/>
        <v>0</v>
      </c>
      <c r="X249" s="11">
        <f t="shared" si="178"/>
        <v>0.18189182138852253</v>
      </c>
      <c r="Y249" s="11">
        <f t="shared" si="148"/>
        <v>0.18189182138852253</v>
      </c>
      <c r="Z249" s="11">
        <f t="shared" si="179"/>
        <v>2.5645315327147351</v>
      </c>
      <c r="AD249" s="34">
        <v>0.3</v>
      </c>
      <c r="AE249" s="35">
        <f t="shared" si="154"/>
        <v>0</v>
      </c>
      <c r="AF249" s="35">
        <f t="shared" si="155"/>
        <v>0</v>
      </c>
      <c r="AG249" s="35">
        <f t="shared" si="156"/>
        <v>0.76935945981442044</v>
      </c>
      <c r="AH249" s="11">
        <f t="shared" si="157"/>
        <v>0.76935945981442044</v>
      </c>
    </row>
    <row r="250" spans="1:34" x14ac:dyDescent="0.3">
      <c r="A250" s="7" t="s">
        <v>12</v>
      </c>
      <c r="B250" s="3">
        <v>0.59204841966099908</v>
      </c>
      <c r="C250" s="3"/>
      <c r="D250" s="3">
        <v>0.13394670558856481</v>
      </c>
      <c r="E250" s="3">
        <v>0.72599512524956389</v>
      </c>
      <c r="G250">
        <v>1</v>
      </c>
      <c r="H250">
        <f>G250*0.1</f>
        <v>0.1</v>
      </c>
      <c r="J250" s="36">
        <v>51</v>
      </c>
      <c r="K250" s="43">
        <v>14.099213000000001</v>
      </c>
      <c r="L250" s="7" t="s">
        <v>12</v>
      </c>
      <c r="M250" s="37">
        <f t="shared" si="145"/>
        <v>7.2599512524956387</v>
      </c>
      <c r="N250" s="40">
        <f t="shared" si="145"/>
        <v>102.35959907855279</v>
      </c>
      <c r="O250" s="38">
        <v>2.4740042147019614</v>
      </c>
      <c r="P250" s="34">
        <v>0.3</v>
      </c>
      <c r="Q250" s="41">
        <f t="shared" si="146"/>
        <v>5.0819658767469464</v>
      </c>
      <c r="R250" s="41">
        <f t="shared" si="147"/>
        <v>1.731802950291373</v>
      </c>
      <c r="S250" s="41">
        <f t="shared" si="151"/>
        <v>2.1779853757486913</v>
      </c>
      <c r="T250" s="41">
        <f t="shared" si="152"/>
        <v>30.707879723565835</v>
      </c>
      <c r="V250" s="11">
        <f t="shared" si="178"/>
        <v>5.9204841966099906</v>
      </c>
      <c r="W250" s="11">
        <f t="shared" si="178"/>
        <v>0</v>
      </c>
      <c r="X250" s="11">
        <f t="shared" si="178"/>
        <v>1.3394670558856481</v>
      </c>
      <c r="Y250" s="11">
        <f t="shared" si="148"/>
        <v>7.2599512524956387</v>
      </c>
      <c r="Z250" s="11">
        <f t="shared" si="179"/>
        <v>102.35959907855279</v>
      </c>
      <c r="AD250" s="34">
        <v>0.3</v>
      </c>
      <c r="AE250" s="35">
        <f t="shared" si="154"/>
        <v>25.042250325341442</v>
      </c>
      <c r="AF250" s="35">
        <f t="shared" si="155"/>
        <v>0</v>
      </c>
      <c r="AG250" s="35">
        <f t="shared" si="156"/>
        <v>5.6656293982243966</v>
      </c>
      <c r="AH250" s="11">
        <f t="shared" si="157"/>
        <v>30.707879723565839</v>
      </c>
    </row>
    <row r="251" spans="1:34" x14ac:dyDescent="0.3">
      <c r="A251" s="6">
        <v>52</v>
      </c>
      <c r="B251" s="3">
        <v>0.63809495409757244</v>
      </c>
      <c r="C251" s="3"/>
      <c r="D251" s="3">
        <v>0.95880235045957474</v>
      </c>
      <c r="E251" s="3">
        <v>1.5968973045571473</v>
      </c>
      <c r="J251" s="36"/>
      <c r="K251" s="38"/>
      <c r="L251" s="27">
        <v>52</v>
      </c>
      <c r="M251" s="46">
        <f>SUM(M246:M250)</f>
        <v>13.54075125676194</v>
      </c>
      <c r="N251" s="46">
        <f t="shared" ref="N251:AH251" si="180">SUM(N246:N250)</f>
        <v>190.9139361491043</v>
      </c>
      <c r="O251" s="46">
        <f t="shared" si="180"/>
        <v>4.1822452200914118</v>
      </c>
      <c r="P251" s="46"/>
      <c r="Q251" s="46">
        <f t="shared" si="180"/>
        <v>9.4785258797333576</v>
      </c>
      <c r="R251" s="46">
        <f t="shared" si="180"/>
        <v>2.9275716540639882</v>
      </c>
      <c r="S251" s="46">
        <f t="shared" si="180"/>
        <v>4.0622253770285814</v>
      </c>
      <c r="T251" s="46">
        <f t="shared" si="180"/>
        <v>57.274180844731283</v>
      </c>
      <c r="U251" s="46">
        <f t="shared" si="180"/>
        <v>0</v>
      </c>
      <c r="V251" s="46">
        <f t="shared" si="180"/>
        <v>5.9204841966099906</v>
      </c>
      <c r="W251" s="46">
        <f t="shared" si="180"/>
        <v>0</v>
      </c>
      <c r="X251" s="46">
        <f t="shared" si="180"/>
        <v>7.6202670601519502</v>
      </c>
      <c r="Y251" s="46">
        <f t="shared" si="180"/>
        <v>13.54075125676194</v>
      </c>
      <c r="Z251" s="46">
        <f t="shared" si="180"/>
        <v>190.9139361491043</v>
      </c>
      <c r="AA251" s="46">
        <f t="shared" si="180"/>
        <v>0</v>
      </c>
      <c r="AB251" s="46">
        <f t="shared" si="180"/>
        <v>0</v>
      </c>
      <c r="AC251" s="46">
        <f t="shared" si="180"/>
        <v>0</v>
      </c>
      <c r="AD251" s="46">
        <f t="shared" si="180"/>
        <v>1.5</v>
      </c>
      <c r="AE251" s="46">
        <f t="shared" si="180"/>
        <v>25.042250325341442</v>
      </c>
      <c r="AF251" s="46">
        <f t="shared" si="180"/>
        <v>0</v>
      </c>
      <c r="AG251" s="46">
        <f t="shared" si="180"/>
        <v>32.231930519389849</v>
      </c>
      <c r="AH251" s="46">
        <f t="shared" si="180"/>
        <v>57.274180844731291</v>
      </c>
    </row>
    <row r="252" spans="1:34" x14ac:dyDescent="0.3">
      <c r="A252" s="7" t="s">
        <v>15</v>
      </c>
      <c r="B252" s="3"/>
      <c r="C252" s="3"/>
      <c r="D252" s="3">
        <v>0.12706857524321033</v>
      </c>
      <c r="E252" s="3">
        <v>0.12706857524321033</v>
      </c>
      <c r="G252">
        <v>1</v>
      </c>
      <c r="H252">
        <f>G252*0.1</f>
        <v>0.1</v>
      </c>
      <c r="J252" s="36">
        <v>52</v>
      </c>
      <c r="K252" s="43">
        <v>7.6072449999999998</v>
      </c>
      <c r="L252" s="7" t="s">
        <v>15</v>
      </c>
      <c r="M252" s="37">
        <f t="shared" si="145"/>
        <v>1.2706857524321031</v>
      </c>
      <c r="N252" s="40">
        <f t="shared" si="145"/>
        <v>9.6664178367603544</v>
      </c>
      <c r="O252" s="38">
        <v>0.41233403578366035</v>
      </c>
      <c r="P252" s="34">
        <v>0.3</v>
      </c>
      <c r="Q252" s="41">
        <f t="shared" si="146"/>
        <v>0.88948002670247217</v>
      </c>
      <c r="R252" s="41">
        <f t="shared" si="147"/>
        <v>0.28863382504856222</v>
      </c>
      <c r="S252" s="41">
        <f t="shared" si="151"/>
        <v>0.38120572572963091</v>
      </c>
      <c r="T252" s="41">
        <f t="shared" si="152"/>
        <v>2.8999253510281058</v>
      </c>
      <c r="V252" s="11">
        <f t="shared" ref="V252:X256" si="181">B252/$H252</f>
        <v>0</v>
      </c>
      <c r="W252" s="11">
        <f t="shared" si="181"/>
        <v>0</v>
      </c>
      <c r="X252" s="11">
        <f t="shared" si="181"/>
        <v>1.2706857524321031</v>
      </c>
      <c r="Y252" s="11">
        <f t="shared" si="148"/>
        <v>1.2706857524321031</v>
      </c>
      <c r="Z252" s="11">
        <f>$K$252*Y252</f>
        <v>9.6664178367603544</v>
      </c>
      <c r="AD252" s="34">
        <v>0.3</v>
      </c>
      <c r="AE252" s="35">
        <f t="shared" si="154"/>
        <v>0</v>
      </c>
      <c r="AF252" s="35">
        <f t="shared" si="155"/>
        <v>0</v>
      </c>
      <c r="AG252" s="35">
        <f t="shared" si="156"/>
        <v>2.8999253510281058</v>
      </c>
      <c r="AH252" s="11">
        <f t="shared" si="157"/>
        <v>2.8999253510281058</v>
      </c>
    </row>
    <row r="253" spans="1:34" x14ac:dyDescent="0.3">
      <c r="A253" s="7" t="s">
        <v>18</v>
      </c>
      <c r="B253" s="3"/>
      <c r="C253" s="3"/>
      <c r="D253" s="3">
        <v>0.16902237727478814</v>
      </c>
      <c r="E253" s="3">
        <v>0.16902237727478814</v>
      </c>
      <c r="G253">
        <v>1</v>
      </c>
      <c r="H253">
        <f>G253*0.1</f>
        <v>0.1</v>
      </c>
      <c r="J253" s="36">
        <v>52</v>
      </c>
      <c r="K253" s="43">
        <v>7.6072449999999998</v>
      </c>
      <c r="L253" s="7" t="s">
        <v>18</v>
      </c>
      <c r="M253" s="37">
        <f t="shared" si="145"/>
        <v>1.6902237727478813</v>
      </c>
      <c r="N253" s="40">
        <f t="shared" si="145"/>
        <v>12.857946344117456</v>
      </c>
      <c r="O253" s="38">
        <v>0.60868357663302242</v>
      </c>
      <c r="P253" s="34">
        <v>0.3</v>
      </c>
      <c r="Q253" s="41">
        <f t="shared" si="146"/>
        <v>1.1831566409235168</v>
      </c>
      <c r="R253" s="41">
        <f t="shared" si="147"/>
        <v>0.42607850364311567</v>
      </c>
      <c r="S253" s="41">
        <f t="shared" si="151"/>
        <v>0.50706713182436436</v>
      </c>
      <c r="T253" s="41">
        <f t="shared" si="152"/>
        <v>3.8573839032352364</v>
      </c>
      <c r="V253" s="11">
        <f t="shared" si="181"/>
        <v>0</v>
      </c>
      <c r="W253" s="11">
        <f t="shared" si="181"/>
        <v>0</v>
      </c>
      <c r="X253" s="11">
        <f t="shared" si="181"/>
        <v>1.6902237727478813</v>
      </c>
      <c r="Y253" s="11">
        <f t="shared" si="148"/>
        <v>1.6902237727478813</v>
      </c>
      <c r="Z253" s="11">
        <f t="shared" ref="Z253:Z256" si="182">$K$252*Y253</f>
        <v>12.857946344117456</v>
      </c>
      <c r="AD253" s="34">
        <v>0.3</v>
      </c>
      <c r="AE253" s="35">
        <f t="shared" si="154"/>
        <v>0</v>
      </c>
      <c r="AF253" s="35">
        <f t="shared" si="155"/>
        <v>0</v>
      </c>
      <c r="AG253" s="35">
        <f t="shared" si="156"/>
        <v>3.8573839032352364</v>
      </c>
      <c r="AH253" s="11">
        <f t="shared" si="157"/>
        <v>3.8573839032352364</v>
      </c>
    </row>
    <row r="254" spans="1:34" x14ac:dyDescent="0.3">
      <c r="A254" s="7" t="s">
        <v>16</v>
      </c>
      <c r="B254" s="3"/>
      <c r="C254" s="3"/>
      <c r="D254" s="3">
        <v>0.49763295403904623</v>
      </c>
      <c r="E254" s="3">
        <v>0.49763295403904623</v>
      </c>
      <c r="G254">
        <v>1</v>
      </c>
      <c r="H254">
        <f>G254*0.1</f>
        <v>0.1</v>
      </c>
      <c r="J254" s="36">
        <v>52</v>
      </c>
      <c r="K254" s="43">
        <v>7.6072449999999998</v>
      </c>
      <c r="L254" s="7" t="s">
        <v>16</v>
      </c>
      <c r="M254" s="37">
        <f t="shared" si="145"/>
        <v>4.9763295403904619</v>
      </c>
      <c r="N254" s="40">
        <f t="shared" si="145"/>
        <v>37.85615801448764</v>
      </c>
      <c r="O254" s="38">
        <v>0.74612825522757587</v>
      </c>
      <c r="P254" s="34">
        <v>0.3</v>
      </c>
      <c r="Q254" s="41">
        <f t="shared" si="146"/>
        <v>3.4834306782733231</v>
      </c>
      <c r="R254" s="41">
        <f t="shared" si="147"/>
        <v>0.52228977865930304</v>
      </c>
      <c r="S254" s="41">
        <f t="shared" si="151"/>
        <v>1.4928988621171386</v>
      </c>
      <c r="T254" s="41">
        <f t="shared" si="152"/>
        <v>11.356847404346292</v>
      </c>
      <c r="V254" s="11">
        <f t="shared" si="181"/>
        <v>0</v>
      </c>
      <c r="W254" s="11">
        <f t="shared" si="181"/>
        <v>0</v>
      </c>
      <c r="X254" s="11">
        <f t="shared" si="181"/>
        <v>4.9763295403904619</v>
      </c>
      <c r="Y254" s="11">
        <f t="shared" si="148"/>
        <v>4.9763295403904619</v>
      </c>
      <c r="Z254" s="11">
        <f t="shared" si="182"/>
        <v>37.85615801448764</v>
      </c>
      <c r="AD254" s="34">
        <v>0.3</v>
      </c>
      <c r="AE254" s="35">
        <f t="shared" si="154"/>
        <v>0</v>
      </c>
      <c r="AF254" s="35">
        <f t="shared" si="155"/>
        <v>0</v>
      </c>
      <c r="AG254" s="35">
        <f t="shared" si="156"/>
        <v>11.356847404346292</v>
      </c>
      <c r="AH254" s="11">
        <f t="shared" si="157"/>
        <v>11.356847404346292</v>
      </c>
    </row>
    <row r="255" spans="1:34" x14ac:dyDescent="0.3">
      <c r="A255" s="7" t="s">
        <v>14</v>
      </c>
      <c r="B255" s="3"/>
      <c r="C255" s="3"/>
      <c r="D255" s="3">
        <v>1.8189182138852254E-2</v>
      </c>
      <c r="E255" s="3">
        <v>1.8189182138852254E-2</v>
      </c>
      <c r="G255">
        <v>1</v>
      </c>
      <c r="H255">
        <f>G255*0.1</f>
        <v>0.1</v>
      </c>
      <c r="J255" s="36">
        <v>52</v>
      </c>
      <c r="K255" s="43">
        <v>7.6072449999999998</v>
      </c>
      <c r="L255" s="7" t="s">
        <v>14</v>
      </c>
      <c r="M255" s="37">
        <f t="shared" si="145"/>
        <v>0.18189182138852253</v>
      </c>
      <c r="N255" s="40">
        <f t="shared" si="145"/>
        <v>1.3836956487987311</v>
      </c>
      <c r="O255" s="38">
        <v>9.8174770424681035E-2</v>
      </c>
      <c r="P255" s="34">
        <v>0.3</v>
      </c>
      <c r="Q255" s="41">
        <f t="shared" si="146"/>
        <v>0.12732427497196577</v>
      </c>
      <c r="R255" s="41">
        <f t="shared" si="147"/>
        <v>6.8722339297276724E-2</v>
      </c>
      <c r="S255" s="41">
        <f t="shared" si="151"/>
        <v>5.4567546416556756E-2</v>
      </c>
      <c r="T255" s="41">
        <f t="shared" si="152"/>
        <v>0.4151086946396193</v>
      </c>
      <c r="V255" s="11">
        <f t="shared" si="181"/>
        <v>0</v>
      </c>
      <c r="W255" s="11">
        <f t="shared" si="181"/>
        <v>0</v>
      </c>
      <c r="X255" s="11">
        <f t="shared" si="181"/>
        <v>0.18189182138852253</v>
      </c>
      <c r="Y255" s="11">
        <f t="shared" si="148"/>
        <v>0.18189182138852253</v>
      </c>
      <c r="Z255" s="11">
        <f t="shared" si="182"/>
        <v>1.3836956487987311</v>
      </c>
      <c r="AD255" s="34">
        <v>0.3</v>
      </c>
      <c r="AE255" s="35">
        <f t="shared" si="154"/>
        <v>0</v>
      </c>
      <c r="AF255" s="35">
        <f t="shared" si="155"/>
        <v>0</v>
      </c>
      <c r="AG255" s="35">
        <f t="shared" si="156"/>
        <v>0.4151086946396193</v>
      </c>
      <c r="AH255" s="11">
        <f t="shared" si="157"/>
        <v>0.4151086946396193</v>
      </c>
    </row>
    <row r="256" spans="1:34" x14ac:dyDescent="0.3">
      <c r="A256" s="7" t="s">
        <v>12</v>
      </c>
      <c r="B256" s="3">
        <v>0.63809495409757244</v>
      </c>
      <c r="C256" s="3"/>
      <c r="D256" s="3">
        <v>0.14688926176367775</v>
      </c>
      <c r="E256" s="3">
        <v>0.78498421586125022</v>
      </c>
      <c r="G256">
        <v>1</v>
      </c>
      <c r="H256">
        <f>G256*0.1</f>
        <v>0.1</v>
      </c>
      <c r="J256" s="36">
        <v>52</v>
      </c>
      <c r="K256" s="43">
        <v>7.6072449999999998</v>
      </c>
      <c r="L256" s="7" t="s">
        <v>12</v>
      </c>
      <c r="M256" s="37">
        <f t="shared" si="145"/>
        <v>7.8498421586125016</v>
      </c>
      <c r="N256" s="40">
        <f t="shared" si="145"/>
        <v>59.715672511894155</v>
      </c>
      <c r="O256" s="38">
        <v>2.866703296400686</v>
      </c>
      <c r="P256" s="34">
        <v>0.3</v>
      </c>
      <c r="Q256" s="41">
        <f t="shared" si="146"/>
        <v>5.4948895110287506</v>
      </c>
      <c r="R256" s="41">
        <f t="shared" si="147"/>
        <v>2.0066923074804799</v>
      </c>
      <c r="S256" s="41">
        <f t="shared" si="151"/>
        <v>2.3549526475837506</v>
      </c>
      <c r="T256" s="41">
        <f t="shared" si="152"/>
        <v>17.914701753568249</v>
      </c>
      <c r="V256" s="11">
        <f t="shared" si="181"/>
        <v>6.380949540975724</v>
      </c>
      <c r="W256" s="11">
        <f t="shared" si="181"/>
        <v>0</v>
      </c>
      <c r="X256" s="11">
        <f t="shared" si="181"/>
        <v>1.4688926176367774</v>
      </c>
      <c r="Y256" s="11">
        <f t="shared" si="148"/>
        <v>7.8498421586125016</v>
      </c>
      <c r="Z256" s="11">
        <f t="shared" si="182"/>
        <v>59.715672511894155</v>
      </c>
      <c r="AD256" s="34">
        <v>0.3</v>
      </c>
      <c r="AE256" s="35">
        <f t="shared" si="154"/>
        <v>14.562433947251961</v>
      </c>
      <c r="AF256" s="35">
        <f t="shared" si="155"/>
        <v>0</v>
      </c>
      <c r="AG256" s="35">
        <f t="shared" si="156"/>
        <v>3.3522678063162856</v>
      </c>
      <c r="AH256" s="11">
        <f t="shared" si="157"/>
        <v>17.914701753568245</v>
      </c>
    </row>
    <row r="257" spans="1:34" x14ac:dyDescent="0.3">
      <c r="A257" s="6">
        <v>53</v>
      </c>
      <c r="B257" s="3">
        <v>0.14801210491524977</v>
      </c>
      <c r="C257" s="3"/>
      <c r="D257" s="3">
        <v>1.3379532009244552</v>
      </c>
      <c r="E257" s="3">
        <v>1.4859653058397049</v>
      </c>
      <c r="J257" s="36"/>
      <c r="K257" s="38"/>
      <c r="L257" s="27">
        <v>53</v>
      </c>
      <c r="M257" s="46">
        <f>SUM(M252:M256)</f>
        <v>15.96897304557147</v>
      </c>
      <c r="N257" s="46">
        <f t="shared" ref="N257:AH257" si="183">SUM(N252:N256)</f>
        <v>121.47989035605833</v>
      </c>
      <c r="O257" s="46">
        <f t="shared" si="183"/>
        <v>4.7320239344696251</v>
      </c>
      <c r="P257" s="46"/>
      <c r="Q257" s="46">
        <f t="shared" si="183"/>
        <v>11.178281131900029</v>
      </c>
      <c r="R257" s="46">
        <f t="shared" si="183"/>
        <v>3.3124167541287375</v>
      </c>
      <c r="S257" s="46">
        <f t="shared" si="183"/>
        <v>4.7906919136714414</v>
      </c>
      <c r="T257" s="46">
        <f t="shared" si="183"/>
        <v>36.443967106817503</v>
      </c>
      <c r="U257" s="46">
        <f t="shared" si="183"/>
        <v>0</v>
      </c>
      <c r="V257" s="46">
        <f t="shared" si="183"/>
        <v>6.380949540975724</v>
      </c>
      <c r="W257" s="46">
        <f t="shared" si="183"/>
        <v>0</v>
      </c>
      <c r="X257" s="46">
        <f t="shared" si="183"/>
        <v>9.5880235045957463</v>
      </c>
      <c r="Y257" s="46">
        <f t="shared" si="183"/>
        <v>15.96897304557147</v>
      </c>
      <c r="Z257" s="46">
        <f t="shared" si="183"/>
        <v>121.47989035605833</v>
      </c>
      <c r="AA257" s="46">
        <f t="shared" si="183"/>
        <v>0</v>
      </c>
      <c r="AB257" s="46">
        <f t="shared" si="183"/>
        <v>0</v>
      </c>
      <c r="AC257" s="46">
        <f t="shared" si="183"/>
        <v>0</v>
      </c>
      <c r="AD257" s="46">
        <f t="shared" si="183"/>
        <v>1.5</v>
      </c>
      <c r="AE257" s="46">
        <f t="shared" si="183"/>
        <v>14.562433947251961</v>
      </c>
      <c r="AF257" s="46">
        <f t="shared" si="183"/>
        <v>0</v>
      </c>
      <c r="AG257" s="46">
        <f t="shared" si="183"/>
        <v>21.881533159565539</v>
      </c>
      <c r="AH257" s="46">
        <f t="shared" si="183"/>
        <v>36.443967106817496</v>
      </c>
    </row>
    <row r="258" spans="1:34" x14ac:dyDescent="0.3">
      <c r="A258" s="7" t="s">
        <v>15</v>
      </c>
      <c r="B258" s="3"/>
      <c r="C258" s="3"/>
      <c r="D258" s="3">
        <v>0.12706857524321033</v>
      </c>
      <c r="E258" s="3">
        <v>0.12706857524321033</v>
      </c>
      <c r="G258">
        <v>1</v>
      </c>
      <c r="H258">
        <f>G258*0.1</f>
        <v>0.1</v>
      </c>
      <c r="J258" s="36">
        <v>53</v>
      </c>
      <c r="K258" s="43">
        <v>1.7994730000000001</v>
      </c>
      <c r="L258" s="7" t="s">
        <v>15</v>
      </c>
      <c r="M258" s="37">
        <f t="shared" si="145"/>
        <v>1.2706857524321031</v>
      </c>
      <c r="N258" s="40">
        <f t="shared" si="145"/>
        <v>2.2865647029862539</v>
      </c>
      <c r="O258" s="38">
        <v>0.4123340357836604</v>
      </c>
      <c r="P258" s="34">
        <v>0.3</v>
      </c>
      <c r="Q258" s="41">
        <f t="shared" si="146"/>
        <v>0.88948002670247217</v>
      </c>
      <c r="R258" s="41">
        <f t="shared" si="147"/>
        <v>0.28863382504856228</v>
      </c>
      <c r="S258" s="41">
        <f t="shared" si="151"/>
        <v>0.38120572572963091</v>
      </c>
      <c r="T258" s="41">
        <f t="shared" si="152"/>
        <v>0.68596941089587615</v>
      </c>
      <c r="V258" s="11">
        <f t="shared" ref="V258:X262" si="184">B258/$H258</f>
        <v>0</v>
      </c>
      <c r="W258" s="11">
        <f t="shared" si="184"/>
        <v>0</v>
      </c>
      <c r="X258" s="11">
        <f t="shared" si="184"/>
        <v>1.2706857524321031</v>
      </c>
      <c r="Y258" s="11">
        <f t="shared" si="148"/>
        <v>1.2706857524321031</v>
      </c>
      <c r="Z258" s="11">
        <f>$K$258*Y258</f>
        <v>2.2865647029862539</v>
      </c>
      <c r="AD258" s="34">
        <v>0.3</v>
      </c>
      <c r="AE258" s="35">
        <f t="shared" si="154"/>
        <v>0</v>
      </c>
      <c r="AF258" s="35">
        <f t="shared" si="155"/>
        <v>0</v>
      </c>
      <c r="AG258" s="35">
        <f t="shared" si="156"/>
        <v>0.68596941089587615</v>
      </c>
      <c r="AH258" s="11">
        <f t="shared" si="157"/>
        <v>0.68596941089587615</v>
      </c>
    </row>
    <row r="259" spans="1:34" x14ac:dyDescent="0.3">
      <c r="A259" s="7" t="s">
        <v>18</v>
      </c>
      <c r="B259" s="3"/>
      <c r="C259" s="3"/>
      <c r="D259" s="3">
        <v>0.16521478285997832</v>
      </c>
      <c r="E259" s="3">
        <v>0.16521478285997832</v>
      </c>
      <c r="G259">
        <v>1</v>
      </c>
      <c r="H259">
        <f>G259*0.1</f>
        <v>0.1</v>
      </c>
      <c r="J259" s="36">
        <v>53</v>
      </c>
      <c r="K259" s="43">
        <v>1.7994730000000001</v>
      </c>
      <c r="L259" s="7" t="s">
        <v>18</v>
      </c>
      <c r="M259" s="37">
        <f t="shared" si="145"/>
        <v>1.652147828599783</v>
      </c>
      <c r="N259" s="40">
        <f t="shared" si="145"/>
        <v>2.9729954095739375</v>
      </c>
      <c r="O259" s="38">
        <v>0.60868357663302231</v>
      </c>
      <c r="P259" s="34">
        <v>0.3</v>
      </c>
      <c r="Q259" s="41">
        <f t="shared" si="146"/>
        <v>1.1565034800198482</v>
      </c>
      <c r="R259" s="41">
        <f t="shared" si="147"/>
        <v>0.42607850364311561</v>
      </c>
      <c r="S259" s="41">
        <f t="shared" si="151"/>
        <v>0.49564434857993489</v>
      </c>
      <c r="T259" s="41">
        <f t="shared" si="152"/>
        <v>0.89189862287218125</v>
      </c>
      <c r="V259" s="11">
        <f t="shared" si="184"/>
        <v>0</v>
      </c>
      <c r="W259" s="11">
        <f t="shared" si="184"/>
        <v>0</v>
      </c>
      <c r="X259" s="11">
        <f t="shared" si="184"/>
        <v>1.652147828599783</v>
      </c>
      <c r="Y259" s="11">
        <f t="shared" si="148"/>
        <v>1.652147828599783</v>
      </c>
      <c r="Z259" s="11">
        <f t="shared" ref="Z259:Z262" si="185">$K$258*Y259</f>
        <v>2.9729954095739375</v>
      </c>
      <c r="AD259" s="34">
        <v>0.3</v>
      </c>
      <c r="AE259" s="35">
        <f t="shared" si="154"/>
        <v>0</v>
      </c>
      <c r="AF259" s="35">
        <f t="shared" si="155"/>
        <v>0</v>
      </c>
      <c r="AG259" s="35">
        <f t="shared" si="156"/>
        <v>0.89189862287218125</v>
      </c>
      <c r="AH259" s="11">
        <f t="shared" si="157"/>
        <v>0.89189862287218125</v>
      </c>
    </row>
    <row r="260" spans="1:34" x14ac:dyDescent="0.3">
      <c r="A260" s="7" t="s">
        <v>16</v>
      </c>
      <c r="B260" s="3"/>
      <c r="C260" s="3"/>
      <c r="D260" s="3">
        <v>0.43060655865745845</v>
      </c>
      <c r="E260" s="3">
        <v>0.43060655865745845</v>
      </c>
      <c r="G260">
        <v>1</v>
      </c>
      <c r="H260">
        <f>G260*0.1</f>
        <v>0.1</v>
      </c>
      <c r="J260" s="36">
        <v>53</v>
      </c>
      <c r="K260" s="43">
        <v>1.7994730000000001</v>
      </c>
      <c r="L260" s="7" t="s">
        <v>16</v>
      </c>
      <c r="M260" s="37">
        <f t="shared" si="145"/>
        <v>4.3060655865745838</v>
      </c>
      <c r="N260" s="40">
        <f t="shared" si="145"/>
        <v>7.7486487592701261</v>
      </c>
      <c r="O260" s="38">
        <v>0.76576320931251196</v>
      </c>
      <c r="P260" s="34">
        <v>0.3</v>
      </c>
      <c r="Q260" s="41">
        <f t="shared" si="146"/>
        <v>3.0142459106022086</v>
      </c>
      <c r="R260" s="41">
        <f t="shared" si="147"/>
        <v>0.53603424651875831</v>
      </c>
      <c r="S260" s="41">
        <f t="shared" si="151"/>
        <v>1.291819675972375</v>
      </c>
      <c r="T260" s="41">
        <f t="shared" si="152"/>
        <v>2.3245946277810376</v>
      </c>
      <c r="V260" s="11">
        <f t="shared" si="184"/>
        <v>0</v>
      </c>
      <c r="W260" s="11">
        <f t="shared" si="184"/>
        <v>0</v>
      </c>
      <c r="X260" s="11">
        <f t="shared" si="184"/>
        <v>4.3060655865745838</v>
      </c>
      <c r="Y260" s="11">
        <f t="shared" si="148"/>
        <v>4.3060655865745838</v>
      </c>
      <c r="Z260" s="11">
        <f t="shared" si="185"/>
        <v>7.7486487592701261</v>
      </c>
      <c r="AD260" s="34">
        <v>0.3</v>
      </c>
      <c r="AE260" s="35">
        <f t="shared" si="154"/>
        <v>0</v>
      </c>
      <c r="AF260" s="35">
        <f t="shared" si="155"/>
        <v>0</v>
      </c>
      <c r="AG260" s="35">
        <f t="shared" si="156"/>
        <v>2.3245946277810376</v>
      </c>
      <c r="AH260" s="11">
        <f t="shared" si="157"/>
        <v>2.3245946277810376</v>
      </c>
    </row>
    <row r="261" spans="1:34" x14ac:dyDescent="0.3">
      <c r="A261" s="7" t="s">
        <v>14</v>
      </c>
      <c r="B261" s="3"/>
      <c r="C261" s="3"/>
      <c r="D261" s="3">
        <v>1.4551345711081805E-2</v>
      </c>
      <c r="E261" s="3">
        <v>1.4551345711081805E-2</v>
      </c>
      <c r="G261">
        <v>1</v>
      </c>
      <c r="H261">
        <f>G261*0.1</f>
        <v>0.1</v>
      </c>
      <c r="J261" s="36">
        <v>53</v>
      </c>
      <c r="K261" s="43">
        <v>1.7994730000000001</v>
      </c>
      <c r="L261" s="7" t="s">
        <v>14</v>
      </c>
      <c r="M261" s="37">
        <f t="shared" si="145"/>
        <v>0.14551345711081803</v>
      </c>
      <c r="N261" s="40">
        <f t="shared" si="145"/>
        <v>0.26184753720757509</v>
      </c>
      <c r="O261" s="38">
        <v>7.8539816339744828E-2</v>
      </c>
      <c r="P261" s="34">
        <v>0.3</v>
      </c>
      <c r="Q261" s="41">
        <f t="shared" si="146"/>
        <v>0.10185941997757261</v>
      </c>
      <c r="R261" s="41">
        <f t="shared" si="147"/>
        <v>5.4977871437821374E-2</v>
      </c>
      <c r="S261" s="41">
        <f t="shared" si="151"/>
        <v>4.3654037133245407E-2</v>
      </c>
      <c r="T261" s="41">
        <f t="shared" si="152"/>
        <v>7.8554261162272515E-2</v>
      </c>
      <c r="V261" s="11">
        <f t="shared" si="184"/>
        <v>0</v>
      </c>
      <c r="W261" s="11">
        <f t="shared" si="184"/>
        <v>0</v>
      </c>
      <c r="X261" s="11">
        <f t="shared" si="184"/>
        <v>0.14551345711081803</v>
      </c>
      <c r="Y261" s="11">
        <f t="shared" si="148"/>
        <v>0.14551345711081803</v>
      </c>
      <c r="Z261" s="11">
        <f t="shared" si="185"/>
        <v>0.26184753720757509</v>
      </c>
      <c r="AD261" s="34">
        <v>0.3</v>
      </c>
      <c r="AE261" s="35">
        <f t="shared" si="154"/>
        <v>0</v>
      </c>
      <c r="AF261" s="35">
        <f t="shared" si="155"/>
        <v>0</v>
      </c>
      <c r="AG261" s="35">
        <f t="shared" si="156"/>
        <v>7.8554261162272515E-2</v>
      </c>
      <c r="AH261" s="11">
        <f t="shared" si="157"/>
        <v>7.8554261162272515E-2</v>
      </c>
    </row>
    <row r="262" spans="1:34" x14ac:dyDescent="0.3">
      <c r="A262" s="7" t="s">
        <v>12</v>
      </c>
      <c r="B262" s="3">
        <v>0.14801210491524977</v>
      </c>
      <c r="C262" s="3"/>
      <c r="D262" s="3">
        <v>0.60051193845272632</v>
      </c>
      <c r="E262" s="3">
        <v>0.74852404336797607</v>
      </c>
      <c r="G262">
        <v>1</v>
      </c>
      <c r="H262">
        <f>G262*0.1</f>
        <v>0.1</v>
      </c>
      <c r="J262" s="36">
        <v>53</v>
      </c>
      <c r="K262" s="43">
        <v>1.7994730000000001</v>
      </c>
      <c r="L262" s="7" t="s">
        <v>12</v>
      </c>
      <c r="M262" s="37">
        <f t="shared" si="145"/>
        <v>7.4852404336797607</v>
      </c>
      <c r="N262" s="40">
        <f t="shared" si="145"/>
        <v>13.469488058915021</v>
      </c>
      <c r="O262" s="38">
        <v>2.336559536107409</v>
      </c>
      <c r="P262" s="34">
        <v>0.3</v>
      </c>
      <c r="Q262" s="41">
        <f t="shared" si="146"/>
        <v>5.239668303575832</v>
      </c>
      <c r="R262" s="41">
        <f t="shared" si="147"/>
        <v>1.6355916752751862</v>
      </c>
      <c r="S262" s="41">
        <f t="shared" si="151"/>
        <v>2.2455721301039282</v>
      </c>
      <c r="T262" s="41">
        <f t="shared" si="152"/>
        <v>4.0408464176745058</v>
      </c>
      <c r="V262" s="11">
        <f t="shared" si="184"/>
        <v>1.4801210491524976</v>
      </c>
      <c r="W262" s="11">
        <f t="shared" si="184"/>
        <v>0</v>
      </c>
      <c r="X262" s="11">
        <f t="shared" si="184"/>
        <v>6.005119384527263</v>
      </c>
      <c r="Y262" s="11">
        <f t="shared" si="148"/>
        <v>7.4852404336797607</v>
      </c>
      <c r="Z262" s="11">
        <f t="shared" si="185"/>
        <v>13.469488058915021</v>
      </c>
      <c r="AD262" s="34">
        <v>0.3</v>
      </c>
      <c r="AE262" s="35">
        <f t="shared" si="154"/>
        <v>0.79903135940447778</v>
      </c>
      <c r="AF262" s="35">
        <f t="shared" si="155"/>
        <v>0</v>
      </c>
      <c r="AG262" s="35">
        <f t="shared" si="156"/>
        <v>3.2418150582700282</v>
      </c>
      <c r="AH262" s="11">
        <f t="shared" si="157"/>
        <v>4.0408464176745058</v>
      </c>
    </row>
    <row r="263" spans="1:34" x14ac:dyDescent="0.3">
      <c r="A263" s="6">
        <v>54</v>
      </c>
      <c r="B263" s="3">
        <v>0.34207074426707301</v>
      </c>
      <c r="C263" s="3"/>
      <c r="D263" s="3">
        <v>0.89233383464620475</v>
      </c>
      <c r="E263" s="3">
        <v>1.2344045789132778</v>
      </c>
      <c r="J263" s="36"/>
      <c r="K263" s="38"/>
      <c r="L263" s="27">
        <v>54</v>
      </c>
      <c r="M263" s="46">
        <f>SUM(M258:M262)</f>
        <v>14.859653058397049</v>
      </c>
      <c r="N263" s="46">
        <f t="shared" ref="N263:AH263" si="186">SUM(N258:N262)</f>
        <v>26.739544467952911</v>
      </c>
      <c r="O263" s="46">
        <f t="shared" si="186"/>
        <v>4.201880174176349</v>
      </c>
      <c r="P263" s="46"/>
      <c r="Q263" s="46">
        <f t="shared" si="186"/>
        <v>10.401757140877933</v>
      </c>
      <c r="R263" s="46">
        <f t="shared" si="186"/>
        <v>2.9413161219234434</v>
      </c>
      <c r="S263" s="46">
        <f t="shared" si="186"/>
        <v>4.4578959175191146</v>
      </c>
      <c r="T263" s="46">
        <f t="shared" si="186"/>
        <v>8.0218633403858739</v>
      </c>
      <c r="U263" s="46">
        <f t="shared" si="186"/>
        <v>0</v>
      </c>
      <c r="V263" s="46">
        <f t="shared" si="186"/>
        <v>1.4801210491524976</v>
      </c>
      <c r="W263" s="46">
        <f t="shared" si="186"/>
        <v>0</v>
      </c>
      <c r="X263" s="46">
        <f t="shared" si="186"/>
        <v>13.379532009244551</v>
      </c>
      <c r="Y263" s="46">
        <f t="shared" si="186"/>
        <v>14.859653058397049</v>
      </c>
      <c r="Z263" s="46">
        <f t="shared" si="186"/>
        <v>26.739544467952911</v>
      </c>
      <c r="AA263" s="46">
        <f t="shared" si="186"/>
        <v>0</v>
      </c>
      <c r="AB263" s="46">
        <f t="shared" si="186"/>
        <v>0</v>
      </c>
      <c r="AC263" s="46">
        <f t="shared" si="186"/>
        <v>0</v>
      </c>
      <c r="AD263" s="46">
        <f t="shared" si="186"/>
        <v>1.5</v>
      </c>
      <c r="AE263" s="46">
        <f t="shared" si="186"/>
        <v>0.79903135940447778</v>
      </c>
      <c r="AF263" s="46">
        <f t="shared" si="186"/>
        <v>0</v>
      </c>
      <c r="AG263" s="46">
        <f t="shared" si="186"/>
        <v>7.2228319809813959</v>
      </c>
      <c r="AH263" s="46">
        <f t="shared" si="186"/>
        <v>8.0218633403858739</v>
      </c>
    </row>
    <row r="264" spans="1:34" x14ac:dyDescent="0.3">
      <c r="A264" s="7" t="s">
        <v>15</v>
      </c>
      <c r="B264" s="3"/>
      <c r="C264" s="3"/>
      <c r="D264" s="3">
        <v>0.23908999060991803</v>
      </c>
      <c r="E264" s="3">
        <v>0.23908999060991803</v>
      </c>
      <c r="G264">
        <v>1</v>
      </c>
      <c r="H264">
        <f>G264*0.1</f>
        <v>0.1</v>
      </c>
      <c r="J264" s="36">
        <v>54</v>
      </c>
      <c r="K264" s="43">
        <v>11.629943000000001</v>
      </c>
      <c r="L264" s="7" t="s">
        <v>15</v>
      </c>
      <c r="M264" s="37">
        <f t="shared" ref="M264:N326" si="187">Y264</f>
        <v>2.3908999060991802</v>
      </c>
      <c r="N264" s="40">
        <f t="shared" si="187"/>
        <v>27.806029626638821</v>
      </c>
      <c r="O264" s="38">
        <v>0.76576320931251196</v>
      </c>
      <c r="P264" s="34">
        <v>0.3</v>
      </c>
      <c r="Q264" s="41">
        <f t="shared" ref="Q264:Q327" si="188">(100%-P264)*M264</f>
        <v>1.6736299342694261</v>
      </c>
      <c r="R264" s="41">
        <f t="shared" ref="R264:R327" si="189">(100%-P264)*O264</f>
        <v>0.53603424651875831</v>
      </c>
      <c r="S264" s="41">
        <f t="shared" si="151"/>
        <v>0.71726997182975405</v>
      </c>
      <c r="T264" s="41">
        <f t="shared" si="152"/>
        <v>8.341808887991645</v>
      </c>
      <c r="V264" s="11">
        <f t="shared" ref="V264:X268" si="190">B264/$H264</f>
        <v>0</v>
      </c>
      <c r="W264" s="11">
        <f t="shared" si="190"/>
        <v>0</v>
      </c>
      <c r="X264" s="11">
        <f t="shared" si="190"/>
        <v>2.3908999060991802</v>
      </c>
      <c r="Y264" s="11">
        <f t="shared" ref="Y264:Y327" si="191">SUM(V264:X264)</f>
        <v>2.3908999060991802</v>
      </c>
      <c r="Z264" s="11">
        <f>$K$264*Y264</f>
        <v>27.806029626638821</v>
      </c>
      <c r="AD264" s="34">
        <v>0.3</v>
      </c>
      <c r="AE264" s="35">
        <f t="shared" si="154"/>
        <v>0</v>
      </c>
      <c r="AF264" s="35">
        <f t="shared" si="155"/>
        <v>0</v>
      </c>
      <c r="AG264" s="35">
        <f t="shared" si="156"/>
        <v>8.341808887991645</v>
      </c>
      <c r="AH264" s="11">
        <f t="shared" si="157"/>
        <v>8.341808887991645</v>
      </c>
    </row>
    <row r="265" spans="1:34" x14ac:dyDescent="0.3">
      <c r="A265" s="7" t="s">
        <v>18</v>
      </c>
      <c r="B265" s="3"/>
      <c r="C265" s="3"/>
      <c r="D265" s="3">
        <v>7.7133436684888312E-2</v>
      </c>
      <c r="E265" s="3">
        <v>7.7133436684888312E-2</v>
      </c>
      <c r="G265">
        <v>1</v>
      </c>
      <c r="H265">
        <f>G265*0.1</f>
        <v>0.1</v>
      </c>
      <c r="J265" s="36">
        <v>54</v>
      </c>
      <c r="K265" s="43">
        <v>11.629943000000001</v>
      </c>
      <c r="L265" s="7" t="s">
        <v>18</v>
      </c>
      <c r="M265" s="37">
        <f t="shared" si="187"/>
        <v>0.77133436684888312</v>
      </c>
      <c r="N265" s="40">
        <f t="shared" si="187"/>
        <v>8.9705747203936017</v>
      </c>
      <c r="O265" s="38">
        <v>0.33379421944391557</v>
      </c>
      <c r="P265" s="34">
        <v>0.3</v>
      </c>
      <c r="Q265" s="41">
        <f t="shared" si="188"/>
        <v>0.53993405679421813</v>
      </c>
      <c r="R265" s="41">
        <f t="shared" si="189"/>
        <v>0.23365595361074087</v>
      </c>
      <c r="S265" s="41">
        <f t="shared" si="151"/>
        <v>0.23140031005466494</v>
      </c>
      <c r="T265" s="41">
        <f t="shared" si="152"/>
        <v>2.6911724161180803</v>
      </c>
      <c r="V265" s="11">
        <f t="shared" si="190"/>
        <v>0</v>
      </c>
      <c r="W265" s="11">
        <f t="shared" si="190"/>
        <v>0</v>
      </c>
      <c r="X265" s="11">
        <f t="shared" si="190"/>
        <v>0.77133436684888312</v>
      </c>
      <c r="Y265" s="11">
        <f t="shared" si="191"/>
        <v>0.77133436684888312</v>
      </c>
      <c r="Z265" s="11">
        <f t="shared" ref="Z265:Z268" si="192">$K$264*Y265</f>
        <v>8.9705747203936017</v>
      </c>
      <c r="AD265" s="34">
        <v>0.3</v>
      </c>
      <c r="AE265" s="35">
        <f t="shared" si="154"/>
        <v>0</v>
      </c>
      <c r="AF265" s="35">
        <f t="shared" si="155"/>
        <v>0</v>
      </c>
      <c r="AG265" s="35">
        <f t="shared" si="156"/>
        <v>2.6911724161180803</v>
      </c>
      <c r="AH265" s="11">
        <f t="shared" si="157"/>
        <v>2.6911724161180803</v>
      </c>
    </row>
    <row r="266" spans="1:34" x14ac:dyDescent="0.3">
      <c r="A266" s="7" t="s">
        <v>16</v>
      </c>
      <c r="B266" s="3"/>
      <c r="C266" s="3"/>
      <c r="D266" s="3">
        <v>0.24633430112639776</v>
      </c>
      <c r="E266" s="3">
        <v>0.24633430112639776</v>
      </c>
      <c r="G266">
        <v>1</v>
      </c>
      <c r="H266">
        <f>G266*0.1</f>
        <v>0.1</v>
      </c>
      <c r="J266" s="36">
        <v>54</v>
      </c>
      <c r="K266" s="43">
        <v>11.629943000000001</v>
      </c>
      <c r="L266" s="7" t="s">
        <v>16</v>
      </c>
      <c r="M266" s="37">
        <f t="shared" si="187"/>
        <v>2.4633430112639774</v>
      </c>
      <c r="N266" s="40">
        <f t="shared" si="187"/>
        <v>28.648538810448418</v>
      </c>
      <c r="O266" s="38">
        <v>0.51050880620834138</v>
      </c>
      <c r="P266" s="34">
        <v>0.3</v>
      </c>
      <c r="Q266" s="41">
        <f t="shared" si="188"/>
        <v>1.724340107884784</v>
      </c>
      <c r="R266" s="41">
        <f t="shared" si="189"/>
        <v>0.35735616434583894</v>
      </c>
      <c r="S266" s="41">
        <f t="shared" si="151"/>
        <v>0.73900290337919317</v>
      </c>
      <c r="T266" s="41">
        <f t="shared" si="152"/>
        <v>8.594561643134524</v>
      </c>
      <c r="V266" s="11">
        <f t="shared" si="190"/>
        <v>0</v>
      </c>
      <c r="W266" s="11">
        <f t="shared" si="190"/>
        <v>0</v>
      </c>
      <c r="X266" s="11">
        <f t="shared" si="190"/>
        <v>2.4633430112639774</v>
      </c>
      <c r="Y266" s="11">
        <f t="shared" si="191"/>
        <v>2.4633430112639774</v>
      </c>
      <c r="Z266" s="11">
        <f t="shared" si="192"/>
        <v>28.648538810448418</v>
      </c>
      <c r="AD266" s="34">
        <v>0.3</v>
      </c>
      <c r="AE266" s="35">
        <f t="shared" si="154"/>
        <v>0</v>
      </c>
      <c r="AF266" s="35">
        <f t="shared" si="155"/>
        <v>0</v>
      </c>
      <c r="AG266" s="35">
        <f t="shared" si="156"/>
        <v>8.594561643134524</v>
      </c>
      <c r="AH266" s="11">
        <f t="shared" si="157"/>
        <v>8.594561643134524</v>
      </c>
    </row>
    <row r="267" spans="1:34" x14ac:dyDescent="0.3">
      <c r="A267" s="7" t="s">
        <v>14</v>
      </c>
      <c r="B267" s="3"/>
      <c r="C267" s="3"/>
      <c r="D267" s="3">
        <v>7.2756728555409024E-3</v>
      </c>
      <c r="E267" s="3">
        <v>7.2756728555409024E-3</v>
      </c>
      <c r="G267">
        <v>1</v>
      </c>
      <c r="H267">
        <f>G267*0.1</f>
        <v>0.1</v>
      </c>
      <c r="J267" s="36">
        <v>54</v>
      </c>
      <c r="K267" s="43">
        <v>11.629943000000001</v>
      </c>
      <c r="L267" s="7" t="s">
        <v>14</v>
      </c>
      <c r="M267" s="37">
        <f t="shared" si="187"/>
        <v>7.2756728555409017E-2</v>
      </c>
      <c r="N267" s="40">
        <f t="shared" si="187"/>
        <v>0.84615660596587927</v>
      </c>
      <c r="O267" s="38">
        <v>3.9269908169872414E-2</v>
      </c>
      <c r="P267" s="34">
        <v>0.3</v>
      </c>
      <c r="Q267" s="41">
        <f t="shared" si="188"/>
        <v>5.0929709988786306E-2</v>
      </c>
      <c r="R267" s="41">
        <f t="shared" si="189"/>
        <v>2.7488935718910687E-2</v>
      </c>
      <c r="S267" s="41">
        <f t="shared" si="151"/>
        <v>2.1827018566622704E-2</v>
      </c>
      <c r="T267" s="41">
        <f t="shared" si="152"/>
        <v>0.25384698178976378</v>
      </c>
      <c r="V267" s="11">
        <f t="shared" si="190"/>
        <v>0</v>
      </c>
      <c r="W267" s="11">
        <f t="shared" si="190"/>
        <v>0</v>
      </c>
      <c r="X267" s="11">
        <f t="shared" si="190"/>
        <v>7.2756728555409017E-2</v>
      </c>
      <c r="Y267" s="11">
        <f t="shared" si="191"/>
        <v>7.2756728555409017E-2</v>
      </c>
      <c r="Z267" s="11">
        <f t="shared" si="192"/>
        <v>0.84615660596587927</v>
      </c>
      <c r="AD267" s="34">
        <v>0.3</v>
      </c>
      <c r="AE267" s="35">
        <f t="shared" si="154"/>
        <v>0</v>
      </c>
      <c r="AF267" s="35">
        <f t="shared" si="155"/>
        <v>0</v>
      </c>
      <c r="AG267" s="35">
        <f t="shared" si="156"/>
        <v>0.25384698178976378</v>
      </c>
      <c r="AH267" s="11">
        <f t="shared" si="157"/>
        <v>0.25384698178976378</v>
      </c>
    </row>
    <row r="268" spans="1:34" x14ac:dyDescent="0.3">
      <c r="A268" s="7" t="s">
        <v>12</v>
      </c>
      <c r="B268" s="3">
        <v>0.34207074426707301</v>
      </c>
      <c r="C268" s="3"/>
      <c r="D268" s="3">
        <v>0.32250043336945977</v>
      </c>
      <c r="E268" s="3">
        <v>0.66457117763653284</v>
      </c>
      <c r="G268">
        <v>1</v>
      </c>
      <c r="H268">
        <f>G268*0.1</f>
        <v>0.1</v>
      </c>
      <c r="J268" s="36">
        <v>54</v>
      </c>
      <c r="K268" s="43">
        <v>11.629943000000001</v>
      </c>
      <c r="L268" s="7" t="s">
        <v>12</v>
      </c>
      <c r="M268" s="37">
        <f t="shared" si="187"/>
        <v>6.6457117763653279</v>
      </c>
      <c r="N268" s="40">
        <f t="shared" si="187"/>
        <v>77.28924915355752</v>
      </c>
      <c r="O268" s="38">
        <v>2.395464398362217</v>
      </c>
      <c r="P268" s="34">
        <v>0.3</v>
      </c>
      <c r="Q268" s="41">
        <f t="shared" si="188"/>
        <v>4.6519982434557292</v>
      </c>
      <c r="R268" s="41">
        <f t="shared" si="189"/>
        <v>1.6768250788535519</v>
      </c>
      <c r="S268" s="41">
        <f t="shared" ref="S268:S328" si="193">M268*P268</f>
        <v>1.9937135329095983</v>
      </c>
      <c r="T268" s="41">
        <f t="shared" ref="T268:T328" si="194">S268*K268</f>
        <v>23.186774746067254</v>
      </c>
      <c r="V268" s="11">
        <f t="shared" si="190"/>
        <v>3.42070744267073</v>
      </c>
      <c r="W268" s="11">
        <f t="shared" si="190"/>
        <v>0</v>
      </c>
      <c r="X268" s="11">
        <f t="shared" si="190"/>
        <v>3.2250043336945975</v>
      </c>
      <c r="Y268" s="11">
        <f t="shared" si="191"/>
        <v>6.6457117763653279</v>
      </c>
      <c r="Z268" s="11">
        <f t="shared" si="192"/>
        <v>77.28924915355752</v>
      </c>
      <c r="AD268" s="34">
        <v>0.3</v>
      </c>
      <c r="AE268" s="35">
        <f t="shared" ref="AE268:AE328" si="195">V268*AD268*K268</f>
        <v>11.934789773380906</v>
      </c>
      <c r="AF268" s="35">
        <f t="shared" ref="AF268:AF328" si="196">W268*AD268*K268</f>
        <v>0</v>
      </c>
      <c r="AG268" s="35">
        <f t="shared" ref="AG268:AG328" si="197">X268*AD268*K268</f>
        <v>11.251984972686344</v>
      </c>
      <c r="AH268" s="11">
        <f t="shared" ref="AH268:AH328" si="198">SUM(AE268:AG268)</f>
        <v>23.18677474606725</v>
      </c>
    </row>
    <row r="269" spans="1:34" x14ac:dyDescent="0.3">
      <c r="A269" s="6">
        <v>55</v>
      </c>
      <c r="B269" s="3">
        <v>0.98016569836464551</v>
      </c>
      <c r="C269" s="3"/>
      <c r="D269" s="3">
        <v>1.6127497512726399</v>
      </c>
      <c r="E269" s="3">
        <v>2.5929154496372853</v>
      </c>
      <c r="J269" s="36"/>
      <c r="K269" s="38"/>
      <c r="L269" s="27">
        <v>55</v>
      </c>
      <c r="M269" s="46">
        <f>SUM(M264:M268)</f>
        <v>12.344045789132778</v>
      </c>
      <c r="N269" s="46">
        <f t="shared" ref="N269:AH269" si="199">SUM(N264:N268)</f>
        <v>143.56054891700424</v>
      </c>
      <c r="O269" s="46">
        <f t="shared" si="199"/>
        <v>4.0448005414968584</v>
      </c>
      <c r="P269" s="46"/>
      <c r="Q269" s="46">
        <f t="shared" si="199"/>
        <v>8.6408320523929447</v>
      </c>
      <c r="R269" s="46">
        <f t="shared" si="199"/>
        <v>2.8313603790478008</v>
      </c>
      <c r="S269" s="46">
        <f t="shared" si="199"/>
        <v>3.7032137367398335</v>
      </c>
      <c r="T269" s="46">
        <f t="shared" si="199"/>
        <v>43.068164675101272</v>
      </c>
      <c r="U269" s="46">
        <f t="shared" si="199"/>
        <v>0</v>
      </c>
      <c r="V269" s="46">
        <f t="shared" si="199"/>
        <v>3.42070744267073</v>
      </c>
      <c r="W269" s="46">
        <f t="shared" si="199"/>
        <v>0</v>
      </c>
      <c r="X269" s="46">
        <f t="shared" si="199"/>
        <v>8.9233383464620459</v>
      </c>
      <c r="Y269" s="46">
        <f t="shared" si="199"/>
        <v>12.344045789132778</v>
      </c>
      <c r="Z269" s="46">
        <f t="shared" si="199"/>
        <v>143.56054891700424</v>
      </c>
      <c r="AA269" s="46">
        <f t="shared" si="199"/>
        <v>0</v>
      </c>
      <c r="AB269" s="46">
        <f t="shared" si="199"/>
        <v>0</v>
      </c>
      <c r="AC269" s="46">
        <f t="shared" si="199"/>
        <v>0</v>
      </c>
      <c r="AD269" s="46">
        <f t="shared" si="199"/>
        <v>1.5</v>
      </c>
      <c r="AE269" s="46">
        <f t="shared" si="199"/>
        <v>11.934789773380906</v>
      </c>
      <c r="AF269" s="46">
        <f t="shared" si="199"/>
        <v>0</v>
      </c>
      <c r="AG269" s="46">
        <f t="shared" si="199"/>
        <v>31.133374901720359</v>
      </c>
      <c r="AH269" s="46">
        <f t="shared" si="199"/>
        <v>43.068164675101265</v>
      </c>
    </row>
    <row r="270" spans="1:34" x14ac:dyDescent="0.3">
      <c r="A270" s="7" t="s">
        <v>15</v>
      </c>
      <c r="B270" s="3"/>
      <c r="C270" s="3"/>
      <c r="D270" s="3">
        <v>0.34764739801367778</v>
      </c>
      <c r="E270" s="3">
        <v>0.34764739801367778</v>
      </c>
      <c r="G270">
        <v>2</v>
      </c>
      <c r="H270">
        <f>G270*0.1</f>
        <v>0.2</v>
      </c>
      <c r="J270" s="36">
        <v>55</v>
      </c>
      <c r="K270" s="43">
        <v>19.533549000000001</v>
      </c>
      <c r="L270" s="7" t="s">
        <v>15</v>
      </c>
      <c r="M270" s="37">
        <f t="shared" si="187"/>
        <v>1.7382369900683887</v>
      </c>
      <c r="N270" s="40">
        <f t="shared" si="187"/>
        <v>33.953937419113387</v>
      </c>
      <c r="O270" s="38">
        <v>0.5497787143782138</v>
      </c>
      <c r="P270" s="34">
        <v>0.3</v>
      </c>
      <c r="Q270" s="41">
        <f t="shared" si="188"/>
        <v>1.216765893047872</v>
      </c>
      <c r="R270" s="41">
        <f t="shared" si="189"/>
        <v>0.38484510006474965</v>
      </c>
      <c r="S270" s="41">
        <f t="shared" si="193"/>
        <v>0.52147109702051664</v>
      </c>
      <c r="T270" s="41">
        <f t="shared" si="194"/>
        <v>10.186181225734016</v>
      </c>
      <c r="V270" s="11">
        <f t="shared" ref="V270:X274" si="200">B270/$H270</f>
        <v>0</v>
      </c>
      <c r="W270" s="11">
        <f t="shared" si="200"/>
        <v>0</v>
      </c>
      <c r="X270" s="11">
        <f t="shared" si="200"/>
        <v>1.7382369900683887</v>
      </c>
      <c r="Y270" s="11">
        <f t="shared" si="191"/>
        <v>1.7382369900683887</v>
      </c>
      <c r="Z270" s="11">
        <f>$K$270*Y270</f>
        <v>33.953937419113387</v>
      </c>
      <c r="AD270" s="34">
        <v>0.3</v>
      </c>
      <c r="AE270" s="35">
        <f t="shared" si="195"/>
        <v>0</v>
      </c>
      <c r="AF270" s="35">
        <f t="shared" si="196"/>
        <v>0</v>
      </c>
      <c r="AG270" s="35">
        <f t="shared" si="197"/>
        <v>10.186181225734016</v>
      </c>
      <c r="AH270" s="11">
        <f t="shared" si="198"/>
        <v>10.186181225734016</v>
      </c>
    </row>
    <row r="271" spans="1:34" x14ac:dyDescent="0.3">
      <c r="A271" s="7" t="s">
        <v>18</v>
      </c>
      <c r="B271" s="3"/>
      <c r="C271" s="3"/>
      <c r="D271" s="3">
        <v>0.30699598709120912</v>
      </c>
      <c r="E271" s="3">
        <v>0.30699598709120912</v>
      </c>
      <c r="G271">
        <v>2</v>
      </c>
      <c r="H271">
        <f>G271*0.1</f>
        <v>0.2</v>
      </c>
      <c r="J271" s="36">
        <v>55</v>
      </c>
      <c r="K271" s="43">
        <v>19.533549000000001</v>
      </c>
      <c r="L271" s="7" t="s">
        <v>18</v>
      </c>
      <c r="M271" s="37">
        <f t="shared" si="187"/>
        <v>1.5349799354560456</v>
      </c>
      <c r="N271" s="40">
        <f t="shared" si="187"/>
        <v>29.983605783247505</v>
      </c>
      <c r="O271" s="38">
        <v>0.53996123733574564</v>
      </c>
      <c r="P271" s="34">
        <v>0.3</v>
      </c>
      <c r="Q271" s="41">
        <f t="shared" si="188"/>
        <v>1.0744859548192318</v>
      </c>
      <c r="R271" s="41">
        <f t="shared" si="189"/>
        <v>0.3779728661350219</v>
      </c>
      <c r="S271" s="41">
        <f t="shared" si="193"/>
        <v>0.46049398063681368</v>
      </c>
      <c r="T271" s="41">
        <f t="shared" si="194"/>
        <v>8.9950817349742511</v>
      </c>
      <c r="V271" s="11">
        <f t="shared" si="200"/>
        <v>0</v>
      </c>
      <c r="W271" s="11">
        <f t="shared" si="200"/>
        <v>0</v>
      </c>
      <c r="X271" s="11">
        <f t="shared" si="200"/>
        <v>1.5349799354560456</v>
      </c>
      <c r="Y271" s="11">
        <f t="shared" si="191"/>
        <v>1.5349799354560456</v>
      </c>
      <c r="Z271" s="11">
        <f t="shared" ref="Z271:Z274" si="201">$K$270*Y271</f>
        <v>29.983605783247505</v>
      </c>
      <c r="AD271" s="34">
        <v>0.3</v>
      </c>
      <c r="AE271" s="35">
        <f t="shared" si="195"/>
        <v>0</v>
      </c>
      <c r="AF271" s="35">
        <f t="shared" si="196"/>
        <v>0</v>
      </c>
      <c r="AG271" s="35">
        <f t="shared" si="197"/>
        <v>8.9950817349742511</v>
      </c>
      <c r="AH271" s="11">
        <f t="shared" si="198"/>
        <v>8.9950817349742511</v>
      </c>
    </row>
    <row r="272" spans="1:34" x14ac:dyDescent="0.3">
      <c r="A272" s="7" t="s">
        <v>16</v>
      </c>
      <c r="B272" s="3"/>
      <c r="C272" s="3"/>
      <c r="D272" s="3">
        <v>0.5458485542841679</v>
      </c>
      <c r="E272" s="3">
        <v>0.5458485542841679</v>
      </c>
      <c r="G272">
        <v>2</v>
      </c>
      <c r="H272">
        <f>G272*0.1</f>
        <v>0.2</v>
      </c>
      <c r="J272" s="36">
        <v>55</v>
      </c>
      <c r="K272" s="43">
        <v>19.533549000000001</v>
      </c>
      <c r="L272" s="7" t="s">
        <v>16</v>
      </c>
      <c r="M272" s="37">
        <f t="shared" si="187"/>
        <v>2.7292427714208394</v>
      </c>
      <c r="N272" s="40">
        <f t="shared" si="187"/>
        <v>53.311797408444768</v>
      </c>
      <c r="O272" s="38">
        <v>0.49087385212340517</v>
      </c>
      <c r="P272" s="34">
        <v>0.3</v>
      </c>
      <c r="Q272" s="41">
        <f t="shared" si="188"/>
        <v>1.9104699399945875</v>
      </c>
      <c r="R272" s="41">
        <f t="shared" si="189"/>
        <v>0.34361169648638362</v>
      </c>
      <c r="S272" s="41">
        <f t="shared" si="193"/>
        <v>0.81877283142625179</v>
      </c>
      <c r="T272" s="41">
        <f t="shared" si="194"/>
        <v>15.99353922253343</v>
      </c>
      <c r="V272" s="11">
        <f t="shared" si="200"/>
        <v>0</v>
      </c>
      <c r="W272" s="11">
        <f t="shared" si="200"/>
        <v>0</v>
      </c>
      <c r="X272" s="11">
        <f t="shared" si="200"/>
        <v>2.7292427714208394</v>
      </c>
      <c r="Y272" s="11">
        <f t="shared" si="191"/>
        <v>2.7292427714208394</v>
      </c>
      <c r="Z272" s="11">
        <f t="shared" si="201"/>
        <v>53.311797408444768</v>
      </c>
      <c r="AD272" s="34">
        <v>0.3</v>
      </c>
      <c r="AE272" s="35">
        <f t="shared" si="195"/>
        <v>0</v>
      </c>
      <c r="AF272" s="35">
        <f t="shared" si="196"/>
        <v>0</v>
      </c>
      <c r="AG272" s="35">
        <f t="shared" si="197"/>
        <v>15.99353922253343</v>
      </c>
      <c r="AH272" s="11">
        <f t="shared" si="198"/>
        <v>15.99353922253343</v>
      </c>
    </row>
    <row r="273" spans="1:34" x14ac:dyDescent="0.3">
      <c r="A273" s="7" t="s">
        <v>14</v>
      </c>
      <c r="B273" s="3"/>
      <c r="C273" s="3"/>
      <c r="D273" s="3">
        <v>2.1827018566622704E-2</v>
      </c>
      <c r="E273" s="3">
        <v>2.1827018566622704E-2</v>
      </c>
      <c r="G273">
        <v>2</v>
      </c>
      <c r="H273">
        <f>G273*0.1</f>
        <v>0.2</v>
      </c>
      <c r="J273" s="36">
        <v>55</v>
      </c>
      <c r="K273" s="43">
        <v>19.533549000000001</v>
      </c>
      <c r="L273" s="7" t="s">
        <v>14</v>
      </c>
      <c r="M273" s="37">
        <f t="shared" si="187"/>
        <v>0.10913509283311351</v>
      </c>
      <c r="N273" s="40">
        <f t="shared" si="187"/>
        <v>2.1317956834751719</v>
      </c>
      <c r="O273" s="38">
        <v>5.8904862254808614E-2</v>
      </c>
      <c r="P273" s="34">
        <v>0.3</v>
      </c>
      <c r="Q273" s="41">
        <f t="shared" si="188"/>
        <v>7.6394564983179453E-2</v>
      </c>
      <c r="R273" s="41">
        <f t="shared" si="189"/>
        <v>4.123340357836603E-2</v>
      </c>
      <c r="S273" s="41">
        <f t="shared" si="193"/>
        <v>3.2740527849934052E-2</v>
      </c>
      <c r="T273" s="41">
        <f t="shared" si="194"/>
        <v>0.6395387050425515</v>
      </c>
      <c r="V273" s="11">
        <f t="shared" si="200"/>
        <v>0</v>
      </c>
      <c r="W273" s="11">
        <f t="shared" si="200"/>
        <v>0</v>
      </c>
      <c r="X273" s="11">
        <f t="shared" si="200"/>
        <v>0.10913509283311351</v>
      </c>
      <c r="Y273" s="11">
        <f t="shared" si="191"/>
        <v>0.10913509283311351</v>
      </c>
      <c r="Z273" s="11">
        <f t="shared" si="201"/>
        <v>2.1317956834751719</v>
      </c>
      <c r="AD273" s="34">
        <v>0.3</v>
      </c>
      <c r="AE273" s="35">
        <f t="shared" si="195"/>
        <v>0</v>
      </c>
      <c r="AF273" s="35">
        <f t="shared" si="196"/>
        <v>0</v>
      </c>
      <c r="AG273" s="35">
        <f t="shared" si="197"/>
        <v>0.6395387050425515</v>
      </c>
      <c r="AH273" s="11">
        <f t="shared" si="198"/>
        <v>0.6395387050425515</v>
      </c>
    </row>
    <row r="274" spans="1:34" x14ac:dyDescent="0.3">
      <c r="A274" s="7" t="s">
        <v>12</v>
      </c>
      <c r="B274" s="3">
        <v>0.98016569836464551</v>
      </c>
      <c r="C274" s="3"/>
      <c r="D274" s="3">
        <v>0.39043079331696218</v>
      </c>
      <c r="E274" s="3">
        <v>1.3705964916816078</v>
      </c>
      <c r="G274">
        <v>2</v>
      </c>
      <c r="H274">
        <f>G274*0.1</f>
        <v>0.2</v>
      </c>
      <c r="J274" s="36">
        <v>55</v>
      </c>
      <c r="K274" s="43">
        <v>19.533549000000001</v>
      </c>
      <c r="L274" s="7" t="s">
        <v>12</v>
      </c>
      <c r="M274" s="37">
        <f t="shared" si="187"/>
        <v>6.8529824584080377</v>
      </c>
      <c r="N274" s="40">
        <f t="shared" si="187"/>
        <v>133.86306864745387</v>
      </c>
      <c r="O274" s="38">
        <v>2.5329090769567708</v>
      </c>
      <c r="P274" s="34">
        <v>0.3</v>
      </c>
      <c r="Q274" s="41">
        <f t="shared" si="188"/>
        <v>4.7970877208856262</v>
      </c>
      <c r="R274" s="41">
        <f t="shared" si="189"/>
        <v>1.7730363538697393</v>
      </c>
      <c r="S274" s="41">
        <f t="shared" si="193"/>
        <v>2.055894737522411</v>
      </c>
      <c r="T274" s="41">
        <f t="shared" si="194"/>
        <v>40.158920594236157</v>
      </c>
      <c r="V274" s="11">
        <f t="shared" si="200"/>
        <v>4.9008284918232272</v>
      </c>
      <c r="W274" s="11">
        <f t="shared" si="200"/>
        <v>0</v>
      </c>
      <c r="X274" s="11">
        <f t="shared" si="200"/>
        <v>1.9521539665848109</v>
      </c>
      <c r="Y274" s="11">
        <f t="shared" si="191"/>
        <v>6.8529824584080377</v>
      </c>
      <c r="Z274" s="11">
        <f t="shared" si="201"/>
        <v>133.86306864745387</v>
      </c>
      <c r="AD274" s="34">
        <v>0.3</v>
      </c>
      <c r="AE274" s="35">
        <f t="shared" si="195"/>
        <v>28.719172045687536</v>
      </c>
      <c r="AF274" s="35">
        <f t="shared" si="196"/>
        <v>0</v>
      </c>
      <c r="AG274" s="35">
        <f t="shared" si="197"/>
        <v>11.43974854854863</v>
      </c>
      <c r="AH274" s="11">
        <f t="shared" si="198"/>
        <v>40.158920594236164</v>
      </c>
    </row>
    <row r="275" spans="1:34" x14ac:dyDescent="0.3">
      <c r="A275" s="6">
        <v>56</v>
      </c>
      <c r="B275" s="3">
        <v>0.74006052457624882</v>
      </c>
      <c r="C275" s="3"/>
      <c r="D275" s="3">
        <v>4.4473866726627751</v>
      </c>
      <c r="E275" s="3">
        <v>5.1874471972390239</v>
      </c>
      <c r="J275" s="36"/>
      <c r="K275" s="38"/>
      <c r="L275" s="27">
        <v>56</v>
      </c>
      <c r="M275" s="46">
        <f>SUM(M270:M274)</f>
        <v>12.964577248186426</v>
      </c>
      <c r="N275" s="46">
        <f t="shared" ref="N275:AH275" si="202">SUM(N270:N274)</f>
        <v>253.24420494173472</v>
      </c>
      <c r="O275" s="46">
        <f t="shared" si="202"/>
        <v>4.172427743048944</v>
      </c>
      <c r="P275" s="46"/>
      <c r="Q275" s="46">
        <f t="shared" si="202"/>
        <v>9.0752040737304966</v>
      </c>
      <c r="R275" s="46">
        <f t="shared" si="202"/>
        <v>2.9206994201342606</v>
      </c>
      <c r="S275" s="46">
        <f t="shared" si="202"/>
        <v>3.889373174455927</v>
      </c>
      <c r="T275" s="46">
        <f t="shared" si="202"/>
        <v>75.9732614825204</v>
      </c>
      <c r="U275" s="46">
        <f t="shared" si="202"/>
        <v>0</v>
      </c>
      <c r="V275" s="46">
        <f t="shared" si="202"/>
        <v>4.9008284918232272</v>
      </c>
      <c r="W275" s="46">
        <f t="shared" si="202"/>
        <v>0</v>
      </c>
      <c r="X275" s="46">
        <f t="shared" si="202"/>
        <v>8.0637487563631982</v>
      </c>
      <c r="Y275" s="46">
        <f t="shared" si="202"/>
        <v>12.964577248186426</v>
      </c>
      <c r="Z275" s="46">
        <f t="shared" si="202"/>
        <v>253.24420494173472</v>
      </c>
      <c r="AA275" s="46">
        <f t="shared" si="202"/>
        <v>0</v>
      </c>
      <c r="AB275" s="46">
        <f t="shared" si="202"/>
        <v>0</v>
      </c>
      <c r="AC275" s="46">
        <f t="shared" si="202"/>
        <v>0</v>
      </c>
      <c r="AD275" s="46">
        <f t="shared" si="202"/>
        <v>1.5</v>
      </c>
      <c r="AE275" s="46">
        <f t="shared" si="202"/>
        <v>28.719172045687536</v>
      </c>
      <c r="AF275" s="46">
        <f t="shared" si="202"/>
        <v>0</v>
      </c>
      <c r="AG275" s="46">
        <f t="shared" si="202"/>
        <v>47.254089436832878</v>
      </c>
      <c r="AH275" s="46">
        <f t="shared" si="202"/>
        <v>75.973261482520414</v>
      </c>
    </row>
    <row r="276" spans="1:34" x14ac:dyDescent="0.3">
      <c r="A276" s="7" t="s">
        <v>15</v>
      </c>
      <c r="B276" s="3"/>
      <c r="C276" s="3"/>
      <c r="D276" s="3">
        <v>0.25145709017243612</v>
      </c>
      <c r="E276" s="3">
        <v>0.25145709017243612</v>
      </c>
      <c r="G276">
        <v>4</v>
      </c>
      <c r="H276">
        <f>G276*0.1</f>
        <v>0.4</v>
      </c>
      <c r="J276" s="36">
        <v>56</v>
      </c>
      <c r="K276" s="43">
        <v>23.960269</v>
      </c>
      <c r="L276" s="7" t="s">
        <v>15</v>
      </c>
      <c r="M276" s="37">
        <f t="shared" si="187"/>
        <v>0.62864272543109023</v>
      </c>
      <c r="N276" s="40">
        <f t="shared" si="187"/>
        <v>15.062448806222063</v>
      </c>
      <c r="O276" s="38">
        <v>0.22580197197676644</v>
      </c>
      <c r="P276" s="34">
        <v>0.3</v>
      </c>
      <c r="Q276" s="41">
        <f t="shared" si="188"/>
        <v>0.44004990780176312</v>
      </c>
      <c r="R276" s="41">
        <f t="shared" si="189"/>
        <v>0.15806138038373649</v>
      </c>
      <c r="S276" s="41">
        <f t="shared" si="193"/>
        <v>0.18859281762932706</v>
      </c>
      <c r="T276" s="41">
        <f t="shared" si="194"/>
        <v>4.5187346418666188</v>
      </c>
      <c r="V276" s="11">
        <f t="shared" ref="V276:X280" si="203">B276/$H276</f>
        <v>0</v>
      </c>
      <c r="W276" s="11">
        <f t="shared" si="203"/>
        <v>0</v>
      </c>
      <c r="X276" s="11">
        <f t="shared" si="203"/>
        <v>0.62864272543109023</v>
      </c>
      <c r="Y276" s="11">
        <f t="shared" si="191"/>
        <v>0.62864272543109023</v>
      </c>
      <c r="Z276" s="11">
        <f>$K$276*Y276</f>
        <v>15.062448806222063</v>
      </c>
      <c r="AD276" s="34">
        <v>0.3</v>
      </c>
      <c r="AE276" s="35">
        <f t="shared" si="195"/>
        <v>0</v>
      </c>
      <c r="AF276" s="35">
        <f t="shared" si="196"/>
        <v>0</v>
      </c>
      <c r="AG276" s="35">
        <f t="shared" si="197"/>
        <v>4.5187346418666188</v>
      </c>
      <c r="AH276" s="11">
        <f t="shared" si="198"/>
        <v>4.5187346418666188</v>
      </c>
    </row>
    <row r="277" spans="1:34" x14ac:dyDescent="0.3">
      <c r="A277" s="7" t="s">
        <v>18</v>
      </c>
      <c r="B277" s="3"/>
      <c r="C277" s="3"/>
      <c r="D277" s="3">
        <v>1.0368019702814193</v>
      </c>
      <c r="E277" s="3">
        <v>1.0368019702814193</v>
      </c>
      <c r="G277">
        <v>4</v>
      </c>
      <c r="H277">
        <f>G277*0.1</f>
        <v>0.4</v>
      </c>
      <c r="J277" s="36">
        <v>56</v>
      </c>
      <c r="K277" s="43">
        <v>23.960269</v>
      </c>
      <c r="L277" s="7" t="s">
        <v>18</v>
      </c>
      <c r="M277" s="37">
        <f t="shared" si="187"/>
        <v>2.5920049257035482</v>
      </c>
      <c r="N277" s="40">
        <f t="shared" si="187"/>
        <v>62.105135269182028</v>
      </c>
      <c r="O277" s="38">
        <v>0.84921176417349098</v>
      </c>
      <c r="P277" s="34">
        <v>0.3</v>
      </c>
      <c r="Q277" s="41">
        <f t="shared" si="188"/>
        <v>1.8144034479924835</v>
      </c>
      <c r="R277" s="41">
        <f t="shared" si="189"/>
        <v>0.59444823492144361</v>
      </c>
      <c r="S277" s="41">
        <f t="shared" si="193"/>
        <v>0.77760147771106447</v>
      </c>
      <c r="T277" s="41">
        <f t="shared" si="194"/>
        <v>18.63154058075461</v>
      </c>
      <c r="V277" s="11">
        <f t="shared" si="203"/>
        <v>0</v>
      </c>
      <c r="W277" s="11">
        <f t="shared" si="203"/>
        <v>0</v>
      </c>
      <c r="X277" s="11">
        <f t="shared" si="203"/>
        <v>2.5920049257035482</v>
      </c>
      <c r="Y277" s="11">
        <f t="shared" si="191"/>
        <v>2.5920049257035482</v>
      </c>
      <c r="Z277" s="11">
        <f t="shared" ref="Z277:Z280" si="204">$K$276*Y277</f>
        <v>62.105135269182028</v>
      </c>
      <c r="AD277" s="34">
        <v>0.3</v>
      </c>
      <c r="AE277" s="35">
        <f t="shared" si="195"/>
        <v>0</v>
      </c>
      <c r="AF277" s="35">
        <f t="shared" si="196"/>
        <v>0</v>
      </c>
      <c r="AG277" s="35">
        <f t="shared" si="197"/>
        <v>18.63154058075461</v>
      </c>
      <c r="AH277" s="11">
        <f t="shared" si="198"/>
        <v>18.63154058075461</v>
      </c>
    </row>
    <row r="278" spans="1:34" x14ac:dyDescent="0.3">
      <c r="A278" s="7" t="s">
        <v>16</v>
      </c>
      <c r="B278" s="3"/>
      <c r="C278" s="3"/>
      <c r="D278" s="3">
        <v>1.0552994011557053</v>
      </c>
      <c r="E278" s="3">
        <v>1.0552994011557053</v>
      </c>
      <c r="G278">
        <v>4</v>
      </c>
      <c r="H278">
        <f>G278*0.1</f>
        <v>0.4</v>
      </c>
      <c r="J278" s="36">
        <v>56</v>
      </c>
      <c r="K278" s="43">
        <v>23.960269</v>
      </c>
      <c r="L278" s="7" t="s">
        <v>16</v>
      </c>
      <c r="M278" s="37">
        <f t="shared" si="187"/>
        <v>2.638248502889263</v>
      </c>
      <c r="N278" s="40">
        <f t="shared" si="187"/>
        <v>63.213143818074023</v>
      </c>
      <c r="O278" s="38">
        <v>0.38288160465625609</v>
      </c>
      <c r="P278" s="34">
        <v>0.3</v>
      </c>
      <c r="Q278" s="41">
        <f t="shared" si="188"/>
        <v>1.846773952022484</v>
      </c>
      <c r="R278" s="41">
        <f t="shared" si="189"/>
        <v>0.26801712325937926</v>
      </c>
      <c r="S278" s="41">
        <f t="shared" si="193"/>
        <v>0.79147455086677887</v>
      </c>
      <c r="T278" s="41">
        <f t="shared" si="194"/>
        <v>18.963943145422206</v>
      </c>
      <c r="V278" s="11">
        <f t="shared" si="203"/>
        <v>0</v>
      </c>
      <c r="W278" s="11">
        <f t="shared" si="203"/>
        <v>0</v>
      </c>
      <c r="X278" s="11">
        <f t="shared" si="203"/>
        <v>2.638248502889263</v>
      </c>
      <c r="Y278" s="11">
        <f t="shared" si="191"/>
        <v>2.638248502889263</v>
      </c>
      <c r="Z278" s="11">
        <f t="shared" si="204"/>
        <v>63.213143818074023</v>
      </c>
      <c r="AD278" s="34">
        <v>0.3</v>
      </c>
      <c r="AE278" s="35">
        <f t="shared" si="195"/>
        <v>0</v>
      </c>
      <c r="AF278" s="35">
        <f t="shared" si="196"/>
        <v>0</v>
      </c>
      <c r="AG278" s="35">
        <f t="shared" si="197"/>
        <v>18.963943145422206</v>
      </c>
      <c r="AH278" s="11">
        <f t="shared" si="198"/>
        <v>18.963943145422206</v>
      </c>
    </row>
    <row r="279" spans="1:34" x14ac:dyDescent="0.3">
      <c r="A279" s="7" t="s">
        <v>14</v>
      </c>
      <c r="B279" s="3"/>
      <c r="C279" s="3"/>
      <c r="D279" s="3">
        <v>4.0016200705474951E-2</v>
      </c>
      <c r="E279" s="3">
        <v>4.0016200705474951E-2</v>
      </c>
      <c r="G279">
        <v>4</v>
      </c>
      <c r="H279">
        <f>G279*0.1</f>
        <v>0.4</v>
      </c>
      <c r="J279" s="36">
        <v>56</v>
      </c>
      <c r="K279" s="43">
        <v>23.960269</v>
      </c>
      <c r="L279" s="7" t="s">
        <v>14</v>
      </c>
      <c r="M279" s="37">
        <f t="shared" si="187"/>
        <v>0.10004050176368737</v>
      </c>
      <c r="N279" s="40">
        <f t="shared" si="187"/>
        <v>2.3969973331529237</v>
      </c>
      <c r="O279" s="38">
        <v>5.3996123733574555E-2</v>
      </c>
      <c r="P279" s="34">
        <v>0.3</v>
      </c>
      <c r="Q279" s="41">
        <f t="shared" si="188"/>
        <v>7.0028351234581149E-2</v>
      </c>
      <c r="R279" s="41">
        <f t="shared" si="189"/>
        <v>3.7797286613502186E-2</v>
      </c>
      <c r="S279" s="41">
        <f t="shared" si="193"/>
        <v>3.0012150529106208E-2</v>
      </c>
      <c r="T279" s="41">
        <f t="shared" si="194"/>
        <v>0.71909919994587712</v>
      </c>
      <c r="V279" s="11">
        <f t="shared" si="203"/>
        <v>0</v>
      </c>
      <c r="W279" s="11">
        <f t="shared" si="203"/>
        <v>0</v>
      </c>
      <c r="X279" s="11">
        <f t="shared" si="203"/>
        <v>0.10004050176368737</v>
      </c>
      <c r="Y279" s="11">
        <f t="shared" si="191"/>
        <v>0.10004050176368737</v>
      </c>
      <c r="Z279" s="11">
        <f t="shared" si="204"/>
        <v>2.3969973331529237</v>
      </c>
      <c r="AD279" s="34">
        <v>0.3</v>
      </c>
      <c r="AE279" s="35">
        <f t="shared" si="195"/>
        <v>0</v>
      </c>
      <c r="AF279" s="35">
        <f t="shared" si="196"/>
        <v>0</v>
      </c>
      <c r="AG279" s="35">
        <f t="shared" si="197"/>
        <v>0.71909919994587712</v>
      </c>
      <c r="AH279" s="11">
        <f t="shared" si="198"/>
        <v>0.71909919994587712</v>
      </c>
    </row>
    <row r="280" spans="1:34" x14ac:dyDescent="0.3">
      <c r="A280" s="7" t="s">
        <v>12</v>
      </c>
      <c r="B280" s="3">
        <v>0.74006052457624882</v>
      </c>
      <c r="C280" s="3"/>
      <c r="D280" s="3">
        <v>2.0638120103477395</v>
      </c>
      <c r="E280" s="3">
        <v>2.8038725349239884</v>
      </c>
      <c r="G280">
        <v>4</v>
      </c>
      <c r="H280">
        <f>G280*0.1</f>
        <v>0.4</v>
      </c>
      <c r="J280" s="36">
        <v>56</v>
      </c>
      <c r="K280" s="43">
        <v>23.960269</v>
      </c>
      <c r="L280" s="7" t="s">
        <v>12</v>
      </c>
      <c r="M280" s="37">
        <f t="shared" si="187"/>
        <v>7.0096813373099707</v>
      </c>
      <c r="N280" s="40">
        <f t="shared" si="187"/>
        <v>167.95385044622662</v>
      </c>
      <c r="O280" s="38">
        <v>2.1892973804703848</v>
      </c>
      <c r="P280" s="34">
        <v>0.3</v>
      </c>
      <c r="Q280" s="41">
        <f t="shared" si="188"/>
        <v>4.9067769361169793</v>
      </c>
      <c r="R280" s="41">
        <f t="shared" si="189"/>
        <v>1.5325081663292692</v>
      </c>
      <c r="S280" s="41">
        <f t="shared" si="193"/>
        <v>2.1029044011929909</v>
      </c>
      <c r="T280" s="41">
        <f t="shared" si="194"/>
        <v>50.386155133867987</v>
      </c>
      <c r="V280" s="11">
        <f t="shared" si="203"/>
        <v>1.8501513114406221</v>
      </c>
      <c r="W280" s="11">
        <f t="shared" si="203"/>
        <v>0</v>
      </c>
      <c r="X280" s="11">
        <f t="shared" si="203"/>
        <v>5.1595300258693486</v>
      </c>
      <c r="Y280" s="11">
        <f t="shared" si="191"/>
        <v>7.0096813373099707</v>
      </c>
      <c r="Z280" s="11">
        <f t="shared" si="204"/>
        <v>167.95385044622662</v>
      </c>
      <c r="AD280" s="34">
        <v>0.3</v>
      </c>
      <c r="AE280" s="35">
        <f t="shared" si="195"/>
        <v>13.299036933846025</v>
      </c>
      <c r="AF280" s="35">
        <f t="shared" si="196"/>
        <v>0</v>
      </c>
      <c r="AG280" s="35">
        <f t="shared" si="197"/>
        <v>37.087118200021962</v>
      </c>
      <c r="AH280" s="11">
        <f t="shared" si="198"/>
        <v>50.386155133867987</v>
      </c>
    </row>
    <row r="281" spans="1:34" x14ac:dyDescent="0.3">
      <c r="A281" s="6">
        <v>57</v>
      </c>
      <c r="B281" s="3">
        <v>0.38880580831452366</v>
      </c>
      <c r="C281" s="3"/>
      <c r="D281" s="3">
        <v>2.3062546668160424</v>
      </c>
      <c r="E281" s="3">
        <v>2.6950604751305662</v>
      </c>
      <c r="J281" s="36"/>
      <c r="K281" s="38"/>
      <c r="L281" s="27">
        <v>57</v>
      </c>
      <c r="M281" s="46">
        <f>SUM(M276:M280)</f>
        <v>12.96861799309756</v>
      </c>
      <c r="N281" s="46">
        <f t="shared" ref="N281:AH281" si="205">SUM(N276:N280)</f>
        <v>310.73157567285762</v>
      </c>
      <c r="O281" s="46">
        <f t="shared" si="205"/>
        <v>3.7011888450104728</v>
      </c>
      <c r="P281" s="46"/>
      <c r="Q281" s="46">
        <f t="shared" si="205"/>
        <v>9.0780325951682919</v>
      </c>
      <c r="R281" s="46">
        <f t="shared" si="205"/>
        <v>2.5908321915073307</v>
      </c>
      <c r="S281" s="46">
        <f t="shared" si="205"/>
        <v>3.8905853979292675</v>
      </c>
      <c r="T281" s="46">
        <f t="shared" si="205"/>
        <v>93.219472701857313</v>
      </c>
      <c r="U281" s="46">
        <f t="shared" si="205"/>
        <v>0</v>
      </c>
      <c r="V281" s="46">
        <f t="shared" si="205"/>
        <v>1.8501513114406221</v>
      </c>
      <c r="W281" s="46">
        <f t="shared" si="205"/>
        <v>0</v>
      </c>
      <c r="X281" s="46">
        <f t="shared" si="205"/>
        <v>11.118466681656937</v>
      </c>
      <c r="Y281" s="46">
        <f t="shared" si="205"/>
        <v>12.96861799309756</v>
      </c>
      <c r="Z281" s="46">
        <f t="shared" si="205"/>
        <v>310.73157567285762</v>
      </c>
      <c r="AA281" s="46">
        <f t="shared" si="205"/>
        <v>0</v>
      </c>
      <c r="AB281" s="46">
        <f t="shared" si="205"/>
        <v>0</v>
      </c>
      <c r="AC281" s="46">
        <f t="shared" si="205"/>
        <v>0</v>
      </c>
      <c r="AD281" s="46">
        <f t="shared" si="205"/>
        <v>1.5</v>
      </c>
      <c r="AE281" s="46">
        <f t="shared" si="205"/>
        <v>13.299036933846025</v>
      </c>
      <c r="AF281" s="46">
        <f t="shared" si="205"/>
        <v>0</v>
      </c>
      <c r="AG281" s="46">
        <f t="shared" si="205"/>
        <v>79.920435768011288</v>
      </c>
      <c r="AH281" s="46">
        <f t="shared" si="205"/>
        <v>93.219472701857313</v>
      </c>
    </row>
    <row r="282" spans="1:34" x14ac:dyDescent="0.3">
      <c r="A282" s="7" t="s">
        <v>15</v>
      </c>
      <c r="B282" s="3"/>
      <c r="C282" s="3"/>
      <c r="D282" s="3">
        <v>1.4551345711081805E-2</v>
      </c>
      <c r="E282" s="3">
        <v>1.4551345711081805E-2</v>
      </c>
      <c r="G282">
        <v>2</v>
      </c>
      <c r="H282">
        <f>G282*0.1</f>
        <v>0.2</v>
      </c>
      <c r="J282" s="36">
        <v>57</v>
      </c>
      <c r="K282" s="43">
        <v>17.104810000000001</v>
      </c>
      <c r="L282" s="7" t="s">
        <v>15</v>
      </c>
      <c r="M282" s="37">
        <f t="shared" si="187"/>
        <v>7.2756728555409017E-2</v>
      </c>
      <c r="N282" s="40">
        <f t="shared" si="187"/>
        <v>1.2444900181618457</v>
      </c>
      <c r="O282" s="38">
        <v>3.9269908169872414E-2</v>
      </c>
      <c r="P282" s="34">
        <v>0.3</v>
      </c>
      <c r="Q282" s="41">
        <f t="shared" si="188"/>
        <v>5.0929709988786306E-2</v>
      </c>
      <c r="R282" s="41">
        <f t="shared" si="189"/>
        <v>2.7488935718910687E-2</v>
      </c>
      <c r="S282" s="41">
        <f t="shared" si="193"/>
        <v>2.1827018566622704E-2</v>
      </c>
      <c r="T282" s="41">
        <f t="shared" si="194"/>
        <v>0.3733470054485537</v>
      </c>
      <c r="V282" s="11">
        <f t="shared" ref="V282:X286" si="206">B282/$H282</f>
        <v>0</v>
      </c>
      <c r="W282" s="11">
        <f t="shared" si="206"/>
        <v>0</v>
      </c>
      <c r="X282" s="11">
        <f t="shared" si="206"/>
        <v>7.2756728555409017E-2</v>
      </c>
      <c r="Y282" s="11">
        <f t="shared" si="191"/>
        <v>7.2756728555409017E-2</v>
      </c>
      <c r="Z282" s="11">
        <f>$K$282*Y282</f>
        <v>1.2444900181618457</v>
      </c>
      <c r="AD282" s="34">
        <v>0.3</v>
      </c>
      <c r="AE282" s="35">
        <f t="shared" si="195"/>
        <v>0</v>
      </c>
      <c r="AF282" s="35">
        <f t="shared" si="196"/>
        <v>0</v>
      </c>
      <c r="AG282" s="35">
        <f t="shared" si="197"/>
        <v>0.3733470054485537</v>
      </c>
      <c r="AH282" s="11">
        <f t="shared" si="198"/>
        <v>0.3733470054485537</v>
      </c>
    </row>
    <row r="283" spans="1:34" x14ac:dyDescent="0.3">
      <c r="A283" s="7" t="s">
        <v>18</v>
      </c>
      <c r="B283" s="3"/>
      <c r="C283" s="3"/>
      <c r="D283" s="3">
        <v>0.65355142873653105</v>
      </c>
      <c r="E283" s="3">
        <v>0.65355142873653105</v>
      </c>
      <c r="G283">
        <v>2</v>
      </c>
      <c r="H283">
        <f>G283*0.1</f>
        <v>0.2</v>
      </c>
      <c r="J283" s="36">
        <v>57</v>
      </c>
      <c r="K283" s="43">
        <v>17.104810000000001</v>
      </c>
      <c r="L283" s="7" t="s">
        <v>18</v>
      </c>
      <c r="M283" s="37">
        <f t="shared" si="187"/>
        <v>3.2677571436826551</v>
      </c>
      <c r="N283" s="40">
        <f t="shared" si="187"/>
        <v>55.894365068834517</v>
      </c>
      <c r="O283" s="38">
        <v>1.0504700435440875</v>
      </c>
      <c r="P283" s="34">
        <v>0.3</v>
      </c>
      <c r="Q283" s="41">
        <f t="shared" si="188"/>
        <v>2.2874300005778583</v>
      </c>
      <c r="R283" s="41">
        <f t="shared" si="189"/>
        <v>0.73532903048086118</v>
      </c>
      <c r="S283" s="41">
        <f t="shared" si="193"/>
        <v>0.98032714310479652</v>
      </c>
      <c r="T283" s="41">
        <f t="shared" si="194"/>
        <v>16.768309520650355</v>
      </c>
      <c r="V283" s="11">
        <f t="shared" si="206"/>
        <v>0</v>
      </c>
      <c r="W283" s="11">
        <f t="shared" si="206"/>
        <v>0</v>
      </c>
      <c r="X283" s="11">
        <f t="shared" si="206"/>
        <v>3.2677571436826551</v>
      </c>
      <c r="Y283" s="11">
        <f t="shared" si="191"/>
        <v>3.2677571436826551</v>
      </c>
      <c r="Z283" s="11">
        <f t="shared" ref="Z283:Z286" si="207">$K$282*Y283</f>
        <v>55.894365068834517</v>
      </c>
      <c r="AD283" s="34">
        <v>0.3</v>
      </c>
      <c r="AE283" s="35">
        <f t="shared" si="195"/>
        <v>0</v>
      </c>
      <c r="AF283" s="35">
        <f t="shared" si="196"/>
        <v>0</v>
      </c>
      <c r="AG283" s="35">
        <f t="shared" si="197"/>
        <v>16.768309520650355</v>
      </c>
      <c r="AH283" s="11">
        <f t="shared" si="198"/>
        <v>16.768309520650355</v>
      </c>
    </row>
    <row r="284" spans="1:34" x14ac:dyDescent="0.3">
      <c r="A284" s="7" t="s">
        <v>16</v>
      </c>
      <c r="B284" s="3">
        <v>0.38880580831452366</v>
      </c>
      <c r="C284" s="3"/>
      <c r="D284" s="3">
        <v>0.25144538720668064</v>
      </c>
      <c r="E284" s="3">
        <v>0.64025119552120424</v>
      </c>
      <c r="G284">
        <v>2</v>
      </c>
      <c r="H284">
        <f>G284*0.1</f>
        <v>0.2</v>
      </c>
      <c r="J284" s="36">
        <v>57</v>
      </c>
      <c r="K284" s="43">
        <v>17.104810000000001</v>
      </c>
      <c r="L284" s="7" t="s">
        <v>16</v>
      </c>
      <c r="M284" s="37">
        <f t="shared" si="187"/>
        <v>3.2012559776060217</v>
      </c>
      <c r="N284" s="40">
        <f t="shared" si="187"/>
        <v>54.756875258315254</v>
      </c>
      <c r="O284" s="38">
        <v>0.53996123733574564</v>
      </c>
      <c r="P284" s="34">
        <v>0.3</v>
      </c>
      <c r="Q284" s="41">
        <f t="shared" si="188"/>
        <v>2.2408791843242151</v>
      </c>
      <c r="R284" s="41">
        <f t="shared" si="189"/>
        <v>0.3779728661350219</v>
      </c>
      <c r="S284" s="41">
        <f t="shared" si="193"/>
        <v>0.96037679328180647</v>
      </c>
      <c r="T284" s="41">
        <f t="shared" si="194"/>
        <v>16.427062577494578</v>
      </c>
      <c r="V284" s="11">
        <f t="shared" si="206"/>
        <v>1.9440290415726182</v>
      </c>
      <c r="W284" s="11">
        <f t="shared" si="206"/>
        <v>0</v>
      </c>
      <c r="X284" s="11">
        <f t="shared" si="206"/>
        <v>1.2572269360334032</v>
      </c>
      <c r="Y284" s="11">
        <f t="shared" si="191"/>
        <v>3.2012559776060217</v>
      </c>
      <c r="Z284" s="11">
        <f t="shared" si="207"/>
        <v>54.756875258315254</v>
      </c>
      <c r="AD284" s="34">
        <v>0.3</v>
      </c>
      <c r="AE284" s="35">
        <f t="shared" si="195"/>
        <v>9.9756742171745199</v>
      </c>
      <c r="AF284" s="35">
        <f t="shared" si="196"/>
        <v>0</v>
      </c>
      <c r="AG284" s="35">
        <f t="shared" si="197"/>
        <v>6.4513883603200544</v>
      </c>
      <c r="AH284" s="11">
        <f t="shared" si="198"/>
        <v>16.427062577494574</v>
      </c>
    </row>
    <row r="285" spans="1:34" x14ac:dyDescent="0.3">
      <c r="A285" s="7" t="s">
        <v>14</v>
      </c>
      <c r="B285" s="3"/>
      <c r="C285" s="3"/>
      <c r="D285" s="3">
        <v>2.1827018566622704E-2</v>
      </c>
      <c r="E285" s="3">
        <v>2.1827018566622704E-2</v>
      </c>
      <c r="G285">
        <v>2</v>
      </c>
      <c r="H285">
        <f>G285*0.1</f>
        <v>0.2</v>
      </c>
      <c r="J285" s="36">
        <v>57</v>
      </c>
      <c r="K285" s="43">
        <v>17.104810000000001</v>
      </c>
      <c r="L285" s="7" t="s">
        <v>14</v>
      </c>
      <c r="M285" s="37">
        <f t="shared" si="187"/>
        <v>0.10913509283311351</v>
      </c>
      <c r="N285" s="40">
        <f t="shared" si="187"/>
        <v>1.8667350272427683</v>
      </c>
      <c r="O285" s="38">
        <v>5.8904862254808614E-2</v>
      </c>
      <c r="P285" s="34">
        <v>0.3</v>
      </c>
      <c r="Q285" s="41">
        <f t="shared" si="188"/>
        <v>7.6394564983179453E-2</v>
      </c>
      <c r="R285" s="41">
        <f t="shared" si="189"/>
        <v>4.123340357836603E-2</v>
      </c>
      <c r="S285" s="41">
        <f t="shared" si="193"/>
        <v>3.2740527849934052E-2</v>
      </c>
      <c r="T285" s="41">
        <f t="shared" si="194"/>
        <v>0.56002050817283044</v>
      </c>
      <c r="V285" s="11">
        <f t="shared" si="206"/>
        <v>0</v>
      </c>
      <c r="W285" s="11">
        <f t="shared" si="206"/>
        <v>0</v>
      </c>
      <c r="X285" s="11">
        <f t="shared" si="206"/>
        <v>0.10913509283311351</v>
      </c>
      <c r="Y285" s="11">
        <f t="shared" si="191"/>
        <v>0.10913509283311351</v>
      </c>
      <c r="Z285" s="11">
        <f t="shared" si="207"/>
        <v>1.8667350272427683</v>
      </c>
      <c r="AD285" s="34">
        <v>0.3</v>
      </c>
      <c r="AE285" s="35">
        <f t="shared" si="195"/>
        <v>0</v>
      </c>
      <c r="AF285" s="35">
        <f t="shared" si="196"/>
        <v>0</v>
      </c>
      <c r="AG285" s="35">
        <f t="shared" si="197"/>
        <v>0.56002050817283044</v>
      </c>
      <c r="AH285" s="11">
        <f t="shared" si="198"/>
        <v>0.56002050817283044</v>
      </c>
    </row>
    <row r="286" spans="1:34" x14ac:dyDescent="0.3">
      <c r="A286" s="7" t="s">
        <v>12</v>
      </c>
      <c r="B286" s="3"/>
      <c r="C286" s="3"/>
      <c r="D286" s="3">
        <v>1.3648794865951264</v>
      </c>
      <c r="E286" s="3">
        <v>1.3648794865951264</v>
      </c>
      <c r="G286">
        <v>2</v>
      </c>
      <c r="H286">
        <f>G286*0.1</f>
        <v>0.2</v>
      </c>
      <c r="J286" s="36">
        <v>57</v>
      </c>
      <c r="K286" s="43">
        <v>17.104810000000001</v>
      </c>
      <c r="L286" s="7" t="s">
        <v>12</v>
      </c>
      <c r="M286" s="37">
        <f t="shared" si="187"/>
        <v>6.8243974329756316</v>
      </c>
      <c r="N286" s="40">
        <f t="shared" si="187"/>
        <v>116.73002145553592</v>
      </c>
      <c r="O286" s="38">
        <v>2.0911226100457068</v>
      </c>
      <c r="P286" s="34">
        <v>0.3</v>
      </c>
      <c r="Q286" s="41">
        <f t="shared" si="188"/>
        <v>4.777078203082942</v>
      </c>
      <c r="R286" s="41">
        <f t="shared" si="189"/>
        <v>1.4637858270319946</v>
      </c>
      <c r="S286" s="41">
        <f t="shared" si="193"/>
        <v>2.0473192298926892</v>
      </c>
      <c r="T286" s="41">
        <f t="shared" si="194"/>
        <v>35.019006436660767</v>
      </c>
      <c r="V286" s="11">
        <f t="shared" si="206"/>
        <v>0</v>
      </c>
      <c r="W286" s="11">
        <f t="shared" si="206"/>
        <v>0</v>
      </c>
      <c r="X286" s="11">
        <f t="shared" si="206"/>
        <v>6.8243974329756316</v>
      </c>
      <c r="Y286" s="11">
        <f t="shared" si="191"/>
        <v>6.8243974329756316</v>
      </c>
      <c r="Z286" s="11">
        <f t="shared" si="207"/>
        <v>116.73002145553592</v>
      </c>
      <c r="AD286" s="34">
        <v>0.3</v>
      </c>
      <c r="AE286" s="35">
        <f t="shared" si="195"/>
        <v>0</v>
      </c>
      <c r="AF286" s="35">
        <f t="shared" si="196"/>
        <v>0</v>
      </c>
      <c r="AG286" s="35">
        <f t="shared" si="197"/>
        <v>35.019006436660767</v>
      </c>
      <c r="AH286" s="11">
        <f t="shared" si="198"/>
        <v>35.019006436660767</v>
      </c>
    </row>
    <row r="287" spans="1:34" x14ac:dyDescent="0.3">
      <c r="A287" s="6">
        <v>58</v>
      </c>
      <c r="B287" s="3">
        <v>0.83284212306027294</v>
      </c>
      <c r="C287" s="3"/>
      <c r="D287" s="3">
        <v>1.8037087840028037</v>
      </c>
      <c r="E287" s="3">
        <v>2.6365509070630768</v>
      </c>
      <c r="J287" s="36"/>
      <c r="K287" s="38"/>
      <c r="L287" s="27">
        <v>58</v>
      </c>
      <c r="M287" s="46">
        <f>SUM(M282:M286)</f>
        <v>13.475302375652831</v>
      </c>
      <c r="N287" s="46">
        <f t="shared" ref="N287:AH287" si="208">SUM(N282:N286)</f>
        <v>230.49248682809031</v>
      </c>
      <c r="O287" s="46">
        <f t="shared" si="208"/>
        <v>3.7797286613502208</v>
      </c>
      <c r="P287" s="46"/>
      <c r="Q287" s="46">
        <f t="shared" si="208"/>
        <v>9.4327116629569829</v>
      </c>
      <c r="R287" s="46">
        <f t="shared" si="208"/>
        <v>2.6458100629451544</v>
      </c>
      <c r="S287" s="46">
        <f t="shared" si="208"/>
        <v>4.0425907126958487</v>
      </c>
      <c r="T287" s="46">
        <f t="shared" si="208"/>
        <v>69.147746048427081</v>
      </c>
      <c r="U287" s="46">
        <f t="shared" si="208"/>
        <v>0</v>
      </c>
      <c r="V287" s="46">
        <f t="shared" si="208"/>
        <v>1.9440290415726182</v>
      </c>
      <c r="W287" s="46">
        <f t="shared" si="208"/>
        <v>0</v>
      </c>
      <c r="X287" s="46">
        <f t="shared" si="208"/>
        <v>11.531273334080213</v>
      </c>
      <c r="Y287" s="46">
        <f t="shared" si="208"/>
        <v>13.475302375652831</v>
      </c>
      <c r="Z287" s="46">
        <f t="shared" si="208"/>
        <v>230.49248682809031</v>
      </c>
      <c r="AA287" s="46">
        <f t="shared" si="208"/>
        <v>0</v>
      </c>
      <c r="AB287" s="46">
        <f t="shared" si="208"/>
        <v>0</v>
      </c>
      <c r="AC287" s="46">
        <f t="shared" si="208"/>
        <v>0</v>
      </c>
      <c r="AD287" s="46">
        <f t="shared" si="208"/>
        <v>1.5</v>
      </c>
      <c r="AE287" s="46">
        <f t="shared" si="208"/>
        <v>9.9756742171745199</v>
      </c>
      <c r="AF287" s="46">
        <f t="shared" si="208"/>
        <v>0</v>
      </c>
      <c r="AG287" s="46">
        <f t="shared" si="208"/>
        <v>59.172071831252566</v>
      </c>
      <c r="AH287" s="46">
        <f t="shared" si="208"/>
        <v>69.147746048427081</v>
      </c>
    </row>
    <row r="288" spans="1:34" x14ac:dyDescent="0.3">
      <c r="A288" s="7" t="s">
        <v>15</v>
      </c>
      <c r="B288" s="3"/>
      <c r="C288" s="3"/>
      <c r="D288" s="3">
        <v>0.2259922351780429</v>
      </c>
      <c r="E288" s="3">
        <v>0.2259922351780429</v>
      </c>
      <c r="G288">
        <v>2</v>
      </c>
      <c r="H288">
        <f>G288*0.1</f>
        <v>0.2</v>
      </c>
      <c r="J288" s="36">
        <v>58</v>
      </c>
      <c r="K288" s="43">
        <v>18.756228</v>
      </c>
      <c r="L288" s="7" t="s">
        <v>15</v>
      </c>
      <c r="M288" s="37">
        <f t="shared" si="187"/>
        <v>1.1299611758902144</v>
      </c>
      <c r="N288" s="40">
        <f t="shared" si="187"/>
        <v>21.193809446144964</v>
      </c>
      <c r="O288" s="38">
        <v>0.38288160465625609</v>
      </c>
      <c r="P288" s="34">
        <v>0.3</v>
      </c>
      <c r="Q288" s="41">
        <f t="shared" si="188"/>
        <v>0.79097282312314998</v>
      </c>
      <c r="R288" s="41">
        <f t="shared" si="189"/>
        <v>0.26801712325937926</v>
      </c>
      <c r="S288" s="41">
        <f t="shared" si="193"/>
        <v>0.33898835276706429</v>
      </c>
      <c r="T288" s="41">
        <f t="shared" si="194"/>
        <v>6.3581428338434884</v>
      </c>
      <c r="V288" s="11">
        <f t="shared" ref="V288:X292" si="209">B288/$H288</f>
        <v>0</v>
      </c>
      <c r="W288" s="11">
        <f t="shared" si="209"/>
        <v>0</v>
      </c>
      <c r="X288" s="11">
        <f t="shared" si="209"/>
        <v>1.1299611758902144</v>
      </c>
      <c r="Y288" s="11">
        <f t="shared" si="191"/>
        <v>1.1299611758902144</v>
      </c>
      <c r="Z288" s="11">
        <f>$K$288*Y288</f>
        <v>21.193809446144964</v>
      </c>
      <c r="AD288" s="34">
        <v>0.3</v>
      </c>
      <c r="AE288" s="35">
        <f t="shared" si="195"/>
        <v>0</v>
      </c>
      <c r="AF288" s="35">
        <f t="shared" si="196"/>
        <v>0</v>
      </c>
      <c r="AG288" s="35">
        <f t="shared" si="197"/>
        <v>6.3581428338434884</v>
      </c>
      <c r="AH288" s="11">
        <f t="shared" si="198"/>
        <v>6.3581428338434884</v>
      </c>
    </row>
    <row r="289" spans="1:34" x14ac:dyDescent="0.3">
      <c r="A289" s="7" t="s">
        <v>18</v>
      </c>
      <c r="B289" s="3"/>
      <c r="C289" s="3"/>
      <c r="D289" s="3">
        <v>0.51613328197789687</v>
      </c>
      <c r="E289" s="3">
        <v>0.51613328197789687</v>
      </c>
      <c r="G289">
        <v>2</v>
      </c>
      <c r="H289">
        <f>G289*0.1</f>
        <v>0.2</v>
      </c>
      <c r="J289" s="36">
        <v>58</v>
      </c>
      <c r="K289" s="43">
        <v>18.756228</v>
      </c>
      <c r="L289" s="7" t="s">
        <v>18</v>
      </c>
      <c r="M289" s="37">
        <f t="shared" si="187"/>
        <v>2.580666409889484</v>
      </c>
      <c r="N289" s="40">
        <f t="shared" si="187"/>
        <v>48.403567575828617</v>
      </c>
      <c r="O289" s="38">
        <v>0.85412050269472517</v>
      </c>
      <c r="P289" s="34">
        <v>0.3</v>
      </c>
      <c r="Q289" s="41">
        <f t="shared" si="188"/>
        <v>1.8064664869226388</v>
      </c>
      <c r="R289" s="41">
        <f t="shared" si="189"/>
        <v>0.59788435188630762</v>
      </c>
      <c r="S289" s="41">
        <f t="shared" si="193"/>
        <v>0.77419992296684514</v>
      </c>
      <c r="T289" s="41">
        <f t="shared" si="194"/>
        <v>14.521070272748585</v>
      </c>
      <c r="V289" s="11">
        <f t="shared" si="209"/>
        <v>0</v>
      </c>
      <c r="W289" s="11">
        <f t="shared" si="209"/>
        <v>0</v>
      </c>
      <c r="X289" s="11">
        <f t="shared" si="209"/>
        <v>2.580666409889484</v>
      </c>
      <c r="Y289" s="11">
        <f t="shared" si="191"/>
        <v>2.580666409889484</v>
      </c>
      <c r="Z289" s="11">
        <f t="shared" ref="Z289:Z292" si="210">$K$288*Y289</f>
        <v>48.403567575828617</v>
      </c>
      <c r="AD289" s="34">
        <v>0.3</v>
      </c>
      <c r="AE289" s="35">
        <f t="shared" si="195"/>
        <v>0</v>
      </c>
      <c r="AF289" s="35">
        <f t="shared" si="196"/>
        <v>0</v>
      </c>
      <c r="AG289" s="35">
        <f t="shared" si="197"/>
        <v>14.521070272748585</v>
      </c>
      <c r="AH289" s="11">
        <f t="shared" si="198"/>
        <v>14.521070272748585</v>
      </c>
    </row>
    <row r="290" spans="1:34" x14ac:dyDescent="0.3">
      <c r="A290" s="7" t="s">
        <v>16</v>
      </c>
      <c r="B290" s="3">
        <v>0.38880580831452366</v>
      </c>
      <c r="C290" s="3"/>
      <c r="D290" s="3">
        <v>0.18938334361134343</v>
      </c>
      <c r="E290" s="3">
        <v>0.57818915192586706</v>
      </c>
      <c r="G290">
        <v>2</v>
      </c>
      <c r="H290">
        <f>G290*0.1</f>
        <v>0.2</v>
      </c>
      <c r="J290" s="36">
        <v>58</v>
      </c>
      <c r="K290" s="43">
        <v>18.756228</v>
      </c>
      <c r="L290" s="7" t="s">
        <v>16</v>
      </c>
      <c r="M290" s="37">
        <f t="shared" si="187"/>
        <v>2.8909457596293353</v>
      </c>
      <c r="N290" s="40">
        <f t="shared" si="187"/>
        <v>54.223237803241005</v>
      </c>
      <c r="O290" s="38">
        <v>0.41233403578366029</v>
      </c>
      <c r="P290" s="34">
        <v>0.3</v>
      </c>
      <c r="Q290" s="41">
        <f t="shared" si="188"/>
        <v>2.0236620317405345</v>
      </c>
      <c r="R290" s="41">
        <f t="shared" si="189"/>
        <v>0.28863382504856216</v>
      </c>
      <c r="S290" s="41">
        <f t="shared" si="193"/>
        <v>0.86728372788880059</v>
      </c>
      <c r="T290" s="41">
        <f t="shared" si="194"/>
        <v>16.266971340972301</v>
      </c>
      <c r="V290" s="11">
        <f t="shared" si="209"/>
        <v>1.9440290415726182</v>
      </c>
      <c r="W290" s="11">
        <f t="shared" si="209"/>
        <v>0</v>
      </c>
      <c r="X290" s="11">
        <f t="shared" si="209"/>
        <v>0.94691671805671707</v>
      </c>
      <c r="Y290" s="11">
        <f t="shared" si="191"/>
        <v>2.8909457596293353</v>
      </c>
      <c r="Z290" s="11">
        <f t="shared" si="210"/>
        <v>54.223237803241005</v>
      </c>
      <c r="AD290" s="34">
        <v>0.3</v>
      </c>
      <c r="AE290" s="35">
        <f t="shared" si="195"/>
        <v>10.93879558270725</v>
      </c>
      <c r="AF290" s="35">
        <f t="shared" si="196"/>
        <v>0</v>
      </c>
      <c r="AG290" s="35">
        <f t="shared" si="197"/>
        <v>5.3281757582650506</v>
      </c>
      <c r="AH290" s="11">
        <f t="shared" si="198"/>
        <v>16.266971340972301</v>
      </c>
    </row>
    <row r="291" spans="1:34" x14ac:dyDescent="0.3">
      <c r="A291" s="7" t="s">
        <v>14</v>
      </c>
      <c r="B291" s="3"/>
      <c r="C291" s="3"/>
      <c r="D291" s="3">
        <v>2.9102691422163603E-2</v>
      </c>
      <c r="E291" s="3">
        <v>2.9102691422163603E-2</v>
      </c>
      <c r="G291">
        <v>2</v>
      </c>
      <c r="H291">
        <f>G291*0.1</f>
        <v>0.2</v>
      </c>
      <c r="J291" s="36">
        <v>58</v>
      </c>
      <c r="K291" s="43">
        <v>18.756228</v>
      </c>
      <c r="L291" s="7" t="s">
        <v>14</v>
      </c>
      <c r="M291" s="37">
        <f t="shared" si="187"/>
        <v>0.14551345711081801</v>
      </c>
      <c r="N291" s="40">
        <f t="shared" si="187"/>
        <v>2.7292835786387237</v>
      </c>
      <c r="O291" s="38">
        <v>7.8539816339744814E-2</v>
      </c>
      <c r="P291" s="34">
        <v>0.3</v>
      </c>
      <c r="Q291" s="41">
        <f t="shared" si="188"/>
        <v>0.1018594199775726</v>
      </c>
      <c r="R291" s="41">
        <f t="shared" si="189"/>
        <v>5.4977871437821367E-2</v>
      </c>
      <c r="S291" s="41">
        <f t="shared" si="193"/>
        <v>4.3654037133245401E-2</v>
      </c>
      <c r="T291" s="41">
        <f t="shared" si="194"/>
        <v>0.81878507359161712</v>
      </c>
      <c r="V291" s="11">
        <f t="shared" si="209"/>
        <v>0</v>
      </c>
      <c r="W291" s="11">
        <f t="shared" si="209"/>
        <v>0</v>
      </c>
      <c r="X291" s="11">
        <f t="shared" si="209"/>
        <v>0.14551345711081801</v>
      </c>
      <c r="Y291" s="11">
        <f t="shared" si="191"/>
        <v>0.14551345711081801</v>
      </c>
      <c r="Z291" s="11">
        <f t="shared" si="210"/>
        <v>2.7292835786387237</v>
      </c>
      <c r="AD291" s="34">
        <v>0.3</v>
      </c>
      <c r="AE291" s="35">
        <f t="shared" si="195"/>
        <v>0</v>
      </c>
      <c r="AF291" s="35">
        <f t="shared" si="196"/>
        <v>0</v>
      </c>
      <c r="AG291" s="35">
        <f t="shared" si="197"/>
        <v>0.81878507359161712</v>
      </c>
      <c r="AH291" s="11">
        <f t="shared" si="198"/>
        <v>0.81878507359161712</v>
      </c>
    </row>
    <row r="292" spans="1:34" x14ac:dyDescent="0.3">
      <c r="A292" s="7" t="s">
        <v>12</v>
      </c>
      <c r="B292" s="3">
        <v>0.44403631474574934</v>
      </c>
      <c r="C292" s="3"/>
      <c r="D292" s="3">
        <v>0.84309723181335683</v>
      </c>
      <c r="E292" s="3">
        <v>1.2871335465591063</v>
      </c>
      <c r="G292">
        <v>2</v>
      </c>
      <c r="H292">
        <f>G292*0.1</f>
        <v>0.2</v>
      </c>
      <c r="J292" s="36">
        <v>58</v>
      </c>
      <c r="K292" s="43">
        <v>18.756228</v>
      </c>
      <c r="L292" s="7" t="s">
        <v>12</v>
      </c>
      <c r="M292" s="37">
        <f t="shared" si="187"/>
        <v>6.4356677327955305</v>
      </c>
      <c r="N292" s="40">
        <f t="shared" si="187"/>
        <v>120.70885132855605</v>
      </c>
      <c r="O292" s="38">
        <v>2.0224002707484292</v>
      </c>
      <c r="P292" s="34">
        <v>0.3</v>
      </c>
      <c r="Q292" s="41">
        <f t="shared" si="188"/>
        <v>4.5049674129568711</v>
      </c>
      <c r="R292" s="41">
        <f t="shared" si="189"/>
        <v>1.4156801895239004</v>
      </c>
      <c r="S292" s="41">
        <f t="shared" si="193"/>
        <v>1.930700319838659</v>
      </c>
      <c r="T292" s="41">
        <f t="shared" si="194"/>
        <v>36.21265539856681</v>
      </c>
      <c r="V292" s="11">
        <f t="shared" si="209"/>
        <v>2.2201815737287465</v>
      </c>
      <c r="W292" s="11">
        <f t="shared" si="209"/>
        <v>0</v>
      </c>
      <c r="X292" s="11">
        <f t="shared" si="209"/>
        <v>4.215486159066784</v>
      </c>
      <c r="Y292" s="11">
        <f t="shared" si="191"/>
        <v>6.4356677327955305</v>
      </c>
      <c r="Z292" s="11">
        <f t="shared" si="210"/>
        <v>120.70885132855605</v>
      </c>
      <c r="AD292" s="34">
        <v>0.3</v>
      </c>
      <c r="AE292" s="35">
        <f t="shared" si="195"/>
        <v>12.492669539476553</v>
      </c>
      <c r="AF292" s="35">
        <f t="shared" si="196"/>
        <v>0</v>
      </c>
      <c r="AG292" s="35">
        <f t="shared" si="197"/>
        <v>23.719985859090258</v>
      </c>
      <c r="AH292" s="11">
        <f t="shared" si="198"/>
        <v>36.21265539856681</v>
      </c>
    </row>
    <row r="293" spans="1:34" x14ac:dyDescent="0.3">
      <c r="A293" s="6">
        <v>59</v>
      </c>
      <c r="B293" s="3">
        <v>0.44403631474574934</v>
      </c>
      <c r="C293" s="3"/>
      <c r="D293" s="3">
        <v>4.5345746720872526</v>
      </c>
      <c r="E293" s="3">
        <v>4.9786109868330017</v>
      </c>
      <c r="J293" s="36"/>
      <c r="K293" s="38"/>
      <c r="L293" s="27">
        <v>59</v>
      </c>
      <c r="M293" s="46">
        <f>SUM(M288:M292)</f>
        <v>13.182754535315382</v>
      </c>
      <c r="N293" s="46">
        <f t="shared" ref="N293:AH293" si="211">SUM(N288:N292)</f>
        <v>247.25874973240937</v>
      </c>
      <c r="O293" s="46">
        <f t="shared" si="211"/>
        <v>3.7502762302228154</v>
      </c>
      <c r="P293" s="46"/>
      <c r="Q293" s="46">
        <f t="shared" si="211"/>
        <v>9.2279281747207662</v>
      </c>
      <c r="R293" s="46">
        <f t="shared" si="211"/>
        <v>2.6251933611559708</v>
      </c>
      <c r="S293" s="46">
        <f t="shared" si="211"/>
        <v>3.9548263605946143</v>
      </c>
      <c r="T293" s="46">
        <f t="shared" si="211"/>
        <v>74.177624919722803</v>
      </c>
      <c r="U293" s="46">
        <f t="shared" si="211"/>
        <v>0</v>
      </c>
      <c r="V293" s="46">
        <f t="shared" si="211"/>
        <v>4.1642106153013643</v>
      </c>
      <c r="W293" s="46">
        <f t="shared" si="211"/>
        <v>0</v>
      </c>
      <c r="X293" s="46">
        <f t="shared" si="211"/>
        <v>9.0185439200140181</v>
      </c>
      <c r="Y293" s="46">
        <f t="shared" si="211"/>
        <v>13.182754535315382</v>
      </c>
      <c r="Z293" s="46">
        <f t="shared" si="211"/>
        <v>247.25874973240937</v>
      </c>
      <c r="AA293" s="46">
        <f t="shared" si="211"/>
        <v>0</v>
      </c>
      <c r="AB293" s="46">
        <f t="shared" si="211"/>
        <v>0</v>
      </c>
      <c r="AC293" s="46">
        <f t="shared" si="211"/>
        <v>0</v>
      </c>
      <c r="AD293" s="46">
        <f t="shared" si="211"/>
        <v>1.5</v>
      </c>
      <c r="AE293" s="46">
        <f t="shared" si="211"/>
        <v>23.431465122183802</v>
      </c>
      <c r="AF293" s="46">
        <f t="shared" si="211"/>
        <v>0</v>
      </c>
      <c r="AG293" s="46">
        <f t="shared" si="211"/>
        <v>50.746159797538994</v>
      </c>
      <c r="AH293" s="46">
        <f t="shared" si="211"/>
        <v>74.177624919722803</v>
      </c>
    </row>
    <row r="294" spans="1:34" x14ac:dyDescent="0.3">
      <c r="A294" s="7" t="s">
        <v>15</v>
      </c>
      <c r="B294" s="3"/>
      <c r="C294" s="3"/>
      <c r="D294" s="3">
        <v>3.2740527849934052E-2</v>
      </c>
      <c r="E294" s="3">
        <v>3.2740527849934052E-2</v>
      </c>
      <c r="G294">
        <v>5</v>
      </c>
      <c r="H294">
        <f>G294*0.1</f>
        <v>0.5</v>
      </c>
      <c r="J294" s="36">
        <v>59</v>
      </c>
      <c r="K294" s="43">
        <v>45.865789999999997</v>
      </c>
      <c r="L294" s="7" t="s">
        <v>15</v>
      </c>
      <c r="M294" s="37">
        <f t="shared" si="187"/>
        <v>6.5481055699868104E-2</v>
      </c>
      <c r="N294" s="40">
        <f t="shared" si="187"/>
        <v>3.0033403497084534</v>
      </c>
      <c r="O294" s="38">
        <v>3.5342917352885167E-2</v>
      </c>
      <c r="P294" s="34">
        <v>0.3</v>
      </c>
      <c r="Q294" s="41">
        <f t="shared" si="188"/>
        <v>4.5836738989907672E-2</v>
      </c>
      <c r="R294" s="41">
        <f t="shared" si="189"/>
        <v>2.4740042147019616E-2</v>
      </c>
      <c r="S294" s="41">
        <f t="shared" si="193"/>
        <v>1.9644316709960429E-2</v>
      </c>
      <c r="T294" s="41">
        <f t="shared" si="194"/>
        <v>0.90100210491253585</v>
      </c>
      <c r="V294" s="11">
        <f t="shared" ref="V294:X298" si="212">B294/$H294</f>
        <v>0</v>
      </c>
      <c r="W294" s="11">
        <f t="shared" si="212"/>
        <v>0</v>
      </c>
      <c r="X294" s="11">
        <f t="shared" si="212"/>
        <v>6.5481055699868104E-2</v>
      </c>
      <c r="Y294" s="11">
        <f t="shared" si="191"/>
        <v>6.5481055699868104E-2</v>
      </c>
      <c r="Z294" s="11">
        <f>$K$294*Y294</f>
        <v>3.0033403497084534</v>
      </c>
      <c r="AD294" s="34">
        <v>0.3</v>
      </c>
      <c r="AE294" s="35">
        <f t="shared" si="195"/>
        <v>0</v>
      </c>
      <c r="AF294" s="35">
        <f t="shared" si="196"/>
        <v>0</v>
      </c>
      <c r="AG294" s="35">
        <f t="shared" si="197"/>
        <v>0.90100210491253585</v>
      </c>
      <c r="AH294" s="11">
        <f t="shared" si="198"/>
        <v>0.90100210491253585</v>
      </c>
    </row>
    <row r="295" spans="1:34" x14ac:dyDescent="0.3">
      <c r="A295" s="7" t="s">
        <v>18</v>
      </c>
      <c r="B295" s="3"/>
      <c r="C295" s="3"/>
      <c r="D295" s="3">
        <v>1.233116772007363</v>
      </c>
      <c r="E295" s="3">
        <v>1.233116772007363</v>
      </c>
      <c r="G295">
        <v>5</v>
      </c>
      <c r="H295">
        <f>G295*0.1</f>
        <v>0.5</v>
      </c>
      <c r="J295" s="36">
        <v>59</v>
      </c>
      <c r="K295" s="43">
        <v>45.865789999999997</v>
      </c>
      <c r="L295" s="7" t="s">
        <v>18</v>
      </c>
      <c r="M295" s="37">
        <f t="shared" si="187"/>
        <v>2.4662335440147261</v>
      </c>
      <c r="N295" s="40">
        <f t="shared" si="187"/>
        <v>113.11574982073518</v>
      </c>
      <c r="O295" s="38">
        <v>0.76969020012949962</v>
      </c>
      <c r="P295" s="34">
        <v>0.3</v>
      </c>
      <c r="Q295" s="41">
        <f t="shared" si="188"/>
        <v>1.7263634808103081</v>
      </c>
      <c r="R295" s="41">
        <f t="shared" si="189"/>
        <v>0.53878314009064965</v>
      </c>
      <c r="S295" s="41">
        <f t="shared" si="193"/>
        <v>0.73987006320441784</v>
      </c>
      <c r="T295" s="41">
        <f t="shared" si="194"/>
        <v>33.934724946220555</v>
      </c>
      <c r="V295" s="11">
        <f t="shared" si="212"/>
        <v>0</v>
      </c>
      <c r="W295" s="11">
        <f t="shared" si="212"/>
        <v>0</v>
      </c>
      <c r="X295" s="11">
        <f t="shared" si="212"/>
        <v>2.4662335440147261</v>
      </c>
      <c r="Y295" s="11">
        <f t="shared" si="191"/>
        <v>2.4662335440147261</v>
      </c>
      <c r="Z295" s="11">
        <f t="shared" ref="Z295:Z298" si="213">$K$294*Y295</f>
        <v>113.11574982073518</v>
      </c>
      <c r="AD295" s="34">
        <v>0.3</v>
      </c>
      <c r="AE295" s="35">
        <f t="shared" si="195"/>
        <v>0</v>
      </c>
      <c r="AF295" s="35">
        <f t="shared" si="196"/>
        <v>0</v>
      </c>
      <c r="AG295" s="35">
        <f t="shared" si="197"/>
        <v>33.934724946220555</v>
      </c>
      <c r="AH295" s="11">
        <f t="shared" si="198"/>
        <v>33.934724946220555</v>
      </c>
    </row>
    <row r="296" spans="1:34" x14ac:dyDescent="0.3">
      <c r="A296" s="7" t="s">
        <v>16</v>
      </c>
      <c r="B296" s="3"/>
      <c r="C296" s="3"/>
      <c r="D296" s="3">
        <v>0.78981507922430128</v>
      </c>
      <c r="E296" s="3">
        <v>0.78981507922430128</v>
      </c>
      <c r="G296">
        <v>5</v>
      </c>
      <c r="H296">
        <f>G296*0.1</f>
        <v>0.5</v>
      </c>
      <c r="J296" s="36">
        <v>59</v>
      </c>
      <c r="K296" s="43">
        <v>45.865789999999997</v>
      </c>
      <c r="L296" s="7" t="s">
        <v>16</v>
      </c>
      <c r="M296" s="37">
        <f t="shared" si="187"/>
        <v>1.5796301584486026</v>
      </c>
      <c r="N296" s="40">
        <f t="shared" si="187"/>
        <v>72.450985125070332</v>
      </c>
      <c r="O296" s="38">
        <v>0.2670353755551324</v>
      </c>
      <c r="P296" s="34">
        <v>0.3</v>
      </c>
      <c r="Q296" s="41">
        <f t="shared" si="188"/>
        <v>1.1057411109140216</v>
      </c>
      <c r="R296" s="41">
        <f t="shared" si="189"/>
        <v>0.18692476288859267</v>
      </c>
      <c r="S296" s="41">
        <f t="shared" si="193"/>
        <v>0.47388904753458072</v>
      </c>
      <c r="T296" s="41">
        <f t="shared" si="194"/>
        <v>21.735295537521097</v>
      </c>
      <c r="V296" s="11">
        <f t="shared" si="212"/>
        <v>0</v>
      </c>
      <c r="W296" s="11">
        <f t="shared" si="212"/>
        <v>0</v>
      </c>
      <c r="X296" s="11">
        <f t="shared" si="212"/>
        <v>1.5796301584486026</v>
      </c>
      <c r="Y296" s="11">
        <f t="shared" si="191"/>
        <v>1.5796301584486026</v>
      </c>
      <c r="Z296" s="11">
        <f t="shared" si="213"/>
        <v>72.450985125070332</v>
      </c>
      <c r="AD296" s="34">
        <v>0.3</v>
      </c>
      <c r="AE296" s="35">
        <f t="shared" si="195"/>
        <v>0</v>
      </c>
      <c r="AF296" s="35">
        <f t="shared" si="196"/>
        <v>0</v>
      </c>
      <c r="AG296" s="35">
        <f t="shared" si="197"/>
        <v>21.735295537521097</v>
      </c>
      <c r="AH296" s="11">
        <f t="shared" si="198"/>
        <v>21.735295537521097</v>
      </c>
    </row>
    <row r="297" spans="1:34" x14ac:dyDescent="0.3">
      <c r="A297" s="7" t="s">
        <v>14</v>
      </c>
      <c r="B297" s="3"/>
      <c r="C297" s="3"/>
      <c r="D297" s="3">
        <v>4.0016200705474951E-2</v>
      </c>
      <c r="E297" s="3">
        <v>4.0016200705474951E-2</v>
      </c>
      <c r="G297">
        <v>5</v>
      </c>
      <c r="H297">
        <f>G297*0.1</f>
        <v>0.5</v>
      </c>
      <c r="J297" s="36">
        <v>59</v>
      </c>
      <c r="K297" s="43">
        <v>45.865789999999997</v>
      </c>
      <c r="L297" s="7" t="s">
        <v>14</v>
      </c>
      <c r="M297" s="37">
        <f t="shared" si="187"/>
        <v>8.0032401410949902E-2</v>
      </c>
      <c r="N297" s="40">
        <f t="shared" si="187"/>
        <v>3.6707493163103315</v>
      </c>
      <c r="O297" s="38">
        <v>4.3196898986859647E-2</v>
      </c>
      <c r="P297" s="34">
        <v>0.3</v>
      </c>
      <c r="Q297" s="41">
        <f t="shared" si="188"/>
        <v>5.6022680987664927E-2</v>
      </c>
      <c r="R297" s="41">
        <f t="shared" si="189"/>
        <v>3.0237829290801752E-2</v>
      </c>
      <c r="S297" s="41">
        <f t="shared" si="193"/>
        <v>2.4009720423284971E-2</v>
      </c>
      <c r="T297" s="41">
        <f t="shared" si="194"/>
        <v>1.1012247948930995</v>
      </c>
      <c r="V297" s="11">
        <f t="shared" si="212"/>
        <v>0</v>
      </c>
      <c r="W297" s="11">
        <f t="shared" si="212"/>
        <v>0</v>
      </c>
      <c r="X297" s="11">
        <f t="shared" si="212"/>
        <v>8.0032401410949902E-2</v>
      </c>
      <c r="Y297" s="11">
        <f t="shared" si="191"/>
        <v>8.0032401410949902E-2</v>
      </c>
      <c r="Z297" s="11">
        <f t="shared" si="213"/>
        <v>3.6707493163103315</v>
      </c>
      <c r="AD297" s="34">
        <v>0.3</v>
      </c>
      <c r="AE297" s="35">
        <f t="shared" si="195"/>
        <v>0</v>
      </c>
      <c r="AF297" s="35">
        <f t="shared" si="196"/>
        <v>0</v>
      </c>
      <c r="AG297" s="35">
        <f t="shared" si="197"/>
        <v>1.1012247948930995</v>
      </c>
      <c r="AH297" s="11">
        <f t="shared" si="198"/>
        <v>1.1012247948930995</v>
      </c>
    </row>
    <row r="298" spans="1:34" x14ac:dyDescent="0.3">
      <c r="A298" s="7" t="s">
        <v>12</v>
      </c>
      <c r="B298" s="3">
        <v>0.44403631474574934</v>
      </c>
      <c r="C298" s="3"/>
      <c r="D298" s="3">
        <v>2.4388860923001787</v>
      </c>
      <c r="E298" s="3">
        <v>2.8829224070459283</v>
      </c>
      <c r="G298">
        <v>5</v>
      </c>
      <c r="H298">
        <f>G298*0.1</f>
        <v>0.5</v>
      </c>
      <c r="J298" s="36">
        <v>59</v>
      </c>
      <c r="K298" s="43">
        <v>45.865789999999997</v>
      </c>
      <c r="L298" s="7" t="s">
        <v>12</v>
      </c>
      <c r="M298" s="37">
        <f t="shared" si="187"/>
        <v>5.7658448140918566</v>
      </c>
      <c r="N298" s="40">
        <f t="shared" si="187"/>
        <v>264.45502741572614</v>
      </c>
      <c r="O298" s="38">
        <v>1.7789268400952198</v>
      </c>
      <c r="P298" s="34">
        <v>0.3</v>
      </c>
      <c r="Q298" s="41">
        <f t="shared" si="188"/>
        <v>4.0360913698642991</v>
      </c>
      <c r="R298" s="41">
        <f t="shared" si="189"/>
        <v>1.2452487880666538</v>
      </c>
      <c r="S298" s="41">
        <f t="shared" si="193"/>
        <v>1.7297534442275568</v>
      </c>
      <c r="T298" s="41">
        <f t="shared" si="194"/>
        <v>79.336508224717832</v>
      </c>
      <c r="V298" s="11">
        <f t="shared" si="212"/>
        <v>0.88807262949149868</v>
      </c>
      <c r="W298" s="11">
        <f t="shared" si="212"/>
        <v>0</v>
      </c>
      <c r="X298" s="11">
        <f t="shared" si="212"/>
        <v>4.8777721846003574</v>
      </c>
      <c r="Y298" s="11">
        <f t="shared" si="191"/>
        <v>5.7658448140918566</v>
      </c>
      <c r="Z298" s="11">
        <f t="shared" si="213"/>
        <v>264.45502741572614</v>
      </c>
      <c r="AD298" s="34">
        <v>0.3</v>
      </c>
      <c r="AE298" s="35">
        <f t="shared" si="195"/>
        <v>12.219645818701466</v>
      </c>
      <c r="AF298" s="35">
        <f t="shared" si="196"/>
        <v>0</v>
      </c>
      <c r="AG298" s="35">
        <f t="shared" si="197"/>
        <v>67.116862406016367</v>
      </c>
      <c r="AH298" s="11">
        <f t="shared" si="198"/>
        <v>79.336508224717832</v>
      </c>
    </row>
    <row r="299" spans="1:34" x14ac:dyDescent="0.3">
      <c r="A299" s="6">
        <v>60</v>
      </c>
      <c r="B299" s="3">
        <v>0.94791411510249635</v>
      </c>
      <c r="C299" s="3"/>
      <c r="D299" s="3">
        <v>3.9948473814038792</v>
      </c>
      <c r="E299" s="3">
        <v>4.9427614965063755</v>
      </c>
      <c r="J299" s="36"/>
      <c r="K299" s="38"/>
      <c r="L299" s="27">
        <v>60</v>
      </c>
      <c r="M299" s="46">
        <f>SUM(M294:M298)</f>
        <v>9.9572219736660035</v>
      </c>
      <c r="N299" s="46">
        <f t="shared" ref="N299:AH299" si="214">SUM(N294:N298)</f>
        <v>456.69585202755042</v>
      </c>
      <c r="O299" s="46">
        <f t="shared" si="214"/>
        <v>2.8941922321195968</v>
      </c>
      <c r="P299" s="46"/>
      <c r="Q299" s="46">
        <f t="shared" si="214"/>
        <v>6.9700553815662012</v>
      </c>
      <c r="R299" s="46">
        <f t="shared" si="214"/>
        <v>2.0259345624837177</v>
      </c>
      <c r="S299" s="46">
        <f t="shared" si="214"/>
        <v>2.9871665920998005</v>
      </c>
      <c r="T299" s="46">
        <f t="shared" si="214"/>
        <v>137.00875560826512</v>
      </c>
      <c r="U299" s="46">
        <f t="shared" si="214"/>
        <v>0</v>
      </c>
      <c r="V299" s="46">
        <f t="shared" si="214"/>
        <v>0.88807262949149868</v>
      </c>
      <c r="W299" s="46">
        <f t="shared" si="214"/>
        <v>0</v>
      </c>
      <c r="X299" s="46">
        <f t="shared" si="214"/>
        <v>9.0691493441745052</v>
      </c>
      <c r="Y299" s="46">
        <f t="shared" si="214"/>
        <v>9.9572219736660035</v>
      </c>
      <c r="Z299" s="46">
        <f t="shared" si="214"/>
        <v>456.69585202755042</v>
      </c>
      <c r="AA299" s="46">
        <f t="shared" si="214"/>
        <v>0</v>
      </c>
      <c r="AB299" s="46">
        <f t="shared" si="214"/>
        <v>0</v>
      </c>
      <c r="AC299" s="46">
        <f t="shared" si="214"/>
        <v>0</v>
      </c>
      <c r="AD299" s="46">
        <f t="shared" si="214"/>
        <v>1.5</v>
      </c>
      <c r="AE299" s="46">
        <f t="shared" si="214"/>
        <v>12.219645818701466</v>
      </c>
      <c r="AF299" s="46">
        <f t="shared" si="214"/>
        <v>0</v>
      </c>
      <c r="AG299" s="46">
        <f t="shared" si="214"/>
        <v>124.78910978956365</v>
      </c>
      <c r="AH299" s="46">
        <f t="shared" si="214"/>
        <v>137.00875560826512</v>
      </c>
    </row>
    <row r="300" spans="1:34" x14ac:dyDescent="0.3">
      <c r="A300" s="7" t="s">
        <v>15</v>
      </c>
      <c r="B300" s="3"/>
      <c r="C300" s="3"/>
      <c r="D300" s="3">
        <v>0.33415140329639981</v>
      </c>
      <c r="E300" s="3">
        <v>0.33415140329639981</v>
      </c>
      <c r="G300">
        <v>1</v>
      </c>
      <c r="H300">
        <f>G300*0.1</f>
        <v>0.1</v>
      </c>
      <c r="J300" s="36">
        <v>60</v>
      </c>
      <c r="K300" s="43">
        <v>50.319574000000003</v>
      </c>
      <c r="L300" s="7" t="s">
        <v>15</v>
      </c>
      <c r="M300" s="37">
        <f t="shared" si="187"/>
        <v>3.3415140329639978</v>
      </c>
      <c r="N300" s="40">
        <f t="shared" si="187"/>
        <v>168.14356265377035</v>
      </c>
      <c r="O300" s="38">
        <v>1.8260507298990665</v>
      </c>
      <c r="P300" s="34">
        <v>0.3</v>
      </c>
      <c r="Q300" s="41">
        <f t="shared" si="188"/>
        <v>2.3390598230747983</v>
      </c>
      <c r="R300" s="41">
        <f t="shared" si="189"/>
        <v>1.2782355109293464</v>
      </c>
      <c r="S300" s="41">
        <f t="shared" si="193"/>
        <v>1.0024542098891993</v>
      </c>
      <c r="T300" s="41">
        <f t="shared" si="194"/>
        <v>50.443068796131101</v>
      </c>
      <c r="U300" s="39"/>
      <c r="V300" s="11">
        <f t="shared" ref="V300:X304" si="215">B300/$H300</f>
        <v>0</v>
      </c>
      <c r="W300" s="11">
        <f t="shared" si="215"/>
        <v>0</v>
      </c>
      <c r="X300" s="11">
        <f t="shared" si="215"/>
        <v>3.3415140329639978</v>
      </c>
      <c r="Y300" s="11">
        <f t="shared" si="191"/>
        <v>3.3415140329639978</v>
      </c>
      <c r="Z300" s="11">
        <f t="shared" ref="Z300:Z303" si="216">$K$300*Y300</f>
        <v>168.14356265377035</v>
      </c>
      <c r="AD300" s="34">
        <v>0.3</v>
      </c>
      <c r="AE300" s="35">
        <f t="shared" si="195"/>
        <v>0</v>
      </c>
      <c r="AF300" s="35">
        <f t="shared" si="196"/>
        <v>0</v>
      </c>
      <c r="AG300" s="35">
        <f t="shared" si="197"/>
        <v>50.443068796131101</v>
      </c>
      <c r="AH300" s="11">
        <f t="shared" si="198"/>
        <v>50.443068796131101</v>
      </c>
    </row>
    <row r="301" spans="1:34" x14ac:dyDescent="0.3">
      <c r="A301" s="7" t="s">
        <v>18</v>
      </c>
      <c r="B301" s="3"/>
      <c r="C301" s="3"/>
      <c r="D301" s="3">
        <v>1.7214788641355663</v>
      </c>
      <c r="E301" s="3">
        <v>1.7214788641355663</v>
      </c>
      <c r="G301">
        <v>1</v>
      </c>
      <c r="H301">
        <f>G301*0.1</f>
        <v>0.1</v>
      </c>
      <c r="J301" s="36">
        <v>60</v>
      </c>
      <c r="K301" s="43">
        <v>50.319574000000003</v>
      </c>
      <c r="L301" s="7" t="s">
        <v>18</v>
      </c>
      <c r="M301" s="37">
        <f t="shared" si="187"/>
        <v>17.214788641355661</v>
      </c>
      <c r="N301" s="40">
        <f t="shared" si="187"/>
        <v>866.24083093305569</v>
      </c>
      <c r="O301" s="38">
        <v>5.6548667764616267</v>
      </c>
      <c r="P301" s="34">
        <v>0.3</v>
      </c>
      <c r="Q301" s="41">
        <f t="shared" si="188"/>
        <v>12.050352048948962</v>
      </c>
      <c r="R301" s="41">
        <f t="shared" si="189"/>
        <v>3.9584067435231383</v>
      </c>
      <c r="S301" s="41">
        <f t="shared" si="193"/>
        <v>5.1644365924066982</v>
      </c>
      <c r="T301" s="41">
        <f t="shared" si="194"/>
        <v>259.87224927991673</v>
      </c>
      <c r="V301" s="11">
        <f t="shared" si="215"/>
        <v>0</v>
      </c>
      <c r="W301" s="11">
        <f t="shared" si="215"/>
        <v>0</v>
      </c>
      <c r="X301" s="11">
        <f t="shared" si="215"/>
        <v>17.214788641355661</v>
      </c>
      <c r="Y301" s="11">
        <f t="shared" si="191"/>
        <v>17.214788641355661</v>
      </c>
      <c r="Z301" s="11">
        <f t="shared" si="216"/>
        <v>866.24083093305569</v>
      </c>
      <c r="AD301" s="34">
        <v>0.3</v>
      </c>
      <c r="AE301" s="35">
        <f t="shared" si="195"/>
        <v>0</v>
      </c>
      <c r="AF301" s="35">
        <f t="shared" si="196"/>
        <v>0</v>
      </c>
      <c r="AG301" s="35">
        <f t="shared" si="197"/>
        <v>259.87224927991673</v>
      </c>
      <c r="AH301" s="11">
        <f t="shared" si="198"/>
        <v>259.87224927991673</v>
      </c>
    </row>
    <row r="302" spans="1:34" x14ac:dyDescent="0.3">
      <c r="A302" s="7" t="s">
        <v>16</v>
      </c>
      <c r="B302" s="3"/>
      <c r="C302" s="3"/>
      <c r="D302" s="3">
        <v>0.48755751617251275</v>
      </c>
      <c r="E302" s="3">
        <v>0.48755751617251275</v>
      </c>
      <c r="G302">
        <v>1</v>
      </c>
      <c r="H302">
        <f>G302*0.1</f>
        <v>0.1</v>
      </c>
      <c r="J302" s="36">
        <v>60</v>
      </c>
      <c r="K302" s="43">
        <v>50.319574000000003</v>
      </c>
      <c r="L302" s="7" t="s">
        <v>16</v>
      </c>
      <c r="M302" s="37">
        <f t="shared" si="187"/>
        <v>4.8755751617251271</v>
      </c>
      <c r="N302" s="40">
        <f t="shared" si="187"/>
        <v>245.33686514298952</v>
      </c>
      <c r="O302" s="38">
        <v>0.94247779607693782</v>
      </c>
      <c r="P302" s="34">
        <v>0.3</v>
      </c>
      <c r="Q302" s="41">
        <f t="shared" si="188"/>
        <v>3.4129026132075886</v>
      </c>
      <c r="R302" s="41">
        <f t="shared" si="189"/>
        <v>0.65973445725385649</v>
      </c>
      <c r="S302" s="41">
        <f t="shared" si="193"/>
        <v>1.462672548517538</v>
      </c>
      <c r="T302" s="41">
        <f t="shared" si="194"/>
        <v>73.601059542896849</v>
      </c>
      <c r="V302" s="11">
        <f t="shared" si="215"/>
        <v>0</v>
      </c>
      <c r="W302" s="11">
        <f t="shared" si="215"/>
        <v>0</v>
      </c>
      <c r="X302" s="11">
        <f t="shared" si="215"/>
        <v>4.8755751617251271</v>
      </c>
      <c r="Y302" s="11">
        <f t="shared" si="191"/>
        <v>4.8755751617251271</v>
      </c>
      <c r="Z302" s="11">
        <f t="shared" si="216"/>
        <v>245.33686514298952</v>
      </c>
      <c r="AD302" s="34">
        <v>0.3</v>
      </c>
      <c r="AE302" s="35">
        <f t="shared" si="195"/>
        <v>0</v>
      </c>
      <c r="AF302" s="35">
        <f t="shared" si="196"/>
        <v>0</v>
      </c>
      <c r="AG302" s="35">
        <f t="shared" si="197"/>
        <v>73.601059542896849</v>
      </c>
      <c r="AH302" s="11">
        <f t="shared" si="198"/>
        <v>73.601059542896849</v>
      </c>
    </row>
    <row r="303" spans="1:34" x14ac:dyDescent="0.3">
      <c r="A303" s="7" t="s">
        <v>14</v>
      </c>
      <c r="B303" s="3"/>
      <c r="C303" s="3"/>
      <c r="D303" s="3">
        <v>6.5481055699868104E-2</v>
      </c>
      <c r="E303" s="3">
        <v>6.5481055699868104E-2</v>
      </c>
      <c r="G303">
        <v>1</v>
      </c>
      <c r="H303">
        <f>G303*0.1</f>
        <v>0.1</v>
      </c>
      <c r="J303" s="36">
        <v>60</v>
      </c>
      <c r="K303" s="43">
        <v>50.319574000000003</v>
      </c>
      <c r="L303" s="7" t="s">
        <v>14</v>
      </c>
      <c r="M303" s="37">
        <f t="shared" si="187"/>
        <v>0.65481055699868096</v>
      </c>
      <c r="N303" s="40">
        <f t="shared" si="187"/>
        <v>32.949788278876348</v>
      </c>
      <c r="O303" s="38">
        <v>0.35342917352885173</v>
      </c>
      <c r="P303" s="34">
        <v>0.3</v>
      </c>
      <c r="Q303" s="41">
        <f t="shared" si="188"/>
        <v>0.45836738989907666</v>
      </c>
      <c r="R303" s="41">
        <f t="shared" si="189"/>
        <v>0.2474004214701962</v>
      </c>
      <c r="S303" s="41">
        <f t="shared" si="193"/>
        <v>0.19644316709960427</v>
      </c>
      <c r="T303" s="41">
        <f t="shared" si="194"/>
        <v>9.8849364836629032</v>
      </c>
      <c r="V303" s="11">
        <f t="shared" si="215"/>
        <v>0</v>
      </c>
      <c r="W303" s="11">
        <f t="shared" si="215"/>
        <v>0</v>
      </c>
      <c r="X303" s="11">
        <f t="shared" si="215"/>
        <v>0.65481055699868096</v>
      </c>
      <c r="Y303" s="11">
        <f t="shared" si="191"/>
        <v>0.65481055699868096</v>
      </c>
      <c r="Z303" s="11">
        <f t="shared" si="216"/>
        <v>32.949788278876348</v>
      </c>
      <c r="AD303" s="34">
        <v>0.3</v>
      </c>
      <c r="AE303" s="35">
        <f t="shared" si="195"/>
        <v>0</v>
      </c>
      <c r="AF303" s="35">
        <f t="shared" si="196"/>
        <v>0</v>
      </c>
      <c r="AG303" s="35">
        <f t="shared" si="197"/>
        <v>9.8849364836629032</v>
      </c>
      <c r="AH303" s="11">
        <f t="shared" si="198"/>
        <v>9.8849364836629032</v>
      </c>
    </row>
    <row r="304" spans="1:34" x14ac:dyDescent="0.3">
      <c r="A304" s="7" t="s">
        <v>12</v>
      </c>
      <c r="B304" s="3">
        <v>0.94791411510249635</v>
      </c>
      <c r="C304" s="3"/>
      <c r="D304" s="3">
        <v>1.3861785420995327</v>
      </c>
      <c r="E304" s="3">
        <v>2.3340926572020289</v>
      </c>
      <c r="G304">
        <v>1</v>
      </c>
      <c r="H304">
        <f>G304*0.1</f>
        <v>0.1</v>
      </c>
      <c r="J304" s="36">
        <v>60</v>
      </c>
      <c r="K304" s="43">
        <v>50.319574000000003</v>
      </c>
      <c r="L304" s="7" t="s">
        <v>12</v>
      </c>
      <c r="M304" s="37">
        <f>Y304</f>
        <v>23.34092657202029</v>
      </c>
      <c r="N304" s="40">
        <f t="shared" si="187"/>
        <v>1174.5054818693413</v>
      </c>
      <c r="O304" s="38">
        <v>12.782355109293473</v>
      </c>
      <c r="P304" s="34">
        <v>0.3</v>
      </c>
      <c r="Q304" s="41">
        <f>(100%-P304)*M304</f>
        <v>16.338648600414203</v>
      </c>
      <c r="R304" s="41">
        <f t="shared" si="189"/>
        <v>8.947648576505431</v>
      </c>
      <c r="S304" s="41">
        <f t="shared" si="193"/>
        <v>7.0022779716060866</v>
      </c>
      <c r="T304" s="41">
        <f t="shared" si="194"/>
        <v>352.35164456080241</v>
      </c>
      <c r="V304" s="11">
        <f t="shared" si="215"/>
        <v>9.4791411510249635</v>
      </c>
      <c r="W304" s="11">
        <f t="shared" si="215"/>
        <v>0</v>
      </c>
      <c r="X304" s="11">
        <f t="shared" si="215"/>
        <v>13.861785420995327</v>
      </c>
      <c r="Y304" s="11">
        <f>SUM(V304:X304)</f>
        <v>23.34092657202029</v>
      </c>
      <c r="Z304" s="11">
        <f>$K$300*Y304</f>
        <v>1174.5054818693413</v>
      </c>
      <c r="AD304" s="34">
        <v>0.3</v>
      </c>
      <c r="AE304" s="35">
        <f t="shared" si="195"/>
        <v>143.09590338163375</v>
      </c>
      <c r="AF304" s="35">
        <f t="shared" si="196"/>
        <v>0</v>
      </c>
      <c r="AG304" s="35">
        <f t="shared" si="197"/>
        <v>209.25574117916864</v>
      </c>
      <c r="AH304" s="11">
        <f t="shared" si="198"/>
        <v>352.35164456080236</v>
      </c>
    </row>
    <row r="305" spans="1:34" x14ac:dyDescent="0.3">
      <c r="A305" s="6">
        <v>62</v>
      </c>
      <c r="B305" s="3">
        <v>0.14801210491524977</v>
      </c>
      <c r="C305" s="3"/>
      <c r="D305" s="3">
        <v>1.4684291706345425</v>
      </c>
      <c r="E305" s="3">
        <v>1.6164412755497923</v>
      </c>
      <c r="J305" s="36"/>
      <c r="K305" s="38"/>
      <c r="L305" s="27">
        <v>62</v>
      </c>
      <c r="M305" s="46">
        <f>SUM(M300:M304)</f>
        <v>49.427614965063754</v>
      </c>
      <c r="N305" s="46">
        <f t="shared" ref="N305:AH305" si="217">SUM(N300:N304)</f>
        <v>2487.1765288780334</v>
      </c>
      <c r="O305" s="46">
        <f t="shared" si="217"/>
        <v>21.559179585259955</v>
      </c>
      <c r="P305" s="46"/>
      <c r="Q305" s="46">
        <f t="shared" si="217"/>
        <v>34.599330475544633</v>
      </c>
      <c r="R305" s="46">
        <f t="shared" si="217"/>
        <v>15.091425709681968</v>
      </c>
      <c r="S305" s="46">
        <f t="shared" si="217"/>
        <v>14.828284489519127</v>
      </c>
      <c r="T305" s="46">
        <f t="shared" si="217"/>
        <v>746.15295866341</v>
      </c>
      <c r="U305" s="46">
        <f t="shared" si="217"/>
        <v>0</v>
      </c>
      <c r="V305" s="46">
        <f t="shared" si="217"/>
        <v>9.4791411510249635</v>
      </c>
      <c r="W305" s="46">
        <f t="shared" si="217"/>
        <v>0</v>
      </c>
      <c r="X305" s="46">
        <f t="shared" si="217"/>
        <v>39.948473814038792</v>
      </c>
      <c r="Y305" s="46">
        <f t="shared" si="217"/>
        <v>49.427614965063754</v>
      </c>
      <c r="Z305" s="46">
        <f t="shared" si="217"/>
        <v>2487.1765288780334</v>
      </c>
      <c r="AA305" s="46">
        <f t="shared" si="217"/>
        <v>0</v>
      </c>
      <c r="AB305" s="46">
        <f t="shared" si="217"/>
        <v>0</v>
      </c>
      <c r="AC305" s="46">
        <f t="shared" si="217"/>
        <v>0</v>
      </c>
      <c r="AD305" s="46">
        <f t="shared" si="217"/>
        <v>1.5</v>
      </c>
      <c r="AE305" s="46">
        <f t="shared" si="217"/>
        <v>143.09590338163375</v>
      </c>
      <c r="AF305" s="46">
        <f t="shared" si="217"/>
        <v>0</v>
      </c>
      <c r="AG305" s="46">
        <f t="shared" si="217"/>
        <v>603.05705528177623</v>
      </c>
      <c r="AH305" s="46">
        <f t="shared" si="217"/>
        <v>746.15295866340989</v>
      </c>
    </row>
    <row r="306" spans="1:34" x14ac:dyDescent="0.3">
      <c r="A306" s="7" t="s">
        <v>15</v>
      </c>
      <c r="B306" s="3"/>
      <c r="C306" s="3"/>
      <c r="D306" s="3">
        <v>0.12706857524321033</v>
      </c>
      <c r="E306" s="3">
        <v>0.12706857524321033</v>
      </c>
      <c r="G306">
        <v>1</v>
      </c>
      <c r="H306">
        <f>G306*0.1</f>
        <v>0.1</v>
      </c>
      <c r="J306" s="36">
        <v>62</v>
      </c>
      <c r="K306" s="43">
        <v>4.2036550000000004</v>
      </c>
      <c r="L306" s="7" t="s">
        <v>15</v>
      </c>
      <c r="M306" s="37">
        <f t="shared" si="187"/>
        <v>1.2706857524321031</v>
      </c>
      <c r="N306" s="40">
        <f t="shared" si="187"/>
        <v>5.3415245166399732</v>
      </c>
      <c r="O306" s="38">
        <v>0.4123340357836604</v>
      </c>
      <c r="P306" s="34">
        <v>0.3</v>
      </c>
      <c r="Q306" s="41">
        <f t="shared" si="188"/>
        <v>0.88948002670247217</v>
      </c>
      <c r="R306" s="41">
        <f t="shared" si="189"/>
        <v>0.28863382504856228</v>
      </c>
      <c r="S306" s="41">
        <f t="shared" si="193"/>
        <v>0.38120572572963091</v>
      </c>
      <c r="T306" s="41">
        <f t="shared" si="194"/>
        <v>1.6024573549919918</v>
      </c>
      <c r="V306" s="11">
        <f t="shared" ref="V306:X310" si="218">B306/$H306</f>
        <v>0</v>
      </c>
      <c r="W306" s="11">
        <f t="shared" si="218"/>
        <v>0</v>
      </c>
      <c r="X306" s="11">
        <f t="shared" si="218"/>
        <v>1.2706857524321031</v>
      </c>
      <c r="Y306" s="11">
        <f t="shared" si="191"/>
        <v>1.2706857524321031</v>
      </c>
      <c r="Z306" s="11">
        <f>$K$306*Y306</f>
        <v>5.3415245166399732</v>
      </c>
      <c r="AD306" s="34">
        <v>0.3</v>
      </c>
      <c r="AE306" s="35">
        <f t="shared" si="195"/>
        <v>0</v>
      </c>
      <c r="AF306" s="35">
        <f t="shared" si="196"/>
        <v>0</v>
      </c>
      <c r="AG306" s="35">
        <f t="shared" si="197"/>
        <v>1.6024573549919918</v>
      </c>
      <c r="AH306" s="11">
        <f t="shared" si="198"/>
        <v>1.6024573549919918</v>
      </c>
    </row>
    <row r="307" spans="1:34" x14ac:dyDescent="0.3">
      <c r="A307" s="7" t="s">
        <v>18</v>
      </c>
      <c r="B307" s="3"/>
      <c r="C307" s="3"/>
      <c r="D307" s="3">
        <v>0.28045396852067733</v>
      </c>
      <c r="E307" s="3">
        <v>0.28045396852067733</v>
      </c>
      <c r="G307">
        <v>1</v>
      </c>
      <c r="H307">
        <f>G307*0.1</f>
        <v>0.1</v>
      </c>
      <c r="J307" s="36">
        <v>62</v>
      </c>
      <c r="K307" s="43">
        <v>4.2036550000000004</v>
      </c>
      <c r="L307" s="7" t="s">
        <v>18</v>
      </c>
      <c r="M307" s="37">
        <f t="shared" si="187"/>
        <v>2.8045396852067732</v>
      </c>
      <c r="N307" s="40">
        <f t="shared" si="187"/>
        <v>11.789317270417879</v>
      </c>
      <c r="O307" s="38">
        <v>0.863937979737193</v>
      </c>
      <c r="P307" s="34">
        <v>0.3</v>
      </c>
      <c r="Q307" s="41">
        <f t="shared" si="188"/>
        <v>1.9631777796447412</v>
      </c>
      <c r="R307" s="41">
        <f t="shared" si="189"/>
        <v>0.60475658581603509</v>
      </c>
      <c r="S307" s="41">
        <f t="shared" si="193"/>
        <v>0.84136190556203194</v>
      </c>
      <c r="T307" s="41">
        <f t="shared" si="194"/>
        <v>3.5367951811253637</v>
      </c>
      <c r="V307" s="11">
        <f t="shared" si="218"/>
        <v>0</v>
      </c>
      <c r="W307" s="11">
        <f t="shared" si="218"/>
        <v>0</v>
      </c>
      <c r="X307" s="11">
        <f t="shared" si="218"/>
        <v>2.8045396852067732</v>
      </c>
      <c r="Y307" s="11">
        <f t="shared" si="191"/>
        <v>2.8045396852067732</v>
      </c>
      <c r="Z307" s="11">
        <f t="shared" ref="Z307:Z310" si="219">$K$306*Y307</f>
        <v>11.789317270417879</v>
      </c>
      <c r="AD307" s="34">
        <v>0.3</v>
      </c>
      <c r="AE307" s="35">
        <f t="shared" si="195"/>
        <v>0</v>
      </c>
      <c r="AF307" s="35">
        <f t="shared" si="196"/>
        <v>0</v>
      </c>
      <c r="AG307" s="35">
        <f t="shared" si="197"/>
        <v>3.5367951811253637</v>
      </c>
      <c r="AH307" s="11">
        <f t="shared" si="198"/>
        <v>3.5367951811253637</v>
      </c>
    </row>
    <row r="308" spans="1:34" x14ac:dyDescent="0.3">
      <c r="A308" s="7" t="s">
        <v>16</v>
      </c>
      <c r="B308" s="3"/>
      <c r="C308" s="3"/>
      <c r="D308" s="3">
        <v>0.44170969211365535</v>
      </c>
      <c r="E308" s="3">
        <v>0.44170969211365535</v>
      </c>
      <c r="G308">
        <v>1</v>
      </c>
      <c r="H308">
        <f>G308*0.1</f>
        <v>0.1</v>
      </c>
      <c r="J308" s="36">
        <v>62</v>
      </c>
      <c r="K308" s="43">
        <v>4.2036550000000004</v>
      </c>
      <c r="L308" s="7" t="s">
        <v>16</v>
      </c>
      <c r="M308" s="37">
        <f t="shared" si="187"/>
        <v>4.4170969211365536</v>
      </c>
      <c r="N308" s="40">
        <f t="shared" si="187"/>
        <v>18.56795155802028</v>
      </c>
      <c r="O308" s="38">
        <v>0.863937979737193</v>
      </c>
      <c r="P308" s="34">
        <v>0.3</v>
      </c>
      <c r="Q308" s="41">
        <f t="shared" si="188"/>
        <v>3.0919678447955872</v>
      </c>
      <c r="R308" s="41">
        <f t="shared" si="189"/>
        <v>0.60475658581603509</v>
      </c>
      <c r="S308" s="41">
        <f t="shared" si="193"/>
        <v>1.325129076340966</v>
      </c>
      <c r="T308" s="41">
        <f t="shared" si="194"/>
        <v>5.5703854674060835</v>
      </c>
      <c r="V308" s="11">
        <f t="shared" si="218"/>
        <v>0</v>
      </c>
      <c r="W308" s="11">
        <f t="shared" si="218"/>
        <v>0</v>
      </c>
      <c r="X308" s="11">
        <f t="shared" si="218"/>
        <v>4.4170969211365536</v>
      </c>
      <c r="Y308" s="11">
        <f t="shared" si="191"/>
        <v>4.4170969211365536</v>
      </c>
      <c r="Z308" s="11">
        <f t="shared" si="219"/>
        <v>18.56795155802028</v>
      </c>
      <c r="AD308" s="34">
        <v>0.3</v>
      </c>
      <c r="AE308" s="35">
        <f t="shared" si="195"/>
        <v>0</v>
      </c>
      <c r="AF308" s="35">
        <f t="shared" si="196"/>
        <v>0</v>
      </c>
      <c r="AG308" s="35">
        <f t="shared" si="197"/>
        <v>5.5703854674060835</v>
      </c>
      <c r="AH308" s="11">
        <f t="shared" si="198"/>
        <v>5.5703854674060835</v>
      </c>
    </row>
    <row r="309" spans="1:34" x14ac:dyDescent="0.3">
      <c r="A309" s="7" t="s">
        <v>14</v>
      </c>
      <c r="B309" s="3"/>
      <c r="C309" s="3"/>
      <c r="D309" s="3">
        <v>1.0913509283311354E-2</v>
      </c>
      <c r="E309" s="3">
        <v>1.0913509283311354E-2</v>
      </c>
      <c r="G309">
        <v>1</v>
      </c>
      <c r="H309">
        <f>G309*0.1</f>
        <v>0.1</v>
      </c>
      <c r="J309" s="36">
        <v>62</v>
      </c>
      <c r="K309" s="43">
        <v>4.2036550000000004</v>
      </c>
      <c r="L309" s="7" t="s">
        <v>14</v>
      </c>
      <c r="M309" s="37">
        <f t="shared" si="187"/>
        <v>0.10913509283311353</v>
      </c>
      <c r="N309" s="40">
        <f t="shared" si="187"/>
        <v>0.45876627866338188</v>
      </c>
      <c r="O309" s="38">
        <v>5.8904862254808621E-2</v>
      </c>
      <c r="P309" s="34">
        <v>0.3</v>
      </c>
      <c r="Q309" s="41">
        <f t="shared" si="188"/>
        <v>7.6394564983179467E-2</v>
      </c>
      <c r="R309" s="41">
        <f t="shared" si="189"/>
        <v>4.123340357836603E-2</v>
      </c>
      <c r="S309" s="41">
        <f t="shared" si="193"/>
        <v>3.2740527849934059E-2</v>
      </c>
      <c r="T309" s="41">
        <f t="shared" si="194"/>
        <v>0.13762988359901457</v>
      </c>
      <c r="V309" s="11">
        <f t="shared" si="218"/>
        <v>0</v>
      </c>
      <c r="W309" s="11">
        <f t="shared" si="218"/>
        <v>0</v>
      </c>
      <c r="X309" s="11">
        <f t="shared" si="218"/>
        <v>0.10913509283311353</v>
      </c>
      <c r="Y309" s="11">
        <f t="shared" si="191"/>
        <v>0.10913509283311353</v>
      </c>
      <c r="Z309" s="11">
        <f t="shared" si="219"/>
        <v>0.45876627866338188</v>
      </c>
      <c r="AD309" s="34">
        <v>0.3</v>
      </c>
      <c r="AE309" s="35">
        <f t="shared" si="195"/>
        <v>0</v>
      </c>
      <c r="AF309" s="35">
        <f t="shared" si="196"/>
        <v>0</v>
      </c>
      <c r="AG309" s="35">
        <f t="shared" si="197"/>
        <v>0.13762988359901457</v>
      </c>
      <c r="AH309" s="11">
        <f t="shared" si="198"/>
        <v>0.13762988359901457</v>
      </c>
    </row>
    <row r="310" spans="1:34" x14ac:dyDescent="0.3">
      <c r="A310" s="7" t="s">
        <v>12</v>
      </c>
      <c r="B310" s="3">
        <v>0.14801210491524977</v>
      </c>
      <c r="C310" s="3"/>
      <c r="D310" s="3">
        <v>0.60828342547368808</v>
      </c>
      <c r="E310" s="3">
        <v>0.75629553038893782</v>
      </c>
      <c r="G310">
        <v>1</v>
      </c>
      <c r="H310">
        <f>G310*0.1</f>
        <v>0.1</v>
      </c>
      <c r="J310" s="36">
        <v>62</v>
      </c>
      <c r="K310" s="43">
        <v>4.2036550000000004</v>
      </c>
      <c r="L310" s="7" t="s">
        <v>12</v>
      </c>
      <c r="M310" s="37">
        <f t="shared" si="187"/>
        <v>7.5629553038893782</v>
      </c>
      <c r="N310" s="40">
        <f t="shared" si="187"/>
        <v>31.792054877971108</v>
      </c>
      <c r="O310" s="38">
        <v>2.3561944901923453</v>
      </c>
      <c r="P310" s="34">
        <v>0.3</v>
      </c>
      <c r="Q310" s="41">
        <f t="shared" si="188"/>
        <v>5.2940687127225647</v>
      </c>
      <c r="R310" s="41">
        <f t="shared" si="189"/>
        <v>1.6493361431346416</v>
      </c>
      <c r="S310" s="41">
        <f t="shared" si="193"/>
        <v>2.2688865911668135</v>
      </c>
      <c r="T310" s="41">
        <f t="shared" si="194"/>
        <v>9.5376164633913323</v>
      </c>
      <c r="V310" s="11">
        <f t="shared" si="218"/>
        <v>1.4801210491524976</v>
      </c>
      <c r="W310" s="11">
        <f t="shared" si="218"/>
        <v>0</v>
      </c>
      <c r="X310" s="11">
        <f t="shared" si="218"/>
        <v>6.0828342547368806</v>
      </c>
      <c r="Y310" s="11">
        <f t="shared" si="191"/>
        <v>7.5629553038893782</v>
      </c>
      <c r="Z310" s="11">
        <f t="shared" si="219"/>
        <v>31.792054877971108</v>
      </c>
      <c r="AD310" s="34">
        <v>0.3</v>
      </c>
      <c r="AE310" s="35">
        <f t="shared" si="195"/>
        <v>1.8665754746625429</v>
      </c>
      <c r="AF310" s="35">
        <f t="shared" si="196"/>
        <v>0</v>
      </c>
      <c r="AG310" s="35">
        <f t="shared" si="197"/>
        <v>7.6710409887287891</v>
      </c>
      <c r="AH310" s="11">
        <f t="shared" si="198"/>
        <v>9.5376164633913323</v>
      </c>
    </row>
    <row r="311" spans="1:34" x14ac:dyDescent="0.3">
      <c r="A311" s="6">
        <v>63</v>
      </c>
      <c r="B311" s="3"/>
      <c r="C311" s="3"/>
      <c r="D311" s="3">
        <v>1.2062491137557383</v>
      </c>
      <c r="E311" s="3">
        <v>1.2062491137557383</v>
      </c>
      <c r="J311" s="36"/>
      <c r="K311" s="38"/>
      <c r="L311" s="27">
        <v>63</v>
      </c>
      <c r="M311" s="46">
        <f>SUM(M306:M310)</f>
        <v>16.164412755497921</v>
      </c>
      <c r="N311" s="46">
        <f t="shared" ref="N311:AH311" si="220">SUM(N306:N310)</f>
        <v>67.949614501712617</v>
      </c>
      <c r="O311" s="46">
        <f t="shared" si="220"/>
        <v>4.5553093477052</v>
      </c>
      <c r="P311" s="46"/>
      <c r="Q311" s="46">
        <f t="shared" si="220"/>
        <v>11.315088928848546</v>
      </c>
      <c r="R311" s="46">
        <f t="shared" si="220"/>
        <v>3.1887165433936402</v>
      </c>
      <c r="S311" s="46">
        <f t="shared" si="220"/>
        <v>4.8493238266493766</v>
      </c>
      <c r="T311" s="46">
        <f t="shared" si="220"/>
        <v>20.384884350513786</v>
      </c>
      <c r="U311" s="46">
        <f t="shared" si="220"/>
        <v>0</v>
      </c>
      <c r="V311" s="46">
        <f t="shared" si="220"/>
        <v>1.4801210491524976</v>
      </c>
      <c r="W311" s="46">
        <f t="shared" si="220"/>
        <v>0</v>
      </c>
      <c r="X311" s="46">
        <f t="shared" si="220"/>
        <v>14.684291706345423</v>
      </c>
      <c r="Y311" s="46">
        <f t="shared" si="220"/>
        <v>16.164412755497921</v>
      </c>
      <c r="Z311" s="46">
        <f t="shared" si="220"/>
        <v>67.949614501712617</v>
      </c>
      <c r="AA311" s="46">
        <f t="shared" si="220"/>
        <v>0</v>
      </c>
      <c r="AB311" s="46">
        <f t="shared" si="220"/>
        <v>0</v>
      </c>
      <c r="AC311" s="46">
        <f t="shared" si="220"/>
        <v>0</v>
      </c>
      <c r="AD311" s="46">
        <f t="shared" si="220"/>
        <v>1.5</v>
      </c>
      <c r="AE311" s="46">
        <f t="shared" si="220"/>
        <v>1.8665754746625429</v>
      </c>
      <c r="AF311" s="46">
        <f t="shared" si="220"/>
        <v>0</v>
      </c>
      <c r="AG311" s="46">
        <f t="shared" si="220"/>
        <v>18.518308875851243</v>
      </c>
      <c r="AH311" s="46">
        <f t="shared" si="220"/>
        <v>20.384884350513786</v>
      </c>
    </row>
    <row r="312" spans="1:34" x14ac:dyDescent="0.3">
      <c r="A312" s="7" t="s">
        <v>15</v>
      </c>
      <c r="B312" s="3"/>
      <c r="C312" s="3"/>
      <c r="D312" s="3">
        <v>7.2756728555409024E-3</v>
      </c>
      <c r="E312" s="3">
        <v>7.2756728555409024E-3</v>
      </c>
      <c r="G312">
        <v>1</v>
      </c>
      <c r="H312">
        <f>G312*0.1</f>
        <v>0.1</v>
      </c>
      <c r="J312" s="36">
        <v>63</v>
      </c>
      <c r="K312" s="43">
        <v>5.3132349999999997</v>
      </c>
      <c r="L312" s="7" t="s">
        <v>15</v>
      </c>
      <c r="M312" s="37">
        <f t="shared" si="187"/>
        <v>7.2756728555409017E-2</v>
      </c>
      <c r="N312" s="40">
        <f t="shared" si="187"/>
        <v>0.38657359664609858</v>
      </c>
      <c r="O312" s="38">
        <v>3.9269908169872414E-2</v>
      </c>
      <c r="P312" s="34">
        <v>0.3</v>
      </c>
      <c r="Q312" s="41">
        <f t="shared" si="188"/>
        <v>5.0929709988786306E-2</v>
      </c>
      <c r="R312" s="41">
        <f t="shared" si="189"/>
        <v>2.7488935718910687E-2</v>
      </c>
      <c r="S312" s="41">
        <f t="shared" si="193"/>
        <v>2.1827018566622704E-2</v>
      </c>
      <c r="T312" s="41">
        <f t="shared" si="194"/>
        <v>0.11597207899382958</v>
      </c>
      <c r="V312" s="11">
        <f t="shared" ref="V312:X316" si="221">B312/$H312</f>
        <v>0</v>
      </c>
      <c r="W312" s="11">
        <f t="shared" si="221"/>
        <v>0</v>
      </c>
      <c r="X312" s="11">
        <f t="shared" si="221"/>
        <v>7.2756728555409017E-2</v>
      </c>
      <c r="Y312" s="11">
        <f t="shared" si="191"/>
        <v>7.2756728555409017E-2</v>
      </c>
      <c r="Z312" s="11">
        <f>$K$312*Y312</f>
        <v>0.38657359664609858</v>
      </c>
      <c r="AD312" s="34">
        <v>0.3</v>
      </c>
      <c r="AE312" s="35">
        <f t="shared" si="195"/>
        <v>0</v>
      </c>
      <c r="AF312" s="35">
        <f t="shared" si="196"/>
        <v>0</v>
      </c>
      <c r="AG312" s="35">
        <f t="shared" si="197"/>
        <v>0.11597207899382958</v>
      </c>
      <c r="AH312" s="11">
        <f t="shared" si="198"/>
        <v>0.11597207899382958</v>
      </c>
    </row>
    <row r="313" spans="1:34" x14ac:dyDescent="0.3">
      <c r="A313" s="7" t="s">
        <v>18</v>
      </c>
      <c r="B313" s="3"/>
      <c r="C313" s="3"/>
      <c r="D313" s="3">
        <v>0.20962710747260915</v>
      </c>
      <c r="E313" s="3">
        <v>0.20962710747260915</v>
      </c>
      <c r="G313">
        <v>1</v>
      </c>
      <c r="H313">
        <f>G313*0.1</f>
        <v>0.1</v>
      </c>
      <c r="J313" s="36">
        <v>63</v>
      </c>
      <c r="K313" s="43">
        <v>5.3132349999999997</v>
      </c>
      <c r="L313" s="7" t="s">
        <v>18</v>
      </c>
      <c r="M313" s="37">
        <f t="shared" si="187"/>
        <v>2.0962710747260913</v>
      </c>
      <c r="N313" s="40">
        <f t="shared" si="187"/>
        <v>11.137980843722284</v>
      </c>
      <c r="O313" s="38">
        <v>0.68722339297276724</v>
      </c>
      <c r="P313" s="34">
        <v>0.3</v>
      </c>
      <c r="Q313" s="41">
        <f t="shared" si="188"/>
        <v>1.4673897523082637</v>
      </c>
      <c r="R313" s="41">
        <f t="shared" si="189"/>
        <v>0.48105637508093702</v>
      </c>
      <c r="S313" s="41">
        <f t="shared" si="193"/>
        <v>0.62888132241782735</v>
      </c>
      <c r="T313" s="41">
        <f t="shared" si="194"/>
        <v>3.3413942531166847</v>
      </c>
      <c r="V313" s="11">
        <f t="shared" si="221"/>
        <v>0</v>
      </c>
      <c r="W313" s="11">
        <f t="shared" si="221"/>
        <v>0</v>
      </c>
      <c r="X313" s="11">
        <f t="shared" si="221"/>
        <v>2.0962710747260913</v>
      </c>
      <c r="Y313" s="11">
        <f t="shared" si="191"/>
        <v>2.0962710747260913</v>
      </c>
      <c r="Z313" s="11">
        <f t="shared" ref="Z313:Z316" si="222">$K$312*Y313</f>
        <v>11.137980843722284</v>
      </c>
      <c r="AD313" s="34">
        <v>0.3</v>
      </c>
      <c r="AE313" s="35">
        <f t="shared" si="195"/>
        <v>0</v>
      </c>
      <c r="AF313" s="35">
        <f t="shared" si="196"/>
        <v>0</v>
      </c>
      <c r="AG313" s="35">
        <f t="shared" si="197"/>
        <v>3.3413942531166847</v>
      </c>
      <c r="AH313" s="11">
        <f t="shared" si="198"/>
        <v>3.3413942531166847</v>
      </c>
    </row>
    <row r="314" spans="1:34" x14ac:dyDescent="0.3">
      <c r="A314" s="7" t="s">
        <v>16</v>
      </c>
      <c r="B314" s="3"/>
      <c r="C314" s="3"/>
      <c r="D314" s="3">
        <v>0.2921821251852551</v>
      </c>
      <c r="E314" s="3">
        <v>0.2921821251852551</v>
      </c>
      <c r="G314">
        <v>1</v>
      </c>
      <c r="H314">
        <f>G314*0.1</f>
        <v>0.1</v>
      </c>
      <c r="J314" s="36">
        <v>63</v>
      </c>
      <c r="K314" s="43">
        <v>5.3132349999999997</v>
      </c>
      <c r="L314" s="7" t="s">
        <v>16</v>
      </c>
      <c r="M314" s="37">
        <f t="shared" si="187"/>
        <v>2.9218212518525508</v>
      </c>
      <c r="N314" s="40">
        <f t="shared" si="187"/>
        <v>15.524322939086787</v>
      </c>
      <c r="O314" s="38">
        <v>0.58904862254808621</v>
      </c>
      <c r="P314" s="34">
        <v>0.3</v>
      </c>
      <c r="Q314" s="41">
        <f t="shared" si="188"/>
        <v>2.0452748762967854</v>
      </c>
      <c r="R314" s="41">
        <f t="shared" si="189"/>
        <v>0.41233403578366035</v>
      </c>
      <c r="S314" s="41">
        <f t="shared" si="193"/>
        <v>0.8765463755557652</v>
      </c>
      <c r="T314" s="41">
        <f t="shared" si="194"/>
        <v>4.6572968817260358</v>
      </c>
      <c r="V314" s="11">
        <f t="shared" si="221"/>
        <v>0</v>
      </c>
      <c r="W314" s="11">
        <f t="shared" si="221"/>
        <v>0</v>
      </c>
      <c r="X314" s="11">
        <f t="shared" si="221"/>
        <v>2.9218212518525508</v>
      </c>
      <c r="Y314" s="11">
        <f t="shared" si="191"/>
        <v>2.9218212518525508</v>
      </c>
      <c r="Z314" s="11">
        <f t="shared" si="222"/>
        <v>15.524322939086787</v>
      </c>
      <c r="AD314" s="34">
        <v>0.3</v>
      </c>
      <c r="AE314" s="35">
        <f t="shared" si="195"/>
        <v>0</v>
      </c>
      <c r="AF314" s="35">
        <f t="shared" si="196"/>
        <v>0</v>
      </c>
      <c r="AG314" s="35">
        <f t="shared" si="197"/>
        <v>4.6572968817260358</v>
      </c>
      <c r="AH314" s="11">
        <f t="shared" si="198"/>
        <v>4.6572968817260358</v>
      </c>
    </row>
    <row r="315" spans="1:34" x14ac:dyDescent="0.3">
      <c r="A315" s="7" t="s">
        <v>14</v>
      </c>
      <c r="B315" s="3"/>
      <c r="C315" s="3"/>
      <c r="D315" s="3">
        <v>1.0913509283311354E-2</v>
      </c>
      <c r="E315" s="3">
        <v>1.0913509283311354E-2</v>
      </c>
      <c r="G315">
        <v>1</v>
      </c>
      <c r="H315">
        <f>G315*0.1</f>
        <v>0.1</v>
      </c>
      <c r="J315" s="36">
        <v>63</v>
      </c>
      <c r="K315" s="43">
        <v>5.3132349999999997</v>
      </c>
      <c r="L315" s="7" t="s">
        <v>14</v>
      </c>
      <c r="M315" s="37">
        <f t="shared" si="187"/>
        <v>0.10913509283311353</v>
      </c>
      <c r="N315" s="40">
        <f t="shared" si="187"/>
        <v>0.57986039496914787</v>
      </c>
      <c r="O315" s="38">
        <v>5.8904862254808621E-2</v>
      </c>
      <c r="P315" s="34">
        <v>0.3</v>
      </c>
      <c r="Q315" s="41">
        <f t="shared" si="188"/>
        <v>7.6394564983179467E-2</v>
      </c>
      <c r="R315" s="41">
        <f t="shared" si="189"/>
        <v>4.123340357836603E-2</v>
      </c>
      <c r="S315" s="41">
        <f t="shared" si="193"/>
        <v>3.2740527849934059E-2</v>
      </c>
      <c r="T315" s="41">
        <f t="shared" si="194"/>
        <v>0.17395811849074438</v>
      </c>
      <c r="V315" s="11">
        <f t="shared" si="221"/>
        <v>0</v>
      </c>
      <c r="W315" s="11">
        <f t="shared" si="221"/>
        <v>0</v>
      </c>
      <c r="X315" s="11">
        <f t="shared" si="221"/>
        <v>0.10913509283311353</v>
      </c>
      <c r="Y315" s="11">
        <f t="shared" si="191"/>
        <v>0.10913509283311353</v>
      </c>
      <c r="Z315" s="11">
        <f t="shared" si="222"/>
        <v>0.57986039496914787</v>
      </c>
      <c r="AD315" s="34">
        <v>0.3</v>
      </c>
      <c r="AE315" s="35">
        <f t="shared" si="195"/>
        <v>0</v>
      </c>
      <c r="AF315" s="35">
        <f t="shared" si="196"/>
        <v>0</v>
      </c>
      <c r="AG315" s="35">
        <f t="shared" si="197"/>
        <v>0.17395811849074438</v>
      </c>
      <c r="AH315" s="11">
        <f t="shared" si="198"/>
        <v>0.17395811849074438</v>
      </c>
    </row>
    <row r="316" spans="1:34" x14ac:dyDescent="0.3">
      <c r="A316" s="7" t="s">
        <v>12</v>
      </c>
      <c r="B316" s="3"/>
      <c r="C316" s="3"/>
      <c r="D316" s="3">
        <v>0.68625069895902169</v>
      </c>
      <c r="E316" s="3">
        <v>0.68625069895902169</v>
      </c>
      <c r="G316">
        <v>1</v>
      </c>
      <c r="H316">
        <f>G316*0.1</f>
        <v>0.1</v>
      </c>
      <c r="J316" s="36">
        <v>63</v>
      </c>
      <c r="K316" s="43">
        <v>5.3132349999999997</v>
      </c>
      <c r="L316" s="7" t="s">
        <v>12</v>
      </c>
      <c r="M316" s="37">
        <f t="shared" si="187"/>
        <v>6.8625069895902167</v>
      </c>
      <c r="N316" s="40">
        <f t="shared" si="187"/>
        <v>36.462112324835374</v>
      </c>
      <c r="O316" s="38">
        <v>2.1009400870881745</v>
      </c>
      <c r="P316" s="34">
        <v>0.3</v>
      </c>
      <c r="Q316" s="41">
        <f t="shared" si="188"/>
        <v>4.803754892713151</v>
      </c>
      <c r="R316" s="41">
        <f t="shared" si="189"/>
        <v>1.4706580609617221</v>
      </c>
      <c r="S316" s="41">
        <f t="shared" si="193"/>
        <v>2.0587520968770647</v>
      </c>
      <c r="T316" s="41">
        <f t="shared" si="194"/>
        <v>10.93863369745061</v>
      </c>
      <c r="V316" s="11">
        <f t="shared" si="221"/>
        <v>0</v>
      </c>
      <c r="W316" s="11">
        <f t="shared" si="221"/>
        <v>0</v>
      </c>
      <c r="X316" s="11">
        <f t="shared" si="221"/>
        <v>6.8625069895902167</v>
      </c>
      <c r="Y316" s="11">
        <f t="shared" si="191"/>
        <v>6.8625069895902167</v>
      </c>
      <c r="Z316" s="11">
        <f t="shared" si="222"/>
        <v>36.462112324835374</v>
      </c>
      <c r="AD316" s="34">
        <v>0.3</v>
      </c>
      <c r="AE316" s="35">
        <f t="shared" si="195"/>
        <v>0</v>
      </c>
      <c r="AF316" s="35">
        <f t="shared" si="196"/>
        <v>0</v>
      </c>
      <c r="AG316" s="35">
        <f t="shared" si="197"/>
        <v>10.93863369745061</v>
      </c>
      <c r="AH316" s="11">
        <f t="shared" si="198"/>
        <v>10.93863369745061</v>
      </c>
    </row>
    <row r="317" spans="1:34" x14ac:dyDescent="0.3">
      <c r="A317" s="6">
        <v>64</v>
      </c>
      <c r="B317" s="3">
        <v>0.59204841966099908</v>
      </c>
      <c r="C317" s="3"/>
      <c r="D317" s="3">
        <v>1.0269065707643017</v>
      </c>
      <c r="E317" s="3">
        <v>1.6189549904253009</v>
      </c>
      <c r="J317" s="36"/>
      <c r="K317" s="38"/>
      <c r="L317" s="27">
        <v>64</v>
      </c>
      <c r="M317" s="46">
        <f>SUM(M312:M316)</f>
        <v>12.06249113755738</v>
      </c>
      <c r="N317" s="46">
        <f t="shared" ref="N317:AH317" si="223">SUM(N312:N316)</f>
        <v>64.090850099259697</v>
      </c>
      <c r="O317" s="46">
        <f t="shared" si="223"/>
        <v>3.4753868730337087</v>
      </c>
      <c r="P317" s="46"/>
      <c r="Q317" s="46">
        <f t="shared" si="223"/>
        <v>8.4437437962901658</v>
      </c>
      <c r="R317" s="46">
        <f t="shared" si="223"/>
        <v>2.4327708111235964</v>
      </c>
      <c r="S317" s="46">
        <f t="shared" si="223"/>
        <v>3.618747341267214</v>
      </c>
      <c r="T317" s="46">
        <f t="shared" si="223"/>
        <v>19.227255029777908</v>
      </c>
      <c r="U317" s="46">
        <f t="shared" si="223"/>
        <v>0</v>
      </c>
      <c r="V317" s="46">
        <f t="shared" si="223"/>
        <v>0</v>
      </c>
      <c r="W317" s="46">
        <f t="shared" si="223"/>
        <v>0</v>
      </c>
      <c r="X317" s="46">
        <f t="shared" si="223"/>
        <v>12.06249113755738</v>
      </c>
      <c r="Y317" s="46">
        <f t="shared" si="223"/>
        <v>12.06249113755738</v>
      </c>
      <c r="Z317" s="46">
        <f t="shared" si="223"/>
        <v>64.090850099259697</v>
      </c>
      <c r="AA317" s="46">
        <f t="shared" si="223"/>
        <v>0</v>
      </c>
      <c r="AB317" s="46">
        <f t="shared" si="223"/>
        <v>0</v>
      </c>
      <c r="AC317" s="46">
        <f t="shared" si="223"/>
        <v>0</v>
      </c>
      <c r="AD317" s="46">
        <f t="shared" si="223"/>
        <v>1.5</v>
      </c>
      <c r="AE317" s="46">
        <f t="shared" si="223"/>
        <v>0</v>
      </c>
      <c r="AF317" s="46">
        <f t="shared" si="223"/>
        <v>0</v>
      </c>
      <c r="AG317" s="46">
        <f t="shared" si="223"/>
        <v>19.227255029777908</v>
      </c>
      <c r="AH317" s="46">
        <f t="shared" si="223"/>
        <v>19.227255029777908</v>
      </c>
    </row>
    <row r="318" spans="1:34" x14ac:dyDescent="0.3">
      <c r="A318" s="7" t="s">
        <v>15</v>
      </c>
      <c r="B318" s="3"/>
      <c r="C318" s="3"/>
      <c r="D318" s="3">
        <v>0.25049931405865022</v>
      </c>
      <c r="E318" s="3">
        <v>0.25049931405865022</v>
      </c>
      <c r="G318">
        <v>1</v>
      </c>
      <c r="H318">
        <f>G318*0.1</f>
        <v>0.1</v>
      </c>
      <c r="J318" s="36">
        <v>64</v>
      </c>
      <c r="K318" s="43">
        <v>8.3605730000000005</v>
      </c>
      <c r="L318" s="7" t="s">
        <v>15</v>
      </c>
      <c r="M318" s="37">
        <f t="shared" si="187"/>
        <v>2.5049931405865022</v>
      </c>
      <c r="N318" s="40">
        <f t="shared" si="187"/>
        <v>20.943178016372716</v>
      </c>
      <c r="O318" s="38">
        <v>0.8050331174823846</v>
      </c>
      <c r="P318" s="34">
        <v>0.3</v>
      </c>
      <c r="Q318" s="41">
        <f t="shared" si="188"/>
        <v>1.7534951984105513</v>
      </c>
      <c r="R318" s="41">
        <f t="shared" si="189"/>
        <v>0.56352318223766917</v>
      </c>
      <c r="S318" s="41">
        <f t="shared" si="193"/>
        <v>0.75149794217595067</v>
      </c>
      <c r="T318" s="41">
        <f t="shared" si="194"/>
        <v>6.2829534049118152</v>
      </c>
      <c r="V318" s="11">
        <f t="shared" ref="V318:X322" si="224">B318/$H318</f>
        <v>0</v>
      </c>
      <c r="W318" s="11">
        <f t="shared" si="224"/>
        <v>0</v>
      </c>
      <c r="X318" s="11">
        <f t="shared" si="224"/>
        <v>2.5049931405865022</v>
      </c>
      <c r="Y318" s="11">
        <f t="shared" si="191"/>
        <v>2.5049931405865022</v>
      </c>
      <c r="Z318" s="11">
        <f>$K$318*Y318</f>
        <v>20.943178016372716</v>
      </c>
      <c r="AD318" s="34">
        <v>0.3</v>
      </c>
      <c r="AE318" s="35">
        <f t="shared" si="195"/>
        <v>0</v>
      </c>
      <c r="AF318" s="35">
        <f t="shared" si="196"/>
        <v>0</v>
      </c>
      <c r="AG318" s="35">
        <f t="shared" si="197"/>
        <v>6.2829534049118152</v>
      </c>
      <c r="AH318" s="11">
        <f t="shared" si="198"/>
        <v>6.2829534049118152</v>
      </c>
    </row>
    <row r="319" spans="1:34" x14ac:dyDescent="0.3">
      <c r="A319" s="7" t="s">
        <v>18</v>
      </c>
      <c r="B319" s="3"/>
      <c r="C319" s="3"/>
      <c r="D319" s="3">
        <v>0.18373445311474712</v>
      </c>
      <c r="E319" s="3">
        <v>0.18373445311474712</v>
      </c>
      <c r="G319">
        <v>1</v>
      </c>
      <c r="H319">
        <f>G319*0.1</f>
        <v>0.1</v>
      </c>
      <c r="J319" s="36">
        <v>64</v>
      </c>
      <c r="K319" s="43">
        <v>8.3605730000000005</v>
      </c>
      <c r="L319" s="7" t="s">
        <v>18</v>
      </c>
      <c r="M319" s="37">
        <f t="shared" si="187"/>
        <v>1.8373445311474712</v>
      </c>
      <c r="N319" s="40">
        <f t="shared" si="187"/>
        <v>15.361253078809208</v>
      </c>
      <c r="O319" s="38">
        <v>0.66758843888783093</v>
      </c>
      <c r="P319" s="34">
        <v>0.3</v>
      </c>
      <c r="Q319" s="41">
        <f t="shared" si="188"/>
        <v>1.2861411718032298</v>
      </c>
      <c r="R319" s="41">
        <f t="shared" si="189"/>
        <v>0.46731190722148164</v>
      </c>
      <c r="S319" s="41">
        <f t="shared" si="193"/>
        <v>0.55120335934424136</v>
      </c>
      <c r="T319" s="41">
        <f t="shared" si="194"/>
        <v>4.6083759236427619</v>
      </c>
      <c r="V319" s="11">
        <f t="shared" si="224"/>
        <v>0</v>
      </c>
      <c r="W319" s="11">
        <f t="shared" si="224"/>
        <v>0</v>
      </c>
      <c r="X319" s="11">
        <f t="shared" si="224"/>
        <v>1.8373445311474712</v>
      </c>
      <c r="Y319" s="11">
        <f t="shared" si="191"/>
        <v>1.8373445311474712</v>
      </c>
      <c r="Z319" s="11">
        <f t="shared" ref="Z319:Z322" si="225">$K$318*Y319</f>
        <v>15.361253078809208</v>
      </c>
      <c r="AD319" s="34">
        <v>0.3</v>
      </c>
      <c r="AE319" s="35">
        <f t="shared" si="195"/>
        <v>0</v>
      </c>
      <c r="AF319" s="35">
        <f t="shared" si="196"/>
        <v>0</v>
      </c>
      <c r="AG319" s="35">
        <f t="shared" si="197"/>
        <v>4.6083759236427619</v>
      </c>
      <c r="AH319" s="11">
        <f t="shared" si="198"/>
        <v>4.6083759236427619</v>
      </c>
    </row>
    <row r="320" spans="1:34" x14ac:dyDescent="0.3">
      <c r="A320" s="7" t="s">
        <v>16</v>
      </c>
      <c r="B320" s="3"/>
      <c r="C320" s="3"/>
      <c r="D320" s="3">
        <v>0.3999452585454174</v>
      </c>
      <c r="E320" s="3">
        <v>0.3999452585454174</v>
      </c>
      <c r="G320">
        <v>1</v>
      </c>
      <c r="H320">
        <f>G320*0.1</f>
        <v>0.1</v>
      </c>
      <c r="J320" s="36">
        <v>64</v>
      </c>
      <c r="K320" s="43">
        <v>8.3605730000000005</v>
      </c>
      <c r="L320" s="7" t="s">
        <v>16</v>
      </c>
      <c r="M320" s="37">
        <f t="shared" si="187"/>
        <v>3.9994525854541738</v>
      </c>
      <c r="N320" s="40">
        <f t="shared" si="187"/>
        <v>33.437715300728357</v>
      </c>
      <c r="O320" s="38">
        <v>0.56941366846315</v>
      </c>
      <c r="P320" s="34">
        <v>0.3</v>
      </c>
      <c r="Q320" s="41">
        <f t="shared" si="188"/>
        <v>2.7996168098179215</v>
      </c>
      <c r="R320" s="41">
        <f t="shared" si="189"/>
        <v>0.39858956792420497</v>
      </c>
      <c r="S320" s="41">
        <f t="shared" si="193"/>
        <v>1.1998357756362521</v>
      </c>
      <c r="T320" s="41">
        <f t="shared" si="194"/>
        <v>10.031314590218507</v>
      </c>
      <c r="V320" s="11">
        <f t="shared" si="224"/>
        <v>0</v>
      </c>
      <c r="W320" s="11">
        <f t="shared" si="224"/>
        <v>0</v>
      </c>
      <c r="X320" s="11">
        <f t="shared" si="224"/>
        <v>3.9994525854541738</v>
      </c>
      <c r="Y320" s="11">
        <f t="shared" si="191"/>
        <v>3.9994525854541738</v>
      </c>
      <c r="Z320" s="11">
        <f t="shared" si="225"/>
        <v>33.437715300728357</v>
      </c>
      <c r="AD320" s="34">
        <v>0.3</v>
      </c>
      <c r="AE320" s="35">
        <f t="shared" si="195"/>
        <v>0</v>
      </c>
      <c r="AF320" s="35">
        <f t="shared" si="196"/>
        <v>0</v>
      </c>
      <c r="AG320" s="35">
        <f t="shared" si="197"/>
        <v>10.031314590218507</v>
      </c>
      <c r="AH320" s="11">
        <f t="shared" si="198"/>
        <v>10.031314590218507</v>
      </c>
    </row>
    <row r="321" spans="1:34" x14ac:dyDescent="0.3">
      <c r="A321" s="7" t="s">
        <v>14</v>
      </c>
      <c r="B321" s="3"/>
      <c r="C321" s="3"/>
      <c r="D321" s="3">
        <v>1.0913509283311354E-2</v>
      </c>
      <c r="E321" s="3">
        <v>1.0913509283311354E-2</v>
      </c>
      <c r="G321">
        <v>1</v>
      </c>
      <c r="H321">
        <f>G321*0.1</f>
        <v>0.1</v>
      </c>
      <c r="J321" s="36">
        <v>64</v>
      </c>
      <c r="K321" s="43">
        <v>8.3605730000000005</v>
      </c>
      <c r="L321" s="7" t="s">
        <v>14</v>
      </c>
      <c r="M321" s="37">
        <f t="shared" si="187"/>
        <v>0.10913509283311353</v>
      </c>
      <c r="N321" s="40">
        <f t="shared" si="187"/>
        <v>0.91243191049302252</v>
      </c>
      <c r="O321" s="38">
        <v>5.8904862254808621E-2</v>
      </c>
      <c r="P321" s="34">
        <v>0.3</v>
      </c>
      <c r="Q321" s="41">
        <f t="shared" si="188"/>
        <v>7.6394564983179467E-2</v>
      </c>
      <c r="R321" s="41">
        <f t="shared" si="189"/>
        <v>4.123340357836603E-2</v>
      </c>
      <c r="S321" s="41">
        <f t="shared" si="193"/>
        <v>3.2740527849934059E-2</v>
      </c>
      <c r="T321" s="41">
        <f t="shared" si="194"/>
        <v>0.27372957314790675</v>
      </c>
      <c r="V321" s="11">
        <f t="shared" si="224"/>
        <v>0</v>
      </c>
      <c r="W321" s="11">
        <f t="shared" si="224"/>
        <v>0</v>
      </c>
      <c r="X321" s="11">
        <f t="shared" si="224"/>
        <v>0.10913509283311353</v>
      </c>
      <c r="Y321" s="11">
        <f t="shared" si="191"/>
        <v>0.10913509283311353</v>
      </c>
      <c r="Z321" s="11">
        <f t="shared" si="225"/>
        <v>0.91243191049302252</v>
      </c>
      <c r="AD321" s="34">
        <v>0.3</v>
      </c>
      <c r="AE321" s="35">
        <f t="shared" si="195"/>
        <v>0</v>
      </c>
      <c r="AF321" s="35">
        <f t="shared" si="196"/>
        <v>0</v>
      </c>
      <c r="AG321" s="35">
        <f t="shared" si="197"/>
        <v>0.27372957314790675</v>
      </c>
      <c r="AH321" s="11">
        <f t="shared" si="198"/>
        <v>0.27372957314790675</v>
      </c>
    </row>
    <row r="322" spans="1:34" x14ac:dyDescent="0.3">
      <c r="A322" s="7" t="s">
        <v>12</v>
      </c>
      <c r="B322" s="3">
        <v>0.59204841966099908</v>
      </c>
      <c r="C322" s="3"/>
      <c r="D322" s="3">
        <v>0.18181403576217559</v>
      </c>
      <c r="E322" s="3">
        <v>0.77386245542317467</v>
      </c>
      <c r="G322">
        <v>1</v>
      </c>
      <c r="H322">
        <f>G322*0.1</f>
        <v>0.1</v>
      </c>
      <c r="J322" s="36">
        <v>64</v>
      </c>
      <c r="K322" s="43">
        <v>8.3605730000000005</v>
      </c>
      <c r="L322" s="7" t="s">
        <v>12</v>
      </c>
      <c r="M322" s="37">
        <f t="shared" si="187"/>
        <v>7.7386245542317464</v>
      </c>
      <c r="N322" s="40">
        <f t="shared" si="187"/>
        <v>64.699335505246978</v>
      </c>
      <c r="O322" s="38">
        <v>2.6703537555513246</v>
      </c>
      <c r="P322" s="34">
        <v>0.3</v>
      </c>
      <c r="Q322" s="41">
        <f t="shared" si="188"/>
        <v>5.4170371879622223</v>
      </c>
      <c r="R322" s="41">
        <f t="shared" si="189"/>
        <v>1.869247628885927</v>
      </c>
      <c r="S322" s="41">
        <f t="shared" si="193"/>
        <v>2.3215873662695237</v>
      </c>
      <c r="T322" s="41">
        <f t="shared" si="194"/>
        <v>19.409800651574091</v>
      </c>
      <c r="V322" s="11">
        <f t="shared" si="224"/>
        <v>5.9204841966099906</v>
      </c>
      <c r="W322" s="11">
        <f t="shared" si="224"/>
        <v>0</v>
      </c>
      <c r="X322" s="11">
        <f t="shared" si="224"/>
        <v>1.8181403576217559</v>
      </c>
      <c r="Y322" s="11">
        <f t="shared" si="191"/>
        <v>7.7386245542317464</v>
      </c>
      <c r="Z322" s="11">
        <f t="shared" si="225"/>
        <v>64.699335505246978</v>
      </c>
      <c r="AD322" s="34">
        <v>0.3</v>
      </c>
      <c r="AE322" s="35">
        <f t="shared" si="195"/>
        <v>14.849592096331254</v>
      </c>
      <c r="AF322" s="35">
        <f t="shared" si="196"/>
        <v>0</v>
      </c>
      <c r="AG322" s="35">
        <f t="shared" si="197"/>
        <v>4.5602085552428395</v>
      </c>
      <c r="AH322" s="11">
        <f t="shared" si="198"/>
        <v>19.409800651574095</v>
      </c>
    </row>
    <row r="323" spans="1:34" x14ac:dyDescent="0.3">
      <c r="A323" s="6">
        <v>65</v>
      </c>
      <c r="B323" s="3">
        <v>0.14801210491524977</v>
      </c>
      <c r="C323" s="3"/>
      <c r="D323" s="3">
        <v>1.3641782588408033</v>
      </c>
      <c r="E323" s="3">
        <v>1.5121903637560532</v>
      </c>
      <c r="J323" s="36"/>
      <c r="K323" s="38"/>
      <c r="L323" s="27">
        <v>65</v>
      </c>
      <c r="M323" s="46">
        <f>SUM(M318:M322)</f>
        <v>16.189549904253006</v>
      </c>
      <c r="N323" s="46">
        <f t="shared" ref="N323:AH323" si="226">SUM(N318:N322)</f>
        <v>135.35391381165027</v>
      </c>
      <c r="O323" s="46">
        <f t="shared" si="226"/>
        <v>4.7712938426394986</v>
      </c>
      <c r="P323" s="46"/>
      <c r="Q323" s="46">
        <f t="shared" si="226"/>
        <v>11.332684932977106</v>
      </c>
      <c r="R323" s="46">
        <f t="shared" si="226"/>
        <v>3.3399056898476491</v>
      </c>
      <c r="S323" s="46">
        <f t="shared" si="226"/>
        <v>4.8568649712759022</v>
      </c>
      <c r="T323" s="46">
        <f t="shared" si="226"/>
        <v>40.606174143495082</v>
      </c>
      <c r="U323" s="46">
        <f t="shared" si="226"/>
        <v>0</v>
      </c>
      <c r="V323" s="46">
        <f t="shared" si="226"/>
        <v>5.9204841966099906</v>
      </c>
      <c r="W323" s="46">
        <f t="shared" si="226"/>
        <v>0</v>
      </c>
      <c r="X323" s="46">
        <f t="shared" si="226"/>
        <v>10.269065707643017</v>
      </c>
      <c r="Y323" s="46">
        <f t="shared" si="226"/>
        <v>16.189549904253006</v>
      </c>
      <c r="Z323" s="46">
        <f t="shared" si="226"/>
        <v>135.35391381165027</v>
      </c>
      <c r="AA323" s="46">
        <f t="shared" si="226"/>
        <v>0</v>
      </c>
      <c r="AB323" s="46">
        <f t="shared" si="226"/>
        <v>0</v>
      </c>
      <c r="AC323" s="46">
        <f t="shared" si="226"/>
        <v>0</v>
      </c>
      <c r="AD323" s="46">
        <f t="shared" si="226"/>
        <v>1.5</v>
      </c>
      <c r="AE323" s="46">
        <f t="shared" si="226"/>
        <v>14.849592096331254</v>
      </c>
      <c r="AF323" s="46">
        <f t="shared" si="226"/>
        <v>0</v>
      </c>
      <c r="AG323" s="46">
        <f t="shared" si="226"/>
        <v>25.756582047163832</v>
      </c>
      <c r="AH323" s="46">
        <f t="shared" si="226"/>
        <v>40.606174143495082</v>
      </c>
    </row>
    <row r="324" spans="1:34" x14ac:dyDescent="0.3">
      <c r="A324" s="7" t="s">
        <v>15</v>
      </c>
      <c r="B324" s="3"/>
      <c r="C324" s="3"/>
      <c r="D324" s="3">
        <v>0.12706857524321033</v>
      </c>
      <c r="E324" s="3">
        <v>0.12706857524321033</v>
      </c>
      <c r="G324">
        <v>1</v>
      </c>
      <c r="H324">
        <f>G324*0.1</f>
        <v>0.1</v>
      </c>
      <c r="J324" s="36">
        <v>65</v>
      </c>
      <c r="K324" s="43">
        <v>15.411365</v>
      </c>
      <c r="L324" s="7" t="s">
        <v>15</v>
      </c>
      <c r="M324" s="37">
        <f t="shared" si="187"/>
        <v>1.2706857524321031</v>
      </c>
      <c r="N324" s="40">
        <f t="shared" si="187"/>
        <v>19.583001931030779</v>
      </c>
      <c r="O324" s="38">
        <v>0.4123340357836604</v>
      </c>
      <c r="P324" s="34">
        <v>0.3</v>
      </c>
      <c r="Q324" s="41">
        <f t="shared" si="188"/>
        <v>0.88948002670247217</v>
      </c>
      <c r="R324" s="41">
        <f t="shared" si="189"/>
        <v>0.28863382504856228</v>
      </c>
      <c r="S324" s="41">
        <f t="shared" si="193"/>
        <v>0.38120572572963091</v>
      </c>
      <c r="T324" s="41">
        <f t="shared" si="194"/>
        <v>5.8749005793092328</v>
      </c>
      <c r="V324" s="11">
        <f t="shared" ref="V324:X328" si="227">B324/$H324</f>
        <v>0</v>
      </c>
      <c r="W324" s="11">
        <f t="shared" si="227"/>
        <v>0</v>
      </c>
      <c r="X324" s="11">
        <f t="shared" si="227"/>
        <v>1.2706857524321031</v>
      </c>
      <c r="Y324" s="11">
        <f t="shared" si="191"/>
        <v>1.2706857524321031</v>
      </c>
      <c r="Z324" s="11">
        <f>$K$324*Y324</f>
        <v>19.583001931030779</v>
      </c>
      <c r="AD324" s="34">
        <v>0.3</v>
      </c>
      <c r="AE324" s="35">
        <f t="shared" si="195"/>
        <v>0</v>
      </c>
      <c r="AF324" s="35">
        <f t="shared" si="196"/>
        <v>0</v>
      </c>
      <c r="AG324" s="35">
        <f t="shared" si="197"/>
        <v>5.8749005793092328</v>
      </c>
      <c r="AH324" s="11">
        <f t="shared" si="198"/>
        <v>5.8749005793092328</v>
      </c>
    </row>
    <row r="325" spans="1:34" x14ac:dyDescent="0.3">
      <c r="A325" s="7" t="s">
        <v>18</v>
      </c>
      <c r="B325" s="3"/>
      <c r="C325" s="3"/>
      <c r="D325" s="3">
        <v>0.26629735573850505</v>
      </c>
      <c r="E325" s="3">
        <v>0.26629735573850505</v>
      </c>
      <c r="G325">
        <v>1</v>
      </c>
      <c r="H325">
        <f>G325*0.1</f>
        <v>0.1</v>
      </c>
      <c r="J325" s="36">
        <v>65</v>
      </c>
      <c r="K325" s="43">
        <v>15.411365</v>
      </c>
      <c r="L325" s="7" t="s">
        <v>18</v>
      </c>
      <c r="M325" s="37">
        <f t="shared" si="187"/>
        <v>2.6629735573850501</v>
      </c>
      <c r="N325" s="40">
        <f t="shared" si="187"/>
        <v>41.040057478209455</v>
      </c>
      <c r="O325" s="38">
        <v>0.88357293382212931</v>
      </c>
      <c r="P325" s="34">
        <v>0.3</v>
      </c>
      <c r="Q325" s="41">
        <f t="shared" si="188"/>
        <v>1.8640814901695351</v>
      </c>
      <c r="R325" s="41">
        <f t="shared" si="189"/>
        <v>0.61850105367549046</v>
      </c>
      <c r="S325" s="41">
        <f t="shared" si="193"/>
        <v>0.79889206721551498</v>
      </c>
      <c r="T325" s="41">
        <f t="shared" si="194"/>
        <v>12.312017243462835</v>
      </c>
      <c r="V325" s="11">
        <f t="shared" si="227"/>
        <v>0</v>
      </c>
      <c r="W325" s="11">
        <f t="shared" si="227"/>
        <v>0</v>
      </c>
      <c r="X325" s="11">
        <f t="shared" si="227"/>
        <v>2.6629735573850501</v>
      </c>
      <c r="Y325" s="11">
        <f t="shared" si="191"/>
        <v>2.6629735573850501</v>
      </c>
      <c r="Z325" s="11">
        <f t="shared" ref="Z325:Z328" si="228">$K$324*Y325</f>
        <v>41.040057478209455</v>
      </c>
      <c r="AD325" s="34">
        <v>0.3</v>
      </c>
      <c r="AE325" s="35">
        <f t="shared" si="195"/>
        <v>0</v>
      </c>
      <c r="AF325" s="35">
        <f t="shared" si="196"/>
        <v>0</v>
      </c>
      <c r="AG325" s="35">
        <f t="shared" si="197"/>
        <v>12.312017243462835</v>
      </c>
      <c r="AH325" s="11">
        <f t="shared" si="198"/>
        <v>12.312017243462835</v>
      </c>
    </row>
    <row r="326" spans="1:34" x14ac:dyDescent="0.3">
      <c r="A326" s="7" t="s">
        <v>16</v>
      </c>
      <c r="B326" s="3"/>
      <c r="C326" s="3"/>
      <c r="D326" s="3">
        <v>0.28107899172905804</v>
      </c>
      <c r="E326" s="3">
        <v>0.28107899172905804</v>
      </c>
      <c r="G326">
        <v>1</v>
      </c>
      <c r="H326">
        <f>G326*0.1</f>
        <v>0.1</v>
      </c>
      <c r="J326" s="36">
        <v>65</v>
      </c>
      <c r="K326" s="43">
        <v>15.411365</v>
      </c>
      <c r="L326" s="7" t="s">
        <v>16</v>
      </c>
      <c r="M326" s="37">
        <f t="shared" si="187"/>
        <v>2.8107899172905801</v>
      </c>
      <c r="N326" s="40">
        <f t="shared" si="187"/>
        <v>43.318109353684939</v>
      </c>
      <c r="O326" s="38">
        <v>0.49087385212340517</v>
      </c>
      <c r="P326" s="34">
        <v>0.3</v>
      </c>
      <c r="Q326" s="41">
        <f t="shared" si="188"/>
        <v>1.9675529421034059</v>
      </c>
      <c r="R326" s="41">
        <f t="shared" si="189"/>
        <v>0.34361169648638362</v>
      </c>
      <c r="S326" s="41">
        <f t="shared" si="193"/>
        <v>0.843236975187174</v>
      </c>
      <c r="T326" s="41">
        <f t="shared" si="194"/>
        <v>12.995432806105482</v>
      </c>
      <c r="V326" s="11">
        <f t="shared" si="227"/>
        <v>0</v>
      </c>
      <c r="W326" s="11">
        <f t="shared" si="227"/>
        <v>0</v>
      </c>
      <c r="X326" s="11">
        <f t="shared" si="227"/>
        <v>2.8107899172905801</v>
      </c>
      <c r="Y326" s="11">
        <f t="shared" si="191"/>
        <v>2.8107899172905801</v>
      </c>
      <c r="Z326" s="11">
        <f t="shared" si="228"/>
        <v>43.318109353684939</v>
      </c>
      <c r="AD326" s="34">
        <v>0.3</v>
      </c>
      <c r="AE326" s="35">
        <f t="shared" si="195"/>
        <v>0</v>
      </c>
      <c r="AF326" s="35">
        <f t="shared" si="196"/>
        <v>0</v>
      </c>
      <c r="AG326" s="35">
        <f t="shared" si="197"/>
        <v>12.995432806105482</v>
      </c>
      <c r="AH326" s="11">
        <f t="shared" si="198"/>
        <v>12.995432806105482</v>
      </c>
    </row>
    <row r="327" spans="1:34" x14ac:dyDescent="0.3">
      <c r="A327" s="7" t="s">
        <v>14</v>
      </c>
      <c r="B327" s="3"/>
      <c r="C327" s="3"/>
      <c r="D327" s="3">
        <v>1.4551345711081805E-2</v>
      </c>
      <c r="E327" s="3">
        <v>1.4551345711081805E-2</v>
      </c>
      <c r="G327">
        <v>1</v>
      </c>
      <c r="H327">
        <f>G327*0.1</f>
        <v>0.1</v>
      </c>
      <c r="J327" s="36">
        <v>65</v>
      </c>
      <c r="K327" s="43">
        <v>15.411365</v>
      </c>
      <c r="L327" s="7" t="s">
        <v>14</v>
      </c>
      <c r="M327" s="37">
        <f t="shared" ref="M327:N364" si="229">Y327</f>
        <v>0.14551345711081803</v>
      </c>
      <c r="N327" s="40">
        <f t="shared" si="229"/>
        <v>2.242560999946662</v>
      </c>
      <c r="O327" s="38">
        <v>7.8539816339744828E-2</v>
      </c>
      <c r="P327" s="34">
        <v>0.3</v>
      </c>
      <c r="Q327" s="41">
        <f t="shared" si="188"/>
        <v>0.10185941997757261</v>
      </c>
      <c r="R327" s="41">
        <f t="shared" si="189"/>
        <v>5.4977871437821374E-2</v>
      </c>
      <c r="S327" s="41">
        <f t="shared" si="193"/>
        <v>4.3654037133245407E-2</v>
      </c>
      <c r="T327" s="41">
        <f t="shared" si="194"/>
        <v>0.67276829998399856</v>
      </c>
      <c r="V327" s="11">
        <f t="shared" si="227"/>
        <v>0</v>
      </c>
      <c r="W327" s="11">
        <f t="shared" si="227"/>
        <v>0</v>
      </c>
      <c r="X327" s="11">
        <f t="shared" si="227"/>
        <v>0.14551345711081803</v>
      </c>
      <c r="Y327" s="11">
        <f t="shared" si="191"/>
        <v>0.14551345711081803</v>
      </c>
      <c r="Z327" s="11">
        <f t="shared" si="228"/>
        <v>2.242560999946662</v>
      </c>
      <c r="AD327" s="34">
        <v>0.3</v>
      </c>
      <c r="AE327" s="35">
        <f t="shared" si="195"/>
        <v>0</v>
      </c>
      <c r="AF327" s="35">
        <f t="shared" si="196"/>
        <v>0</v>
      </c>
      <c r="AG327" s="35">
        <f t="shared" si="197"/>
        <v>0.67276829998399856</v>
      </c>
      <c r="AH327" s="11">
        <f t="shared" si="198"/>
        <v>0.67276829998399856</v>
      </c>
    </row>
    <row r="328" spans="1:34" x14ac:dyDescent="0.3">
      <c r="A328" s="7" t="s">
        <v>12</v>
      </c>
      <c r="B328" s="3">
        <v>0.14801210491524977</v>
      </c>
      <c r="C328" s="3"/>
      <c r="D328" s="3">
        <v>0.67518199041894811</v>
      </c>
      <c r="E328" s="3">
        <v>0.82319409533419785</v>
      </c>
      <c r="G328">
        <v>1</v>
      </c>
      <c r="H328">
        <f>G328*0.1</f>
        <v>0.1</v>
      </c>
      <c r="J328" s="36">
        <v>65</v>
      </c>
      <c r="K328" s="43">
        <v>15.411365</v>
      </c>
      <c r="L328" s="7" t="s">
        <v>12</v>
      </c>
      <c r="M328" s="37">
        <f t="shared" si="229"/>
        <v>8.2319409533419794</v>
      </c>
      <c r="N328" s="40">
        <f t="shared" si="229"/>
        <v>126.86544669040121</v>
      </c>
      <c r="O328" s="38">
        <v>2.6114488932965161</v>
      </c>
      <c r="P328" s="34">
        <v>0.3</v>
      </c>
      <c r="Q328" s="41">
        <f t="shared" ref="Q328:Q364" si="230">(100%-P328)*M328</f>
        <v>5.7623586673393854</v>
      </c>
      <c r="R328" s="41">
        <f t="shared" ref="R328:R364" si="231">(100%-P328)*O328</f>
        <v>1.8280142253075611</v>
      </c>
      <c r="S328" s="41">
        <f t="shared" si="193"/>
        <v>2.4695822860025936</v>
      </c>
      <c r="T328" s="41">
        <f t="shared" si="194"/>
        <v>38.059634007120358</v>
      </c>
      <c r="V328" s="11">
        <f t="shared" si="227"/>
        <v>1.4801210491524976</v>
      </c>
      <c r="W328" s="11">
        <f t="shared" si="227"/>
        <v>0</v>
      </c>
      <c r="X328" s="11">
        <f t="shared" si="227"/>
        <v>6.7518199041894809</v>
      </c>
      <c r="Y328" s="11">
        <f t="shared" ref="Y328:Y364" si="232">SUM(V328:X328)</f>
        <v>8.2319409533419794</v>
      </c>
      <c r="Z328" s="11">
        <f t="shared" si="228"/>
        <v>126.86544669040121</v>
      </c>
      <c r="AD328" s="34">
        <v>0.3</v>
      </c>
      <c r="AE328" s="35">
        <f t="shared" si="195"/>
        <v>6.8432057198016247</v>
      </c>
      <c r="AF328" s="35">
        <f t="shared" si="196"/>
        <v>0</v>
      </c>
      <c r="AG328" s="35">
        <f t="shared" si="197"/>
        <v>31.216428287318731</v>
      </c>
      <c r="AH328" s="11">
        <f t="shared" si="198"/>
        <v>38.059634007120358</v>
      </c>
    </row>
    <row r="329" spans="1:34" x14ac:dyDescent="0.3">
      <c r="A329" s="6">
        <v>66</v>
      </c>
      <c r="B329" s="3">
        <v>0.7861070590128223</v>
      </c>
      <c r="C329" s="3"/>
      <c r="D329" s="3">
        <v>2.962546823658645</v>
      </c>
      <c r="E329" s="3">
        <v>3.7486538826714675</v>
      </c>
      <c r="J329" s="36"/>
      <c r="K329" s="38"/>
      <c r="L329" s="27">
        <v>66</v>
      </c>
      <c r="M329" s="46">
        <f>SUM(M324:M328)</f>
        <v>15.12190363756053</v>
      </c>
      <c r="N329" s="46">
        <f t="shared" ref="N329:AH329" si="233">SUM(N324:N328)</f>
        <v>233.04917645327305</v>
      </c>
      <c r="O329" s="46">
        <f t="shared" si="233"/>
        <v>4.4767695313654556</v>
      </c>
      <c r="P329" s="46"/>
      <c r="Q329" s="46">
        <f t="shared" si="233"/>
        <v>10.585332546292371</v>
      </c>
      <c r="R329" s="46">
        <f t="shared" si="233"/>
        <v>3.1337386719558187</v>
      </c>
      <c r="S329" s="46">
        <f t="shared" si="233"/>
        <v>4.5365710912681587</v>
      </c>
      <c r="T329" s="46">
        <f t="shared" si="233"/>
        <v>69.914752935981909</v>
      </c>
      <c r="U329" s="46">
        <f t="shared" si="233"/>
        <v>0</v>
      </c>
      <c r="V329" s="46">
        <f t="shared" si="233"/>
        <v>1.4801210491524976</v>
      </c>
      <c r="W329" s="46">
        <f t="shared" si="233"/>
        <v>0</v>
      </c>
      <c r="X329" s="46">
        <f t="shared" si="233"/>
        <v>13.641782588408031</v>
      </c>
      <c r="Y329" s="46">
        <f t="shared" si="233"/>
        <v>15.12190363756053</v>
      </c>
      <c r="Z329" s="46">
        <f t="shared" si="233"/>
        <v>233.04917645327305</v>
      </c>
      <c r="AA329" s="46">
        <f t="shared" si="233"/>
        <v>0</v>
      </c>
      <c r="AB329" s="46">
        <f t="shared" si="233"/>
        <v>0</v>
      </c>
      <c r="AC329" s="46">
        <f t="shared" si="233"/>
        <v>0</v>
      </c>
      <c r="AD329" s="46">
        <f t="shared" si="233"/>
        <v>1.5</v>
      </c>
      <c r="AE329" s="46">
        <f t="shared" si="233"/>
        <v>6.8432057198016247</v>
      </c>
      <c r="AF329" s="46">
        <f t="shared" si="233"/>
        <v>0</v>
      </c>
      <c r="AG329" s="46">
        <f t="shared" si="233"/>
        <v>63.071547216180278</v>
      </c>
      <c r="AH329" s="46">
        <f t="shared" si="233"/>
        <v>69.914752935981909</v>
      </c>
    </row>
    <row r="330" spans="1:34" x14ac:dyDescent="0.3">
      <c r="A330" s="7" t="s">
        <v>15</v>
      </c>
      <c r="B330" s="3"/>
      <c r="C330" s="3"/>
      <c r="D330" s="3">
        <v>0.36219874372475952</v>
      </c>
      <c r="E330" s="3">
        <v>0.36219874372475952</v>
      </c>
      <c r="G330">
        <v>3</v>
      </c>
      <c r="H330">
        <f>G330*0.1</f>
        <v>0.30000000000000004</v>
      </c>
      <c r="J330" s="36">
        <v>66</v>
      </c>
      <c r="K330" s="43">
        <v>20.295914</v>
      </c>
      <c r="L330" s="7" t="s">
        <v>15</v>
      </c>
      <c r="M330" s="37">
        <f t="shared" si="229"/>
        <v>1.2073291457491981</v>
      </c>
      <c r="N330" s="40">
        <f t="shared" si="229"/>
        <v>24.503848511819189</v>
      </c>
      <c r="O330" s="38">
        <v>0.39269908169872414</v>
      </c>
      <c r="P330" s="34">
        <v>0.3</v>
      </c>
      <c r="Q330" s="41">
        <f t="shared" si="230"/>
        <v>0.84513040202443868</v>
      </c>
      <c r="R330" s="41">
        <f t="shared" si="231"/>
        <v>0.2748893571891069</v>
      </c>
      <c r="S330" s="41">
        <f t="shared" ref="S330:S364" si="234">M330*P330</f>
        <v>0.36219874372475941</v>
      </c>
      <c r="T330" s="41">
        <f t="shared" ref="T330:T364" si="235">S330*K330</f>
        <v>7.351154553545757</v>
      </c>
      <c r="V330" s="11">
        <f t="shared" ref="V330:X334" si="236">B330/$H330</f>
        <v>0</v>
      </c>
      <c r="W330" s="11">
        <f t="shared" si="236"/>
        <v>0</v>
      </c>
      <c r="X330" s="11">
        <f t="shared" si="236"/>
        <v>1.2073291457491981</v>
      </c>
      <c r="Y330" s="11">
        <f t="shared" si="232"/>
        <v>1.2073291457491981</v>
      </c>
      <c r="Z330" s="11">
        <f>$K$330*Y330</f>
        <v>24.503848511819189</v>
      </c>
      <c r="AD330" s="34">
        <v>0.3</v>
      </c>
      <c r="AE330" s="35">
        <f t="shared" ref="AE330:AE364" si="237">V330*AD330*K330</f>
        <v>0</v>
      </c>
      <c r="AF330" s="35">
        <f t="shared" ref="AF330:AF364" si="238">W330*AD330*K330</f>
        <v>0</v>
      </c>
      <c r="AG330" s="35">
        <f t="shared" ref="AG330:AG364" si="239">X330*AD330*K330</f>
        <v>7.351154553545757</v>
      </c>
      <c r="AH330" s="11">
        <f t="shared" ref="AH330:AH364" si="240">SUM(AE330:AG330)</f>
        <v>7.351154553545757</v>
      </c>
    </row>
    <row r="331" spans="1:34" x14ac:dyDescent="0.3">
      <c r="A331" s="7" t="s">
        <v>18</v>
      </c>
      <c r="B331" s="3"/>
      <c r="C331" s="3"/>
      <c r="D331" s="3">
        <v>0.73243421908057327</v>
      </c>
      <c r="E331" s="3">
        <v>0.73243421908057327</v>
      </c>
      <c r="G331">
        <v>3</v>
      </c>
      <c r="H331">
        <f>G331*0.1</f>
        <v>0.30000000000000004</v>
      </c>
      <c r="J331" s="36">
        <v>66</v>
      </c>
      <c r="K331" s="43">
        <v>20.295914</v>
      </c>
      <c r="L331" s="7" t="s">
        <v>18</v>
      </c>
      <c r="M331" s="37">
        <f t="shared" si="229"/>
        <v>2.4414473969352439</v>
      </c>
      <c r="N331" s="40">
        <f t="shared" si="229"/>
        <v>49.551406403721572</v>
      </c>
      <c r="O331" s="38">
        <v>0.81157810217736337</v>
      </c>
      <c r="P331" s="34">
        <v>0.3</v>
      </c>
      <c r="Q331" s="41">
        <f t="shared" si="230"/>
        <v>1.7090131778546707</v>
      </c>
      <c r="R331" s="41">
        <f t="shared" si="231"/>
        <v>0.56810467152415434</v>
      </c>
      <c r="S331" s="41">
        <f t="shared" si="234"/>
        <v>0.73243421908057316</v>
      </c>
      <c r="T331" s="41">
        <f t="shared" si="235"/>
        <v>14.865421921116472</v>
      </c>
      <c r="V331" s="11">
        <f t="shared" si="236"/>
        <v>0</v>
      </c>
      <c r="W331" s="11">
        <f t="shared" si="236"/>
        <v>0</v>
      </c>
      <c r="X331" s="11">
        <f t="shared" si="236"/>
        <v>2.4414473969352439</v>
      </c>
      <c r="Y331" s="11">
        <f t="shared" si="232"/>
        <v>2.4414473969352439</v>
      </c>
      <c r="Z331" s="11">
        <f t="shared" ref="Z331:Z334" si="241">$K$330*Y331</f>
        <v>49.551406403721572</v>
      </c>
      <c r="AD331" s="34">
        <v>0.3</v>
      </c>
      <c r="AE331" s="35">
        <f t="shared" si="237"/>
        <v>0</v>
      </c>
      <c r="AF331" s="35">
        <f t="shared" si="238"/>
        <v>0</v>
      </c>
      <c r="AG331" s="35">
        <f t="shared" si="239"/>
        <v>14.865421921116472</v>
      </c>
      <c r="AH331" s="11">
        <f t="shared" si="240"/>
        <v>14.865421921116472</v>
      </c>
    </row>
    <row r="332" spans="1:34" x14ac:dyDescent="0.3">
      <c r="A332" s="7" t="s">
        <v>16</v>
      </c>
      <c r="B332" s="3"/>
      <c r="C332" s="3"/>
      <c r="D332" s="3">
        <v>0.33802994924411245</v>
      </c>
      <c r="E332" s="3">
        <v>0.33802994924411245</v>
      </c>
      <c r="G332">
        <v>3</v>
      </c>
      <c r="H332">
        <f>G332*0.1</f>
        <v>0.30000000000000004</v>
      </c>
      <c r="J332" s="36">
        <v>66</v>
      </c>
      <c r="K332" s="43">
        <v>20.295914</v>
      </c>
      <c r="L332" s="7" t="s">
        <v>16</v>
      </c>
      <c r="M332" s="37">
        <f t="shared" si="229"/>
        <v>1.1267664974803746</v>
      </c>
      <c r="N332" s="40">
        <f t="shared" si="229"/>
        <v>22.8687559309429</v>
      </c>
      <c r="O332" s="38">
        <v>0.22252947962927697</v>
      </c>
      <c r="P332" s="34">
        <v>0.3</v>
      </c>
      <c r="Q332" s="41">
        <f t="shared" si="230"/>
        <v>0.78873654823626216</v>
      </c>
      <c r="R332" s="41">
        <f t="shared" si="231"/>
        <v>0.15577063574049388</v>
      </c>
      <c r="S332" s="41">
        <f t="shared" si="234"/>
        <v>0.33802994924411239</v>
      </c>
      <c r="T332" s="41">
        <f t="shared" si="235"/>
        <v>6.8606267792828701</v>
      </c>
      <c r="V332" s="11">
        <f t="shared" si="236"/>
        <v>0</v>
      </c>
      <c r="W332" s="11">
        <f t="shared" si="236"/>
        <v>0</v>
      </c>
      <c r="X332" s="11">
        <f t="shared" si="236"/>
        <v>1.1267664974803746</v>
      </c>
      <c r="Y332" s="11">
        <f t="shared" si="232"/>
        <v>1.1267664974803746</v>
      </c>
      <c r="Z332" s="11">
        <f t="shared" si="241"/>
        <v>22.8687559309429</v>
      </c>
      <c r="AD332" s="34">
        <v>0.3</v>
      </c>
      <c r="AE332" s="35">
        <f t="shared" si="237"/>
        <v>0</v>
      </c>
      <c r="AF332" s="35">
        <f t="shared" si="238"/>
        <v>0</v>
      </c>
      <c r="AG332" s="35">
        <f t="shared" si="239"/>
        <v>6.8606267792828701</v>
      </c>
      <c r="AH332" s="11">
        <f t="shared" si="240"/>
        <v>6.8606267792828701</v>
      </c>
    </row>
    <row r="333" spans="1:34" x14ac:dyDescent="0.3">
      <c r="A333" s="7" t="s">
        <v>14</v>
      </c>
      <c r="B333" s="3"/>
      <c r="C333" s="3"/>
      <c r="D333" s="3">
        <v>2.9102691422163603E-2</v>
      </c>
      <c r="E333" s="3">
        <v>2.9102691422163603E-2</v>
      </c>
      <c r="G333">
        <v>3</v>
      </c>
      <c r="H333">
        <f>G333*0.1</f>
        <v>0.30000000000000004</v>
      </c>
      <c r="J333" s="36">
        <v>66</v>
      </c>
      <c r="K333" s="43">
        <v>20.295914</v>
      </c>
      <c r="L333" s="7" t="s">
        <v>14</v>
      </c>
      <c r="M333" s="37">
        <f t="shared" si="229"/>
        <v>9.7008971407212E-2</v>
      </c>
      <c r="N333" s="40">
        <f t="shared" si="229"/>
        <v>1.9688857409092337</v>
      </c>
      <c r="O333" s="38">
        <v>5.2359877559829869E-2</v>
      </c>
      <c r="P333" s="34">
        <v>0.3</v>
      </c>
      <c r="Q333" s="41">
        <f t="shared" si="230"/>
        <v>6.790627998504839E-2</v>
      </c>
      <c r="R333" s="41">
        <f t="shared" si="231"/>
        <v>3.6651914291880909E-2</v>
      </c>
      <c r="S333" s="41">
        <f t="shared" si="234"/>
        <v>2.9102691422163599E-2</v>
      </c>
      <c r="T333" s="41">
        <f t="shared" si="235"/>
        <v>0.59066572227277014</v>
      </c>
      <c r="V333" s="11">
        <f t="shared" si="236"/>
        <v>0</v>
      </c>
      <c r="W333" s="11">
        <f t="shared" si="236"/>
        <v>0</v>
      </c>
      <c r="X333" s="11">
        <f t="shared" si="236"/>
        <v>9.7008971407212E-2</v>
      </c>
      <c r="Y333" s="11">
        <f t="shared" si="232"/>
        <v>9.7008971407212E-2</v>
      </c>
      <c r="Z333" s="11">
        <f t="shared" si="241"/>
        <v>1.9688857409092337</v>
      </c>
      <c r="AD333" s="34">
        <v>0.3</v>
      </c>
      <c r="AE333" s="35">
        <f t="shared" si="237"/>
        <v>0</v>
      </c>
      <c r="AF333" s="35">
        <f t="shared" si="238"/>
        <v>0</v>
      </c>
      <c r="AG333" s="35">
        <f t="shared" si="239"/>
        <v>0.59066572227277014</v>
      </c>
      <c r="AH333" s="11">
        <f t="shared" si="240"/>
        <v>0.59066572227277014</v>
      </c>
    </row>
    <row r="334" spans="1:34" x14ac:dyDescent="0.3">
      <c r="A334" s="7" t="s">
        <v>12</v>
      </c>
      <c r="B334" s="3">
        <v>0.7861070590128223</v>
      </c>
      <c r="C334" s="3"/>
      <c r="D334" s="3">
        <v>1.5007812201870361</v>
      </c>
      <c r="E334" s="3">
        <v>2.2868882791998582</v>
      </c>
      <c r="G334">
        <v>3</v>
      </c>
      <c r="H334">
        <f>G334*0.1</f>
        <v>0.30000000000000004</v>
      </c>
      <c r="J334" s="36">
        <v>66</v>
      </c>
      <c r="K334" s="43">
        <v>20.295914</v>
      </c>
      <c r="L334" s="7" t="s">
        <v>12</v>
      </c>
      <c r="M334" s="37">
        <f t="shared" si="229"/>
        <v>7.622960930666193</v>
      </c>
      <c r="N334" s="40">
        <f t="shared" si="229"/>
        <v>154.71495947416102</v>
      </c>
      <c r="O334" s="38">
        <v>2.4805491993969402</v>
      </c>
      <c r="P334" s="34">
        <v>0.3</v>
      </c>
      <c r="Q334" s="41">
        <f t="shared" si="230"/>
        <v>5.3360726514663348</v>
      </c>
      <c r="R334" s="41">
        <f t="shared" si="231"/>
        <v>1.736384439577858</v>
      </c>
      <c r="S334" s="41">
        <f t="shared" si="234"/>
        <v>2.2868882791998577</v>
      </c>
      <c r="T334" s="41">
        <f t="shared" si="235"/>
        <v>46.414487842248299</v>
      </c>
      <c r="V334" s="11">
        <f t="shared" si="236"/>
        <v>2.6203568633760739</v>
      </c>
      <c r="W334" s="11">
        <f t="shared" si="236"/>
        <v>0</v>
      </c>
      <c r="X334" s="11">
        <f t="shared" si="236"/>
        <v>5.0026040672901191</v>
      </c>
      <c r="Y334" s="11">
        <f t="shared" si="232"/>
        <v>7.622960930666193</v>
      </c>
      <c r="Z334" s="11">
        <f t="shared" si="241"/>
        <v>154.71495947416102</v>
      </c>
      <c r="AD334" s="34">
        <v>0.3</v>
      </c>
      <c r="AE334" s="35">
        <f t="shared" si="237"/>
        <v>15.954761264517163</v>
      </c>
      <c r="AF334" s="35">
        <f t="shared" si="238"/>
        <v>0</v>
      </c>
      <c r="AG334" s="35">
        <f t="shared" si="239"/>
        <v>30.459726577731139</v>
      </c>
      <c r="AH334" s="11">
        <f t="shared" si="240"/>
        <v>46.414487842248306</v>
      </c>
    </row>
    <row r="335" spans="1:34" x14ac:dyDescent="0.3">
      <c r="A335" s="6">
        <v>67</v>
      </c>
      <c r="B335" s="3">
        <v>0.44403631474574934</v>
      </c>
      <c r="C335" s="3"/>
      <c r="D335" s="3">
        <v>2.3850488042690747</v>
      </c>
      <c r="E335" s="3">
        <v>2.8290851190148238</v>
      </c>
      <c r="J335" s="36"/>
      <c r="K335" s="38"/>
      <c r="L335" s="27">
        <v>67</v>
      </c>
      <c r="M335" s="46">
        <f>SUM(M330:M334)</f>
        <v>12.495512942238221</v>
      </c>
      <c r="N335" s="46">
        <f t="shared" ref="N335:AH335" si="242">SUM(N330:N334)</f>
        <v>253.60785606155389</v>
      </c>
      <c r="O335" s="46">
        <f t="shared" si="242"/>
        <v>3.9597157404621344</v>
      </c>
      <c r="P335" s="46"/>
      <c r="Q335" s="46">
        <f t="shared" si="242"/>
        <v>8.7468590595667557</v>
      </c>
      <c r="R335" s="46">
        <f t="shared" si="242"/>
        <v>2.7718010183234938</v>
      </c>
      <c r="S335" s="46">
        <f t="shared" si="242"/>
        <v>3.7486538826714666</v>
      </c>
      <c r="T335" s="46">
        <f t="shared" si="242"/>
        <v>76.082356818466167</v>
      </c>
      <c r="U335" s="46">
        <f t="shared" si="242"/>
        <v>0</v>
      </c>
      <c r="V335" s="46">
        <f t="shared" si="242"/>
        <v>2.6203568633760739</v>
      </c>
      <c r="W335" s="46">
        <f t="shared" si="242"/>
        <v>0</v>
      </c>
      <c r="X335" s="46">
        <f t="shared" si="242"/>
        <v>9.8751560788621475</v>
      </c>
      <c r="Y335" s="46">
        <f t="shared" si="242"/>
        <v>12.495512942238221</v>
      </c>
      <c r="Z335" s="46">
        <f t="shared" si="242"/>
        <v>253.60785606155389</v>
      </c>
      <c r="AA335" s="46">
        <f t="shared" si="242"/>
        <v>0</v>
      </c>
      <c r="AB335" s="46">
        <f t="shared" si="242"/>
        <v>0</v>
      </c>
      <c r="AC335" s="46">
        <f t="shared" si="242"/>
        <v>0</v>
      </c>
      <c r="AD335" s="46">
        <f t="shared" si="242"/>
        <v>1.5</v>
      </c>
      <c r="AE335" s="46">
        <f t="shared" si="242"/>
        <v>15.954761264517163</v>
      </c>
      <c r="AF335" s="46">
        <f t="shared" si="242"/>
        <v>0</v>
      </c>
      <c r="AG335" s="46">
        <f t="shared" si="242"/>
        <v>60.127595553949007</v>
      </c>
      <c r="AH335" s="46">
        <f t="shared" si="242"/>
        <v>76.082356818466181</v>
      </c>
    </row>
    <row r="336" spans="1:34" x14ac:dyDescent="0.3">
      <c r="A336" s="7" t="s">
        <v>15</v>
      </c>
      <c r="B336" s="3"/>
      <c r="C336" s="3"/>
      <c r="D336" s="3">
        <v>0.13070641167098079</v>
      </c>
      <c r="E336" s="3">
        <v>0.13070641167098079</v>
      </c>
      <c r="G336">
        <v>2</v>
      </c>
      <c r="H336">
        <f>G336*0.1</f>
        <v>0.2</v>
      </c>
      <c r="J336" s="36">
        <v>67</v>
      </c>
      <c r="K336" s="43">
        <v>25.199660000000002</v>
      </c>
      <c r="L336" s="7" t="s">
        <v>15</v>
      </c>
      <c r="M336" s="37">
        <f t="shared" si="229"/>
        <v>0.65353205835490391</v>
      </c>
      <c r="N336" s="40">
        <f t="shared" si="229"/>
        <v>16.46878566964374</v>
      </c>
      <c r="O336" s="38">
        <v>0.2159844949342983</v>
      </c>
      <c r="P336" s="34">
        <v>0.3</v>
      </c>
      <c r="Q336" s="41">
        <f t="shared" si="230"/>
        <v>0.45747244084843269</v>
      </c>
      <c r="R336" s="41">
        <f t="shared" si="231"/>
        <v>0.1511891464540088</v>
      </c>
      <c r="S336" s="41">
        <f t="shared" si="234"/>
        <v>0.19605961750647116</v>
      </c>
      <c r="T336" s="41">
        <f t="shared" si="235"/>
        <v>4.9406357008931217</v>
      </c>
      <c r="V336" s="11">
        <f t="shared" ref="V336:X340" si="243">B336/$H336</f>
        <v>0</v>
      </c>
      <c r="W336" s="11">
        <f t="shared" si="243"/>
        <v>0</v>
      </c>
      <c r="X336" s="11">
        <f t="shared" si="243"/>
        <v>0.65353205835490391</v>
      </c>
      <c r="Y336" s="11">
        <f t="shared" si="232"/>
        <v>0.65353205835490391</v>
      </c>
      <c r="Z336" s="11">
        <f>$K$336*Y336</f>
        <v>16.46878566964374</v>
      </c>
      <c r="AD336" s="34">
        <v>0.3</v>
      </c>
      <c r="AE336" s="35">
        <f t="shared" si="237"/>
        <v>0</v>
      </c>
      <c r="AF336" s="35">
        <f t="shared" si="238"/>
        <v>0</v>
      </c>
      <c r="AG336" s="35">
        <f t="shared" si="239"/>
        <v>4.9406357008931217</v>
      </c>
      <c r="AH336" s="11">
        <f t="shared" si="240"/>
        <v>4.9406357008931217</v>
      </c>
    </row>
    <row r="337" spans="1:34" x14ac:dyDescent="0.3">
      <c r="A337" s="7" t="s">
        <v>18</v>
      </c>
      <c r="B337" s="3"/>
      <c r="C337" s="3"/>
      <c r="D337" s="3">
        <v>0.54318593457089903</v>
      </c>
      <c r="E337" s="3">
        <v>0.54318593457089903</v>
      </c>
      <c r="G337">
        <v>2</v>
      </c>
      <c r="H337">
        <f>G337*0.1</f>
        <v>0.2</v>
      </c>
      <c r="J337" s="36">
        <v>67</v>
      </c>
      <c r="K337" s="43">
        <v>25.199660000000002</v>
      </c>
      <c r="L337" s="7" t="s">
        <v>18</v>
      </c>
      <c r="M337" s="37">
        <f t="shared" si="229"/>
        <v>2.7159296728544948</v>
      </c>
      <c r="N337" s="40">
        <f t="shared" si="229"/>
        <v>68.440504339844509</v>
      </c>
      <c r="O337" s="38">
        <v>0.89339041086459747</v>
      </c>
      <c r="P337" s="34">
        <v>0.3</v>
      </c>
      <c r="Q337" s="41">
        <f t="shared" si="230"/>
        <v>1.9011507709981463</v>
      </c>
      <c r="R337" s="41">
        <f t="shared" si="231"/>
        <v>0.62537328760521815</v>
      </c>
      <c r="S337" s="41">
        <f t="shared" si="234"/>
        <v>0.81477890185634838</v>
      </c>
      <c r="T337" s="41">
        <f t="shared" si="235"/>
        <v>20.532151301953348</v>
      </c>
      <c r="V337" s="11">
        <f t="shared" si="243"/>
        <v>0</v>
      </c>
      <c r="W337" s="11">
        <f t="shared" si="243"/>
        <v>0</v>
      </c>
      <c r="X337" s="11">
        <f t="shared" si="243"/>
        <v>2.7159296728544948</v>
      </c>
      <c r="Y337" s="11">
        <f t="shared" si="232"/>
        <v>2.7159296728544948</v>
      </c>
      <c r="Z337" s="11">
        <f t="shared" ref="Z337:Z340" si="244">$K$336*Y337</f>
        <v>68.440504339844509</v>
      </c>
      <c r="AD337" s="34">
        <v>0.3</v>
      </c>
      <c r="AE337" s="35">
        <f t="shared" si="237"/>
        <v>0</v>
      </c>
      <c r="AF337" s="35">
        <f t="shared" si="238"/>
        <v>0</v>
      </c>
      <c r="AG337" s="35">
        <f t="shared" si="239"/>
        <v>20.532151301953348</v>
      </c>
      <c r="AH337" s="11">
        <f t="shared" si="240"/>
        <v>20.532151301953348</v>
      </c>
    </row>
    <row r="338" spans="1:34" x14ac:dyDescent="0.3">
      <c r="A338" s="7" t="s">
        <v>16</v>
      </c>
      <c r="B338" s="3"/>
      <c r="C338" s="3"/>
      <c r="D338" s="3">
        <v>0.72166577861558145</v>
      </c>
      <c r="E338" s="3">
        <v>0.72166577861558145</v>
      </c>
      <c r="G338">
        <v>2</v>
      </c>
      <c r="H338">
        <f>G338*0.1</f>
        <v>0.2</v>
      </c>
      <c r="J338" s="36">
        <v>67</v>
      </c>
      <c r="K338" s="43">
        <v>25.199660000000002</v>
      </c>
      <c r="L338" s="7" t="s">
        <v>16</v>
      </c>
      <c r="M338" s="37">
        <f t="shared" si="229"/>
        <v>3.6083288930779069</v>
      </c>
      <c r="N338" s="40">
        <f t="shared" si="229"/>
        <v>90.928661273739607</v>
      </c>
      <c r="O338" s="38">
        <v>0.61850105367549046</v>
      </c>
      <c r="P338" s="34">
        <v>0.3</v>
      </c>
      <c r="Q338" s="41">
        <f t="shared" si="230"/>
        <v>2.5258302251545346</v>
      </c>
      <c r="R338" s="41">
        <f t="shared" si="231"/>
        <v>0.4329507375728433</v>
      </c>
      <c r="S338" s="41">
        <f t="shared" si="234"/>
        <v>1.0824986679233721</v>
      </c>
      <c r="T338" s="41">
        <f t="shared" si="235"/>
        <v>27.278598382121885</v>
      </c>
      <c r="V338" s="11">
        <f t="shared" si="243"/>
        <v>0</v>
      </c>
      <c r="W338" s="11">
        <f t="shared" si="243"/>
        <v>0</v>
      </c>
      <c r="X338" s="11">
        <f t="shared" si="243"/>
        <v>3.6083288930779069</v>
      </c>
      <c r="Y338" s="11">
        <f t="shared" si="232"/>
        <v>3.6083288930779069</v>
      </c>
      <c r="Z338" s="11">
        <f t="shared" si="244"/>
        <v>90.928661273739607</v>
      </c>
      <c r="AD338" s="34">
        <v>0.3</v>
      </c>
      <c r="AE338" s="35">
        <f t="shared" si="237"/>
        <v>0</v>
      </c>
      <c r="AF338" s="35">
        <f t="shared" si="238"/>
        <v>0</v>
      </c>
      <c r="AG338" s="35">
        <f t="shared" si="239"/>
        <v>27.278598382121885</v>
      </c>
      <c r="AH338" s="11">
        <f t="shared" si="240"/>
        <v>27.278598382121885</v>
      </c>
    </row>
    <row r="339" spans="1:34" x14ac:dyDescent="0.3">
      <c r="A339" s="7" t="s">
        <v>14</v>
      </c>
      <c r="B339" s="3"/>
      <c r="C339" s="3"/>
      <c r="D339" s="3">
        <v>2.1827018566622704E-2</v>
      </c>
      <c r="E339" s="3">
        <v>2.1827018566622704E-2</v>
      </c>
      <c r="G339">
        <v>2</v>
      </c>
      <c r="H339">
        <f>G339*0.1</f>
        <v>0.2</v>
      </c>
      <c r="J339" s="36">
        <v>67</v>
      </c>
      <c r="K339" s="43">
        <v>25.199660000000002</v>
      </c>
      <c r="L339" s="7" t="s">
        <v>14</v>
      </c>
      <c r="M339" s="37">
        <f t="shared" si="229"/>
        <v>0.10913509283311351</v>
      </c>
      <c r="N339" s="40">
        <f t="shared" si="229"/>
        <v>2.7501672334628973</v>
      </c>
      <c r="O339" s="38">
        <v>5.8904862254808614E-2</v>
      </c>
      <c r="P339" s="34">
        <v>0.3</v>
      </c>
      <c r="Q339" s="41">
        <f t="shared" si="230"/>
        <v>7.6394564983179453E-2</v>
      </c>
      <c r="R339" s="41">
        <f t="shared" si="231"/>
        <v>4.123340357836603E-2</v>
      </c>
      <c r="S339" s="41">
        <f t="shared" si="234"/>
        <v>3.2740527849934052E-2</v>
      </c>
      <c r="T339" s="41">
        <f t="shared" si="235"/>
        <v>0.82505017003886916</v>
      </c>
      <c r="V339" s="11">
        <f t="shared" si="243"/>
        <v>0</v>
      </c>
      <c r="W339" s="11">
        <f t="shared" si="243"/>
        <v>0</v>
      </c>
      <c r="X339" s="11">
        <f t="shared" si="243"/>
        <v>0.10913509283311351</v>
      </c>
      <c r="Y339" s="11">
        <f t="shared" si="232"/>
        <v>0.10913509283311351</v>
      </c>
      <c r="Z339" s="11">
        <f t="shared" si="244"/>
        <v>2.7501672334628973</v>
      </c>
      <c r="AD339" s="34">
        <v>0.3</v>
      </c>
      <c r="AE339" s="35">
        <f t="shared" si="237"/>
        <v>0</v>
      </c>
      <c r="AF339" s="35">
        <f t="shared" si="238"/>
        <v>0</v>
      </c>
      <c r="AG339" s="35">
        <f t="shared" si="239"/>
        <v>0.82505017003886916</v>
      </c>
      <c r="AH339" s="11">
        <f t="shared" si="240"/>
        <v>0.82505017003886916</v>
      </c>
    </row>
    <row r="340" spans="1:34" x14ac:dyDescent="0.3">
      <c r="A340" s="7" t="s">
        <v>12</v>
      </c>
      <c r="B340" s="3">
        <v>0.44403631474574934</v>
      </c>
      <c r="C340" s="3"/>
      <c r="D340" s="3">
        <v>0.96766366084499078</v>
      </c>
      <c r="E340" s="3">
        <v>1.4116999755907402</v>
      </c>
      <c r="G340">
        <v>2</v>
      </c>
      <c r="H340">
        <f>G340*0.1</f>
        <v>0.2</v>
      </c>
      <c r="J340" s="36">
        <v>67</v>
      </c>
      <c r="K340" s="43">
        <v>25.199660000000002</v>
      </c>
      <c r="L340" s="7" t="s">
        <v>12</v>
      </c>
      <c r="M340" s="37">
        <f t="shared" si="229"/>
        <v>7.0584998779537003</v>
      </c>
      <c r="N340" s="40">
        <f t="shared" si="229"/>
        <v>177.87179703447475</v>
      </c>
      <c r="O340" s="38">
        <v>2.2678371968101319</v>
      </c>
      <c r="P340" s="34">
        <v>0.3</v>
      </c>
      <c r="Q340" s="41">
        <f t="shared" si="230"/>
        <v>4.9409499145675895</v>
      </c>
      <c r="R340" s="41">
        <f t="shared" si="231"/>
        <v>1.5874860377670923</v>
      </c>
      <c r="S340" s="41">
        <f t="shared" si="234"/>
        <v>2.1175499633861099</v>
      </c>
      <c r="T340" s="41">
        <f t="shared" si="235"/>
        <v>53.36153911034242</v>
      </c>
      <c r="V340" s="11">
        <f t="shared" si="243"/>
        <v>2.2201815737287465</v>
      </c>
      <c r="W340" s="11">
        <f t="shared" si="243"/>
        <v>0</v>
      </c>
      <c r="X340" s="11">
        <f t="shared" si="243"/>
        <v>4.8383183042249538</v>
      </c>
      <c r="Y340" s="11">
        <f t="shared" si="232"/>
        <v>7.0584998779537003</v>
      </c>
      <c r="Z340" s="11">
        <f t="shared" si="244"/>
        <v>177.87179703447475</v>
      </c>
      <c r="AD340" s="34">
        <v>0.3</v>
      </c>
      <c r="AE340" s="35">
        <f t="shared" si="237"/>
        <v>16.784346238868803</v>
      </c>
      <c r="AF340" s="35">
        <f t="shared" si="238"/>
        <v>0</v>
      </c>
      <c r="AG340" s="35">
        <f t="shared" si="239"/>
        <v>36.577192871473621</v>
      </c>
      <c r="AH340" s="11">
        <f t="shared" si="240"/>
        <v>53.36153911034242</v>
      </c>
    </row>
    <row r="341" spans="1:34" x14ac:dyDescent="0.3">
      <c r="A341" s="6">
        <v>68</v>
      </c>
      <c r="B341" s="3">
        <v>0.14801210491524977</v>
      </c>
      <c r="C341" s="3"/>
      <c r="D341" s="3">
        <v>2.132525152825377</v>
      </c>
      <c r="E341" s="3">
        <v>2.2805372577406269</v>
      </c>
      <c r="J341" s="36"/>
      <c r="K341" s="38"/>
      <c r="L341" s="27">
        <v>68</v>
      </c>
      <c r="M341" s="46">
        <f>SUM(M336:M340)</f>
        <v>14.145425595074119</v>
      </c>
      <c r="N341" s="46">
        <f t="shared" ref="N341:AH341" si="245">SUM(N336:N340)</f>
        <v>356.45991555116552</v>
      </c>
      <c r="O341" s="46">
        <f t="shared" si="245"/>
        <v>4.0546180185393261</v>
      </c>
      <c r="P341" s="46"/>
      <c r="Q341" s="46">
        <f t="shared" si="245"/>
        <v>9.9017979165518817</v>
      </c>
      <c r="R341" s="46">
        <f t="shared" si="245"/>
        <v>2.8382326129775288</v>
      </c>
      <c r="S341" s="46">
        <f t="shared" si="245"/>
        <v>4.2436276785222358</v>
      </c>
      <c r="T341" s="46">
        <f t="shared" si="245"/>
        <v>106.93797466534966</v>
      </c>
      <c r="U341" s="46">
        <f t="shared" si="245"/>
        <v>0</v>
      </c>
      <c r="V341" s="46">
        <f t="shared" si="245"/>
        <v>2.2201815737287465</v>
      </c>
      <c r="W341" s="46">
        <f t="shared" si="245"/>
        <v>0</v>
      </c>
      <c r="X341" s="46">
        <f t="shared" si="245"/>
        <v>11.925244021345373</v>
      </c>
      <c r="Y341" s="46">
        <f t="shared" si="245"/>
        <v>14.145425595074119</v>
      </c>
      <c r="Z341" s="46">
        <f t="shared" si="245"/>
        <v>356.45991555116552</v>
      </c>
      <c r="AA341" s="46">
        <f t="shared" si="245"/>
        <v>0</v>
      </c>
      <c r="AB341" s="46">
        <f t="shared" si="245"/>
        <v>0</v>
      </c>
      <c r="AC341" s="46">
        <f t="shared" si="245"/>
        <v>0</v>
      </c>
      <c r="AD341" s="46">
        <f t="shared" si="245"/>
        <v>1.5</v>
      </c>
      <c r="AE341" s="46">
        <f t="shared" si="245"/>
        <v>16.784346238868803</v>
      </c>
      <c r="AF341" s="46">
        <f t="shared" si="245"/>
        <v>0</v>
      </c>
      <c r="AG341" s="46">
        <f t="shared" si="245"/>
        <v>90.15362842648085</v>
      </c>
      <c r="AH341" s="46">
        <f t="shared" si="245"/>
        <v>106.93797466534966</v>
      </c>
    </row>
    <row r="342" spans="1:34" x14ac:dyDescent="0.3">
      <c r="A342" s="7" t="s">
        <v>15</v>
      </c>
      <c r="B342" s="3"/>
      <c r="C342" s="3"/>
      <c r="D342" s="3">
        <v>1.8189182138852254E-2</v>
      </c>
      <c r="E342" s="3">
        <v>1.8189182138852254E-2</v>
      </c>
      <c r="G342">
        <v>2</v>
      </c>
      <c r="H342">
        <f>G342*0.1</f>
        <v>0.2</v>
      </c>
      <c r="J342" s="36">
        <v>68</v>
      </c>
      <c r="K342" s="43">
        <v>19.435549000000002</v>
      </c>
      <c r="L342" s="7" t="s">
        <v>15</v>
      </c>
      <c r="M342" s="37">
        <f t="shared" si="229"/>
        <v>9.0945910694261264E-2</v>
      </c>
      <c r="N342" s="40">
        <f t="shared" si="229"/>
        <v>1.7675837036479389</v>
      </c>
      <c r="O342" s="38">
        <v>4.9087385212340517E-2</v>
      </c>
      <c r="P342" s="34">
        <v>0.3</v>
      </c>
      <c r="Q342" s="41">
        <f t="shared" si="230"/>
        <v>6.3662137485982886E-2</v>
      </c>
      <c r="R342" s="41">
        <f t="shared" si="231"/>
        <v>3.4361169648638362E-2</v>
      </c>
      <c r="S342" s="41">
        <f t="shared" si="234"/>
        <v>2.7283773208278378E-2</v>
      </c>
      <c r="T342" s="41">
        <f t="shared" si="235"/>
        <v>0.53027511109438163</v>
      </c>
      <c r="V342" s="11">
        <f t="shared" ref="V342:X346" si="246">B342/$H342</f>
        <v>0</v>
      </c>
      <c r="W342" s="11">
        <f t="shared" si="246"/>
        <v>0</v>
      </c>
      <c r="X342" s="11">
        <f t="shared" si="246"/>
        <v>9.0945910694261264E-2</v>
      </c>
      <c r="Y342" s="11">
        <f t="shared" si="232"/>
        <v>9.0945910694261264E-2</v>
      </c>
      <c r="Z342" s="11">
        <f>$K$342*Y342</f>
        <v>1.7675837036479389</v>
      </c>
      <c r="AD342" s="34">
        <v>0.3</v>
      </c>
      <c r="AE342" s="35">
        <f t="shared" si="237"/>
        <v>0</v>
      </c>
      <c r="AF342" s="35">
        <f t="shared" si="238"/>
        <v>0</v>
      </c>
      <c r="AG342" s="35">
        <f t="shared" si="239"/>
        <v>0.53027511109438163</v>
      </c>
      <c r="AH342" s="11">
        <f t="shared" si="240"/>
        <v>0.53027511109438163</v>
      </c>
    </row>
    <row r="343" spans="1:34" x14ac:dyDescent="0.3">
      <c r="A343" s="7" t="s">
        <v>18</v>
      </c>
      <c r="B343" s="3"/>
      <c r="C343" s="3"/>
      <c r="D343" s="3">
        <v>0.65212025695105746</v>
      </c>
      <c r="E343" s="3">
        <v>0.65212025695105746</v>
      </c>
      <c r="G343">
        <v>2</v>
      </c>
      <c r="H343">
        <f>G343*0.1</f>
        <v>0.2</v>
      </c>
      <c r="J343" s="36">
        <v>68</v>
      </c>
      <c r="K343" s="43">
        <v>19.435549000000002</v>
      </c>
      <c r="L343" s="7" t="s">
        <v>18</v>
      </c>
      <c r="M343" s="37">
        <f t="shared" si="229"/>
        <v>3.2606012847552872</v>
      </c>
      <c r="N343" s="40">
        <f t="shared" si="229"/>
        <v>63.371576039324346</v>
      </c>
      <c r="O343" s="38">
        <v>1.0406525665016191</v>
      </c>
      <c r="P343" s="34">
        <v>0.3</v>
      </c>
      <c r="Q343" s="41">
        <f t="shared" si="230"/>
        <v>2.282420899328701</v>
      </c>
      <c r="R343" s="41">
        <f t="shared" si="231"/>
        <v>0.72845679655113327</v>
      </c>
      <c r="S343" s="41">
        <f t="shared" si="234"/>
        <v>0.97818038542658614</v>
      </c>
      <c r="T343" s="41">
        <f t="shared" si="235"/>
        <v>19.011472811797301</v>
      </c>
      <c r="V343" s="11">
        <f t="shared" si="246"/>
        <v>0</v>
      </c>
      <c r="W343" s="11">
        <f t="shared" si="246"/>
        <v>0</v>
      </c>
      <c r="X343" s="11">
        <f t="shared" si="246"/>
        <v>3.2606012847552872</v>
      </c>
      <c r="Y343" s="11">
        <f t="shared" si="232"/>
        <v>3.2606012847552872</v>
      </c>
      <c r="Z343" s="11">
        <f t="shared" ref="Z343:Z346" si="247">$K$342*Y343</f>
        <v>63.371576039324346</v>
      </c>
      <c r="AD343" s="34">
        <v>0.3</v>
      </c>
      <c r="AE343" s="35">
        <f t="shared" si="237"/>
        <v>0</v>
      </c>
      <c r="AF343" s="35">
        <f t="shared" si="238"/>
        <v>0</v>
      </c>
      <c r="AG343" s="35">
        <f t="shared" si="239"/>
        <v>19.011472811797301</v>
      </c>
      <c r="AH343" s="11">
        <f t="shared" si="240"/>
        <v>19.011472811797301</v>
      </c>
    </row>
    <row r="344" spans="1:34" x14ac:dyDescent="0.3">
      <c r="A344" s="7" t="s">
        <v>16</v>
      </c>
      <c r="B344" s="3"/>
      <c r="C344" s="3"/>
      <c r="D344" s="3">
        <v>0.23523116767020075</v>
      </c>
      <c r="E344" s="3">
        <v>0.23523116767020075</v>
      </c>
      <c r="G344">
        <v>2</v>
      </c>
      <c r="H344">
        <f>G344*0.1</f>
        <v>0.2</v>
      </c>
      <c r="J344" s="36">
        <v>68</v>
      </c>
      <c r="K344" s="43">
        <v>19.435549000000002</v>
      </c>
      <c r="L344" s="7" t="s">
        <v>16</v>
      </c>
      <c r="M344" s="37">
        <f t="shared" si="229"/>
        <v>1.1761558383510036</v>
      </c>
      <c r="N344" s="40">
        <f t="shared" si="229"/>
        <v>22.859234427907012</v>
      </c>
      <c r="O344" s="38">
        <v>0.20616701789183017</v>
      </c>
      <c r="P344" s="34">
        <v>0.3</v>
      </c>
      <c r="Q344" s="41">
        <f t="shared" si="230"/>
        <v>0.82330908684570248</v>
      </c>
      <c r="R344" s="41">
        <f t="shared" si="231"/>
        <v>0.14431691252428111</v>
      </c>
      <c r="S344" s="41">
        <f t="shared" si="234"/>
        <v>0.35284675150530104</v>
      </c>
      <c r="T344" s="41">
        <f t="shared" si="235"/>
        <v>6.8577703283721023</v>
      </c>
      <c r="V344" s="11">
        <f t="shared" si="246"/>
        <v>0</v>
      </c>
      <c r="W344" s="11">
        <f t="shared" si="246"/>
        <v>0</v>
      </c>
      <c r="X344" s="11">
        <f t="shared" si="246"/>
        <v>1.1761558383510036</v>
      </c>
      <c r="Y344" s="11">
        <f t="shared" si="232"/>
        <v>1.1761558383510036</v>
      </c>
      <c r="Z344" s="11">
        <f t="shared" si="247"/>
        <v>22.859234427907012</v>
      </c>
      <c r="AD344" s="34">
        <v>0.3</v>
      </c>
      <c r="AE344" s="35">
        <f t="shared" si="237"/>
        <v>0</v>
      </c>
      <c r="AF344" s="35">
        <f t="shared" si="238"/>
        <v>0</v>
      </c>
      <c r="AG344" s="35">
        <f t="shared" si="239"/>
        <v>6.8577703283721023</v>
      </c>
      <c r="AH344" s="11">
        <f t="shared" si="240"/>
        <v>6.8577703283721023</v>
      </c>
    </row>
    <row r="345" spans="1:34" x14ac:dyDescent="0.3">
      <c r="A345" s="7" t="s">
        <v>14</v>
      </c>
      <c r="B345" s="3"/>
      <c r="C345" s="3"/>
      <c r="D345" s="3">
        <v>1.4551345711081805E-2</v>
      </c>
      <c r="E345" s="3">
        <v>1.4551345711081805E-2</v>
      </c>
      <c r="G345">
        <v>2</v>
      </c>
      <c r="H345">
        <f>G345*0.1</f>
        <v>0.2</v>
      </c>
      <c r="J345" s="36">
        <v>68</v>
      </c>
      <c r="K345" s="43">
        <v>19.435549000000002</v>
      </c>
      <c r="L345" s="7" t="s">
        <v>14</v>
      </c>
      <c r="M345" s="37">
        <f t="shared" si="229"/>
        <v>7.2756728555409017E-2</v>
      </c>
      <c r="N345" s="40">
        <f t="shared" si="229"/>
        <v>1.4140669629183513</v>
      </c>
      <c r="O345" s="38">
        <v>3.9269908169872414E-2</v>
      </c>
      <c r="P345" s="34">
        <v>0.3</v>
      </c>
      <c r="Q345" s="41">
        <f t="shared" si="230"/>
        <v>5.0929709988786306E-2</v>
      </c>
      <c r="R345" s="41">
        <f t="shared" si="231"/>
        <v>2.7488935718910687E-2</v>
      </c>
      <c r="S345" s="41">
        <f t="shared" si="234"/>
        <v>2.1827018566622704E-2</v>
      </c>
      <c r="T345" s="41">
        <f t="shared" si="235"/>
        <v>0.42422008887550539</v>
      </c>
      <c r="V345" s="11">
        <f t="shared" si="246"/>
        <v>0</v>
      </c>
      <c r="W345" s="11">
        <f t="shared" si="246"/>
        <v>0</v>
      </c>
      <c r="X345" s="11">
        <f t="shared" si="246"/>
        <v>7.2756728555409017E-2</v>
      </c>
      <c r="Y345" s="11">
        <f t="shared" si="232"/>
        <v>7.2756728555409017E-2</v>
      </c>
      <c r="Z345" s="11">
        <f t="shared" si="247"/>
        <v>1.4140669629183513</v>
      </c>
      <c r="AD345" s="34">
        <v>0.3</v>
      </c>
      <c r="AE345" s="35">
        <f t="shared" si="237"/>
        <v>0</v>
      </c>
      <c r="AF345" s="35">
        <f t="shared" si="238"/>
        <v>0</v>
      </c>
      <c r="AG345" s="35">
        <f t="shared" si="239"/>
        <v>0.42422008887550539</v>
      </c>
      <c r="AH345" s="11">
        <f t="shared" si="240"/>
        <v>0.42422008887550539</v>
      </c>
    </row>
    <row r="346" spans="1:34" x14ac:dyDescent="0.3">
      <c r="A346" s="7" t="s">
        <v>12</v>
      </c>
      <c r="B346" s="3">
        <v>0.14801210491524977</v>
      </c>
      <c r="C346" s="3"/>
      <c r="D346" s="3">
        <v>1.2124332003541849</v>
      </c>
      <c r="E346" s="3">
        <v>1.3604453052694347</v>
      </c>
      <c r="G346">
        <v>2</v>
      </c>
      <c r="H346">
        <f>G346*0.1</f>
        <v>0.2</v>
      </c>
      <c r="J346" s="36">
        <v>68</v>
      </c>
      <c r="K346" s="43">
        <v>19.435549000000002</v>
      </c>
      <c r="L346" s="7" t="s">
        <v>12</v>
      </c>
      <c r="M346" s="37">
        <f t="shared" si="229"/>
        <v>6.8022265263471731</v>
      </c>
      <c r="N346" s="40">
        <f t="shared" si="229"/>
        <v>132.20500696192028</v>
      </c>
      <c r="O346" s="38">
        <v>2.1107575641306431</v>
      </c>
      <c r="P346" s="34">
        <v>0.3</v>
      </c>
      <c r="Q346" s="41">
        <f t="shared" si="230"/>
        <v>4.7615585684430206</v>
      </c>
      <c r="R346" s="41">
        <f t="shared" si="231"/>
        <v>1.4775302948914502</v>
      </c>
      <c r="S346" s="41">
        <f t="shared" si="234"/>
        <v>2.040667957904152</v>
      </c>
      <c r="T346" s="41">
        <f t="shared" si="235"/>
        <v>39.661502088576086</v>
      </c>
      <c r="V346" s="11">
        <f t="shared" si="246"/>
        <v>0.74006052457624882</v>
      </c>
      <c r="W346" s="11">
        <f t="shared" si="246"/>
        <v>0</v>
      </c>
      <c r="X346" s="11">
        <f t="shared" si="246"/>
        <v>6.0621660017709242</v>
      </c>
      <c r="Y346" s="11">
        <f t="shared" si="232"/>
        <v>6.8022265263471731</v>
      </c>
      <c r="Z346" s="11">
        <f t="shared" si="247"/>
        <v>132.20500696192028</v>
      </c>
      <c r="AD346" s="34">
        <v>0.3</v>
      </c>
      <c r="AE346" s="35">
        <f t="shared" si="237"/>
        <v>4.3150447765102165</v>
      </c>
      <c r="AF346" s="35">
        <f t="shared" si="238"/>
        <v>0</v>
      </c>
      <c r="AG346" s="35">
        <f t="shared" si="239"/>
        <v>35.346457312065866</v>
      </c>
      <c r="AH346" s="11">
        <f t="shared" si="240"/>
        <v>39.661502088576086</v>
      </c>
    </row>
    <row r="347" spans="1:34" x14ac:dyDescent="0.3">
      <c r="A347" s="6">
        <v>69</v>
      </c>
      <c r="B347" s="3">
        <v>0.88807262949149857</v>
      </c>
      <c r="C347" s="3"/>
      <c r="D347" s="3">
        <v>9.3993370995406664</v>
      </c>
      <c r="E347" s="3">
        <v>10.287409729032163</v>
      </c>
      <c r="J347" s="36"/>
      <c r="K347" s="38"/>
      <c r="L347" s="27">
        <v>69</v>
      </c>
      <c r="M347" s="46">
        <f>SUM(M342:M346)</f>
        <v>11.402686288703133</v>
      </c>
      <c r="N347" s="46">
        <f t="shared" ref="N347:T347" si="248">SUM(N342:N346)</f>
        <v>221.61746809571792</v>
      </c>
      <c r="O347" s="46">
        <f t="shared" si="248"/>
        <v>3.4459344419063056</v>
      </c>
      <c r="P347" s="46"/>
      <c r="Q347" s="46">
        <f t="shared" si="248"/>
        <v>7.9818804020921927</v>
      </c>
      <c r="R347" s="46">
        <f t="shared" si="248"/>
        <v>2.4121541093344137</v>
      </c>
      <c r="S347" s="46">
        <f t="shared" si="248"/>
        <v>3.4208058866109403</v>
      </c>
      <c r="T347" s="46">
        <f t="shared" si="248"/>
        <v>66.485240428715372</v>
      </c>
      <c r="U347" s="46">
        <f t="shared" ref="U347" si="249">SUM(U342:U346)</f>
        <v>0</v>
      </c>
      <c r="V347" s="46">
        <f t="shared" ref="V347" si="250">SUM(V342:V346)</f>
        <v>0.74006052457624882</v>
      </c>
      <c r="W347" s="46">
        <f t="shared" ref="W347" si="251">SUM(W342:W346)</f>
        <v>0</v>
      </c>
      <c r="X347" s="46">
        <f t="shared" ref="X347" si="252">SUM(X342:X346)</f>
        <v>10.662625764126886</v>
      </c>
      <c r="Y347" s="46">
        <f t="shared" ref="Y347" si="253">SUM(Y342:Y346)</f>
        <v>11.402686288703133</v>
      </c>
      <c r="Z347" s="46">
        <f t="shared" ref="Z347" si="254">SUM(Z342:Z346)</f>
        <v>221.61746809571792</v>
      </c>
      <c r="AA347" s="46">
        <f t="shared" ref="AA347" si="255">SUM(AA342:AA346)</f>
        <v>0</v>
      </c>
      <c r="AB347" s="46">
        <f t="shared" ref="AB347" si="256">SUM(AB342:AB346)</f>
        <v>0</v>
      </c>
      <c r="AC347" s="46">
        <f t="shared" ref="AC347" si="257">SUM(AC342:AC346)</f>
        <v>0</v>
      </c>
      <c r="AD347" s="46">
        <f t="shared" ref="AD347" si="258">SUM(AD342:AD346)</f>
        <v>1.5</v>
      </c>
      <c r="AE347" s="46">
        <f t="shared" ref="AE347" si="259">SUM(AE342:AE346)</f>
        <v>4.3150447765102165</v>
      </c>
      <c r="AF347" s="46">
        <f t="shared" ref="AF347" si="260">SUM(AF342:AF346)</f>
        <v>0</v>
      </c>
      <c r="AG347" s="46">
        <f t="shared" ref="AG347" si="261">SUM(AG342:AG346)</f>
        <v>62.170195652205152</v>
      </c>
      <c r="AH347" s="46">
        <f t="shared" ref="AH347" si="262">SUM(AH342:AH346)</f>
        <v>66.485240428715372</v>
      </c>
    </row>
    <row r="348" spans="1:34" x14ac:dyDescent="0.3">
      <c r="A348" s="7" t="s">
        <v>15</v>
      </c>
      <c r="B348" s="3"/>
      <c r="C348" s="3"/>
      <c r="D348" s="3">
        <v>0.3014290240474366</v>
      </c>
      <c r="E348" s="3">
        <v>0.3014290240474366</v>
      </c>
      <c r="G348">
        <v>8</v>
      </c>
      <c r="H348">
        <f>G348*0.1</f>
        <v>0.8</v>
      </c>
      <c r="J348" s="36">
        <v>69</v>
      </c>
      <c r="K348" s="43">
        <v>68.127292999999995</v>
      </c>
      <c r="L348" s="7" t="s">
        <v>15</v>
      </c>
      <c r="M348" s="37">
        <f t="shared" si="229"/>
        <v>0.37678628005929571</v>
      </c>
      <c r="N348" s="40">
        <f t="shared" si="229"/>
        <v>25.669429299979694</v>
      </c>
      <c r="O348" s="38">
        <v>0.13499030933393641</v>
      </c>
      <c r="P348" s="34">
        <v>0.3</v>
      </c>
      <c r="Q348" s="41">
        <f t="shared" si="230"/>
        <v>0.26375039604150696</v>
      </c>
      <c r="R348" s="41">
        <f t="shared" si="231"/>
        <v>9.4493216533755475E-2</v>
      </c>
      <c r="S348" s="41">
        <f>M348*P348</f>
        <v>0.1130358840177887</v>
      </c>
      <c r="T348" s="41">
        <f>S348*K348</f>
        <v>7.7008287899939081</v>
      </c>
      <c r="V348" s="11">
        <f t="shared" ref="V348:X352" si="263">B348/$H348</f>
        <v>0</v>
      </c>
      <c r="W348" s="11">
        <f t="shared" si="263"/>
        <v>0</v>
      </c>
      <c r="X348" s="11">
        <f t="shared" si="263"/>
        <v>0.37678628005929571</v>
      </c>
      <c r="Y348" s="11">
        <f t="shared" si="232"/>
        <v>0.37678628005929571</v>
      </c>
      <c r="Z348" s="11">
        <f>$K$348*Y348</f>
        <v>25.669429299979694</v>
      </c>
      <c r="AD348" s="34">
        <v>0.3</v>
      </c>
      <c r="AE348" s="35">
        <f t="shared" si="237"/>
        <v>0</v>
      </c>
      <c r="AF348" s="35">
        <f t="shared" si="238"/>
        <v>0</v>
      </c>
      <c r="AG348" s="35">
        <f t="shared" si="239"/>
        <v>7.7008287899939081</v>
      </c>
      <c r="AH348" s="11">
        <f t="shared" si="240"/>
        <v>7.7008287899939081</v>
      </c>
    </row>
    <row r="349" spans="1:34" x14ac:dyDescent="0.3">
      <c r="A349" s="7" t="s">
        <v>18</v>
      </c>
      <c r="B349" s="3"/>
      <c r="C349" s="3"/>
      <c r="D349" s="3">
        <v>2.7693445208910901</v>
      </c>
      <c r="E349" s="3">
        <v>2.7693445208910901</v>
      </c>
      <c r="G349">
        <v>8</v>
      </c>
      <c r="H349">
        <f>G349*0.1</f>
        <v>0.8</v>
      </c>
      <c r="J349" s="36">
        <v>69</v>
      </c>
      <c r="K349" s="43">
        <v>68.127292999999995</v>
      </c>
      <c r="L349" s="7" t="s">
        <v>18</v>
      </c>
      <c r="M349" s="37">
        <f t="shared" si="229"/>
        <v>3.4616806511138623</v>
      </c>
      <c r="N349" s="40">
        <f t="shared" si="229"/>
        <v>235.83493199086485</v>
      </c>
      <c r="O349" s="38">
        <v>1.1167380135807452</v>
      </c>
      <c r="P349" s="34">
        <v>0.3</v>
      </c>
      <c r="Q349" s="41">
        <f t="shared" si="230"/>
        <v>2.4231764557797035</v>
      </c>
      <c r="R349" s="41">
        <f t="shared" si="231"/>
        <v>0.78171660950652155</v>
      </c>
      <c r="S349" s="41">
        <f t="shared" si="234"/>
        <v>1.0385041953341587</v>
      </c>
      <c r="T349" s="41">
        <f>S349*K349</f>
        <v>70.750479597259456</v>
      </c>
      <c r="V349" s="11">
        <f t="shared" si="263"/>
        <v>0</v>
      </c>
      <c r="W349" s="11">
        <f t="shared" si="263"/>
        <v>0</v>
      </c>
      <c r="X349" s="11">
        <f t="shared" si="263"/>
        <v>3.4616806511138623</v>
      </c>
      <c r="Y349" s="11">
        <f t="shared" si="232"/>
        <v>3.4616806511138623</v>
      </c>
      <c r="Z349" s="11">
        <f t="shared" ref="Z349:Z352" si="264">$K$348*Y349</f>
        <v>235.83493199086485</v>
      </c>
      <c r="AD349" s="34">
        <v>0.3</v>
      </c>
      <c r="AE349" s="35">
        <f t="shared" si="237"/>
        <v>0</v>
      </c>
      <c r="AF349" s="35">
        <f t="shared" si="238"/>
        <v>0</v>
      </c>
      <c r="AG349" s="35">
        <f t="shared" si="239"/>
        <v>70.750479597259456</v>
      </c>
      <c r="AH349" s="11">
        <f t="shared" si="240"/>
        <v>70.750479597259456</v>
      </c>
    </row>
    <row r="350" spans="1:34" x14ac:dyDescent="0.3">
      <c r="A350" s="7" t="s">
        <v>16</v>
      </c>
      <c r="B350" s="3"/>
      <c r="C350" s="3"/>
      <c r="D350" s="3">
        <v>1.198835300544814</v>
      </c>
      <c r="E350" s="3">
        <v>1.198835300544814</v>
      </c>
      <c r="G350">
        <v>8</v>
      </c>
      <c r="H350">
        <f>G350*0.1</f>
        <v>0.8</v>
      </c>
      <c r="J350" s="36">
        <v>69</v>
      </c>
      <c r="K350" s="43">
        <v>68.127292999999995</v>
      </c>
      <c r="L350" s="7" t="s">
        <v>16</v>
      </c>
      <c r="M350" s="37">
        <f t="shared" si="229"/>
        <v>1.4985441256810175</v>
      </c>
      <c r="N350" s="40">
        <f t="shared" si="229"/>
        <v>102.09175472369949</v>
      </c>
      <c r="O350" s="38">
        <v>0.30925052683774534</v>
      </c>
      <c r="P350" s="34">
        <v>0.3</v>
      </c>
      <c r="Q350" s="41">
        <f t="shared" si="230"/>
        <v>1.0489808879767122</v>
      </c>
      <c r="R350" s="41">
        <f t="shared" si="231"/>
        <v>0.21647536878642173</v>
      </c>
      <c r="S350" s="41">
        <f t="shared" si="234"/>
        <v>0.44956323770430523</v>
      </c>
      <c r="T350" s="41">
        <f t="shared" si="235"/>
        <v>30.627526417109848</v>
      </c>
      <c r="V350" s="11">
        <f t="shared" si="263"/>
        <v>0</v>
      </c>
      <c r="W350" s="11">
        <f t="shared" si="263"/>
        <v>0</v>
      </c>
      <c r="X350" s="11">
        <f t="shared" si="263"/>
        <v>1.4985441256810175</v>
      </c>
      <c r="Y350" s="11">
        <f t="shared" si="232"/>
        <v>1.4985441256810175</v>
      </c>
      <c r="Z350" s="11">
        <f t="shared" si="264"/>
        <v>102.09175472369949</v>
      </c>
      <c r="AD350" s="34">
        <v>0.3</v>
      </c>
      <c r="AE350" s="35">
        <f t="shared" si="237"/>
        <v>0</v>
      </c>
      <c r="AF350" s="35">
        <f t="shared" si="238"/>
        <v>0</v>
      </c>
      <c r="AG350" s="35">
        <f t="shared" si="239"/>
        <v>30.627526417109848</v>
      </c>
      <c r="AH350" s="11">
        <f t="shared" si="240"/>
        <v>30.627526417109848</v>
      </c>
    </row>
    <row r="351" spans="1:34" x14ac:dyDescent="0.3">
      <c r="A351" s="7" t="s">
        <v>14</v>
      </c>
      <c r="B351" s="3"/>
      <c r="C351" s="3"/>
      <c r="D351" s="3">
        <v>9.0945910694261251E-2</v>
      </c>
      <c r="E351" s="3">
        <v>9.0945910694261251E-2</v>
      </c>
      <c r="G351">
        <v>8</v>
      </c>
      <c r="H351">
        <f>G351*0.1</f>
        <v>0.8</v>
      </c>
      <c r="J351" s="36">
        <v>69</v>
      </c>
      <c r="K351" s="43">
        <v>68.127292999999995</v>
      </c>
      <c r="L351" s="7" t="s">
        <v>14</v>
      </c>
      <c r="M351" s="37">
        <f t="shared" si="229"/>
        <v>0.11368238836782656</v>
      </c>
      <c r="N351" s="40">
        <f t="shared" si="229"/>
        <v>7.7448733812747106</v>
      </c>
      <c r="O351" s="38">
        <v>6.1359231515425668E-2</v>
      </c>
      <c r="P351" s="34">
        <v>0.3</v>
      </c>
      <c r="Q351" s="41">
        <f t="shared" si="230"/>
        <v>7.9577671857478591E-2</v>
      </c>
      <c r="R351" s="41">
        <f t="shared" si="231"/>
        <v>4.2951462060797967E-2</v>
      </c>
      <c r="S351" s="41">
        <f t="shared" si="234"/>
        <v>3.4104716510347965E-2</v>
      </c>
      <c r="T351" s="41">
        <f t="shared" si="235"/>
        <v>2.3234620143824132</v>
      </c>
      <c r="V351" s="11">
        <f t="shared" si="263"/>
        <v>0</v>
      </c>
      <c r="W351" s="11">
        <f t="shared" si="263"/>
        <v>0</v>
      </c>
      <c r="X351" s="11">
        <f t="shared" si="263"/>
        <v>0.11368238836782656</v>
      </c>
      <c r="Y351" s="11">
        <f t="shared" si="232"/>
        <v>0.11368238836782656</v>
      </c>
      <c r="Z351" s="11">
        <f t="shared" si="264"/>
        <v>7.7448733812747106</v>
      </c>
      <c r="AD351" s="34">
        <v>0.3</v>
      </c>
      <c r="AE351" s="35">
        <f t="shared" si="237"/>
        <v>0</v>
      </c>
      <c r="AF351" s="35">
        <f t="shared" si="238"/>
        <v>0</v>
      </c>
      <c r="AG351" s="35">
        <f t="shared" si="239"/>
        <v>2.3234620143824132</v>
      </c>
      <c r="AH351" s="11">
        <f t="shared" si="240"/>
        <v>2.3234620143824132</v>
      </c>
    </row>
    <row r="352" spans="1:34" x14ac:dyDescent="0.3">
      <c r="A352" s="7" t="s">
        <v>12</v>
      </c>
      <c r="B352" s="3">
        <v>0.88807262949149857</v>
      </c>
      <c r="C352" s="3"/>
      <c r="D352" s="3">
        <v>5.0387823433630636</v>
      </c>
      <c r="E352" s="3">
        <v>5.9268549728545619</v>
      </c>
      <c r="G352">
        <v>8</v>
      </c>
      <c r="H352">
        <f>G352*0.1</f>
        <v>0.8</v>
      </c>
      <c r="J352" s="36">
        <v>69</v>
      </c>
      <c r="K352" s="43">
        <v>68.127292999999995</v>
      </c>
      <c r="L352" s="7" t="s">
        <v>12</v>
      </c>
      <c r="M352" s="37">
        <f t="shared" si="229"/>
        <v>7.4085687160682028</v>
      </c>
      <c r="N352" s="40">
        <f t="shared" si="229"/>
        <v>504.72573163021224</v>
      </c>
      <c r="O352" s="38">
        <v>2.3046527357193884</v>
      </c>
      <c r="P352" s="34">
        <v>0.3</v>
      </c>
      <c r="Q352" s="41">
        <f t="shared" si="230"/>
        <v>5.1859981012477414</v>
      </c>
      <c r="R352" s="41">
        <f t="shared" si="231"/>
        <v>1.6132569150035718</v>
      </c>
      <c r="S352" s="41">
        <f t="shared" si="234"/>
        <v>2.2225706148204609</v>
      </c>
      <c r="T352" s="41">
        <f t="shared" si="235"/>
        <v>151.41771948906367</v>
      </c>
      <c r="V352" s="11">
        <f t="shared" si="263"/>
        <v>1.1100907868643732</v>
      </c>
      <c r="W352" s="11">
        <f t="shared" si="263"/>
        <v>0</v>
      </c>
      <c r="X352" s="11">
        <f t="shared" si="263"/>
        <v>6.2984779292038295</v>
      </c>
      <c r="Y352" s="11">
        <f t="shared" si="232"/>
        <v>7.4085687160682028</v>
      </c>
      <c r="Z352" s="11">
        <f t="shared" si="264"/>
        <v>504.72573163021224</v>
      </c>
      <c r="AD352" s="34">
        <v>0.3</v>
      </c>
      <c r="AE352" s="35">
        <f t="shared" si="237"/>
        <v>22.68824408799291</v>
      </c>
      <c r="AF352" s="35">
        <f t="shared" si="238"/>
        <v>0</v>
      </c>
      <c r="AG352" s="35">
        <f t="shared" si="239"/>
        <v>128.72947540107074</v>
      </c>
      <c r="AH352" s="11">
        <f t="shared" si="240"/>
        <v>151.41771948906364</v>
      </c>
    </row>
    <row r="353" spans="1:34" x14ac:dyDescent="0.3">
      <c r="A353" s="6">
        <v>70</v>
      </c>
      <c r="B353" s="3">
        <v>0.29602420983049954</v>
      </c>
      <c r="C353" s="3"/>
      <c r="D353" s="3">
        <v>1.1107842155526584</v>
      </c>
      <c r="E353" s="3">
        <v>1.4068084253831579</v>
      </c>
      <c r="J353" s="36"/>
      <c r="K353" s="38"/>
      <c r="L353" s="27">
        <v>70</v>
      </c>
      <c r="M353" s="46">
        <f>SUM(M348:M352)</f>
        <v>12.859262161290204</v>
      </c>
      <c r="N353" s="46">
        <f t="shared" ref="N353:T353" si="265">SUM(N348:N352)</f>
        <v>876.06672102603102</v>
      </c>
      <c r="O353" s="46">
        <f t="shared" si="265"/>
        <v>3.9269908169872414</v>
      </c>
      <c r="P353" s="46"/>
      <c r="Q353" s="46">
        <f t="shared" si="265"/>
        <v>9.0014835129031425</v>
      </c>
      <c r="R353" s="46">
        <f t="shared" si="265"/>
        <v>2.7488935718910685</v>
      </c>
      <c r="S353" s="46">
        <f t="shared" si="265"/>
        <v>3.8577786483870615</v>
      </c>
      <c r="T353" s="46">
        <f t="shared" si="265"/>
        <v>262.82001630780928</v>
      </c>
      <c r="U353" s="46">
        <f t="shared" ref="U353" si="266">SUM(U348:U352)</f>
        <v>0</v>
      </c>
      <c r="V353" s="46">
        <f t="shared" ref="V353" si="267">SUM(V348:V352)</f>
        <v>1.1100907868643732</v>
      </c>
      <c r="W353" s="46">
        <f t="shared" ref="W353" si="268">SUM(W348:W352)</f>
        <v>0</v>
      </c>
      <c r="X353" s="46">
        <f t="shared" ref="X353" si="269">SUM(X348:X352)</f>
        <v>11.749171374425831</v>
      </c>
      <c r="Y353" s="46">
        <f t="shared" ref="Y353" si="270">SUM(Y348:Y352)</f>
        <v>12.859262161290204</v>
      </c>
      <c r="Z353" s="46">
        <f t="shared" ref="Z353" si="271">SUM(Z348:Z352)</f>
        <v>876.06672102603102</v>
      </c>
      <c r="AA353" s="46">
        <f t="shared" ref="AA353" si="272">SUM(AA348:AA352)</f>
        <v>0</v>
      </c>
      <c r="AB353" s="46">
        <f t="shared" ref="AB353" si="273">SUM(AB348:AB352)</f>
        <v>0</v>
      </c>
      <c r="AC353" s="46">
        <f t="shared" ref="AC353" si="274">SUM(AC348:AC352)</f>
        <v>0</v>
      </c>
      <c r="AD353" s="46">
        <f t="shared" ref="AD353" si="275">SUM(AD348:AD352)</f>
        <v>1.5</v>
      </c>
      <c r="AE353" s="46">
        <f t="shared" ref="AE353" si="276">SUM(AE348:AE352)</f>
        <v>22.68824408799291</v>
      </c>
      <c r="AF353" s="46">
        <f t="shared" ref="AF353" si="277">SUM(AF348:AF352)</f>
        <v>0</v>
      </c>
      <c r="AG353" s="46">
        <f t="shared" ref="AG353" si="278">SUM(AG348:AG352)</f>
        <v>240.13177221981636</v>
      </c>
      <c r="AH353" s="46">
        <f t="shared" ref="AH353" si="279">SUM(AH348:AH352)</f>
        <v>262.82001630780928</v>
      </c>
    </row>
    <row r="354" spans="1:34" x14ac:dyDescent="0.3">
      <c r="A354" s="7" t="s">
        <v>15</v>
      </c>
      <c r="B354" s="3"/>
      <c r="C354" s="3"/>
      <c r="D354" s="3">
        <v>0.12706857524321033</v>
      </c>
      <c r="E354" s="3">
        <v>0.12706857524321033</v>
      </c>
      <c r="G354">
        <v>1</v>
      </c>
      <c r="H354">
        <f>G354*0.1</f>
        <v>0.1</v>
      </c>
      <c r="J354" s="36">
        <v>70</v>
      </c>
      <c r="K354" s="43">
        <v>13.370430000000001</v>
      </c>
      <c r="L354" s="7" t="s">
        <v>15</v>
      </c>
      <c r="M354" s="37">
        <f t="shared" si="229"/>
        <v>1.2706857524321031</v>
      </c>
      <c r="N354" s="40">
        <f t="shared" si="229"/>
        <v>16.989614904890765</v>
      </c>
      <c r="O354" s="38">
        <v>0.41233403578366035</v>
      </c>
      <c r="P354" s="34">
        <v>0.3</v>
      </c>
      <c r="Q354" s="41">
        <f t="shared" si="230"/>
        <v>0.88948002670247217</v>
      </c>
      <c r="R354" s="41">
        <f t="shared" si="231"/>
        <v>0.28863382504856222</v>
      </c>
      <c r="S354" s="41">
        <f t="shared" si="234"/>
        <v>0.38120572572963091</v>
      </c>
      <c r="T354" s="41">
        <f t="shared" si="235"/>
        <v>5.096884471467229</v>
      </c>
      <c r="V354" s="11">
        <f t="shared" ref="V354:X358" si="280">B354/$H354</f>
        <v>0</v>
      </c>
      <c r="W354" s="11">
        <f t="shared" si="280"/>
        <v>0</v>
      </c>
      <c r="X354" s="11">
        <f t="shared" si="280"/>
        <v>1.2706857524321031</v>
      </c>
      <c r="Y354" s="11">
        <f t="shared" si="232"/>
        <v>1.2706857524321031</v>
      </c>
      <c r="Z354" s="11">
        <f>$K$354*Y354</f>
        <v>16.989614904890765</v>
      </c>
      <c r="AD354" s="34">
        <v>0.3</v>
      </c>
      <c r="AE354" s="35">
        <f t="shared" si="237"/>
        <v>0</v>
      </c>
      <c r="AF354" s="35">
        <f t="shared" si="238"/>
        <v>0</v>
      </c>
      <c r="AG354" s="35">
        <f t="shared" si="239"/>
        <v>5.096884471467229</v>
      </c>
      <c r="AH354" s="11">
        <f t="shared" si="240"/>
        <v>5.096884471467229</v>
      </c>
    </row>
    <row r="355" spans="1:34" x14ac:dyDescent="0.3">
      <c r="A355" s="7" t="s">
        <v>18</v>
      </c>
      <c r="B355" s="3"/>
      <c r="C355" s="3"/>
      <c r="D355" s="3">
        <v>0.27657428860302413</v>
      </c>
      <c r="E355" s="3">
        <v>0.27657428860302413</v>
      </c>
      <c r="G355">
        <v>1</v>
      </c>
      <c r="H355">
        <f>G355*0.1</f>
        <v>0.1</v>
      </c>
      <c r="J355" s="36">
        <v>70</v>
      </c>
      <c r="K355" s="43">
        <v>13.370430000000001</v>
      </c>
      <c r="L355" s="7" t="s">
        <v>18</v>
      </c>
      <c r="M355" s="37">
        <f t="shared" si="229"/>
        <v>2.7657428860302411</v>
      </c>
      <c r="N355" s="40">
        <f t="shared" si="229"/>
        <v>36.979171655665318</v>
      </c>
      <c r="O355" s="38">
        <v>0.92284284199200162</v>
      </c>
      <c r="P355" s="34">
        <v>0.3</v>
      </c>
      <c r="Q355" s="41">
        <f t="shared" si="230"/>
        <v>1.9360200202211686</v>
      </c>
      <c r="R355" s="41">
        <f t="shared" si="231"/>
        <v>0.64598998939440111</v>
      </c>
      <c r="S355" s="41">
        <f t="shared" si="234"/>
        <v>0.82972286580907229</v>
      </c>
      <c r="T355" s="41">
        <f t="shared" si="235"/>
        <v>11.093751496699594</v>
      </c>
      <c r="V355" s="11">
        <f t="shared" si="280"/>
        <v>0</v>
      </c>
      <c r="W355" s="11">
        <f t="shared" si="280"/>
        <v>0</v>
      </c>
      <c r="X355" s="11">
        <f t="shared" si="280"/>
        <v>2.7657428860302411</v>
      </c>
      <c r="Y355" s="11">
        <f t="shared" si="232"/>
        <v>2.7657428860302411</v>
      </c>
      <c r="Z355" s="11">
        <f t="shared" ref="Z355:Z358" si="281">$K$354*Y355</f>
        <v>36.979171655665318</v>
      </c>
      <c r="AD355" s="34">
        <v>0.3</v>
      </c>
      <c r="AE355" s="35">
        <f t="shared" si="237"/>
        <v>0</v>
      </c>
      <c r="AF355" s="35">
        <f t="shared" si="238"/>
        <v>0</v>
      </c>
      <c r="AG355" s="35">
        <f t="shared" si="239"/>
        <v>11.093751496699594</v>
      </c>
      <c r="AH355" s="11">
        <f t="shared" si="240"/>
        <v>11.093751496699594</v>
      </c>
    </row>
    <row r="356" spans="1:34" x14ac:dyDescent="0.3">
      <c r="A356" s="7" t="s">
        <v>16</v>
      </c>
      <c r="B356" s="3"/>
      <c r="C356" s="3"/>
      <c r="D356" s="3">
        <v>0.28707103910497223</v>
      </c>
      <c r="E356" s="3">
        <v>0.28707103910497223</v>
      </c>
      <c r="G356">
        <v>1</v>
      </c>
      <c r="H356">
        <f>G356*0.1</f>
        <v>0.1</v>
      </c>
      <c r="J356" s="36">
        <v>70</v>
      </c>
      <c r="K356" s="43">
        <v>13.370430000000001</v>
      </c>
      <c r="L356" s="7" t="s">
        <v>16</v>
      </c>
      <c r="M356" s="37">
        <f t="shared" si="229"/>
        <v>2.8707103910497223</v>
      </c>
      <c r="N356" s="40">
        <f t="shared" si="229"/>
        <v>38.382632333802938</v>
      </c>
      <c r="O356" s="38">
        <v>0.51050880620834138</v>
      </c>
      <c r="P356" s="34">
        <v>0.3</v>
      </c>
      <c r="Q356" s="41">
        <f t="shared" si="230"/>
        <v>2.0094972737348056</v>
      </c>
      <c r="R356" s="41">
        <f t="shared" si="231"/>
        <v>0.35735616434583894</v>
      </c>
      <c r="S356" s="41">
        <f t="shared" si="234"/>
        <v>0.86121311731491668</v>
      </c>
      <c r="T356" s="41">
        <f t="shared" si="235"/>
        <v>11.514789700140883</v>
      </c>
      <c r="V356" s="11">
        <f t="shared" si="280"/>
        <v>0</v>
      </c>
      <c r="W356" s="11">
        <f t="shared" si="280"/>
        <v>0</v>
      </c>
      <c r="X356" s="11">
        <f t="shared" si="280"/>
        <v>2.8707103910497223</v>
      </c>
      <c r="Y356" s="11">
        <f t="shared" si="232"/>
        <v>2.8707103910497223</v>
      </c>
      <c r="Z356" s="11">
        <f t="shared" si="281"/>
        <v>38.382632333802938</v>
      </c>
      <c r="AD356" s="34">
        <v>0.3</v>
      </c>
      <c r="AE356" s="35">
        <f t="shared" si="237"/>
        <v>0</v>
      </c>
      <c r="AF356" s="35">
        <f t="shared" si="238"/>
        <v>0</v>
      </c>
      <c r="AG356" s="35">
        <f t="shared" si="239"/>
        <v>11.514789700140883</v>
      </c>
      <c r="AH356" s="11">
        <f t="shared" si="240"/>
        <v>11.514789700140883</v>
      </c>
    </row>
    <row r="357" spans="1:34" x14ac:dyDescent="0.3">
      <c r="A357" s="7" t="s">
        <v>14</v>
      </c>
      <c r="B357" s="3"/>
      <c r="C357" s="3"/>
      <c r="D357" s="3">
        <v>7.2756728555409024E-3</v>
      </c>
      <c r="E357" s="3">
        <v>7.2756728555409024E-3</v>
      </c>
      <c r="G357">
        <v>1</v>
      </c>
      <c r="H357">
        <f>G357*0.1</f>
        <v>0.1</v>
      </c>
      <c r="J357" s="36">
        <v>70</v>
      </c>
      <c r="K357" s="43">
        <v>13.370430000000001</v>
      </c>
      <c r="L357" s="7" t="s">
        <v>14</v>
      </c>
      <c r="M357" s="37">
        <f t="shared" si="229"/>
        <v>7.2756728555409017E-2</v>
      </c>
      <c r="N357" s="40">
        <f t="shared" si="229"/>
        <v>0.97278874617909739</v>
      </c>
      <c r="O357" s="38">
        <v>3.9269908169872414E-2</v>
      </c>
      <c r="P357" s="34">
        <v>0.3</v>
      </c>
      <c r="Q357" s="41">
        <f t="shared" si="230"/>
        <v>5.0929709988786306E-2</v>
      </c>
      <c r="R357" s="41">
        <f t="shared" si="231"/>
        <v>2.7488935718910687E-2</v>
      </c>
      <c r="S357" s="41">
        <f t="shared" si="234"/>
        <v>2.1827018566622704E-2</v>
      </c>
      <c r="T357" s="41">
        <f t="shared" si="235"/>
        <v>0.29183662385372922</v>
      </c>
      <c r="V357" s="11">
        <f t="shared" si="280"/>
        <v>0</v>
      </c>
      <c r="W357" s="11">
        <f t="shared" si="280"/>
        <v>0</v>
      </c>
      <c r="X357" s="11">
        <f t="shared" si="280"/>
        <v>7.2756728555409017E-2</v>
      </c>
      <c r="Y357" s="11">
        <f t="shared" si="232"/>
        <v>7.2756728555409017E-2</v>
      </c>
      <c r="Z357" s="11">
        <f t="shared" si="281"/>
        <v>0.97278874617909739</v>
      </c>
      <c r="AD357" s="34">
        <v>0.3</v>
      </c>
      <c r="AE357" s="35">
        <f t="shared" si="237"/>
        <v>0</v>
      </c>
      <c r="AF357" s="35">
        <f t="shared" si="238"/>
        <v>0</v>
      </c>
      <c r="AG357" s="35">
        <f t="shared" si="239"/>
        <v>0.29183662385372922</v>
      </c>
      <c r="AH357" s="11">
        <f t="shared" si="240"/>
        <v>0.29183662385372922</v>
      </c>
    </row>
    <row r="358" spans="1:34" x14ac:dyDescent="0.3">
      <c r="A358" s="7" t="s">
        <v>12</v>
      </c>
      <c r="B358" s="3">
        <v>0.29602420983049954</v>
      </c>
      <c r="C358" s="3"/>
      <c r="D358" s="3">
        <v>0.4127946397459108</v>
      </c>
      <c r="E358" s="3">
        <v>0.70881884957641028</v>
      </c>
      <c r="G358">
        <v>1</v>
      </c>
      <c r="H358">
        <f>G358*0.1</f>
        <v>0.1</v>
      </c>
      <c r="J358" s="36">
        <v>70</v>
      </c>
      <c r="K358" s="43">
        <v>13.370430000000001</v>
      </c>
      <c r="L358" s="7" t="s">
        <v>12</v>
      </c>
      <c r="M358" s="37">
        <f t="shared" si="229"/>
        <v>7.0881884957641033</v>
      </c>
      <c r="N358" s="40">
        <f t="shared" si="229"/>
        <v>94.772128109419242</v>
      </c>
      <c r="O358" s="38">
        <v>2.2776546738526005</v>
      </c>
      <c r="P358" s="34">
        <v>0.3</v>
      </c>
      <c r="Q358" s="41">
        <f t="shared" si="230"/>
        <v>4.9617319470348722</v>
      </c>
      <c r="R358" s="41">
        <f t="shared" si="231"/>
        <v>1.5943582716968203</v>
      </c>
      <c r="S358" s="41">
        <f t="shared" si="234"/>
        <v>2.1264565487292311</v>
      </c>
      <c r="T358" s="41">
        <f t="shared" si="235"/>
        <v>28.431638432825775</v>
      </c>
      <c r="V358" s="11">
        <f t="shared" si="280"/>
        <v>2.9602420983049953</v>
      </c>
      <c r="W358" s="11">
        <f t="shared" si="280"/>
        <v>0</v>
      </c>
      <c r="X358" s="11">
        <f t="shared" si="280"/>
        <v>4.127946397459108</v>
      </c>
      <c r="Y358" s="11">
        <f t="shared" si="232"/>
        <v>7.0881884957641033</v>
      </c>
      <c r="Z358" s="11">
        <f t="shared" si="281"/>
        <v>94.772128109419242</v>
      </c>
      <c r="AD358" s="34">
        <v>0.3</v>
      </c>
      <c r="AE358" s="35">
        <f t="shared" si="237"/>
        <v>11.873912927532018</v>
      </c>
      <c r="AF358" s="35">
        <f t="shared" si="238"/>
        <v>0</v>
      </c>
      <c r="AG358" s="35">
        <f t="shared" si="239"/>
        <v>16.557725505293757</v>
      </c>
      <c r="AH358" s="11">
        <f t="shared" si="240"/>
        <v>28.431638432825775</v>
      </c>
    </row>
    <row r="359" spans="1:34" x14ac:dyDescent="0.3">
      <c r="A359" s="6">
        <v>73</v>
      </c>
      <c r="B359" s="3">
        <v>0.44403631474574934</v>
      </c>
      <c r="C359" s="3"/>
      <c r="D359" s="3">
        <v>4.1724401890234457</v>
      </c>
      <c r="E359" s="3">
        <v>4.6164765037691957</v>
      </c>
      <c r="J359" s="36"/>
      <c r="K359" s="38"/>
      <c r="L359" s="27">
        <v>73</v>
      </c>
      <c r="M359" s="46">
        <f>SUM(M354:M358)</f>
        <v>14.068084253831579</v>
      </c>
      <c r="N359" s="46">
        <f t="shared" ref="N359:T359" si="282">SUM(N354:N358)</f>
        <v>188.09633574995735</v>
      </c>
      <c r="O359" s="46">
        <f t="shared" si="282"/>
        <v>4.1626102660064763</v>
      </c>
      <c r="P359" s="46"/>
      <c r="Q359" s="46">
        <f t="shared" si="282"/>
        <v>9.8476589776821051</v>
      </c>
      <c r="R359" s="46">
        <f t="shared" si="282"/>
        <v>2.9138271862045331</v>
      </c>
      <c r="S359" s="46">
        <f t="shared" si="282"/>
        <v>4.2204252761494736</v>
      </c>
      <c r="T359" s="46">
        <f t="shared" si="282"/>
        <v>56.428900724987209</v>
      </c>
      <c r="U359" s="46">
        <f t="shared" ref="U359" si="283">SUM(U354:U358)</f>
        <v>0</v>
      </c>
      <c r="V359" s="46">
        <f t="shared" ref="V359" si="284">SUM(V354:V358)</f>
        <v>2.9602420983049953</v>
      </c>
      <c r="W359" s="46">
        <f t="shared" ref="W359" si="285">SUM(W354:W358)</f>
        <v>0</v>
      </c>
      <c r="X359" s="46">
        <f t="shared" ref="X359" si="286">SUM(X354:X358)</f>
        <v>11.107842155526583</v>
      </c>
      <c r="Y359" s="46">
        <f t="shared" ref="Y359" si="287">SUM(Y354:Y358)</f>
        <v>14.068084253831579</v>
      </c>
      <c r="Z359" s="46">
        <f t="shared" ref="Z359" si="288">SUM(Z354:Z358)</f>
        <v>188.09633574995735</v>
      </c>
      <c r="AA359" s="46">
        <f t="shared" ref="AA359" si="289">SUM(AA354:AA358)</f>
        <v>0</v>
      </c>
      <c r="AB359" s="46">
        <f t="shared" ref="AB359" si="290">SUM(AB354:AB358)</f>
        <v>0</v>
      </c>
      <c r="AC359" s="46">
        <f t="shared" ref="AC359" si="291">SUM(AC354:AC358)</f>
        <v>0</v>
      </c>
      <c r="AD359" s="46">
        <f t="shared" ref="AD359" si="292">SUM(AD354:AD358)</f>
        <v>1.5</v>
      </c>
      <c r="AE359" s="46">
        <f t="shared" ref="AE359" si="293">SUM(AE354:AE358)</f>
        <v>11.873912927532018</v>
      </c>
      <c r="AF359" s="46">
        <f t="shared" ref="AF359" si="294">SUM(AF354:AF358)</f>
        <v>0</v>
      </c>
      <c r="AG359" s="46">
        <f t="shared" ref="AG359" si="295">SUM(AG354:AG358)</f>
        <v>44.55498779745519</v>
      </c>
      <c r="AH359" s="46">
        <f t="shared" ref="AH359" si="296">SUM(AH354:AH358)</f>
        <v>56.428900724987209</v>
      </c>
    </row>
    <row r="360" spans="1:34" x14ac:dyDescent="0.3">
      <c r="A360" s="7" t="s">
        <v>15</v>
      </c>
      <c r="B360" s="3"/>
      <c r="C360" s="3"/>
      <c r="D360" s="3">
        <v>0.2832398419085842</v>
      </c>
      <c r="E360" s="3">
        <v>0.2832398419085842</v>
      </c>
      <c r="G360">
        <v>4</v>
      </c>
      <c r="H360">
        <f>G360*0.1</f>
        <v>0.4</v>
      </c>
      <c r="J360" s="36">
        <v>73</v>
      </c>
      <c r="K360" s="43">
        <v>38.649324</v>
      </c>
      <c r="L360" s="7" t="s">
        <v>15</v>
      </c>
      <c r="M360" s="37">
        <f t="shared" si="229"/>
        <v>0.7080996047714605</v>
      </c>
      <c r="N360" s="40">
        <f t="shared" si="229"/>
        <v>27.367571049084123</v>
      </c>
      <c r="O360" s="38">
        <v>0.24543692606170261</v>
      </c>
      <c r="P360" s="34">
        <v>0.3</v>
      </c>
      <c r="Q360" s="41">
        <f t="shared" si="230"/>
        <v>0.49566972334002229</v>
      </c>
      <c r="R360" s="41">
        <f t="shared" si="231"/>
        <v>0.17180584824319181</v>
      </c>
      <c r="S360" s="41">
        <f t="shared" si="234"/>
        <v>0.21242988143143815</v>
      </c>
      <c r="T360" s="41">
        <f t="shared" si="235"/>
        <v>8.2102713147252366</v>
      </c>
      <c r="V360" s="11">
        <f t="shared" ref="V360:X364" si="297">B360/$H360</f>
        <v>0</v>
      </c>
      <c r="W360" s="11">
        <f t="shared" si="297"/>
        <v>0</v>
      </c>
      <c r="X360" s="11">
        <f t="shared" si="297"/>
        <v>0.7080996047714605</v>
      </c>
      <c r="Y360" s="11">
        <f t="shared" si="232"/>
        <v>0.7080996047714605</v>
      </c>
      <c r="Z360" s="11">
        <f>$K$360*Y360</f>
        <v>27.367571049084123</v>
      </c>
      <c r="AD360" s="34">
        <v>0.3</v>
      </c>
      <c r="AE360" s="35">
        <f t="shared" si="237"/>
        <v>0</v>
      </c>
      <c r="AF360" s="35">
        <f t="shared" si="238"/>
        <v>0</v>
      </c>
      <c r="AG360" s="35">
        <f t="shared" si="239"/>
        <v>8.2102713147252366</v>
      </c>
      <c r="AH360" s="11">
        <f t="shared" si="240"/>
        <v>8.2102713147252366</v>
      </c>
    </row>
    <row r="361" spans="1:34" x14ac:dyDescent="0.3">
      <c r="A361" s="7" t="s">
        <v>18</v>
      </c>
      <c r="B361" s="3"/>
      <c r="C361" s="3"/>
      <c r="D361" s="3">
        <v>0.90243153653512487</v>
      </c>
      <c r="E361" s="3">
        <v>0.90243153653512487</v>
      </c>
      <c r="G361">
        <v>4</v>
      </c>
      <c r="H361">
        <f>G361*0.1</f>
        <v>0.4</v>
      </c>
      <c r="J361" s="36">
        <v>73</v>
      </c>
      <c r="K361" s="43">
        <v>38.649324</v>
      </c>
      <c r="L361" s="7" t="s">
        <v>18</v>
      </c>
      <c r="M361" s="37">
        <f t="shared" si="229"/>
        <v>2.2560788413378119</v>
      </c>
      <c r="N361" s="40">
        <f t="shared" si="229"/>
        <v>87.19592210840969</v>
      </c>
      <c r="O361" s="38">
        <v>0.75103699374881006</v>
      </c>
      <c r="P361" s="34">
        <v>0.3</v>
      </c>
      <c r="Q361" s="41">
        <f t="shared" si="230"/>
        <v>1.5792551889364683</v>
      </c>
      <c r="R361" s="41">
        <f t="shared" si="231"/>
        <v>0.52572589562416705</v>
      </c>
      <c r="S361" s="41">
        <f t="shared" si="234"/>
        <v>0.67682365240134357</v>
      </c>
      <c r="T361" s="41">
        <f t="shared" si="235"/>
        <v>26.158776632522905</v>
      </c>
      <c r="V361" s="11">
        <f t="shared" si="297"/>
        <v>0</v>
      </c>
      <c r="W361" s="11">
        <f t="shared" si="297"/>
        <v>0</v>
      </c>
      <c r="X361" s="11">
        <f t="shared" si="297"/>
        <v>2.2560788413378119</v>
      </c>
      <c r="Y361" s="11">
        <f t="shared" si="232"/>
        <v>2.2560788413378119</v>
      </c>
      <c r="Z361" s="11">
        <f t="shared" ref="Z361:Z364" si="298">$K$360*Y361</f>
        <v>87.19592210840969</v>
      </c>
      <c r="AD361" s="34">
        <v>0.3</v>
      </c>
      <c r="AE361" s="35">
        <f t="shared" si="237"/>
        <v>0</v>
      </c>
      <c r="AF361" s="35">
        <f t="shared" si="238"/>
        <v>0</v>
      </c>
      <c r="AG361" s="35">
        <f t="shared" si="239"/>
        <v>26.158776632522905</v>
      </c>
      <c r="AH361" s="11">
        <f t="shared" si="240"/>
        <v>26.158776632522905</v>
      </c>
    </row>
    <row r="362" spans="1:34" x14ac:dyDescent="0.3">
      <c r="A362" s="7" t="s">
        <v>16</v>
      </c>
      <c r="B362" s="3"/>
      <c r="C362" s="3"/>
      <c r="D362" s="3">
        <v>0.86111790767744834</v>
      </c>
      <c r="E362" s="3">
        <v>0.86111790767744834</v>
      </c>
      <c r="G362">
        <v>4</v>
      </c>
      <c r="H362">
        <f>G362*0.1</f>
        <v>0.4</v>
      </c>
      <c r="J362" s="36">
        <v>73</v>
      </c>
      <c r="K362" s="43">
        <v>38.649324</v>
      </c>
      <c r="L362" s="7" t="s">
        <v>16</v>
      </c>
      <c r="M362" s="37">
        <f t="shared" si="229"/>
        <v>2.1527947691936209</v>
      </c>
      <c r="N362" s="40">
        <f t="shared" si="229"/>
        <v>83.204062540069472</v>
      </c>
      <c r="O362" s="38">
        <v>0.42706025134736258</v>
      </c>
      <c r="P362" s="34">
        <v>0.3</v>
      </c>
      <c r="Q362" s="41">
        <f t="shared" si="230"/>
        <v>1.5069563384355344</v>
      </c>
      <c r="R362" s="41">
        <f t="shared" si="231"/>
        <v>0.29894217594315381</v>
      </c>
      <c r="S362" s="41">
        <f t="shared" si="234"/>
        <v>0.64583843075808622</v>
      </c>
      <c r="T362" s="41">
        <f t="shared" si="235"/>
        <v>24.961218762020842</v>
      </c>
      <c r="V362" s="11">
        <f t="shared" si="297"/>
        <v>0</v>
      </c>
      <c r="W362" s="11">
        <f t="shared" si="297"/>
        <v>0</v>
      </c>
      <c r="X362" s="11">
        <f t="shared" si="297"/>
        <v>2.1527947691936209</v>
      </c>
      <c r="Y362" s="11">
        <f t="shared" si="232"/>
        <v>2.1527947691936209</v>
      </c>
      <c r="Z362" s="11">
        <f t="shared" si="298"/>
        <v>83.204062540069472</v>
      </c>
      <c r="AD362" s="34">
        <v>0.3</v>
      </c>
      <c r="AE362" s="35">
        <f t="shared" si="237"/>
        <v>0</v>
      </c>
      <c r="AF362" s="35">
        <f t="shared" si="238"/>
        <v>0</v>
      </c>
      <c r="AG362" s="35">
        <f t="shared" si="239"/>
        <v>24.961218762020842</v>
      </c>
      <c r="AH362" s="11">
        <f t="shared" si="240"/>
        <v>24.961218762020842</v>
      </c>
    </row>
    <row r="363" spans="1:34" x14ac:dyDescent="0.3">
      <c r="A363" s="7" t="s">
        <v>14</v>
      </c>
      <c r="B363" s="3"/>
      <c r="C363" s="3"/>
      <c r="D363" s="3">
        <v>5.0929709988786299E-2</v>
      </c>
      <c r="E363" s="3">
        <v>5.0929709988786299E-2</v>
      </c>
      <c r="G363">
        <v>4</v>
      </c>
      <c r="H363">
        <f>G363*0.1</f>
        <v>0.4</v>
      </c>
      <c r="J363" s="36">
        <v>73</v>
      </c>
      <c r="K363" s="43">
        <v>38.649324</v>
      </c>
      <c r="L363" s="7" t="s">
        <v>14</v>
      </c>
      <c r="M363" s="37">
        <f t="shared" si="229"/>
        <v>0.12732427497196575</v>
      </c>
      <c r="N363" s="40">
        <f t="shared" si="229"/>
        <v>4.9209971564565951</v>
      </c>
      <c r="O363" s="38">
        <v>6.8722339297276711E-2</v>
      </c>
      <c r="P363" s="34">
        <v>0.3</v>
      </c>
      <c r="Q363" s="41">
        <f t="shared" si="230"/>
        <v>8.9126992480376019E-2</v>
      </c>
      <c r="R363" s="41">
        <f t="shared" si="231"/>
        <v>4.8105637508093692E-2</v>
      </c>
      <c r="S363" s="41">
        <f t="shared" si="234"/>
        <v>3.8197282491589719E-2</v>
      </c>
      <c r="T363" s="41">
        <f t="shared" si="235"/>
        <v>1.4762991469369784</v>
      </c>
      <c r="V363" s="11">
        <f t="shared" si="297"/>
        <v>0</v>
      </c>
      <c r="W363" s="11">
        <f t="shared" si="297"/>
        <v>0</v>
      </c>
      <c r="X363" s="11">
        <f t="shared" si="297"/>
        <v>0.12732427497196575</v>
      </c>
      <c r="Y363" s="11">
        <f t="shared" si="232"/>
        <v>0.12732427497196575</v>
      </c>
      <c r="Z363" s="11">
        <f t="shared" si="298"/>
        <v>4.9209971564565951</v>
      </c>
      <c r="AD363" s="34">
        <v>0.3</v>
      </c>
      <c r="AE363" s="35">
        <f t="shared" si="237"/>
        <v>0</v>
      </c>
      <c r="AF363" s="35">
        <f t="shared" si="238"/>
        <v>0</v>
      </c>
      <c r="AG363" s="35">
        <f t="shared" si="239"/>
        <v>1.4762991469369784</v>
      </c>
      <c r="AH363" s="11">
        <f t="shared" si="240"/>
        <v>1.4762991469369784</v>
      </c>
    </row>
    <row r="364" spans="1:34" x14ac:dyDescent="0.3">
      <c r="A364" s="7" t="s">
        <v>12</v>
      </c>
      <c r="B364" s="3">
        <v>0.44403631474574934</v>
      </c>
      <c r="C364" s="3"/>
      <c r="D364" s="3">
        <v>2.0747211929135023</v>
      </c>
      <c r="E364" s="3">
        <v>2.5187575076592514</v>
      </c>
      <c r="G364">
        <v>4</v>
      </c>
      <c r="H364">
        <f>G364*0.1</f>
        <v>0.4</v>
      </c>
      <c r="J364" s="36">
        <v>73</v>
      </c>
      <c r="K364" s="43">
        <v>38.649324</v>
      </c>
      <c r="L364" s="7" t="s">
        <v>12</v>
      </c>
      <c r="M364" s="37">
        <f t="shared" si="229"/>
        <v>6.296893769148129</v>
      </c>
      <c r="N364" s="40">
        <f t="shared" si="229"/>
        <v>243.37068747738724</v>
      </c>
      <c r="O364" s="38">
        <v>1.9487691929299178</v>
      </c>
      <c r="P364" s="34">
        <v>0.3</v>
      </c>
      <c r="Q364" s="41">
        <f t="shared" si="230"/>
        <v>4.4078256384036898</v>
      </c>
      <c r="R364" s="41">
        <f t="shared" si="231"/>
        <v>1.3641384350509425</v>
      </c>
      <c r="S364" s="41">
        <f t="shared" si="234"/>
        <v>1.8890681307444386</v>
      </c>
      <c r="T364" s="41">
        <f t="shared" si="235"/>
        <v>73.011206243216165</v>
      </c>
      <c r="V364" s="11">
        <f t="shared" si="297"/>
        <v>1.1100907868643732</v>
      </c>
      <c r="W364" s="11">
        <f t="shared" si="297"/>
        <v>0</v>
      </c>
      <c r="X364" s="11">
        <f t="shared" si="297"/>
        <v>5.1868029822837558</v>
      </c>
      <c r="Y364" s="11">
        <f t="shared" si="232"/>
        <v>6.296893769148129</v>
      </c>
      <c r="Z364" s="11">
        <f t="shared" si="298"/>
        <v>243.37068747738724</v>
      </c>
      <c r="AD364" s="34">
        <v>0.3</v>
      </c>
      <c r="AE364" s="35">
        <f t="shared" si="237"/>
        <v>12.871277547280831</v>
      </c>
      <c r="AF364" s="35">
        <f t="shared" si="238"/>
        <v>0</v>
      </c>
      <c r="AG364" s="35">
        <f t="shared" si="239"/>
        <v>60.139928695935339</v>
      </c>
      <c r="AH364" s="11">
        <f t="shared" si="240"/>
        <v>73.011206243216165</v>
      </c>
    </row>
    <row r="365" spans="1:34" x14ac:dyDescent="0.3">
      <c r="A365" s="6" t="s">
        <v>23</v>
      </c>
      <c r="B365" s="3">
        <v>54.166683415636626</v>
      </c>
      <c r="C365" s="3">
        <v>4.9721825430612823</v>
      </c>
      <c r="D365" s="3">
        <v>134.20960628490769</v>
      </c>
      <c r="E365" s="3">
        <v>193.34847224360553</v>
      </c>
      <c r="M365" s="54">
        <f>SUM(M360:M364)</f>
        <v>11.541191259422988</v>
      </c>
      <c r="N365" s="54">
        <f t="shared" ref="N365:T365" si="299">SUM(N360:N364)</f>
        <v>446.05924033140712</v>
      </c>
      <c r="O365" s="54">
        <f t="shared" si="299"/>
        <v>3.44102570338507</v>
      </c>
      <c r="P365" s="54"/>
      <c r="Q365" s="54">
        <f t="shared" si="299"/>
        <v>8.0788338815960898</v>
      </c>
      <c r="R365" s="54">
        <f t="shared" si="299"/>
        <v>2.4087179923695485</v>
      </c>
      <c r="S365" s="54">
        <f t="shared" si="299"/>
        <v>3.4623573778268963</v>
      </c>
      <c r="T365" s="54">
        <f t="shared" si="299"/>
        <v>133.81777209942214</v>
      </c>
      <c r="U365" s="54">
        <f t="shared" ref="U365" si="300">SUM(U360:U364)</f>
        <v>0</v>
      </c>
      <c r="V365" s="54">
        <f t="shared" ref="V365" si="301">SUM(V360:V364)</f>
        <v>1.1100907868643732</v>
      </c>
      <c r="W365" s="54">
        <f t="shared" ref="W365" si="302">SUM(W360:W364)</f>
        <v>0</v>
      </c>
      <c r="X365" s="54">
        <f t="shared" ref="X365" si="303">SUM(X360:X364)</f>
        <v>10.431100472558615</v>
      </c>
      <c r="Y365" s="54">
        <f t="shared" ref="Y365" si="304">SUM(Y360:Y364)</f>
        <v>11.541191259422988</v>
      </c>
      <c r="Z365" s="54">
        <f t="shared" ref="Z365" si="305">SUM(Z360:Z364)</f>
        <v>446.05924033140712</v>
      </c>
      <c r="AA365" s="54">
        <f t="shared" ref="AA365" si="306">SUM(AA360:AA364)</f>
        <v>0</v>
      </c>
      <c r="AB365" s="54">
        <f t="shared" ref="AB365" si="307">SUM(AB360:AB364)</f>
        <v>0</v>
      </c>
      <c r="AC365" s="54">
        <f t="shared" ref="AC365" si="308">SUM(AC360:AC364)</f>
        <v>0</v>
      </c>
      <c r="AD365" s="54">
        <f t="shared" ref="AD365" si="309">SUM(AD360:AD364)</f>
        <v>1.5</v>
      </c>
      <c r="AE365" s="54">
        <f t="shared" ref="AE365" si="310">SUM(AE360:AE364)</f>
        <v>12.871277547280831</v>
      </c>
      <c r="AF365" s="54">
        <f t="shared" ref="AF365" si="311">SUM(AF360:AF364)</f>
        <v>0</v>
      </c>
      <c r="AG365" s="54">
        <f t="shared" ref="AG365" si="312">SUM(AG360:AG364)</f>
        <v>120.9464945521413</v>
      </c>
      <c r="AH365" s="54">
        <f t="shared" ref="AH365" si="313">SUM(AH360:AH364)</f>
        <v>133.81777209942214</v>
      </c>
    </row>
    <row r="366" spans="1:34" x14ac:dyDescent="0.3">
      <c r="T366" s="39">
        <f>T365+T359+T353+T347+T341+T335+T329+T323+T317+T311+T305+T299+T293+T287+T281+T275+T269+T263+T257+T251+T245+T239+T233+T227+T221+T215+T209+T203+T197+T191+T185+T179+T172+T166+T159+T152+T145+T138+T133+T126+T119+T113+T106+T99+T92+T86+T81+T76+T69+T64+T59+T53+T46+T41+T36+T30+T26+T20+T15+T10</f>
        <v>5753.7646209803879</v>
      </c>
      <c r="AE366" s="35"/>
      <c r="AF366" s="35"/>
      <c r="AG366" s="35"/>
    </row>
    <row r="367" spans="1:34" x14ac:dyDescent="0.3">
      <c r="T367" s="28">
        <f>T366/5</f>
        <v>1150.7529241960776</v>
      </c>
      <c r="AE367" s="35"/>
      <c r="AF367" s="35"/>
      <c r="AG367" s="35"/>
    </row>
    <row r="368" spans="1:34" x14ac:dyDescent="0.3">
      <c r="AE368" s="35"/>
      <c r="AF368" s="35"/>
      <c r="AG368" s="35"/>
    </row>
    <row r="369" spans="31:33" x14ac:dyDescent="0.3">
      <c r="AE369" s="35"/>
      <c r="AF369" s="35"/>
      <c r="AG369" s="35"/>
    </row>
    <row r="370" spans="31:33" x14ac:dyDescent="0.3">
      <c r="AE370" s="35"/>
      <c r="AF370" s="35"/>
      <c r="AG370" s="35"/>
    </row>
    <row r="371" spans="31:33" x14ac:dyDescent="0.3">
      <c r="AE371" s="35"/>
      <c r="AF371" s="35"/>
      <c r="AG371" s="35"/>
    </row>
    <row r="372" spans="31:33" x14ac:dyDescent="0.3">
      <c r="AE372" s="35"/>
      <c r="AF372" s="35"/>
      <c r="AG372" s="35"/>
    </row>
    <row r="373" spans="31:33" x14ac:dyDescent="0.3">
      <c r="AE373" s="35"/>
      <c r="AF373" s="35"/>
      <c r="AG373" s="35"/>
    </row>
    <row r="374" spans="31:33" x14ac:dyDescent="0.3">
      <c r="AE374" s="35"/>
      <c r="AF374" s="35"/>
      <c r="AG374" s="35"/>
    </row>
    <row r="375" spans="31:33" x14ac:dyDescent="0.3">
      <c r="AE375" s="35"/>
      <c r="AF375" s="35"/>
      <c r="AG375" s="35"/>
    </row>
    <row r="376" spans="31:33" x14ac:dyDescent="0.3">
      <c r="AE376" s="35"/>
      <c r="AF376" s="35"/>
      <c r="AG376" s="35"/>
    </row>
    <row r="377" spans="31:33" x14ac:dyDescent="0.3">
      <c r="AE377" s="35"/>
      <c r="AF377" s="35"/>
      <c r="AG377" s="35"/>
    </row>
    <row r="378" spans="31:33" x14ac:dyDescent="0.3">
      <c r="AE378" s="35"/>
      <c r="AF378" s="35"/>
      <c r="AG378" s="35"/>
    </row>
    <row r="379" spans="31:33" x14ac:dyDescent="0.3">
      <c r="AE379" s="35"/>
      <c r="AF379" s="35"/>
      <c r="AG379" s="35"/>
    </row>
  </sheetData>
  <mergeCells count="4">
    <mergeCell ref="Q4:Q5"/>
    <mergeCell ref="R4:R5"/>
    <mergeCell ref="S4:S5"/>
    <mergeCell ref="T4:T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L6920"/>
  <sheetViews>
    <sheetView tabSelected="1" workbookViewId="0">
      <selection activeCell="K345" sqref="K345"/>
    </sheetView>
  </sheetViews>
  <sheetFormatPr defaultColWidth="11.5546875" defaultRowHeight="14.4" x14ac:dyDescent="0.3"/>
  <cols>
    <col min="5" max="5" width="18.5546875" bestFit="1" customWidth="1"/>
    <col min="11" max="11" width="13.109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">
      <c r="A2">
        <v>5</v>
      </c>
      <c r="B2">
        <v>17</v>
      </c>
      <c r="C2">
        <v>1</v>
      </c>
      <c r="D2">
        <v>10</v>
      </c>
      <c r="E2" t="s">
        <v>12</v>
      </c>
      <c r="F2">
        <v>5</v>
      </c>
      <c r="G2">
        <v>3</v>
      </c>
      <c r="J2" s="1">
        <f>((F2*F2/10000)*(PI()/4*C2))</f>
        <v>1.9634954084936209E-3</v>
      </c>
      <c r="K2" s="2">
        <f>EXP(-9.7663+1.83097*LN(F2)+1.09511*LN(G2))</f>
        <v>3.6378364277704512E-3</v>
      </c>
      <c r="L2" t="s">
        <v>13</v>
      </c>
    </row>
    <row r="3" spans="1:12" hidden="1" x14ac:dyDescent="0.3">
      <c r="A3">
        <v>5</v>
      </c>
      <c r="B3">
        <v>17</v>
      </c>
      <c r="C3">
        <v>1</v>
      </c>
      <c r="D3">
        <v>14</v>
      </c>
      <c r="E3" t="s">
        <v>14</v>
      </c>
      <c r="F3">
        <v>5</v>
      </c>
      <c r="G3">
        <v>3</v>
      </c>
      <c r="J3" s="1">
        <f t="shared" ref="J3:J66" si="0">((F3*F3/10000)*(PI()/4*C3))</f>
        <v>1.9634954084936209E-3</v>
      </c>
      <c r="K3" s="2">
        <f t="shared" ref="K3:K66" si="1">EXP(-9.7663+1.83097*LN(F3)+1.09511*LN(G3))</f>
        <v>3.6378364277704512E-3</v>
      </c>
      <c r="L3" t="s">
        <v>13</v>
      </c>
    </row>
    <row r="4" spans="1:12" hidden="1" x14ac:dyDescent="0.3">
      <c r="A4">
        <v>5</v>
      </c>
      <c r="B4">
        <v>17</v>
      </c>
      <c r="C4">
        <v>1</v>
      </c>
      <c r="D4">
        <v>14</v>
      </c>
      <c r="E4" t="s">
        <v>14</v>
      </c>
      <c r="F4">
        <v>5</v>
      </c>
      <c r="G4">
        <v>3</v>
      </c>
      <c r="J4" s="1">
        <f t="shared" si="0"/>
        <v>1.9634954084936209E-3</v>
      </c>
      <c r="K4" s="2">
        <f t="shared" si="1"/>
        <v>3.6378364277704512E-3</v>
      </c>
      <c r="L4" t="s">
        <v>13</v>
      </c>
    </row>
    <row r="5" spans="1:12" hidden="1" x14ac:dyDescent="0.3">
      <c r="A5">
        <v>5</v>
      </c>
      <c r="B5">
        <v>17</v>
      </c>
      <c r="C5">
        <v>1</v>
      </c>
      <c r="D5">
        <v>10</v>
      </c>
      <c r="E5" t="s">
        <v>12</v>
      </c>
      <c r="F5">
        <v>10</v>
      </c>
      <c r="G5">
        <v>6</v>
      </c>
      <c r="J5" s="1">
        <f t="shared" si="0"/>
        <v>7.8539816339744835E-3</v>
      </c>
      <c r="K5" s="2">
        <f t="shared" si="1"/>
        <v>2.7649101142956961E-2</v>
      </c>
      <c r="L5" t="s">
        <v>13</v>
      </c>
    </row>
    <row r="6" spans="1:12" hidden="1" x14ac:dyDescent="0.3">
      <c r="A6">
        <v>5</v>
      </c>
      <c r="B6">
        <v>17</v>
      </c>
      <c r="C6">
        <v>1</v>
      </c>
      <c r="D6">
        <v>14</v>
      </c>
      <c r="E6" t="s">
        <v>14</v>
      </c>
      <c r="F6">
        <v>5</v>
      </c>
      <c r="G6">
        <v>3</v>
      </c>
      <c r="J6" s="1">
        <f t="shared" si="0"/>
        <v>1.9634954084936209E-3</v>
      </c>
      <c r="K6" s="2">
        <f t="shared" si="1"/>
        <v>3.6378364277704512E-3</v>
      </c>
      <c r="L6" t="s">
        <v>13</v>
      </c>
    </row>
    <row r="7" spans="1:12" hidden="1" x14ac:dyDescent="0.3">
      <c r="A7">
        <v>5</v>
      </c>
      <c r="B7">
        <v>17</v>
      </c>
      <c r="C7">
        <v>1</v>
      </c>
      <c r="D7">
        <v>14</v>
      </c>
      <c r="E7" t="s">
        <v>14</v>
      </c>
      <c r="F7">
        <v>5</v>
      </c>
      <c r="G7">
        <v>3</v>
      </c>
      <c r="J7" s="1">
        <f t="shared" si="0"/>
        <v>1.9634954084936209E-3</v>
      </c>
      <c r="K7" s="2">
        <f t="shared" si="1"/>
        <v>3.6378364277704512E-3</v>
      </c>
      <c r="L7" t="s">
        <v>13</v>
      </c>
    </row>
    <row r="8" spans="1:12" hidden="1" x14ac:dyDescent="0.3">
      <c r="A8">
        <v>5</v>
      </c>
      <c r="B8">
        <v>17</v>
      </c>
      <c r="C8">
        <v>1</v>
      </c>
      <c r="D8">
        <v>14</v>
      </c>
      <c r="E8" t="s">
        <v>14</v>
      </c>
      <c r="F8">
        <v>5</v>
      </c>
      <c r="G8">
        <v>3</v>
      </c>
      <c r="J8" s="1">
        <f t="shared" si="0"/>
        <v>1.9634954084936209E-3</v>
      </c>
      <c r="K8" s="2">
        <f t="shared" si="1"/>
        <v>3.6378364277704512E-3</v>
      </c>
      <c r="L8" t="s">
        <v>13</v>
      </c>
    </row>
    <row r="9" spans="1:12" hidden="1" x14ac:dyDescent="0.3">
      <c r="A9">
        <v>5</v>
      </c>
      <c r="B9">
        <v>17</v>
      </c>
      <c r="C9">
        <v>1</v>
      </c>
      <c r="D9">
        <v>22</v>
      </c>
      <c r="E9" t="s">
        <v>15</v>
      </c>
      <c r="F9">
        <v>5</v>
      </c>
      <c r="G9">
        <v>3</v>
      </c>
      <c r="J9" s="1">
        <f t="shared" si="0"/>
        <v>1.9634954084936209E-3</v>
      </c>
      <c r="K9" s="2">
        <f t="shared" si="1"/>
        <v>3.6378364277704512E-3</v>
      </c>
      <c r="L9" t="s">
        <v>13</v>
      </c>
    </row>
    <row r="10" spans="1:12" hidden="1" x14ac:dyDescent="0.3">
      <c r="A10">
        <v>5</v>
      </c>
      <c r="B10">
        <v>17</v>
      </c>
      <c r="C10">
        <v>1</v>
      </c>
      <c r="D10">
        <v>14</v>
      </c>
      <c r="E10" t="s">
        <v>14</v>
      </c>
      <c r="F10">
        <v>5</v>
      </c>
      <c r="G10">
        <v>3</v>
      </c>
      <c r="J10" s="1">
        <f t="shared" si="0"/>
        <v>1.9634954084936209E-3</v>
      </c>
      <c r="K10" s="2">
        <f t="shared" si="1"/>
        <v>3.6378364277704512E-3</v>
      </c>
      <c r="L10" t="s">
        <v>13</v>
      </c>
    </row>
    <row r="11" spans="1:12" hidden="1" x14ac:dyDescent="0.3">
      <c r="A11">
        <v>5</v>
      </c>
      <c r="B11">
        <v>17</v>
      </c>
      <c r="C11">
        <v>1</v>
      </c>
      <c r="D11">
        <v>22</v>
      </c>
      <c r="E11" t="s">
        <v>15</v>
      </c>
      <c r="F11">
        <v>5</v>
      </c>
      <c r="G11">
        <v>3</v>
      </c>
      <c r="J11" s="1">
        <f t="shared" si="0"/>
        <v>1.9634954084936209E-3</v>
      </c>
      <c r="K11" s="2">
        <f t="shared" si="1"/>
        <v>3.6378364277704512E-3</v>
      </c>
      <c r="L11" t="s">
        <v>13</v>
      </c>
    </row>
    <row r="12" spans="1:12" hidden="1" x14ac:dyDescent="0.3">
      <c r="A12">
        <v>5</v>
      </c>
      <c r="B12">
        <v>17</v>
      </c>
      <c r="C12">
        <v>1</v>
      </c>
      <c r="D12">
        <v>2</v>
      </c>
      <c r="E12" t="s">
        <v>16</v>
      </c>
      <c r="F12">
        <v>10</v>
      </c>
      <c r="G12">
        <v>10</v>
      </c>
      <c r="J12" s="1">
        <f t="shared" si="0"/>
        <v>7.8539816339744835E-3</v>
      </c>
      <c r="K12" s="2">
        <f t="shared" si="1"/>
        <v>4.8375982822616376E-2</v>
      </c>
      <c r="L12" t="s">
        <v>13</v>
      </c>
    </row>
    <row r="13" spans="1:12" hidden="1" x14ac:dyDescent="0.3">
      <c r="A13">
        <v>5</v>
      </c>
      <c r="B13">
        <v>17</v>
      </c>
      <c r="C13">
        <v>1</v>
      </c>
      <c r="D13">
        <v>2</v>
      </c>
      <c r="E13" t="s">
        <v>16</v>
      </c>
      <c r="F13">
        <v>15</v>
      </c>
      <c r="G13">
        <v>10</v>
      </c>
      <c r="J13" s="1">
        <f t="shared" si="0"/>
        <v>1.7671458676442587E-2</v>
      </c>
      <c r="K13" s="2">
        <f t="shared" si="1"/>
        <v>0.10163601156518333</v>
      </c>
      <c r="L13" t="s">
        <v>13</v>
      </c>
    </row>
    <row r="14" spans="1:12" hidden="1" x14ac:dyDescent="0.3">
      <c r="A14">
        <v>5</v>
      </c>
      <c r="B14">
        <v>17</v>
      </c>
      <c r="C14">
        <v>1</v>
      </c>
      <c r="D14">
        <v>10</v>
      </c>
      <c r="E14" t="s">
        <v>12</v>
      </c>
      <c r="F14">
        <v>5</v>
      </c>
      <c r="G14">
        <v>3</v>
      </c>
      <c r="J14" s="1">
        <f t="shared" si="0"/>
        <v>1.9634954084936209E-3</v>
      </c>
      <c r="K14" s="2">
        <f t="shared" si="1"/>
        <v>3.6378364277704512E-3</v>
      </c>
      <c r="L14" t="s">
        <v>13</v>
      </c>
    </row>
    <row r="15" spans="1:12" hidden="1" x14ac:dyDescent="0.3">
      <c r="A15">
        <v>5</v>
      </c>
      <c r="B15">
        <v>17</v>
      </c>
      <c r="C15">
        <v>1</v>
      </c>
      <c r="D15">
        <v>10</v>
      </c>
      <c r="E15" t="s">
        <v>12</v>
      </c>
      <c r="F15">
        <v>5</v>
      </c>
      <c r="G15">
        <v>3</v>
      </c>
      <c r="J15" s="1">
        <f t="shared" si="0"/>
        <v>1.9634954084936209E-3</v>
      </c>
      <c r="K15" s="2">
        <f t="shared" si="1"/>
        <v>3.6378364277704512E-3</v>
      </c>
      <c r="L15" t="s">
        <v>13</v>
      </c>
    </row>
    <row r="16" spans="1:12" hidden="1" x14ac:dyDescent="0.3">
      <c r="A16">
        <v>5</v>
      </c>
      <c r="B16">
        <v>17</v>
      </c>
      <c r="C16">
        <v>1</v>
      </c>
      <c r="D16">
        <v>10</v>
      </c>
      <c r="E16" t="s">
        <v>12</v>
      </c>
      <c r="F16">
        <v>10</v>
      </c>
      <c r="G16">
        <v>3</v>
      </c>
      <c r="J16" s="1">
        <f t="shared" si="0"/>
        <v>7.8539816339744835E-3</v>
      </c>
      <c r="K16" s="2">
        <f t="shared" si="1"/>
        <v>1.2942556175112916E-2</v>
      </c>
      <c r="L16" t="s">
        <v>13</v>
      </c>
    </row>
    <row r="17" spans="1:12" hidden="1" x14ac:dyDescent="0.3">
      <c r="A17">
        <v>5</v>
      </c>
      <c r="B17">
        <v>17</v>
      </c>
      <c r="C17">
        <v>1</v>
      </c>
      <c r="D17">
        <v>10</v>
      </c>
      <c r="E17" t="s">
        <v>12</v>
      </c>
      <c r="F17">
        <v>5</v>
      </c>
      <c r="G17">
        <v>3</v>
      </c>
      <c r="J17" s="1">
        <f t="shared" si="0"/>
        <v>1.9634954084936209E-3</v>
      </c>
      <c r="K17" s="2">
        <f t="shared" si="1"/>
        <v>3.6378364277704512E-3</v>
      </c>
      <c r="L17" t="s">
        <v>13</v>
      </c>
    </row>
    <row r="18" spans="1:12" hidden="1" x14ac:dyDescent="0.3">
      <c r="A18">
        <v>5</v>
      </c>
      <c r="B18">
        <v>17</v>
      </c>
      <c r="C18">
        <v>1</v>
      </c>
      <c r="D18">
        <v>10</v>
      </c>
      <c r="E18" t="s">
        <v>12</v>
      </c>
      <c r="F18">
        <v>5</v>
      </c>
      <c r="G18">
        <v>3</v>
      </c>
      <c r="J18" s="1">
        <f t="shared" si="0"/>
        <v>1.9634954084936209E-3</v>
      </c>
      <c r="K18" s="2">
        <f t="shared" si="1"/>
        <v>3.6378364277704512E-3</v>
      </c>
      <c r="L18" t="s">
        <v>13</v>
      </c>
    </row>
    <row r="19" spans="1:12" hidden="1" x14ac:dyDescent="0.3">
      <c r="A19">
        <v>5</v>
      </c>
      <c r="B19">
        <v>17</v>
      </c>
      <c r="C19">
        <v>1</v>
      </c>
      <c r="D19">
        <v>10</v>
      </c>
      <c r="E19" t="s">
        <v>12</v>
      </c>
      <c r="F19">
        <v>5</v>
      </c>
      <c r="G19">
        <v>3</v>
      </c>
      <c r="J19" s="1">
        <f t="shared" si="0"/>
        <v>1.9634954084936209E-3</v>
      </c>
      <c r="K19" s="2">
        <f t="shared" si="1"/>
        <v>3.6378364277704512E-3</v>
      </c>
      <c r="L19" t="s">
        <v>13</v>
      </c>
    </row>
    <row r="20" spans="1:12" hidden="1" x14ac:dyDescent="0.3">
      <c r="A20">
        <v>5</v>
      </c>
      <c r="B20">
        <v>17</v>
      </c>
      <c r="C20">
        <v>1</v>
      </c>
      <c r="D20">
        <v>14</v>
      </c>
      <c r="E20" t="s">
        <v>14</v>
      </c>
      <c r="F20">
        <v>5</v>
      </c>
      <c r="G20">
        <v>3</v>
      </c>
      <c r="J20" s="1">
        <f t="shared" si="0"/>
        <v>1.9634954084936209E-3</v>
      </c>
      <c r="K20" s="2">
        <f t="shared" si="1"/>
        <v>3.6378364277704512E-3</v>
      </c>
      <c r="L20" t="s">
        <v>13</v>
      </c>
    </row>
    <row r="21" spans="1:12" hidden="1" x14ac:dyDescent="0.3">
      <c r="A21">
        <v>5</v>
      </c>
      <c r="B21">
        <v>17</v>
      </c>
      <c r="C21">
        <v>1</v>
      </c>
      <c r="D21">
        <v>10</v>
      </c>
      <c r="E21" t="s">
        <v>12</v>
      </c>
      <c r="F21">
        <v>5</v>
      </c>
      <c r="G21">
        <v>3</v>
      </c>
      <c r="J21" s="1">
        <f t="shared" si="0"/>
        <v>1.9634954084936209E-3</v>
      </c>
      <c r="K21" s="2">
        <f t="shared" si="1"/>
        <v>3.6378364277704512E-3</v>
      </c>
      <c r="L21" t="s">
        <v>13</v>
      </c>
    </row>
    <row r="22" spans="1:12" hidden="1" x14ac:dyDescent="0.3">
      <c r="A22">
        <v>5</v>
      </c>
      <c r="B22">
        <v>17</v>
      </c>
      <c r="C22">
        <v>1</v>
      </c>
      <c r="D22">
        <v>10</v>
      </c>
      <c r="E22" t="s">
        <v>12</v>
      </c>
      <c r="F22">
        <v>5</v>
      </c>
      <c r="G22">
        <v>3</v>
      </c>
      <c r="J22" s="1">
        <f t="shared" si="0"/>
        <v>1.9634954084936209E-3</v>
      </c>
      <c r="K22" s="2">
        <f t="shared" si="1"/>
        <v>3.6378364277704512E-3</v>
      </c>
      <c r="L22" t="s">
        <v>13</v>
      </c>
    </row>
    <row r="23" spans="1:12" hidden="1" x14ac:dyDescent="0.3">
      <c r="A23">
        <v>5</v>
      </c>
      <c r="B23">
        <v>17</v>
      </c>
      <c r="C23">
        <v>1</v>
      </c>
      <c r="D23">
        <v>10</v>
      </c>
      <c r="E23" t="s">
        <v>12</v>
      </c>
      <c r="F23">
        <v>10</v>
      </c>
      <c r="G23">
        <v>6</v>
      </c>
      <c r="J23" s="1">
        <f t="shared" si="0"/>
        <v>7.8539816339744835E-3</v>
      </c>
      <c r="K23" s="2">
        <f t="shared" si="1"/>
        <v>2.7649101142956961E-2</v>
      </c>
      <c r="L23" t="s">
        <v>13</v>
      </c>
    </row>
    <row r="24" spans="1:12" hidden="1" x14ac:dyDescent="0.3">
      <c r="A24">
        <v>5</v>
      </c>
      <c r="B24">
        <v>17</v>
      </c>
      <c r="C24">
        <v>1</v>
      </c>
      <c r="D24">
        <v>10</v>
      </c>
      <c r="E24" t="s">
        <v>12</v>
      </c>
      <c r="F24">
        <v>5</v>
      </c>
      <c r="G24">
        <v>3</v>
      </c>
      <c r="J24" s="1">
        <f t="shared" si="0"/>
        <v>1.9634954084936209E-3</v>
      </c>
      <c r="K24" s="2">
        <f t="shared" si="1"/>
        <v>3.6378364277704512E-3</v>
      </c>
      <c r="L24" t="s">
        <v>13</v>
      </c>
    </row>
    <row r="25" spans="1:12" hidden="1" x14ac:dyDescent="0.3">
      <c r="A25">
        <v>5</v>
      </c>
      <c r="B25">
        <v>17</v>
      </c>
      <c r="C25">
        <v>1</v>
      </c>
      <c r="D25">
        <v>14</v>
      </c>
      <c r="E25" t="s">
        <v>14</v>
      </c>
      <c r="F25">
        <v>5</v>
      </c>
      <c r="G25">
        <v>3</v>
      </c>
      <c r="J25" s="1">
        <f t="shared" si="0"/>
        <v>1.9634954084936209E-3</v>
      </c>
      <c r="K25" s="2">
        <f t="shared" si="1"/>
        <v>3.6378364277704512E-3</v>
      </c>
      <c r="L25" t="s">
        <v>13</v>
      </c>
    </row>
    <row r="26" spans="1:12" hidden="1" x14ac:dyDescent="0.3">
      <c r="A26">
        <v>5</v>
      </c>
      <c r="B26">
        <v>17</v>
      </c>
      <c r="C26">
        <v>1</v>
      </c>
      <c r="D26">
        <v>22</v>
      </c>
      <c r="E26" t="s">
        <v>15</v>
      </c>
      <c r="F26">
        <v>5</v>
      </c>
      <c r="G26">
        <v>3</v>
      </c>
      <c r="J26" s="1">
        <f t="shared" si="0"/>
        <v>1.9634954084936209E-3</v>
      </c>
      <c r="K26" s="2">
        <f t="shared" si="1"/>
        <v>3.6378364277704512E-3</v>
      </c>
      <c r="L26" t="s">
        <v>13</v>
      </c>
    </row>
    <row r="27" spans="1:12" hidden="1" x14ac:dyDescent="0.3">
      <c r="A27">
        <v>5</v>
      </c>
      <c r="B27">
        <v>17</v>
      </c>
      <c r="C27">
        <v>1</v>
      </c>
      <c r="D27">
        <v>10</v>
      </c>
      <c r="E27" t="s">
        <v>12</v>
      </c>
      <c r="F27">
        <v>5</v>
      </c>
      <c r="G27">
        <v>3</v>
      </c>
      <c r="J27" s="1">
        <f t="shared" si="0"/>
        <v>1.9634954084936209E-3</v>
      </c>
      <c r="K27" s="2">
        <f t="shared" si="1"/>
        <v>3.6378364277704512E-3</v>
      </c>
      <c r="L27" t="s">
        <v>13</v>
      </c>
    </row>
    <row r="28" spans="1:12" hidden="1" x14ac:dyDescent="0.3">
      <c r="A28">
        <v>5</v>
      </c>
      <c r="B28">
        <v>17</v>
      </c>
      <c r="C28">
        <v>1</v>
      </c>
      <c r="D28">
        <v>10</v>
      </c>
      <c r="E28" t="s">
        <v>12</v>
      </c>
      <c r="F28">
        <v>5</v>
      </c>
      <c r="G28">
        <v>3</v>
      </c>
      <c r="J28" s="1">
        <f t="shared" si="0"/>
        <v>1.9634954084936209E-3</v>
      </c>
      <c r="K28" s="2">
        <f t="shared" si="1"/>
        <v>3.6378364277704512E-3</v>
      </c>
      <c r="L28" t="s">
        <v>13</v>
      </c>
    </row>
    <row r="29" spans="1:12" hidden="1" x14ac:dyDescent="0.3">
      <c r="A29">
        <v>5</v>
      </c>
      <c r="B29">
        <v>17</v>
      </c>
      <c r="C29">
        <v>1</v>
      </c>
      <c r="D29">
        <v>10</v>
      </c>
      <c r="E29" t="s">
        <v>12</v>
      </c>
      <c r="F29">
        <v>10</v>
      </c>
      <c r="G29">
        <v>6</v>
      </c>
      <c r="J29" s="1">
        <f t="shared" si="0"/>
        <v>7.8539816339744835E-3</v>
      </c>
      <c r="K29" s="2">
        <f t="shared" si="1"/>
        <v>2.7649101142956961E-2</v>
      </c>
      <c r="L29" t="s">
        <v>13</v>
      </c>
    </row>
    <row r="30" spans="1:12" hidden="1" x14ac:dyDescent="0.3">
      <c r="A30">
        <v>5</v>
      </c>
      <c r="B30">
        <v>17</v>
      </c>
      <c r="C30">
        <v>1</v>
      </c>
      <c r="D30">
        <v>14</v>
      </c>
      <c r="E30" t="s">
        <v>14</v>
      </c>
      <c r="F30">
        <v>10</v>
      </c>
      <c r="G30">
        <v>6</v>
      </c>
      <c r="J30" s="1">
        <f t="shared" si="0"/>
        <v>7.8539816339744835E-3</v>
      </c>
      <c r="K30" s="2">
        <f t="shared" si="1"/>
        <v>2.7649101142956961E-2</v>
      </c>
      <c r="L30" t="s">
        <v>13</v>
      </c>
    </row>
    <row r="31" spans="1:12" hidden="1" x14ac:dyDescent="0.3">
      <c r="A31">
        <v>5</v>
      </c>
      <c r="B31">
        <v>17</v>
      </c>
      <c r="C31">
        <v>1</v>
      </c>
      <c r="D31">
        <v>14</v>
      </c>
      <c r="E31" t="s">
        <v>14</v>
      </c>
      <c r="F31">
        <v>5</v>
      </c>
      <c r="G31">
        <v>3</v>
      </c>
      <c r="J31" s="1">
        <f t="shared" si="0"/>
        <v>1.9634954084936209E-3</v>
      </c>
      <c r="K31" s="2">
        <f t="shared" si="1"/>
        <v>3.6378364277704512E-3</v>
      </c>
      <c r="L31" t="s">
        <v>13</v>
      </c>
    </row>
    <row r="32" spans="1:12" hidden="1" x14ac:dyDescent="0.3">
      <c r="A32">
        <v>5</v>
      </c>
      <c r="B32">
        <v>17</v>
      </c>
      <c r="C32">
        <v>1</v>
      </c>
      <c r="D32">
        <v>2</v>
      </c>
      <c r="E32" t="s">
        <v>16</v>
      </c>
      <c r="F32">
        <v>20</v>
      </c>
      <c r="G32">
        <v>15</v>
      </c>
      <c r="J32" s="1">
        <f t="shared" si="0"/>
        <v>3.1415926535897934E-2</v>
      </c>
      <c r="K32" s="2">
        <f t="shared" si="1"/>
        <v>0.26831564185998374</v>
      </c>
      <c r="L32" t="s">
        <v>13</v>
      </c>
    </row>
    <row r="33" spans="1:12" hidden="1" x14ac:dyDescent="0.3">
      <c r="A33">
        <v>5</v>
      </c>
      <c r="B33">
        <v>17</v>
      </c>
      <c r="C33">
        <v>1</v>
      </c>
      <c r="D33">
        <v>2</v>
      </c>
      <c r="E33" t="s">
        <v>16</v>
      </c>
      <c r="F33">
        <v>20</v>
      </c>
      <c r="G33">
        <v>15</v>
      </c>
      <c r="J33" s="1">
        <f t="shared" si="0"/>
        <v>3.1415926535897934E-2</v>
      </c>
      <c r="K33" s="2">
        <f t="shared" si="1"/>
        <v>0.26831564185998374</v>
      </c>
      <c r="L33" t="s">
        <v>13</v>
      </c>
    </row>
    <row r="34" spans="1:12" hidden="1" x14ac:dyDescent="0.3">
      <c r="A34">
        <v>5</v>
      </c>
      <c r="B34">
        <v>17</v>
      </c>
      <c r="C34">
        <v>1</v>
      </c>
      <c r="D34">
        <v>14</v>
      </c>
      <c r="E34" t="s">
        <v>14</v>
      </c>
      <c r="F34">
        <v>5</v>
      </c>
      <c r="G34">
        <v>3</v>
      </c>
      <c r="J34" s="1">
        <f t="shared" si="0"/>
        <v>1.9634954084936209E-3</v>
      </c>
      <c r="K34" s="2">
        <f t="shared" si="1"/>
        <v>3.6378364277704512E-3</v>
      </c>
      <c r="L34" t="s">
        <v>13</v>
      </c>
    </row>
    <row r="35" spans="1:12" hidden="1" x14ac:dyDescent="0.3">
      <c r="A35">
        <v>5</v>
      </c>
      <c r="B35">
        <v>17</v>
      </c>
      <c r="C35">
        <v>1</v>
      </c>
      <c r="D35">
        <v>10</v>
      </c>
      <c r="E35" t="s">
        <v>12</v>
      </c>
      <c r="F35">
        <v>10</v>
      </c>
      <c r="G35">
        <v>3</v>
      </c>
      <c r="J35" s="1">
        <f t="shared" si="0"/>
        <v>7.8539816339744835E-3</v>
      </c>
      <c r="K35" s="2">
        <f t="shared" si="1"/>
        <v>1.2942556175112916E-2</v>
      </c>
      <c r="L35" t="s">
        <v>13</v>
      </c>
    </row>
    <row r="36" spans="1:12" hidden="1" x14ac:dyDescent="0.3">
      <c r="A36">
        <v>5</v>
      </c>
      <c r="B36">
        <v>17</v>
      </c>
      <c r="C36">
        <v>1</v>
      </c>
      <c r="D36">
        <v>10</v>
      </c>
      <c r="E36" t="s">
        <v>12</v>
      </c>
      <c r="F36">
        <v>10</v>
      </c>
      <c r="G36">
        <v>3</v>
      </c>
      <c r="J36" s="1">
        <f t="shared" si="0"/>
        <v>7.8539816339744835E-3</v>
      </c>
      <c r="K36" s="2">
        <f t="shared" si="1"/>
        <v>1.2942556175112916E-2</v>
      </c>
      <c r="L36" t="s">
        <v>13</v>
      </c>
    </row>
    <row r="37" spans="1:12" hidden="1" x14ac:dyDescent="0.3">
      <c r="A37">
        <v>5</v>
      </c>
      <c r="B37">
        <v>17</v>
      </c>
      <c r="C37">
        <v>1</v>
      </c>
      <c r="D37">
        <v>14</v>
      </c>
      <c r="E37" t="s">
        <v>14</v>
      </c>
      <c r="F37">
        <v>5</v>
      </c>
      <c r="G37">
        <v>3</v>
      </c>
      <c r="J37" s="1">
        <f t="shared" si="0"/>
        <v>1.9634954084936209E-3</v>
      </c>
      <c r="K37" s="2">
        <f t="shared" si="1"/>
        <v>3.6378364277704512E-3</v>
      </c>
      <c r="L37" t="s">
        <v>13</v>
      </c>
    </row>
    <row r="38" spans="1:12" hidden="1" x14ac:dyDescent="0.3">
      <c r="A38">
        <v>5</v>
      </c>
      <c r="B38">
        <v>17</v>
      </c>
      <c r="C38">
        <v>1</v>
      </c>
      <c r="D38">
        <v>10</v>
      </c>
      <c r="E38" t="s">
        <v>12</v>
      </c>
      <c r="F38">
        <v>15</v>
      </c>
      <c r="G38">
        <v>3</v>
      </c>
      <c r="J38" s="1">
        <f t="shared" si="0"/>
        <v>1.7671458676442587E-2</v>
      </c>
      <c r="K38" s="2">
        <f t="shared" si="1"/>
        <v>2.719179461263227E-2</v>
      </c>
      <c r="L38" t="s">
        <v>13</v>
      </c>
    </row>
    <row r="39" spans="1:12" hidden="1" x14ac:dyDescent="0.3">
      <c r="A39">
        <v>5</v>
      </c>
      <c r="B39">
        <v>17</v>
      </c>
      <c r="C39">
        <v>1</v>
      </c>
      <c r="D39">
        <v>22</v>
      </c>
      <c r="E39" t="s">
        <v>15</v>
      </c>
      <c r="F39">
        <v>5</v>
      </c>
      <c r="G39">
        <v>3</v>
      </c>
      <c r="J39" s="1">
        <f t="shared" si="0"/>
        <v>1.9634954084936209E-3</v>
      </c>
      <c r="K39" s="2">
        <f t="shared" si="1"/>
        <v>3.6378364277704512E-3</v>
      </c>
      <c r="L39" t="s">
        <v>13</v>
      </c>
    </row>
    <row r="40" spans="1:12" hidden="1" x14ac:dyDescent="0.3">
      <c r="A40">
        <v>5</v>
      </c>
      <c r="B40">
        <v>17</v>
      </c>
      <c r="C40">
        <v>1</v>
      </c>
      <c r="D40">
        <v>10</v>
      </c>
      <c r="E40" t="s">
        <v>12</v>
      </c>
      <c r="F40">
        <v>20</v>
      </c>
      <c r="G40">
        <v>3</v>
      </c>
      <c r="J40" s="1">
        <f t="shared" si="0"/>
        <v>3.1415926535897934E-2</v>
      </c>
      <c r="K40" s="2">
        <f t="shared" si="1"/>
        <v>4.6046534436573458E-2</v>
      </c>
      <c r="L40" t="s">
        <v>17</v>
      </c>
    </row>
    <row r="41" spans="1:12" hidden="1" x14ac:dyDescent="0.3">
      <c r="A41">
        <v>5</v>
      </c>
      <c r="B41">
        <v>17</v>
      </c>
      <c r="C41">
        <v>1</v>
      </c>
      <c r="D41">
        <v>22</v>
      </c>
      <c r="E41" t="s">
        <v>15</v>
      </c>
      <c r="F41">
        <v>5</v>
      </c>
      <c r="G41">
        <v>3</v>
      </c>
      <c r="J41" s="1">
        <f t="shared" si="0"/>
        <v>1.9634954084936209E-3</v>
      </c>
      <c r="K41" s="2">
        <f t="shared" si="1"/>
        <v>3.6378364277704512E-3</v>
      </c>
      <c r="L41" t="s">
        <v>13</v>
      </c>
    </row>
    <row r="42" spans="1:12" hidden="1" x14ac:dyDescent="0.3">
      <c r="A42">
        <v>5</v>
      </c>
      <c r="B42">
        <v>17</v>
      </c>
      <c r="C42">
        <v>1</v>
      </c>
      <c r="D42">
        <v>22</v>
      </c>
      <c r="E42" t="s">
        <v>15</v>
      </c>
      <c r="F42">
        <v>5</v>
      </c>
      <c r="G42">
        <v>3</v>
      </c>
      <c r="J42" s="1">
        <f t="shared" si="0"/>
        <v>1.9634954084936209E-3</v>
      </c>
      <c r="K42" s="2">
        <f t="shared" si="1"/>
        <v>3.6378364277704512E-3</v>
      </c>
      <c r="L42" t="s">
        <v>13</v>
      </c>
    </row>
    <row r="43" spans="1:12" hidden="1" x14ac:dyDescent="0.3">
      <c r="A43">
        <v>5</v>
      </c>
      <c r="B43">
        <v>17</v>
      </c>
      <c r="C43">
        <v>1</v>
      </c>
      <c r="D43">
        <v>22</v>
      </c>
      <c r="E43" t="s">
        <v>15</v>
      </c>
      <c r="F43">
        <v>5</v>
      </c>
      <c r="G43">
        <v>3</v>
      </c>
      <c r="J43" s="1">
        <f t="shared" si="0"/>
        <v>1.9634954084936209E-3</v>
      </c>
      <c r="K43" s="2">
        <f t="shared" si="1"/>
        <v>3.6378364277704512E-3</v>
      </c>
      <c r="L43" t="s">
        <v>13</v>
      </c>
    </row>
    <row r="44" spans="1:12" hidden="1" x14ac:dyDescent="0.3">
      <c r="A44">
        <v>5</v>
      </c>
      <c r="B44">
        <v>17</v>
      </c>
      <c r="C44">
        <v>1</v>
      </c>
      <c r="D44">
        <v>14</v>
      </c>
      <c r="E44" t="s">
        <v>14</v>
      </c>
      <c r="F44">
        <v>5</v>
      </c>
      <c r="G44">
        <v>3</v>
      </c>
      <c r="J44" s="1">
        <f t="shared" si="0"/>
        <v>1.9634954084936209E-3</v>
      </c>
      <c r="K44" s="2">
        <f t="shared" si="1"/>
        <v>3.6378364277704512E-3</v>
      </c>
      <c r="L44" t="s">
        <v>13</v>
      </c>
    </row>
    <row r="45" spans="1:12" hidden="1" x14ac:dyDescent="0.3">
      <c r="A45">
        <v>5</v>
      </c>
      <c r="B45">
        <v>17</v>
      </c>
      <c r="C45">
        <v>1</v>
      </c>
      <c r="D45">
        <v>22</v>
      </c>
      <c r="E45" t="s">
        <v>15</v>
      </c>
      <c r="F45">
        <v>5</v>
      </c>
      <c r="G45">
        <v>3</v>
      </c>
      <c r="J45" s="1">
        <f t="shared" si="0"/>
        <v>1.9634954084936209E-3</v>
      </c>
      <c r="K45" s="2">
        <f t="shared" si="1"/>
        <v>3.6378364277704512E-3</v>
      </c>
      <c r="L45" t="s">
        <v>13</v>
      </c>
    </row>
    <row r="46" spans="1:12" hidden="1" x14ac:dyDescent="0.3">
      <c r="A46">
        <v>5</v>
      </c>
      <c r="B46">
        <v>17</v>
      </c>
      <c r="C46">
        <v>1</v>
      </c>
      <c r="D46">
        <v>14</v>
      </c>
      <c r="E46" t="s">
        <v>14</v>
      </c>
      <c r="F46">
        <v>5</v>
      </c>
      <c r="G46">
        <v>3</v>
      </c>
      <c r="J46" s="1">
        <f t="shared" si="0"/>
        <v>1.9634954084936209E-3</v>
      </c>
      <c r="K46" s="2">
        <f t="shared" si="1"/>
        <v>3.6378364277704512E-3</v>
      </c>
      <c r="L46" t="s">
        <v>13</v>
      </c>
    </row>
    <row r="47" spans="1:12" hidden="1" x14ac:dyDescent="0.3">
      <c r="A47">
        <v>5</v>
      </c>
      <c r="B47">
        <v>17</v>
      </c>
      <c r="C47">
        <v>1</v>
      </c>
      <c r="D47">
        <v>14</v>
      </c>
      <c r="E47" t="s">
        <v>14</v>
      </c>
      <c r="F47">
        <v>5</v>
      </c>
      <c r="G47">
        <v>3</v>
      </c>
      <c r="J47" s="1">
        <f t="shared" si="0"/>
        <v>1.9634954084936209E-3</v>
      </c>
      <c r="K47" s="2">
        <f t="shared" si="1"/>
        <v>3.6378364277704512E-3</v>
      </c>
      <c r="L47" t="s">
        <v>13</v>
      </c>
    </row>
    <row r="48" spans="1:12" hidden="1" x14ac:dyDescent="0.3">
      <c r="A48">
        <v>5</v>
      </c>
      <c r="B48">
        <v>17</v>
      </c>
      <c r="C48">
        <v>1</v>
      </c>
      <c r="D48">
        <v>10</v>
      </c>
      <c r="E48" t="s">
        <v>12</v>
      </c>
      <c r="F48">
        <v>5</v>
      </c>
      <c r="G48">
        <v>3</v>
      </c>
      <c r="J48" s="1">
        <f t="shared" si="0"/>
        <v>1.9634954084936209E-3</v>
      </c>
      <c r="K48" s="2">
        <f t="shared" si="1"/>
        <v>3.6378364277704512E-3</v>
      </c>
      <c r="L48" t="s">
        <v>13</v>
      </c>
    </row>
    <row r="49" spans="1:12" hidden="1" x14ac:dyDescent="0.3">
      <c r="A49">
        <v>5</v>
      </c>
      <c r="B49">
        <v>17</v>
      </c>
      <c r="C49">
        <v>1</v>
      </c>
      <c r="D49">
        <v>10</v>
      </c>
      <c r="E49" t="s">
        <v>12</v>
      </c>
      <c r="F49">
        <v>10</v>
      </c>
      <c r="G49">
        <v>3</v>
      </c>
      <c r="J49" s="1">
        <f t="shared" si="0"/>
        <v>7.8539816339744835E-3</v>
      </c>
      <c r="K49" s="2">
        <f t="shared" si="1"/>
        <v>1.2942556175112916E-2</v>
      </c>
      <c r="L49" t="s">
        <v>13</v>
      </c>
    </row>
    <row r="50" spans="1:12" hidden="1" x14ac:dyDescent="0.3">
      <c r="A50">
        <v>5</v>
      </c>
      <c r="B50">
        <v>17</v>
      </c>
      <c r="C50">
        <v>1</v>
      </c>
      <c r="D50">
        <v>10</v>
      </c>
      <c r="E50" t="s">
        <v>12</v>
      </c>
      <c r="F50">
        <v>10</v>
      </c>
      <c r="G50">
        <v>3</v>
      </c>
      <c r="J50" s="1">
        <f t="shared" si="0"/>
        <v>7.8539816339744835E-3</v>
      </c>
      <c r="K50" s="2">
        <f t="shared" si="1"/>
        <v>1.2942556175112916E-2</v>
      </c>
      <c r="L50" t="s">
        <v>13</v>
      </c>
    </row>
    <row r="51" spans="1:12" hidden="1" x14ac:dyDescent="0.3">
      <c r="A51">
        <v>5</v>
      </c>
      <c r="B51">
        <v>17</v>
      </c>
      <c r="C51">
        <v>1</v>
      </c>
      <c r="D51">
        <v>10</v>
      </c>
      <c r="E51" t="s">
        <v>12</v>
      </c>
      <c r="F51">
        <v>10</v>
      </c>
      <c r="G51">
        <v>3</v>
      </c>
      <c r="J51" s="1">
        <f t="shared" si="0"/>
        <v>7.8539816339744835E-3</v>
      </c>
      <c r="K51" s="2">
        <f t="shared" si="1"/>
        <v>1.2942556175112916E-2</v>
      </c>
      <c r="L51" t="s">
        <v>13</v>
      </c>
    </row>
    <row r="52" spans="1:12" hidden="1" x14ac:dyDescent="0.3">
      <c r="A52">
        <v>5</v>
      </c>
      <c r="B52">
        <v>17</v>
      </c>
      <c r="C52">
        <v>1</v>
      </c>
      <c r="D52">
        <v>10</v>
      </c>
      <c r="E52" t="s">
        <v>12</v>
      </c>
      <c r="F52">
        <v>10</v>
      </c>
      <c r="G52">
        <v>3</v>
      </c>
      <c r="J52" s="1">
        <f t="shared" si="0"/>
        <v>7.8539816339744835E-3</v>
      </c>
      <c r="K52" s="2">
        <f t="shared" si="1"/>
        <v>1.2942556175112916E-2</v>
      </c>
      <c r="L52" t="s">
        <v>13</v>
      </c>
    </row>
    <row r="53" spans="1:12" hidden="1" x14ac:dyDescent="0.3">
      <c r="A53">
        <v>5</v>
      </c>
      <c r="B53">
        <v>17</v>
      </c>
      <c r="C53">
        <v>1</v>
      </c>
      <c r="D53">
        <v>10</v>
      </c>
      <c r="E53" t="s">
        <v>12</v>
      </c>
      <c r="F53">
        <v>10</v>
      </c>
      <c r="G53">
        <v>3</v>
      </c>
      <c r="J53" s="1">
        <f t="shared" si="0"/>
        <v>7.8539816339744835E-3</v>
      </c>
      <c r="K53" s="2">
        <f t="shared" si="1"/>
        <v>1.2942556175112916E-2</v>
      </c>
      <c r="L53" t="s">
        <v>13</v>
      </c>
    </row>
    <row r="54" spans="1:12" hidden="1" x14ac:dyDescent="0.3">
      <c r="A54">
        <v>5</v>
      </c>
      <c r="B54">
        <v>17</v>
      </c>
      <c r="C54">
        <v>1</v>
      </c>
      <c r="D54">
        <v>10</v>
      </c>
      <c r="E54" t="s">
        <v>12</v>
      </c>
      <c r="F54">
        <v>5</v>
      </c>
      <c r="G54">
        <v>3</v>
      </c>
      <c r="J54" s="1">
        <f t="shared" si="0"/>
        <v>1.9634954084936209E-3</v>
      </c>
      <c r="K54" s="2">
        <f t="shared" si="1"/>
        <v>3.6378364277704512E-3</v>
      </c>
      <c r="L54" t="s">
        <v>13</v>
      </c>
    </row>
    <row r="55" spans="1:12" hidden="1" x14ac:dyDescent="0.3">
      <c r="A55">
        <v>5</v>
      </c>
      <c r="B55">
        <v>17</v>
      </c>
      <c r="C55">
        <v>1</v>
      </c>
      <c r="D55">
        <v>10</v>
      </c>
      <c r="E55" t="s">
        <v>12</v>
      </c>
      <c r="F55">
        <v>5</v>
      </c>
      <c r="G55">
        <v>3</v>
      </c>
      <c r="J55" s="1">
        <f t="shared" si="0"/>
        <v>1.9634954084936209E-3</v>
      </c>
      <c r="K55" s="2">
        <f t="shared" si="1"/>
        <v>3.6378364277704512E-3</v>
      </c>
      <c r="L55" t="s">
        <v>13</v>
      </c>
    </row>
    <row r="56" spans="1:12" hidden="1" x14ac:dyDescent="0.3">
      <c r="A56">
        <v>5</v>
      </c>
      <c r="B56">
        <v>17</v>
      </c>
      <c r="C56">
        <v>1</v>
      </c>
      <c r="D56">
        <v>10</v>
      </c>
      <c r="E56" t="s">
        <v>12</v>
      </c>
      <c r="F56">
        <v>10</v>
      </c>
      <c r="G56">
        <v>6</v>
      </c>
      <c r="J56" s="1">
        <f t="shared" si="0"/>
        <v>7.8539816339744835E-3</v>
      </c>
      <c r="K56" s="2">
        <f t="shared" si="1"/>
        <v>2.7649101142956961E-2</v>
      </c>
      <c r="L56" t="s">
        <v>13</v>
      </c>
    </row>
    <row r="57" spans="1:12" hidden="1" x14ac:dyDescent="0.3">
      <c r="A57">
        <v>5</v>
      </c>
      <c r="B57">
        <v>17</v>
      </c>
      <c r="C57">
        <v>1</v>
      </c>
      <c r="D57">
        <v>10</v>
      </c>
      <c r="E57" t="s">
        <v>12</v>
      </c>
      <c r="F57">
        <v>10</v>
      </c>
      <c r="G57">
        <v>6</v>
      </c>
      <c r="J57" s="1">
        <f t="shared" si="0"/>
        <v>7.8539816339744835E-3</v>
      </c>
      <c r="K57" s="2">
        <f t="shared" si="1"/>
        <v>2.7649101142956961E-2</v>
      </c>
      <c r="L57" t="s">
        <v>13</v>
      </c>
    </row>
    <row r="58" spans="1:12" hidden="1" x14ac:dyDescent="0.3">
      <c r="A58">
        <v>5</v>
      </c>
      <c r="B58">
        <v>17</v>
      </c>
      <c r="C58">
        <v>1</v>
      </c>
      <c r="D58">
        <v>14</v>
      </c>
      <c r="E58" t="s">
        <v>14</v>
      </c>
      <c r="F58">
        <v>5</v>
      </c>
      <c r="G58">
        <v>3</v>
      </c>
      <c r="J58" s="1">
        <f t="shared" si="0"/>
        <v>1.9634954084936209E-3</v>
      </c>
      <c r="K58" s="2">
        <f t="shared" si="1"/>
        <v>3.6378364277704512E-3</v>
      </c>
      <c r="L58" t="s">
        <v>13</v>
      </c>
    </row>
    <row r="59" spans="1:12" hidden="1" x14ac:dyDescent="0.3">
      <c r="A59">
        <v>5</v>
      </c>
      <c r="B59">
        <v>17</v>
      </c>
      <c r="C59">
        <v>1</v>
      </c>
      <c r="D59">
        <v>22</v>
      </c>
      <c r="E59" t="s">
        <v>15</v>
      </c>
      <c r="F59">
        <v>5</v>
      </c>
      <c r="G59">
        <v>3</v>
      </c>
      <c r="J59" s="1">
        <f t="shared" si="0"/>
        <v>1.9634954084936209E-3</v>
      </c>
      <c r="K59" s="2">
        <f t="shared" si="1"/>
        <v>3.6378364277704512E-3</v>
      </c>
      <c r="L59" t="s">
        <v>13</v>
      </c>
    </row>
    <row r="60" spans="1:12" hidden="1" x14ac:dyDescent="0.3">
      <c r="A60">
        <v>5</v>
      </c>
      <c r="B60">
        <v>17</v>
      </c>
      <c r="C60">
        <v>1</v>
      </c>
      <c r="D60">
        <v>22</v>
      </c>
      <c r="E60" t="s">
        <v>15</v>
      </c>
      <c r="F60">
        <v>5</v>
      </c>
      <c r="G60">
        <v>3</v>
      </c>
      <c r="J60" s="1">
        <f t="shared" si="0"/>
        <v>1.9634954084936209E-3</v>
      </c>
      <c r="K60" s="2">
        <f t="shared" si="1"/>
        <v>3.6378364277704512E-3</v>
      </c>
      <c r="L60" t="s">
        <v>13</v>
      </c>
    </row>
    <row r="61" spans="1:12" hidden="1" x14ac:dyDescent="0.3">
      <c r="A61">
        <v>5</v>
      </c>
      <c r="B61">
        <v>17</v>
      </c>
      <c r="C61">
        <v>1</v>
      </c>
      <c r="D61">
        <v>14</v>
      </c>
      <c r="E61" t="s">
        <v>14</v>
      </c>
      <c r="F61">
        <v>10</v>
      </c>
      <c r="G61">
        <v>6</v>
      </c>
      <c r="J61" s="1">
        <f t="shared" si="0"/>
        <v>7.8539816339744835E-3</v>
      </c>
      <c r="K61" s="2">
        <f t="shared" si="1"/>
        <v>2.7649101142956961E-2</v>
      </c>
      <c r="L61" t="s">
        <v>13</v>
      </c>
    </row>
    <row r="62" spans="1:12" hidden="1" x14ac:dyDescent="0.3">
      <c r="A62">
        <v>5</v>
      </c>
      <c r="B62">
        <v>17</v>
      </c>
      <c r="C62">
        <v>1</v>
      </c>
      <c r="D62">
        <v>10</v>
      </c>
      <c r="E62" t="s">
        <v>12</v>
      </c>
      <c r="F62">
        <v>15</v>
      </c>
      <c r="G62">
        <v>6</v>
      </c>
      <c r="J62" s="1">
        <f t="shared" si="0"/>
        <v>1.7671458676442587E-2</v>
      </c>
      <c r="K62" s="2">
        <f t="shared" si="1"/>
        <v>5.8089659363338444E-2</v>
      </c>
      <c r="L62" t="s">
        <v>13</v>
      </c>
    </row>
    <row r="63" spans="1:12" hidden="1" x14ac:dyDescent="0.3">
      <c r="A63">
        <v>5</v>
      </c>
      <c r="B63">
        <v>17</v>
      </c>
      <c r="C63">
        <v>1</v>
      </c>
      <c r="D63">
        <v>14</v>
      </c>
      <c r="E63" t="s">
        <v>14</v>
      </c>
      <c r="F63">
        <v>5</v>
      </c>
      <c r="G63">
        <v>3</v>
      </c>
      <c r="J63" s="1">
        <f t="shared" si="0"/>
        <v>1.9634954084936209E-3</v>
      </c>
      <c r="K63" s="2">
        <f t="shared" si="1"/>
        <v>3.6378364277704512E-3</v>
      </c>
      <c r="L63" t="s">
        <v>13</v>
      </c>
    </row>
    <row r="64" spans="1:12" hidden="1" x14ac:dyDescent="0.3">
      <c r="A64">
        <v>5</v>
      </c>
      <c r="B64">
        <v>17</v>
      </c>
      <c r="C64">
        <v>1</v>
      </c>
      <c r="D64">
        <v>22</v>
      </c>
      <c r="E64" t="s">
        <v>15</v>
      </c>
      <c r="F64">
        <v>5</v>
      </c>
      <c r="G64">
        <v>3</v>
      </c>
      <c r="J64" s="1">
        <f t="shared" si="0"/>
        <v>1.9634954084936209E-3</v>
      </c>
      <c r="K64" s="2">
        <f t="shared" si="1"/>
        <v>3.6378364277704512E-3</v>
      </c>
      <c r="L64" t="s">
        <v>13</v>
      </c>
    </row>
    <row r="65" spans="1:12" hidden="1" x14ac:dyDescent="0.3">
      <c r="A65">
        <v>5</v>
      </c>
      <c r="B65">
        <v>17</v>
      </c>
      <c r="C65">
        <v>1</v>
      </c>
      <c r="D65">
        <v>14</v>
      </c>
      <c r="E65" t="s">
        <v>14</v>
      </c>
      <c r="F65">
        <v>5</v>
      </c>
      <c r="G65">
        <v>3</v>
      </c>
      <c r="J65" s="1">
        <f t="shared" si="0"/>
        <v>1.9634954084936209E-3</v>
      </c>
      <c r="K65" s="2">
        <f t="shared" si="1"/>
        <v>3.6378364277704512E-3</v>
      </c>
      <c r="L65" t="s">
        <v>13</v>
      </c>
    </row>
    <row r="66" spans="1:12" hidden="1" x14ac:dyDescent="0.3">
      <c r="A66">
        <v>5</v>
      </c>
      <c r="B66">
        <v>17</v>
      </c>
      <c r="C66">
        <v>1</v>
      </c>
      <c r="D66">
        <v>14</v>
      </c>
      <c r="E66" t="s">
        <v>14</v>
      </c>
      <c r="F66">
        <v>5</v>
      </c>
      <c r="G66">
        <v>3</v>
      </c>
      <c r="J66" s="1">
        <f t="shared" si="0"/>
        <v>1.9634954084936209E-3</v>
      </c>
      <c r="K66" s="2">
        <f t="shared" si="1"/>
        <v>3.6378364277704512E-3</v>
      </c>
      <c r="L66" t="s">
        <v>13</v>
      </c>
    </row>
    <row r="67" spans="1:12" hidden="1" x14ac:dyDescent="0.3">
      <c r="A67">
        <v>5</v>
      </c>
      <c r="B67">
        <v>17</v>
      </c>
      <c r="C67">
        <v>1</v>
      </c>
      <c r="D67">
        <v>22</v>
      </c>
      <c r="E67" t="s">
        <v>15</v>
      </c>
      <c r="F67">
        <v>5</v>
      </c>
      <c r="G67">
        <v>3</v>
      </c>
      <c r="J67" s="1">
        <f t="shared" ref="J67:J130" si="2">((F67*F67/10000)*(PI()/4*C67))</f>
        <v>1.9634954084936209E-3</v>
      </c>
      <c r="K67" s="2">
        <f t="shared" ref="K67:K130" si="3">EXP(-9.7663+1.83097*LN(F67)+1.09511*LN(G67))</f>
        <v>3.6378364277704512E-3</v>
      </c>
      <c r="L67" t="s">
        <v>13</v>
      </c>
    </row>
    <row r="68" spans="1:12" hidden="1" x14ac:dyDescent="0.3">
      <c r="A68">
        <v>5</v>
      </c>
      <c r="B68">
        <v>17</v>
      </c>
      <c r="C68">
        <v>1</v>
      </c>
      <c r="D68">
        <v>14</v>
      </c>
      <c r="E68" t="s">
        <v>14</v>
      </c>
      <c r="F68">
        <v>5</v>
      </c>
      <c r="G68">
        <v>3</v>
      </c>
      <c r="J68" s="1">
        <f t="shared" si="2"/>
        <v>1.9634954084936209E-3</v>
      </c>
      <c r="K68" s="2">
        <f t="shared" si="3"/>
        <v>3.6378364277704512E-3</v>
      </c>
      <c r="L68" t="s">
        <v>13</v>
      </c>
    </row>
    <row r="69" spans="1:12" hidden="1" x14ac:dyDescent="0.3">
      <c r="A69">
        <v>5</v>
      </c>
      <c r="B69">
        <v>17</v>
      </c>
      <c r="C69">
        <v>1</v>
      </c>
      <c r="D69">
        <v>14</v>
      </c>
      <c r="E69" t="s">
        <v>14</v>
      </c>
      <c r="F69">
        <v>5</v>
      </c>
      <c r="G69">
        <v>3</v>
      </c>
      <c r="J69" s="1">
        <f t="shared" si="2"/>
        <v>1.9634954084936209E-3</v>
      </c>
      <c r="K69" s="2">
        <f t="shared" si="3"/>
        <v>3.6378364277704512E-3</v>
      </c>
      <c r="L69" t="s">
        <v>13</v>
      </c>
    </row>
    <row r="70" spans="1:12" hidden="1" x14ac:dyDescent="0.3">
      <c r="A70">
        <v>5</v>
      </c>
      <c r="B70">
        <v>17</v>
      </c>
      <c r="C70">
        <v>1</v>
      </c>
      <c r="D70">
        <v>14</v>
      </c>
      <c r="E70" t="s">
        <v>14</v>
      </c>
      <c r="F70">
        <v>5</v>
      </c>
      <c r="G70">
        <v>3</v>
      </c>
      <c r="J70" s="1">
        <f t="shared" si="2"/>
        <v>1.9634954084936209E-3</v>
      </c>
      <c r="K70" s="2">
        <f t="shared" si="3"/>
        <v>3.6378364277704512E-3</v>
      </c>
      <c r="L70" t="s">
        <v>13</v>
      </c>
    </row>
    <row r="71" spans="1:12" hidden="1" x14ac:dyDescent="0.3">
      <c r="A71">
        <v>5</v>
      </c>
      <c r="B71">
        <v>17</v>
      </c>
      <c r="C71">
        <v>1</v>
      </c>
      <c r="D71">
        <v>14</v>
      </c>
      <c r="E71" t="s">
        <v>14</v>
      </c>
      <c r="F71">
        <v>5</v>
      </c>
      <c r="G71">
        <v>3</v>
      </c>
      <c r="J71" s="1">
        <f t="shared" si="2"/>
        <v>1.9634954084936209E-3</v>
      </c>
      <c r="K71" s="2">
        <f t="shared" si="3"/>
        <v>3.6378364277704512E-3</v>
      </c>
      <c r="L71" t="s">
        <v>13</v>
      </c>
    </row>
    <row r="72" spans="1:12" hidden="1" x14ac:dyDescent="0.3">
      <c r="A72">
        <v>5</v>
      </c>
      <c r="B72">
        <v>17</v>
      </c>
      <c r="C72">
        <v>1</v>
      </c>
      <c r="D72">
        <v>14</v>
      </c>
      <c r="E72" t="s">
        <v>14</v>
      </c>
      <c r="F72">
        <v>5</v>
      </c>
      <c r="G72">
        <v>3</v>
      </c>
      <c r="J72" s="1">
        <f t="shared" si="2"/>
        <v>1.9634954084936209E-3</v>
      </c>
      <c r="K72" s="2">
        <f t="shared" si="3"/>
        <v>3.6378364277704512E-3</v>
      </c>
      <c r="L72" t="s">
        <v>13</v>
      </c>
    </row>
    <row r="73" spans="1:12" hidden="1" x14ac:dyDescent="0.3">
      <c r="A73">
        <v>5</v>
      </c>
      <c r="B73">
        <v>17</v>
      </c>
      <c r="C73">
        <v>1</v>
      </c>
      <c r="D73">
        <v>14</v>
      </c>
      <c r="E73" t="s">
        <v>14</v>
      </c>
      <c r="F73">
        <v>10</v>
      </c>
      <c r="G73">
        <v>3</v>
      </c>
      <c r="J73" s="1">
        <f t="shared" si="2"/>
        <v>7.8539816339744835E-3</v>
      </c>
      <c r="K73" s="2">
        <f t="shared" si="3"/>
        <v>1.2942556175112916E-2</v>
      </c>
      <c r="L73" t="s">
        <v>13</v>
      </c>
    </row>
    <row r="74" spans="1:12" hidden="1" x14ac:dyDescent="0.3">
      <c r="A74">
        <v>5</v>
      </c>
      <c r="B74">
        <v>17</v>
      </c>
      <c r="C74">
        <v>1</v>
      </c>
      <c r="D74">
        <v>14</v>
      </c>
      <c r="E74" t="s">
        <v>14</v>
      </c>
      <c r="F74">
        <v>10</v>
      </c>
      <c r="G74">
        <v>3</v>
      </c>
      <c r="J74" s="1">
        <f t="shared" si="2"/>
        <v>7.8539816339744835E-3</v>
      </c>
      <c r="K74" s="2">
        <f t="shared" si="3"/>
        <v>1.2942556175112916E-2</v>
      </c>
      <c r="L74" t="s">
        <v>13</v>
      </c>
    </row>
    <row r="75" spans="1:12" hidden="1" x14ac:dyDescent="0.3">
      <c r="A75">
        <v>5</v>
      </c>
      <c r="B75">
        <v>17</v>
      </c>
      <c r="C75">
        <v>1</v>
      </c>
      <c r="D75">
        <v>22</v>
      </c>
      <c r="E75" t="s">
        <v>15</v>
      </c>
      <c r="F75">
        <v>5</v>
      </c>
      <c r="G75">
        <v>3</v>
      </c>
      <c r="J75" s="1">
        <f t="shared" si="2"/>
        <v>1.9634954084936209E-3</v>
      </c>
      <c r="K75" s="2">
        <f t="shared" si="3"/>
        <v>3.6378364277704512E-3</v>
      </c>
      <c r="L75" t="s">
        <v>13</v>
      </c>
    </row>
    <row r="76" spans="1:12" hidden="1" x14ac:dyDescent="0.3">
      <c r="A76">
        <v>5</v>
      </c>
      <c r="B76">
        <v>17</v>
      </c>
      <c r="C76">
        <v>1</v>
      </c>
      <c r="D76">
        <v>22</v>
      </c>
      <c r="E76" t="s">
        <v>15</v>
      </c>
      <c r="F76">
        <v>5</v>
      </c>
      <c r="G76">
        <v>3</v>
      </c>
      <c r="J76" s="1">
        <f t="shared" si="2"/>
        <v>1.9634954084936209E-3</v>
      </c>
      <c r="K76" s="2">
        <f t="shared" si="3"/>
        <v>3.6378364277704512E-3</v>
      </c>
      <c r="L76" t="s">
        <v>13</v>
      </c>
    </row>
    <row r="77" spans="1:12" hidden="1" x14ac:dyDescent="0.3">
      <c r="A77">
        <v>5</v>
      </c>
      <c r="B77">
        <v>17</v>
      </c>
      <c r="C77">
        <v>1</v>
      </c>
      <c r="D77">
        <v>14</v>
      </c>
      <c r="E77" t="s">
        <v>14</v>
      </c>
      <c r="F77">
        <v>5</v>
      </c>
      <c r="G77">
        <v>3</v>
      </c>
      <c r="J77" s="1">
        <f t="shared" si="2"/>
        <v>1.9634954084936209E-3</v>
      </c>
      <c r="K77" s="2">
        <f t="shared" si="3"/>
        <v>3.6378364277704512E-3</v>
      </c>
      <c r="L77" t="s">
        <v>13</v>
      </c>
    </row>
    <row r="78" spans="1:12" hidden="1" x14ac:dyDescent="0.3">
      <c r="A78">
        <v>5</v>
      </c>
      <c r="B78">
        <v>17</v>
      </c>
      <c r="C78">
        <v>1</v>
      </c>
      <c r="D78">
        <v>14</v>
      </c>
      <c r="E78" t="s">
        <v>14</v>
      </c>
      <c r="F78">
        <v>5</v>
      </c>
      <c r="G78">
        <v>3</v>
      </c>
      <c r="J78" s="1">
        <f t="shared" si="2"/>
        <v>1.9634954084936209E-3</v>
      </c>
      <c r="K78" s="2">
        <f t="shared" si="3"/>
        <v>3.6378364277704512E-3</v>
      </c>
      <c r="L78" t="s">
        <v>13</v>
      </c>
    </row>
    <row r="79" spans="1:12" hidden="1" x14ac:dyDescent="0.3">
      <c r="A79">
        <v>5</v>
      </c>
      <c r="B79">
        <v>17</v>
      </c>
      <c r="C79">
        <v>1</v>
      </c>
      <c r="D79">
        <v>14</v>
      </c>
      <c r="E79" t="s">
        <v>14</v>
      </c>
      <c r="F79">
        <v>5</v>
      </c>
      <c r="G79">
        <v>3</v>
      </c>
      <c r="J79" s="1">
        <f t="shared" si="2"/>
        <v>1.9634954084936209E-3</v>
      </c>
      <c r="K79" s="2">
        <f t="shared" si="3"/>
        <v>3.6378364277704512E-3</v>
      </c>
      <c r="L79" t="s">
        <v>13</v>
      </c>
    </row>
    <row r="80" spans="1:12" hidden="1" x14ac:dyDescent="0.3">
      <c r="A80">
        <v>5</v>
      </c>
      <c r="B80">
        <v>17</v>
      </c>
      <c r="C80">
        <v>1</v>
      </c>
      <c r="D80">
        <v>14</v>
      </c>
      <c r="E80" t="s">
        <v>14</v>
      </c>
      <c r="F80">
        <v>5</v>
      </c>
      <c r="G80">
        <v>3</v>
      </c>
      <c r="J80" s="1">
        <f t="shared" si="2"/>
        <v>1.9634954084936209E-3</v>
      </c>
      <c r="K80" s="2">
        <f t="shared" si="3"/>
        <v>3.6378364277704512E-3</v>
      </c>
      <c r="L80" t="s">
        <v>13</v>
      </c>
    </row>
    <row r="81" spans="1:12" hidden="1" x14ac:dyDescent="0.3">
      <c r="A81">
        <v>5</v>
      </c>
      <c r="B81">
        <v>17</v>
      </c>
      <c r="C81">
        <v>1</v>
      </c>
      <c r="D81">
        <v>14</v>
      </c>
      <c r="E81" t="s">
        <v>14</v>
      </c>
      <c r="F81">
        <v>10</v>
      </c>
      <c r="G81">
        <v>6</v>
      </c>
      <c r="J81" s="1">
        <f t="shared" si="2"/>
        <v>7.8539816339744835E-3</v>
      </c>
      <c r="K81" s="2">
        <f t="shared" si="3"/>
        <v>2.7649101142956961E-2</v>
      </c>
      <c r="L81" t="s">
        <v>13</v>
      </c>
    </row>
    <row r="82" spans="1:12" hidden="1" x14ac:dyDescent="0.3">
      <c r="A82">
        <v>5</v>
      </c>
      <c r="B82">
        <v>17</v>
      </c>
      <c r="C82">
        <v>1</v>
      </c>
      <c r="D82">
        <v>14</v>
      </c>
      <c r="E82" t="s">
        <v>14</v>
      </c>
      <c r="F82">
        <v>5</v>
      </c>
      <c r="G82">
        <v>3</v>
      </c>
      <c r="J82" s="1">
        <f t="shared" si="2"/>
        <v>1.9634954084936209E-3</v>
      </c>
      <c r="K82" s="2">
        <f t="shared" si="3"/>
        <v>3.6378364277704512E-3</v>
      </c>
      <c r="L82" t="s">
        <v>13</v>
      </c>
    </row>
    <row r="83" spans="1:12" hidden="1" x14ac:dyDescent="0.3">
      <c r="A83">
        <v>5</v>
      </c>
      <c r="B83">
        <v>17</v>
      </c>
      <c r="C83">
        <v>1</v>
      </c>
      <c r="D83">
        <v>22</v>
      </c>
      <c r="E83" t="s">
        <v>15</v>
      </c>
      <c r="F83">
        <v>5</v>
      </c>
      <c r="G83">
        <v>3</v>
      </c>
      <c r="J83" s="1">
        <f t="shared" si="2"/>
        <v>1.9634954084936209E-3</v>
      </c>
      <c r="K83" s="2">
        <f t="shared" si="3"/>
        <v>3.6378364277704512E-3</v>
      </c>
      <c r="L83" t="s">
        <v>13</v>
      </c>
    </row>
    <row r="84" spans="1:12" hidden="1" x14ac:dyDescent="0.3">
      <c r="A84">
        <v>5</v>
      </c>
      <c r="B84">
        <v>17</v>
      </c>
      <c r="C84">
        <v>1</v>
      </c>
      <c r="D84">
        <v>22</v>
      </c>
      <c r="E84" t="s">
        <v>15</v>
      </c>
      <c r="F84">
        <v>5</v>
      </c>
      <c r="G84">
        <v>3</v>
      </c>
      <c r="J84" s="1">
        <f t="shared" si="2"/>
        <v>1.9634954084936209E-3</v>
      </c>
      <c r="K84" s="2">
        <f t="shared" si="3"/>
        <v>3.6378364277704512E-3</v>
      </c>
      <c r="L84" t="s">
        <v>13</v>
      </c>
    </row>
    <row r="85" spans="1:12" hidden="1" x14ac:dyDescent="0.3">
      <c r="A85">
        <v>5</v>
      </c>
      <c r="B85">
        <v>17</v>
      </c>
      <c r="C85">
        <v>1</v>
      </c>
      <c r="D85">
        <v>14</v>
      </c>
      <c r="E85" t="s">
        <v>14</v>
      </c>
      <c r="F85">
        <v>5</v>
      </c>
      <c r="G85">
        <v>3</v>
      </c>
      <c r="J85" s="1">
        <f t="shared" si="2"/>
        <v>1.9634954084936209E-3</v>
      </c>
      <c r="K85" s="2">
        <f t="shared" si="3"/>
        <v>3.6378364277704512E-3</v>
      </c>
      <c r="L85" t="s">
        <v>13</v>
      </c>
    </row>
    <row r="86" spans="1:12" hidden="1" x14ac:dyDescent="0.3">
      <c r="A86">
        <v>5</v>
      </c>
      <c r="B86">
        <v>17</v>
      </c>
      <c r="C86">
        <v>1</v>
      </c>
      <c r="D86">
        <v>10</v>
      </c>
      <c r="E86" t="s">
        <v>12</v>
      </c>
      <c r="F86">
        <v>5</v>
      </c>
      <c r="G86">
        <v>3</v>
      </c>
      <c r="J86" s="1">
        <f t="shared" si="2"/>
        <v>1.9634954084936209E-3</v>
      </c>
      <c r="K86" s="2">
        <f t="shared" si="3"/>
        <v>3.6378364277704512E-3</v>
      </c>
      <c r="L86" t="s">
        <v>13</v>
      </c>
    </row>
    <row r="87" spans="1:12" hidden="1" x14ac:dyDescent="0.3">
      <c r="A87">
        <v>5</v>
      </c>
      <c r="B87">
        <v>17</v>
      </c>
      <c r="C87">
        <v>1</v>
      </c>
      <c r="D87">
        <v>22</v>
      </c>
      <c r="E87" t="s">
        <v>15</v>
      </c>
      <c r="F87">
        <v>5</v>
      </c>
      <c r="G87">
        <v>3</v>
      </c>
      <c r="J87" s="1">
        <f t="shared" si="2"/>
        <v>1.9634954084936209E-3</v>
      </c>
      <c r="K87" s="2">
        <f t="shared" si="3"/>
        <v>3.6378364277704512E-3</v>
      </c>
      <c r="L87" t="s">
        <v>13</v>
      </c>
    </row>
    <row r="88" spans="1:12" hidden="1" x14ac:dyDescent="0.3">
      <c r="A88">
        <v>5</v>
      </c>
      <c r="B88">
        <v>17</v>
      </c>
      <c r="C88">
        <v>1</v>
      </c>
      <c r="D88">
        <v>14</v>
      </c>
      <c r="E88" t="s">
        <v>14</v>
      </c>
      <c r="F88">
        <v>5</v>
      </c>
      <c r="G88">
        <v>3</v>
      </c>
      <c r="J88" s="1">
        <f t="shared" si="2"/>
        <v>1.9634954084936209E-3</v>
      </c>
      <c r="K88" s="2">
        <f t="shared" si="3"/>
        <v>3.6378364277704512E-3</v>
      </c>
      <c r="L88" t="s">
        <v>13</v>
      </c>
    </row>
    <row r="89" spans="1:12" hidden="1" x14ac:dyDescent="0.3">
      <c r="A89">
        <v>5</v>
      </c>
      <c r="B89">
        <v>17</v>
      </c>
      <c r="C89">
        <v>1</v>
      </c>
      <c r="D89">
        <v>14</v>
      </c>
      <c r="E89" t="s">
        <v>14</v>
      </c>
      <c r="F89">
        <v>5</v>
      </c>
      <c r="G89">
        <v>3</v>
      </c>
      <c r="J89" s="1">
        <f t="shared" si="2"/>
        <v>1.9634954084936209E-3</v>
      </c>
      <c r="K89" s="2">
        <f t="shared" si="3"/>
        <v>3.6378364277704512E-3</v>
      </c>
      <c r="L89" t="s">
        <v>13</v>
      </c>
    </row>
    <row r="90" spans="1:12" hidden="1" x14ac:dyDescent="0.3">
      <c r="A90">
        <v>5</v>
      </c>
      <c r="B90">
        <v>17</v>
      </c>
      <c r="C90">
        <v>1</v>
      </c>
      <c r="D90">
        <v>14</v>
      </c>
      <c r="E90" t="s">
        <v>14</v>
      </c>
      <c r="F90">
        <v>5</v>
      </c>
      <c r="G90">
        <v>3</v>
      </c>
      <c r="J90" s="1">
        <f t="shared" si="2"/>
        <v>1.9634954084936209E-3</v>
      </c>
      <c r="K90" s="2">
        <f t="shared" si="3"/>
        <v>3.6378364277704512E-3</v>
      </c>
      <c r="L90" t="s">
        <v>13</v>
      </c>
    </row>
    <row r="91" spans="1:12" hidden="1" x14ac:dyDescent="0.3">
      <c r="A91">
        <v>5</v>
      </c>
      <c r="B91">
        <v>17</v>
      </c>
      <c r="C91">
        <v>1</v>
      </c>
      <c r="D91">
        <v>14</v>
      </c>
      <c r="E91" t="s">
        <v>14</v>
      </c>
      <c r="F91">
        <v>5</v>
      </c>
      <c r="G91">
        <v>3</v>
      </c>
      <c r="J91" s="1">
        <f t="shared" si="2"/>
        <v>1.9634954084936209E-3</v>
      </c>
      <c r="K91" s="2">
        <f t="shared" si="3"/>
        <v>3.6378364277704512E-3</v>
      </c>
      <c r="L91" t="s">
        <v>13</v>
      </c>
    </row>
    <row r="92" spans="1:12" hidden="1" x14ac:dyDescent="0.3">
      <c r="A92">
        <v>5</v>
      </c>
      <c r="B92">
        <v>17</v>
      </c>
      <c r="C92">
        <v>1</v>
      </c>
      <c r="D92">
        <v>14</v>
      </c>
      <c r="E92" t="s">
        <v>14</v>
      </c>
      <c r="F92">
        <v>5</v>
      </c>
      <c r="G92">
        <v>3</v>
      </c>
      <c r="J92" s="1">
        <f t="shared" si="2"/>
        <v>1.9634954084936209E-3</v>
      </c>
      <c r="K92" s="2">
        <f t="shared" si="3"/>
        <v>3.6378364277704512E-3</v>
      </c>
      <c r="L92" t="s">
        <v>13</v>
      </c>
    </row>
    <row r="93" spans="1:12" hidden="1" x14ac:dyDescent="0.3">
      <c r="A93">
        <v>5</v>
      </c>
      <c r="B93">
        <v>17</v>
      </c>
      <c r="C93">
        <v>1</v>
      </c>
      <c r="D93">
        <v>14</v>
      </c>
      <c r="E93" t="s">
        <v>14</v>
      </c>
      <c r="F93">
        <v>10</v>
      </c>
      <c r="G93">
        <v>6</v>
      </c>
      <c r="J93" s="1">
        <f t="shared" si="2"/>
        <v>7.8539816339744835E-3</v>
      </c>
      <c r="K93" s="2">
        <f t="shared" si="3"/>
        <v>2.7649101142956961E-2</v>
      </c>
      <c r="L93" t="s">
        <v>13</v>
      </c>
    </row>
    <row r="94" spans="1:12" hidden="1" x14ac:dyDescent="0.3">
      <c r="A94">
        <v>5</v>
      </c>
      <c r="B94">
        <v>17</v>
      </c>
      <c r="C94">
        <v>1</v>
      </c>
      <c r="D94">
        <v>14</v>
      </c>
      <c r="E94" t="s">
        <v>14</v>
      </c>
      <c r="F94">
        <v>10</v>
      </c>
      <c r="G94">
        <v>3</v>
      </c>
      <c r="J94" s="1">
        <f t="shared" si="2"/>
        <v>7.8539816339744835E-3</v>
      </c>
      <c r="K94" s="2">
        <f t="shared" si="3"/>
        <v>1.2942556175112916E-2</v>
      </c>
      <c r="L94" t="s">
        <v>13</v>
      </c>
    </row>
    <row r="95" spans="1:12" hidden="1" x14ac:dyDescent="0.3">
      <c r="A95">
        <v>5</v>
      </c>
      <c r="B95">
        <v>17</v>
      </c>
      <c r="C95">
        <v>1</v>
      </c>
      <c r="D95">
        <v>14</v>
      </c>
      <c r="E95" t="s">
        <v>14</v>
      </c>
      <c r="F95">
        <v>5</v>
      </c>
      <c r="G95">
        <v>3</v>
      </c>
      <c r="J95" s="1">
        <f t="shared" si="2"/>
        <v>1.9634954084936209E-3</v>
      </c>
      <c r="K95" s="2">
        <f t="shared" si="3"/>
        <v>3.6378364277704512E-3</v>
      </c>
      <c r="L95" t="s">
        <v>13</v>
      </c>
    </row>
    <row r="96" spans="1:12" hidden="1" x14ac:dyDescent="0.3">
      <c r="A96">
        <v>6</v>
      </c>
      <c r="B96">
        <v>27</v>
      </c>
      <c r="C96">
        <v>1</v>
      </c>
      <c r="D96">
        <v>14</v>
      </c>
      <c r="E96" t="s">
        <v>14</v>
      </c>
      <c r="F96">
        <v>5</v>
      </c>
      <c r="G96">
        <v>3</v>
      </c>
      <c r="J96" s="1">
        <f t="shared" si="2"/>
        <v>1.9634954084936209E-3</v>
      </c>
      <c r="K96" s="2">
        <f t="shared" si="3"/>
        <v>3.6378364277704512E-3</v>
      </c>
      <c r="L96" t="s">
        <v>13</v>
      </c>
    </row>
    <row r="97" spans="1:12" hidden="1" x14ac:dyDescent="0.3">
      <c r="A97">
        <v>6</v>
      </c>
      <c r="B97">
        <v>27</v>
      </c>
      <c r="C97">
        <v>1</v>
      </c>
      <c r="D97">
        <v>14</v>
      </c>
      <c r="E97" t="s">
        <v>14</v>
      </c>
      <c r="F97">
        <v>5</v>
      </c>
      <c r="G97">
        <v>3</v>
      </c>
      <c r="J97" s="1">
        <f t="shared" si="2"/>
        <v>1.9634954084936209E-3</v>
      </c>
      <c r="K97" s="2">
        <f t="shared" si="3"/>
        <v>3.6378364277704512E-3</v>
      </c>
      <c r="L97" t="s">
        <v>13</v>
      </c>
    </row>
    <row r="98" spans="1:12" hidden="1" x14ac:dyDescent="0.3">
      <c r="A98">
        <v>6</v>
      </c>
      <c r="B98">
        <v>27</v>
      </c>
      <c r="C98">
        <v>1</v>
      </c>
      <c r="D98">
        <v>14</v>
      </c>
      <c r="E98" t="s">
        <v>14</v>
      </c>
      <c r="F98">
        <v>5</v>
      </c>
      <c r="G98">
        <v>3</v>
      </c>
      <c r="J98" s="1">
        <f t="shared" si="2"/>
        <v>1.9634954084936209E-3</v>
      </c>
      <c r="K98" s="2">
        <f t="shared" si="3"/>
        <v>3.6378364277704512E-3</v>
      </c>
      <c r="L98" t="s">
        <v>13</v>
      </c>
    </row>
    <row r="99" spans="1:12" hidden="1" x14ac:dyDescent="0.3">
      <c r="A99">
        <v>6</v>
      </c>
      <c r="B99">
        <v>27</v>
      </c>
      <c r="C99">
        <v>1</v>
      </c>
      <c r="D99">
        <v>22</v>
      </c>
      <c r="E99" t="s">
        <v>15</v>
      </c>
      <c r="F99">
        <v>5</v>
      </c>
      <c r="G99">
        <v>3</v>
      </c>
      <c r="J99" s="1">
        <f t="shared" si="2"/>
        <v>1.9634954084936209E-3</v>
      </c>
      <c r="K99" s="2">
        <f t="shared" si="3"/>
        <v>3.6378364277704512E-3</v>
      </c>
      <c r="L99" t="s">
        <v>13</v>
      </c>
    </row>
    <row r="100" spans="1:12" hidden="1" x14ac:dyDescent="0.3">
      <c r="A100">
        <v>6</v>
      </c>
      <c r="B100">
        <v>27</v>
      </c>
      <c r="C100">
        <v>1</v>
      </c>
      <c r="D100">
        <v>14</v>
      </c>
      <c r="E100" t="s">
        <v>14</v>
      </c>
      <c r="F100">
        <v>5</v>
      </c>
      <c r="G100">
        <v>3</v>
      </c>
      <c r="J100" s="1">
        <f t="shared" si="2"/>
        <v>1.9634954084936209E-3</v>
      </c>
      <c r="K100" s="2">
        <f t="shared" si="3"/>
        <v>3.6378364277704512E-3</v>
      </c>
      <c r="L100" t="s">
        <v>13</v>
      </c>
    </row>
    <row r="101" spans="1:12" hidden="1" x14ac:dyDescent="0.3">
      <c r="A101">
        <v>6</v>
      </c>
      <c r="B101">
        <v>27</v>
      </c>
      <c r="C101">
        <v>1</v>
      </c>
      <c r="D101">
        <v>2</v>
      </c>
      <c r="E101" t="s">
        <v>16</v>
      </c>
      <c r="F101">
        <v>15</v>
      </c>
      <c r="G101">
        <v>10</v>
      </c>
      <c r="H101">
        <v>56</v>
      </c>
      <c r="I101">
        <v>12</v>
      </c>
      <c r="J101" s="1">
        <f t="shared" si="2"/>
        <v>1.7671458676442587E-2</v>
      </c>
      <c r="K101" s="2">
        <f t="shared" si="3"/>
        <v>0.10163601156518333</v>
      </c>
      <c r="L101" t="s">
        <v>13</v>
      </c>
    </row>
    <row r="102" spans="1:12" hidden="1" x14ac:dyDescent="0.3">
      <c r="A102">
        <v>6</v>
      </c>
      <c r="B102">
        <v>27</v>
      </c>
      <c r="C102">
        <v>1</v>
      </c>
      <c r="D102">
        <v>22</v>
      </c>
      <c r="E102" t="s">
        <v>15</v>
      </c>
      <c r="F102">
        <v>5</v>
      </c>
      <c r="G102">
        <v>3</v>
      </c>
      <c r="J102" s="1">
        <f t="shared" si="2"/>
        <v>1.9634954084936209E-3</v>
      </c>
      <c r="K102" s="2">
        <f t="shared" si="3"/>
        <v>3.6378364277704512E-3</v>
      </c>
      <c r="L102" t="s">
        <v>13</v>
      </c>
    </row>
    <row r="103" spans="1:12" hidden="1" x14ac:dyDescent="0.3">
      <c r="A103">
        <v>6</v>
      </c>
      <c r="B103">
        <v>27</v>
      </c>
      <c r="C103">
        <v>1</v>
      </c>
      <c r="D103">
        <v>14</v>
      </c>
      <c r="E103" t="s">
        <v>14</v>
      </c>
      <c r="F103">
        <v>5</v>
      </c>
      <c r="G103">
        <v>3</v>
      </c>
      <c r="J103" s="1">
        <f t="shared" si="2"/>
        <v>1.9634954084936209E-3</v>
      </c>
      <c r="K103" s="2">
        <f t="shared" si="3"/>
        <v>3.6378364277704512E-3</v>
      </c>
      <c r="L103" t="s">
        <v>13</v>
      </c>
    </row>
    <row r="104" spans="1:12" hidden="1" x14ac:dyDescent="0.3">
      <c r="A104">
        <v>6</v>
      </c>
      <c r="B104">
        <v>27</v>
      </c>
      <c r="C104">
        <v>1</v>
      </c>
      <c r="D104">
        <v>14</v>
      </c>
      <c r="E104" t="s">
        <v>14</v>
      </c>
      <c r="F104">
        <v>5</v>
      </c>
      <c r="G104">
        <v>3</v>
      </c>
      <c r="J104" s="1">
        <f t="shared" si="2"/>
        <v>1.9634954084936209E-3</v>
      </c>
      <c r="K104" s="2">
        <f t="shared" si="3"/>
        <v>3.6378364277704512E-3</v>
      </c>
      <c r="L104" t="s">
        <v>13</v>
      </c>
    </row>
    <row r="105" spans="1:12" hidden="1" x14ac:dyDescent="0.3">
      <c r="A105">
        <v>6</v>
      </c>
      <c r="B105">
        <v>27</v>
      </c>
      <c r="C105">
        <v>1</v>
      </c>
      <c r="D105">
        <v>2</v>
      </c>
      <c r="E105" t="s">
        <v>16</v>
      </c>
      <c r="F105">
        <v>15</v>
      </c>
      <c r="G105">
        <v>10</v>
      </c>
      <c r="J105" s="1">
        <f t="shared" si="2"/>
        <v>1.7671458676442587E-2</v>
      </c>
      <c r="K105" s="2">
        <f t="shared" si="3"/>
        <v>0.10163601156518333</v>
      </c>
      <c r="L105" t="s">
        <v>13</v>
      </c>
    </row>
    <row r="106" spans="1:12" hidden="1" x14ac:dyDescent="0.3">
      <c r="A106">
        <v>6</v>
      </c>
      <c r="B106">
        <v>27</v>
      </c>
      <c r="C106">
        <v>1</v>
      </c>
      <c r="D106">
        <v>22</v>
      </c>
      <c r="E106" t="s">
        <v>15</v>
      </c>
      <c r="F106">
        <v>5</v>
      </c>
      <c r="G106">
        <v>3</v>
      </c>
      <c r="J106" s="1">
        <f t="shared" si="2"/>
        <v>1.9634954084936209E-3</v>
      </c>
      <c r="K106" s="2">
        <f t="shared" si="3"/>
        <v>3.6378364277704512E-3</v>
      </c>
      <c r="L106" t="s">
        <v>13</v>
      </c>
    </row>
    <row r="107" spans="1:12" hidden="1" x14ac:dyDescent="0.3">
      <c r="A107">
        <v>6</v>
      </c>
      <c r="B107">
        <v>27</v>
      </c>
      <c r="C107">
        <v>1</v>
      </c>
      <c r="D107">
        <v>14</v>
      </c>
      <c r="E107" t="s">
        <v>14</v>
      </c>
      <c r="F107">
        <v>5</v>
      </c>
      <c r="G107">
        <v>3</v>
      </c>
      <c r="J107" s="1">
        <f t="shared" si="2"/>
        <v>1.9634954084936209E-3</v>
      </c>
      <c r="K107" s="2">
        <f t="shared" si="3"/>
        <v>3.6378364277704512E-3</v>
      </c>
      <c r="L107" t="s">
        <v>13</v>
      </c>
    </row>
    <row r="108" spans="1:12" hidden="1" x14ac:dyDescent="0.3">
      <c r="A108">
        <v>6</v>
      </c>
      <c r="B108">
        <v>27</v>
      </c>
      <c r="C108">
        <v>1</v>
      </c>
      <c r="D108">
        <v>22</v>
      </c>
      <c r="E108" t="s">
        <v>15</v>
      </c>
      <c r="F108">
        <v>5</v>
      </c>
      <c r="G108">
        <v>3</v>
      </c>
      <c r="J108" s="1">
        <f t="shared" si="2"/>
        <v>1.9634954084936209E-3</v>
      </c>
      <c r="K108" s="2">
        <f t="shared" si="3"/>
        <v>3.6378364277704512E-3</v>
      </c>
      <c r="L108" t="s">
        <v>13</v>
      </c>
    </row>
    <row r="109" spans="1:12" hidden="1" x14ac:dyDescent="0.3">
      <c r="A109">
        <v>6</v>
      </c>
      <c r="B109">
        <v>27</v>
      </c>
      <c r="C109">
        <v>1</v>
      </c>
      <c r="D109">
        <v>14</v>
      </c>
      <c r="E109" t="s">
        <v>14</v>
      </c>
      <c r="F109">
        <v>5</v>
      </c>
      <c r="G109">
        <v>3</v>
      </c>
      <c r="J109" s="1">
        <f t="shared" si="2"/>
        <v>1.9634954084936209E-3</v>
      </c>
      <c r="K109" s="2">
        <f t="shared" si="3"/>
        <v>3.6378364277704512E-3</v>
      </c>
      <c r="L109" t="s">
        <v>13</v>
      </c>
    </row>
    <row r="110" spans="1:12" hidden="1" x14ac:dyDescent="0.3">
      <c r="A110">
        <v>6</v>
      </c>
      <c r="B110">
        <v>27</v>
      </c>
      <c r="C110">
        <v>1</v>
      </c>
      <c r="D110">
        <v>14</v>
      </c>
      <c r="E110" t="s">
        <v>14</v>
      </c>
      <c r="F110">
        <v>5</v>
      </c>
      <c r="G110">
        <v>3</v>
      </c>
      <c r="J110" s="1">
        <f t="shared" si="2"/>
        <v>1.9634954084936209E-3</v>
      </c>
      <c r="K110" s="2">
        <f t="shared" si="3"/>
        <v>3.6378364277704512E-3</v>
      </c>
      <c r="L110" t="s">
        <v>13</v>
      </c>
    </row>
    <row r="111" spans="1:12" hidden="1" x14ac:dyDescent="0.3">
      <c r="A111">
        <v>6</v>
      </c>
      <c r="B111">
        <v>27</v>
      </c>
      <c r="C111">
        <v>1</v>
      </c>
      <c r="D111">
        <v>14</v>
      </c>
      <c r="E111" t="s">
        <v>14</v>
      </c>
      <c r="F111">
        <v>5</v>
      </c>
      <c r="G111">
        <v>3</v>
      </c>
      <c r="J111" s="1">
        <f t="shared" si="2"/>
        <v>1.9634954084936209E-3</v>
      </c>
      <c r="K111" s="2">
        <f t="shared" si="3"/>
        <v>3.6378364277704512E-3</v>
      </c>
      <c r="L111" t="s">
        <v>13</v>
      </c>
    </row>
    <row r="112" spans="1:12" hidden="1" x14ac:dyDescent="0.3">
      <c r="A112">
        <v>11</v>
      </c>
      <c r="B112">
        <v>42</v>
      </c>
      <c r="C112">
        <v>1</v>
      </c>
      <c r="D112">
        <v>14</v>
      </c>
      <c r="E112" t="s">
        <v>14</v>
      </c>
      <c r="F112">
        <v>10</v>
      </c>
      <c r="G112">
        <v>6</v>
      </c>
      <c r="J112" s="1">
        <f t="shared" si="2"/>
        <v>7.8539816339744835E-3</v>
      </c>
      <c r="K112" s="2">
        <f t="shared" si="3"/>
        <v>2.7649101142956961E-2</v>
      </c>
      <c r="L112" t="s">
        <v>13</v>
      </c>
    </row>
    <row r="113" spans="1:12" hidden="1" x14ac:dyDescent="0.3">
      <c r="A113">
        <v>11</v>
      </c>
      <c r="B113">
        <v>42</v>
      </c>
      <c r="C113">
        <v>1</v>
      </c>
      <c r="D113">
        <v>14</v>
      </c>
      <c r="E113" t="s">
        <v>14</v>
      </c>
      <c r="F113">
        <v>15</v>
      </c>
      <c r="G113">
        <v>6</v>
      </c>
      <c r="J113" s="1">
        <f t="shared" si="2"/>
        <v>1.7671458676442587E-2</v>
      </c>
      <c r="K113" s="2">
        <f t="shared" si="3"/>
        <v>5.8089659363338444E-2</v>
      </c>
      <c r="L113" t="s">
        <v>13</v>
      </c>
    </row>
    <row r="114" spans="1:12" hidden="1" x14ac:dyDescent="0.3">
      <c r="A114">
        <v>11</v>
      </c>
      <c r="B114">
        <v>42</v>
      </c>
      <c r="C114">
        <v>1</v>
      </c>
      <c r="D114">
        <v>14</v>
      </c>
      <c r="E114" t="s">
        <v>14</v>
      </c>
      <c r="F114">
        <v>5</v>
      </c>
      <c r="G114">
        <v>3</v>
      </c>
      <c r="J114" s="1">
        <f t="shared" si="2"/>
        <v>1.9634954084936209E-3</v>
      </c>
      <c r="K114" s="2">
        <f t="shared" si="3"/>
        <v>3.6378364277704512E-3</v>
      </c>
      <c r="L114" t="s">
        <v>13</v>
      </c>
    </row>
    <row r="115" spans="1:12" hidden="1" x14ac:dyDescent="0.3">
      <c r="A115">
        <v>11</v>
      </c>
      <c r="B115">
        <v>42</v>
      </c>
      <c r="C115">
        <v>1</v>
      </c>
      <c r="D115">
        <v>14</v>
      </c>
      <c r="E115" t="s">
        <v>14</v>
      </c>
      <c r="F115">
        <v>5</v>
      </c>
      <c r="G115">
        <v>3</v>
      </c>
      <c r="J115" s="1">
        <f t="shared" si="2"/>
        <v>1.9634954084936209E-3</v>
      </c>
      <c r="K115" s="2">
        <f t="shared" si="3"/>
        <v>3.6378364277704512E-3</v>
      </c>
      <c r="L115" t="s">
        <v>13</v>
      </c>
    </row>
    <row r="116" spans="1:12" hidden="1" x14ac:dyDescent="0.3">
      <c r="A116">
        <v>11</v>
      </c>
      <c r="B116">
        <v>42</v>
      </c>
      <c r="C116">
        <v>1</v>
      </c>
      <c r="D116">
        <v>14</v>
      </c>
      <c r="E116" t="s">
        <v>14</v>
      </c>
      <c r="F116">
        <v>5</v>
      </c>
      <c r="G116">
        <v>3</v>
      </c>
      <c r="J116" s="1">
        <f t="shared" si="2"/>
        <v>1.9634954084936209E-3</v>
      </c>
      <c r="K116" s="2">
        <f t="shared" si="3"/>
        <v>3.6378364277704512E-3</v>
      </c>
      <c r="L116" t="s">
        <v>13</v>
      </c>
    </row>
    <row r="117" spans="1:12" hidden="1" x14ac:dyDescent="0.3">
      <c r="A117">
        <v>11</v>
      </c>
      <c r="B117">
        <v>42</v>
      </c>
      <c r="C117">
        <v>1</v>
      </c>
      <c r="D117">
        <v>14</v>
      </c>
      <c r="E117" t="s">
        <v>14</v>
      </c>
      <c r="F117">
        <v>5</v>
      </c>
      <c r="G117">
        <v>3</v>
      </c>
      <c r="J117" s="1">
        <f t="shared" si="2"/>
        <v>1.9634954084936209E-3</v>
      </c>
      <c r="K117" s="2">
        <f t="shared" si="3"/>
        <v>3.6378364277704512E-3</v>
      </c>
      <c r="L117" t="s">
        <v>13</v>
      </c>
    </row>
    <row r="118" spans="1:12" hidden="1" x14ac:dyDescent="0.3">
      <c r="A118">
        <v>11</v>
      </c>
      <c r="B118">
        <v>42</v>
      </c>
      <c r="C118">
        <v>1</v>
      </c>
      <c r="D118">
        <v>14</v>
      </c>
      <c r="E118" t="s">
        <v>14</v>
      </c>
      <c r="F118">
        <v>5</v>
      </c>
      <c r="G118">
        <v>3</v>
      </c>
      <c r="J118" s="1">
        <f t="shared" si="2"/>
        <v>1.9634954084936209E-3</v>
      </c>
      <c r="K118" s="2">
        <f t="shared" si="3"/>
        <v>3.6378364277704512E-3</v>
      </c>
      <c r="L118" t="s">
        <v>13</v>
      </c>
    </row>
    <row r="119" spans="1:12" hidden="1" x14ac:dyDescent="0.3">
      <c r="A119">
        <v>11</v>
      </c>
      <c r="B119">
        <v>42</v>
      </c>
      <c r="C119">
        <v>1</v>
      </c>
      <c r="D119">
        <v>14</v>
      </c>
      <c r="E119" t="s">
        <v>14</v>
      </c>
      <c r="F119">
        <v>5</v>
      </c>
      <c r="G119">
        <v>3</v>
      </c>
      <c r="J119" s="1">
        <f t="shared" si="2"/>
        <v>1.9634954084936209E-3</v>
      </c>
      <c r="K119" s="2">
        <f t="shared" si="3"/>
        <v>3.6378364277704512E-3</v>
      </c>
      <c r="L119" t="s">
        <v>13</v>
      </c>
    </row>
    <row r="120" spans="1:12" hidden="1" x14ac:dyDescent="0.3">
      <c r="A120">
        <v>11</v>
      </c>
      <c r="B120">
        <v>42</v>
      </c>
      <c r="C120">
        <v>1</v>
      </c>
      <c r="D120">
        <v>14</v>
      </c>
      <c r="E120" t="s">
        <v>14</v>
      </c>
      <c r="F120">
        <v>5</v>
      </c>
      <c r="G120">
        <v>3</v>
      </c>
      <c r="J120" s="1">
        <f t="shared" si="2"/>
        <v>1.9634954084936209E-3</v>
      </c>
      <c r="K120" s="2">
        <f t="shared" si="3"/>
        <v>3.6378364277704512E-3</v>
      </c>
      <c r="L120" t="s">
        <v>13</v>
      </c>
    </row>
    <row r="121" spans="1:12" hidden="1" x14ac:dyDescent="0.3">
      <c r="A121">
        <v>11</v>
      </c>
      <c r="B121">
        <v>42</v>
      </c>
      <c r="C121">
        <v>1</v>
      </c>
      <c r="D121">
        <v>14</v>
      </c>
      <c r="E121" t="s">
        <v>14</v>
      </c>
      <c r="F121">
        <v>10</v>
      </c>
      <c r="G121">
        <v>3</v>
      </c>
      <c r="J121" s="1">
        <f t="shared" si="2"/>
        <v>7.8539816339744835E-3</v>
      </c>
      <c r="K121" s="2">
        <f t="shared" si="3"/>
        <v>1.2942556175112916E-2</v>
      </c>
      <c r="L121" t="s">
        <v>13</v>
      </c>
    </row>
    <row r="122" spans="1:12" hidden="1" x14ac:dyDescent="0.3">
      <c r="A122">
        <v>11</v>
      </c>
      <c r="B122">
        <v>42</v>
      </c>
      <c r="C122">
        <v>1</v>
      </c>
      <c r="D122">
        <v>14</v>
      </c>
      <c r="E122" t="s">
        <v>14</v>
      </c>
      <c r="F122">
        <v>5</v>
      </c>
      <c r="G122">
        <v>3</v>
      </c>
      <c r="J122" s="1">
        <f t="shared" si="2"/>
        <v>1.9634954084936209E-3</v>
      </c>
      <c r="K122" s="2">
        <f t="shared" si="3"/>
        <v>3.6378364277704512E-3</v>
      </c>
      <c r="L122" t="s">
        <v>13</v>
      </c>
    </row>
    <row r="123" spans="1:12" hidden="1" x14ac:dyDescent="0.3">
      <c r="A123">
        <v>11</v>
      </c>
      <c r="B123">
        <v>42</v>
      </c>
      <c r="C123">
        <v>1</v>
      </c>
      <c r="D123">
        <v>2</v>
      </c>
      <c r="E123" t="s">
        <v>16</v>
      </c>
      <c r="F123">
        <v>5</v>
      </c>
      <c r="G123">
        <v>3</v>
      </c>
      <c r="J123" s="1">
        <f t="shared" si="2"/>
        <v>1.9634954084936209E-3</v>
      </c>
      <c r="K123" s="2">
        <f t="shared" si="3"/>
        <v>3.6378364277704512E-3</v>
      </c>
      <c r="L123" t="s">
        <v>13</v>
      </c>
    </row>
    <row r="124" spans="1:12" hidden="1" x14ac:dyDescent="0.3">
      <c r="A124">
        <v>11</v>
      </c>
      <c r="B124">
        <v>42</v>
      </c>
      <c r="C124">
        <v>1</v>
      </c>
      <c r="D124">
        <v>14</v>
      </c>
      <c r="E124" t="s">
        <v>14</v>
      </c>
      <c r="F124">
        <v>10</v>
      </c>
      <c r="G124">
        <v>3</v>
      </c>
      <c r="J124" s="1">
        <f t="shared" si="2"/>
        <v>7.8539816339744835E-3</v>
      </c>
      <c r="K124" s="2">
        <f t="shared" si="3"/>
        <v>1.2942556175112916E-2</v>
      </c>
      <c r="L124" t="s">
        <v>13</v>
      </c>
    </row>
    <row r="125" spans="1:12" hidden="1" x14ac:dyDescent="0.3">
      <c r="A125">
        <v>11</v>
      </c>
      <c r="B125">
        <v>42</v>
      </c>
      <c r="C125">
        <v>1</v>
      </c>
      <c r="D125">
        <v>2</v>
      </c>
      <c r="E125" t="s">
        <v>16</v>
      </c>
      <c r="F125">
        <v>10</v>
      </c>
      <c r="G125">
        <v>6</v>
      </c>
      <c r="J125" s="1">
        <f t="shared" si="2"/>
        <v>7.8539816339744835E-3</v>
      </c>
      <c r="K125" s="2">
        <f t="shared" si="3"/>
        <v>2.7649101142956961E-2</v>
      </c>
      <c r="L125" t="s">
        <v>13</v>
      </c>
    </row>
    <row r="126" spans="1:12" hidden="1" x14ac:dyDescent="0.3">
      <c r="A126">
        <v>11</v>
      </c>
      <c r="B126">
        <v>42</v>
      </c>
      <c r="C126">
        <v>1</v>
      </c>
      <c r="D126">
        <v>14</v>
      </c>
      <c r="E126" t="s">
        <v>14</v>
      </c>
      <c r="F126">
        <v>15</v>
      </c>
      <c r="G126">
        <v>3</v>
      </c>
      <c r="J126" s="1">
        <f t="shared" si="2"/>
        <v>1.7671458676442587E-2</v>
      </c>
      <c r="K126" s="2">
        <f t="shared" si="3"/>
        <v>2.719179461263227E-2</v>
      </c>
      <c r="L126" t="s">
        <v>13</v>
      </c>
    </row>
    <row r="127" spans="1:12" hidden="1" x14ac:dyDescent="0.3">
      <c r="A127">
        <v>11</v>
      </c>
      <c r="B127">
        <v>42</v>
      </c>
      <c r="C127">
        <v>1</v>
      </c>
      <c r="D127">
        <v>14</v>
      </c>
      <c r="E127" t="s">
        <v>14</v>
      </c>
      <c r="F127">
        <v>5</v>
      </c>
      <c r="G127">
        <v>3</v>
      </c>
      <c r="J127" s="1">
        <f t="shared" si="2"/>
        <v>1.9634954084936209E-3</v>
      </c>
      <c r="K127" s="2">
        <f t="shared" si="3"/>
        <v>3.6378364277704512E-3</v>
      </c>
      <c r="L127" t="s">
        <v>13</v>
      </c>
    </row>
    <row r="128" spans="1:12" hidden="1" x14ac:dyDescent="0.3">
      <c r="A128">
        <v>11</v>
      </c>
      <c r="B128">
        <v>42</v>
      </c>
      <c r="C128">
        <v>1</v>
      </c>
      <c r="D128">
        <v>14</v>
      </c>
      <c r="E128" t="s">
        <v>14</v>
      </c>
      <c r="F128">
        <v>10</v>
      </c>
      <c r="G128">
        <v>3</v>
      </c>
      <c r="J128" s="1">
        <f t="shared" si="2"/>
        <v>7.8539816339744835E-3</v>
      </c>
      <c r="K128" s="2">
        <f t="shared" si="3"/>
        <v>1.2942556175112916E-2</v>
      </c>
      <c r="L128" t="s">
        <v>13</v>
      </c>
    </row>
    <row r="129" spans="1:12" hidden="1" x14ac:dyDescent="0.3">
      <c r="A129">
        <v>11</v>
      </c>
      <c r="B129">
        <v>42</v>
      </c>
      <c r="C129">
        <v>1</v>
      </c>
      <c r="D129">
        <v>22</v>
      </c>
      <c r="E129" t="s">
        <v>15</v>
      </c>
      <c r="F129">
        <v>5</v>
      </c>
      <c r="G129">
        <v>3</v>
      </c>
      <c r="J129" s="1">
        <f t="shared" si="2"/>
        <v>1.9634954084936209E-3</v>
      </c>
      <c r="K129" s="2">
        <f t="shared" si="3"/>
        <v>3.6378364277704512E-3</v>
      </c>
      <c r="L129" t="s">
        <v>13</v>
      </c>
    </row>
    <row r="130" spans="1:12" hidden="1" x14ac:dyDescent="0.3">
      <c r="A130">
        <v>11</v>
      </c>
      <c r="B130">
        <v>42</v>
      </c>
      <c r="C130">
        <v>1</v>
      </c>
      <c r="D130">
        <v>22</v>
      </c>
      <c r="E130" t="s">
        <v>15</v>
      </c>
      <c r="F130">
        <v>5</v>
      </c>
      <c r="G130">
        <v>3</v>
      </c>
      <c r="J130" s="1">
        <f t="shared" si="2"/>
        <v>1.9634954084936209E-3</v>
      </c>
      <c r="K130" s="2">
        <f t="shared" si="3"/>
        <v>3.6378364277704512E-3</v>
      </c>
      <c r="L130" t="s">
        <v>13</v>
      </c>
    </row>
    <row r="131" spans="1:12" hidden="1" x14ac:dyDescent="0.3">
      <c r="A131">
        <v>11</v>
      </c>
      <c r="B131">
        <v>42</v>
      </c>
      <c r="C131">
        <v>1</v>
      </c>
      <c r="D131">
        <v>14</v>
      </c>
      <c r="E131" t="s">
        <v>14</v>
      </c>
      <c r="F131">
        <v>5</v>
      </c>
      <c r="G131">
        <v>3</v>
      </c>
      <c r="J131" s="1">
        <f t="shared" ref="J131:J194" si="4">((F131*F131/10000)*(PI()/4*C131))</f>
        <v>1.9634954084936209E-3</v>
      </c>
      <c r="K131" s="2">
        <f t="shared" ref="K131:K145" si="5">EXP(-9.7663+1.83097*LN(F131)+1.09511*LN(G131))</f>
        <v>3.6378364277704512E-3</v>
      </c>
      <c r="L131" t="s">
        <v>13</v>
      </c>
    </row>
    <row r="132" spans="1:12" hidden="1" x14ac:dyDescent="0.3">
      <c r="A132">
        <v>11</v>
      </c>
      <c r="B132">
        <v>42</v>
      </c>
      <c r="C132">
        <v>1</v>
      </c>
      <c r="D132">
        <v>14</v>
      </c>
      <c r="E132" t="s">
        <v>14</v>
      </c>
      <c r="F132">
        <v>5</v>
      </c>
      <c r="G132">
        <v>3</v>
      </c>
      <c r="J132" s="1">
        <f t="shared" si="4"/>
        <v>1.9634954084936209E-3</v>
      </c>
      <c r="K132" s="2">
        <f t="shared" si="5"/>
        <v>3.6378364277704512E-3</v>
      </c>
      <c r="L132" t="s">
        <v>13</v>
      </c>
    </row>
    <row r="133" spans="1:12" hidden="1" x14ac:dyDescent="0.3">
      <c r="A133">
        <v>11</v>
      </c>
      <c r="B133">
        <v>42</v>
      </c>
      <c r="C133">
        <v>1</v>
      </c>
      <c r="D133">
        <v>14</v>
      </c>
      <c r="E133" t="s">
        <v>14</v>
      </c>
      <c r="F133">
        <v>5</v>
      </c>
      <c r="G133">
        <v>3</v>
      </c>
      <c r="J133" s="1">
        <f t="shared" si="4"/>
        <v>1.9634954084936209E-3</v>
      </c>
      <c r="K133" s="2">
        <f t="shared" si="5"/>
        <v>3.6378364277704512E-3</v>
      </c>
      <c r="L133" t="s">
        <v>13</v>
      </c>
    </row>
    <row r="134" spans="1:12" hidden="1" x14ac:dyDescent="0.3">
      <c r="A134">
        <v>11</v>
      </c>
      <c r="B134">
        <v>42</v>
      </c>
      <c r="C134">
        <v>1</v>
      </c>
      <c r="D134">
        <v>14</v>
      </c>
      <c r="E134" t="s">
        <v>14</v>
      </c>
      <c r="F134">
        <v>5</v>
      </c>
      <c r="G134">
        <v>3</v>
      </c>
      <c r="J134" s="1">
        <f t="shared" si="4"/>
        <v>1.9634954084936209E-3</v>
      </c>
      <c r="K134" s="2">
        <f t="shared" si="5"/>
        <v>3.6378364277704512E-3</v>
      </c>
      <c r="L134" t="s">
        <v>13</v>
      </c>
    </row>
    <row r="135" spans="1:12" hidden="1" x14ac:dyDescent="0.3">
      <c r="A135">
        <v>11</v>
      </c>
      <c r="B135">
        <v>42</v>
      </c>
      <c r="C135">
        <v>1</v>
      </c>
      <c r="D135">
        <v>14</v>
      </c>
      <c r="E135" t="s">
        <v>14</v>
      </c>
      <c r="F135">
        <v>5</v>
      </c>
      <c r="G135">
        <v>3</v>
      </c>
      <c r="J135" s="1">
        <f t="shared" si="4"/>
        <v>1.9634954084936209E-3</v>
      </c>
      <c r="K135" s="2">
        <f t="shared" si="5"/>
        <v>3.6378364277704512E-3</v>
      </c>
      <c r="L135" t="s">
        <v>13</v>
      </c>
    </row>
    <row r="136" spans="1:12" hidden="1" x14ac:dyDescent="0.3">
      <c r="A136">
        <v>11</v>
      </c>
      <c r="B136">
        <v>42</v>
      </c>
      <c r="C136">
        <v>1</v>
      </c>
      <c r="D136">
        <v>2</v>
      </c>
      <c r="E136" t="s">
        <v>16</v>
      </c>
      <c r="F136">
        <v>5</v>
      </c>
      <c r="G136">
        <v>3</v>
      </c>
      <c r="J136" s="1">
        <f t="shared" si="4"/>
        <v>1.9634954084936209E-3</v>
      </c>
      <c r="K136" s="2">
        <f t="shared" si="5"/>
        <v>3.6378364277704512E-3</v>
      </c>
      <c r="L136" t="s">
        <v>13</v>
      </c>
    </row>
    <row r="137" spans="1:12" hidden="1" x14ac:dyDescent="0.3">
      <c r="A137">
        <v>11</v>
      </c>
      <c r="B137">
        <v>42</v>
      </c>
      <c r="C137">
        <v>1</v>
      </c>
      <c r="D137">
        <v>2</v>
      </c>
      <c r="E137" t="s">
        <v>16</v>
      </c>
      <c r="F137">
        <v>5</v>
      </c>
      <c r="G137">
        <v>3</v>
      </c>
      <c r="J137" s="1">
        <f t="shared" si="4"/>
        <v>1.9634954084936209E-3</v>
      </c>
      <c r="K137" s="2">
        <f t="shared" si="5"/>
        <v>3.6378364277704512E-3</v>
      </c>
      <c r="L137" t="s">
        <v>13</v>
      </c>
    </row>
    <row r="138" spans="1:12" hidden="1" x14ac:dyDescent="0.3">
      <c r="A138">
        <v>11</v>
      </c>
      <c r="B138">
        <v>42</v>
      </c>
      <c r="C138">
        <v>1</v>
      </c>
      <c r="D138">
        <v>14</v>
      </c>
      <c r="E138" t="s">
        <v>14</v>
      </c>
      <c r="F138">
        <v>5</v>
      </c>
      <c r="G138">
        <v>3</v>
      </c>
      <c r="J138" s="1">
        <f t="shared" si="4"/>
        <v>1.9634954084936209E-3</v>
      </c>
      <c r="K138" s="2">
        <f t="shared" si="5"/>
        <v>3.6378364277704512E-3</v>
      </c>
      <c r="L138" t="s">
        <v>13</v>
      </c>
    </row>
    <row r="139" spans="1:12" hidden="1" x14ac:dyDescent="0.3">
      <c r="A139">
        <v>11</v>
      </c>
      <c r="B139">
        <v>42</v>
      </c>
      <c r="C139">
        <v>1</v>
      </c>
      <c r="D139">
        <v>14</v>
      </c>
      <c r="E139" t="s">
        <v>14</v>
      </c>
      <c r="F139">
        <v>5</v>
      </c>
      <c r="G139">
        <v>3</v>
      </c>
      <c r="J139" s="1">
        <f t="shared" si="4"/>
        <v>1.9634954084936209E-3</v>
      </c>
      <c r="K139" s="2">
        <f t="shared" si="5"/>
        <v>3.6378364277704512E-3</v>
      </c>
      <c r="L139" t="s">
        <v>13</v>
      </c>
    </row>
    <row r="140" spans="1:12" hidden="1" x14ac:dyDescent="0.3">
      <c r="A140">
        <v>11</v>
      </c>
      <c r="B140">
        <v>42</v>
      </c>
      <c r="C140">
        <v>1</v>
      </c>
      <c r="D140">
        <v>22</v>
      </c>
      <c r="E140" t="s">
        <v>15</v>
      </c>
      <c r="F140">
        <v>5</v>
      </c>
      <c r="G140">
        <v>3</v>
      </c>
      <c r="J140" s="1">
        <f t="shared" si="4"/>
        <v>1.9634954084936209E-3</v>
      </c>
      <c r="K140" s="2">
        <f t="shared" si="5"/>
        <v>3.6378364277704512E-3</v>
      </c>
      <c r="L140" t="s">
        <v>13</v>
      </c>
    </row>
    <row r="141" spans="1:12" hidden="1" x14ac:dyDescent="0.3">
      <c r="A141">
        <v>11</v>
      </c>
      <c r="B141">
        <v>42</v>
      </c>
      <c r="C141">
        <v>1</v>
      </c>
      <c r="D141">
        <v>22</v>
      </c>
      <c r="E141" t="s">
        <v>15</v>
      </c>
      <c r="F141">
        <v>5</v>
      </c>
      <c r="G141">
        <v>3</v>
      </c>
      <c r="J141" s="1">
        <f t="shared" si="4"/>
        <v>1.9634954084936209E-3</v>
      </c>
      <c r="K141" s="2">
        <f t="shared" si="5"/>
        <v>3.6378364277704512E-3</v>
      </c>
      <c r="L141" t="s">
        <v>13</v>
      </c>
    </row>
    <row r="142" spans="1:12" hidden="1" x14ac:dyDescent="0.3">
      <c r="A142">
        <v>11</v>
      </c>
      <c r="B142">
        <v>42</v>
      </c>
      <c r="C142">
        <v>1</v>
      </c>
      <c r="D142">
        <v>14</v>
      </c>
      <c r="E142" t="s">
        <v>14</v>
      </c>
      <c r="F142">
        <v>5</v>
      </c>
      <c r="G142">
        <v>3</v>
      </c>
      <c r="J142" s="1">
        <f t="shared" si="4"/>
        <v>1.9634954084936209E-3</v>
      </c>
      <c r="K142" s="2">
        <f t="shared" si="5"/>
        <v>3.6378364277704512E-3</v>
      </c>
      <c r="L142" t="s">
        <v>13</v>
      </c>
    </row>
    <row r="143" spans="1:12" hidden="1" x14ac:dyDescent="0.3">
      <c r="A143">
        <v>11</v>
      </c>
      <c r="B143">
        <v>42</v>
      </c>
      <c r="C143">
        <v>1</v>
      </c>
      <c r="D143">
        <v>14</v>
      </c>
      <c r="E143" t="s">
        <v>14</v>
      </c>
      <c r="F143">
        <v>5</v>
      </c>
      <c r="G143">
        <v>3</v>
      </c>
      <c r="J143" s="1">
        <f t="shared" si="4"/>
        <v>1.9634954084936209E-3</v>
      </c>
      <c r="K143" s="2">
        <f t="shared" si="5"/>
        <v>3.6378364277704512E-3</v>
      </c>
      <c r="L143" t="s">
        <v>13</v>
      </c>
    </row>
    <row r="144" spans="1:12" hidden="1" x14ac:dyDescent="0.3">
      <c r="A144">
        <v>11</v>
      </c>
      <c r="B144">
        <v>42</v>
      </c>
      <c r="C144">
        <v>1</v>
      </c>
      <c r="D144">
        <v>22</v>
      </c>
      <c r="E144" t="s">
        <v>15</v>
      </c>
      <c r="F144">
        <v>5</v>
      </c>
      <c r="G144">
        <v>3</v>
      </c>
      <c r="J144" s="1">
        <f t="shared" si="4"/>
        <v>1.9634954084936209E-3</v>
      </c>
      <c r="K144" s="2">
        <f t="shared" si="5"/>
        <v>3.6378364277704512E-3</v>
      </c>
      <c r="L144" t="s">
        <v>13</v>
      </c>
    </row>
    <row r="145" spans="1:12" hidden="1" x14ac:dyDescent="0.3">
      <c r="A145">
        <v>11</v>
      </c>
      <c r="B145">
        <v>42</v>
      </c>
      <c r="C145">
        <v>1</v>
      </c>
      <c r="D145">
        <v>22</v>
      </c>
      <c r="E145" t="s">
        <v>15</v>
      </c>
      <c r="F145">
        <v>10</v>
      </c>
      <c r="G145">
        <v>3</v>
      </c>
      <c r="J145" s="1">
        <f t="shared" si="4"/>
        <v>7.8539816339744835E-3</v>
      </c>
      <c r="K145" s="2">
        <f t="shared" si="5"/>
        <v>1.2942556175112916E-2</v>
      </c>
      <c r="L145" t="s">
        <v>13</v>
      </c>
    </row>
    <row r="146" spans="1:12" hidden="1" x14ac:dyDescent="0.3">
      <c r="A146">
        <v>11</v>
      </c>
      <c r="B146">
        <v>42</v>
      </c>
      <c r="C146">
        <v>1</v>
      </c>
      <c r="D146">
        <v>24</v>
      </c>
      <c r="E146" t="s">
        <v>18</v>
      </c>
      <c r="F146">
        <v>5</v>
      </c>
      <c r="G146">
        <v>3</v>
      </c>
      <c r="J146" s="1">
        <f t="shared" si="4"/>
        <v>1.9634954084936209E-3</v>
      </c>
      <c r="K146" s="2">
        <f>EXP(-9.81042+1.86563*LN(F146)+1.0563*LN(G146))</f>
        <v>3.5268851656513989E-3</v>
      </c>
      <c r="L146" t="s">
        <v>13</v>
      </c>
    </row>
    <row r="147" spans="1:12" hidden="1" x14ac:dyDescent="0.3">
      <c r="A147">
        <v>11</v>
      </c>
      <c r="B147">
        <v>42</v>
      </c>
      <c r="C147">
        <v>1</v>
      </c>
      <c r="D147">
        <v>24</v>
      </c>
      <c r="E147" t="s">
        <v>18</v>
      </c>
      <c r="F147">
        <v>5</v>
      </c>
      <c r="G147">
        <v>3</v>
      </c>
      <c r="J147" s="1">
        <f t="shared" si="4"/>
        <v>1.9634954084936209E-3</v>
      </c>
      <c r="K147" s="2">
        <f t="shared" ref="K147:K148" si="6">EXP(-9.81042+1.86563*LN(F147)+1.0563*LN(G147))</f>
        <v>3.5268851656513989E-3</v>
      </c>
      <c r="L147" t="s">
        <v>13</v>
      </c>
    </row>
    <row r="148" spans="1:12" hidden="1" x14ac:dyDescent="0.3">
      <c r="A148">
        <v>11</v>
      </c>
      <c r="B148">
        <v>42</v>
      </c>
      <c r="C148">
        <v>1</v>
      </c>
      <c r="D148">
        <v>24</v>
      </c>
      <c r="E148" t="s">
        <v>18</v>
      </c>
      <c r="F148">
        <v>5</v>
      </c>
      <c r="G148">
        <v>3</v>
      </c>
      <c r="J148" s="1">
        <f t="shared" si="4"/>
        <v>1.9634954084936209E-3</v>
      </c>
      <c r="K148" s="2">
        <f t="shared" si="6"/>
        <v>3.5268851656513989E-3</v>
      </c>
      <c r="L148" t="s">
        <v>13</v>
      </c>
    </row>
    <row r="149" spans="1:12" hidden="1" x14ac:dyDescent="0.3">
      <c r="A149">
        <v>13</v>
      </c>
      <c r="B149">
        <v>47</v>
      </c>
      <c r="C149">
        <v>1</v>
      </c>
      <c r="D149">
        <v>10</v>
      </c>
      <c r="E149" t="s">
        <v>12</v>
      </c>
      <c r="F149">
        <v>25</v>
      </c>
      <c r="G149">
        <v>6</v>
      </c>
      <c r="J149" s="1">
        <f t="shared" si="4"/>
        <v>4.9087385212340517E-2</v>
      </c>
      <c r="K149" s="2">
        <f t="shared" ref="K149:K151" si="7">EXP(-9.7663+1.83097*LN(F149)+1.09511*LN(G149))</f>
        <v>0.14801210491524977</v>
      </c>
      <c r="L149" t="s">
        <v>17</v>
      </c>
    </row>
    <row r="150" spans="1:12" hidden="1" x14ac:dyDescent="0.3">
      <c r="A150">
        <v>13</v>
      </c>
      <c r="B150">
        <v>47</v>
      </c>
      <c r="C150">
        <v>1</v>
      </c>
      <c r="D150">
        <v>10</v>
      </c>
      <c r="E150" t="s">
        <v>12</v>
      </c>
      <c r="F150">
        <v>20</v>
      </c>
      <c r="G150">
        <v>3</v>
      </c>
      <c r="J150" s="1">
        <f t="shared" si="4"/>
        <v>3.1415926535897934E-2</v>
      </c>
      <c r="K150" s="2">
        <f t="shared" si="7"/>
        <v>4.6046534436573458E-2</v>
      </c>
      <c r="L150" t="s">
        <v>17</v>
      </c>
    </row>
    <row r="151" spans="1:12" hidden="1" x14ac:dyDescent="0.3">
      <c r="A151">
        <v>13</v>
      </c>
      <c r="B151">
        <v>47</v>
      </c>
      <c r="C151">
        <v>1</v>
      </c>
      <c r="D151">
        <v>10</v>
      </c>
      <c r="E151" t="s">
        <v>12</v>
      </c>
      <c r="F151">
        <v>10</v>
      </c>
      <c r="G151">
        <v>3</v>
      </c>
      <c r="J151" s="1">
        <f t="shared" si="4"/>
        <v>7.8539816339744835E-3</v>
      </c>
      <c r="K151" s="2">
        <f t="shared" si="7"/>
        <v>1.2942556175112916E-2</v>
      </c>
      <c r="L151" t="s">
        <v>13</v>
      </c>
    </row>
    <row r="152" spans="1:12" hidden="1" x14ac:dyDescent="0.3">
      <c r="A152">
        <v>13</v>
      </c>
      <c r="B152">
        <v>47</v>
      </c>
      <c r="C152">
        <v>1</v>
      </c>
      <c r="D152">
        <v>24</v>
      </c>
      <c r="E152" t="s">
        <v>18</v>
      </c>
      <c r="F152">
        <v>5</v>
      </c>
      <c r="G152">
        <v>3</v>
      </c>
      <c r="J152" s="1">
        <f t="shared" si="4"/>
        <v>1.9634954084936209E-3</v>
      </c>
      <c r="K152" s="2">
        <f t="shared" ref="K152:K157" si="8">EXP(-9.81042+1.86563*LN(F152)+1.0563*LN(G152))</f>
        <v>3.5268851656513989E-3</v>
      </c>
      <c r="L152" t="s">
        <v>13</v>
      </c>
    </row>
    <row r="153" spans="1:12" hidden="1" x14ac:dyDescent="0.3">
      <c r="A153">
        <v>13</v>
      </c>
      <c r="B153">
        <v>47</v>
      </c>
      <c r="C153">
        <v>1</v>
      </c>
      <c r="D153">
        <v>24</v>
      </c>
      <c r="E153" t="s">
        <v>18</v>
      </c>
      <c r="F153">
        <v>5</v>
      </c>
      <c r="G153">
        <v>3</v>
      </c>
      <c r="J153" s="1">
        <f t="shared" si="4"/>
        <v>1.9634954084936209E-3</v>
      </c>
      <c r="K153" s="2">
        <f t="shared" si="8"/>
        <v>3.5268851656513989E-3</v>
      </c>
      <c r="L153" t="s">
        <v>13</v>
      </c>
    </row>
    <row r="154" spans="1:12" hidden="1" x14ac:dyDescent="0.3">
      <c r="A154">
        <v>13</v>
      </c>
      <c r="B154">
        <v>47</v>
      </c>
      <c r="C154">
        <v>1</v>
      </c>
      <c r="D154">
        <v>24</v>
      </c>
      <c r="E154" t="s">
        <v>18</v>
      </c>
      <c r="F154">
        <v>5</v>
      </c>
      <c r="G154">
        <v>3</v>
      </c>
      <c r="J154" s="1">
        <f t="shared" si="4"/>
        <v>1.9634954084936209E-3</v>
      </c>
      <c r="K154" s="2">
        <f t="shared" si="8"/>
        <v>3.5268851656513989E-3</v>
      </c>
      <c r="L154" t="s">
        <v>13</v>
      </c>
    </row>
    <row r="155" spans="1:12" hidden="1" x14ac:dyDescent="0.3">
      <c r="A155">
        <v>13</v>
      </c>
      <c r="B155">
        <v>47</v>
      </c>
      <c r="C155">
        <v>1</v>
      </c>
      <c r="D155">
        <v>24</v>
      </c>
      <c r="E155" t="s">
        <v>18</v>
      </c>
      <c r="F155">
        <v>5</v>
      </c>
      <c r="G155">
        <v>3</v>
      </c>
      <c r="J155" s="1">
        <f t="shared" si="4"/>
        <v>1.9634954084936209E-3</v>
      </c>
      <c r="K155" s="2">
        <f t="shared" si="8"/>
        <v>3.5268851656513989E-3</v>
      </c>
      <c r="L155" t="s">
        <v>13</v>
      </c>
    </row>
    <row r="156" spans="1:12" hidden="1" x14ac:dyDescent="0.3">
      <c r="A156">
        <v>13</v>
      </c>
      <c r="B156">
        <v>47</v>
      </c>
      <c r="C156">
        <v>1</v>
      </c>
      <c r="D156">
        <v>24</v>
      </c>
      <c r="E156" t="s">
        <v>18</v>
      </c>
      <c r="F156">
        <v>5</v>
      </c>
      <c r="G156">
        <v>3</v>
      </c>
      <c r="J156" s="1">
        <f t="shared" si="4"/>
        <v>1.9634954084936209E-3</v>
      </c>
      <c r="K156" s="2">
        <f t="shared" si="8"/>
        <v>3.5268851656513989E-3</v>
      </c>
      <c r="L156" t="s">
        <v>13</v>
      </c>
    </row>
    <row r="157" spans="1:12" hidden="1" x14ac:dyDescent="0.3">
      <c r="A157">
        <v>13</v>
      </c>
      <c r="B157">
        <v>47</v>
      </c>
      <c r="C157">
        <v>1</v>
      </c>
      <c r="D157">
        <v>24</v>
      </c>
      <c r="E157" t="s">
        <v>18</v>
      </c>
      <c r="F157">
        <v>5</v>
      </c>
      <c r="G157">
        <v>3</v>
      </c>
      <c r="J157" s="1">
        <f t="shared" si="4"/>
        <v>1.9634954084936209E-3</v>
      </c>
      <c r="K157" s="2">
        <f t="shared" si="8"/>
        <v>3.5268851656513989E-3</v>
      </c>
      <c r="L157" t="s">
        <v>13</v>
      </c>
    </row>
    <row r="158" spans="1:12" hidden="1" x14ac:dyDescent="0.3">
      <c r="A158">
        <v>13</v>
      </c>
      <c r="B158">
        <v>47</v>
      </c>
      <c r="C158">
        <v>1</v>
      </c>
      <c r="D158">
        <v>10</v>
      </c>
      <c r="E158" t="s">
        <v>12</v>
      </c>
      <c r="F158">
        <v>10</v>
      </c>
      <c r="G158">
        <v>3</v>
      </c>
      <c r="J158" s="1">
        <f t="shared" si="4"/>
        <v>7.8539816339744835E-3</v>
      </c>
      <c r="K158" s="2">
        <f t="shared" ref="K158:K159" si="9">EXP(-9.7663+1.83097*LN(F158)+1.09511*LN(G158))</f>
        <v>1.2942556175112916E-2</v>
      </c>
      <c r="L158" t="s">
        <v>13</v>
      </c>
    </row>
    <row r="159" spans="1:12" hidden="1" x14ac:dyDescent="0.3">
      <c r="A159">
        <v>13</v>
      </c>
      <c r="B159">
        <v>47</v>
      </c>
      <c r="C159">
        <v>1</v>
      </c>
      <c r="D159">
        <v>10</v>
      </c>
      <c r="E159" t="s">
        <v>12</v>
      </c>
      <c r="F159">
        <v>10</v>
      </c>
      <c r="G159">
        <v>3</v>
      </c>
      <c r="J159" s="1">
        <f t="shared" si="4"/>
        <v>7.8539816339744835E-3</v>
      </c>
      <c r="K159" s="2">
        <f t="shared" si="9"/>
        <v>1.2942556175112916E-2</v>
      </c>
      <c r="L159" t="s">
        <v>13</v>
      </c>
    </row>
    <row r="160" spans="1:12" hidden="1" x14ac:dyDescent="0.3">
      <c r="A160">
        <v>13</v>
      </c>
      <c r="B160">
        <v>47</v>
      </c>
      <c r="C160">
        <v>1</v>
      </c>
      <c r="D160">
        <v>24</v>
      </c>
      <c r="E160" t="s">
        <v>18</v>
      </c>
      <c r="F160">
        <v>5</v>
      </c>
      <c r="G160">
        <v>3</v>
      </c>
      <c r="J160" s="1">
        <f t="shared" si="4"/>
        <v>1.9634954084936209E-3</v>
      </c>
      <c r="K160" s="2">
        <f>EXP(-9.81042+1.86563*LN(F160)+1.0563*LN(G160))</f>
        <v>3.5268851656513989E-3</v>
      </c>
      <c r="L160" t="s">
        <v>13</v>
      </c>
    </row>
    <row r="161" spans="1:12" hidden="1" x14ac:dyDescent="0.3">
      <c r="A161">
        <v>13</v>
      </c>
      <c r="B161">
        <v>47</v>
      </c>
      <c r="C161">
        <v>1</v>
      </c>
      <c r="D161">
        <v>22</v>
      </c>
      <c r="E161" t="s">
        <v>15</v>
      </c>
      <c r="F161">
        <v>15</v>
      </c>
      <c r="G161">
        <v>6</v>
      </c>
      <c r="J161" s="1">
        <f t="shared" si="4"/>
        <v>1.7671458676442587E-2</v>
      </c>
      <c r="K161" s="2">
        <f>EXP(-9.7663+1.83097*LN(F161)+1.09511*LN(G161))</f>
        <v>5.8089659363338444E-2</v>
      </c>
      <c r="L161" t="s">
        <v>13</v>
      </c>
    </row>
    <row r="162" spans="1:12" hidden="1" x14ac:dyDescent="0.3">
      <c r="A162">
        <v>13</v>
      </c>
      <c r="B162">
        <v>47</v>
      </c>
      <c r="C162">
        <v>1</v>
      </c>
      <c r="D162">
        <v>24</v>
      </c>
      <c r="E162" t="s">
        <v>18</v>
      </c>
      <c r="F162">
        <v>10</v>
      </c>
      <c r="G162">
        <v>6</v>
      </c>
      <c r="J162" s="1">
        <f t="shared" si="4"/>
        <v>7.8539816339744835E-3</v>
      </c>
      <c r="K162" s="2">
        <f t="shared" ref="K162:K164" si="10">EXP(-9.81042+1.86563*LN(F162)+1.0563*LN(G162))</f>
        <v>2.6728826664807165E-2</v>
      </c>
      <c r="L162" t="s">
        <v>13</v>
      </c>
    </row>
    <row r="163" spans="1:12" hidden="1" x14ac:dyDescent="0.3">
      <c r="A163">
        <v>13</v>
      </c>
      <c r="B163">
        <v>47</v>
      </c>
      <c r="C163">
        <v>1</v>
      </c>
      <c r="D163">
        <v>24</v>
      </c>
      <c r="E163" t="s">
        <v>18</v>
      </c>
      <c r="F163">
        <v>5</v>
      </c>
      <c r="G163">
        <v>3</v>
      </c>
      <c r="J163" s="1">
        <f t="shared" si="4"/>
        <v>1.9634954084936209E-3</v>
      </c>
      <c r="K163" s="2">
        <f t="shared" si="10"/>
        <v>3.5268851656513989E-3</v>
      </c>
      <c r="L163" t="s">
        <v>13</v>
      </c>
    </row>
    <row r="164" spans="1:12" hidden="1" x14ac:dyDescent="0.3">
      <c r="A164">
        <v>13</v>
      </c>
      <c r="B164">
        <v>47</v>
      </c>
      <c r="C164">
        <v>1</v>
      </c>
      <c r="D164">
        <v>24</v>
      </c>
      <c r="E164" t="s">
        <v>18</v>
      </c>
      <c r="F164">
        <v>5</v>
      </c>
      <c r="G164">
        <v>3</v>
      </c>
      <c r="J164" s="1">
        <f t="shared" si="4"/>
        <v>1.9634954084936209E-3</v>
      </c>
      <c r="K164" s="2">
        <f t="shared" si="10"/>
        <v>3.5268851656513989E-3</v>
      </c>
      <c r="L164" t="s">
        <v>13</v>
      </c>
    </row>
    <row r="165" spans="1:12" hidden="1" x14ac:dyDescent="0.3">
      <c r="A165">
        <v>13</v>
      </c>
      <c r="B165">
        <v>47</v>
      </c>
      <c r="C165">
        <v>1</v>
      </c>
      <c r="D165">
        <v>22</v>
      </c>
      <c r="E165" t="s">
        <v>15</v>
      </c>
      <c r="F165">
        <v>5</v>
      </c>
      <c r="G165">
        <v>3</v>
      </c>
      <c r="J165" s="1">
        <f t="shared" si="4"/>
        <v>1.9634954084936209E-3</v>
      </c>
      <c r="K165" s="2">
        <f t="shared" ref="K165:K166" si="11">EXP(-9.7663+1.83097*LN(F165)+1.09511*LN(G165))</f>
        <v>3.6378364277704512E-3</v>
      </c>
      <c r="L165" t="s">
        <v>13</v>
      </c>
    </row>
    <row r="166" spans="1:12" hidden="1" x14ac:dyDescent="0.3">
      <c r="A166">
        <v>13</v>
      </c>
      <c r="B166">
        <v>47</v>
      </c>
      <c r="C166">
        <v>1</v>
      </c>
      <c r="D166">
        <v>22</v>
      </c>
      <c r="E166" t="s">
        <v>15</v>
      </c>
      <c r="F166">
        <v>10</v>
      </c>
      <c r="G166">
        <v>3</v>
      </c>
      <c r="J166" s="1">
        <f t="shared" si="4"/>
        <v>7.8539816339744835E-3</v>
      </c>
      <c r="K166" s="2">
        <f t="shared" si="11"/>
        <v>1.2942556175112916E-2</v>
      </c>
      <c r="L166" t="s">
        <v>13</v>
      </c>
    </row>
    <row r="167" spans="1:12" hidden="1" x14ac:dyDescent="0.3">
      <c r="A167">
        <v>13</v>
      </c>
      <c r="B167">
        <v>47</v>
      </c>
      <c r="C167">
        <v>1</v>
      </c>
      <c r="D167">
        <v>24</v>
      </c>
      <c r="E167" t="s">
        <v>18</v>
      </c>
      <c r="F167">
        <v>5</v>
      </c>
      <c r="G167">
        <v>3</v>
      </c>
      <c r="J167" s="1">
        <f t="shared" si="4"/>
        <v>1.9634954084936209E-3</v>
      </c>
      <c r="K167" s="2">
        <f t="shared" ref="K167:K169" si="12">EXP(-9.81042+1.86563*LN(F167)+1.0563*LN(G167))</f>
        <v>3.5268851656513989E-3</v>
      </c>
      <c r="L167" t="s">
        <v>13</v>
      </c>
    </row>
    <row r="168" spans="1:12" hidden="1" x14ac:dyDescent="0.3">
      <c r="A168">
        <v>13</v>
      </c>
      <c r="B168">
        <v>47</v>
      </c>
      <c r="C168">
        <v>1</v>
      </c>
      <c r="D168">
        <v>24</v>
      </c>
      <c r="E168" t="s">
        <v>18</v>
      </c>
      <c r="F168">
        <v>5</v>
      </c>
      <c r="G168">
        <v>3</v>
      </c>
      <c r="J168" s="1">
        <f t="shared" si="4"/>
        <v>1.9634954084936209E-3</v>
      </c>
      <c r="K168" s="2">
        <f t="shared" si="12"/>
        <v>3.5268851656513989E-3</v>
      </c>
      <c r="L168" t="s">
        <v>13</v>
      </c>
    </row>
    <row r="169" spans="1:12" hidden="1" x14ac:dyDescent="0.3">
      <c r="A169">
        <v>13</v>
      </c>
      <c r="B169">
        <v>47</v>
      </c>
      <c r="C169">
        <v>1</v>
      </c>
      <c r="D169">
        <v>24</v>
      </c>
      <c r="E169" t="s">
        <v>18</v>
      </c>
      <c r="F169">
        <v>5</v>
      </c>
      <c r="G169">
        <v>3</v>
      </c>
      <c r="J169" s="1">
        <f t="shared" si="4"/>
        <v>1.9634954084936209E-3</v>
      </c>
      <c r="K169" s="2">
        <f t="shared" si="12"/>
        <v>3.5268851656513989E-3</v>
      </c>
      <c r="L169" t="s">
        <v>13</v>
      </c>
    </row>
    <row r="170" spans="1:12" hidden="1" x14ac:dyDescent="0.3">
      <c r="A170">
        <v>13</v>
      </c>
      <c r="B170">
        <v>47</v>
      </c>
      <c r="C170">
        <v>1</v>
      </c>
      <c r="D170">
        <v>22</v>
      </c>
      <c r="E170" t="s">
        <v>15</v>
      </c>
      <c r="F170">
        <v>5</v>
      </c>
      <c r="G170">
        <v>3</v>
      </c>
      <c r="J170" s="1">
        <f t="shared" si="4"/>
        <v>1.9634954084936209E-3</v>
      </c>
      <c r="K170" s="2">
        <f>EXP(-9.7663+1.83097*LN(F170)+1.09511*LN(G170))</f>
        <v>3.6378364277704512E-3</v>
      </c>
      <c r="L170" t="s">
        <v>13</v>
      </c>
    </row>
    <row r="171" spans="1:12" hidden="1" x14ac:dyDescent="0.3">
      <c r="A171">
        <v>13</v>
      </c>
      <c r="B171">
        <v>47</v>
      </c>
      <c r="C171">
        <v>1</v>
      </c>
      <c r="D171">
        <v>24</v>
      </c>
      <c r="E171" t="s">
        <v>18</v>
      </c>
      <c r="F171">
        <v>5</v>
      </c>
      <c r="G171">
        <v>3</v>
      </c>
      <c r="J171" s="1">
        <f t="shared" si="4"/>
        <v>1.9634954084936209E-3</v>
      </c>
      <c r="K171" s="2">
        <f>EXP(-9.81042+1.86563*LN(F171)+1.0563*LN(G171))</f>
        <v>3.5268851656513989E-3</v>
      </c>
      <c r="L171" t="s">
        <v>13</v>
      </c>
    </row>
    <row r="172" spans="1:12" hidden="1" x14ac:dyDescent="0.3">
      <c r="A172">
        <v>13</v>
      </c>
      <c r="B172">
        <v>47</v>
      </c>
      <c r="C172">
        <v>1</v>
      </c>
      <c r="D172">
        <v>22</v>
      </c>
      <c r="E172" t="s">
        <v>15</v>
      </c>
      <c r="F172">
        <v>5</v>
      </c>
      <c r="G172">
        <v>3</v>
      </c>
      <c r="J172" s="1">
        <f t="shared" si="4"/>
        <v>1.9634954084936209E-3</v>
      </c>
      <c r="K172" s="2">
        <f>EXP(-9.7663+1.83097*LN(F172)+1.09511*LN(G172))</f>
        <v>3.6378364277704512E-3</v>
      </c>
      <c r="L172" t="s">
        <v>13</v>
      </c>
    </row>
    <row r="173" spans="1:12" hidden="1" x14ac:dyDescent="0.3">
      <c r="A173">
        <v>13</v>
      </c>
      <c r="B173">
        <v>47</v>
      </c>
      <c r="C173">
        <v>1</v>
      </c>
      <c r="D173">
        <v>24</v>
      </c>
      <c r="E173" t="s">
        <v>18</v>
      </c>
      <c r="F173">
        <v>5</v>
      </c>
      <c r="G173">
        <v>3</v>
      </c>
      <c r="J173" s="1">
        <f t="shared" si="4"/>
        <v>1.9634954084936209E-3</v>
      </c>
      <c r="K173" s="2">
        <f t="shared" ref="K173:K174" si="13">EXP(-9.81042+1.86563*LN(F173)+1.0563*LN(G173))</f>
        <v>3.5268851656513989E-3</v>
      </c>
      <c r="L173" t="s">
        <v>13</v>
      </c>
    </row>
    <row r="174" spans="1:12" hidden="1" x14ac:dyDescent="0.3">
      <c r="A174">
        <v>13</v>
      </c>
      <c r="B174">
        <v>47</v>
      </c>
      <c r="C174">
        <v>1</v>
      </c>
      <c r="D174">
        <v>24</v>
      </c>
      <c r="E174" t="s">
        <v>18</v>
      </c>
      <c r="F174">
        <v>5</v>
      </c>
      <c r="G174">
        <v>3</v>
      </c>
      <c r="J174" s="1">
        <f t="shared" si="4"/>
        <v>1.9634954084936209E-3</v>
      </c>
      <c r="K174" s="2">
        <f t="shared" si="13"/>
        <v>3.5268851656513989E-3</v>
      </c>
      <c r="L174" t="s">
        <v>13</v>
      </c>
    </row>
    <row r="175" spans="1:12" hidden="1" x14ac:dyDescent="0.3">
      <c r="A175">
        <v>13</v>
      </c>
      <c r="B175">
        <v>47</v>
      </c>
      <c r="C175">
        <v>1</v>
      </c>
      <c r="D175">
        <v>22</v>
      </c>
      <c r="E175" t="s">
        <v>15</v>
      </c>
      <c r="F175">
        <v>5</v>
      </c>
      <c r="G175">
        <v>3</v>
      </c>
      <c r="J175" s="1">
        <f t="shared" si="4"/>
        <v>1.9634954084936209E-3</v>
      </c>
      <c r="K175" s="2">
        <f>EXP(-9.7663+1.83097*LN(F175)+1.09511*LN(G175))</f>
        <v>3.6378364277704512E-3</v>
      </c>
      <c r="L175" t="s">
        <v>13</v>
      </c>
    </row>
    <row r="176" spans="1:12" hidden="1" x14ac:dyDescent="0.3">
      <c r="A176">
        <v>13</v>
      </c>
      <c r="B176">
        <v>47</v>
      </c>
      <c r="C176">
        <v>1</v>
      </c>
      <c r="D176">
        <v>24</v>
      </c>
      <c r="E176" t="s">
        <v>18</v>
      </c>
      <c r="F176">
        <v>5</v>
      </c>
      <c r="G176">
        <v>3</v>
      </c>
      <c r="J176" s="1">
        <f t="shared" si="4"/>
        <v>1.9634954084936209E-3</v>
      </c>
      <c r="K176" s="2">
        <f t="shared" ref="K176:K179" si="14">EXP(-9.81042+1.86563*LN(F176)+1.0563*LN(G176))</f>
        <v>3.5268851656513989E-3</v>
      </c>
      <c r="L176" t="s">
        <v>13</v>
      </c>
    </row>
    <row r="177" spans="1:12" hidden="1" x14ac:dyDescent="0.3">
      <c r="A177">
        <v>13</v>
      </c>
      <c r="B177">
        <v>47</v>
      </c>
      <c r="C177">
        <v>1</v>
      </c>
      <c r="D177">
        <v>24</v>
      </c>
      <c r="E177" t="s">
        <v>18</v>
      </c>
      <c r="F177">
        <v>5</v>
      </c>
      <c r="G177">
        <v>3</v>
      </c>
      <c r="J177" s="1">
        <f t="shared" si="4"/>
        <v>1.9634954084936209E-3</v>
      </c>
      <c r="K177" s="2">
        <f t="shared" si="14"/>
        <v>3.5268851656513989E-3</v>
      </c>
      <c r="L177" t="s">
        <v>13</v>
      </c>
    </row>
    <row r="178" spans="1:12" hidden="1" x14ac:dyDescent="0.3">
      <c r="A178">
        <v>13</v>
      </c>
      <c r="B178">
        <v>47</v>
      </c>
      <c r="C178">
        <v>1</v>
      </c>
      <c r="D178">
        <v>24</v>
      </c>
      <c r="E178" t="s">
        <v>18</v>
      </c>
      <c r="F178">
        <v>5</v>
      </c>
      <c r="G178">
        <v>3</v>
      </c>
      <c r="J178" s="1">
        <f t="shared" si="4"/>
        <v>1.9634954084936209E-3</v>
      </c>
      <c r="K178" s="2">
        <f t="shared" si="14"/>
        <v>3.5268851656513989E-3</v>
      </c>
      <c r="L178" t="s">
        <v>13</v>
      </c>
    </row>
    <row r="179" spans="1:12" hidden="1" x14ac:dyDescent="0.3">
      <c r="A179">
        <v>13</v>
      </c>
      <c r="B179">
        <v>47</v>
      </c>
      <c r="C179">
        <v>1</v>
      </c>
      <c r="D179">
        <v>24</v>
      </c>
      <c r="E179" t="s">
        <v>18</v>
      </c>
      <c r="F179">
        <v>5</v>
      </c>
      <c r="G179">
        <v>3</v>
      </c>
      <c r="J179" s="1">
        <f t="shared" si="4"/>
        <v>1.9634954084936209E-3</v>
      </c>
      <c r="K179" s="2">
        <f t="shared" si="14"/>
        <v>3.5268851656513989E-3</v>
      </c>
      <c r="L179" t="s">
        <v>13</v>
      </c>
    </row>
    <row r="180" spans="1:12" hidden="1" x14ac:dyDescent="0.3">
      <c r="A180">
        <v>13</v>
      </c>
      <c r="B180">
        <v>47</v>
      </c>
      <c r="C180">
        <v>1</v>
      </c>
      <c r="D180">
        <v>10</v>
      </c>
      <c r="E180" t="s">
        <v>12</v>
      </c>
      <c r="F180">
        <v>40</v>
      </c>
      <c r="G180">
        <v>6</v>
      </c>
      <c r="J180" s="1">
        <f t="shared" si="4"/>
        <v>0.12566370614359174</v>
      </c>
      <c r="K180" s="2">
        <f t="shared" ref="K180:K181" si="15">EXP(-9.7663+1.83097*LN(F180)+1.09511*LN(G180))</f>
        <v>0.34997320885583422</v>
      </c>
      <c r="L180" t="s">
        <v>19</v>
      </c>
    </row>
    <row r="181" spans="1:12" hidden="1" x14ac:dyDescent="0.3">
      <c r="A181">
        <v>13</v>
      </c>
      <c r="B181">
        <v>47</v>
      </c>
      <c r="C181">
        <v>1</v>
      </c>
      <c r="D181">
        <v>22</v>
      </c>
      <c r="E181" t="s">
        <v>15</v>
      </c>
      <c r="F181">
        <v>5</v>
      </c>
      <c r="G181">
        <v>3</v>
      </c>
      <c r="J181" s="1">
        <f t="shared" si="4"/>
        <v>1.9634954084936209E-3</v>
      </c>
      <c r="K181" s="2">
        <f t="shared" si="15"/>
        <v>3.6378364277704512E-3</v>
      </c>
      <c r="L181" t="s">
        <v>13</v>
      </c>
    </row>
    <row r="182" spans="1:12" hidden="1" x14ac:dyDescent="0.3">
      <c r="A182">
        <v>13</v>
      </c>
      <c r="B182">
        <v>47</v>
      </c>
      <c r="C182">
        <v>1</v>
      </c>
      <c r="D182">
        <v>24</v>
      </c>
      <c r="E182" t="s">
        <v>18</v>
      </c>
      <c r="F182">
        <v>5</v>
      </c>
      <c r="G182">
        <v>3</v>
      </c>
      <c r="J182" s="1">
        <f t="shared" si="4"/>
        <v>1.9634954084936209E-3</v>
      </c>
      <c r="K182" s="2">
        <f t="shared" ref="K182:K189" si="16">EXP(-9.81042+1.86563*LN(F182)+1.0563*LN(G182))</f>
        <v>3.5268851656513989E-3</v>
      </c>
      <c r="L182" t="s">
        <v>13</v>
      </c>
    </row>
    <row r="183" spans="1:12" hidden="1" x14ac:dyDescent="0.3">
      <c r="A183">
        <v>13</v>
      </c>
      <c r="B183">
        <v>47</v>
      </c>
      <c r="C183">
        <v>1</v>
      </c>
      <c r="D183">
        <v>24</v>
      </c>
      <c r="E183" t="s">
        <v>18</v>
      </c>
      <c r="F183">
        <v>5</v>
      </c>
      <c r="G183">
        <v>3</v>
      </c>
      <c r="J183" s="1">
        <f t="shared" si="4"/>
        <v>1.9634954084936209E-3</v>
      </c>
      <c r="K183" s="2">
        <f t="shared" si="16"/>
        <v>3.5268851656513989E-3</v>
      </c>
      <c r="L183" t="s">
        <v>13</v>
      </c>
    </row>
    <row r="184" spans="1:12" hidden="1" x14ac:dyDescent="0.3">
      <c r="A184">
        <v>13</v>
      </c>
      <c r="B184">
        <v>47</v>
      </c>
      <c r="C184">
        <v>1</v>
      </c>
      <c r="D184">
        <v>24</v>
      </c>
      <c r="E184" t="s">
        <v>18</v>
      </c>
      <c r="F184">
        <v>5</v>
      </c>
      <c r="G184">
        <v>3</v>
      </c>
      <c r="J184" s="1">
        <f t="shared" si="4"/>
        <v>1.9634954084936209E-3</v>
      </c>
      <c r="K184" s="2">
        <f t="shared" si="16"/>
        <v>3.5268851656513989E-3</v>
      </c>
      <c r="L184" t="s">
        <v>13</v>
      </c>
    </row>
    <row r="185" spans="1:12" hidden="1" x14ac:dyDescent="0.3">
      <c r="A185">
        <v>13</v>
      </c>
      <c r="B185">
        <v>47</v>
      </c>
      <c r="C185">
        <v>1</v>
      </c>
      <c r="D185">
        <v>24</v>
      </c>
      <c r="E185" t="s">
        <v>18</v>
      </c>
      <c r="F185">
        <v>10</v>
      </c>
      <c r="G185">
        <v>6</v>
      </c>
      <c r="J185" s="1">
        <f t="shared" si="4"/>
        <v>7.8539816339744835E-3</v>
      </c>
      <c r="K185" s="2">
        <f t="shared" si="16"/>
        <v>2.6728826664807165E-2</v>
      </c>
      <c r="L185" t="s">
        <v>13</v>
      </c>
    </row>
    <row r="186" spans="1:12" hidden="1" x14ac:dyDescent="0.3">
      <c r="A186">
        <v>13</v>
      </c>
      <c r="B186">
        <v>47</v>
      </c>
      <c r="C186">
        <v>1</v>
      </c>
      <c r="D186">
        <v>24</v>
      </c>
      <c r="E186" t="s">
        <v>18</v>
      </c>
      <c r="F186">
        <v>10</v>
      </c>
      <c r="G186">
        <v>6</v>
      </c>
      <c r="J186" s="1">
        <f t="shared" si="4"/>
        <v>7.8539816339744835E-3</v>
      </c>
      <c r="K186" s="2">
        <f t="shared" si="16"/>
        <v>2.6728826664807165E-2</v>
      </c>
      <c r="L186" t="s">
        <v>13</v>
      </c>
    </row>
    <row r="187" spans="1:12" hidden="1" x14ac:dyDescent="0.3">
      <c r="A187">
        <v>13</v>
      </c>
      <c r="B187">
        <v>47</v>
      </c>
      <c r="C187">
        <v>1</v>
      </c>
      <c r="D187">
        <v>24</v>
      </c>
      <c r="E187" t="s">
        <v>18</v>
      </c>
      <c r="F187">
        <v>5</v>
      </c>
      <c r="G187">
        <v>3</v>
      </c>
      <c r="J187" s="1">
        <f t="shared" si="4"/>
        <v>1.9634954084936209E-3</v>
      </c>
      <c r="K187" s="2">
        <f t="shared" si="16"/>
        <v>3.5268851656513989E-3</v>
      </c>
      <c r="L187" t="s">
        <v>13</v>
      </c>
    </row>
    <row r="188" spans="1:12" hidden="1" x14ac:dyDescent="0.3">
      <c r="A188">
        <v>13</v>
      </c>
      <c r="B188">
        <v>47</v>
      </c>
      <c r="C188">
        <v>1</v>
      </c>
      <c r="D188">
        <v>24</v>
      </c>
      <c r="E188" t="s">
        <v>18</v>
      </c>
      <c r="F188">
        <v>5</v>
      </c>
      <c r="G188">
        <v>3</v>
      </c>
      <c r="J188" s="1">
        <f t="shared" si="4"/>
        <v>1.9634954084936209E-3</v>
      </c>
      <c r="K188" s="2">
        <f t="shared" si="16"/>
        <v>3.5268851656513989E-3</v>
      </c>
      <c r="L188" t="s">
        <v>13</v>
      </c>
    </row>
    <row r="189" spans="1:12" hidden="1" x14ac:dyDescent="0.3">
      <c r="A189">
        <v>13</v>
      </c>
      <c r="B189">
        <v>47</v>
      </c>
      <c r="C189">
        <v>1</v>
      </c>
      <c r="D189">
        <v>24</v>
      </c>
      <c r="E189" t="s">
        <v>18</v>
      </c>
      <c r="F189">
        <v>5</v>
      </c>
      <c r="G189">
        <v>3</v>
      </c>
      <c r="J189" s="1">
        <f t="shared" si="4"/>
        <v>1.9634954084936209E-3</v>
      </c>
      <c r="K189" s="2">
        <f t="shared" si="16"/>
        <v>3.5268851656513989E-3</v>
      </c>
      <c r="L189" t="s">
        <v>13</v>
      </c>
    </row>
    <row r="190" spans="1:12" hidden="1" x14ac:dyDescent="0.3">
      <c r="A190">
        <v>13</v>
      </c>
      <c r="B190">
        <v>47</v>
      </c>
      <c r="C190">
        <v>1</v>
      </c>
      <c r="D190">
        <v>10</v>
      </c>
      <c r="E190" t="s">
        <v>12</v>
      </c>
      <c r="F190">
        <v>10</v>
      </c>
      <c r="G190">
        <v>5</v>
      </c>
      <c r="J190" s="1">
        <f t="shared" si="4"/>
        <v>7.8539816339744835E-3</v>
      </c>
      <c r="K190" s="2">
        <f>EXP(-9.7663+1.83097*LN(F190)+1.09511*LN(G190))</f>
        <v>2.2644818432641822E-2</v>
      </c>
      <c r="L190" t="s">
        <v>13</v>
      </c>
    </row>
    <row r="191" spans="1:12" hidden="1" x14ac:dyDescent="0.3">
      <c r="A191">
        <v>13</v>
      </c>
      <c r="B191">
        <v>47</v>
      </c>
      <c r="C191">
        <v>1</v>
      </c>
      <c r="D191">
        <v>24</v>
      </c>
      <c r="E191" t="s">
        <v>18</v>
      </c>
      <c r="F191">
        <v>20</v>
      </c>
      <c r="G191">
        <v>6</v>
      </c>
      <c r="J191" s="1">
        <f t="shared" si="4"/>
        <v>3.1415926535897934E-2</v>
      </c>
      <c r="K191" s="2">
        <f t="shared" ref="K191:K201" si="17">EXP(-9.81042+1.86563*LN(F191)+1.0563*LN(G191))</f>
        <v>9.7407071222956207E-2</v>
      </c>
      <c r="L191" t="s">
        <v>17</v>
      </c>
    </row>
    <row r="192" spans="1:12" hidden="1" x14ac:dyDescent="0.3">
      <c r="A192">
        <v>13</v>
      </c>
      <c r="B192">
        <v>47</v>
      </c>
      <c r="C192">
        <v>1</v>
      </c>
      <c r="D192">
        <v>24</v>
      </c>
      <c r="E192" t="s">
        <v>18</v>
      </c>
      <c r="F192">
        <v>10</v>
      </c>
      <c r="G192">
        <v>5</v>
      </c>
      <c r="J192" s="1">
        <f t="shared" si="4"/>
        <v>7.8539816339744835E-3</v>
      </c>
      <c r="K192" s="2">
        <f t="shared" si="17"/>
        <v>2.2046555420420225E-2</v>
      </c>
      <c r="L192" t="s">
        <v>13</v>
      </c>
    </row>
    <row r="193" spans="1:12" hidden="1" x14ac:dyDescent="0.3">
      <c r="A193">
        <v>13</v>
      </c>
      <c r="B193">
        <v>47</v>
      </c>
      <c r="C193">
        <v>1</v>
      </c>
      <c r="D193">
        <v>24</v>
      </c>
      <c r="E193" t="s">
        <v>18</v>
      </c>
      <c r="F193">
        <v>35</v>
      </c>
      <c r="G193">
        <v>6</v>
      </c>
      <c r="J193" s="1">
        <f t="shared" si="4"/>
        <v>9.6211275016187411E-2</v>
      </c>
      <c r="K193" s="2">
        <f t="shared" si="17"/>
        <v>0.27670025553017308</v>
      </c>
      <c r="L193" t="s">
        <v>19</v>
      </c>
    </row>
    <row r="194" spans="1:12" hidden="1" x14ac:dyDescent="0.3">
      <c r="A194">
        <v>13</v>
      </c>
      <c r="B194">
        <v>47</v>
      </c>
      <c r="C194">
        <v>1</v>
      </c>
      <c r="D194">
        <v>24</v>
      </c>
      <c r="E194" t="s">
        <v>18</v>
      </c>
      <c r="F194">
        <v>5</v>
      </c>
      <c r="G194">
        <v>3</v>
      </c>
      <c r="J194" s="1">
        <f t="shared" si="4"/>
        <v>1.9634954084936209E-3</v>
      </c>
      <c r="K194" s="2">
        <f t="shared" si="17"/>
        <v>3.5268851656513989E-3</v>
      </c>
      <c r="L194" t="s">
        <v>13</v>
      </c>
    </row>
    <row r="195" spans="1:12" hidden="1" x14ac:dyDescent="0.3">
      <c r="A195">
        <v>11</v>
      </c>
      <c r="B195">
        <v>36</v>
      </c>
      <c r="C195">
        <v>1</v>
      </c>
      <c r="D195">
        <v>24</v>
      </c>
      <c r="E195" t="s">
        <v>18</v>
      </c>
      <c r="F195">
        <v>5</v>
      </c>
      <c r="G195">
        <v>6</v>
      </c>
      <c r="J195" s="1">
        <f t="shared" ref="J195:J258" si="18">((F195*F195/10000)*(PI()/4*C195))</f>
        <v>1.9634954084936209E-3</v>
      </c>
      <c r="K195" s="2">
        <f t="shared" si="17"/>
        <v>7.3344795804612326E-3</v>
      </c>
      <c r="L195" t="s">
        <v>13</v>
      </c>
    </row>
    <row r="196" spans="1:12" hidden="1" x14ac:dyDescent="0.3">
      <c r="A196">
        <v>11</v>
      </c>
      <c r="B196">
        <v>36</v>
      </c>
      <c r="C196">
        <v>1</v>
      </c>
      <c r="D196">
        <v>24</v>
      </c>
      <c r="E196" t="s">
        <v>18</v>
      </c>
      <c r="F196">
        <v>10</v>
      </c>
      <c r="G196">
        <v>6</v>
      </c>
      <c r="J196" s="1">
        <f t="shared" si="18"/>
        <v>7.8539816339744835E-3</v>
      </c>
      <c r="K196" s="2">
        <f t="shared" si="17"/>
        <v>2.6728826664807165E-2</v>
      </c>
      <c r="L196" t="s">
        <v>13</v>
      </c>
    </row>
    <row r="197" spans="1:12" hidden="1" x14ac:dyDescent="0.3">
      <c r="A197">
        <v>11</v>
      </c>
      <c r="B197">
        <v>36</v>
      </c>
      <c r="C197">
        <v>1</v>
      </c>
      <c r="D197">
        <v>24</v>
      </c>
      <c r="E197" t="s">
        <v>18</v>
      </c>
      <c r="F197">
        <v>5</v>
      </c>
      <c r="G197">
        <v>6</v>
      </c>
      <c r="J197" s="1">
        <f t="shared" si="18"/>
        <v>1.9634954084936209E-3</v>
      </c>
      <c r="K197" s="2">
        <f t="shared" si="17"/>
        <v>7.3344795804612326E-3</v>
      </c>
      <c r="L197" t="s">
        <v>13</v>
      </c>
    </row>
    <row r="198" spans="1:12" hidden="1" x14ac:dyDescent="0.3">
      <c r="A198">
        <v>11</v>
      </c>
      <c r="B198">
        <v>36</v>
      </c>
      <c r="C198">
        <v>1</v>
      </c>
      <c r="D198">
        <v>24</v>
      </c>
      <c r="E198" t="s">
        <v>18</v>
      </c>
      <c r="F198">
        <v>5</v>
      </c>
      <c r="G198">
        <v>3</v>
      </c>
      <c r="J198" s="1">
        <f t="shared" si="18"/>
        <v>1.9634954084936209E-3</v>
      </c>
      <c r="K198" s="2">
        <f t="shared" si="17"/>
        <v>3.5268851656513989E-3</v>
      </c>
      <c r="L198" t="s">
        <v>13</v>
      </c>
    </row>
    <row r="199" spans="1:12" hidden="1" x14ac:dyDescent="0.3">
      <c r="A199">
        <v>11</v>
      </c>
      <c r="B199">
        <v>36</v>
      </c>
      <c r="C199">
        <v>1</v>
      </c>
      <c r="D199">
        <v>24</v>
      </c>
      <c r="E199" t="s">
        <v>18</v>
      </c>
      <c r="F199">
        <v>5</v>
      </c>
      <c r="G199">
        <v>3</v>
      </c>
      <c r="J199" s="1">
        <f t="shared" si="18"/>
        <v>1.9634954084936209E-3</v>
      </c>
      <c r="K199" s="2">
        <f t="shared" si="17"/>
        <v>3.5268851656513989E-3</v>
      </c>
      <c r="L199" t="s">
        <v>13</v>
      </c>
    </row>
    <row r="200" spans="1:12" hidden="1" x14ac:dyDescent="0.3">
      <c r="A200">
        <v>11</v>
      </c>
      <c r="B200">
        <v>36</v>
      </c>
      <c r="C200">
        <v>1</v>
      </c>
      <c r="D200">
        <v>24</v>
      </c>
      <c r="E200" t="s">
        <v>18</v>
      </c>
      <c r="F200">
        <v>5</v>
      </c>
      <c r="G200">
        <v>3</v>
      </c>
      <c r="J200" s="1">
        <f t="shared" si="18"/>
        <v>1.9634954084936209E-3</v>
      </c>
      <c r="K200" s="2">
        <f t="shared" si="17"/>
        <v>3.5268851656513989E-3</v>
      </c>
      <c r="L200" t="s">
        <v>13</v>
      </c>
    </row>
    <row r="201" spans="1:12" hidden="1" x14ac:dyDescent="0.3">
      <c r="A201">
        <v>11</v>
      </c>
      <c r="B201">
        <v>36</v>
      </c>
      <c r="C201">
        <v>1</v>
      </c>
      <c r="D201">
        <v>24</v>
      </c>
      <c r="E201" t="s">
        <v>18</v>
      </c>
      <c r="F201">
        <v>5</v>
      </c>
      <c r="G201">
        <v>3</v>
      </c>
      <c r="J201" s="1">
        <f t="shared" si="18"/>
        <v>1.9634954084936209E-3</v>
      </c>
      <c r="K201" s="2">
        <f t="shared" si="17"/>
        <v>3.5268851656513989E-3</v>
      </c>
      <c r="L201" t="s">
        <v>13</v>
      </c>
    </row>
    <row r="202" spans="1:12" hidden="1" x14ac:dyDescent="0.3">
      <c r="A202">
        <v>11</v>
      </c>
      <c r="B202">
        <v>36</v>
      </c>
      <c r="C202">
        <v>1</v>
      </c>
      <c r="D202">
        <v>22</v>
      </c>
      <c r="E202" t="s">
        <v>15</v>
      </c>
      <c r="F202">
        <v>5</v>
      </c>
      <c r="G202">
        <v>3</v>
      </c>
      <c r="J202" s="1">
        <f t="shared" si="18"/>
        <v>1.9634954084936209E-3</v>
      </c>
      <c r="K202" s="2">
        <f>EXP(-9.7663+1.83097*LN(F202)+1.09511*LN(G202))</f>
        <v>3.6378364277704512E-3</v>
      </c>
      <c r="L202" t="s">
        <v>13</v>
      </c>
    </row>
    <row r="203" spans="1:12" hidden="1" x14ac:dyDescent="0.3">
      <c r="A203">
        <v>11</v>
      </c>
      <c r="B203">
        <v>36</v>
      </c>
      <c r="C203">
        <v>1</v>
      </c>
      <c r="D203">
        <v>24</v>
      </c>
      <c r="E203" t="s">
        <v>18</v>
      </c>
      <c r="F203">
        <v>5</v>
      </c>
      <c r="G203">
        <v>3</v>
      </c>
      <c r="J203" s="1">
        <f t="shared" si="18"/>
        <v>1.9634954084936209E-3</v>
      </c>
      <c r="K203" s="2">
        <f t="shared" ref="K203:K213" si="19">EXP(-9.81042+1.86563*LN(F203)+1.0563*LN(G203))</f>
        <v>3.5268851656513989E-3</v>
      </c>
      <c r="L203" t="s">
        <v>13</v>
      </c>
    </row>
    <row r="204" spans="1:12" hidden="1" x14ac:dyDescent="0.3">
      <c r="A204">
        <v>11</v>
      </c>
      <c r="B204">
        <v>36</v>
      </c>
      <c r="C204">
        <v>1</v>
      </c>
      <c r="D204">
        <v>24</v>
      </c>
      <c r="E204" t="s">
        <v>18</v>
      </c>
      <c r="F204">
        <v>5</v>
      </c>
      <c r="G204">
        <v>3</v>
      </c>
      <c r="J204" s="1">
        <f t="shared" si="18"/>
        <v>1.9634954084936209E-3</v>
      </c>
      <c r="K204" s="2">
        <f t="shared" si="19"/>
        <v>3.5268851656513989E-3</v>
      </c>
      <c r="L204" t="s">
        <v>13</v>
      </c>
    </row>
    <row r="205" spans="1:12" hidden="1" x14ac:dyDescent="0.3">
      <c r="A205">
        <v>11</v>
      </c>
      <c r="B205">
        <v>36</v>
      </c>
      <c r="C205">
        <v>1</v>
      </c>
      <c r="D205">
        <v>24</v>
      </c>
      <c r="E205" t="s">
        <v>18</v>
      </c>
      <c r="F205">
        <v>5</v>
      </c>
      <c r="G205">
        <v>3</v>
      </c>
      <c r="J205" s="1">
        <f t="shared" si="18"/>
        <v>1.9634954084936209E-3</v>
      </c>
      <c r="K205" s="2">
        <f t="shared" si="19"/>
        <v>3.5268851656513989E-3</v>
      </c>
      <c r="L205" t="s">
        <v>13</v>
      </c>
    </row>
    <row r="206" spans="1:12" hidden="1" x14ac:dyDescent="0.3">
      <c r="A206">
        <v>11</v>
      </c>
      <c r="B206">
        <v>36</v>
      </c>
      <c r="C206">
        <v>1</v>
      </c>
      <c r="D206">
        <v>24</v>
      </c>
      <c r="E206" t="s">
        <v>18</v>
      </c>
      <c r="F206">
        <v>5</v>
      </c>
      <c r="G206">
        <v>3</v>
      </c>
      <c r="J206" s="1">
        <f t="shared" si="18"/>
        <v>1.9634954084936209E-3</v>
      </c>
      <c r="K206" s="2">
        <f t="shared" si="19"/>
        <v>3.5268851656513989E-3</v>
      </c>
      <c r="L206" t="s">
        <v>13</v>
      </c>
    </row>
    <row r="207" spans="1:12" hidden="1" x14ac:dyDescent="0.3">
      <c r="A207">
        <v>11</v>
      </c>
      <c r="B207">
        <v>36</v>
      </c>
      <c r="C207">
        <v>1</v>
      </c>
      <c r="D207">
        <v>24</v>
      </c>
      <c r="E207" t="s">
        <v>18</v>
      </c>
      <c r="F207">
        <v>5</v>
      </c>
      <c r="G207">
        <v>3</v>
      </c>
      <c r="J207" s="1">
        <f t="shared" si="18"/>
        <v>1.9634954084936209E-3</v>
      </c>
      <c r="K207" s="2">
        <f t="shared" si="19"/>
        <v>3.5268851656513989E-3</v>
      </c>
      <c r="L207" t="s">
        <v>13</v>
      </c>
    </row>
    <row r="208" spans="1:12" hidden="1" x14ac:dyDescent="0.3">
      <c r="A208">
        <v>11</v>
      </c>
      <c r="B208">
        <v>36</v>
      </c>
      <c r="C208">
        <v>1</v>
      </c>
      <c r="D208">
        <v>24</v>
      </c>
      <c r="E208" t="s">
        <v>18</v>
      </c>
      <c r="F208">
        <v>15</v>
      </c>
      <c r="G208">
        <v>6</v>
      </c>
      <c r="J208" s="1">
        <f t="shared" si="18"/>
        <v>1.7671458676442587E-2</v>
      </c>
      <c r="K208" s="2">
        <f t="shared" si="19"/>
        <v>5.6950957515054322E-2</v>
      </c>
      <c r="L208" t="s">
        <v>13</v>
      </c>
    </row>
    <row r="209" spans="1:12" hidden="1" x14ac:dyDescent="0.3">
      <c r="A209">
        <v>11</v>
      </c>
      <c r="B209">
        <v>36</v>
      </c>
      <c r="C209">
        <v>1</v>
      </c>
      <c r="D209">
        <v>24</v>
      </c>
      <c r="E209" t="s">
        <v>18</v>
      </c>
      <c r="F209">
        <v>5</v>
      </c>
      <c r="G209">
        <v>3</v>
      </c>
      <c r="J209" s="1">
        <f t="shared" si="18"/>
        <v>1.9634954084936209E-3</v>
      </c>
      <c r="K209" s="2">
        <f t="shared" si="19"/>
        <v>3.5268851656513989E-3</v>
      </c>
      <c r="L209" t="s">
        <v>13</v>
      </c>
    </row>
    <row r="210" spans="1:12" hidden="1" x14ac:dyDescent="0.3">
      <c r="A210">
        <v>11</v>
      </c>
      <c r="B210">
        <v>36</v>
      </c>
      <c r="C210">
        <v>1</v>
      </c>
      <c r="D210">
        <v>24</v>
      </c>
      <c r="E210" t="s">
        <v>18</v>
      </c>
      <c r="F210">
        <v>10</v>
      </c>
      <c r="G210">
        <v>6</v>
      </c>
      <c r="J210" s="1">
        <f t="shared" si="18"/>
        <v>7.8539816339744835E-3</v>
      </c>
      <c r="K210" s="2">
        <f t="shared" si="19"/>
        <v>2.6728826664807165E-2</v>
      </c>
      <c r="L210" t="s">
        <v>13</v>
      </c>
    </row>
    <row r="211" spans="1:12" hidden="1" x14ac:dyDescent="0.3">
      <c r="A211">
        <v>11</v>
      </c>
      <c r="B211">
        <v>36</v>
      </c>
      <c r="C211">
        <v>1</v>
      </c>
      <c r="D211">
        <v>24</v>
      </c>
      <c r="E211" t="s">
        <v>18</v>
      </c>
      <c r="F211">
        <v>5</v>
      </c>
      <c r="G211">
        <v>3</v>
      </c>
      <c r="J211" s="1">
        <f t="shared" si="18"/>
        <v>1.9634954084936209E-3</v>
      </c>
      <c r="K211" s="2">
        <f t="shared" si="19"/>
        <v>3.5268851656513989E-3</v>
      </c>
      <c r="L211" t="s">
        <v>13</v>
      </c>
    </row>
    <row r="212" spans="1:12" hidden="1" x14ac:dyDescent="0.3">
      <c r="A212">
        <v>11</v>
      </c>
      <c r="B212">
        <v>36</v>
      </c>
      <c r="C212">
        <v>1</v>
      </c>
      <c r="D212">
        <v>24</v>
      </c>
      <c r="E212" t="s">
        <v>18</v>
      </c>
      <c r="F212">
        <v>5</v>
      </c>
      <c r="G212">
        <v>3</v>
      </c>
      <c r="J212" s="1">
        <f t="shared" si="18"/>
        <v>1.9634954084936209E-3</v>
      </c>
      <c r="K212" s="2">
        <f t="shared" si="19"/>
        <v>3.5268851656513989E-3</v>
      </c>
      <c r="L212" t="s">
        <v>13</v>
      </c>
    </row>
    <row r="213" spans="1:12" hidden="1" x14ac:dyDescent="0.3">
      <c r="A213">
        <v>11</v>
      </c>
      <c r="B213">
        <v>36</v>
      </c>
      <c r="C213">
        <v>1</v>
      </c>
      <c r="D213">
        <v>24</v>
      </c>
      <c r="E213" t="s">
        <v>18</v>
      </c>
      <c r="F213">
        <v>5</v>
      </c>
      <c r="G213">
        <v>3</v>
      </c>
      <c r="J213" s="1">
        <f t="shared" si="18"/>
        <v>1.9634954084936209E-3</v>
      </c>
      <c r="K213" s="2">
        <f t="shared" si="19"/>
        <v>3.5268851656513989E-3</v>
      </c>
      <c r="L213" t="s">
        <v>13</v>
      </c>
    </row>
    <row r="214" spans="1:12" hidden="1" x14ac:dyDescent="0.3">
      <c r="A214">
        <v>11</v>
      </c>
      <c r="B214">
        <v>36</v>
      </c>
      <c r="C214">
        <v>1</v>
      </c>
      <c r="D214">
        <v>22</v>
      </c>
      <c r="E214" t="s">
        <v>15</v>
      </c>
      <c r="F214">
        <v>5</v>
      </c>
      <c r="G214">
        <v>3</v>
      </c>
      <c r="J214" s="1">
        <f t="shared" si="18"/>
        <v>1.9634954084936209E-3</v>
      </c>
      <c r="K214" s="2">
        <f t="shared" ref="K214:K215" si="20">EXP(-9.7663+1.83097*LN(F214)+1.09511*LN(G214))</f>
        <v>3.6378364277704512E-3</v>
      </c>
      <c r="L214" t="s">
        <v>13</v>
      </c>
    </row>
    <row r="215" spans="1:12" hidden="1" x14ac:dyDescent="0.3">
      <c r="A215">
        <v>11</v>
      </c>
      <c r="B215">
        <v>36</v>
      </c>
      <c r="C215">
        <v>1</v>
      </c>
      <c r="D215">
        <v>22</v>
      </c>
      <c r="E215" t="s">
        <v>15</v>
      </c>
      <c r="F215">
        <v>5</v>
      </c>
      <c r="G215">
        <v>3</v>
      </c>
      <c r="J215" s="1">
        <f t="shared" si="18"/>
        <v>1.9634954084936209E-3</v>
      </c>
      <c r="K215" s="2">
        <f t="shared" si="20"/>
        <v>3.6378364277704512E-3</v>
      </c>
      <c r="L215" t="s">
        <v>13</v>
      </c>
    </row>
    <row r="216" spans="1:12" hidden="1" x14ac:dyDescent="0.3">
      <c r="A216">
        <v>11</v>
      </c>
      <c r="B216">
        <v>36</v>
      </c>
      <c r="C216">
        <v>1</v>
      </c>
      <c r="D216">
        <v>24</v>
      </c>
      <c r="E216" t="s">
        <v>18</v>
      </c>
      <c r="F216">
        <v>20</v>
      </c>
      <c r="G216">
        <v>6</v>
      </c>
      <c r="J216" s="1">
        <f t="shared" si="18"/>
        <v>3.1415926535897934E-2</v>
      </c>
      <c r="K216" s="2">
        <f t="shared" ref="K216:K222" si="21">EXP(-9.81042+1.86563*LN(F216)+1.0563*LN(G216))</f>
        <v>9.7407071222956207E-2</v>
      </c>
      <c r="L216" t="s">
        <v>17</v>
      </c>
    </row>
    <row r="217" spans="1:12" hidden="1" x14ac:dyDescent="0.3">
      <c r="A217">
        <v>11</v>
      </c>
      <c r="B217">
        <v>36</v>
      </c>
      <c r="C217">
        <v>1</v>
      </c>
      <c r="D217">
        <v>24</v>
      </c>
      <c r="E217" t="s">
        <v>18</v>
      </c>
      <c r="F217">
        <v>5</v>
      </c>
      <c r="G217">
        <v>3</v>
      </c>
      <c r="J217" s="1">
        <f t="shared" si="18"/>
        <v>1.9634954084936209E-3</v>
      </c>
      <c r="K217" s="2">
        <f t="shared" si="21"/>
        <v>3.5268851656513989E-3</v>
      </c>
      <c r="L217" t="s">
        <v>13</v>
      </c>
    </row>
    <row r="218" spans="1:12" hidden="1" x14ac:dyDescent="0.3">
      <c r="A218">
        <v>11</v>
      </c>
      <c r="B218">
        <v>36</v>
      </c>
      <c r="C218">
        <v>1</v>
      </c>
      <c r="D218">
        <v>24</v>
      </c>
      <c r="E218" t="s">
        <v>18</v>
      </c>
      <c r="F218">
        <v>10</v>
      </c>
      <c r="G218">
        <v>5</v>
      </c>
      <c r="J218" s="1">
        <f t="shared" si="18"/>
        <v>7.8539816339744835E-3</v>
      </c>
      <c r="K218" s="2">
        <f t="shared" si="21"/>
        <v>2.2046555420420225E-2</v>
      </c>
      <c r="L218" t="s">
        <v>13</v>
      </c>
    </row>
    <row r="219" spans="1:12" hidden="1" x14ac:dyDescent="0.3">
      <c r="A219">
        <v>11</v>
      </c>
      <c r="B219">
        <v>36</v>
      </c>
      <c r="C219">
        <v>1</v>
      </c>
      <c r="D219">
        <v>24</v>
      </c>
      <c r="E219" t="s">
        <v>18</v>
      </c>
      <c r="F219">
        <v>5</v>
      </c>
      <c r="G219">
        <v>3</v>
      </c>
      <c r="J219" s="1">
        <f t="shared" si="18"/>
        <v>1.9634954084936209E-3</v>
      </c>
      <c r="K219" s="2">
        <f t="shared" si="21"/>
        <v>3.5268851656513989E-3</v>
      </c>
      <c r="L219" t="s">
        <v>13</v>
      </c>
    </row>
    <row r="220" spans="1:12" hidden="1" x14ac:dyDescent="0.3">
      <c r="A220">
        <v>11</v>
      </c>
      <c r="B220">
        <v>36</v>
      </c>
      <c r="C220">
        <v>1</v>
      </c>
      <c r="D220">
        <v>24</v>
      </c>
      <c r="E220" t="s">
        <v>18</v>
      </c>
      <c r="F220">
        <v>5</v>
      </c>
      <c r="G220">
        <v>3</v>
      </c>
      <c r="J220" s="1">
        <f t="shared" si="18"/>
        <v>1.9634954084936209E-3</v>
      </c>
      <c r="K220" s="2">
        <f t="shared" si="21"/>
        <v>3.5268851656513989E-3</v>
      </c>
      <c r="L220" t="s">
        <v>13</v>
      </c>
    </row>
    <row r="221" spans="1:12" hidden="1" x14ac:dyDescent="0.3">
      <c r="A221">
        <v>11</v>
      </c>
      <c r="B221">
        <v>36</v>
      </c>
      <c r="C221">
        <v>1</v>
      </c>
      <c r="D221">
        <v>24</v>
      </c>
      <c r="E221" t="s">
        <v>18</v>
      </c>
      <c r="F221">
        <v>5</v>
      </c>
      <c r="G221">
        <v>3</v>
      </c>
      <c r="J221" s="1">
        <f t="shared" si="18"/>
        <v>1.9634954084936209E-3</v>
      </c>
      <c r="K221" s="2">
        <f t="shared" si="21"/>
        <v>3.5268851656513989E-3</v>
      </c>
      <c r="L221" t="s">
        <v>13</v>
      </c>
    </row>
    <row r="222" spans="1:12" hidden="1" x14ac:dyDescent="0.3">
      <c r="A222">
        <v>11</v>
      </c>
      <c r="B222">
        <v>36</v>
      </c>
      <c r="C222">
        <v>1</v>
      </c>
      <c r="D222">
        <v>24</v>
      </c>
      <c r="E222" t="s">
        <v>18</v>
      </c>
      <c r="F222">
        <v>5</v>
      </c>
      <c r="G222">
        <v>3</v>
      </c>
      <c r="J222" s="1">
        <f t="shared" si="18"/>
        <v>1.9634954084936209E-3</v>
      </c>
      <c r="K222" s="2">
        <f t="shared" si="21"/>
        <v>3.5268851656513989E-3</v>
      </c>
      <c r="L222" t="s">
        <v>13</v>
      </c>
    </row>
    <row r="223" spans="1:12" hidden="1" x14ac:dyDescent="0.3">
      <c r="A223">
        <v>11</v>
      </c>
      <c r="B223">
        <v>36</v>
      </c>
      <c r="C223">
        <v>1</v>
      </c>
      <c r="D223">
        <v>2</v>
      </c>
      <c r="E223" t="s">
        <v>16</v>
      </c>
      <c r="F223">
        <v>15</v>
      </c>
      <c r="G223">
        <v>10</v>
      </c>
      <c r="J223" s="1">
        <f t="shared" si="18"/>
        <v>1.7671458676442587E-2</v>
      </c>
      <c r="K223" s="2">
        <f>EXP(-9.7663+1.83097*LN(F223)+1.09511*LN(G223))</f>
        <v>0.10163601156518333</v>
      </c>
      <c r="L223" t="s">
        <v>13</v>
      </c>
    </row>
    <row r="224" spans="1:12" hidden="1" x14ac:dyDescent="0.3">
      <c r="A224">
        <v>11</v>
      </c>
      <c r="B224">
        <v>36</v>
      </c>
      <c r="C224">
        <v>1</v>
      </c>
      <c r="D224">
        <v>2</v>
      </c>
      <c r="E224" t="s">
        <v>16</v>
      </c>
      <c r="F224">
        <v>10</v>
      </c>
      <c r="G224">
        <v>10</v>
      </c>
      <c r="J224" s="1">
        <f t="shared" si="18"/>
        <v>7.8539816339744835E-3</v>
      </c>
      <c r="K224" s="2">
        <f t="shared" ref="K224:K228" si="22">EXP(-9.81042+1.86563*LN(F224)+1.0563*LN(G224))</f>
        <v>4.5847824058857317E-2</v>
      </c>
      <c r="L224" t="s">
        <v>13</v>
      </c>
    </row>
    <row r="225" spans="1:12" hidden="1" x14ac:dyDescent="0.3">
      <c r="A225">
        <v>11</v>
      </c>
      <c r="B225">
        <v>36</v>
      </c>
      <c r="C225">
        <v>1</v>
      </c>
      <c r="D225">
        <v>24</v>
      </c>
      <c r="E225" t="s">
        <v>18</v>
      </c>
      <c r="F225">
        <v>10</v>
      </c>
      <c r="G225">
        <v>3</v>
      </c>
      <c r="J225" s="1">
        <f t="shared" si="18"/>
        <v>7.8539816339744835E-3</v>
      </c>
      <c r="K225" s="2">
        <f t="shared" si="22"/>
        <v>1.285292313179332E-2</v>
      </c>
      <c r="L225" t="s">
        <v>13</v>
      </c>
    </row>
    <row r="226" spans="1:12" hidden="1" x14ac:dyDescent="0.3">
      <c r="A226">
        <v>11</v>
      </c>
      <c r="B226">
        <v>36</v>
      </c>
      <c r="C226">
        <v>1</v>
      </c>
      <c r="D226">
        <v>24</v>
      </c>
      <c r="E226" t="s">
        <v>18</v>
      </c>
      <c r="F226">
        <v>15</v>
      </c>
      <c r="G226">
        <v>3</v>
      </c>
      <c r="J226" s="1">
        <f t="shared" si="18"/>
        <v>1.7671458676442587E-2</v>
      </c>
      <c r="K226" s="2">
        <f t="shared" si="22"/>
        <v>2.7385649523733079E-2</v>
      </c>
      <c r="L226" t="s">
        <v>13</v>
      </c>
    </row>
    <row r="227" spans="1:12" hidden="1" x14ac:dyDescent="0.3">
      <c r="A227">
        <v>11</v>
      </c>
      <c r="B227">
        <v>36</v>
      </c>
      <c r="C227">
        <v>1</v>
      </c>
      <c r="D227">
        <v>24</v>
      </c>
      <c r="E227" t="s">
        <v>18</v>
      </c>
      <c r="F227">
        <v>5</v>
      </c>
      <c r="G227">
        <v>3</v>
      </c>
      <c r="J227" s="1">
        <f t="shared" si="18"/>
        <v>1.9634954084936209E-3</v>
      </c>
      <c r="K227" s="2">
        <f t="shared" si="22"/>
        <v>3.5268851656513989E-3</v>
      </c>
      <c r="L227" t="s">
        <v>13</v>
      </c>
    </row>
    <row r="228" spans="1:12" hidden="1" x14ac:dyDescent="0.3">
      <c r="A228">
        <v>11</v>
      </c>
      <c r="B228">
        <v>36</v>
      </c>
      <c r="C228">
        <v>1</v>
      </c>
      <c r="D228">
        <v>24</v>
      </c>
      <c r="E228" t="s">
        <v>18</v>
      </c>
      <c r="F228">
        <v>10</v>
      </c>
      <c r="G228">
        <v>3</v>
      </c>
      <c r="J228" s="1">
        <f t="shared" si="18"/>
        <v>7.8539816339744835E-3</v>
      </c>
      <c r="K228" s="2">
        <f t="shared" si="22"/>
        <v>1.285292313179332E-2</v>
      </c>
      <c r="L228" t="s">
        <v>13</v>
      </c>
    </row>
    <row r="229" spans="1:12" hidden="1" x14ac:dyDescent="0.3">
      <c r="A229">
        <v>11</v>
      </c>
      <c r="B229">
        <v>36</v>
      </c>
      <c r="C229">
        <v>1</v>
      </c>
      <c r="D229">
        <v>2</v>
      </c>
      <c r="E229" t="s">
        <v>16</v>
      </c>
      <c r="F229">
        <v>10</v>
      </c>
      <c r="G229">
        <v>10</v>
      </c>
      <c r="J229" s="1">
        <f t="shared" si="18"/>
        <v>7.8539816339744835E-3</v>
      </c>
      <c r="K229" s="2">
        <f>EXP(-9.7663+1.83097*LN(F229)+1.09511*LN(G229))</f>
        <v>4.8375982822616376E-2</v>
      </c>
      <c r="L229" t="s">
        <v>13</v>
      </c>
    </row>
    <row r="230" spans="1:12" hidden="1" x14ac:dyDescent="0.3">
      <c r="A230">
        <v>11</v>
      </c>
      <c r="B230">
        <v>36</v>
      </c>
      <c r="C230">
        <v>1</v>
      </c>
      <c r="D230">
        <v>2</v>
      </c>
      <c r="E230" t="s">
        <v>16</v>
      </c>
      <c r="F230">
        <v>25</v>
      </c>
      <c r="G230">
        <v>15</v>
      </c>
      <c r="J230" s="1">
        <f t="shared" si="18"/>
        <v>4.9087385212340517E-2</v>
      </c>
      <c r="K230" s="2">
        <f t="shared" ref="K230:K248" si="23">EXP(-9.81042+1.86563*LN(F230)+1.0563*LN(G230))</f>
        <v>0.38880580831452366</v>
      </c>
      <c r="L230" t="s">
        <v>13</v>
      </c>
    </row>
    <row r="231" spans="1:12" hidden="1" x14ac:dyDescent="0.3">
      <c r="A231">
        <v>11</v>
      </c>
      <c r="B231">
        <v>36</v>
      </c>
      <c r="C231">
        <v>1</v>
      </c>
      <c r="D231">
        <v>24</v>
      </c>
      <c r="E231" t="s">
        <v>18</v>
      </c>
      <c r="F231">
        <v>5</v>
      </c>
      <c r="G231">
        <v>3</v>
      </c>
      <c r="J231" s="1">
        <f t="shared" si="18"/>
        <v>1.9634954084936209E-3</v>
      </c>
      <c r="K231" s="2">
        <f t="shared" si="23"/>
        <v>3.5268851656513989E-3</v>
      </c>
      <c r="L231" t="s">
        <v>13</v>
      </c>
    </row>
    <row r="232" spans="1:12" hidden="1" x14ac:dyDescent="0.3">
      <c r="A232">
        <v>11</v>
      </c>
      <c r="B232">
        <v>36</v>
      </c>
      <c r="C232">
        <v>1</v>
      </c>
      <c r="D232">
        <v>24</v>
      </c>
      <c r="E232" t="s">
        <v>18</v>
      </c>
      <c r="F232">
        <v>5</v>
      </c>
      <c r="G232">
        <v>3</v>
      </c>
      <c r="J232" s="1">
        <f t="shared" si="18"/>
        <v>1.9634954084936209E-3</v>
      </c>
      <c r="K232" s="2">
        <f t="shared" si="23"/>
        <v>3.5268851656513989E-3</v>
      </c>
      <c r="L232" t="s">
        <v>13</v>
      </c>
    </row>
    <row r="233" spans="1:12" hidden="1" x14ac:dyDescent="0.3">
      <c r="A233">
        <v>11</v>
      </c>
      <c r="B233">
        <v>36</v>
      </c>
      <c r="C233">
        <v>1</v>
      </c>
      <c r="D233">
        <v>5</v>
      </c>
      <c r="E233" t="s">
        <v>20</v>
      </c>
      <c r="F233">
        <v>5</v>
      </c>
      <c r="G233">
        <v>3</v>
      </c>
      <c r="J233" s="1">
        <f t="shared" si="18"/>
        <v>1.9634954084936209E-3</v>
      </c>
      <c r="K233" s="2">
        <f t="shared" si="23"/>
        <v>3.5268851656513989E-3</v>
      </c>
      <c r="L233" t="s">
        <v>13</v>
      </c>
    </row>
    <row r="234" spans="1:12" hidden="1" x14ac:dyDescent="0.3">
      <c r="A234">
        <v>11</v>
      </c>
      <c r="B234">
        <v>36</v>
      </c>
      <c r="C234">
        <v>1</v>
      </c>
      <c r="D234">
        <v>24</v>
      </c>
      <c r="E234" t="s">
        <v>18</v>
      </c>
      <c r="F234">
        <v>5</v>
      </c>
      <c r="G234">
        <v>3</v>
      </c>
      <c r="J234" s="1">
        <f t="shared" si="18"/>
        <v>1.9634954084936209E-3</v>
      </c>
      <c r="K234" s="2">
        <f t="shared" si="23"/>
        <v>3.5268851656513989E-3</v>
      </c>
      <c r="L234" t="s">
        <v>13</v>
      </c>
    </row>
    <row r="235" spans="1:12" hidden="1" x14ac:dyDescent="0.3">
      <c r="A235">
        <v>11</v>
      </c>
      <c r="B235">
        <v>36</v>
      </c>
      <c r="C235">
        <v>1</v>
      </c>
      <c r="D235">
        <v>2</v>
      </c>
      <c r="E235" t="s">
        <v>16</v>
      </c>
      <c r="F235">
        <v>25</v>
      </c>
      <c r="G235">
        <v>15</v>
      </c>
      <c r="H235">
        <v>12</v>
      </c>
      <c r="I235">
        <v>69</v>
      </c>
      <c r="J235" s="1">
        <f t="shared" si="18"/>
        <v>4.9087385212340517E-2</v>
      </c>
      <c r="K235" s="2">
        <f t="shared" si="23"/>
        <v>0.38880580831452366</v>
      </c>
      <c r="L235" t="s">
        <v>13</v>
      </c>
    </row>
    <row r="236" spans="1:12" hidden="1" x14ac:dyDescent="0.3">
      <c r="A236">
        <v>11</v>
      </c>
      <c r="B236">
        <v>36</v>
      </c>
      <c r="C236">
        <v>1</v>
      </c>
      <c r="D236">
        <v>24</v>
      </c>
      <c r="E236" t="s">
        <v>18</v>
      </c>
      <c r="F236">
        <v>15</v>
      </c>
      <c r="G236">
        <v>3</v>
      </c>
      <c r="J236" s="1">
        <f t="shared" si="18"/>
        <v>1.7671458676442587E-2</v>
      </c>
      <c r="K236" s="2">
        <f t="shared" si="23"/>
        <v>2.7385649523733079E-2</v>
      </c>
      <c r="L236" t="s">
        <v>13</v>
      </c>
    </row>
    <row r="237" spans="1:12" hidden="1" x14ac:dyDescent="0.3">
      <c r="A237">
        <v>11</v>
      </c>
      <c r="B237">
        <v>36</v>
      </c>
      <c r="C237">
        <v>1</v>
      </c>
      <c r="D237">
        <v>24</v>
      </c>
      <c r="E237" t="s">
        <v>18</v>
      </c>
      <c r="F237">
        <v>5</v>
      </c>
      <c r="G237">
        <v>3</v>
      </c>
      <c r="J237" s="1">
        <f t="shared" si="18"/>
        <v>1.9634954084936209E-3</v>
      </c>
      <c r="K237" s="2">
        <f t="shared" si="23"/>
        <v>3.5268851656513989E-3</v>
      </c>
      <c r="L237" t="s">
        <v>13</v>
      </c>
    </row>
    <row r="238" spans="1:12" hidden="1" x14ac:dyDescent="0.3">
      <c r="A238">
        <v>11</v>
      </c>
      <c r="B238">
        <v>36</v>
      </c>
      <c r="C238">
        <v>1</v>
      </c>
      <c r="D238">
        <v>24</v>
      </c>
      <c r="E238" t="s">
        <v>18</v>
      </c>
      <c r="F238">
        <v>5</v>
      </c>
      <c r="G238">
        <v>3</v>
      </c>
      <c r="J238" s="1">
        <f t="shared" si="18"/>
        <v>1.9634954084936209E-3</v>
      </c>
      <c r="K238" s="2">
        <f t="shared" si="23"/>
        <v>3.5268851656513989E-3</v>
      </c>
      <c r="L238" t="s">
        <v>13</v>
      </c>
    </row>
    <row r="239" spans="1:12" hidden="1" x14ac:dyDescent="0.3">
      <c r="A239">
        <v>11</v>
      </c>
      <c r="B239">
        <v>36</v>
      </c>
      <c r="C239">
        <v>1</v>
      </c>
      <c r="D239">
        <v>24</v>
      </c>
      <c r="E239" t="s">
        <v>18</v>
      </c>
      <c r="F239">
        <v>5</v>
      </c>
      <c r="G239">
        <v>3</v>
      </c>
      <c r="J239" s="1">
        <f t="shared" si="18"/>
        <v>1.9634954084936209E-3</v>
      </c>
      <c r="K239" s="2">
        <f t="shared" si="23"/>
        <v>3.5268851656513989E-3</v>
      </c>
      <c r="L239" t="s">
        <v>13</v>
      </c>
    </row>
    <row r="240" spans="1:12" hidden="1" x14ac:dyDescent="0.3">
      <c r="A240">
        <v>11</v>
      </c>
      <c r="B240">
        <v>36</v>
      </c>
      <c r="C240">
        <v>1</v>
      </c>
      <c r="D240">
        <v>24</v>
      </c>
      <c r="E240" t="s">
        <v>18</v>
      </c>
      <c r="F240">
        <v>5</v>
      </c>
      <c r="G240">
        <v>3</v>
      </c>
      <c r="J240" s="1">
        <f t="shared" si="18"/>
        <v>1.9634954084936209E-3</v>
      </c>
      <c r="K240" s="2">
        <f t="shared" si="23"/>
        <v>3.5268851656513989E-3</v>
      </c>
      <c r="L240" t="s">
        <v>13</v>
      </c>
    </row>
    <row r="241" spans="1:12" hidden="1" x14ac:dyDescent="0.3">
      <c r="A241">
        <v>11</v>
      </c>
      <c r="B241">
        <v>36</v>
      </c>
      <c r="C241">
        <v>1</v>
      </c>
      <c r="D241">
        <v>24</v>
      </c>
      <c r="E241" t="s">
        <v>18</v>
      </c>
      <c r="F241">
        <v>5</v>
      </c>
      <c r="G241">
        <v>3</v>
      </c>
      <c r="J241" s="1">
        <f t="shared" si="18"/>
        <v>1.9634954084936209E-3</v>
      </c>
      <c r="K241" s="2">
        <f t="shared" si="23"/>
        <v>3.5268851656513989E-3</v>
      </c>
      <c r="L241" t="s">
        <v>13</v>
      </c>
    </row>
    <row r="242" spans="1:12" hidden="1" x14ac:dyDescent="0.3">
      <c r="A242">
        <v>11</v>
      </c>
      <c r="B242">
        <v>36</v>
      </c>
      <c r="C242">
        <v>1</v>
      </c>
      <c r="D242">
        <v>24</v>
      </c>
      <c r="E242" t="s">
        <v>18</v>
      </c>
      <c r="F242">
        <v>5</v>
      </c>
      <c r="G242">
        <v>3</v>
      </c>
      <c r="J242" s="1">
        <f t="shared" si="18"/>
        <v>1.9634954084936209E-3</v>
      </c>
      <c r="K242" s="2">
        <f t="shared" si="23"/>
        <v>3.5268851656513989E-3</v>
      </c>
      <c r="L242" t="s">
        <v>13</v>
      </c>
    </row>
    <row r="243" spans="1:12" hidden="1" x14ac:dyDescent="0.3">
      <c r="A243">
        <v>11</v>
      </c>
      <c r="B243">
        <v>36</v>
      </c>
      <c r="C243">
        <v>1</v>
      </c>
      <c r="D243">
        <v>5</v>
      </c>
      <c r="E243" t="s">
        <v>20</v>
      </c>
      <c r="F243">
        <v>5</v>
      </c>
      <c r="G243">
        <v>3</v>
      </c>
      <c r="J243" s="1">
        <f t="shared" si="18"/>
        <v>1.9634954084936209E-3</v>
      </c>
      <c r="K243" s="2">
        <f t="shared" si="23"/>
        <v>3.5268851656513989E-3</v>
      </c>
      <c r="L243" t="s">
        <v>13</v>
      </c>
    </row>
    <row r="244" spans="1:12" hidden="1" x14ac:dyDescent="0.3">
      <c r="A244">
        <v>11</v>
      </c>
      <c r="B244">
        <v>41</v>
      </c>
      <c r="C244">
        <v>1</v>
      </c>
      <c r="D244">
        <v>24</v>
      </c>
      <c r="E244" t="s">
        <v>18</v>
      </c>
      <c r="F244">
        <v>5</v>
      </c>
      <c r="G244">
        <v>3</v>
      </c>
      <c r="J244" s="1">
        <f t="shared" si="18"/>
        <v>1.9634954084936209E-3</v>
      </c>
      <c r="K244" s="2">
        <f t="shared" si="23"/>
        <v>3.5268851656513989E-3</v>
      </c>
      <c r="L244" t="s">
        <v>13</v>
      </c>
    </row>
    <row r="245" spans="1:12" hidden="1" x14ac:dyDescent="0.3">
      <c r="A245">
        <v>11</v>
      </c>
      <c r="B245">
        <v>41</v>
      </c>
      <c r="C245">
        <v>1</v>
      </c>
      <c r="D245">
        <v>24</v>
      </c>
      <c r="E245" t="s">
        <v>18</v>
      </c>
      <c r="F245">
        <v>5</v>
      </c>
      <c r="G245">
        <v>3</v>
      </c>
      <c r="J245" s="1">
        <f t="shared" si="18"/>
        <v>1.9634954084936209E-3</v>
      </c>
      <c r="K245" s="2">
        <f t="shared" si="23"/>
        <v>3.5268851656513989E-3</v>
      </c>
      <c r="L245" t="s">
        <v>13</v>
      </c>
    </row>
    <row r="246" spans="1:12" hidden="1" x14ac:dyDescent="0.3">
      <c r="A246">
        <v>11</v>
      </c>
      <c r="B246">
        <v>41</v>
      </c>
      <c r="C246">
        <v>1</v>
      </c>
      <c r="D246">
        <v>24</v>
      </c>
      <c r="E246" t="s">
        <v>18</v>
      </c>
      <c r="F246">
        <v>5</v>
      </c>
      <c r="G246">
        <v>3</v>
      </c>
      <c r="J246" s="1">
        <f t="shared" si="18"/>
        <v>1.9634954084936209E-3</v>
      </c>
      <c r="K246" s="2">
        <f t="shared" si="23"/>
        <v>3.5268851656513989E-3</v>
      </c>
      <c r="L246" t="s">
        <v>13</v>
      </c>
    </row>
    <row r="247" spans="1:12" hidden="1" x14ac:dyDescent="0.3">
      <c r="A247">
        <v>11</v>
      </c>
      <c r="B247">
        <v>41</v>
      </c>
      <c r="C247">
        <v>1</v>
      </c>
      <c r="D247">
        <v>24</v>
      </c>
      <c r="E247" t="s">
        <v>18</v>
      </c>
      <c r="F247">
        <v>5</v>
      </c>
      <c r="G247">
        <v>3</v>
      </c>
      <c r="J247" s="1">
        <f t="shared" si="18"/>
        <v>1.9634954084936209E-3</v>
      </c>
      <c r="K247" s="2">
        <f t="shared" si="23"/>
        <v>3.5268851656513989E-3</v>
      </c>
      <c r="L247" t="s">
        <v>13</v>
      </c>
    </row>
    <row r="248" spans="1:12" hidden="1" x14ac:dyDescent="0.3">
      <c r="A248">
        <v>11</v>
      </c>
      <c r="B248">
        <v>41</v>
      </c>
      <c r="C248">
        <v>1</v>
      </c>
      <c r="D248">
        <v>24</v>
      </c>
      <c r="E248" t="s">
        <v>18</v>
      </c>
      <c r="F248">
        <v>5</v>
      </c>
      <c r="G248">
        <v>3</v>
      </c>
      <c r="J248" s="1">
        <f t="shared" si="18"/>
        <v>1.9634954084936209E-3</v>
      </c>
      <c r="K248" s="2">
        <f t="shared" si="23"/>
        <v>3.5268851656513989E-3</v>
      </c>
      <c r="L248" t="s">
        <v>13</v>
      </c>
    </row>
    <row r="249" spans="1:12" hidden="1" x14ac:dyDescent="0.3">
      <c r="A249">
        <v>11</v>
      </c>
      <c r="B249">
        <v>41</v>
      </c>
      <c r="C249">
        <v>1</v>
      </c>
      <c r="D249">
        <v>10</v>
      </c>
      <c r="E249" t="s">
        <v>12</v>
      </c>
      <c r="F249">
        <v>10</v>
      </c>
      <c r="G249">
        <v>3</v>
      </c>
      <c r="J249" s="1">
        <f t="shared" si="18"/>
        <v>7.8539816339744835E-3</v>
      </c>
      <c r="K249" s="2">
        <f t="shared" ref="K249:K250" si="24">EXP(-9.7663+1.83097*LN(F249)+1.09511*LN(G249))</f>
        <v>1.2942556175112916E-2</v>
      </c>
      <c r="L249" t="s">
        <v>13</v>
      </c>
    </row>
    <row r="250" spans="1:12" hidden="1" x14ac:dyDescent="0.3">
      <c r="A250">
        <v>11</v>
      </c>
      <c r="B250">
        <v>41</v>
      </c>
      <c r="C250">
        <v>1</v>
      </c>
      <c r="D250">
        <v>10</v>
      </c>
      <c r="E250" t="s">
        <v>12</v>
      </c>
      <c r="F250">
        <v>20</v>
      </c>
      <c r="G250">
        <v>3</v>
      </c>
      <c r="J250" s="1">
        <f t="shared" si="18"/>
        <v>3.1415926535897934E-2</v>
      </c>
      <c r="K250" s="2">
        <f t="shared" si="24"/>
        <v>4.6046534436573458E-2</v>
      </c>
      <c r="L250" t="s">
        <v>17</v>
      </c>
    </row>
    <row r="251" spans="1:12" hidden="1" x14ac:dyDescent="0.3">
      <c r="A251">
        <v>11</v>
      </c>
      <c r="B251">
        <v>41</v>
      </c>
      <c r="C251">
        <v>1</v>
      </c>
      <c r="D251">
        <v>24</v>
      </c>
      <c r="E251" t="s">
        <v>18</v>
      </c>
      <c r="F251">
        <v>5</v>
      </c>
      <c r="G251">
        <v>3</v>
      </c>
      <c r="J251" s="1">
        <f t="shared" si="18"/>
        <v>1.9634954084936209E-3</v>
      </c>
      <c r="K251" s="2">
        <f t="shared" ref="K251:K255" si="25">EXP(-9.81042+1.86563*LN(F251)+1.0563*LN(G251))</f>
        <v>3.5268851656513989E-3</v>
      </c>
      <c r="L251" t="s">
        <v>13</v>
      </c>
    </row>
    <row r="252" spans="1:12" hidden="1" x14ac:dyDescent="0.3">
      <c r="A252">
        <v>11</v>
      </c>
      <c r="B252">
        <v>41</v>
      </c>
      <c r="C252">
        <v>1</v>
      </c>
      <c r="D252">
        <v>24</v>
      </c>
      <c r="E252" t="s">
        <v>18</v>
      </c>
      <c r="F252">
        <v>10</v>
      </c>
      <c r="G252">
        <v>3</v>
      </c>
      <c r="J252" s="1">
        <f t="shared" si="18"/>
        <v>7.8539816339744835E-3</v>
      </c>
      <c r="K252" s="2">
        <f t="shared" si="25"/>
        <v>1.285292313179332E-2</v>
      </c>
      <c r="L252" t="s">
        <v>13</v>
      </c>
    </row>
    <row r="253" spans="1:12" hidden="1" x14ac:dyDescent="0.3">
      <c r="A253">
        <v>11</v>
      </c>
      <c r="B253">
        <v>41</v>
      </c>
      <c r="C253">
        <v>1</v>
      </c>
      <c r="D253">
        <v>24</v>
      </c>
      <c r="E253" t="s">
        <v>18</v>
      </c>
      <c r="F253">
        <v>10</v>
      </c>
      <c r="G253">
        <v>3</v>
      </c>
      <c r="J253" s="1">
        <f t="shared" si="18"/>
        <v>7.8539816339744835E-3</v>
      </c>
      <c r="K253" s="2">
        <f t="shared" si="25"/>
        <v>1.285292313179332E-2</v>
      </c>
      <c r="L253" t="s">
        <v>13</v>
      </c>
    </row>
    <row r="254" spans="1:12" hidden="1" x14ac:dyDescent="0.3">
      <c r="A254">
        <v>11</v>
      </c>
      <c r="B254">
        <v>41</v>
      </c>
      <c r="C254">
        <v>1</v>
      </c>
      <c r="D254">
        <v>24</v>
      </c>
      <c r="E254" t="s">
        <v>18</v>
      </c>
      <c r="F254">
        <v>15</v>
      </c>
      <c r="G254">
        <v>6</v>
      </c>
      <c r="J254" s="1">
        <f t="shared" si="18"/>
        <v>1.7671458676442587E-2</v>
      </c>
      <c r="K254" s="2">
        <f t="shared" si="25"/>
        <v>5.6950957515054322E-2</v>
      </c>
      <c r="L254" t="s">
        <v>13</v>
      </c>
    </row>
    <row r="255" spans="1:12" hidden="1" x14ac:dyDescent="0.3">
      <c r="A255">
        <v>11</v>
      </c>
      <c r="B255">
        <v>41</v>
      </c>
      <c r="C255">
        <v>1</v>
      </c>
      <c r="D255">
        <v>24</v>
      </c>
      <c r="E255" t="s">
        <v>18</v>
      </c>
      <c r="F255">
        <v>10</v>
      </c>
      <c r="G255">
        <v>6</v>
      </c>
      <c r="J255" s="1">
        <f t="shared" si="18"/>
        <v>7.8539816339744835E-3</v>
      </c>
      <c r="K255" s="2">
        <f t="shared" si="25"/>
        <v>2.6728826664807165E-2</v>
      </c>
      <c r="L255" t="s">
        <v>13</v>
      </c>
    </row>
    <row r="256" spans="1:12" hidden="1" x14ac:dyDescent="0.3">
      <c r="A256">
        <v>11</v>
      </c>
      <c r="B256">
        <v>41</v>
      </c>
      <c r="C256">
        <v>1</v>
      </c>
      <c r="D256">
        <v>10</v>
      </c>
      <c r="E256" t="s">
        <v>12</v>
      </c>
      <c r="F256">
        <v>10</v>
      </c>
      <c r="G256">
        <v>3</v>
      </c>
      <c r="J256" s="1">
        <f t="shared" si="18"/>
        <v>7.8539816339744835E-3</v>
      </c>
      <c r="K256" s="2">
        <f>EXP(-9.7663+1.83097*LN(F256)+1.09511*LN(G256))</f>
        <v>1.2942556175112916E-2</v>
      </c>
      <c r="L256" t="s">
        <v>13</v>
      </c>
    </row>
    <row r="257" spans="1:12" hidden="1" x14ac:dyDescent="0.3">
      <c r="A257">
        <v>11</v>
      </c>
      <c r="B257">
        <v>41</v>
      </c>
      <c r="C257">
        <v>1</v>
      </c>
      <c r="D257">
        <v>24</v>
      </c>
      <c r="E257" t="s">
        <v>18</v>
      </c>
      <c r="F257">
        <v>5</v>
      </c>
      <c r="G257">
        <v>3</v>
      </c>
      <c r="J257" s="1">
        <f t="shared" si="18"/>
        <v>1.9634954084936209E-3</v>
      </c>
      <c r="K257" s="2">
        <f t="shared" ref="K257:K265" si="26">EXP(-9.81042+1.86563*LN(F257)+1.0563*LN(G257))</f>
        <v>3.5268851656513989E-3</v>
      </c>
      <c r="L257" t="s">
        <v>13</v>
      </c>
    </row>
    <row r="258" spans="1:12" hidden="1" x14ac:dyDescent="0.3">
      <c r="A258">
        <v>11</v>
      </c>
      <c r="B258">
        <v>41</v>
      </c>
      <c r="C258">
        <v>1</v>
      </c>
      <c r="D258">
        <v>24</v>
      </c>
      <c r="E258" t="s">
        <v>18</v>
      </c>
      <c r="F258">
        <v>5</v>
      </c>
      <c r="G258">
        <v>3</v>
      </c>
      <c r="J258" s="1">
        <f t="shared" si="18"/>
        <v>1.9634954084936209E-3</v>
      </c>
      <c r="K258" s="2">
        <f t="shared" si="26"/>
        <v>3.5268851656513989E-3</v>
      </c>
      <c r="L258" t="s">
        <v>13</v>
      </c>
    </row>
    <row r="259" spans="1:12" hidden="1" x14ac:dyDescent="0.3">
      <c r="A259">
        <v>11</v>
      </c>
      <c r="B259">
        <v>41</v>
      </c>
      <c r="C259">
        <v>1</v>
      </c>
      <c r="D259">
        <v>24</v>
      </c>
      <c r="E259" t="s">
        <v>18</v>
      </c>
      <c r="F259">
        <v>5</v>
      </c>
      <c r="G259">
        <v>3</v>
      </c>
      <c r="J259" s="1">
        <f t="shared" ref="J259:J322" si="27">((F259*F259/10000)*(PI()/4*C259))</f>
        <v>1.9634954084936209E-3</v>
      </c>
      <c r="K259" s="2">
        <f t="shared" si="26"/>
        <v>3.5268851656513989E-3</v>
      </c>
      <c r="L259" t="s">
        <v>13</v>
      </c>
    </row>
    <row r="260" spans="1:12" hidden="1" x14ac:dyDescent="0.3">
      <c r="A260">
        <v>11</v>
      </c>
      <c r="B260">
        <v>41</v>
      </c>
      <c r="C260">
        <v>1</v>
      </c>
      <c r="D260">
        <v>24</v>
      </c>
      <c r="E260" t="s">
        <v>18</v>
      </c>
      <c r="F260">
        <v>5</v>
      </c>
      <c r="G260">
        <v>3</v>
      </c>
      <c r="J260" s="1">
        <f t="shared" si="27"/>
        <v>1.9634954084936209E-3</v>
      </c>
      <c r="K260" s="2">
        <f t="shared" si="26"/>
        <v>3.5268851656513989E-3</v>
      </c>
      <c r="L260" t="s">
        <v>13</v>
      </c>
    </row>
    <row r="261" spans="1:12" hidden="1" x14ac:dyDescent="0.3">
      <c r="A261">
        <v>11</v>
      </c>
      <c r="B261">
        <v>41</v>
      </c>
      <c r="C261">
        <v>1</v>
      </c>
      <c r="D261">
        <v>24</v>
      </c>
      <c r="E261" t="s">
        <v>18</v>
      </c>
      <c r="F261">
        <v>10</v>
      </c>
      <c r="G261">
        <v>6</v>
      </c>
      <c r="J261" s="1">
        <f t="shared" si="27"/>
        <v>7.8539816339744835E-3</v>
      </c>
      <c r="K261" s="2">
        <f t="shared" si="26"/>
        <v>2.6728826664807165E-2</v>
      </c>
      <c r="L261" t="s">
        <v>13</v>
      </c>
    </row>
    <row r="262" spans="1:12" hidden="1" x14ac:dyDescent="0.3">
      <c r="A262">
        <v>11</v>
      </c>
      <c r="B262">
        <v>41</v>
      </c>
      <c r="C262">
        <v>1</v>
      </c>
      <c r="D262">
        <v>24</v>
      </c>
      <c r="E262" t="s">
        <v>18</v>
      </c>
      <c r="F262">
        <v>15</v>
      </c>
      <c r="G262">
        <v>6</v>
      </c>
      <c r="J262" s="1">
        <f t="shared" si="27"/>
        <v>1.7671458676442587E-2</v>
      </c>
      <c r="K262" s="2">
        <f t="shared" si="26"/>
        <v>5.6950957515054322E-2</v>
      </c>
      <c r="L262" t="s">
        <v>13</v>
      </c>
    </row>
    <row r="263" spans="1:12" hidden="1" x14ac:dyDescent="0.3">
      <c r="A263">
        <v>11</v>
      </c>
      <c r="B263">
        <v>41</v>
      </c>
      <c r="C263">
        <v>1</v>
      </c>
      <c r="D263">
        <v>24</v>
      </c>
      <c r="E263" t="s">
        <v>18</v>
      </c>
      <c r="F263">
        <v>10</v>
      </c>
      <c r="G263">
        <v>3</v>
      </c>
      <c r="J263" s="1">
        <f t="shared" si="27"/>
        <v>7.8539816339744835E-3</v>
      </c>
      <c r="K263" s="2">
        <f t="shared" si="26"/>
        <v>1.285292313179332E-2</v>
      </c>
      <c r="L263" t="s">
        <v>13</v>
      </c>
    </row>
    <row r="264" spans="1:12" hidden="1" x14ac:dyDescent="0.3">
      <c r="A264">
        <v>11</v>
      </c>
      <c r="B264">
        <v>41</v>
      </c>
      <c r="C264">
        <v>1</v>
      </c>
      <c r="D264">
        <v>24</v>
      </c>
      <c r="E264" t="s">
        <v>18</v>
      </c>
      <c r="F264">
        <v>10</v>
      </c>
      <c r="G264">
        <v>3</v>
      </c>
      <c r="J264" s="1">
        <f t="shared" si="27"/>
        <v>7.8539816339744835E-3</v>
      </c>
      <c r="K264" s="2">
        <f t="shared" si="26"/>
        <v>1.285292313179332E-2</v>
      </c>
      <c r="L264" t="s">
        <v>13</v>
      </c>
    </row>
    <row r="265" spans="1:12" hidden="1" x14ac:dyDescent="0.3">
      <c r="A265">
        <v>11</v>
      </c>
      <c r="B265">
        <v>41</v>
      </c>
      <c r="C265">
        <v>1</v>
      </c>
      <c r="D265">
        <v>24</v>
      </c>
      <c r="E265" t="s">
        <v>18</v>
      </c>
      <c r="F265">
        <v>5</v>
      </c>
      <c r="G265">
        <v>3</v>
      </c>
      <c r="J265" s="1">
        <f t="shared" si="27"/>
        <v>1.9634954084936209E-3</v>
      </c>
      <c r="K265" s="2">
        <f t="shared" si="26"/>
        <v>3.5268851656513989E-3</v>
      </c>
      <c r="L265" t="s">
        <v>13</v>
      </c>
    </row>
    <row r="266" spans="1:12" hidden="1" x14ac:dyDescent="0.3">
      <c r="A266">
        <v>11</v>
      </c>
      <c r="B266">
        <v>41</v>
      </c>
      <c r="C266">
        <v>1</v>
      </c>
      <c r="D266">
        <v>10</v>
      </c>
      <c r="E266" t="s">
        <v>12</v>
      </c>
      <c r="F266">
        <v>25</v>
      </c>
      <c r="G266">
        <v>6</v>
      </c>
      <c r="J266" s="1">
        <f t="shared" si="27"/>
        <v>4.9087385212340517E-2</v>
      </c>
      <c r="K266" s="2">
        <f>EXP(-9.7663+1.83097*LN(F266)+1.09511*LN(G266))</f>
        <v>0.14801210491524977</v>
      </c>
      <c r="L266" t="s">
        <v>17</v>
      </c>
    </row>
    <row r="267" spans="1:12" hidden="1" x14ac:dyDescent="0.3">
      <c r="A267">
        <v>11</v>
      </c>
      <c r="B267">
        <v>41</v>
      </c>
      <c r="C267">
        <v>1</v>
      </c>
      <c r="D267">
        <v>24</v>
      </c>
      <c r="E267" t="s">
        <v>18</v>
      </c>
      <c r="F267">
        <v>5</v>
      </c>
      <c r="G267">
        <v>3</v>
      </c>
      <c r="J267" s="1">
        <f t="shared" si="27"/>
        <v>1.9634954084936209E-3</v>
      </c>
      <c r="K267" s="2">
        <f>EXP(-9.81042+1.86563*LN(F267)+1.0563*LN(G267))</f>
        <v>3.5268851656513989E-3</v>
      </c>
      <c r="L267" t="s">
        <v>13</v>
      </c>
    </row>
    <row r="268" spans="1:12" hidden="1" x14ac:dyDescent="0.3">
      <c r="A268">
        <v>11</v>
      </c>
      <c r="B268">
        <v>41</v>
      </c>
      <c r="C268">
        <v>1</v>
      </c>
      <c r="D268">
        <v>22</v>
      </c>
      <c r="E268" t="s">
        <v>15</v>
      </c>
      <c r="F268">
        <v>5</v>
      </c>
      <c r="G268">
        <v>3</v>
      </c>
      <c r="J268" s="1">
        <f t="shared" si="27"/>
        <v>1.9634954084936209E-3</v>
      </c>
      <c r="K268" s="2">
        <f t="shared" ref="K268:K269" si="28">EXP(-9.7663+1.83097*LN(F268)+1.09511*LN(G268))</f>
        <v>3.6378364277704512E-3</v>
      </c>
      <c r="L268" t="s">
        <v>13</v>
      </c>
    </row>
    <row r="269" spans="1:12" hidden="1" x14ac:dyDescent="0.3">
      <c r="A269">
        <v>11</v>
      </c>
      <c r="B269">
        <v>41</v>
      </c>
      <c r="C269">
        <v>1</v>
      </c>
      <c r="D269">
        <v>22</v>
      </c>
      <c r="E269" t="s">
        <v>15</v>
      </c>
      <c r="F269">
        <v>5</v>
      </c>
      <c r="G269">
        <v>3</v>
      </c>
      <c r="J269" s="1">
        <f t="shared" si="27"/>
        <v>1.9634954084936209E-3</v>
      </c>
      <c r="K269" s="2">
        <f t="shared" si="28"/>
        <v>3.6378364277704512E-3</v>
      </c>
      <c r="L269" t="s">
        <v>13</v>
      </c>
    </row>
    <row r="270" spans="1:12" hidden="1" x14ac:dyDescent="0.3">
      <c r="A270">
        <v>11</v>
      </c>
      <c r="B270">
        <v>41</v>
      </c>
      <c r="C270">
        <v>1</v>
      </c>
      <c r="D270">
        <v>24</v>
      </c>
      <c r="E270" t="s">
        <v>18</v>
      </c>
      <c r="F270">
        <v>5</v>
      </c>
      <c r="G270">
        <v>3</v>
      </c>
      <c r="J270" s="1">
        <f t="shared" si="27"/>
        <v>1.9634954084936209E-3</v>
      </c>
      <c r="K270" s="2">
        <f>EXP(-9.81042+1.86563*LN(F270)+1.0563*LN(G270))</f>
        <v>3.5268851656513989E-3</v>
      </c>
      <c r="L270" t="s">
        <v>13</v>
      </c>
    </row>
    <row r="271" spans="1:12" hidden="1" x14ac:dyDescent="0.3">
      <c r="A271">
        <v>11</v>
      </c>
      <c r="B271">
        <v>41</v>
      </c>
      <c r="C271">
        <v>1</v>
      </c>
      <c r="D271">
        <v>10</v>
      </c>
      <c r="E271" t="s">
        <v>12</v>
      </c>
      <c r="F271">
        <v>30</v>
      </c>
      <c r="G271">
        <v>3</v>
      </c>
      <c r="J271" s="1">
        <f t="shared" si="27"/>
        <v>7.0685834705770348E-2</v>
      </c>
      <c r="K271" s="2">
        <f t="shared" ref="K271:K273" si="29">EXP(-9.7663+1.83097*LN(F271)+1.09511*LN(G271))</f>
        <v>9.6741933361697841E-2</v>
      </c>
      <c r="L271" t="s">
        <v>19</v>
      </c>
    </row>
    <row r="272" spans="1:12" hidden="1" x14ac:dyDescent="0.3">
      <c r="A272">
        <v>11</v>
      </c>
      <c r="B272">
        <v>41</v>
      </c>
      <c r="C272">
        <v>1</v>
      </c>
      <c r="D272">
        <v>22</v>
      </c>
      <c r="E272" t="s">
        <v>15</v>
      </c>
      <c r="F272">
        <v>5</v>
      </c>
      <c r="G272">
        <v>3</v>
      </c>
      <c r="J272" s="1">
        <f t="shared" si="27"/>
        <v>1.9634954084936209E-3</v>
      </c>
      <c r="K272" s="2">
        <f t="shared" si="29"/>
        <v>3.6378364277704512E-3</v>
      </c>
      <c r="L272" t="s">
        <v>13</v>
      </c>
    </row>
    <row r="273" spans="1:12" hidden="1" x14ac:dyDescent="0.3">
      <c r="A273">
        <v>11</v>
      </c>
      <c r="B273">
        <v>41</v>
      </c>
      <c r="C273">
        <v>1</v>
      </c>
      <c r="D273">
        <v>22</v>
      </c>
      <c r="E273" t="s">
        <v>15</v>
      </c>
      <c r="F273">
        <v>5</v>
      </c>
      <c r="G273">
        <v>3</v>
      </c>
      <c r="J273" s="1">
        <f t="shared" si="27"/>
        <v>1.9634954084936209E-3</v>
      </c>
      <c r="K273" s="2">
        <f t="shared" si="29"/>
        <v>3.6378364277704512E-3</v>
      </c>
      <c r="L273" t="s">
        <v>13</v>
      </c>
    </row>
    <row r="274" spans="1:12" hidden="1" x14ac:dyDescent="0.3">
      <c r="A274">
        <v>11</v>
      </c>
      <c r="B274">
        <v>41</v>
      </c>
      <c r="C274">
        <v>1</v>
      </c>
      <c r="D274">
        <v>24</v>
      </c>
      <c r="E274" t="s">
        <v>18</v>
      </c>
      <c r="F274">
        <v>5</v>
      </c>
      <c r="G274">
        <v>3</v>
      </c>
      <c r="J274" s="1">
        <f t="shared" si="27"/>
        <v>1.9634954084936209E-3</v>
      </c>
      <c r="K274" s="2">
        <f t="shared" ref="K274:K276" si="30">EXP(-9.81042+1.86563*LN(F274)+1.0563*LN(G274))</f>
        <v>3.5268851656513989E-3</v>
      </c>
      <c r="L274" t="s">
        <v>13</v>
      </c>
    </row>
    <row r="275" spans="1:12" hidden="1" x14ac:dyDescent="0.3">
      <c r="A275">
        <v>11</v>
      </c>
      <c r="B275">
        <v>41</v>
      </c>
      <c r="C275">
        <v>1</v>
      </c>
      <c r="D275">
        <v>24</v>
      </c>
      <c r="E275" t="s">
        <v>18</v>
      </c>
      <c r="F275">
        <v>5</v>
      </c>
      <c r="G275">
        <v>3</v>
      </c>
      <c r="J275" s="1">
        <f t="shared" si="27"/>
        <v>1.9634954084936209E-3</v>
      </c>
      <c r="K275" s="2">
        <f t="shared" si="30"/>
        <v>3.5268851656513989E-3</v>
      </c>
      <c r="L275" t="s">
        <v>13</v>
      </c>
    </row>
    <row r="276" spans="1:12" hidden="1" x14ac:dyDescent="0.3">
      <c r="A276">
        <v>11</v>
      </c>
      <c r="B276">
        <v>41</v>
      </c>
      <c r="C276">
        <v>1</v>
      </c>
      <c r="D276">
        <v>24</v>
      </c>
      <c r="E276" t="s">
        <v>18</v>
      </c>
      <c r="F276">
        <v>5</v>
      </c>
      <c r="G276">
        <v>3</v>
      </c>
      <c r="J276" s="1">
        <f t="shared" si="27"/>
        <v>1.9634954084936209E-3</v>
      </c>
      <c r="K276" s="2">
        <f t="shared" si="30"/>
        <v>3.5268851656513989E-3</v>
      </c>
      <c r="L276" t="s">
        <v>13</v>
      </c>
    </row>
    <row r="277" spans="1:12" hidden="1" x14ac:dyDescent="0.3">
      <c r="A277">
        <v>11</v>
      </c>
      <c r="B277">
        <v>41</v>
      </c>
      <c r="C277">
        <v>1</v>
      </c>
      <c r="D277">
        <v>22</v>
      </c>
      <c r="E277" t="s">
        <v>15</v>
      </c>
      <c r="F277">
        <v>5</v>
      </c>
      <c r="G277">
        <v>3</v>
      </c>
      <c r="J277" s="1">
        <f t="shared" si="27"/>
        <v>1.9634954084936209E-3</v>
      </c>
      <c r="K277" s="2">
        <f t="shared" ref="K277:K278" si="31">EXP(-9.7663+1.83097*LN(F277)+1.09511*LN(G277))</f>
        <v>3.6378364277704512E-3</v>
      </c>
      <c r="L277" t="s">
        <v>13</v>
      </c>
    </row>
    <row r="278" spans="1:12" hidden="1" x14ac:dyDescent="0.3">
      <c r="A278">
        <v>11</v>
      </c>
      <c r="B278">
        <v>41</v>
      </c>
      <c r="C278">
        <v>1</v>
      </c>
      <c r="D278">
        <v>22</v>
      </c>
      <c r="E278" t="s">
        <v>15</v>
      </c>
      <c r="F278">
        <v>5</v>
      </c>
      <c r="G278">
        <v>3</v>
      </c>
      <c r="J278" s="1">
        <f t="shared" si="27"/>
        <v>1.9634954084936209E-3</v>
      </c>
      <c r="K278" s="2">
        <f t="shared" si="31"/>
        <v>3.6378364277704512E-3</v>
      </c>
      <c r="L278" t="s">
        <v>13</v>
      </c>
    </row>
    <row r="279" spans="1:12" hidden="1" x14ac:dyDescent="0.3">
      <c r="A279">
        <v>11</v>
      </c>
      <c r="B279">
        <v>41</v>
      </c>
      <c r="C279">
        <v>1</v>
      </c>
      <c r="D279">
        <v>24</v>
      </c>
      <c r="E279" t="s">
        <v>18</v>
      </c>
      <c r="F279">
        <v>5</v>
      </c>
      <c r="G279">
        <v>3</v>
      </c>
      <c r="J279" s="1">
        <f t="shared" si="27"/>
        <v>1.9634954084936209E-3</v>
      </c>
      <c r="K279" s="2">
        <f t="shared" ref="K279:K281" si="32">EXP(-9.81042+1.86563*LN(F279)+1.0563*LN(G279))</f>
        <v>3.5268851656513989E-3</v>
      </c>
      <c r="L279" t="s">
        <v>13</v>
      </c>
    </row>
    <row r="280" spans="1:12" hidden="1" x14ac:dyDescent="0.3">
      <c r="A280">
        <v>11</v>
      </c>
      <c r="B280">
        <v>41</v>
      </c>
      <c r="C280">
        <v>1</v>
      </c>
      <c r="D280">
        <v>24</v>
      </c>
      <c r="E280" t="s">
        <v>18</v>
      </c>
      <c r="F280">
        <v>5</v>
      </c>
      <c r="G280">
        <v>3</v>
      </c>
      <c r="J280" s="1">
        <f t="shared" si="27"/>
        <v>1.9634954084936209E-3</v>
      </c>
      <c r="K280" s="2">
        <f t="shared" si="32"/>
        <v>3.5268851656513989E-3</v>
      </c>
      <c r="L280" t="s">
        <v>13</v>
      </c>
    </row>
    <row r="281" spans="1:12" hidden="1" x14ac:dyDescent="0.3">
      <c r="A281">
        <v>11</v>
      </c>
      <c r="B281">
        <v>41</v>
      </c>
      <c r="C281">
        <v>1</v>
      </c>
      <c r="D281">
        <v>24</v>
      </c>
      <c r="E281" t="s">
        <v>18</v>
      </c>
      <c r="F281">
        <v>5</v>
      </c>
      <c r="G281">
        <v>3</v>
      </c>
      <c r="J281" s="1">
        <f t="shared" si="27"/>
        <v>1.9634954084936209E-3</v>
      </c>
      <c r="K281" s="2">
        <f t="shared" si="32"/>
        <v>3.5268851656513989E-3</v>
      </c>
      <c r="L281" t="s">
        <v>13</v>
      </c>
    </row>
    <row r="282" spans="1:12" hidden="1" x14ac:dyDescent="0.3">
      <c r="A282">
        <v>2</v>
      </c>
      <c r="B282">
        <v>34</v>
      </c>
      <c r="C282">
        <v>1</v>
      </c>
      <c r="D282">
        <v>10</v>
      </c>
      <c r="E282" t="s">
        <v>12</v>
      </c>
      <c r="F282">
        <v>20</v>
      </c>
      <c r="G282">
        <v>3</v>
      </c>
      <c r="J282" s="1">
        <f t="shared" si="27"/>
        <v>3.1415926535897934E-2</v>
      </c>
      <c r="K282" s="2">
        <f>EXP(-9.7663+1.83097*LN(F282)+1.09511*LN(G282))</f>
        <v>4.6046534436573458E-2</v>
      </c>
      <c r="L282" t="s">
        <v>17</v>
      </c>
    </row>
    <row r="283" spans="1:12" hidden="1" x14ac:dyDescent="0.3">
      <c r="A283">
        <v>2</v>
      </c>
      <c r="B283">
        <v>34</v>
      </c>
      <c r="C283">
        <v>1</v>
      </c>
      <c r="D283">
        <v>24</v>
      </c>
      <c r="E283" t="s">
        <v>18</v>
      </c>
      <c r="F283">
        <v>5</v>
      </c>
      <c r="G283">
        <v>3</v>
      </c>
      <c r="J283" s="1">
        <f t="shared" si="27"/>
        <v>1.9634954084936209E-3</v>
      </c>
      <c r="K283" s="2">
        <f>EXP(-9.81042+1.86563*LN(F283)+1.0563*LN(G283))</f>
        <v>3.5268851656513989E-3</v>
      </c>
      <c r="L283" t="s">
        <v>13</v>
      </c>
    </row>
    <row r="284" spans="1:12" hidden="1" x14ac:dyDescent="0.3">
      <c r="A284">
        <v>2</v>
      </c>
      <c r="B284">
        <v>34</v>
      </c>
      <c r="C284">
        <v>1</v>
      </c>
      <c r="D284">
        <v>10</v>
      </c>
      <c r="E284" t="s">
        <v>12</v>
      </c>
      <c r="F284">
        <v>25</v>
      </c>
      <c r="G284">
        <v>3</v>
      </c>
      <c r="J284" s="1">
        <f t="shared" si="27"/>
        <v>4.9087385212340517E-2</v>
      </c>
      <c r="K284" s="2">
        <f t="shared" ref="K284:K286" si="33">EXP(-9.7663+1.83097*LN(F284)+1.09511*LN(G284))</f>
        <v>6.9284530175415873E-2</v>
      </c>
      <c r="L284" t="s">
        <v>17</v>
      </c>
    </row>
    <row r="285" spans="1:12" hidden="1" x14ac:dyDescent="0.3">
      <c r="A285">
        <v>2</v>
      </c>
      <c r="B285">
        <v>34</v>
      </c>
      <c r="C285">
        <v>1</v>
      </c>
      <c r="D285">
        <v>22</v>
      </c>
      <c r="E285" t="s">
        <v>15</v>
      </c>
      <c r="F285">
        <v>5</v>
      </c>
      <c r="G285">
        <v>3</v>
      </c>
      <c r="J285" s="1">
        <f t="shared" si="27"/>
        <v>1.9634954084936209E-3</v>
      </c>
      <c r="K285" s="2">
        <f t="shared" si="33"/>
        <v>3.6378364277704512E-3</v>
      </c>
      <c r="L285" t="s">
        <v>13</v>
      </c>
    </row>
    <row r="286" spans="1:12" hidden="1" x14ac:dyDescent="0.3">
      <c r="A286">
        <v>2</v>
      </c>
      <c r="B286">
        <v>34</v>
      </c>
      <c r="C286">
        <v>1</v>
      </c>
      <c r="D286">
        <v>10</v>
      </c>
      <c r="E286" t="s">
        <v>12</v>
      </c>
      <c r="F286">
        <v>10</v>
      </c>
      <c r="G286">
        <v>3</v>
      </c>
      <c r="J286" s="1">
        <f t="shared" si="27"/>
        <v>7.8539816339744835E-3</v>
      </c>
      <c r="K286" s="2">
        <f t="shared" si="33"/>
        <v>1.2942556175112916E-2</v>
      </c>
      <c r="L286" t="s">
        <v>13</v>
      </c>
    </row>
    <row r="287" spans="1:12" hidden="1" x14ac:dyDescent="0.3">
      <c r="A287">
        <v>2</v>
      </c>
      <c r="B287">
        <v>34</v>
      </c>
      <c r="C287">
        <v>1</v>
      </c>
      <c r="D287">
        <v>24</v>
      </c>
      <c r="E287" t="s">
        <v>18</v>
      </c>
      <c r="F287">
        <v>5</v>
      </c>
      <c r="G287">
        <v>3</v>
      </c>
      <c r="J287" s="1">
        <f t="shared" si="27"/>
        <v>1.9634954084936209E-3</v>
      </c>
      <c r="K287" s="2">
        <f t="shared" ref="K287:K289" si="34">EXP(-9.81042+1.86563*LN(F287)+1.0563*LN(G287))</f>
        <v>3.5268851656513989E-3</v>
      </c>
      <c r="L287" t="s">
        <v>13</v>
      </c>
    </row>
    <row r="288" spans="1:12" hidden="1" x14ac:dyDescent="0.3">
      <c r="A288">
        <v>2</v>
      </c>
      <c r="B288">
        <v>34</v>
      </c>
      <c r="C288">
        <v>1</v>
      </c>
      <c r="D288">
        <v>24</v>
      </c>
      <c r="E288" t="s">
        <v>18</v>
      </c>
      <c r="F288">
        <v>5</v>
      </c>
      <c r="G288">
        <v>3</v>
      </c>
      <c r="J288" s="1">
        <f t="shared" si="27"/>
        <v>1.9634954084936209E-3</v>
      </c>
      <c r="K288" s="2">
        <f t="shared" si="34"/>
        <v>3.5268851656513989E-3</v>
      </c>
      <c r="L288" t="s">
        <v>13</v>
      </c>
    </row>
    <row r="289" spans="1:12" hidden="1" x14ac:dyDescent="0.3">
      <c r="A289">
        <v>2</v>
      </c>
      <c r="B289">
        <v>34</v>
      </c>
      <c r="C289">
        <v>1</v>
      </c>
      <c r="D289">
        <v>24</v>
      </c>
      <c r="E289" t="s">
        <v>18</v>
      </c>
      <c r="F289">
        <v>5</v>
      </c>
      <c r="G289">
        <v>3</v>
      </c>
      <c r="J289" s="1">
        <f t="shared" si="27"/>
        <v>1.9634954084936209E-3</v>
      </c>
      <c r="K289" s="2">
        <f t="shared" si="34"/>
        <v>3.5268851656513989E-3</v>
      </c>
      <c r="L289" t="s">
        <v>13</v>
      </c>
    </row>
    <row r="290" spans="1:12" hidden="1" x14ac:dyDescent="0.3">
      <c r="A290">
        <v>2</v>
      </c>
      <c r="B290">
        <v>34</v>
      </c>
      <c r="C290">
        <v>1</v>
      </c>
      <c r="D290">
        <v>22</v>
      </c>
      <c r="E290" t="s">
        <v>15</v>
      </c>
      <c r="F290">
        <v>5</v>
      </c>
      <c r="G290">
        <v>3</v>
      </c>
      <c r="J290" s="1">
        <f t="shared" si="27"/>
        <v>1.9634954084936209E-3</v>
      </c>
      <c r="K290" s="2">
        <f>EXP(-9.7663+1.83097*LN(F290)+1.09511*LN(G290))</f>
        <v>3.6378364277704512E-3</v>
      </c>
      <c r="L290" t="s">
        <v>13</v>
      </c>
    </row>
    <row r="291" spans="1:12" hidden="1" x14ac:dyDescent="0.3">
      <c r="A291">
        <v>2</v>
      </c>
      <c r="B291">
        <v>34</v>
      </c>
      <c r="C291">
        <v>1</v>
      </c>
      <c r="D291">
        <v>24</v>
      </c>
      <c r="E291" t="s">
        <v>18</v>
      </c>
      <c r="F291">
        <v>5</v>
      </c>
      <c r="G291">
        <v>3</v>
      </c>
      <c r="J291" s="1">
        <f t="shared" si="27"/>
        <v>1.9634954084936209E-3</v>
      </c>
      <c r="K291" s="2">
        <f t="shared" ref="K291:K294" si="35">EXP(-9.81042+1.86563*LN(F291)+1.0563*LN(G291))</f>
        <v>3.5268851656513989E-3</v>
      </c>
      <c r="L291" t="s">
        <v>13</v>
      </c>
    </row>
    <row r="292" spans="1:12" hidden="1" x14ac:dyDescent="0.3">
      <c r="A292">
        <v>2</v>
      </c>
      <c r="B292">
        <v>34</v>
      </c>
      <c r="C292">
        <v>1</v>
      </c>
      <c r="D292">
        <v>24</v>
      </c>
      <c r="E292" t="s">
        <v>18</v>
      </c>
      <c r="F292">
        <v>5</v>
      </c>
      <c r="G292">
        <v>3</v>
      </c>
      <c r="J292" s="1">
        <f t="shared" si="27"/>
        <v>1.9634954084936209E-3</v>
      </c>
      <c r="K292" s="2">
        <f t="shared" si="35"/>
        <v>3.5268851656513989E-3</v>
      </c>
      <c r="L292" t="s">
        <v>13</v>
      </c>
    </row>
    <row r="293" spans="1:12" hidden="1" x14ac:dyDescent="0.3">
      <c r="A293">
        <v>2</v>
      </c>
      <c r="B293">
        <v>34</v>
      </c>
      <c r="C293">
        <v>1</v>
      </c>
      <c r="D293">
        <v>24</v>
      </c>
      <c r="E293" t="s">
        <v>18</v>
      </c>
      <c r="F293">
        <v>5</v>
      </c>
      <c r="G293">
        <v>3</v>
      </c>
      <c r="J293" s="1">
        <f t="shared" si="27"/>
        <v>1.9634954084936209E-3</v>
      </c>
      <c r="K293" s="2">
        <f t="shared" si="35"/>
        <v>3.5268851656513989E-3</v>
      </c>
      <c r="L293" t="s">
        <v>13</v>
      </c>
    </row>
    <row r="294" spans="1:12" hidden="1" x14ac:dyDescent="0.3">
      <c r="A294">
        <v>2</v>
      </c>
      <c r="B294">
        <v>34</v>
      </c>
      <c r="C294">
        <v>1</v>
      </c>
      <c r="D294">
        <v>24</v>
      </c>
      <c r="E294" t="s">
        <v>18</v>
      </c>
      <c r="F294">
        <v>5</v>
      </c>
      <c r="G294">
        <v>3</v>
      </c>
      <c r="J294" s="1">
        <f t="shared" si="27"/>
        <v>1.9634954084936209E-3</v>
      </c>
      <c r="K294" s="2">
        <f t="shared" si="35"/>
        <v>3.5268851656513989E-3</v>
      </c>
      <c r="L294" t="s">
        <v>13</v>
      </c>
    </row>
    <row r="295" spans="1:12" hidden="1" x14ac:dyDescent="0.3">
      <c r="A295">
        <v>2</v>
      </c>
      <c r="B295">
        <v>34</v>
      </c>
      <c r="C295">
        <v>1</v>
      </c>
      <c r="D295">
        <v>10</v>
      </c>
      <c r="E295" t="s">
        <v>12</v>
      </c>
      <c r="F295">
        <v>35</v>
      </c>
      <c r="G295">
        <v>6</v>
      </c>
      <c r="J295" s="1">
        <f t="shared" si="27"/>
        <v>9.6211275016187411E-2</v>
      </c>
      <c r="K295" s="2">
        <f t="shared" ref="K295:K296" si="36">EXP(-9.7663+1.83097*LN(F295)+1.09511*LN(G295))</f>
        <v>0.27406481553842288</v>
      </c>
      <c r="L295" t="s">
        <v>19</v>
      </c>
    </row>
    <row r="296" spans="1:12" hidden="1" x14ac:dyDescent="0.3">
      <c r="A296">
        <v>2</v>
      </c>
      <c r="B296">
        <v>34</v>
      </c>
      <c r="C296">
        <v>1</v>
      </c>
      <c r="D296">
        <v>22</v>
      </c>
      <c r="E296" t="s">
        <v>15</v>
      </c>
      <c r="F296">
        <v>5</v>
      </c>
      <c r="G296">
        <v>3</v>
      </c>
      <c r="J296" s="1">
        <f t="shared" si="27"/>
        <v>1.9634954084936209E-3</v>
      </c>
      <c r="K296" s="2">
        <f t="shared" si="36"/>
        <v>3.6378364277704512E-3</v>
      </c>
      <c r="L296" t="s">
        <v>13</v>
      </c>
    </row>
    <row r="297" spans="1:12" hidden="1" x14ac:dyDescent="0.3">
      <c r="A297">
        <v>2</v>
      </c>
      <c r="B297">
        <v>34</v>
      </c>
      <c r="C297">
        <v>1</v>
      </c>
      <c r="D297">
        <v>24</v>
      </c>
      <c r="E297" t="s">
        <v>18</v>
      </c>
      <c r="F297">
        <v>10</v>
      </c>
      <c r="G297">
        <v>6</v>
      </c>
      <c r="J297" s="1">
        <f t="shared" si="27"/>
        <v>7.8539816339744835E-3</v>
      </c>
      <c r="K297" s="2">
        <f t="shared" ref="K297:K299" si="37">EXP(-9.81042+1.86563*LN(F297)+1.0563*LN(G297))</f>
        <v>2.6728826664807165E-2</v>
      </c>
      <c r="L297" t="s">
        <v>13</v>
      </c>
    </row>
    <row r="298" spans="1:12" hidden="1" x14ac:dyDescent="0.3">
      <c r="A298">
        <v>2</v>
      </c>
      <c r="B298">
        <v>34</v>
      </c>
      <c r="C298">
        <v>1</v>
      </c>
      <c r="D298">
        <v>24</v>
      </c>
      <c r="E298" t="s">
        <v>18</v>
      </c>
      <c r="F298">
        <v>5</v>
      </c>
      <c r="G298">
        <v>3</v>
      </c>
      <c r="J298" s="1">
        <f t="shared" si="27"/>
        <v>1.9634954084936209E-3</v>
      </c>
      <c r="K298" s="2">
        <f t="shared" si="37"/>
        <v>3.5268851656513989E-3</v>
      </c>
      <c r="L298" t="s">
        <v>13</v>
      </c>
    </row>
    <row r="299" spans="1:12" hidden="1" x14ac:dyDescent="0.3">
      <c r="A299">
        <v>2</v>
      </c>
      <c r="B299">
        <v>34</v>
      </c>
      <c r="C299">
        <v>1</v>
      </c>
      <c r="D299">
        <v>24</v>
      </c>
      <c r="E299" t="s">
        <v>18</v>
      </c>
      <c r="F299">
        <v>10</v>
      </c>
      <c r="G299">
        <v>6</v>
      </c>
      <c r="J299" s="1">
        <f t="shared" si="27"/>
        <v>7.8539816339744835E-3</v>
      </c>
      <c r="K299" s="2">
        <f t="shared" si="37"/>
        <v>2.6728826664807165E-2</v>
      </c>
      <c r="L299" t="s">
        <v>13</v>
      </c>
    </row>
    <row r="300" spans="1:12" hidden="1" x14ac:dyDescent="0.3">
      <c r="A300">
        <v>2</v>
      </c>
      <c r="B300">
        <v>34</v>
      </c>
      <c r="C300">
        <v>1</v>
      </c>
      <c r="D300">
        <v>22</v>
      </c>
      <c r="E300" t="s">
        <v>15</v>
      </c>
      <c r="F300">
        <v>5</v>
      </c>
      <c r="G300">
        <v>3</v>
      </c>
      <c r="J300" s="1">
        <f t="shared" si="27"/>
        <v>1.9634954084936209E-3</v>
      </c>
      <c r="K300" s="2">
        <f>EXP(-9.7663+1.83097*LN(F300)+1.09511*LN(G300))</f>
        <v>3.6378364277704512E-3</v>
      </c>
      <c r="L300" t="s">
        <v>13</v>
      </c>
    </row>
    <row r="301" spans="1:12" hidden="1" x14ac:dyDescent="0.3">
      <c r="A301">
        <v>2</v>
      </c>
      <c r="B301">
        <v>34</v>
      </c>
      <c r="C301">
        <v>1</v>
      </c>
      <c r="D301">
        <v>24</v>
      </c>
      <c r="E301" t="s">
        <v>18</v>
      </c>
      <c r="F301">
        <v>15</v>
      </c>
      <c r="G301">
        <v>6</v>
      </c>
      <c r="J301" s="1">
        <f t="shared" si="27"/>
        <v>1.7671458676442587E-2</v>
      </c>
      <c r="K301" s="2">
        <f t="shared" ref="K301:K305" si="38">EXP(-9.81042+1.86563*LN(F301)+1.0563*LN(G301))</f>
        <v>5.6950957515054322E-2</v>
      </c>
      <c r="L301" t="s">
        <v>13</v>
      </c>
    </row>
    <row r="302" spans="1:12" hidden="1" x14ac:dyDescent="0.3">
      <c r="A302">
        <v>2</v>
      </c>
      <c r="B302">
        <v>34</v>
      </c>
      <c r="C302">
        <v>1</v>
      </c>
      <c r="D302">
        <v>24</v>
      </c>
      <c r="E302" t="s">
        <v>18</v>
      </c>
      <c r="F302">
        <v>15</v>
      </c>
      <c r="G302">
        <v>6</v>
      </c>
      <c r="J302" s="1">
        <f t="shared" si="27"/>
        <v>1.7671458676442587E-2</v>
      </c>
      <c r="K302" s="2">
        <f t="shared" si="38"/>
        <v>5.6950957515054322E-2</v>
      </c>
      <c r="L302" t="s">
        <v>13</v>
      </c>
    </row>
    <row r="303" spans="1:12" hidden="1" x14ac:dyDescent="0.3">
      <c r="A303">
        <v>2</v>
      </c>
      <c r="B303">
        <v>34</v>
      </c>
      <c r="C303">
        <v>1</v>
      </c>
      <c r="D303">
        <v>24</v>
      </c>
      <c r="E303" t="s">
        <v>18</v>
      </c>
      <c r="F303">
        <v>10</v>
      </c>
      <c r="G303">
        <v>3</v>
      </c>
      <c r="J303" s="1">
        <f t="shared" si="27"/>
        <v>7.8539816339744835E-3</v>
      </c>
      <c r="K303" s="2">
        <f t="shared" si="38"/>
        <v>1.285292313179332E-2</v>
      </c>
      <c r="L303" t="s">
        <v>13</v>
      </c>
    </row>
    <row r="304" spans="1:12" hidden="1" x14ac:dyDescent="0.3">
      <c r="A304">
        <v>2</v>
      </c>
      <c r="B304">
        <v>34</v>
      </c>
      <c r="C304">
        <v>1</v>
      </c>
      <c r="D304">
        <v>24</v>
      </c>
      <c r="E304" t="s">
        <v>18</v>
      </c>
      <c r="F304">
        <v>5</v>
      </c>
      <c r="G304">
        <v>3</v>
      </c>
      <c r="J304" s="1">
        <f t="shared" si="27"/>
        <v>1.9634954084936209E-3</v>
      </c>
      <c r="K304" s="2">
        <f t="shared" si="38"/>
        <v>3.5268851656513989E-3</v>
      </c>
      <c r="L304" t="s">
        <v>13</v>
      </c>
    </row>
    <row r="305" spans="1:12" hidden="1" x14ac:dyDescent="0.3">
      <c r="A305">
        <v>2</v>
      </c>
      <c r="B305">
        <v>34</v>
      </c>
      <c r="C305">
        <v>1</v>
      </c>
      <c r="D305">
        <v>24</v>
      </c>
      <c r="E305" t="s">
        <v>18</v>
      </c>
      <c r="F305">
        <v>5</v>
      </c>
      <c r="G305">
        <v>3</v>
      </c>
      <c r="J305" s="1">
        <f t="shared" si="27"/>
        <v>1.9634954084936209E-3</v>
      </c>
      <c r="K305" s="2">
        <f t="shared" si="38"/>
        <v>3.5268851656513989E-3</v>
      </c>
      <c r="L305" t="s">
        <v>13</v>
      </c>
    </row>
    <row r="306" spans="1:12" hidden="1" x14ac:dyDescent="0.3">
      <c r="A306">
        <v>2</v>
      </c>
      <c r="B306">
        <v>34</v>
      </c>
      <c r="C306">
        <v>1</v>
      </c>
      <c r="D306">
        <v>10</v>
      </c>
      <c r="E306" t="s">
        <v>12</v>
      </c>
      <c r="F306">
        <v>20</v>
      </c>
      <c r="G306">
        <v>6</v>
      </c>
      <c r="J306" s="1">
        <f t="shared" si="27"/>
        <v>3.1415926535897934E-2</v>
      </c>
      <c r="K306" s="2">
        <f>EXP(-9.7663+1.83097*LN(F306)+1.09511*LN(G306))</f>
        <v>9.8368921153889677E-2</v>
      </c>
      <c r="L306" t="s">
        <v>17</v>
      </c>
    </row>
    <row r="307" spans="1:12" hidden="1" x14ac:dyDescent="0.3">
      <c r="A307">
        <v>2</v>
      </c>
      <c r="B307">
        <v>34</v>
      </c>
      <c r="C307">
        <v>1</v>
      </c>
      <c r="D307">
        <v>24</v>
      </c>
      <c r="E307" t="s">
        <v>18</v>
      </c>
      <c r="F307">
        <v>10</v>
      </c>
      <c r="G307">
        <v>3</v>
      </c>
      <c r="J307" s="1">
        <f t="shared" si="27"/>
        <v>7.8539816339744835E-3</v>
      </c>
      <c r="K307" s="2">
        <f t="shared" ref="K307:K312" si="39">EXP(-9.81042+1.86563*LN(F307)+1.0563*LN(G307))</f>
        <v>1.285292313179332E-2</v>
      </c>
      <c r="L307" t="s">
        <v>13</v>
      </c>
    </row>
    <row r="308" spans="1:12" hidden="1" x14ac:dyDescent="0.3">
      <c r="A308">
        <v>2</v>
      </c>
      <c r="B308">
        <v>34</v>
      </c>
      <c r="C308">
        <v>1</v>
      </c>
      <c r="D308">
        <v>24</v>
      </c>
      <c r="E308" t="s">
        <v>18</v>
      </c>
      <c r="F308">
        <v>5</v>
      </c>
      <c r="G308">
        <v>3</v>
      </c>
      <c r="J308" s="1">
        <f t="shared" si="27"/>
        <v>1.9634954084936209E-3</v>
      </c>
      <c r="K308" s="2">
        <f t="shared" si="39"/>
        <v>3.5268851656513989E-3</v>
      </c>
      <c r="L308" t="s">
        <v>13</v>
      </c>
    </row>
    <row r="309" spans="1:12" hidden="1" x14ac:dyDescent="0.3">
      <c r="A309">
        <v>2</v>
      </c>
      <c r="B309">
        <v>34</v>
      </c>
      <c r="C309">
        <v>1</v>
      </c>
      <c r="D309">
        <v>24</v>
      </c>
      <c r="E309" t="s">
        <v>18</v>
      </c>
      <c r="F309">
        <v>5</v>
      </c>
      <c r="G309">
        <v>3</v>
      </c>
      <c r="J309" s="1">
        <f t="shared" si="27"/>
        <v>1.9634954084936209E-3</v>
      </c>
      <c r="K309" s="2">
        <f t="shared" si="39"/>
        <v>3.5268851656513989E-3</v>
      </c>
      <c r="L309" t="s">
        <v>13</v>
      </c>
    </row>
    <row r="310" spans="1:12" hidden="1" x14ac:dyDescent="0.3">
      <c r="A310">
        <v>2</v>
      </c>
      <c r="B310">
        <v>34</v>
      </c>
      <c r="C310">
        <v>1</v>
      </c>
      <c r="D310">
        <v>24</v>
      </c>
      <c r="E310" t="s">
        <v>18</v>
      </c>
      <c r="F310">
        <v>5</v>
      </c>
      <c r="G310">
        <v>3</v>
      </c>
      <c r="J310" s="1">
        <f t="shared" si="27"/>
        <v>1.9634954084936209E-3</v>
      </c>
      <c r="K310" s="2">
        <f t="shared" si="39"/>
        <v>3.5268851656513989E-3</v>
      </c>
      <c r="L310" t="s">
        <v>13</v>
      </c>
    </row>
    <row r="311" spans="1:12" hidden="1" x14ac:dyDescent="0.3">
      <c r="A311">
        <v>2</v>
      </c>
      <c r="B311">
        <v>34</v>
      </c>
      <c r="C311">
        <v>1</v>
      </c>
      <c r="D311">
        <v>24</v>
      </c>
      <c r="E311" t="s">
        <v>18</v>
      </c>
      <c r="F311">
        <v>5</v>
      </c>
      <c r="G311">
        <v>3</v>
      </c>
      <c r="J311" s="1">
        <f t="shared" si="27"/>
        <v>1.9634954084936209E-3</v>
      </c>
      <c r="K311" s="2">
        <f t="shared" si="39"/>
        <v>3.5268851656513989E-3</v>
      </c>
      <c r="L311" t="s">
        <v>13</v>
      </c>
    </row>
    <row r="312" spans="1:12" hidden="1" x14ac:dyDescent="0.3">
      <c r="A312">
        <v>2</v>
      </c>
      <c r="B312">
        <v>34</v>
      </c>
      <c r="C312">
        <v>1</v>
      </c>
      <c r="D312">
        <v>24</v>
      </c>
      <c r="E312" t="s">
        <v>18</v>
      </c>
      <c r="F312">
        <v>5</v>
      </c>
      <c r="G312">
        <v>3</v>
      </c>
      <c r="J312" s="1">
        <f t="shared" si="27"/>
        <v>1.9634954084936209E-3</v>
      </c>
      <c r="K312" s="2">
        <f t="shared" si="39"/>
        <v>3.5268851656513989E-3</v>
      </c>
      <c r="L312" t="s">
        <v>13</v>
      </c>
    </row>
    <row r="313" spans="1:12" hidden="1" x14ac:dyDescent="0.3">
      <c r="A313">
        <v>2</v>
      </c>
      <c r="B313">
        <v>34</v>
      </c>
      <c r="C313">
        <v>1</v>
      </c>
      <c r="D313">
        <v>10</v>
      </c>
      <c r="E313" t="s">
        <v>12</v>
      </c>
      <c r="F313">
        <v>10</v>
      </c>
      <c r="G313">
        <v>3</v>
      </c>
      <c r="J313" s="1">
        <f t="shared" si="27"/>
        <v>7.8539816339744835E-3</v>
      </c>
      <c r="K313" s="2">
        <f>EXP(-9.7663+1.83097*LN(F313)+1.09511*LN(G313))</f>
        <v>1.2942556175112916E-2</v>
      </c>
      <c r="L313" t="s">
        <v>13</v>
      </c>
    </row>
    <row r="314" spans="1:12" hidden="1" x14ac:dyDescent="0.3">
      <c r="A314">
        <v>2</v>
      </c>
      <c r="B314">
        <v>34</v>
      </c>
      <c r="C314">
        <v>1</v>
      </c>
      <c r="D314">
        <v>24</v>
      </c>
      <c r="E314" t="s">
        <v>18</v>
      </c>
      <c r="F314">
        <v>5</v>
      </c>
      <c r="G314">
        <v>3</v>
      </c>
      <c r="J314" s="1">
        <f t="shared" si="27"/>
        <v>1.9634954084936209E-3</v>
      </c>
      <c r="K314" s="2">
        <f t="shared" ref="K314:K320" si="40">EXP(-9.81042+1.86563*LN(F314)+1.0563*LN(G314))</f>
        <v>3.5268851656513989E-3</v>
      </c>
      <c r="L314" t="s">
        <v>13</v>
      </c>
    </row>
    <row r="315" spans="1:12" hidden="1" x14ac:dyDescent="0.3">
      <c r="A315">
        <v>2</v>
      </c>
      <c r="B315">
        <v>34</v>
      </c>
      <c r="C315">
        <v>1</v>
      </c>
      <c r="D315">
        <v>24</v>
      </c>
      <c r="E315" t="s">
        <v>18</v>
      </c>
      <c r="F315">
        <v>5</v>
      </c>
      <c r="G315">
        <v>3</v>
      </c>
      <c r="J315" s="1">
        <f t="shared" si="27"/>
        <v>1.9634954084936209E-3</v>
      </c>
      <c r="K315" s="2">
        <f t="shared" si="40"/>
        <v>3.5268851656513989E-3</v>
      </c>
      <c r="L315" t="s">
        <v>13</v>
      </c>
    </row>
    <row r="316" spans="1:12" hidden="1" x14ac:dyDescent="0.3">
      <c r="A316">
        <v>2</v>
      </c>
      <c r="B316">
        <v>34</v>
      </c>
      <c r="C316">
        <v>1</v>
      </c>
      <c r="D316">
        <v>24</v>
      </c>
      <c r="E316" t="s">
        <v>18</v>
      </c>
      <c r="F316">
        <v>10</v>
      </c>
      <c r="G316">
        <v>3</v>
      </c>
      <c r="J316" s="1">
        <f t="shared" si="27"/>
        <v>7.8539816339744835E-3</v>
      </c>
      <c r="K316" s="2">
        <f t="shared" si="40"/>
        <v>1.285292313179332E-2</v>
      </c>
      <c r="L316" t="s">
        <v>13</v>
      </c>
    </row>
    <row r="317" spans="1:12" hidden="1" x14ac:dyDescent="0.3">
      <c r="A317">
        <v>2</v>
      </c>
      <c r="B317">
        <v>34</v>
      </c>
      <c r="C317">
        <v>1</v>
      </c>
      <c r="D317">
        <v>24</v>
      </c>
      <c r="E317" t="s">
        <v>18</v>
      </c>
      <c r="F317">
        <v>5</v>
      </c>
      <c r="G317">
        <v>3</v>
      </c>
      <c r="J317" s="1">
        <f t="shared" si="27"/>
        <v>1.9634954084936209E-3</v>
      </c>
      <c r="K317" s="2">
        <f t="shared" si="40"/>
        <v>3.5268851656513989E-3</v>
      </c>
      <c r="L317" t="s">
        <v>13</v>
      </c>
    </row>
    <row r="318" spans="1:12" hidden="1" x14ac:dyDescent="0.3">
      <c r="A318">
        <v>2</v>
      </c>
      <c r="B318">
        <v>34</v>
      </c>
      <c r="C318">
        <v>1</v>
      </c>
      <c r="D318">
        <v>24</v>
      </c>
      <c r="E318" t="s">
        <v>18</v>
      </c>
      <c r="F318">
        <v>10</v>
      </c>
      <c r="G318">
        <v>3</v>
      </c>
      <c r="J318" s="1">
        <f t="shared" si="27"/>
        <v>7.8539816339744835E-3</v>
      </c>
      <c r="K318" s="2">
        <f t="shared" si="40"/>
        <v>1.285292313179332E-2</v>
      </c>
      <c r="L318" t="s">
        <v>13</v>
      </c>
    </row>
    <row r="319" spans="1:12" hidden="1" x14ac:dyDescent="0.3">
      <c r="A319">
        <v>2</v>
      </c>
      <c r="B319">
        <v>34</v>
      </c>
      <c r="C319">
        <v>1</v>
      </c>
      <c r="D319">
        <v>24</v>
      </c>
      <c r="E319" t="s">
        <v>18</v>
      </c>
      <c r="F319">
        <v>5</v>
      </c>
      <c r="G319">
        <v>3</v>
      </c>
      <c r="J319" s="1">
        <f t="shared" si="27"/>
        <v>1.9634954084936209E-3</v>
      </c>
      <c r="K319" s="2">
        <f t="shared" si="40"/>
        <v>3.5268851656513989E-3</v>
      </c>
      <c r="L319" t="s">
        <v>13</v>
      </c>
    </row>
    <row r="320" spans="1:12" hidden="1" x14ac:dyDescent="0.3">
      <c r="A320">
        <v>2</v>
      </c>
      <c r="B320">
        <v>34</v>
      </c>
      <c r="C320">
        <v>1</v>
      </c>
      <c r="D320">
        <v>24</v>
      </c>
      <c r="E320" t="s">
        <v>18</v>
      </c>
      <c r="F320">
        <v>5</v>
      </c>
      <c r="G320">
        <v>3</v>
      </c>
      <c r="J320" s="1">
        <f t="shared" si="27"/>
        <v>1.9634954084936209E-3</v>
      </c>
      <c r="K320" s="2">
        <f t="shared" si="40"/>
        <v>3.5268851656513989E-3</v>
      </c>
      <c r="L320" t="s">
        <v>13</v>
      </c>
    </row>
    <row r="321" spans="1:12" hidden="1" x14ac:dyDescent="0.3">
      <c r="A321">
        <v>2</v>
      </c>
      <c r="B321">
        <v>34</v>
      </c>
      <c r="C321">
        <v>1</v>
      </c>
      <c r="D321">
        <v>10</v>
      </c>
      <c r="E321" t="s">
        <v>12</v>
      </c>
      <c r="F321">
        <v>20</v>
      </c>
      <c r="G321">
        <v>3</v>
      </c>
      <c r="J321" s="1">
        <f t="shared" si="27"/>
        <v>3.1415926535897934E-2</v>
      </c>
      <c r="K321" s="2">
        <f>EXP(-9.7663+1.83097*LN(F321)+1.09511*LN(G321))</f>
        <v>4.6046534436573458E-2</v>
      </c>
      <c r="L321" t="s">
        <v>17</v>
      </c>
    </row>
    <row r="322" spans="1:12" hidden="1" x14ac:dyDescent="0.3">
      <c r="A322">
        <v>2</v>
      </c>
      <c r="B322">
        <v>34</v>
      </c>
      <c r="C322">
        <v>1</v>
      </c>
      <c r="D322">
        <v>24</v>
      </c>
      <c r="E322" t="s">
        <v>18</v>
      </c>
      <c r="F322">
        <v>5</v>
      </c>
      <c r="G322">
        <v>3</v>
      </c>
      <c r="J322" s="1">
        <f t="shared" si="27"/>
        <v>1.9634954084936209E-3</v>
      </c>
      <c r="K322" s="2">
        <f t="shared" ref="K322:K323" si="41">EXP(-9.81042+1.86563*LN(F322)+1.0563*LN(G322))</f>
        <v>3.5268851656513989E-3</v>
      </c>
      <c r="L322" t="s">
        <v>13</v>
      </c>
    </row>
    <row r="323" spans="1:12" hidden="1" x14ac:dyDescent="0.3">
      <c r="A323">
        <v>2</v>
      </c>
      <c r="B323">
        <v>34</v>
      </c>
      <c r="C323">
        <v>1</v>
      </c>
      <c r="D323">
        <v>24</v>
      </c>
      <c r="E323" t="s">
        <v>18</v>
      </c>
      <c r="F323">
        <v>5</v>
      </c>
      <c r="G323">
        <v>3</v>
      </c>
      <c r="J323" s="1">
        <f t="shared" ref="J323:J386" si="42">((F323*F323/10000)*(PI()/4*C323))</f>
        <v>1.9634954084936209E-3</v>
      </c>
      <c r="K323" s="2">
        <f t="shared" si="41"/>
        <v>3.5268851656513989E-3</v>
      </c>
      <c r="L323" t="s">
        <v>13</v>
      </c>
    </row>
    <row r="324" spans="1:12" hidden="1" x14ac:dyDescent="0.3">
      <c r="A324">
        <v>2</v>
      </c>
      <c r="B324">
        <v>34</v>
      </c>
      <c r="C324">
        <v>1</v>
      </c>
      <c r="D324">
        <v>22</v>
      </c>
      <c r="E324" t="s">
        <v>15</v>
      </c>
      <c r="F324">
        <v>5</v>
      </c>
      <c r="G324">
        <v>3</v>
      </c>
      <c r="J324" s="1">
        <f t="shared" si="42"/>
        <v>1.9634954084936209E-3</v>
      </c>
      <c r="K324" s="2">
        <f t="shared" ref="K324:K325" si="43">EXP(-9.7663+1.83097*LN(F324)+1.09511*LN(G324))</f>
        <v>3.6378364277704512E-3</v>
      </c>
      <c r="L324" t="s">
        <v>13</v>
      </c>
    </row>
    <row r="325" spans="1:12" hidden="1" x14ac:dyDescent="0.3">
      <c r="A325">
        <v>2</v>
      </c>
      <c r="B325">
        <v>34</v>
      </c>
      <c r="C325">
        <v>1</v>
      </c>
      <c r="D325">
        <v>22</v>
      </c>
      <c r="E325" t="s">
        <v>15</v>
      </c>
      <c r="F325">
        <v>5</v>
      </c>
      <c r="G325">
        <v>3</v>
      </c>
      <c r="J325" s="1">
        <f t="shared" si="42"/>
        <v>1.9634954084936209E-3</v>
      </c>
      <c r="K325" s="2">
        <f t="shared" si="43"/>
        <v>3.6378364277704512E-3</v>
      </c>
      <c r="L325" t="s">
        <v>13</v>
      </c>
    </row>
    <row r="326" spans="1:12" hidden="1" x14ac:dyDescent="0.3">
      <c r="A326">
        <v>2</v>
      </c>
      <c r="B326">
        <v>34</v>
      </c>
      <c r="C326">
        <v>1</v>
      </c>
      <c r="D326">
        <v>24</v>
      </c>
      <c r="E326" t="s">
        <v>18</v>
      </c>
      <c r="F326">
        <v>10</v>
      </c>
      <c r="G326">
        <v>6</v>
      </c>
      <c r="J326" s="1">
        <f t="shared" si="42"/>
        <v>7.8539816339744835E-3</v>
      </c>
      <c r="K326" s="2">
        <f>EXP(-9.81042+1.86563*LN(F326)+1.0563*LN(G326))</f>
        <v>2.6728826664807165E-2</v>
      </c>
      <c r="L326" t="s">
        <v>13</v>
      </c>
    </row>
    <row r="327" spans="1:12" hidden="1" x14ac:dyDescent="0.3">
      <c r="A327">
        <v>2</v>
      </c>
      <c r="B327">
        <v>34</v>
      </c>
      <c r="C327">
        <v>1</v>
      </c>
      <c r="D327">
        <v>22</v>
      </c>
      <c r="E327" t="s">
        <v>15</v>
      </c>
      <c r="F327">
        <v>5</v>
      </c>
      <c r="G327">
        <v>3</v>
      </c>
      <c r="J327" s="1">
        <f t="shared" si="42"/>
        <v>1.9634954084936209E-3</v>
      </c>
      <c r="K327" s="2">
        <f t="shared" ref="K327:K329" si="44">EXP(-9.7663+1.83097*LN(F327)+1.09511*LN(G327))</f>
        <v>3.6378364277704512E-3</v>
      </c>
      <c r="L327" t="s">
        <v>13</v>
      </c>
    </row>
    <row r="328" spans="1:12" hidden="1" x14ac:dyDescent="0.3">
      <c r="A328">
        <v>2</v>
      </c>
      <c r="B328">
        <v>34</v>
      </c>
      <c r="C328">
        <v>1</v>
      </c>
      <c r="D328">
        <v>22</v>
      </c>
      <c r="E328" t="s">
        <v>15</v>
      </c>
      <c r="F328">
        <v>5</v>
      </c>
      <c r="G328">
        <v>3</v>
      </c>
      <c r="J328" s="1">
        <f t="shared" si="42"/>
        <v>1.9634954084936209E-3</v>
      </c>
      <c r="K328" s="2">
        <f t="shared" si="44"/>
        <v>3.6378364277704512E-3</v>
      </c>
      <c r="L328" t="s">
        <v>13</v>
      </c>
    </row>
    <row r="329" spans="1:12" hidden="1" x14ac:dyDescent="0.3">
      <c r="A329">
        <v>2</v>
      </c>
      <c r="B329">
        <v>34</v>
      </c>
      <c r="C329">
        <v>1</v>
      </c>
      <c r="D329">
        <v>22</v>
      </c>
      <c r="E329" t="s">
        <v>15</v>
      </c>
      <c r="F329">
        <v>5</v>
      </c>
      <c r="G329">
        <v>3</v>
      </c>
      <c r="J329" s="1">
        <f t="shared" si="42"/>
        <v>1.9634954084936209E-3</v>
      </c>
      <c r="K329" s="2">
        <f t="shared" si="44"/>
        <v>3.6378364277704512E-3</v>
      </c>
      <c r="L329" t="s">
        <v>13</v>
      </c>
    </row>
    <row r="330" spans="1:12" hidden="1" x14ac:dyDescent="0.3">
      <c r="A330">
        <v>2</v>
      </c>
      <c r="B330">
        <v>34</v>
      </c>
      <c r="C330">
        <v>1</v>
      </c>
      <c r="D330">
        <v>24</v>
      </c>
      <c r="E330" t="s">
        <v>18</v>
      </c>
      <c r="F330">
        <v>5</v>
      </c>
      <c r="G330">
        <v>3</v>
      </c>
      <c r="J330" s="1">
        <f t="shared" si="42"/>
        <v>1.9634954084936209E-3</v>
      </c>
      <c r="K330" s="2">
        <f t="shared" ref="K330:K333" si="45">EXP(-9.81042+1.86563*LN(F330)+1.0563*LN(G330))</f>
        <v>3.5268851656513989E-3</v>
      </c>
      <c r="L330" t="s">
        <v>13</v>
      </c>
    </row>
    <row r="331" spans="1:12" hidden="1" x14ac:dyDescent="0.3">
      <c r="A331">
        <v>2</v>
      </c>
      <c r="B331">
        <v>34</v>
      </c>
      <c r="C331">
        <v>1</v>
      </c>
      <c r="D331">
        <v>24</v>
      </c>
      <c r="E331" t="s">
        <v>18</v>
      </c>
      <c r="F331">
        <v>5</v>
      </c>
      <c r="G331">
        <v>3</v>
      </c>
      <c r="J331" s="1">
        <f t="shared" si="42"/>
        <v>1.9634954084936209E-3</v>
      </c>
      <c r="K331" s="2">
        <f t="shared" si="45"/>
        <v>3.5268851656513989E-3</v>
      </c>
      <c r="L331" t="s">
        <v>13</v>
      </c>
    </row>
    <row r="332" spans="1:12" hidden="1" x14ac:dyDescent="0.3">
      <c r="A332">
        <v>2</v>
      </c>
      <c r="B332">
        <v>34</v>
      </c>
      <c r="C332">
        <v>1</v>
      </c>
      <c r="D332">
        <v>24</v>
      </c>
      <c r="E332" t="s">
        <v>18</v>
      </c>
      <c r="F332">
        <v>5</v>
      </c>
      <c r="G332">
        <v>3</v>
      </c>
      <c r="J332" s="1">
        <f t="shared" si="42"/>
        <v>1.9634954084936209E-3</v>
      </c>
      <c r="K332" s="2">
        <f t="shared" si="45"/>
        <v>3.5268851656513989E-3</v>
      </c>
      <c r="L332" t="s">
        <v>13</v>
      </c>
    </row>
    <row r="333" spans="1:12" hidden="1" x14ac:dyDescent="0.3">
      <c r="A333">
        <v>2</v>
      </c>
      <c r="B333">
        <v>34</v>
      </c>
      <c r="C333">
        <v>1</v>
      </c>
      <c r="D333">
        <v>24</v>
      </c>
      <c r="E333" t="s">
        <v>18</v>
      </c>
      <c r="F333">
        <v>5</v>
      </c>
      <c r="G333">
        <v>3</v>
      </c>
      <c r="J333" s="1">
        <f t="shared" si="42"/>
        <v>1.9634954084936209E-3</v>
      </c>
      <c r="K333" s="2">
        <f t="shared" si="45"/>
        <v>3.5268851656513989E-3</v>
      </c>
      <c r="L333" t="s">
        <v>13</v>
      </c>
    </row>
    <row r="334" spans="1:12" hidden="1" x14ac:dyDescent="0.3">
      <c r="A334">
        <v>2</v>
      </c>
      <c r="B334">
        <v>34</v>
      </c>
      <c r="C334">
        <v>1</v>
      </c>
      <c r="D334">
        <v>22</v>
      </c>
      <c r="E334" t="s">
        <v>15</v>
      </c>
      <c r="F334">
        <v>5</v>
      </c>
      <c r="G334">
        <v>3</v>
      </c>
      <c r="J334" s="1">
        <f t="shared" si="42"/>
        <v>1.9634954084936209E-3</v>
      </c>
      <c r="K334" s="2">
        <f t="shared" ref="K334:K335" si="46">EXP(-9.7663+1.83097*LN(F334)+1.09511*LN(G334))</f>
        <v>3.6378364277704512E-3</v>
      </c>
      <c r="L334" t="s">
        <v>13</v>
      </c>
    </row>
    <row r="335" spans="1:12" hidden="1" x14ac:dyDescent="0.3">
      <c r="A335">
        <v>2</v>
      </c>
      <c r="B335">
        <v>34</v>
      </c>
      <c r="C335">
        <v>1</v>
      </c>
      <c r="D335">
        <v>22</v>
      </c>
      <c r="E335" t="s">
        <v>15</v>
      </c>
      <c r="F335">
        <v>5</v>
      </c>
      <c r="G335">
        <v>3</v>
      </c>
      <c r="J335" s="1">
        <f t="shared" si="42"/>
        <v>1.9634954084936209E-3</v>
      </c>
      <c r="K335" s="2">
        <f t="shared" si="46"/>
        <v>3.6378364277704512E-3</v>
      </c>
      <c r="L335" t="s">
        <v>13</v>
      </c>
    </row>
    <row r="336" spans="1:12" x14ac:dyDescent="0.3">
      <c r="A336">
        <v>1</v>
      </c>
      <c r="B336">
        <v>32</v>
      </c>
      <c r="C336">
        <v>1</v>
      </c>
      <c r="D336">
        <v>24</v>
      </c>
      <c r="E336" t="s">
        <v>18</v>
      </c>
      <c r="F336">
        <v>5</v>
      </c>
      <c r="G336">
        <v>6</v>
      </c>
      <c r="J336" s="1">
        <f t="shared" si="42"/>
        <v>1.9634954084936209E-3</v>
      </c>
      <c r="K336" s="2">
        <f>EXP(-9.81042+1.86563*LN(F336)+1.0563*LN(G336))</f>
        <v>7.3344795804612326E-3</v>
      </c>
      <c r="L336" t="s">
        <v>13</v>
      </c>
    </row>
    <row r="337" spans="1:12" x14ac:dyDescent="0.3">
      <c r="A337">
        <v>1</v>
      </c>
      <c r="B337">
        <v>32</v>
      </c>
      <c r="C337">
        <v>1</v>
      </c>
      <c r="D337">
        <v>24</v>
      </c>
      <c r="E337" t="s">
        <v>18</v>
      </c>
      <c r="F337">
        <v>10</v>
      </c>
      <c r="G337">
        <v>6</v>
      </c>
      <c r="J337" s="1">
        <f t="shared" si="42"/>
        <v>7.8539816339744835E-3</v>
      </c>
      <c r="K337" s="2">
        <f t="shared" ref="K336:K338" si="47">EXP(-9.81042+1.86563*LN(F337)+1.0563*LN(G337))</f>
        <v>2.6728826664807165E-2</v>
      </c>
      <c r="L337" t="s">
        <v>13</v>
      </c>
    </row>
    <row r="338" spans="1:12" x14ac:dyDescent="0.3">
      <c r="A338">
        <v>1</v>
      </c>
      <c r="B338">
        <v>32</v>
      </c>
      <c r="C338">
        <v>1</v>
      </c>
      <c r="D338">
        <v>24</v>
      </c>
      <c r="E338" t="s">
        <v>18</v>
      </c>
      <c r="F338">
        <v>15</v>
      </c>
      <c r="G338">
        <v>6</v>
      </c>
      <c r="J338" s="1">
        <f t="shared" si="42"/>
        <v>1.7671458676442587E-2</v>
      </c>
      <c r="K338" s="2">
        <f t="shared" si="47"/>
        <v>5.6950957515054322E-2</v>
      </c>
      <c r="L338" t="s">
        <v>13</v>
      </c>
    </row>
    <row r="339" spans="1:12" x14ac:dyDescent="0.3">
      <c r="A339">
        <v>1</v>
      </c>
      <c r="B339">
        <v>32</v>
      </c>
      <c r="C339">
        <v>1</v>
      </c>
      <c r="D339">
        <v>22</v>
      </c>
      <c r="E339" t="s">
        <v>15</v>
      </c>
      <c r="F339">
        <v>5</v>
      </c>
      <c r="G339">
        <v>3</v>
      </c>
      <c r="J339" s="1">
        <f t="shared" si="42"/>
        <v>1.9634954084936209E-3</v>
      </c>
      <c r="K339" s="2">
        <f>EXP(-9.7663+1.83097*LN(F339)+1.09511*LN(G339))</f>
        <v>3.6378364277704512E-3</v>
      </c>
      <c r="L339" t="s">
        <v>13</v>
      </c>
    </row>
    <row r="340" spans="1:12" x14ac:dyDescent="0.3">
      <c r="A340">
        <v>1</v>
      </c>
      <c r="B340">
        <v>32</v>
      </c>
      <c r="C340">
        <v>1</v>
      </c>
      <c r="D340">
        <v>24</v>
      </c>
      <c r="E340" t="s">
        <v>18</v>
      </c>
      <c r="F340">
        <v>15</v>
      </c>
      <c r="G340">
        <v>6</v>
      </c>
      <c r="J340" s="1">
        <f t="shared" si="42"/>
        <v>1.7671458676442587E-2</v>
      </c>
      <c r="K340" s="2">
        <f t="shared" ref="K340:K344" si="48">EXP(-9.81042+1.86563*LN(F340)+1.0563*LN(G340))</f>
        <v>5.6950957515054322E-2</v>
      </c>
      <c r="L340" t="s">
        <v>13</v>
      </c>
    </row>
    <row r="341" spans="1:12" x14ac:dyDescent="0.3">
      <c r="A341">
        <v>1</v>
      </c>
      <c r="B341">
        <v>32</v>
      </c>
      <c r="C341">
        <v>1</v>
      </c>
      <c r="D341">
        <v>24</v>
      </c>
      <c r="E341" t="s">
        <v>18</v>
      </c>
      <c r="F341">
        <v>5</v>
      </c>
      <c r="G341">
        <v>3</v>
      </c>
      <c r="J341" s="1">
        <f t="shared" si="42"/>
        <v>1.9634954084936209E-3</v>
      </c>
      <c r="K341" s="2">
        <f t="shared" si="48"/>
        <v>3.5268851656513989E-3</v>
      </c>
      <c r="L341" t="s">
        <v>13</v>
      </c>
    </row>
    <row r="342" spans="1:12" x14ac:dyDescent="0.3">
      <c r="A342">
        <v>1</v>
      </c>
      <c r="B342">
        <v>32</v>
      </c>
      <c r="C342">
        <v>1</v>
      </c>
      <c r="D342">
        <v>24</v>
      </c>
      <c r="E342" t="s">
        <v>18</v>
      </c>
      <c r="F342">
        <v>10</v>
      </c>
      <c r="G342">
        <v>6</v>
      </c>
      <c r="J342" s="1">
        <f t="shared" si="42"/>
        <v>7.8539816339744835E-3</v>
      </c>
      <c r="K342" s="2">
        <f t="shared" si="48"/>
        <v>2.6728826664807165E-2</v>
      </c>
      <c r="L342" t="s">
        <v>13</v>
      </c>
    </row>
    <row r="343" spans="1:12" x14ac:dyDescent="0.3">
      <c r="A343">
        <v>1</v>
      </c>
      <c r="B343">
        <v>32</v>
      </c>
      <c r="C343">
        <v>1</v>
      </c>
      <c r="D343">
        <v>24</v>
      </c>
      <c r="E343" t="s">
        <v>18</v>
      </c>
      <c r="F343">
        <v>5</v>
      </c>
      <c r="G343">
        <v>3</v>
      </c>
      <c r="J343" s="1">
        <f t="shared" si="42"/>
        <v>1.9634954084936209E-3</v>
      </c>
      <c r="K343" s="2">
        <f t="shared" si="48"/>
        <v>3.5268851656513989E-3</v>
      </c>
      <c r="L343" t="s">
        <v>13</v>
      </c>
    </row>
    <row r="344" spans="1:12" x14ac:dyDescent="0.3">
      <c r="A344">
        <v>1</v>
      </c>
      <c r="B344">
        <v>32</v>
      </c>
      <c r="C344">
        <v>1</v>
      </c>
      <c r="D344">
        <v>24</v>
      </c>
      <c r="E344" t="s">
        <v>18</v>
      </c>
      <c r="F344">
        <v>10</v>
      </c>
      <c r="G344">
        <v>6</v>
      </c>
      <c r="J344" s="1">
        <f t="shared" si="42"/>
        <v>7.8539816339744835E-3</v>
      </c>
      <c r="K344" s="2">
        <f t="shared" si="48"/>
        <v>2.6728826664807165E-2</v>
      </c>
      <c r="L344" t="s">
        <v>13</v>
      </c>
    </row>
    <row r="345" spans="1:12" x14ac:dyDescent="0.3">
      <c r="A345">
        <v>1</v>
      </c>
      <c r="B345">
        <v>32</v>
      </c>
      <c r="C345">
        <v>1</v>
      </c>
      <c r="D345">
        <v>22</v>
      </c>
      <c r="E345" t="s">
        <v>15</v>
      </c>
      <c r="F345">
        <v>5</v>
      </c>
      <c r="G345">
        <v>3</v>
      </c>
      <c r="J345" s="1">
        <f t="shared" si="42"/>
        <v>1.9634954084936209E-3</v>
      </c>
      <c r="K345" s="2">
        <f>EXP(-9.7663+1.83097*LN(F345)+1.09511*LN(G345))</f>
        <v>3.6378364277704512E-3</v>
      </c>
      <c r="L345" t="s">
        <v>13</v>
      </c>
    </row>
    <row r="346" spans="1:12" x14ac:dyDescent="0.3">
      <c r="A346">
        <v>1</v>
      </c>
      <c r="B346">
        <v>32</v>
      </c>
      <c r="C346">
        <v>1</v>
      </c>
      <c r="D346">
        <v>24</v>
      </c>
      <c r="E346" t="s">
        <v>18</v>
      </c>
      <c r="F346">
        <v>15</v>
      </c>
      <c r="G346">
        <v>6</v>
      </c>
      <c r="J346" s="1">
        <f t="shared" si="42"/>
        <v>1.7671458676442587E-2</v>
      </c>
      <c r="K346" s="2">
        <f t="shared" ref="K346:K349" si="49">EXP(-9.81042+1.86563*LN(F346)+1.0563*LN(G346))</f>
        <v>5.6950957515054322E-2</v>
      </c>
      <c r="L346" t="s">
        <v>13</v>
      </c>
    </row>
    <row r="347" spans="1:12" x14ac:dyDescent="0.3">
      <c r="A347">
        <v>1</v>
      </c>
      <c r="B347">
        <v>32</v>
      </c>
      <c r="C347">
        <v>1</v>
      </c>
      <c r="D347">
        <v>24</v>
      </c>
      <c r="E347" t="s">
        <v>18</v>
      </c>
      <c r="F347">
        <v>5</v>
      </c>
      <c r="G347">
        <v>3</v>
      </c>
      <c r="J347" s="1">
        <f t="shared" si="42"/>
        <v>1.9634954084936209E-3</v>
      </c>
      <c r="K347" s="2">
        <f t="shared" si="49"/>
        <v>3.5268851656513989E-3</v>
      </c>
      <c r="L347" t="s">
        <v>13</v>
      </c>
    </row>
    <row r="348" spans="1:12" x14ac:dyDescent="0.3">
      <c r="A348">
        <v>1</v>
      </c>
      <c r="B348">
        <v>32</v>
      </c>
      <c r="C348">
        <v>1</v>
      </c>
      <c r="D348">
        <v>24</v>
      </c>
      <c r="E348" t="s">
        <v>18</v>
      </c>
      <c r="F348">
        <v>15</v>
      </c>
      <c r="G348">
        <v>6</v>
      </c>
      <c r="J348" s="1">
        <f t="shared" si="42"/>
        <v>1.7671458676442587E-2</v>
      </c>
      <c r="K348" s="2">
        <f t="shared" si="49"/>
        <v>5.6950957515054322E-2</v>
      </c>
      <c r="L348" t="s">
        <v>13</v>
      </c>
    </row>
    <row r="349" spans="1:12" x14ac:dyDescent="0.3">
      <c r="A349">
        <v>1</v>
      </c>
      <c r="B349">
        <v>32</v>
      </c>
      <c r="C349">
        <v>1</v>
      </c>
      <c r="D349">
        <v>24</v>
      </c>
      <c r="E349" t="s">
        <v>18</v>
      </c>
      <c r="F349">
        <v>5</v>
      </c>
      <c r="G349">
        <v>3</v>
      </c>
      <c r="J349" s="1">
        <f t="shared" si="42"/>
        <v>1.9634954084936209E-3</v>
      </c>
      <c r="K349" s="2">
        <f t="shared" si="49"/>
        <v>3.5268851656513989E-3</v>
      </c>
      <c r="L349" t="s">
        <v>13</v>
      </c>
    </row>
    <row r="350" spans="1:12" x14ac:dyDescent="0.3">
      <c r="A350">
        <v>1</v>
      </c>
      <c r="B350">
        <v>32</v>
      </c>
      <c r="C350">
        <v>1</v>
      </c>
      <c r="D350">
        <v>22</v>
      </c>
      <c r="E350" t="s">
        <v>15</v>
      </c>
      <c r="F350">
        <v>5</v>
      </c>
      <c r="G350">
        <v>3</v>
      </c>
      <c r="J350" s="1">
        <f t="shared" si="42"/>
        <v>1.9634954084936209E-3</v>
      </c>
      <c r="K350" s="2">
        <f>EXP(-9.7663+1.83097*LN(F350)+1.09511*LN(G350))</f>
        <v>3.6378364277704512E-3</v>
      </c>
      <c r="L350" t="s">
        <v>13</v>
      </c>
    </row>
    <row r="351" spans="1:12" x14ac:dyDescent="0.3">
      <c r="A351">
        <v>1</v>
      </c>
      <c r="B351">
        <v>32</v>
      </c>
      <c r="C351">
        <v>1</v>
      </c>
      <c r="D351">
        <v>24</v>
      </c>
      <c r="E351" t="s">
        <v>18</v>
      </c>
      <c r="F351">
        <v>5</v>
      </c>
      <c r="G351">
        <v>3</v>
      </c>
      <c r="J351" s="1">
        <f t="shared" si="42"/>
        <v>1.9634954084936209E-3</v>
      </c>
      <c r="K351" s="2">
        <f t="shared" ref="K351:K355" si="50">EXP(-9.81042+1.86563*LN(F351)+1.0563*LN(G351))</f>
        <v>3.5268851656513989E-3</v>
      </c>
      <c r="L351" t="s">
        <v>13</v>
      </c>
    </row>
    <row r="352" spans="1:12" x14ac:dyDescent="0.3">
      <c r="A352">
        <v>1</v>
      </c>
      <c r="B352">
        <v>32</v>
      </c>
      <c r="C352">
        <v>1</v>
      </c>
      <c r="D352">
        <v>24</v>
      </c>
      <c r="E352" t="s">
        <v>18</v>
      </c>
      <c r="F352">
        <v>5</v>
      </c>
      <c r="G352">
        <v>3</v>
      </c>
      <c r="J352" s="1">
        <f t="shared" si="42"/>
        <v>1.9634954084936209E-3</v>
      </c>
      <c r="K352" s="2">
        <f t="shared" si="50"/>
        <v>3.5268851656513989E-3</v>
      </c>
      <c r="L352" t="s">
        <v>13</v>
      </c>
    </row>
    <row r="353" spans="1:12" x14ac:dyDescent="0.3">
      <c r="A353">
        <v>1</v>
      </c>
      <c r="B353">
        <v>32</v>
      </c>
      <c r="C353">
        <v>1</v>
      </c>
      <c r="D353">
        <v>24</v>
      </c>
      <c r="E353" t="s">
        <v>18</v>
      </c>
      <c r="F353">
        <v>5</v>
      </c>
      <c r="G353">
        <v>3</v>
      </c>
      <c r="J353" s="1">
        <f t="shared" si="42"/>
        <v>1.9634954084936209E-3</v>
      </c>
      <c r="K353" s="2">
        <f t="shared" si="50"/>
        <v>3.5268851656513989E-3</v>
      </c>
      <c r="L353" t="s">
        <v>13</v>
      </c>
    </row>
    <row r="354" spans="1:12" x14ac:dyDescent="0.3">
      <c r="A354">
        <v>1</v>
      </c>
      <c r="B354">
        <v>32</v>
      </c>
      <c r="C354">
        <v>1</v>
      </c>
      <c r="D354">
        <v>24</v>
      </c>
      <c r="E354" t="s">
        <v>18</v>
      </c>
      <c r="F354">
        <v>5</v>
      </c>
      <c r="G354">
        <v>3</v>
      </c>
      <c r="J354" s="1">
        <f t="shared" si="42"/>
        <v>1.9634954084936209E-3</v>
      </c>
      <c r="K354" s="2">
        <f t="shared" si="50"/>
        <v>3.5268851656513989E-3</v>
      </c>
      <c r="L354" t="s">
        <v>13</v>
      </c>
    </row>
    <row r="355" spans="1:12" x14ac:dyDescent="0.3">
      <c r="A355">
        <v>1</v>
      </c>
      <c r="B355">
        <v>32</v>
      </c>
      <c r="C355">
        <v>1</v>
      </c>
      <c r="D355">
        <v>24</v>
      </c>
      <c r="E355" t="s">
        <v>18</v>
      </c>
      <c r="F355">
        <v>5</v>
      </c>
      <c r="G355">
        <v>3</v>
      </c>
      <c r="J355" s="1">
        <f t="shared" si="42"/>
        <v>1.9634954084936209E-3</v>
      </c>
      <c r="K355" s="2">
        <f t="shared" si="50"/>
        <v>3.5268851656513989E-3</v>
      </c>
      <c r="L355" t="s">
        <v>13</v>
      </c>
    </row>
    <row r="356" spans="1:12" x14ac:dyDescent="0.3">
      <c r="A356">
        <v>1</v>
      </c>
      <c r="B356">
        <v>32</v>
      </c>
      <c r="C356">
        <v>1</v>
      </c>
      <c r="D356">
        <v>22</v>
      </c>
      <c r="E356" t="s">
        <v>15</v>
      </c>
      <c r="F356">
        <v>5</v>
      </c>
      <c r="G356">
        <v>3</v>
      </c>
      <c r="J356" s="1">
        <f t="shared" si="42"/>
        <v>1.9634954084936209E-3</v>
      </c>
      <c r="K356" s="2">
        <f>EXP(-9.7663+1.83097*LN(F356)+1.09511*LN(G356))</f>
        <v>3.6378364277704512E-3</v>
      </c>
      <c r="L356" t="s">
        <v>13</v>
      </c>
    </row>
    <row r="357" spans="1:12" x14ac:dyDescent="0.3">
      <c r="A357">
        <v>1</v>
      </c>
      <c r="B357">
        <v>32</v>
      </c>
      <c r="C357">
        <v>1</v>
      </c>
      <c r="D357">
        <v>24</v>
      </c>
      <c r="E357" t="s">
        <v>18</v>
      </c>
      <c r="F357">
        <v>10</v>
      </c>
      <c r="G357">
        <v>3</v>
      </c>
      <c r="J357" s="1">
        <f t="shared" si="42"/>
        <v>7.8539816339744835E-3</v>
      </c>
      <c r="K357" s="2">
        <f>EXP(-9.81042+1.86563*LN(F357)+1.0563*LN(G357))</f>
        <v>1.285292313179332E-2</v>
      </c>
      <c r="L357" t="s">
        <v>13</v>
      </c>
    </row>
    <row r="358" spans="1:12" x14ac:dyDescent="0.3">
      <c r="A358">
        <v>1</v>
      </c>
      <c r="B358">
        <v>32</v>
      </c>
      <c r="C358">
        <v>1</v>
      </c>
      <c r="D358">
        <v>22</v>
      </c>
      <c r="E358" t="s">
        <v>15</v>
      </c>
      <c r="F358">
        <v>5</v>
      </c>
      <c r="G358">
        <v>3</v>
      </c>
      <c r="J358" s="1">
        <f t="shared" si="42"/>
        <v>1.9634954084936209E-3</v>
      </c>
      <c r="K358" s="2">
        <f>EXP(-9.7663+1.83097*LN(F358)+1.09511*LN(G358))</f>
        <v>3.6378364277704512E-3</v>
      </c>
      <c r="L358" t="s">
        <v>13</v>
      </c>
    </row>
    <row r="359" spans="1:12" x14ac:dyDescent="0.3">
      <c r="A359">
        <v>1</v>
      </c>
      <c r="B359">
        <v>32</v>
      </c>
      <c r="C359">
        <v>1</v>
      </c>
      <c r="D359">
        <v>24</v>
      </c>
      <c r="E359" t="s">
        <v>18</v>
      </c>
      <c r="F359">
        <v>5</v>
      </c>
      <c r="G359">
        <v>3</v>
      </c>
      <c r="J359" s="1">
        <f t="shared" si="42"/>
        <v>1.9634954084936209E-3</v>
      </c>
      <c r="K359" s="2">
        <f t="shared" ref="K359:K365" si="51">EXP(-9.81042+1.86563*LN(F359)+1.0563*LN(G359))</f>
        <v>3.5268851656513989E-3</v>
      </c>
      <c r="L359" t="s">
        <v>13</v>
      </c>
    </row>
    <row r="360" spans="1:12" x14ac:dyDescent="0.3">
      <c r="A360">
        <v>1</v>
      </c>
      <c r="B360">
        <v>32</v>
      </c>
      <c r="C360">
        <v>1</v>
      </c>
      <c r="D360">
        <v>24</v>
      </c>
      <c r="E360" t="s">
        <v>18</v>
      </c>
      <c r="F360">
        <v>5</v>
      </c>
      <c r="G360">
        <v>3</v>
      </c>
      <c r="J360" s="1">
        <f t="shared" si="42"/>
        <v>1.9634954084936209E-3</v>
      </c>
      <c r="K360" s="2">
        <f t="shared" si="51"/>
        <v>3.5268851656513989E-3</v>
      </c>
      <c r="L360" t="s">
        <v>13</v>
      </c>
    </row>
    <row r="361" spans="1:12" x14ac:dyDescent="0.3">
      <c r="A361">
        <v>1</v>
      </c>
      <c r="B361">
        <v>32</v>
      </c>
      <c r="C361">
        <v>1</v>
      </c>
      <c r="D361">
        <v>24</v>
      </c>
      <c r="E361" t="s">
        <v>18</v>
      </c>
      <c r="F361">
        <v>5</v>
      </c>
      <c r="G361">
        <v>3</v>
      </c>
      <c r="J361" s="1">
        <f t="shared" si="42"/>
        <v>1.9634954084936209E-3</v>
      </c>
      <c r="K361" s="2">
        <f t="shared" si="51"/>
        <v>3.5268851656513989E-3</v>
      </c>
      <c r="L361" t="s">
        <v>13</v>
      </c>
    </row>
    <row r="362" spans="1:12" x14ac:dyDescent="0.3">
      <c r="A362">
        <v>1</v>
      </c>
      <c r="B362">
        <v>32</v>
      </c>
      <c r="C362">
        <v>1</v>
      </c>
      <c r="D362">
        <v>24</v>
      </c>
      <c r="E362" t="s">
        <v>18</v>
      </c>
      <c r="F362">
        <v>5</v>
      </c>
      <c r="G362">
        <v>3</v>
      </c>
      <c r="J362" s="1">
        <f t="shared" si="42"/>
        <v>1.9634954084936209E-3</v>
      </c>
      <c r="K362" s="2">
        <f t="shared" si="51"/>
        <v>3.5268851656513989E-3</v>
      </c>
      <c r="L362" t="s">
        <v>13</v>
      </c>
    </row>
    <row r="363" spans="1:12" x14ac:dyDescent="0.3">
      <c r="A363">
        <v>1</v>
      </c>
      <c r="B363">
        <v>32</v>
      </c>
      <c r="C363">
        <v>1</v>
      </c>
      <c r="D363">
        <v>24</v>
      </c>
      <c r="E363" t="s">
        <v>18</v>
      </c>
      <c r="F363">
        <v>5</v>
      </c>
      <c r="G363">
        <v>3</v>
      </c>
      <c r="J363" s="1">
        <f t="shared" si="42"/>
        <v>1.9634954084936209E-3</v>
      </c>
      <c r="K363" s="2">
        <f t="shared" si="51"/>
        <v>3.5268851656513989E-3</v>
      </c>
      <c r="L363" t="s">
        <v>13</v>
      </c>
    </row>
    <row r="364" spans="1:12" x14ac:dyDescent="0.3">
      <c r="A364">
        <v>1</v>
      </c>
      <c r="B364">
        <v>32</v>
      </c>
      <c r="C364">
        <v>1</v>
      </c>
      <c r="D364">
        <v>24</v>
      </c>
      <c r="E364" t="s">
        <v>18</v>
      </c>
      <c r="F364">
        <v>5</v>
      </c>
      <c r="G364">
        <v>3</v>
      </c>
      <c r="J364" s="1">
        <f t="shared" si="42"/>
        <v>1.9634954084936209E-3</v>
      </c>
      <c r="K364" s="2">
        <f t="shared" si="51"/>
        <v>3.5268851656513989E-3</v>
      </c>
      <c r="L364" t="s">
        <v>13</v>
      </c>
    </row>
    <row r="365" spans="1:12" x14ac:dyDescent="0.3">
      <c r="A365">
        <v>1</v>
      </c>
      <c r="B365">
        <v>32</v>
      </c>
      <c r="C365">
        <v>1</v>
      </c>
      <c r="D365">
        <v>2</v>
      </c>
      <c r="E365" t="s">
        <v>16</v>
      </c>
      <c r="F365">
        <v>15</v>
      </c>
      <c r="G365">
        <v>15</v>
      </c>
      <c r="J365" s="1">
        <f t="shared" si="42"/>
        <v>1.7671458676442587E-2</v>
      </c>
      <c r="K365" s="2">
        <f t="shared" si="51"/>
        <v>0.14991499044672146</v>
      </c>
      <c r="L365" t="s">
        <v>13</v>
      </c>
    </row>
    <row r="366" spans="1:12" x14ac:dyDescent="0.3">
      <c r="A366">
        <v>1</v>
      </c>
      <c r="B366">
        <v>32</v>
      </c>
      <c r="C366">
        <v>1</v>
      </c>
      <c r="D366">
        <v>10</v>
      </c>
      <c r="E366" t="s">
        <v>12</v>
      </c>
      <c r="F366">
        <v>20</v>
      </c>
      <c r="G366">
        <v>6</v>
      </c>
      <c r="J366" s="1">
        <f t="shared" si="42"/>
        <v>3.1415926535897934E-2</v>
      </c>
      <c r="K366" s="2">
        <f>EXP(-9.7663+1.83097*LN(F366)+1.09511*LN(G366))</f>
        <v>9.8368921153889677E-2</v>
      </c>
      <c r="L366" t="s">
        <v>17</v>
      </c>
    </row>
    <row r="367" spans="1:12" x14ac:dyDescent="0.3">
      <c r="A367">
        <v>1</v>
      </c>
      <c r="B367">
        <v>32</v>
      </c>
      <c r="C367">
        <v>1</v>
      </c>
      <c r="D367">
        <v>24</v>
      </c>
      <c r="E367" t="s">
        <v>18</v>
      </c>
      <c r="F367">
        <v>5</v>
      </c>
      <c r="G367">
        <v>3</v>
      </c>
      <c r="J367" s="1">
        <f t="shared" si="42"/>
        <v>1.9634954084936209E-3</v>
      </c>
      <c r="K367" s="2">
        <f t="shared" ref="K367:K368" si="52">EXP(-9.81042+1.86563*LN(F367)+1.0563*LN(G367))</f>
        <v>3.5268851656513989E-3</v>
      </c>
      <c r="L367" t="s">
        <v>13</v>
      </c>
    </row>
    <row r="368" spans="1:12" x14ac:dyDescent="0.3">
      <c r="A368">
        <v>1</v>
      </c>
      <c r="B368">
        <v>32</v>
      </c>
      <c r="C368">
        <v>1</v>
      </c>
      <c r="D368">
        <v>24</v>
      </c>
      <c r="E368" t="s">
        <v>18</v>
      </c>
      <c r="F368">
        <v>5</v>
      </c>
      <c r="G368">
        <v>3</v>
      </c>
      <c r="J368" s="1">
        <f t="shared" si="42"/>
        <v>1.9634954084936209E-3</v>
      </c>
      <c r="K368" s="2">
        <f t="shared" si="52"/>
        <v>3.5268851656513989E-3</v>
      </c>
      <c r="L368" t="s">
        <v>13</v>
      </c>
    </row>
    <row r="369" spans="1:12" x14ac:dyDescent="0.3">
      <c r="A369">
        <v>1</v>
      </c>
      <c r="B369">
        <v>32</v>
      </c>
      <c r="C369">
        <v>1</v>
      </c>
      <c r="D369">
        <v>10</v>
      </c>
      <c r="E369" t="s">
        <v>12</v>
      </c>
      <c r="F369">
        <v>30</v>
      </c>
      <c r="G369">
        <v>6</v>
      </c>
      <c r="J369" s="1">
        <f t="shared" si="42"/>
        <v>7.0685834705770348E-2</v>
      </c>
      <c r="K369" s="2">
        <f>EXP(-9.7663+1.83097*LN(F369)+1.09511*LN(G369))</f>
        <v>0.20666918219958577</v>
      </c>
      <c r="L369" t="s">
        <v>19</v>
      </c>
    </row>
    <row r="370" spans="1:12" x14ac:dyDescent="0.3">
      <c r="A370">
        <v>1</v>
      </c>
      <c r="B370">
        <v>32</v>
      </c>
      <c r="C370">
        <v>1</v>
      </c>
      <c r="D370">
        <v>24</v>
      </c>
      <c r="E370" t="s">
        <v>18</v>
      </c>
      <c r="F370">
        <v>5</v>
      </c>
      <c r="G370">
        <v>3</v>
      </c>
      <c r="J370" s="1">
        <f t="shared" si="42"/>
        <v>1.9634954084936209E-3</v>
      </c>
      <c r="K370" s="2">
        <f t="shared" ref="K370:K380" si="53">EXP(-9.81042+1.86563*LN(F370)+1.0563*LN(G370))</f>
        <v>3.5268851656513989E-3</v>
      </c>
      <c r="L370" t="s">
        <v>13</v>
      </c>
    </row>
    <row r="371" spans="1:12" x14ac:dyDescent="0.3">
      <c r="A371">
        <v>1</v>
      </c>
      <c r="B371">
        <v>32</v>
      </c>
      <c r="C371">
        <v>1</v>
      </c>
      <c r="D371">
        <v>2</v>
      </c>
      <c r="E371" t="s">
        <v>16</v>
      </c>
      <c r="F371">
        <v>10</v>
      </c>
      <c r="G371">
        <v>10</v>
      </c>
      <c r="J371" s="1">
        <f t="shared" si="42"/>
        <v>7.8539816339744835E-3</v>
      </c>
      <c r="K371" s="2">
        <f t="shared" si="53"/>
        <v>4.5847824058857317E-2</v>
      </c>
      <c r="L371" t="s">
        <v>13</v>
      </c>
    </row>
    <row r="372" spans="1:12" x14ac:dyDescent="0.3">
      <c r="A372">
        <v>1</v>
      </c>
      <c r="B372">
        <v>32</v>
      </c>
      <c r="C372">
        <v>1</v>
      </c>
      <c r="D372">
        <v>2</v>
      </c>
      <c r="E372" t="s">
        <v>16</v>
      </c>
      <c r="F372">
        <v>15</v>
      </c>
      <c r="G372">
        <v>11</v>
      </c>
      <c r="J372" s="1">
        <f t="shared" si="42"/>
        <v>1.7671458676442587E-2</v>
      </c>
      <c r="K372" s="2">
        <f t="shared" si="53"/>
        <v>0.1080346222696509</v>
      </c>
      <c r="L372" t="s">
        <v>13</v>
      </c>
    </row>
    <row r="373" spans="1:12" x14ac:dyDescent="0.3">
      <c r="A373">
        <v>1</v>
      </c>
      <c r="B373">
        <v>32</v>
      </c>
      <c r="C373">
        <v>1</v>
      </c>
      <c r="D373">
        <v>24</v>
      </c>
      <c r="E373" t="s">
        <v>18</v>
      </c>
      <c r="F373">
        <v>5</v>
      </c>
      <c r="G373">
        <v>3</v>
      </c>
      <c r="J373" s="1">
        <f t="shared" si="42"/>
        <v>1.9634954084936209E-3</v>
      </c>
      <c r="K373" s="2">
        <f t="shared" si="53"/>
        <v>3.5268851656513989E-3</v>
      </c>
      <c r="L373" t="s">
        <v>13</v>
      </c>
    </row>
    <row r="374" spans="1:12" x14ac:dyDescent="0.3">
      <c r="A374">
        <v>1</v>
      </c>
      <c r="B374">
        <v>32</v>
      </c>
      <c r="C374">
        <v>1</v>
      </c>
      <c r="D374">
        <v>24</v>
      </c>
      <c r="E374" t="s">
        <v>18</v>
      </c>
      <c r="F374">
        <v>5</v>
      </c>
      <c r="G374">
        <v>3</v>
      </c>
      <c r="J374" s="1">
        <f t="shared" si="42"/>
        <v>1.9634954084936209E-3</v>
      </c>
      <c r="K374" s="2">
        <f t="shared" si="53"/>
        <v>3.5268851656513989E-3</v>
      </c>
      <c r="L374" t="s">
        <v>13</v>
      </c>
    </row>
    <row r="375" spans="1:12" x14ac:dyDescent="0.3">
      <c r="A375">
        <v>1</v>
      </c>
      <c r="B375">
        <v>32</v>
      </c>
      <c r="C375">
        <v>1</v>
      </c>
      <c r="D375">
        <v>24</v>
      </c>
      <c r="E375" t="s">
        <v>18</v>
      </c>
      <c r="F375">
        <v>15</v>
      </c>
      <c r="G375">
        <v>6</v>
      </c>
      <c r="J375" s="1">
        <f t="shared" si="42"/>
        <v>1.7671458676442587E-2</v>
      </c>
      <c r="K375" s="2">
        <f t="shared" si="53"/>
        <v>5.6950957515054322E-2</v>
      </c>
      <c r="L375" t="s">
        <v>13</v>
      </c>
    </row>
    <row r="376" spans="1:12" x14ac:dyDescent="0.3">
      <c r="A376">
        <v>1</v>
      </c>
      <c r="B376">
        <v>32</v>
      </c>
      <c r="C376">
        <v>1</v>
      </c>
      <c r="D376">
        <v>24</v>
      </c>
      <c r="E376" t="s">
        <v>18</v>
      </c>
      <c r="F376">
        <v>5</v>
      </c>
      <c r="G376">
        <v>3</v>
      </c>
      <c r="J376" s="1">
        <f t="shared" si="42"/>
        <v>1.9634954084936209E-3</v>
      </c>
      <c r="K376" s="2">
        <f t="shared" si="53"/>
        <v>3.5268851656513989E-3</v>
      </c>
      <c r="L376" t="s">
        <v>13</v>
      </c>
    </row>
    <row r="377" spans="1:12" x14ac:dyDescent="0.3">
      <c r="A377">
        <v>1</v>
      </c>
      <c r="B377">
        <v>32</v>
      </c>
      <c r="C377">
        <v>1</v>
      </c>
      <c r="D377">
        <v>24</v>
      </c>
      <c r="E377" t="s">
        <v>18</v>
      </c>
      <c r="F377">
        <v>5</v>
      </c>
      <c r="G377">
        <v>6</v>
      </c>
      <c r="J377" s="1">
        <f t="shared" si="42"/>
        <v>1.9634954084936209E-3</v>
      </c>
      <c r="K377" s="2">
        <f t="shared" si="53"/>
        <v>7.3344795804612326E-3</v>
      </c>
      <c r="L377" t="s">
        <v>13</v>
      </c>
    </row>
    <row r="378" spans="1:12" x14ac:dyDescent="0.3">
      <c r="A378">
        <v>1</v>
      </c>
      <c r="B378">
        <v>32</v>
      </c>
      <c r="C378">
        <v>1</v>
      </c>
      <c r="D378">
        <v>24</v>
      </c>
      <c r="E378" t="s">
        <v>18</v>
      </c>
      <c r="F378">
        <v>5</v>
      </c>
      <c r="G378">
        <v>3</v>
      </c>
      <c r="J378" s="1">
        <f t="shared" si="42"/>
        <v>1.9634954084936209E-3</v>
      </c>
      <c r="K378" s="2">
        <f t="shared" si="53"/>
        <v>3.5268851656513989E-3</v>
      </c>
      <c r="L378" t="s">
        <v>13</v>
      </c>
    </row>
    <row r="379" spans="1:12" x14ac:dyDescent="0.3">
      <c r="A379">
        <v>1</v>
      </c>
      <c r="B379">
        <v>32</v>
      </c>
      <c r="C379">
        <v>1</v>
      </c>
      <c r="D379">
        <v>24</v>
      </c>
      <c r="E379" t="s">
        <v>18</v>
      </c>
      <c r="F379">
        <v>5</v>
      </c>
      <c r="G379">
        <v>3</v>
      </c>
      <c r="J379" s="1">
        <f t="shared" si="42"/>
        <v>1.9634954084936209E-3</v>
      </c>
      <c r="K379" s="2">
        <f t="shared" si="53"/>
        <v>3.5268851656513989E-3</v>
      </c>
      <c r="L379" t="s">
        <v>13</v>
      </c>
    </row>
    <row r="380" spans="1:12" x14ac:dyDescent="0.3">
      <c r="A380">
        <v>1</v>
      </c>
      <c r="B380">
        <v>32</v>
      </c>
      <c r="C380">
        <v>1</v>
      </c>
      <c r="D380">
        <v>24</v>
      </c>
      <c r="E380" t="s">
        <v>18</v>
      </c>
      <c r="F380">
        <v>10</v>
      </c>
      <c r="G380">
        <v>6</v>
      </c>
      <c r="J380" s="1">
        <f t="shared" si="42"/>
        <v>7.8539816339744835E-3</v>
      </c>
      <c r="K380" s="2">
        <f t="shared" si="53"/>
        <v>2.6728826664807165E-2</v>
      </c>
      <c r="L380" t="s">
        <v>13</v>
      </c>
    </row>
    <row r="381" spans="1:12" x14ac:dyDescent="0.3">
      <c r="A381">
        <v>1</v>
      </c>
      <c r="B381">
        <v>32</v>
      </c>
      <c r="C381">
        <v>1</v>
      </c>
      <c r="D381">
        <v>10</v>
      </c>
      <c r="E381" t="s">
        <v>12</v>
      </c>
      <c r="F381">
        <v>10</v>
      </c>
      <c r="G381">
        <v>4</v>
      </c>
      <c r="J381" s="1">
        <f t="shared" si="42"/>
        <v>7.8539816339744835E-3</v>
      </c>
      <c r="K381" s="2">
        <f>EXP(-9.7663+1.83097*LN(F381)+1.09511*LN(G381))</f>
        <v>1.773542983566765E-2</v>
      </c>
      <c r="L381" t="s">
        <v>13</v>
      </c>
    </row>
    <row r="382" spans="1:12" x14ac:dyDescent="0.3">
      <c r="A382">
        <v>1</v>
      </c>
      <c r="B382">
        <v>32</v>
      </c>
      <c r="C382">
        <v>1</v>
      </c>
      <c r="D382">
        <v>24</v>
      </c>
      <c r="E382" t="s">
        <v>18</v>
      </c>
      <c r="F382">
        <v>10</v>
      </c>
      <c r="G382">
        <v>6</v>
      </c>
      <c r="J382" s="1">
        <f t="shared" si="42"/>
        <v>7.8539816339744835E-3</v>
      </c>
      <c r="K382" s="2">
        <f t="shared" ref="K382:K396" si="54">EXP(-9.81042+1.86563*LN(F382)+1.0563*LN(G382))</f>
        <v>2.6728826664807165E-2</v>
      </c>
      <c r="L382" t="s">
        <v>13</v>
      </c>
    </row>
    <row r="383" spans="1:12" x14ac:dyDescent="0.3">
      <c r="A383">
        <v>1</v>
      </c>
      <c r="B383">
        <v>32</v>
      </c>
      <c r="C383">
        <v>1</v>
      </c>
      <c r="D383">
        <v>24</v>
      </c>
      <c r="E383" t="s">
        <v>18</v>
      </c>
      <c r="F383">
        <v>10</v>
      </c>
      <c r="G383">
        <v>3</v>
      </c>
      <c r="J383" s="1">
        <f t="shared" si="42"/>
        <v>7.8539816339744835E-3</v>
      </c>
      <c r="K383" s="2">
        <f t="shared" si="54"/>
        <v>1.285292313179332E-2</v>
      </c>
      <c r="L383" t="s">
        <v>13</v>
      </c>
    </row>
    <row r="384" spans="1:12" x14ac:dyDescent="0.3">
      <c r="A384">
        <v>1</v>
      </c>
      <c r="B384">
        <v>32</v>
      </c>
      <c r="C384">
        <v>1</v>
      </c>
      <c r="D384">
        <v>24</v>
      </c>
      <c r="E384" t="s">
        <v>18</v>
      </c>
      <c r="F384">
        <v>5</v>
      </c>
      <c r="G384">
        <v>3</v>
      </c>
      <c r="J384" s="1">
        <f t="shared" si="42"/>
        <v>1.9634954084936209E-3</v>
      </c>
      <c r="K384" s="2">
        <f t="shared" si="54"/>
        <v>3.5268851656513989E-3</v>
      </c>
      <c r="L384" t="s">
        <v>13</v>
      </c>
    </row>
    <row r="385" spans="1:12" x14ac:dyDescent="0.3">
      <c r="A385">
        <v>1</v>
      </c>
      <c r="B385">
        <v>32</v>
      </c>
      <c r="C385">
        <v>1</v>
      </c>
      <c r="D385">
        <v>24</v>
      </c>
      <c r="E385" t="s">
        <v>18</v>
      </c>
      <c r="F385">
        <v>5</v>
      </c>
      <c r="G385">
        <v>3</v>
      </c>
      <c r="J385" s="1">
        <f t="shared" si="42"/>
        <v>1.9634954084936209E-3</v>
      </c>
      <c r="K385" s="2">
        <f t="shared" si="54"/>
        <v>3.5268851656513989E-3</v>
      </c>
      <c r="L385" t="s">
        <v>13</v>
      </c>
    </row>
    <row r="386" spans="1:12" x14ac:dyDescent="0.3">
      <c r="A386">
        <v>1</v>
      </c>
      <c r="B386">
        <v>32</v>
      </c>
      <c r="C386">
        <v>1</v>
      </c>
      <c r="D386">
        <v>24</v>
      </c>
      <c r="E386" t="s">
        <v>18</v>
      </c>
      <c r="F386">
        <v>5</v>
      </c>
      <c r="G386">
        <v>3</v>
      </c>
      <c r="J386" s="1">
        <f t="shared" si="42"/>
        <v>1.9634954084936209E-3</v>
      </c>
      <c r="K386" s="2">
        <f t="shared" si="54"/>
        <v>3.5268851656513989E-3</v>
      </c>
      <c r="L386" t="s">
        <v>13</v>
      </c>
    </row>
    <row r="387" spans="1:12" x14ac:dyDescent="0.3">
      <c r="A387">
        <v>1</v>
      </c>
      <c r="B387">
        <v>24</v>
      </c>
      <c r="C387">
        <v>1</v>
      </c>
      <c r="D387">
        <v>24</v>
      </c>
      <c r="E387" t="s">
        <v>18</v>
      </c>
      <c r="F387">
        <v>5</v>
      </c>
      <c r="G387">
        <v>3</v>
      </c>
      <c r="J387" s="1">
        <f t="shared" ref="J387:J450" si="55">((F387*F387/10000)*(PI()/4*C387))</f>
        <v>1.9634954084936209E-3</v>
      </c>
      <c r="K387" s="2">
        <f t="shared" si="54"/>
        <v>3.5268851656513989E-3</v>
      </c>
      <c r="L387" t="s">
        <v>13</v>
      </c>
    </row>
    <row r="388" spans="1:12" x14ac:dyDescent="0.3">
      <c r="A388">
        <v>1</v>
      </c>
      <c r="B388">
        <v>24</v>
      </c>
      <c r="C388">
        <v>1</v>
      </c>
      <c r="D388">
        <v>24</v>
      </c>
      <c r="E388" t="s">
        <v>18</v>
      </c>
      <c r="F388">
        <v>5</v>
      </c>
      <c r="G388">
        <v>3</v>
      </c>
      <c r="J388" s="1">
        <f t="shared" si="55"/>
        <v>1.9634954084936209E-3</v>
      </c>
      <c r="K388" s="2">
        <f t="shared" si="54"/>
        <v>3.5268851656513989E-3</v>
      </c>
      <c r="L388" t="s">
        <v>13</v>
      </c>
    </row>
    <row r="389" spans="1:12" x14ac:dyDescent="0.3">
      <c r="A389">
        <v>1</v>
      </c>
      <c r="B389">
        <v>24</v>
      </c>
      <c r="C389">
        <v>1</v>
      </c>
      <c r="D389">
        <v>24</v>
      </c>
      <c r="E389" t="s">
        <v>18</v>
      </c>
      <c r="F389">
        <v>5</v>
      </c>
      <c r="G389">
        <v>3</v>
      </c>
      <c r="J389" s="1">
        <f t="shared" si="55"/>
        <v>1.9634954084936209E-3</v>
      </c>
      <c r="K389" s="2">
        <f t="shared" si="54"/>
        <v>3.5268851656513989E-3</v>
      </c>
      <c r="L389" t="s">
        <v>13</v>
      </c>
    </row>
    <row r="390" spans="1:12" x14ac:dyDescent="0.3">
      <c r="A390">
        <v>1</v>
      </c>
      <c r="B390">
        <v>24</v>
      </c>
      <c r="C390">
        <v>1</v>
      </c>
      <c r="D390">
        <v>24</v>
      </c>
      <c r="E390" t="s">
        <v>18</v>
      </c>
      <c r="F390">
        <v>5</v>
      </c>
      <c r="G390">
        <v>3</v>
      </c>
      <c r="J390" s="1">
        <f t="shared" si="55"/>
        <v>1.9634954084936209E-3</v>
      </c>
      <c r="K390" s="2">
        <f t="shared" si="54"/>
        <v>3.5268851656513989E-3</v>
      </c>
      <c r="L390" t="s">
        <v>13</v>
      </c>
    </row>
    <row r="391" spans="1:12" x14ac:dyDescent="0.3">
      <c r="A391">
        <v>1</v>
      </c>
      <c r="B391">
        <v>24</v>
      </c>
      <c r="C391">
        <v>1</v>
      </c>
      <c r="D391">
        <v>24</v>
      </c>
      <c r="E391" t="s">
        <v>18</v>
      </c>
      <c r="F391">
        <v>10</v>
      </c>
      <c r="G391">
        <v>3</v>
      </c>
      <c r="J391" s="1">
        <f t="shared" si="55"/>
        <v>7.8539816339744835E-3</v>
      </c>
      <c r="K391" s="2">
        <f t="shared" si="54"/>
        <v>1.285292313179332E-2</v>
      </c>
      <c r="L391" t="s">
        <v>13</v>
      </c>
    </row>
    <row r="392" spans="1:12" x14ac:dyDescent="0.3">
      <c r="A392">
        <v>1</v>
      </c>
      <c r="B392">
        <v>24</v>
      </c>
      <c r="C392">
        <v>1</v>
      </c>
      <c r="D392">
        <v>24</v>
      </c>
      <c r="E392" t="s">
        <v>18</v>
      </c>
      <c r="F392">
        <v>15</v>
      </c>
      <c r="G392">
        <v>6</v>
      </c>
      <c r="J392" s="1">
        <f t="shared" si="55"/>
        <v>1.7671458676442587E-2</v>
      </c>
      <c r="K392" s="2">
        <f t="shared" si="54"/>
        <v>5.6950957515054322E-2</v>
      </c>
      <c r="L392" t="s">
        <v>13</v>
      </c>
    </row>
    <row r="393" spans="1:12" x14ac:dyDescent="0.3">
      <c r="A393">
        <v>1</v>
      </c>
      <c r="B393">
        <v>24</v>
      </c>
      <c r="C393">
        <v>1</v>
      </c>
      <c r="D393">
        <v>24</v>
      </c>
      <c r="E393" t="s">
        <v>18</v>
      </c>
      <c r="F393">
        <v>5</v>
      </c>
      <c r="G393">
        <v>3</v>
      </c>
      <c r="J393" s="1">
        <f t="shared" si="55"/>
        <v>1.9634954084936209E-3</v>
      </c>
      <c r="K393" s="2">
        <f t="shared" si="54"/>
        <v>3.5268851656513989E-3</v>
      </c>
      <c r="L393" t="s">
        <v>13</v>
      </c>
    </row>
    <row r="394" spans="1:12" x14ac:dyDescent="0.3">
      <c r="A394">
        <v>1</v>
      </c>
      <c r="B394">
        <v>24</v>
      </c>
      <c r="C394">
        <v>1</v>
      </c>
      <c r="D394">
        <v>24</v>
      </c>
      <c r="E394" t="s">
        <v>18</v>
      </c>
      <c r="F394">
        <v>5</v>
      </c>
      <c r="G394">
        <v>3</v>
      </c>
      <c r="J394" s="1">
        <f t="shared" si="55"/>
        <v>1.9634954084936209E-3</v>
      </c>
      <c r="K394" s="2">
        <f t="shared" si="54"/>
        <v>3.5268851656513989E-3</v>
      </c>
      <c r="L394" t="s">
        <v>13</v>
      </c>
    </row>
    <row r="395" spans="1:12" x14ac:dyDescent="0.3">
      <c r="A395">
        <v>1</v>
      </c>
      <c r="B395">
        <v>24</v>
      </c>
      <c r="C395">
        <v>1</v>
      </c>
      <c r="D395">
        <v>24</v>
      </c>
      <c r="E395" t="s">
        <v>18</v>
      </c>
      <c r="F395">
        <v>10</v>
      </c>
      <c r="G395">
        <v>6</v>
      </c>
      <c r="J395" s="1">
        <f t="shared" si="55"/>
        <v>7.8539816339744835E-3</v>
      </c>
      <c r="K395" s="2">
        <f t="shared" si="54"/>
        <v>2.6728826664807165E-2</v>
      </c>
      <c r="L395" t="s">
        <v>13</v>
      </c>
    </row>
    <row r="396" spans="1:12" x14ac:dyDescent="0.3">
      <c r="A396">
        <v>1</v>
      </c>
      <c r="B396">
        <v>24</v>
      </c>
      <c r="C396">
        <v>1</v>
      </c>
      <c r="D396">
        <v>24</v>
      </c>
      <c r="E396" t="s">
        <v>18</v>
      </c>
      <c r="F396">
        <v>5</v>
      </c>
      <c r="G396">
        <v>3</v>
      </c>
      <c r="J396" s="1">
        <f t="shared" si="55"/>
        <v>1.9634954084936209E-3</v>
      </c>
      <c r="K396" s="2">
        <f t="shared" si="54"/>
        <v>3.5268851656513989E-3</v>
      </c>
      <c r="L396" t="s">
        <v>13</v>
      </c>
    </row>
    <row r="397" spans="1:12" x14ac:dyDescent="0.3">
      <c r="A397">
        <v>1</v>
      </c>
      <c r="B397">
        <v>24</v>
      </c>
      <c r="C397">
        <v>1</v>
      </c>
      <c r="D397">
        <v>10</v>
      </c>
      <c r="E397" t="s">
        <v>12</v>
      </c>
      <c r="F397">
        <v>35</v>
      </c>
      <c r="G397">
        <v>6</v>
      </c>
      <c r="J397" s="1">
        <f t="shared" si="55"/>
        <v>9.6211275016187411E-2</v>
      </c>
      <c r="K397" s="2">
        <f>EXP(-9.7663+1.83097*LN(F397)+1.09511*LN(G397))</f>
        <v>0.27406481553842288</v>
      </c>
      <c r="L397" t="s">
        <v>19</v>
      </c>
    </row>
    <row r="398" spans="1:12" x14ac:dyDescent="0.3">
      <c r="A398">
        <v>1</v>
      </c>
      <c r="B398">
        <v>24</v>
      </c>
      <c r="C398">
        <v>1</v>
      </c>
      <c r="D398">
        <v>24</v>
      </c>
      <c r="E398" t="s">
        <v>18</v>
      </c>
      <c r="F398">
        <v>5</v>
      </c>
      <c r="G398">
        <v>6</v>
      </c>
      <c r="J398" s="1">
        <f t="shared" si="55"/>
        <v>1.9634954084936209E-3</v>
      </c>
      <c r="K398" s="2">
        <f t="shared" ref="K398:K413" si="56">EXP(-9.81042+1.86563*LN(F398)+1.0563*LN(G398))</f>
        <v>7.3344795804612326E-3</v>
      </c>
      <c r="L398" t="s">
        <v>13</v>
      </c>
    </row>
    <row r="399" spans="1:12" x14ac:dyDescent="0.3">
      <c r="A399">
        <v>1</v>
      </c>
      <c r="B399">
        <v>24</v>
      </c>
      <c r="C399">
        <v>1</v>
      </c>
      <c r="D399">
        <v>24</v>
      </c>
      <c r="E399" t="s">
        <v>18</v>
      </c>
      <c r="F399">
        <v>5</v>
      </c>
      <c r="G399">
        <v>3</v>
      </c>
      <c r="J399" s="1">
        <f t="shared" si="55"/>
        <v>1.9634954084936209E-3</v>
      </c>
      <c r="K399" s="2">
        <f t="shared" si="56"/>
        <v>3.5268851656513989E-3</v>
      </c>
      <c r="L399" t="s">
        <v>13</v>
      </c>
    </row>
    <row r="400" spans="1:12" x14ac:dyDescent="0.3">
      <c r="A400">
        <v>1</v>
      </c>
      <c r="B400">
        <v>24</v>
      </c>
      <c r="C400">
        <v>1</v>
      </c>
      <c r="D400">
        <v>2</v>
      </c>
      <c r="E400" t="s">
        <v>16</v>
      </c>
      <c r="F400">
        <v>10</v>
      </c>
      <c r="G400">
        <v>10</v>
      </c>
      <c r="J400" s="1">
        <f t="shared" si="55"/>
        <v>7.8539816339744835E-3</v>
      </c>
      <c r="K400" s="2">
        <f t="shared" si="56"/>
        <v>4.5847824058857317E-2</v>
      </c>
      <c r="L400" t="s">
        <v>13</v>
      </c>
    </row>
    <row r="401" spans="1:12" x14ac:dyDescent="0.3">
      <c r="A401">
        <v>1</v>
      </c>
      <c r="B401">
        <v>24</v>
      </c>
      <c r="C401">
        <v>1</v>
      </c>
      <c r="D401">
        <v>24</v>
      </c>
      <c r="E401" t="s">
        <v>18</v>
      </c>
      <c r="F401">
        <v>5</v>
      </c>
      <c r="G401">
        <v>3</v>
      </c>
      <c r="J401" s="1">
        <f t="shared" si="55"/>
        <v>1.9634954084936209E-3</v>
      </c>
      <c r="K401" s="2">
        <f t="shared" si="56"/>
        <v>3.5268851656513989E-3</v>
      </c>
      <c r="L401" t="s">
        <v>13</v>
      </c>
    </row>
    <row r="402" spans="1:12" x14ac:dyDescent="0.3">
      <c r="A402">
        <v>1</v>
      </c>
      <c r="B402">
        <v>24</v>
      </c>
      <c r="C402">
        <v>1</v>
      </c>
      <c r="D402">
        <v>24</v>
      </c>
      <c r="E402" t="s">
        <v>18</v>
      </c>
      <c r="F402">
        <v>5</v>
      </c>
      <c r="G402">
        <v>3</v>
      </c>
      <c r="J402" s="1">
        <f t="shared" si="55"/>
        <v>1.9634954084936209E-3</v>
      </c>
      <c r="K402" s="2">
        <f t="shared" si="56"/>
        <v>3.5268851656513989E-3</v>
      </c>
      <c r="L402" t="s">
        <v>13</v>
      </c>
    </row>
    <row r="403" spans="1:12" x14ac:dyDescent="0.3">
      <c r="A403">
        <v>1</v>
      </c>
      <c r="B403">
        <v>24</v>
      </c>
      <c r="C403">
        <v>1</v>
      </c>
      <c r="D403">
        <v>24</v>
      </c>
      <c r="E403" t="s">
        <v>18</v>
      </c>
      <c r="F403">
        <v>10</v>
      </c>
      <c r="G403">
        <v>6</v>
      </c>
      <c r="J403" s="1">
        <f t="shared" si="55"/>
        <v>7.8539816339744835E-3</v>
      </c>
      <c r="K403" s="2">
        <f t="shared" si="56"/>
        <v>2.6728826664807165E-2</v>
      </c>
      <c r="L403" t="s">
        <v>13</v>
      </c>
    </row>
    <row r="404" spans="1:12" x14ac:dyDescent="0.3">
      <c r="A404">
        <v>1</v>
      </c>
      <c r="B404">
        <v>24</v>
      </c>
      <c r="C404">
        <v>1</v>
      </c>
      <c r="D404">
        <v>24</v>
      </c>
      <c r="E404" t="s">
        <v>18</v>
      </c>
      <c r="F404">
        <v>5</v>
      </c>
      <c r="G404">
        <v>3</v>
      </c>
      <c r="J404" s="1">
        <f t="shared" si="55"/>
        <v>1.9634954084936209E-3</v>
      </c>
      <c r="K404" s="2">
        <f t="shared" si="56"/>
        <v>3.5268851656513989E-3</v>
      </c>
      <c r="L404" t="s">
        <v>13</v>
      </c>
    </row>
    <row r="405" spans="1:12" x14ac:dyDescent="0.3">
      <c r="A405">
        <v>1</v>
      </c>
      <c r="B405">
        <v>24</v>
      </c>
      <c r="C405">
        <v>1</v>
      </c>
      <c r="D405">
        <v>2</v>
      </c>
      <c r="E405" t="s">
        <v>16</v>
      </c>
      <c r="F405">
        <v>15</v>
      </c>
      <c r="G405">
        <v>10</v>
      </c>
      <c r="J405" s="1">
        <f t="shared" si="55"/>
        <v>1.7671458676442587E-2</v>
      </c>
      <c r="K405" s="2">
        <f t="shared" si="56"/>
        <v>9.7687695493628809E-2</v>
      </c>
      <c r="L405" t="s">
        <v>13</v>
      </c>
    </row>
    <row r="406" spans="1:12" x14ac:dyDescent="0.3">
      <c r="A406">
        <v>1</v>
      </c>
      <c r="B406">
        <v>24</v>
      </c>
      <c r="C406">
        <v>1</v>
      </c>
      <c r="D406">
        <v>2</v>
      </c>
      <c r="E406" t="s">
        <v>16</v>
      </c>
      <c r="F406">
        <v>20</v>
      </c>
      <c r="G406">
        <v>10</v>
      </c>
      <c r="J406" s="1">
        <f t="shared" si="55"/>
        <v>3.1415926535897934E-2</v>
      </c>
      <c r="K406" s="2">
        <f t="shared" si="56"/>
        <v>0.16708186706148101</v>
      </c>
      <c r="L406" t="s">
        <v>13</v>
      </c>
    </row>
    <row r="407" spans="1:12" x14ac:dyDescent="0.3">
      <c r="A407">
        <v>1</v>
      </c>
      <c r="B407">
        <v>24</v>
      </c>
      <c r="C407">
        <v>1</v>
      </c>
      <c r="D407">
        <v>24</v>
      </c>
      <c r="E407" t="s">
        <v>18</v>
      </c>
      <c r="F407">
        <v>5</v>
      </c>
      <c r="G407">
        <v>3</v>
      </c>
      <c r="J407" s="1">
        <f t="shared" si="55"/>
        <v>1.9634954084936209E-3</v>
      </c>
      <c r="K407" s="2">
        <f t="shared" si="56"/>
        <v>3.5268851656513989E-3</v>
      </c>
      <c r="L407" t="s">
        <v>13</v>
      </c>
    </row>
    <row r="408" spans="1:12" x14ac:dyDescent="0.3">
      <c r="A408">
        <v>1</v>
      </c>
      <c r="B408">
        <v>24</v>
      </c>
      <c r="C408">
        <v>1</v>
      </c>
      <c r="D408">
        <v>24</v>
      </c>
      <c r="E408" t="s">
        <v>18</v>
      </c>
      <c r="F408">
        <v>5</v>
      </c>
      <c r="G408">
        <v>3</v>
      </c>
      <c r="J408" s="1">
        <f t="shared" si="55"/>
        <v>1.9634954084936209E-3</v>
      </c>
      <c r="K408" s="2">
        <f t="shared" si="56"/>
        <v>3.5268851656513989E-3</v>
      </c>
      <c r="L408" t="s">
        <v>13</v>
      </c>
    </row>
    <row r="409" spans="1:12" x14ac:dyDescent="0.3">
      <c r="A409">
        <v>1</v>
      </c>
      <c r="B409">
        <v>24</v>
      </c>
      <c r="C409">
        <v>1</v>
      </c>
      <c r="D409">
        <v>24</v>
      </c>
      <c r="E409" t="s">
        <v>18</v>
      </c>
      <c r="F409">
        <v>5</v>
      </c>
      <c r="G409">
        <v>3</v>
      </c>
      <c r="J409" s="1">
        <f t="shared" si="55"/>
        <v>1.9634954084936209E-3</v>
      </c>
      <c r="K409" s="2">
        <f t="shared" si="56"/>
        <v>3.5268851656513989E-3</v>
      </c>
      <c r="L409" t="s">
        <v>13</v>
      </c>
    </row>
    <row r="410" spans="1:12" x14ac:dyDescent="0.3">
      <c r="A410">
        <v>1</v>
      </c>
      <c r="B410">
        <v>24</v>
      </c>
      <c r="C410">
        <v>1</v>
      </c>
      <c r="D410">
        <v>24</v>
      </c>
      <c r="E410" t="s">
        <v>18</v>
      </c>
      <c r="F410">
        <v>15</v>
      </c>
      <c r="G410">
        <v>6</v>
      </c>
      <c r="J410" s="1">
        <f t="shared" si="55"/>
        <v>1.7671458676442587E-2</v>
      </c>
      <c r="K410" s="2">
        <f t="shared" si="56"/>
        <v>5.6950957515054322E-2</v>
      </c>
      <c r="L410" t="s">
        <v>13</v>
      </c>
    </row>
    <row r="411" spans="1:12" x14ac:dyDescent="0.3">
      <c r="A411">
        <v>1</v>
      </c>
      <c r="B411">
        <v>24</v>
      </c>
      <c r="C411">
        <v>1</v>
      </c>
      <c r="D411">
        <v>24</v>
      </c>
      <c r="E411" t="s">
        <v>18</v>
      </c>
      <c r="F411">
        <v>15</v>
      </c>
      <c r="G411">
        <v>6</v>
      </c>
      <c r="J411" s="1">
        <f t="shared" si="55"/>
        <v>1.7671458676442587E-2</v>
      </c>
      <c r="K411" s="2">
        <f t="shared" si="56"/>
        <v>5.6950957515054322E-2</v>
      </c>
      <c r="L411" t="s">
        <v>13</v>
      </c>
    </row>
    <row r="412" spans="1:12" x14ac:dyDescent="0.3">
      <c r="A412">
        <v>1</v>
      </c>
      <c r="B412">
        <v>24</v>
      </c>
      <c r="C412">
        <v>1</v>
      </c>
      <c r="D412">
        <v>2</v>
      </c>
      <c r="E412" t="s">
        <v>16</v>
      </c>
      <c r="F412">
        <v>25</v>
      </c>
      <c r="G412">
        <v>10</v>
      </c>
      <c r="J412" s="1">
        <f t="shared" si="55"/>
        <v>4.9087385212340517E-2</v>
      </c>
      <c r="K412" s="2">
        <f t="shared" si="56"/>
        <v>0.25335387272216597</v>
      </c>
      <c r="L412" t="s">
        <v>13</v>
      </c>
    </row>
    <row r="413" spans="1:12" x14ac:dyDescent="0.3">
      <c r="A413">
        <v>1</v>
      </c>
      <c r="B413">
        <v>24</v>
      </c>
      <c r="C413">
        <v>1</v>
      </c>
      <c r="D413">
        <v>2</v>
      </c>
      <c r="E413" t="s">
        <v>16</v>
      </c>
      <c r="F413">
        <v>15</v>
      </c>
      <c r="G413">
        <v>15</v>
      </c>
      <c r="J413" s="1">
        <f t="shared" si="55"/>
        <v>1.7671458676442587E-2</v>
      </c>
      <c r="K413" s="2">
        <f t="shared" si="56"/>
        <v>0.14991499044672146</v>
      </c>
      <c r="L413" t="s">
        <v>13</v>
      </c>
    </row>
    <row r="414" spans="1:12" x14ac:dyDescent="0.3">
      <c r="A414">
        <v>1</v>
      </c>
      <c r="B414">
        <v>24</v>
      </c>
      <c r="C414">
        <v>1</v>
      </c>
      <c r="D414">
        <v>10</v>
      </c>
      <c r="E414" t="s">
        <v>12</v>
      </c>
      <c r="F414">
        <v>30</v>
      </c>
      <c r="G414">
        <v>6</v>
      </c>
      <c r="J414" s="1">
        <f t="shared" si="55"/>
        <v>7.0685834705770348E-2</v>
      </c>
      <c r="K414" s="2">
        <f>EXP(-9.7663+1.83097*LN(F414)+1.09511*LN(G414))</f>
        <v>0.20666918219958577</v>
      </c>
      <c r="L414" t="s">
        <v>19</v>
      </c>
    </row>
    <row r="415" spans="1:12" x14ac:dyDescent="0.3">
      <c r="A415">
        <v>1</v>
      </c>
      <c r="B415">
        <v>24</v>
      </c>
      <c r="C415">
        <v>1</v>
      </c>
      <c r="D415">
        <v>24</v>
      </c>
      <c r="E415" t="s">
        <v>18</v>
      </c>
      <c r="F415">
        <v>5</v>
      </c>
      <c r="G415">
        <v>3</v>
      </c>
      <c r="J415" s="1">
        <f t="shared" si="55"/>
        <v>1.9634954084936209E-3</v>
      </c>
      <c r="K415" s="2">
        <f>EXP(-9.81042+1.86563*LN(F415)+1.0563*LN(G415))</f>
        <v>3.5268851656513989E-3</v>
      </c>
      <c r="L415" t="s">
        <v>13</v>
      </c>
    </row>
    <row r="416" spans="1:12" x14ac:dyDescent="0.3">
      <c r="A416">
        <v>1</v>
      </c>
      <c r="B416">
        <v>24</v>
      </c>
      <c r="C416">
        <v>1</v>
      </c>
      <c r="D416">
        <v>10</v>
      </c>
      <c r="E416" t="s">
        <v>12</v>
      </c>
      <c r="F416">
        <v>20</v>
      </c>
      <c r="G416">
        <v>6</v>
      </c>
      <c r="J416" s="1">
        <f t="shared" si="55"/>
        <v>3.1415926535897934E-2</v>
      </c>
      <c r="K416" s="2">
        <f>EXP(-9.7663+1.83097*LN(F416)+1.09511*LN(G416))</f>
        <v>9.8368921153889677E-2</v>
      </c>
      <c r="L416" t="s">
        <v>17</v>
      </c>
    </row>
    <row r="417" spans="1:12" x14ac:dyDescent="0.3">
      <c r="A417">
        <v>1</v>
      </c>
      <c r="B417">
        <v>24</v>
      </c>
      <c r="C417">
        <v>1</v>
      </c>
      <c r="D417">
        <v>24</v>
      </c>
      <c r="E417" t="s">
        <v>18</v>
      </c>
      <c r="F417">
        <v>5</v>
      </c>
      <c r="G417">
        <v>3</v>
      </c>
      <c r="J417" s="1">
        <f t="shared" si="55"/>
        <v>1.9634954084936209E-3</v>
      </c>
      <c r="K417" s="2">
        <f t="shared" ref="K417:K420" si="57">EXP(-9.81042+1.86563*LN(F417)+1.0563*LN(G417))</f>
        <v>3.5268851656513989E-3</v>
      </c>
      <c r="L417" t="s">
        <v>13</v>
      </c>
    </row>
    <row r="418" spans="1:12" x14ac:dyDescent="0.3">
      <c r="A418">
        <v>1</v>
      </c>
      <c r="B418">
        <v>24</v>
      </c>
      <c r="C418">
        <v>1</v>
      </c>
      <c r="D418">
        <v>24</v>
      </c>
      <c r="E418" t="s">
        <v>18</v>
      </c>
      <c r="F418">
        <v>5</v>
      </c>
      <c r="G418">
        <v>3</v>
      </c>
      <c r="J418" s="1">
        <f t="shared" si="55"/>
        <v>1.9634954084936209E-3</v>
      </c>
      <c r="K418" s="2">
        <f t="shared" si="57"/>
        <v>3.5268851656513989E-3</v>
      </c>
      <c r="L418" t="s">
        <v>13</v>
      </c>
    </row>
    <row r="419" spans="1:12" x14ac:dyDescent="0.3">
      <c r="A419">
        <v>1</v>
      </c>
      <c r="B419">
        <v>24</v>
      </c>
      <c r="C419">
        <v>1</v>
      </c>
      <c r="D419">
        <v>24</v>
      </c>
      <c r="E419" t="s">
        <v>18</v>
      </c>
      <c r="F419">
        <v>5</v>
      </c>
      <c r="G419">
        <v>3</v>
      </c>
      <c r="J419" s="1">
        <f t="shared" si="55"/>
        <v>1.9634954084936209E-3</v>
      </c>
      <c r="K419" s="2">
        <f t="shared" si="57"/>
        <v>3.5268851656513989E-3</v>
      </c>
      <c r="L419" t="s">
        <v>13</v>
      </c>
    </row>
    <row r="420" spans="1:12" x14ac:dyDescent="0.3">
      <c r="A420">
        <v>1</v>
      </c>
      <c r="B420">
        <v>24</v>
      </c>
      <c r="C420">
        <v>1</v>
      </c>
      <c r="D420">
        <v>24</v>
      </c>
      <c r="E420" t="s">
        <v>18</v>
      </c>
      <c r="F420">
        <v>5</v>
      </c>
      <c r="G420">
        <v>3</v>
      </c>
      <c r="J420" s="1">
        <f t="shared" si="55"/>
        <v>1.9634954084936209E-3</v>
      </c>
      <c r="K420" s="2">
        <f t="shared" si="57"/>
        <v>3.5268851656513989E-3</v>
      </c>
      <c r="L420" t="s">
        <v>13</v>
      </c>
    </row>
    <row r="421" spans="1:12" x14ac:dyDescent="0.3">
      <c r="A421">
        <v>1</v>
      </c>
      <c r="B421">
        <v>24</v>
      </c>
      <c r="C421">
        <v>1</v>
      </c>
      <c r="D421">
        <v>10</v>
      </c>
      <c r="E421" t="s">
        <v>12</v>
      </c>
      <c r="F421">
        <v>15</v>
      </c>
      <c r="G421">
        <v>3</v>
      </c>
      <c r="J421" s="1">
        <f t="shared" si="55"/>
        <v>1.7671458676442587E-2</v>
      </c>
      <c r="K421" s="2">
        <f t="shared" ref="K421:K422" si="58">EXP(-9.7663+1.83097*LN(F421)+1.09511*LN(G421))</f>
        <v>2.719179461263227E-2</v>
      </c>
      <c r="L421" t="s">
        <v>13</v>
      </c>
    </row>
    <row r="422" spans="1:12" x14ac:dyDescent="0.3">
      <c r="A422">
        <v>1</v>
      </c>
      <c r="B422">
        <v>24</v>
      </c>
      <c r="C422">
        <v>1</v>
      </c>
      <c r="D422">
        <v>10</v>
      </c>
      <c r="E422" t="s">
        <v>12</v>
      </c>
      <c r="F422">
        <v>20</v>
      </c>
      <c r="G422">
        <v>3</v>
      </c>
      <c r="J422" s="1">
        <f t="shared" si="55"/>
        <v>3.1415926535897934E-2</v>
      </c>
      <c r="K422" s="2">
        <f t="shared" si="58"/>
        <v>4.6046534436573458E-2</v>
      </c>
      <c r="L422" t="s">
        <v>17</v>
      </c>
    </row>
    <row r="423" spans="1:12" x14ac:dyDescent="0.3">
      <c r="A423">
        <v>1</v>
      </c>
      <c r="B423">
        <v>24</v>
      </c>
      <c r="C423">
        <v>1</v>
      </c>
      <c r="D423">
        <v>24</v>
      </c>
      <c r="E423" t="s">
        <v>18</v>
      </c>
      <c r="F423">
        <v>5</v>
      </c>
      <c r="G423">
        <v>6</v>
      </c>
      <c r="J423" s="1">
        <f t="shared" si="55"/>
        <v>1.9634954084936209E-3</v>
      </c>
      <c r="K423" s="2">
        <f>EXP(-9.81042+1.86563*LN(F423)+1.0563*LN(G423))</f>
        <v>7.3344795804612326E-3</v>
      </c>
      <c r="L423" t="s">
        <v>13</v>
      </c>
    </row>
    <row r="424" spans="1:12" x14ac:dyDescent="0.3">
      <c r="A424">
        <v>1</v>
      </c>
      <c r="B424">
        <v>24</v>
      </c>
      <c r="C424">
        <v>1</v>
      </c>
      <c r="D424">
        <v>10</v>
      </c>
      <c r="E424" t="s">
        <v>12</v>
      </c>
      <c r="F424">
        <v>25</v>
      </c>
      <c r="G424">
        <v>6</v>
      </c>
      <c r="J424" s="1">
        <f t="shared" si="55"/>
        <v>4.9087385212340517E-2</v>
      </c>
      <c r="K424" s="2">
        <f>EXP(-9.7663+1.83097*LN(F424)+1.09511*LN(G424))</f>
        <v>0.14801210491524977</v>
      </c>
      <c r="L424" t="s">
        <v>17</v>
      </c>
    </row>
    <row r="425" spans="1:12" x14ac:dyDescent="0.3">
      <c r="A425">
        <v>1</v>
      </c>
      <c r="B425">
        <v>24</v>
      </c>
      <c r="C425">
        <v>1</v>
      </c>
      <c r="D425">
        <v>24</v>
      </c>
      <c r="E425" t="s">
        <v>18</v>
      </c>
      <c r="F425">
        <v>5</v>
      </c>
      <c r="G425">
        <v>3</v>
      </c>
      <c r="J425" s="1">
        <f t="shared" si="55"/>
        <v>1.9634954084936209E-3</v>
      </c>
      <c r="K425" s="2">
        <f t="shared" ref="K425:K451" si="59">EXP(-9.81042+1.86563*LN(F425)+1.0563*LN(G425))</f>
        <v>3.5268851656513989E-3</v>
      </c>
      <c r="L425" t="s">
        <v>13</v>
      </c>
    </row>
    <row r="426" spans="1:12" x14ac:dyDescent="0.3">
      <c r="A426">
        <v>1</v>
      </c>
      <c r="B426">
        <v>24</v>
      </c>
      <c r="C426">
        <v>1</v>
      </c>
      <c r="D426">
        <v>24</v>
      </c>
      <c r="E426" t="s">
        <v>18</v>
      </c>
      <c r="F426">
        <v>5</v>
      </c>
      <c r="G426">
        <v>3</v>
      </c>
      <c r="J426" s="1">
        <f t="shared" si="55"/>
        <v>1.9634954084936209E-3</v>
      </c>
      <c r="K426" s="2">
        <f t="shared" si="59"/>
        <v>3.5268851656513989E-3</v>
      </c>
      <c r="L426" t="s">
        <v>13</v>
      </c>
    </row>
    <row r="427" spans="1:12" x14ac:dyDescent="0.3">
      <c r="A427">
        <v>1</v>
      </c>
      <c r="B427">
        <v>24</v>
      </c>
      <c r="C427">
        <v>1</v>
      </c>
      <c r="D427">
        <v>24</v>
      </c>
      <c r="E427" t="s">
        <v>18</v>
      </c>
      <c r="F427">
        <v>5</v>
      </c>
      <c r="G427">
        <v>3</v>
      </c>
      <c r="J427" s="1">
        <f t="shared" si="55"/>
        <v>1.9634954084936209E-3</v>
      </c>
      <c r="K427" s="2">
        <f t="shared" si="59"/>
        <v>3.5268851656513989E-3</v>
      </c>
      <c r="L427" t="s">
        <v>13</v>
      </c>
    </row>
    <row r="428" spans="1:12" x14ac:dyDescent="0.3">
      <c r="A428">
        <v>1</v>
      </c>
      <c r="B428">
        <v>24</v>
      </c>
      <c r="C428">
        <v>1</v>
      </c>
      <c r="D428">
        <v>24</v>
      </c>
      <c r="E428" t="s">
        <v>18</v>
      </c>
      <c r="F428">
        <v>20</v>
      </c>
      <c r="G428">
        <v>6</v>
      </c>
      <c r="J428" s="1">
        <f t="shared" si="55"/>
        <v>3.1415926535897934E-2</v>
      </c>
      <c r="K428" s="2">
        <f t="shared" si="59"/>
        <v>9.7407071222956207E-2</v>
      </c>
      <c r="L428" t="s">
        <v>17</v>
      </c>
    </row>
    <row r="429" spans="1:12" x14ac:dyDescent="0.3">
      <c r="A429">
        <v>1</v>
      </c>
      <c r="B429">
        <v>24</v>
      </c>
      <c r="C429">
        <v>1</v>
      </c>
      <c r="D429">
        <v>24</v>
      </c>
      <c r="E429" t="s">
        <v>18</v>
      </c>
      <c r="F429">
        <v>5</v>
      </c>
      <c r="G429">
        <v>3</v>
      </c>
      <c r="J429" s="1">
        <f t="shared" si="55"/>
        <v>1.9634954084936209E-3</v>
      </c>
      <c r="K429" s="2">
        <f t="shared" si="59"/>
        <v>3.5268851656513989E-3</v>
      </c>
      <c r="L429" t="s">
        <v>13</v>
      </c>
    </row>
    <row r="430" spans="1:12" x14ac:dyDescent="0.3">
      <c r="A430">
        <v>1</v>
      </c>
      <c r="B430">
        <v>24</v>
      </c>
      <c r="C430">
        <v>1</v>
      </c>
      <c r="D430">
        <v>24</v>
      </c>
      <c r="E430" t="s">
        <v>18</v>
      </c>
      <c r="F430">
        <v>5</v>
      </c>
      <c r="G430">
        <v>3</v>
      </c>
      <c r="J430" s="1">
        <f t="shared" si="55"/>
        <v>1.9634954084936209E-3</v>
      </c>
      <c r="K430" s="2">
        <f t="shared" si="59"/>
        <v>3.5268851656513989E-3</v>
      </c>
      <c r="L430" t="s">
        <v>13</v>
      </c>
    </row>
    <row r="431" spans="1:12" x14ac:dyDescent="0.3">
      <c r="A431">
        <v>1</v>
      </c>
      <c r="B431">
        <v>24</v>
      </c>
      <c r="C431">
        <v>1</v>
      </c>
      <c r="D431">
        <v>24</v>
      </c>
      <c r="E431" t="s">
        <v>18</v>
      </c>
      <c r="F431">
        <v>5</v>
      </c>
      <c r="G431">
        <v>3</v>
      </c>
      <c r="J431" s="1">
        <f t="shared" si="55"/>
        <v>1.9634954084936209E-3</v>
      </c>
      <c r="K431" s="2">
        <f t="shared" si="59"/>
        <v>3.5268851656513989E-3</v>
      </c>
      <c r="L431" t="s">
        <v>13</v>
      </c>
    </row>
    <row r="432" spans="1:12" x14ac:dyDescent="0.3">
      <c r="A432">
        <v>1</v>
      </c>
      <c r="B432">
        <v>24</v>
      </c>
      <c r="C432">
        <v>1</v>
      </c>
      <c r="D432">
        <v>24</v>
      </c>
      <c r="E432" t="s">
        <v>18</v>
      </c>
      <c r="F432">
        <v>5</v>
      </c>
      <c r="G432">
        <v>3</v>
      </c>
      <c r="J432" s="1">
        <f t="shared" si="55"/>
        <v>1.9634954084936209E-3</v>
      </c>
      <c r="K432" s="2">
        <f t="shared" si="59"/>
        <v>3.5268851656513989E-3</v>
      </c>
      <c r="L432" t="s">
        <v>13</v>
      </c>
    </row>
    <row r="433" spans="1:12" x14ac:dyDescent="0.3">
      <c r="A433">
        <v>1</v>
      </c>
      <c r="B433">
        <v>24</v>
      </c>
      <c r="C433">
        <v>1</v>
      </c>
      <c r="D433">
        <v>24</v>
      </c>
      <c r="E433" t="s">
        <v>18</v>
      </c>
      <c r="F433">
        <v>5</v>
      </c>
      <c r="G433">
        <v>3</v>
      </c>
      <c r="J433" s="1">
        <f t="shared" si="55"/>
        <v>1.9634954084936209E-3</v>
      </c>
      <c r="K433" s="2">
        <f t="shared" si="59"/>
        <v>3.5268851656513989E-3</v>
      </c>
      <c r="L433" t="s">
        <v>13</v>
      </c>
    </row>
    <row r="434" spans="1:12" x14ac:dyDescent="0.3">
      <c r="A434">
        <v>1</v>
      </c>
      <c r="B434">
        <v>24</v>
      </c>
      <c r="C434">
        <v>1</v>
      </c>
      <c r="D434">
        <v>24</v>
      </c>
      <c r="E434" t="s">
        <v>18</v>
      </c>
      <c r="F434">
        <v>5</v>
      </c>
      <c r="G434">
        <v>3</v>
      </c>
      <c r="J434" s="1">
        <f t="shared" si="55"/>
        <v>1.9634954084936209E-3</v>
      </c>
      <c r="K434" s="2">
        <f t="shared" si="59"/>
        <v>3.5268851656513989E-3</v>
      </c>
      <c r="L434" t="s">
        <v>13</v>
      </c>
    </row>
    <row r="435" spans="1:12" x14ac:dyDescent="0.3">
      <c r="A435">
        <v>1</v>
      </c>
      <c r="B435">
        <v>24</v>
      </c>
      <c r="C435">
        <v>1</v>
      </c>
      <c r="D435">
        <v>24</v>
      </c>
      <c r="E435" t="s">
        <v>18</v>
      </c>
      <c r="F435">
        <v>5</v>
      </c>
      <c r="G435">
        <v>3</v>
      </c>
      <c r="J435" s="1">
        <f t="shared" si="55"/>
        <v>1.9634954084936209E-3</v>
      </c>
      <c r="K435" s="2">
        <f t="shared" si="59"/>
        <v>3.5268851656513989E-3</v>
      </c>
      <c r="L435" t="s">
        <v>13</v>
      </c>
    </row>
    <row r="436" spans="1:12" x14ac:dyDescent="0.3">
      <c r="A436">
        <v>1</v>
      </c>
      <c r="B436">
        <v>24</v>
      </c>
      <c r="C436">
        <v>1</v>
      </c>
      <c r="D436">
        <v>24</v>
      </c>
      <c r="E436" t="s">
        <v>18</v>
      </c>
      <c r="F436">
        <v>5</v>
      </c>
      <c r="G436">
        <v>3</v>
      </c>
      <c r="J436" s="1">
        <f t="shared" si="55"/>
        <v>1.9634954084936209E-3</v>
      </c>
      <c r="K436" s="2">
        <f t="shared" si="59"/>
        <v>3.5268851656513989E-3</v>
      </c>
      <c r="L436" t="s">
        <v>13</v>
      </c>
    </row>
    <row r="437" spans="1:12" x14ac:dyDescent="0.3">
      <c r="A437">
        <v>1</v>
      </c>
      <c r="B437">
        <v>24</v>
      </c>
      <c r="C437">
        <v>1</v>
      </c>
      <c r="D437">
        <v>24</v>
      </c>
      <c r="E437" t="s">
        <v>18</v>
      </c>
      <c r="F437">
        <v>5</v>
      </c>
      <c r="G437">
        <v>3</v>
      </c>
      <c r="J437" s="1">
        <f t="shared" si="55"/>
        <v>1.9634954084936209E-3</v>
      </c>
      <c r="K437" s="2">
        <f t="shared" si="59"/>
        <v>3.5268851656513989E-3</v>
      </c>
      <c r="L437" t="s">
        <v>13</v>
      </c>
    </row>
    <row r="438" spans="1:12" x14ac:dyDescent="0.3">
      <c r="A438">
        <v>1</v>
      </c>
      <c r="B438">
        <v>24</v>
      </c>
      <c r="C438">
        <v>1</v>
      </c>
      <c r="D438">
        <v>24</v>
      </c>
      <c r="E438" t="s">
        <v>18</v>
      </c>
      <c r="F438">
        <v>5</v>
      </c>
      <c r="G438">
        <v>3</v>
      </c>
      <c r="J438" s="1">
        <f t="shared" si="55"/>
        <v>1.9634954084936209E-3</v>
      </c>
      <c r="K438" s="2">
        <f t="shared" si="59"/>
        <v>3.5268851656513989E-3</v>
      </c>
      <c r="L438" t="s">
        <v>13</v>
      </c>
    </row>
    <row r="439" spans="1:12" x14ac:dyDescent="0.3">
      <c r="A439">
        <v>1</v>
      </c>
      <c r="B439">
        <v>24</v>
      </c>
      <c r="C439">
        <v>1</v>
      </c>
      <c r="D439">
        <v>24</v>
      </c>
      <c r="E439" t="s">
        <v>18</v>
      </c>
      <c r="F439">
        <v>5</v>
      </c>
      <c r="G439">
        <v>3</v>
      </c>
      <c r="J439" s="1">
        <f t="shared" si="55"/>
        <v>1.9634954084936209E-3</v>
      </c>
      <c r="K439" s="2">
        <f t="shared" si="59"/>
        <v>3.5268851656513989E-3</v>
      </c>
      <c r="L439" t="s">
        <v>13</v>
      </c>
    </row>
    <row r="440" spans="1:12" x14ac:dyDescent="0.3">
      <c r="A440">
        <v>1</v>
      </c>
      <c r="B440">
        <v>24</v>
      </c>
      <c r="C440">
        <v>1</v>
      </c>
      <c r="D440">
        <v>24</v>
      </c>
      <c r="E440" t="s">
        <v>18</v>
      </c>
      <c r="F440">
        <v>5</v>
      </c>
      <c r="G440">
        <v>3</v>
      </c>
      <c r="J440" s="1">
        <f t="shared" si="55"/>
        <v>1.9634954084936209E-3</v>
      </c>
      <c r="K440" s="2">
        <f t="shared" si="59"/>
        <v>3.5268851656513989E-3</v>
      </c>
      <c r="L440" t="s">
        <v>13</v>
      </c>
    </row>
    <row r="441" spans="1:12" x14ac:dyDescent="0.3">
      <c r="A441">
        <v>1</v>
      </c>
      <c r="B441">
        <v>24</v>
      </c>
      <c r="C441">
        <v>1</v>
      </c>
      <c r="D441">
        <v>24</v>
      </c>
      <c r="E441" t="s">
        <v>18</v>
      </c>
      <c r="F441">
        <v>5</v>
      </c>
      <c r="G441">
        <v>3</v>
      </c>
      <c r="J441" s="1">
        <f t="shared" si="55"/>
        <v>1.9634954084936209E-3</v>
      </c>
      <c r="K441" s="2">
        <f t="shared" si="59"/>
        <v>3.5268851656513989E-3</v>
      </c>
      <c r="L441" t="s">
        <v>13</v>
      </c>
    </row>
    <row r="442" spans="1:12" x14ac:dyDescent="0.3">
      <c r="A442">
        <v>1</v>
      </c>
      <c r="B442">
        <v>24</v>
      </c>
      <c r="C442">
        <v>1</v>
      </c>
      <c r="D442">
        <v>24</v>
      </c>
      <c r="E442" t="s">
        <v>18</v>
      </c>
      <c r="F442">
        <v>5</v>
      </c>
      <c r="G442">
        <v>3</v>
      </c>
      <c r="J442" s="1">
        <f t="shared" si="55"/>
        <v>1.9634954084936209E-3</v>
      </c>
      <c r="K442" s="2">
        <f t="shared" si="59"/>
        <v>3.5268851656513989E-3</v>
      </c>
      <c r="L442" t="s">
        <v>13</v>
      </c>
    </row>
    <row r="443" spans="1:12" x14ac:dyDescent="0.3">
      <c r="A443">
        <v>1</v>
      </c>
      <c r="B443">
        <v>24</v>
      </c>
      <c r="C443">
        <v>1</v>
      </c>
      <c r="D443">
        <v>24</v>
      </c>
      <c r="E443" t="s">
        <v>18</v>
      </c>
      <c r="F443">
        <v>5</v>
      </c>
      <c r="G443">
        <v>3</v>
      </c>
      <c r="J443" s="1">
        <f t="shared" si="55"/>
        <v>1.9634954084936209E-3</v>
      </c>
      <c r="K443" s="2">
        <f t="shared" si="59"/>
        <v>3.5268851656513989E-3</v>
      </c>
      <c r="L443" t="s">
        <v>13</v>
      </c>
    </row>
    <row r="444" spans="1:12" x14ac:dyDescent="0.3">
      <c r="A444">
        <v>1</v>
      </c>
      <c r="B444">
        <v>24</v>
      </c>
      <c r="C444">
        <v>1</v>
      </c>
      <c r="D444">
        <v>24</v>
      </c>
      <c r="E444" t="s">
        <v>18</v>
      </c>
      <c r="F444">
        <v>5</v>
      </c>
      <c r="G444">
        <v>3</v>
      </c>
      <c r="J444" s="1">
        <f t="shared" si="55"/>
        <v>1.9634954084936209E-3</v>
      </c>
      <c r="K444" s="2">
        <f t="shared" si="59"/>
        <v>3.5268851656513989E-3</v>
      </c>
      <c r="L444" t="s">
        <v>13</v>
      </c>
    </row>
    <row r="445" spans="1:12" x14ac:dyDescent="0.3">
      <c r="A445">
        <v>1</v>
      </c>
      <c r="B445">
        <v>24</v>
      </c>
      <c r="C445">
        <v>1</v>
      </c>
      <c r="D445">
        <v>24</v>
      </c>
      <c r="E445" t="s">
        <v>18</v>
      </c>
      <c r="F445">
        <v>5</v>
      </c>
      <c r="G445">
        <v>3</v>
      </c>
      <c r="J445" s="1">
        <f t="shared" si="55"/>
        <v>1.9634954084936209E-3</v>
      </c>
      <c r="K445" s="2">
        <f t="shared" si="59"/>
        <v>3.5268851656513989E-3</v>
      </c>
      <c r="L445" t="s">
        <v>13</v>
      </c>
    </row>
    <row r="446" spans="1:12" x14ac:dyDescent="0.3">
      <c r="A446">
        <v>1</v>
      </c>
      <c r="B446">
        <v>24</v>
      </c>
      <c r="C446">
        <v>1</v>
      </c>
      <c r="D446">
        <v>24</v>
      </c>
      <c r="E446" t="s">
        <v>18</v>
      </c>
      <c r="F446">
        <v>10</v>
      </c>
      <c r="G446">
        <v>6</v>
      </c>
      <c r="J446" s="1">
        <f t="shared" si="55"/>
        <v>7.8539816339744835E-3</v>
      </c>
      <c r="K446" s="2">
        <f t="shared" si="59"/>
        <v>2.6728826664807165E-2</v>
      </c>
      <c r="L446" t="s">
        <v>13</v>
      </c>
    </row>
    <row r="447" spans="1:12" x14ac:dyDescent="0.3">
      <c r="A447">
        <v>1</v>
      </c>
      <c r="B447">
        <v>24</v>
      </c>
      <c r="C447">
        <v>1</v>
      </c>
      <c r="D447">
        <v>24</v>
      </c>
      <c r="E447" t="s">
        <v>18</v>
      </c>
      <c r="F447">
        <v>5</v>
      </c>
      <c r="G447">
        <v>3</v>
      </c>
      <c r="J447" s="1">
        <f t="shared" si="55"/>
        <v>1.9634954084936209E-3</v>
      </c>
      <c r="K447" s="2">
        <f t="shared" si="59"/>
        <v>3.5268851656513989E-3</v>
      </c>
      <c r="L447" t="s">
        <v>13</v>
      </c>
    </row>
    <row r="448" spans="1:12" x14ac:dyDescent="0.3">
      <c r="A448">
        <v>1</v>
      </c>
      <c r="B448">
        <v>24</v>
      </c>
      <c r="C448">
        <v>1</v>
      </c>
      <c r="D448">
        <v>24</v>
      </c>
      <c r="E448" t="s">
        <v>18</v>
      </c>
      <c r="F448">
        <v>15</v>
      </c>
      <c r="G448">
        <v>6</v>
      </c>
      <c r="J448" s="1">
        <f t="shared" si="55"/>
        <v>1.7671458676442587E-2</v>
      </c>
      <c r="K448" s="2">
        <f t="shared" si="59"/>
        <v>5.6950957515054322E-2</v>
      </c>
      <c r="L448" t="s">
        <v>13</v>
      </c>
    </row>
    <row r="449" spans="1:12" x14ac:dyDescent="0.3">
      <c r="A449">
        <v>1</v>
      </c>
      <c r="B449">
        <v>24</v>
      </c>
      <c r="C449">
        <v>1</v>
      </c>
      <c r="D449">
        <v>24</v>
      </c>
      <c r="E449" t="s">
        <v>18</v>
      </c>
      <c r="F449">
        <v>5</v>
      </c>
      <c r="G449">
        <v>3</v>
      </c>
      <c r="J449" s="1">
        <f t="shared" si="55"/>
        <v>1.9634954084936209E-3</v>
      </c>
      <c r="K449" s="2">
        <f t="shared" si="59"/>
        <v>3.5268851656513989E-3</v>
      </c>
      <c r="L449" t="s">
        <v>13</v>
      </c>
    </row>
    <row r="450" spans="1:12" x14ac:dyDescent="0.3">
      <c r="A450">
        <v>1</v>
      </c>
      <c r="B450">
        <v>24</v>
      </c>
      <c r="C450">
        <v>1</v>
      </c>
      <c r="D450">
        <v>24</v>
      </c>
      <c r="E450" t="s">
        <v>18</v>
      </c>
      <c r="F450">
        <v>5</v>
      </c>
      <c r="G450">
        <v>3</v>
      </c>
      <c r="J450" s="1">
        <f t="shared" si="55"/>
        <v>1.9634954084936209E-3</v>
      </c>
      <c r="K450" s="2">
        <f t="shared" si="59"/>
        <v>3.5268851656513989E-3</v>
      </c>
      <c r="L450" t="s">
        <v>13</v>
      </c>
    </row>
    <row r="451" spans="1:12" hidden="1" x14ac:dyDescent="0.3">
      <c r="A451">
        <v>13</v>
      </c>
      <c r="B451">
        <v>43</v>
      </c>
      <c r="C451">
        <v>1</v>
      </c>
      <c r="D451">
        <v>24</v>
      </c>
      <c r="E451" t="s">
        <v>18</v>
      </c>
      <c r="F451">
        <v>20</v>
      </c>
      <c r="G451">
        <v>6</v>
      </c>
      <c r="J451" s="1">
        <f t="shared" ref="J451:J514" si="60">((F451*F451/10000)*(PI()/4*C451))</f>
        <v>3.1415926535897934E-2</v>
      </c>
      <c r="K451" s="2">
        <f t="shared" si="59"/>
        <v>9.7407071222956207E-2</v>
      </c>
      <c r="L451" t="s">
        <v>17</v>
      </c>
    </row>
    <row r="452" spans="1:12" hidden="1" x14ac:dyDescent="0.3">
      <c r="A452">
        <v>13</v>
      </c>
      <c r="B452">
        <v>43</v>
      </c>
      <c r="C452">
        <v>1</v>
      </c>
      <c r="D452">
        <v>22</v>
      </c>
      <c r="E452" t="s">
        <v>15</v>
      </c>
      <c r="F452">
        <v>10</v>
      </c>
      <c r="G452">
        <v>3</v>
      </c>
      <c r="J452" s="1">
        <f t="shared" si="60"/>
        <v>7.8539816339744835E-3</v>
      </c>
      <c r="K452" s="2">
        <f t="shared" ref="K452:K454" si="61">EXP(-9.7663+1.83097*LN(F452)+1.09511*LN(G452))</f>
        <v>1.2942556175112916E-2</v>
      </c>
      <c r="L452" t="s">
        <v>13</v>
      </c>
    </row>
    <row r="453" spans="1:12" hidden="1" x14ac:dyDescent="0.3">
      <c r="A453">
        <v>13</v>
      </c>
      <c r="B453">
        <v>43</v>
      </c>
      <c r="C453">
        <v>1</v>
      </c>
      <c r="D453">
        <v>22</v>
      </c>
      <c r="E453" t="s">
        <v>15</v>
      </c>
      <c r="F453">
        <v>10</v>
      </c>
      <c r="G453">
        <v>3</v>
      </c>
      <c r="J453" s="1">
        <f t="shared" si="60"/>
        <v>7.8539816339744835E-3</v>
      </c>
      <c r="K453" s="2">
        <f t="shared" si="61"/>
        <v>1.2942556175112916E-2</v>
      </c>
      <c r="L453" t="s">
        <v>13</v>
      </c>
    </row>
    <row r="454" spans="1:12" hidden="1" x14ac:dyDescent="0.3">
      <c r="A454">
        <v>13</v>
      </c>
      <c r="B454">
        <v>43</v>
      </c>
      <c r="C454">
        <v>1</v>
      </c>
      <c r="D454">
        <v>22</v>
      </c>
      <c r="E454" t="s">
        <v>15</v>
      </c>
      <c r="F454">
        <v>20</v>
      </c>
      <c r="G454">
        <v>3</v>
      </c>
      <c r="J454" s="1">
        <f t="shared" si="60"/>
        <v>3.1415926535897934E-2</v>
      </c>
      <c r="K454" s="2">
        <f t="shared" si="61"/>
        <v>4.6046534436573458E-2</v>
      </c>
      <c r="L454" t="s">
        <v>17</v>
      </c>
    </row>
    <row r="455" spans="1:12" hidden="1" x14ac:dyDescent="0.3">
      <c r="A455">
        <v>13</v>
      </c>
      <c r="B455">
        <v>43</v>
      </c>
      <c r="C455">
        <v>1</v>
      </c>
      <c r="D455">
        <v>24</v>
      </c>
      <c r="E455" t="s">
        <v>18</v>
      </c>
      <c r="F455">
        <v>5</v>
      </c>
      <c r="G455">
        <v>3</v>
      </c>
      <c r="J455" s="1">
        <f t="shared" si="60"/>
        <v>1.9634954084936209E-3</v>
      </c>
      <c r="K455" s="2">
        <f t="shared" ref="K455:K457" si="62">EXP(-9.81042+1.86563*LN(F455)+1.0563*LN(G455))</f>
        <v>3.5268851656513989E-3</v>
      </c>
      <c r="L455" t="s">
        <v>13</v>
      </c>
    </row>
    <row r="456" spans="1:12" hidden="1" x14ac:dyDescent="0.3">
      <c r="A456">
        <v>13</v>
      </c>
      <c r="B456">
        <v>43</v>
      </c>
      <c r="C456">
        <v>1</v>
      </c>
      <c r="D456">
        <v>24</v>
      </c>
      <c r="E456" t="s">
        <v>18</v>
      </c>
      <c r="F456">
        <v>5</v>
      </c>
      <c r="G456">
        <v>3</v>
      </c>
      <c r="J456" s="1">
        <f t="shared" si="60"/>
        <v>1.9634954084936209E-3</v>
      </c>
      <c r="K456" s="2">
        <f t="shared" si="62"/>
        <v>3.5268851656513989E-3</v>
      </c>
      <c r="L456" t="s">
        <v>13</v>
      </c>
    </row>
    <row r="457" spans="1:12" hidden="1" x14ac:dyDescent="0.3">
      <c r="A457">
        <v>13</v>
      </c>
      <c r="B457">
        <v>43</v>
      </c>
      <c r="C457">
        <v>1</v>
      </c>
      <c r="D457">
        <v>24</v>
      </c>
      <c r="E457" t="s">
        <v>18</v>
      </c>
      <c r="F457">
        <v>20</v>
      </c>
      <c r="G457">
        <v>3</v>
      </c>
      <c r="J457" s="1">
        <f t="shared" si="60"/>
        <v>3.1415926535897934E-2</v>
      </c>
      <c r="K457" s="2">
        <f t="shared" si="62"/>
        <v>4.6839527025336621E-2</v>
      </c>
      <c r="L457" t="s">
        <v>17</v>
      </c>
    </row>
    <row r="458" spans="1:12" hidden="1" x14ac:dyDescent="0.3">
      <c r="A458">
        <v>13</v>
      </c>
      <c r="B458">
        <v>43</v>
      </c>
      <c r="C458">
        <v>1</v>
      </c>
      <c r="D458">
        <v>22</v>
      </c>
      <c r="E458" t="s">
        <v>15</v>
      </c>
      <c r="F458">
        <v>5</v>
      </c>
      <c r="G458">
        <v>3</v>
      </c>
      <c r="J458" s="1">
        <f t="shared" si="60"/>
        <v>1.9634954084936209E-3</v>
      </c>
      <c r="K458" s="2">
        <f t="shared" ref="K458:K459" si="63">EXP(-9.7663+1.83097*LN(F458)+1.09511*LN(G458))</f>
        <v>3.6378364277704512E-3</v>
      </c>
      <c r="L458" t="s">
        <v>13</v>
      </c>
    </row>
    <row r="459" spans="1:12" hidden="1" x14ac:dyDescent="0.3">
      <c r="A459">
        <v>13</v>
      </c>
      <c r="B459">
        <v>43</v>
      </c>
      <c r="C459">
        <v>1</v>
      </c>
      <c r="D459">
        <v>22</v>
      </c>
      <c r="E459" t="s">
        <v>15</v>
      </c>
      <c r="F459">
        <v>5</v>
      </c>
      <c r="G459">
        <v>3</v>
      </c>
      <c r="J459" s="1">
        <f t="shared" si="60"/>
        <v>1.9634954084936209E-3</v>
      </c>
      <c r="K459" s="2">
        <f t="shared" si="63"/>
        <v>3.6378364277704512E-3</v>
      </c>
      <c r="L459" t="s">
        <v>13</v>
      </c>
    </row>
    <row r="460" spans="1:12" hidden="1" x14ac:dyDescent="0.3">
      <c r="A460">
        <v>13</v>
      </c>
      <c r="B460">
        <v>43</v>
      </c>
      <c r="C460">
        <v>1</v>
      </c>
      <c r="D460">
        <v>2</v>
      </c>
      <c r="E460" t="s">
        <v>16</v>
      </c>
      <c r="F460">
        <v>10</v>
      </c>
      <c r="G460">
        <v>10</v>
      </c>
      <c r="J460" s="1">
        <f t="shared" si="60"/>
        <v>7.8539816339744835E-3</v>
      </c>
      <c r="K460" s="2">
        <f t="shared" ref="K460:K462" si="64">EXP(-9.81042+1.86563*LN(F460)+1.0563*LN(G460))</f>
        <v>4.5847824058857317E-2</v>
      </c>
      <c r="L460" t="s">
        <v>13</v>
      </c>
    </row>
    <row r="461" spans="1:12" hidden="1" x14ac:dyDescent="0.3">
      <c r="A461">
        <v>13</v>
      </c>
      <c r="B461">
        <v>43</v>
      </c>
      <c r="C461">
        <v>1</v>
      </c>
      <c r="D461">
        <v>24</v>
      </c>
      <c r="E461" t="s">
        <v>18</v>
      </c>
      <c r="F461">
        <v>5</v>
      </c>
      <c r="G461">
        <v>3</v>
      </c>
      <c r="J461" s="1">
        <f t="shared" si="60"/>
        <v>1.9634954084936209E-3</v>
      </c>
      <c r="K461" s="2">
        <f t="shared" si="64"/>
        <v>3.5268851656513989E-3</v>
      </c>
      <c r="L461" t="s">
        <v>13</v>
      </c>
    </row>
    <row r="462" spans="1:12" hidden="1" x14ac:dyDescent="0.3">
      <c r="A462">
        <v>13</v>
      </c>
      <c r="B462">
        <v>43</v>
      </c>
      <c r="C462">
        <v>1</v>
      </c>
      <c r="D462">
        <v>2</v>
      </c>
      <c r="E462" t="s">
        <v>16</v>
      </c>
      <c r="F462">
        <v>10</v>
      </c>
      <c r="G462">
        <v>10</v>
      </c>
      <c r="J462" s="1">
        <f t="shared" si="60"/>
        <v>7.8539816339744835E-3</v>
      </c>
      <c r="K462" s="2">
        <f t="shared" si="64"/>
        <v>4.5847824058857317E-2</v>
      </c>
      <c r="L462" t="s">
        <v>13</v>
      </c>
    </row>
    <row r="463" spans="1:12" hidden="1" x14ac:dyDescent="0.3">
      <c r="A463">
        <v>13</v>
      </c>
      <c r="B463">
        <v>43</v>
      </c>
      <c r="C463">
        <v>1</v>
      </c>
      <c r="D463">
        <v>2</v>
      </c>
      <c r="E463" t="s">
        <v>16</v>
      </c>
      <c r="F463">
        <v>10</v>
      </c>
      <c r="G463">
        <v>10</v>
      </c>
      <c r="J463" s="1">
        <f t="shared" si="60"/>
        <v>7.8539816339744835E-3</v>
      </c>
      <c r="K463" s="2">
        <f>EXP(-9.7663+1.83097*LN(F463)+1.09511*LN(G463))</f>
        <v>4.8375982822616376E-2</v>
      </c>
      <c r="L463" t="s">
        <v>13</v>
      </c>
    </row>
    <row r="464" spans="1:12" hidden="1" x14ac:dyDescent="0.3">
      <c r="A464">
        <v>13</v>
      </c>
      <c r="B464">
        <v>43</v>
      </c>
      <c r="C464">
        <v>1</v>
      </c>
      <c r="D464">
        <v>2</v>
      </c>
      <c r="E464" t="s">
        <v>16</v>
      </c>
      <c r="F464">
        <v>10</v>
      </c>
      <c r="G464">
        <v>10</v>
      </c>
      <c r="J464" s="1">
        <f t="shared" si="60"/>
        <v>7.8539816339744835E-3</v>
      </c>
      <c r="K464" s="2">
        <f t="shared" ref="K464:K471" si="65">EXP(-9.81042+1.86563*LN(F464)+1.0563*LN(G464))</f>
        <v>4.5847824058857317E-2</v>
      </c>
      <c r="L464" t="s">
        <v>13</v>
      </c>
    </row>
    <row r="465" spans="1:12" hidden="1" x14ac:dyDescent="0.3">
      <c r="A465">
        <v>13</v>
      </c>
      <c r="B465">
        <v>43</v>
      </c>
      <c r="C465">
        <v>1</v>
      </c>
      <c r="D465">
        <v>5</v>
      </c>
      <c r="E465" t="s">
        <v>20</v>
      </c>
      <c r="F465">
        <v>10</v>
      </c>
      <c r="G465">
        <v>6</v>
      </c>
      <c r="J465" s="1">
        <f t="shared" si="60"/>
        <v>7.8539816339744835E-3</v>
      </c>
      <c r="K465" s="2">
        <f t="shared" si="65"/>
        <v>2.6728826664807165E-2</v>
      </c>
      <c r="L465" t="s">
        <v>13</v>
      </c>
    </row>
    <row r="466" spans="1:12" hidden="1" x14ac:dyDescent="0.3">
      <c r="A466">
        <v>13</v>
      </c>
      <c r="B466">
        <v>43</v>
      </c>
      <c r="C466">
        <v>1</v>
      </c>
      <c r="D466">
        <v>5</v>
      </c>
      <c r="E466" t="s">
        <v>20</v>
      </c>
      <c r="F466">
        <v>5</v>
      </c>
      <c r="G466">
        <v>6</v>
      </c>
      <c r="J466" s="1">
        <f t="shared" si="60"/>
        <v>1.9634954084936209E-3</v>
      </c>
      <c r="K466" s="2">
        <f t="shared" si="65"/>
        <v>7.3344795804612326E-3</v>
      </c>
      <c r="L466" t="s">
        <v>13</v>
      </c>
    </row>
    <row r="467" spans="1:12" hidden="1" x14ac:dyDescent="0.3">
      <c r="A467">
        <v>13</v>
      </c>
      <c r="B467">
        <v>43</v>
      </c>
      <c r="C467">
        <v>1</v>
      </c>
      <c r="D467">
        <v>5</v>
      </c>
      <c r="E467" t="s">
        <v>20</v>
      </c>
      <c r="F467">
        <v>5</v>
      </c>
      <c r="G467">
        <v>3</v>
      </c>
      <c r="J467" s="1">
        <f t="shared" si="60"/>
        <v>1.9634954084936209E-3</v>
      </c>
      <c r="K467" s="2">
        <f t="shared" si="65"/>
        <v>3.5268851656513989E-3</v>
      </c>
      <c r="L467" t="s">
        <v>13</v>
      </c>
    </row>
    <row r="468" spans="1:12" hidden="1" x14ac:dyDescent="0.3">
      <c r="A468">
        <v>13</v>
      </c>
      <c r="B468">
        <v>43</v>
      </c>
      <c r="C468">
        <v>1</v>
      </c>
      <c r="D468">
        <v>5</v>
      </c>
      <c r="E468" t="s">
        <v>20</v>
      </c>
      <c r="F468">
        <v>5</v>
      </c>
      <c r="G468">
        <v>6</v>
      </c>
      <c r="J468" s="1">
        <f t="shared" si="60"/>
        <v>1.9634954084936209E-3</v>
      </c>
      <c r="K468" s="2">
        <f t="shared" si="65"/>
        <v>7.3344795804612326E-3</v>
      </c>
      <c r="L468" t="s">
        <v>13</v>
      </c>
    </row>
    <row r="469" spans="1:12" hidden="1" x14ac:dyDescent="0.3">
      <c r="A469">
        <v>13</v>
      </c>
      <c r="B469">
        <v>43</v>
      </c>
      <c r="C469">
        <v>1</v>
      </c>
      <c r="D469">
        <v>2</v>
      </c>
      <c r="E469" t="s">
        <v>16</v>
      </c>
      <c r="F469">
        <v>10</v>
      </c>
      <c r="G469">
        <v>10</v>
      </c>
      <c r="J469" s="1">
        <f t="shared" si="60"/>
        <v>7.8539816339744835E-3</v>
      </c>
      <c r="K469" s="2">
        <f t="shared" si="65"/>
        <v>4.5847824058857317E-2</v>
      </c>
      <c r="L469" t="s">
        <v>13</v>
      </c>
    </row>
    <row r="470" spans="1:12" hidden="1" x14ac:dyDescent="0.3">
      <c r="A470">
        <v>13</v>
      </c>
      <c r="B470">
        <v>43</v>
      </c>
      <c r="C470">
        <v>1</v>
      </c>
      <c r="D470">
        <v>2</v>
      </c>
      <c r="E470" t="s">
        <v>16</v>
      </c>
      <c r="F470">
        <v>10</v>
      </c>
      <c r="G470">
        <v>10</v>
      </c>
      <c r="J470" s="1">
        <f t="shared" si="60"/>
        <v>7.8539816339744835E-3</v>
      </c>
      <c r="K470" s="2">
        <f t="shared" si="65"/>
        <v>4.5847824058857317E-2</v>
      </c>
      <c r="L470" t="s">
        <v>13</v>
      </c>
    </row>
    <row r="471" spans="1:12" hidden="1" x14ac:dyDescent="0.3">
      <c r="A471">
        <v>13</v>
      </c>
      <c r="B471">
        <v>43</v>
      </c>
      <c r="C471">
        <v>1</v>
      </c>
      <c r="D471">
        <v>24</v>
      </c>
      <c r="E471" t="s">
        <v>18</v>
      </c>
      <c r="F471">
        <v>5</v>
      </c>
      <c r="G471">
        <v>6</v>
      </c>
      <c r="J471" s="1">
        <f t="shared" si="60"/>
        <v>1.9634954084936209E-3</v>
      </c>
      <c r="K471" s="2">
        <f t="shared" si="65"/>
        <v>7.3344795804612326E-3</v>
      </c>
      <c r="L471" t="s">
        <v>13</v>
      </c>
    </row>
    <row r="472" spans="1:12" hidden="1" x14ac:dyDescent="0.3">
      <c r="A472">
        <v>13</v>
      </c>
      <c r="B472">
        <v>43</v>
      </c>
      <c r="C472">
        <v>1</v>
      </c>
      <c r="D472">
        <v>22</v>
      </c>
      <c r="E472" t="s">
        <v>15</v>
      </c>
      <c r="F472">
        <v>5</v>
      </c>
      <c r="G472">
        <v>3</v>
      </c>
      <c r="J472" s="1">
        <f t="shared" si="60"/>
        <v>1.9634954084936209E-3</v>
      </c>
      <c r="K472" s="2">
        <f t="shared" ref="K472:K476" si="66">EXP(-9.7663+1.83097*LN(F472)+1.09511*LN(G472))</f>
        <v>3.6378364277704512E-3</v>
      </c>
      <c r="L472" t="s">
        <v>13</v>
      </c>
    </row>
    <row r="473" spans="1:12" hidden="1" x14ac:dyDescent="0.3">
      <c r="A473">
        <v>13</v>
      </c>
      <c r="B473">
        <v>43</v>
      </c>
      <c r="C473">
        <v>1</v>
      </c>
      <c r="D473">
        <v>2</v>
      </c>
      <c r="E473" t="s">
        <v>16</v>
      </c>
      <c r="F473">
        <v>10</v>
      </c>
      <c r="G473">
        <v>10</v>
      </c>
      <c r="J473" s="1">
        <f t="shared" si="60"/>
        <v>7.8539816339744835E-3</v>
      </c>
      <c r="K473" s="2">
        <f t="shared" si="66"/>
        <v>4.8375982822616376E-2</v>
      </c>
      <c r="L473" t="s">
        <v>13</v>
      </c>
    </row>
    <row r="474" spans="1:12" hidden="1" x14ac:dyDescent="0.3">
      <c r="A474">
        <v>13</v>
      </c>
      <c r="B474">
        <v>43</v>
      </c>
      <c r="C474">
        <v>1</v>
      </c>
      <c r="D474">
        <v>22</v>
      </c>
      <c r="E474" t="s">
        <v>15</v>
      </c>
      <c r="F474">
        <v>10</v>
      </c>
      <c r="G474">
        <v>3</v>
      </c>
      <c r="J474" s="1">
        <f t="shared" si="60"/>
        <v>7.8539816339744835E-3</v>
      </c>
      <c r="K474" s="2">
        <f t="shared" si="66"/>
        <v>1.2942556175112916E-2</v>
      </c>
      <c r="L474" t="s">
        <v>13</v>
      </c>
    </row>
    <row r="475" spans="1:12" hidden="1" x14ac:dyDescent="0.3">
      <c r="A475">
        <v>13</v>
      </c>
      <c r="B475">
        <v>43</v>
      </c>
      <c r="C475">
        <v>1</v>
      </c>
      <c r="D475">
        <v>22</v>
      </c>
      <c r="E475" t="s">
        <v>15</v>
      </c>
      <c r="F475">
        <v>5</v>
      </c>
      <c r="G475">
        <v>3</v>
      </c>
      <c r="J475" s="1">
        <f t="shared" si="60"/>
        <v>1.9634954084936209E-3</v>
      </c>
      <c r="K475" s="2">
        <f t="shared" si="66"/>
        <v>3.6378364277704512E-3</v>
      </c>
      <c r="L475" t="s">
        <v>13</v>
      </c>
    </row>
    <row r="476" spans="1:12" hidden="1" x14ac:dyDescent="0.3">
      <c r="A476">
        <v>13</v>
      </c>
      <c r="B476">
        <v>43</v>
      </c>
      <c r="C476">
        <v>1</v>
      </c>
      <c r="D476">
        <v>22</v>
      </c>
      <c r="E476" t="s">
        <v>15</v>
      </c>
      <c r="F476">
        <v>10</v>
      </c>
      <c r="G476">
        <v>3</v>
      </c>
      <c r="J476" s="1">
        <f t="shared" si="60"/>
        <v>7.8539816339744835E-3</v>
      </c>
      <c r="K476" s="2">
        <f t="shared" si="66"/>
        <v>1.2942556175112916E-2</v>
      </c>
      <c r="L476" t="s">
        <v>13</v>
      </c>
    </row>
    <row r="477" spans="1:12" hidden="1" x14ac:dyDescent="0.3">
      <c r="A477">
        <v>13</v>
      </c>
      <c r="B477">
        <v>43</v>
      </c>
      <c r="C477">
        <v>1</v>
      </c>
      <c r="D477">
        <v>24</v>
      </c>
      <c r="E477" t="s">
        <v>18</v>
      </c>
      <c r="F477">
        <v>5</v>
      </c>
      <c r="G477">
        <v>3</v>
      </c>
      <c r="J477" s="1">
        <f t="shared" si="60"/>
        <v>1.9634954084936209E-3</v>
      </c>
      <c r="K477" s="2">
        <f t="shared" ref="K477:K478" si="67">EXP(-9.81042+1.86563*LN(F477)+1.0563*LN(G477))</f>
        <v>3.5268851656513989E-3</v>
      </c>
      <c r="L477" t="s">
        <v>13</v>
      </c>
    </row>
    <row r="478" spans="1:12" hidden="1" x14ac:dyDescent="0.3">
      <c r="A478">
        <v>13</v>
      </c>
      <c r="B478">
        <v>43</v>
      </c>
      <c r="C478">
        <v>1</v>
      </c>
      <c r="D478">
        <v>24</v>
      </c>
      <c r="E478" t="s">
        <v>18</v>
      </c>
      <c r="F478">
        <v>5</v>
      </c>
      <c r="G478">
        <v>3</v>
      </c>
      <c r="J478" s="1">
        <f t="shared" si="60"/>
        <v>1.9634954084936209E-3</v>
      </c>
      <c r="K478" s="2">
        <f t="shared" si="67"/>
        <v>3.5268851656513989E-3</v>
      </c>
      <c r="L478" t="s">
        <v>13</v>
      </c>
    </row>
    <row r="479" spans="1:12" hidden="1" x14ac:dyDescent="0.3">
      <c r="A479">
        <v>13</v>
      </c>
      <c r="B479">
        <v>43</v>
      </c>
      <c r="C479">
        <v>1</v>
      </c>
      <c r="D479">
        <v>22</v>
      </c>
      <c r="E479" t="s">
        <v>15</v>
      </c>
      <c r="F479">
        <v>5</v>
      </c>
      <c r="G479">
        <v>3</v>
      </c>
      <c r="J479" s="1">
        <f t="shared" si="60"/>
        <v>1.9634954084936209E-3</v>
      </c>
      <c r="K479" s="2">
        <f t="shared" ref="K479:K493" si="68">EXP(-9.7663+1.83097*LN(F479)+1.09511*LN(G479))</f>
        <v>3.6378364277704512E-3</v>
      </c>
      <c r="L479" t="s">
        <v>13</v>
      </c>
    </row>
    <row r="480" spans="1:12" hidden="1" x14ac:dyDescent="0.3">
      <c r="A480">
        <v>13</v>
      </c>
      <c r="B480">
        <v>43</v>
      </c>
      <c r="C480">
        <v>1</v>
      </c>
      <c r="D480">
        <v>22</v>
      </c>
      <c r="E480" t="s">
        <v>15</v>
      </c>
      <c r="F480">
        <v>5</v>
      </c>
      <c r="G480">
        <v>3</v>
      </c>
      <c r="J480" s="1">
        <f t="shared" si="60"/>
        <v>1.9634954084936209E-3</v>
      </c>
      <c r="K480" s="2">
        <f t="shared" si="68"/>
        <v>3.6378364277704512E-3</v>
      </c>
      <c r="L480" t="s">
        <v>13</v>
      </c>
    </row>
    <row r="481" spans="1:12" hidden="1" x14ac:dyDescent="0.3">
      <c r="A481">
        <v>13</v>
      </c>
      <c r="B481">
        <v>43</v>
      </c>
      <c r="C481">
        <v>1</v>
      </c>
      <c r="D481">
        <v>22</v>
      </c>
      <c r="E481" t="s">
        <v>15</v>
      </c>
      <c r="F481">
        <v>5</v>
      </c>
      <c r="G481">
        <v>3</v>
      </c>
      <c r="J481" s="1">
        <f t="shared" si="60"/>
        <v>1.9634954084936209E-3</v>
      </c>
      <c r="K481" s="2">
        <f t="shared" si="68"/>
        <v>3.6378364277704512E-3</v>
      </c>
      <c r="L481" t="s">
        <v>13</v>
      </c>
    </row>
    <row r="482" spans="1:12" hidden="1" x14ac:dyDescent="0.3">
      <c r="A482">
        <v>13</v>
      </c>
      <c r="B482">
        <v>43</v>
      </c>
      <c r="C482">
        <v>1</v>
      </c>
      <c r="D482">
        <v>22</v>
      </c>
      <c r="E482" t="s">
        <v>15</v>
      </c>
      <c r="F482">
        <v>5</v>
      </c>
      <c r="G482">
        <v>3</v>
      </c>
      <c r="J482" s="1">
        <f t="shared" si="60"/>
        <v>1.9634954084936209E-3</v>
      </c>
      <c r="K482" s="2">
        <f t="shared" si="68"/>
        <v>3.6378364277704512E-3</v>
      </c>
      <c r="L482" t="s">
        <v>13</v>
      </c>
    </row>
    <row r="483" spans="1:12" hidden="1" x14ac:dyDescent="0.3">
      <c r="A483">
        <v>13</v>
      </c>
      <c r="B483">
        <v>43</v>
      </c>
      <c r="C483">
        <v>1</v>
      </c>
      <c r="D483">
        <v>22</v>
      </c>
      <c r="E483" t="s">
        <v>15</v>
      </c>
      <c r="F483">
        <v>5</v>
      </c>
      <c r="G483">
        <v>3</v>
      </c>
      <c r="J483" s="1">
        <f t="shared" si="60"/>
        <v>1.9634954084936209E-3</v>
      </c>
      <c r="K483" s="2">
        <f t="shared" si="68"/>
        <v>3.6378364277704512E-3</v>
      </c>
      <c r="L483" t="s">
        <v>13</v>
      </c>
    </row>
    <row r="484" spans="1:12" hidden="1" x14ac:dyDescent="0.3">
      <c r="A484">
        <v>13</v>
      </c>
      <c r="B484">
        <v>43</v>
      </c>
      <c r="C484">
        <v>1</v>
      </c>
      <c r="D484">
        <v>22</v>
      </c>
      <c r="E484" t="s">
        <v>15</v>
      </c>
      <c r="F484">
        <v>5</v>
      </c>
      <c r="G484">
        <v>3</v>
      </c>
      <c r="J484" s="1">
        <f t="shared" si="60"/>
        <v>1.9634954084936209E-3</v>
      </c>
      <c r="K484" s="2">
        <f t="shared" si="68"/>
        <v>3.6378364277704512E-3</v>
      </c>
      <c r="L484" t="s">
        <v>13</v>
      </c>
    </row>
    <row r="485" spans="1:12" hidden="1" x14ac:dyDescent="0.3">
      <c r="A485">
        <v>13</v>
      </c>
      <c r="B485">
        <v>43</v>
      </c>
      <c r="C485">
        <v>1</v>
      </c>
      <c r="D485">
        <v>22</v>
      </c>
      <c r="E485" t="s">
        <v>15</v>
      </c>
      <c r="F485">
        <v>5</v>
      </c>
      <c r="G485">
        <v>3</v>
      </c>
      <c r="J485" s="1">
        <f t="shared" si="60"/>
        <v>1.9634954084936209E-3</v>
      </c>
      <c r="K485" s="2">
        <f t="shared" si="68"/>
        <v>3.6378364277704512E-3</v>
      </c>
      <c r="L485" t="s">
        <v>13</v>
      </c>
    </row>
    <row r="486" spans="1:12" hidden="1" x14ac:dyDescent="0.3">
      <c r="A486">
        <v>13</v>
      </c>
      <c r="B486">
        <v>43</v>
      </c>
      <c r="C486">
        <v>1</v>
      </c>
      <c r="D486">
        <v>22</v>
      </c>
      <c r="E486" t="s">
        <v>15</v>
      </c>
      <c r="F486">
        <v>5</v>
      </c>
      <c r="G486">
        <v>3</v>
      </c>
      <c r="J486" s="1">
        <f t="shared" si="60"/>
        <v>1.9634954084936209E-3</v>
      </c>
      <c r="K486" s="2">
        <f t="shared" si="68"/>
        <v>3.6378364277704512E-3</v>
      </c>
      <c r="L486" t="s">
        <v>13</v>
      </c>
    </row>
    <row r="487" spans="1:12" hidden="1" x14ac:dyDescent="0.3">
      <c r="A487">
        <v>13</v>
      </c>
      <c r="B487">
        <v>43</v>
      </c>
      <c r="C487">
        <v>1</v>
      </c>
      <c r="D487">
        <v>22</v>
      </c>
      <c r="E487" t="s">
        <v>15</v>
      </c>
      <c r="F487">
        <v>5</v>
      </c>
      <c r="G487">
        <v>3</v>
      </c>
      <c r="J487" s="1">
        <f t="shared" si="60"/>
        <v>1.9634954084936209E-3</v>
      </c>
      <c r="K487" s="2">
        <f t="shared" si="68"/>
        <v>3.6378364277704512E-3</v>
      </c>
      <c r="L487" t="s">
        <v>13</v>
      </c>
    </row>
    <row r="488" spans="1:12" hidden="1" x14ac:dyDescent="0.3">
      <c r="A488">
        <v>13</v>
      </c>
      <c r="B488">
        <v>43</v>
      </c>
      <c r="C488">
        <v>1</v>
      </c>
      <c r="D488">
        <v>22</v>
      </c>
      <c r="E488" t="s">
        <v>15</v>
      </c>
      <c r="F488">
        <v>5</v>
      </c>
      <c r="G488">
        <v>3</v>
      </c>
      <c r="J488" s="1">
        <f t="shared" si="60"/>
        <v>1.9634954084936209E-3</v>
      </c>
      <c r="K488" s="2">
        <f t="shared" si="68"/>
        <v>3.6378364277704512E-3</v>
      </c>
      <c r="L488" t="s">
        <v>13</v>
      </c>
    </row>
    <row r="489" spans="1:12" hidden="1" x14ac:dyDescent="0.3">
      <c r="A489">
        <v>13</v>
      </c>
      <c r="B489">
        <v>43</v>
      </c>
      <c r="C489">
        <v>1</v>
      </c>
      <c r="D489">
        <v>22</v>
      </c>
      <c r="E489" t="s">
        <v>15</v>
      </c>
      <c r="F489">
        <v>5</v>
      </c>
      <c r="G489">
        <v>3</v>
      </c>
      <c r="J489" s="1">
        <f t="shared" si="60"/>
        <v>1.9634954084936209E-3</v>
      </c>
      <c r="K489" s="2">
        <f t="shared" si="68"/>
        <v>3.6378364277704512E-3</v>
      </c>
      <c r="L489" t="s">
        <v>13</v>
      </c>
    </row>
    <row r="490" spans="1:12" hidden="1" x14ac:dyDescent="0.3">
      <c r="A490">
        <v>13</v>
      </c>
      <c r="B490">
        <v>43</v>
      </c>
      <c r="C490">
        <v>1</v>
      </c>
      <c r="D490">
        <v>22</v>
      </c>
      <c r="E490" t="s">
        <v>15</v>
      </c>
      <c r="F490">
        <v>5</v>
      </c>
      <c r="G490">
        <v>3</v>
      </c>
      <c r="J490" s="1">
        <f t="shared" si="60"/>
        <v>1.9634954084936209E-3</v>
      </c>
      <c r="K490" s="2">
        <f t="shared" si="68"/>
        <v>3.6378364277704512E-3</v>
      </c>
      <c r="L490" t="s">
        <v>13</v>
      </c>
    </row>
    <row r="491" spans="1:12" hidden="1" x14ac:dyDescent="0.3">
      <c r="A491">
        <v>13</v>
      </c>
      <c r="B491">
        <v>43</v>
      </c>
      <c r="C491">
        <v>1</v>
      </c>
      <c r="D491">
        <v>22</v>
      </c>
      <c r="E491" t="s">
        <v>15</v>
      </c>
      <c r="F491">
        <v>5</v>
      </c>
      <c r="G491">
        <v>3</v>
      </c>
      <c r="J491" s="1">
        <f t="shared" si="60"/>
        <v>1.9634954084936209E-3</v>
      </c>
      <c r="K491" s="2">
        <f t="shared" si="68"/>
        <v>3.6378364277704512E-3</v>
      </c>
      <c r="L491" t="s">
        <v>13</v>
      </c>
    </row>
    <row r="492" spans="1:12" hidden="1" x14ac:dyDescent="0.3">
      <c r="A492">
        <v>13</v>
      </c>
      <c r="B492">
        <v>43</v>
      </c>
      <c r="C492">
        <v>1</v>
      </c>
      <c r="D492">
        <v>22</v>
      </c>
      <c r="E492" t="s">
        <v>15</v>
      </c>
      <c r="F492">
        <v>5</v>
      </c>
      <c r="G492">
        <v>3</v>
      </c>
      <c r="J492" s="1">
        <f t="shared" si="60"/>
        <v>1.9634954084936209E-3</v>
      </c>
      <c r="K492" s="2">
        <f t="shared" si="68"/>
        <v>3.6378364277704512E-3</v>
      </c>
      <c r="L492" t="s">
        <v>13</v>
      </c>
    </row>
    <row r="493" spans="1:12" hidden="1" x14ac:dyDescent="0.3">
      <c r="A493">
        <v>13</v>
      </c>
      <c r="B493">
        <v>43</v>
      </c>
      <c r="C493">
        <v>1</v>
      </c>
      <c r="D493">
        <v>22</v>
      </c>
      <c r="E493" t="s">
        <v>15</v>
      </c>
      <c r="F493">
        <v>5</v>
      </c>
      <c r="G493">
        <v>3</v>
      </c>
      <c r="J493" s="1">
        <f t="shared" si="60"/>
        <v>1.9634954084936209E-3</v>
      </c>
      <c r="K493" s="2">
        <f t="shared" si="68"/>
        <v>3.6378364277704512E-3</v>
      </c>
      <c r="L493" t="s">
        <v>13</v>
      </c>
    </row>
    <row r="494" spans="1:12" hidden="1" x14ac:dyDescent="0.3">
      <c r="A494">
        <v>13</v>
      </c>
      <c r="B494">
        <v>43</v>
      </c>
      <c r="C494">
        <v>1</v>
      </c>
      <c r="D494">
        <v>2</v>
      </c>
      <c r="E494" t="s">
        <v>16</v>
      </c>
      <c r="F494">
        <v>15</v>
      </c>
      <c r="G494">
        <v>10</v>
      </c>
      <c r="J494" s="1">
        <f t="shared" si="60"/>
        <v>1.7671458676442587E-2</v>
      </c>
      <c r="K494" s="2">
        <f t="shared" ref="K494:K496" si="69">EXP(-9.81042+1.86563*LN(F494)+1.0563*LN(G494))</f>
        <v>9.7687695493628809E-2</v>
      </c>
      <c r="L494" t="s">
        <v>13</v>
      </c>
    </row>
    <row r="495" spans="1:12" hidden="1" x14ac:dyDescent="0.3">
      <c r="A495">
        <v>13</v>
      </c>
      <c r="B495">
        <v>43</v>
      </c>
      <c r="C495">
        <v>1</v>
      </c>
      <c r="D495">
        <v>24</v>
      </c>
      <c r="E495" t="s">
        <v>18</v>
      </c>
      <c r="F495">
        <v>5</v>
      </c>
      <c r="G495">
        <v>3</v>
      </c>
      <c r="J495" s="1">
        <f t="shared" si="60"/>
        <v>1.9634954084936209E-3</v>
      </c>
      <c r="K495" s="2">
        <f t="shared" si="69"/>
        <v>3.5268851656513989E-3</v>
      </c>
      <c r="L495" t="s">
        <v>13</v>
      </c>
    </row>
    <row r="496" spans="1:12" hidden="1" x14ac:dyDescent="0.3">
      <c r="A496">
        <v>13</v>
      </c>
      <c r="B496">
        <v>43</v>
      </c>
      <c r="C496">
        <v>1</v>
      </c>
      <c r="D496">
        <v>2</v>
      </c>
      <c r="E496" t="s">
        <v>16</v>
      </c>
      <c r="F496">
        <v>15</v>
      </c>
      <c r="G496">
        <v>10</v>
      </c>
      <c r="J496" s="1">
        <f t="shared" si="60"/>
        <v>1.7671458676442587E-2</v>
      </c>
      <c r="K496" s="2">
        <f t="shared" si="69"/>
        <v>9.7687695493628809E-2</v>
      </c>
      <c r="L496" t="s">
        <v>13</v>
      </c>
    </row>
    <row r="497" spans="1:12" hidden="1" x14ac:dyDescent="0.3">
      <c r="A497">
        <v>13</v>
      </c>
      <c r="B497">
        <v>43</v>
      </c>
      <c r="C497">
        <v>1</v>
      </c>
      <c r="D497">
        <v>2</v>
      </c>
      <c r="E497" t="s">
        <v>16</v>
      </c>
      <c r="F497">
        <v>15</v>
      </c>
      <c r="G497">
        <v>10</v>
      </c>
      <c r="J497" s="1">
        <f t="shared" si="60"/>
        <v>1.7671458676442587E-2</v>
      </c>
      <c r="K497" s="2">
        <f t="shared" ref="K497:K498" si="70">EXP(-9.7663+1.83097*LN(F497)+1.09511*LN(G497))</f>
        <v>0.10163601156518333</v>
      </c>
      <c r="L497" t="s">
        <v>13</v>
      </c>
    </row>
    <row r="498" spans="1:12" hidden="1" x14ac:dyDescent="0.3">
      <c r="A498">
        <v>13</v>
      </c>
      <c r="B498">
        <v>43</v>
      </c>
      <c r="C498">
        <v>1</v>
      </c>
      <c r="D498">
        <v>22</v>
      </c>
      <c r="E498" t="s">
        <v>15</v>
      </c>
      <c r="F498">
        <v>10</v>
      </c>
      <c r="G498">
        <v>3</v>
      </c>
      <c r="J498" s="1">
        <f t="shared" si="60"/>
        <v>7.8539816339744835E-3</v>
      </c>
      <c r="K498" s="2">
        <f t="shared" si="70"/>
        <v>1.2942556175112916E-2</v>
      </c>
      <c r="L498" t="s">
        <v>13</v>
      </c>
    </row>
    <row r="499" spans="1:12" hidden="1" x14ac:dyDescent="0.3">
      <c r="A499">
        <v>13</v>
      </c>
      <c r="B499">
        <v>43</v>
      </c>
      <c r="C499">
        <v>1</v>
      </c>
      <c r="D499">
        <v>24</v>
      </c>
      <c r="E499" t="s">
        <v>18</v>
      </c>
      <c r="F499">
        <v>5</v>
      </c>
      <c r="G499">
        <v>3</v>
      </c>
      <c r="J499" s="1">
        <f t="shared" si="60"/>
        <v>1.9634954084936209E-3</v>
      </c>
      <c r="K499" s="2">
        <f t="shared" ref="K499:K503" si="71">EXP(-9.81042+1.86563*LN(F499)+1.0563*LN(G499))</f>
        <v>3.5268851656513989E-3</v>
      </c>
      <c r="L499" t="s">
        <v>13</v>
      </c>
    </row>
    <row r="500" spans="1:12" hidden="1" x14ac:dyDescent="0.3">
      <c r="A500">
        <v>13</v>
      </c>
      <c r="B500">
        <v>43</v>
      </c>
      <c r="C500">
        <v>1</v>
      </c>
      <c r="D500">
        <v>24</v>
      </c>
      <c r="E500" t="s">
        <v>18</v>
      </c>
      <c r="F500">
        <v>5</v>
      </c>
      <c r="G500">
        <v>3</v>
      </c>
      <c r="J500" s="1">
        <f t="shared" si="60"/>
        <v>1.9634954084936209E-3</v>
      </c>
      <c r="K500" s="2">
        <f t="shared" si="71"/>
        <v>3.5268851656513989E-3</v>
      </c>
      <c r="L500" t="s">
        <v>13</v>
      </c>
    </row>
    <row r="501" spans="1:12" hidden="1" x14ac:dyDescent="0.3">
      <c r="A501">
        <v>13</v>
      </c>
      <c r="B501">
        <v>43</v>
      </c>
      <c r="C501">
        <v>1</v>
      </c>
      <c r="D501">
        <v>24</v>
      </c>
      <c r="E501" t="s">
        <v>18</v>
      </c>
      <c r="F501">
        <v>5</v>
      </c>
      <c r="G501">
        <v>3</v>
      </c>
      <c r="J501" s="1">
        <f t="shared" si="60"/>
        <v>1.9634954084936209E-3</v>
      </c>
      <c r="K501" s="2">
        <f t="shared" si="71"/>
        <v>3.5268851656513989E-3</v>
      </c>
      <c r="L501" t="s">
        <v>13</v>
      </c>
    </row>
    <row r="502" spans="1:12" hidden="1" x14ac:dyDescent="0.3">
      <c r="A502">
        <v>13</v>
      </c>
      <c r="B502">
        <v>43</v>
      </c>
      <c r="C502">
        <v>1</v>
      </c>
      <c r="D502">
        <v>2</v>
      </c>
      <c r="E502" t="s">
        <v>16</v>
      </c>
      <c r="F502">
        <v>10</v>
      </c>
      <c r="G502">
        <v>10</v>
      </c>
      <c r="J502" s="1">
        <f t="shared" si="60"/>
        <v>7.8539816339744835E-3</v>
      </c>
      <c r="K502" s="2">
        <f t="shared" si="71"/>
        <v>4.5847824058857317E-2</v>
      </c>
      <c r="L502" t="s">
        <v>13</v>
      </c>
    </row>
    <row r="503" spans="1:12" hidden="1" x14ac:dyDescent="0.3">
      <c r="A503">
        <v>13</v>
      </c>
      <c r="B503">
        <v>43</v>
      </c>
      <c r="C503">
        <v>1</v>
      </c>
      <c r="D503">
        <v>2</v>
      </c>
      <c r="E503" t="s">
        <v>16</v>
      </c>
      <c r="F503">
        <v>10</v>
      </c>
      <c r="G503">
        <v>10</v>
      </c>
      <c r="J503" s="1">
        <f t="shared" si="60"/>
        <v>7.8539816339744835E-3</v>
      </c>
      <c r="K503" s="2">
        <f t="shared" si="71"/>
        <v>4.5847824058857317E-2</v>
      </c>
      <c r="L503" t="s">
        <v>13</v>
      </c>
    </row>
    <row r="504" spans="1:12" hidden="1" x14ac:dyDescent="0.3">
      <c r="A504">
        <v>13</v>
      </c>
      <c r="B504">
        <v>43</v>
      </c>
      <c r="C504">
        <v>1</v>
      </c>
      <c r="D504">
        <v>2</v>
      </c>
      <c r="E504" t="s">
        <v>16</v>
      </c>
      <c r="F504">
        <v>20</v>
      </c>
      <c r="G504">
        <v>15</v>
      </c>
      <c r="H504">
        <v>45</v>
      </c>
      <c r="I504">
        <v>9</v>
      </c>
      <c r="J504" s="1">
        <f t="shared" si="60"/>
        <v>3.1415926535897934E-2</v>
      </c>
      <c r="K504" s="2">
        <f>EXP(-9.7663+1.83097*LN(F504)+1.09511*LN(G504))</f>
        <v>0.26831564185998374</v>
      </c>
      <c r="L504" t="s">
        <v>17</v>
      </c>
    </row>
    <row r="505" spans="1:12" hidden="1" x14ac:dyDescent="0.3">
      <c r="A505">
        <v>13</v>
      </c>
      <c r="B505">
        <v>43</v>
      </c>
      <c r="C505">
        <v>1</v>
      </c>
      <c r="D505">
        <v>24</v>
      </c>
      <c r="E505" t="s">
        <v>18</v>
      </c>
      <c r="F505">
        <v>5</v>
      </c>
      <c r="G505">
        <v>3</v>
      </c>
      <c r="J505" s="1">
        <f t="shared" si="60"/>
        <v>1.9634954084936209E-3</v>
      </c>
      <c r="K505" s="2">
        <f t="shared" ref="K505:K508" si="72">EXP(-9.81042+1.86563*LN(F505)+1.0563*LN(G505))</f>
        <v>3.5268851656513989E-3</v>
      </c>
      <c r="L505" t="s">
        <v>13</v>
      </c>
    </row>
    <row r="506" spans="1:12" hidden="1" x14ac:dyDescent="0.3">
      <c r="A506">
        <v>13</v>
      </c>
      <c r="B506">
        <v>43</v>
      </c>
      <c r="C506">
        <v>1</v>
      </c>
      <c r="D506">
        <v>2</v>
      </c>
      <c r="E506" t="s">
        <v>16</v>
      </c>
      <c r="F506">
        <v>15</v>
      </c>
      <c r="G506">
        <v>10</v>
      </c>
      <c r="J506" s="1">
        <f t="shared" si="60"/>
        <v>1.7671458676442587E-2</v>
      </c>
      <c r="K506" s="2">
        <f t="shared" si="72"/>
        <v>9.7687695493628809E-2</v>
      </c>
      <c r="L506" t="s">
        <v>13</v>
      </c>
    </row>
    <row r="507" spans="1:12" hidden="1" x14ac:dyDescent="0.3">
      <c r="A507">
        <v>13</v>
      </c>
      <c r="B507">
        <v>43</v>
      </c>
      <c r="C507">
        <v>1</v>
      </c>
      <c r="D507">
        <v>24</v>
      </c>
      <c r="E507" t="s">
        <v>18</v>
      </c>
      <c r="F507">
        <v>5</v>
      </c>
      <c r="G507">
        <v>3</v>
      </c>
      <c r="J507" s="1">
        <f t="shared" si="60"/>
        <v>1.9634954084936209E-3</v>
      </c>
      <c r="K507" s="2">
        <f t="shared" si="72"/>
        <v>3.5268851656513989E-3</v>
      </c>
      <c r="L507" t="s">
        <v>13</v>
      </c>
    </row>
    <row r="508" spans="1:12" hidden="1" x14ac:dyDescent="0.3">
      <c r="A508">
        <v>13</v>
      </c>
      <c r="B508">
        <v>43</v>
      </c>
      <c r="C508">
        <v>1</v>
      </c>
      <c r="D508">
        <v>24</v>
      </c>
      <c r="E508" t="s">
        <v>18</v>
      </c>
      <c r="F508">
        <v>5</v>
      </c>
      <c r="G508">
        <v>3</v>
      </c>
      <c r="J508" s="1">
        <f t="shared" si="60"/>
        <v>1.9634954084936209E-3</v>
      </c>
      <c r="K508" s="2">
        <f t="shared" si="72"/>
        <v>3.5268851656513989E-3</v>
      </c>
      <c r="L508" t="s">
        <v>13</v>
      </c>
    </row>
    <row r="509" spans="1:12" hidden="1" x14ac:dyDescent="0.3">
      <c r="A509">
        <v>13</v>
      </c>
      <c r="B509">
        <v>43</v>
      </c>
      <c r="C509">
        <v>1</v>
      </c>
      <c r="D509">
        <v>22</v>
      </c>
      <c r="E509" t="s">
        <v>15</v>
      </c>
      <c r="F509">
        <v>5</v>
      </c>
      <c r="G509">
        <v>3</v>
      </c>
      <c r="J509" s="1">
        <f t="shared" si="60"/>
        <v>1.9634954084936209E-3</v>
      </c>
      <c r="K509" s="2">
        <f>EXP(-9.7663+1.83097*LN(F509)+1.09511*LN(G509))</f>
        <v>3.6378364277704512E-3</v>
      </c>
      <c r="L509" t="s">
        <v>13</v>
      </c>
    </row>
    <row r="510" spans="1:12" hidden="1" x14ac:dyDescent="0.3">
      <c r="A510">
        <v>13</v>
      </c>
      <c r="B510">
        <v>43</v>
      </c>
      <c r="C510">
        <v>1</v>
      </c>
      <c r="D510">
        <v>24</v>
      </c>
      <c r="E510" t="s">
        <v>18</v>
      </c>
      <c r="F510">
        <v>10</v>
      </c>
      <c r="G510">
        <v>3</v>
      </c>
      <c r="J510" s="1">
        <f t="shared" si="60"/>
        <v>7.8539816339744835E-3</v>
      </c>
      <c r="K510" s="2">
        <f t="shared" ref="K510:K515" si="73">EXP(-9.81042+1.86563*LN(F510)+1.0563*LN(G510))</f>
        <v>1.285292313179332E-2</v>
      </c>
      <c r="L510" t="s">
        <v>13</v>
      </c>
    </row>
    <row r="511" spans="1:12" hidden="1" x14ac:dyDescent="0.3">
      <c r="A511">
        <v>13</v>
      </c>
      <c r="B511">
        <v>43</v>
      </c>
      <c r="C511">
        <v>1</v>
      </c>
      <c r="D511">
        <v>24</v>
      </c>
      <c r="E511" t="s">
        <v>18</v>
      </c>
      <c r="F511">
        <v>5</v>
      </c>
      <c r="G511">
        <v>3</v>
      </c>
      <c r="J511" s="1">
        <f t="shared" si="60"/>
        <v>1.9634954084936209E-3</v>
      </c>
      <c r="K511" s="2">
        <f t="shared" si="73"/>
        <v>3.5268851656513989E-3</v>
      </c>
      <c r="L511" t="s">
        <v>13</v>
      </c>
    </row>
    <row r="512" spans="1:12" hidden="1" x14ac:dyDescent="0.3">
      <c r="A512">
        <v>13</v>
      </c>
      <c r="B512">
        <v>43</v>
      </c>
      <c r="C512">
        <v>1</v>
      </c>
      <c r="D512">
        <v>24</v>
      </c>
      <c r="E512" t="s">
        <v>18</v>
      </c>
      <c r="F512">
        <v>5</v>
      </c>
      <c r="G512">
        <v>3</v>
      </c>
      <c r="J512" s="1">
        <f t="shared" si="60"/>
        <v>1.9634954084936209E-3</v>
      </c>
      <c r="K512" s="2">
        <f t="shared" si="73"/>
        <v>3.5268851656513989E-3</v>
      </c>
      <c r="L512" t="s">
        <v>13</v>
      </c>
    </row>
    <row r="513" spans="1:12" hidden="1" x14ac:dyDescent="0.3">
      <c r="A513">
        <v>13</v>
      </c>
      <c r="B513">
        <v>43</v>
      </c>
      <c r="C513">
        <v>1</v>
      </c>
      <c r="D513">
        <v>24</v>
      </c>
      <c r="E513" t="s">
        <v>18</v>
      </c>
      <c r="F513">
        <v>5</v>
      </c>
      <c r="G513">
        <v>3</v>
      </c>
      <c r="J513" s="1">
        <f t="shared" si="60"/>
        <v>1.9634954084936209E-3</v>
      </c>
      <c r="K513" s="2">
        <f t="shared" si="73"/>
        <v>3.5268851656513989E-3</v>
      </c>
      <c r="L513" t="s">
        <v>13</v>
      </c>
    </row>
    <row r="514" spans="1:12" hidden="1" x14ac:dyDescent="0.3">
      <c r="A514">
        <v>13</v>
      </c>
      <c r="B514">
        <v>43</v>
      </c>
      <c r="C514">
        <v>1</v>
      </c>
      <c r="D514">
        <v>24</v>
      </c>
      <c r="E514" t="s">
        <v>18</v>
      </c>
      <c r="F514">
        <v>5</v>
      </c>
      <c r="G514">
        <v>3</v>
      </c>
      <c r="J514" s="1">
        <f t="shared" si="60"/>
        <v>1.9634954084936209E-3</v>
      </c>
      <c r="K514" s="2">
        <f t="shared" si="73"/>
        <v>3.5268851656513989E-3</v>
      </c>
      <c r="L514" t="s">
        <v>13</v>
      </c>
    </row>
    <row r="515" spans="1:12" hidden="1" x14ac:dyDescent="0.3">
      <c r="A515">
        <v>13</v>
      </c>
      <c r="B515">
        <v>43</v>
      </c>
      <c r="C515">
        <v>1</v>
      </c>
      <c r="D515">
        <v>24</v>
      </c>
      <c r="E515" t="s">
        <v>18</v>
      </c>
      <c r="F515">
        <v>5</v>
      </c>
      <c r="G515">
        <v>3</v>
      </c>
      <c r="J515" s="1">
        <f t="shared" ref="J515:J578" si="74">((F515*F515/10000)*(PI()/4*C515))</f>
        <v>1.9634954084936209E-3</v>
      </c>
      <c r="K515" s="2">
        <f t="shared" si="73"/>
        <v>3.5268851656513989E-3</v>
      </c>
      <c r="L515" t="s">
        <v>13</v>
      </c>
    </row>
    <row r="516" spans="1:12" hidden="1" x14ac:dyDescent="0.3">
      <c r="A516">
        <v>13</v>
      </c>
      <c r="B516">
        <v>43</v>
      </c>
      <c r="C516">
        <v>1</v>
      </c>
      <c r="D516">
        <v>10</v>
      </c>
      <c r="E516" t="s">
        <v>12</v>
      </c>
      <c r="F516">
        <v>10</v>
      </c>
      <c r="G516">
        <v>3</v>
      </c>
      <c r="J516" s="1">
        <f t="shared" si="74"/>
        <v>7.8539816339744835E-3</v>
      </c>
      <c r="K516" s="2">
        <f>EXP(-9.7663+1.83097*LN(F516)+1.09511*LN(G516))</f>
        <v>1.2942556175112916E-2</v>
      </c>
      <c r="L516" t="s">
        <v>13</v>
      </c>
    </row>
    <row r="517" spans="1:12" hidden="1" x14ac:dyDescent="0.3">
      <c r="A517">
        <v>13</v>
      </c>
      <c r="B517">
        <v>43</v>
      </c>
      <c r="C517">
        <v>1</v>
      </c>
      <c r="D517">
        <v>24</v>
      </c>
      <c r="E517" t="s">
        <v>18</v>
      </c>
      <c r="F517">
        <v>5</v>
      </c>
      <c r="G517">
        <v>3</v>
      </c>
      <c r="J517" s="1">
        <f t="shared" si="74"/>
        <v>1.9634954084936209E-3</v>
      </c>
      <c r="K517" s="2">
        <f>EXP(-9.81042+1.86563*LN(F517)+1.0563*LN(G517))</f>
        <v>3.5268851656513989E-3</v>
      </c>
      <c r="L517" t="s">
        <v>13</v>
      </c>
    </row>
    <row r="518" spans="1:12" hidden="1" x14ac:dyDescent="0.3">
      <c r="A518">
        <v>13</v>
      </c>
      <c r="B518">
        <v>43</v>
      </c>
      <c r="C518">
        <v>1</v>
      </c>
      <c r="D518">
        <v>22</v>
      </c>
      <c r="E518" t="s">
        <v>15</v>
      </c>
      <c r="F518">
        <v>5</v>
      </c>
      <c r="G518">
        <v>3</v>
      </c>
      <c r="J518" s="1">
        <f t="shared" si="74"/>
        <v>1.9634954084936209E-3</v>
      </c>
      <c r="K518" s="2">
        <f t="shared" ref="K518:K520" si="75">EXP(-9.7663+1.83097*LN(F518)+1.09511*LN(G518))</f>
        <v>3.6378364277704512E-3</v>
      </c>
      <c r="L518" t="s">
        <v>13</v>
      </c>
    </row>
    <row r="519" spans="1:12" hidden="1" x14ac:dyDescent="0.3">
      <c r="A519">
        <v>13</v>
      </c>
      <c r="B519">
        <v>43</v>
      </c>
      <c r="C519">
        <v>1</v>
      </c>
      <c r="D519">
        <v>22</v>
      </c>
      <c r="E519" t="s">
        <v>15</v>
      </c>
      <c r="F519">
        <v>5</v>
      </c>
      <c r="G519">
        <v>3</v>
      </c>
      <c r="J519" s="1">
        <f t="shared" si="74"/>
        <v>1.9634954084936209E-3</v>
      </c>
      <c r="K519" s="2">
        <f t="shared" si="75"/>
        <v>3.6378364277704512E-3</v>
      </c>
      <c r="L519" t="s">
        <v>13</v>
      </c>
    </row>
    <row r="520" spans="1:12" hidden="1" x14ac:dyDescent="0.3">
      <c r="A520">
        <v>13</v>
      </c>
      <c r="B520">
        <v>43</v>
      </c>
      <c r="C520">
        <v>1</v>
      </c>
      <c r="D520">
        <v>22</v>
      </c>
      <c r="E520" t="s">
        <v>15</v>
      </c>
      <c r="F520">
        <v>10</v>
      </c>
      <c r="G520">
        <v>3</v>
      </c>
      <c r="J520" s="1">
        <f t="shared" si="74"/>
        <v>7.8539816339744835E-3</v>
      </c>
      <c r="K520" s="2">
        <f t="shared" si="75"/>
        <v>1.2942556175112916E-2</v>
      </c>
      <c r="L520" t="s">
        <v>13</v>
      </c>
    </row>
    <row r="521" spans="1:12" hidden="1" x14ac:dyDescent="0.3">
      <c r="A521">
        <v>13</v>
      </c>
      <c r="B521">
        <v>43</v>
      </c>
      <c r="C521">
        <v>1</v>
      </c>
      <c r="D521">
        <v>24</v>
      </c>
      <c r="E521" t="s">
        <v>18</v>
      </c>
      <c r="F521">
        <v>5</v>
      </c>
      <c r="G521">
        <v>3</v>
      </c>
      <c r="J521" s="1">
        <f t="shared" si="74"/>
        <v>1.9634954084936209E-3</v>
      </c>
      <c r="K521" s="2">
        <f t="shared" ref="K521:K533" si="76">EXP(-9.81042+1.86563*LN(F521)+1.0563*LN(G521))</f>
        <v>3.5268851656513989E-3</v>
      </c>
      <c r="L521" t="s">
        <v>13</v>
      </c>
    </row>
    <row r="522" spans="1:12" hidden="1" x14ac:dyDescent="0.3">
      <c r="A522">
        <v>13</v>
      </c>
      <c r="B522">
        <v>43</v>
      </c>
      <c r="C522">
        <v>1</v>
      </c>
      <c r="D522">
        <v>24</v>
      </c>
      <c r="E522" t="s">
        <v>18</v>
      </c>
      <c r="F522">
        <v>5</v>
      </c>
      <c r="G522">
        <v>3</v>
      </c>
      <c r="J522" s="1">
        <f t="shared" si="74"/>
        <v>1.9634954084936209E-3</v>
      </c>
      <c r="K522" s="2">
        <f t="shared" si="76"/>
        <v>3.5268851656513989E-3</v>
      </c>
      <c r="L522" t="s">
        <v>13</v>
      </c>
    </row>
    <row r="523" spans="1:12" hidden="1" x14ac:dyDescent="0.3">
      <c r="A523">
        <v>13</v>
      </c>
      <c r="B523">
        <v>43</v>
      </c>
      <c r="C523">
        <v>1</v>
      </c>
      <c r="D523">
        <v>24</v>
      </c>
      <c r="E523" t="s">
        <v>18</v>
      </c>
      <c r="F523">
        <v>5</v>
      </c>
      <c r="G523">
        <v>3</v>
      </c>
      <c r="J523" s="1">
        <f t="shared" si="74"/>
        <v>1.9634954084936209E-3</v>
      </c>
      <c r="K523" s="2">
        <f t="shared" si="76"/>
        <v>3.5268851656513989E-3</v>
      </c>
      <c r="L523" t="s">
        <v>13</v>
      </c>
    </row>
    <row r="524" spans="1:12" hidden="1" x14ac:dyDescent="0.3">
      <c r="A524">
        <v>13</v>
      </c>
      <c r="B524">
        <v>43</v>
      </c>
      <c r="C524">
        <v>1</v>
      </c>
      <c r="D524">
        <v>24</v>
      </c>
      <c r="E524" t="s">
        <v>18</v>
      </c>
      <c r="F524">
        <v>5</v>
      </c>
      <c r="G524">
        <v>3</v>
      </c>
      <c r="J524" s="1">
        <f t="shared" si="74"/>
        <v>1.9634954084936209E-3</v>
      </c>
      <c r="K524" s="2">
        <f t="shared" si="76"/>
        <v>3.5268851656513989E-3</v>
      </c>
      <c r="L524" t="s">
        <v>13</v>
      </c>
    </row>
    <row r="525" spans="1:12" hidden="1" x14ac:dyDescent="0.3">
      <c r="A525">
        <v>13</v>
      </c>
      <c r="B525">
        <v>43</v>
      </c>
      <c r="C525">
        <v>1</v>
      </c>
      <c r="D525">
        <v>24</v>
      </c>
      <c r="E525" t="s">
        <v>18</v>
      </c>
      <c r="F525">
        <v>5</v>
      </c>
      <c r="G525">
        <v>3</v>
      </c>
      <c r="J525" s="1">
        <f t="shared" si="74"/>
        <v>1.9634954084936209E-3</v>
      </c>
      <c r="K525" s="2">
        <f t="shared" si="76"/>
        <v>3.5268851656513989E-3</v>
      </c>
      <c r="L525" t="s">
        <v>13</v>
      </c>
    </row>
    <row r="526" spans="1:12" hidden="1" x14ac:dyDescent="0.3">
      <c r="A526">
        <v>13</v>
      </c>
      <c r="B526">
        <v>43</v>
      </c>
      <c r="C526">
        <v>1</v>
      </c>
      <c r="D526">
        <v>24</v>
      </c>
      <c r="E526" t="s">
        <v>18</v>
      </c>
      <c r="F526">
        <v>5</v>
      </c>
      <c r="G526">
        <v>3</v>
      </c>
      <c r="J526" s="1">
        <f t="shared" si="74"/>
        <v>1.9634954084936209E-3</v>
      </c>
      <c r="K526" s="2">
        <f t="shared" si="76"/>
        <v>3.5268851656513989E-3</v>
      </c>
      <c r="L526" t="s">
        <v>13</v>
      </c>
    </row>
    <row r="527" spans="1:12" hidden="1" x14ac:dyDescent="0.3">
      <c r="A527">
        <v>13</v>
      </c>
      <c r="B527">
        <v>43</v>
      </c>
      <c r="C527">
        <v>1</v>
      </c>
      <c r="D527">
        <v>24</v>
      </c>
      <c r="E527" t="s">
        <v>18</v>
      </c>
      <c r="F527">
        <v>5</v>
      </c>
      <c r="G527">
        <v>3</v>
      </c>
      <c r="J527" s="1">
        <f t="shared" si="74"/>
        <v>1.9634954084936209E-3</v>
      </c>
      <c r="K527" s="2">
        <f t="shared" si="76"/>
        <v>3.5268851656513989E-3</v>
      </c>
      <c r="L527" t="s">
        <v>13</v>
      </c>
    </row>
    <row r="528" spans="1:12" hidden="1" x14ac:dyDescent="0.3">
      <c r="A528">
        <v>13</v>
      </c>
      <c r="B528">
        <v>43</v>
      </c>
      <c r="C528">
        <v>1</v>
      </c>
      <c r="D528">
        <v>24</v>
      </c>
      <c r="E528" t="s">
        <v>18</v>
      </c>
      <c r="F528">
        <v>5</v>
      </c>
      <c r="G528">
        <v>3</v>
      </c>
      <c r="J528" s="1">
        <f t="shared" si="74"/>
        <v>1.9634954084936209E-3</v>
      </c>
      <c r="K528" s="2">
        <f t="shared" si="76"/>
        <v>3.5268851656513989E-3</v>
      </c>
      <c r="L528" t="s">
        <v>13</v>
      </c>
    </row>
    <row r="529" spans="1:12" hidden="1" x14ac:dyDescent="0.3">
      <c r="A529">
        <v>13</v>
      </c>
      <c r="B529">
        <v>43</v>
      </c>
      <c r="C529">
        <v>1</v>
      </c>
      <c r="D529">
        <v>24</v>
      </c>
      <c r="E529" t="s">
        <v>18</v>
      </c>
      <c r="F529">
        <v>5</v>
      </c>
      <c r="G529">
        <v>3</v>
      </c>
      <c r="J529" s="1">
        <f t="shared" si="74"/>
        <v>1.9634954084936209E-3</v>
      </c>
      <c r="K529" s="2">
        <f t="shared" si="76"/>
        <v>3.5268851656513989E-3</v>
      </c>
      <c r="L529" t="s">
        <v>13</v>
      </c>
    </row>
    <row r="530" spans="1:12" hidden="1" x14ac:dyDescent="0.3">
      <c r="A530">
        <v>13</v>
      </c>
      <c r="B530">
        <v>43</v>
      </c>
      <c r="C530">
        <v>1</v>
      </c>
      <c r="D530">
        <v>24</v>
      </c>
      <c r="E530" t="s">
        <v>18</v>
      </c>
      <c r="F530">
        <v>5</v>
      </c>
      <c r="G530">
        <v>3</v>
      </c>
      <c r="J530" s="1">
        <f t="shared" si="74"/>
        <v>1.9634954084936209E-3</v>
      </c>
      <c r="K530" s="2">
        <f t="shared" si="76"/>
        <v>3.5268851656513989E-3</v>
      </c>
      <c r="L530" t="s">
        <v>13</v>
      </c>
    </row>
    <row r="531" spans="1:12" x14ac:dyDescent="0.3">
      <c r="A531">
        <v>1</v>
      </c>
      <c r="B531">
        <v>15</v>
      </c>
      <c r="C531">
        <v>1</v>
      </c>
      <c r="D531">
        <v>24</v>
      </c>
      <c r="E531" t="s">
        <v>18</v>
      </c>
      <c r="F531">
        <v>5</v>
      </c>
      <c r="G531">
        <v>3</v>
      </c>
      <c r="J531" s="1">
        <f t="shared" si="74"/>
        <v>1.9634954084936209E-3</v>
      </c>
      <c r="K531" s="2">
        <f t="shared" si="76"/>
        <v>3.5268851656513989E-3</v>
      </c>
      <c r="L531" t="s">
        <v>13</v>
      </c>
    </row>
    <row r="532" spans="1:12" x14ac:dyDescent="0.3">
      <c r="A532">
        <v>1</v>
      </c>
      <c r="B532">
        <v>15</v>
      </c>
      <c r="C532">
        <v>1</v>
      </c>
      <c r="D532">
        <v>24</v>
      </c>
      <c r="E532" t="s">
        <v>18</v>
      </c>
      <c r="F532">
        <v>5</v>
      </c>
      <c r="G532">
        <v>3</v>
      </c>
      <c r="J532" s="1">
        <f t="shared" si="74"/>
        <v>1.9634954084936209E-3</v>
      </c>
      <c r="K532" s="2">
        <f t="shared" si="76"/>
        <v>3.5268851656513989E-3</v>
      </c>
      <c r="L532" t="s">
        <v>13</v>
      </c>
    </row>
    <row r="533" spans="1:12" x14ac:dyDescent="0.3">
      <c r="A533">
        <v>1</v>
      </c>
      <c r="B533">
        <v>15</v>
      </c>
      <c r="C533">
        <v>1</v>
      </c>
      <c r="D533">
        <v>24</v>
      </c>
      <c r="E533" t="s">
        <v>18</v>
      </c>
      <c r="F533">
        <v>5</v>
      </c>
      <c r="G533">
        <v>3</v>
      </c>
      <c r="J533" s="1">
        <f t="shared" si="74"/>
        <v>1.9634954084936209E-3</v>
      </c>
      <c r="K533" s="2">
        <f t="shared" si="76"/>
        <v>3.5268851656513989E-3</v>
      </c>
      <c r="L533" t="s">
        <v>13</v>
      </c>
    </row>
    <row r="534" spans="1:12" x14ac:dyDescent="0.3">
      <c r="A534">
        <v>1</v>
      </c>
      <c r="B534">
        <v>15</v>
      </c>
      <c r="C534">
        <v>1</v>
      </c>
      <c r="D534">
        <v>22</v>
      </c>
      <c r="E534" t="s">
        <v>15</v>
      </c>
      <c r="F534">
        <v>10</v>
      </c>
      <c r="G534">
        <v>3</v>
      </c>
      <c r="J534" s="1">
        <f t="shared" si="74"/>
        <v>7.8539816339744835E-3</v>
      </c>
      <c r="K534" s="2">
        <f>EXP(-9.7663+1.83097*LN(F534)+1.09511*LN(G534))</f>
        <v>1.2942556175112916E-2</v>
      </c>
      <c r="L534" t="s">
        <v>13</v>
      </c>
    </row>
    <row r="535" spans="1:12" x14ac:dyDescent="0.3">
      <c r="A535">
        <v>1</v>
      </c>
      <c r="B535">
        <v>15</v>
      </c>
      <c r="C535">
        <v>1</v>
      </c>
      <c r="D535">
        <v>24</v>
      </c>
      <c r="E535" t="s">
        <v>18</v>
      </c>
      <c r="F535">
        <v>5</v>
      </c>
      <c r="G535">
        <v>3</v>
      </c>
      <c r="J535" s="1">
        <f t="shared" si="74"/>
        <v>1.9634954084936209E-3</v>
      </c>
      <c r="K535" s="2">
        <f>EXP(-9.81042+1.86563*LN(F535)+1.0563*LN(G535))</f>
        <v>3.5268851656513989E-3</v>
      </c>
      <c r="L535" t="s">
        <v>13</v>
      </c>
    </row>
    <row r="536" spans="1:12" x14ac:dyDescent="0.3">
      <c r="A536">
        <v>1</v>
      </c>
      <c r="B536">
        <v>15</v>
      </c>
      <c r="C536">
        <v>1</v>
      </c>
      <c r="D536">
        <v>22</v>
      </c>
      <c r="E536" t="s">
        <v>15</v>
      </c>
      <c r="F536">
        <v>5</v>
      </c>
      <c r="G536">
        <v>3</v>
      </c>
      <c r="J536" s="1">
        <f t="shared" si="74"/>
        <v>1.9634954084936209E-3</v>
      </c>
      <c r="K536" s="2">
        <f>EXP(-9.7663+1.83097*LN(F536)+1.09511*LN(G536))</f>
        <v>3.6378364277704512E-3</v>
      </c>
      <c r="L536" t="s">
        <v>13</v>
      </c>
    </row>
    <row r="537" spans="1:12" x14ac:dyDescent="0.3">
      <c r="A537">
        <v>1</v>
      </c>
      <c r="B537">
        <v>15</v>
      </c>
      <c r="C537">
        <v>1</v>
      </c>
      <c r="D537">
        <v>24</v>
      </c>
      <c r="E537" t="s">
        <v>18</v>
      </c>
      <c r="F537">
        <v>5</v>
      </c>
      <c r="G537">
        <v>3</v>
      </c>
      <c r="J537" s="1">
        <f t="shared" si="74"/>
        <v>1.9634954084936209E-3</v>
      </c>
      <c r="K537" s="2">
        <f t="shared" ref="K537:K539" si="77">EXP(-9.81042+1.86563*LN(F537)+1.0563*LN(G537))</f>
        <v>3.5268851656513989E-3</v>
      </c>
      <c r="L537" t="s">
        <v>13</v>
      </c>
    </row>
    <row r="538" spans="1:12" x14ac:dyDescent="0.3">
      <c r="A538">
        <v>1</v>
      </c>
      <c r="B538">
        <v>15</v>
      </c>
      <c r="C538">
        <v>1</v>
      </c>
      <c r="D538">
        <v>24</v>
      </c>
      <c r="E538" t="s">
        <v>16</v>
      </c>
      <c r="F538">
        <v>5</v>
      </c>
      <c r="G538">
        <v>3</v>
      </c>
      <c r="H538">
        <v>62</v>
      </c>
      <c r="I538">
        <v>15</v>
      </c>
      <c r="J538" s="1">
        <f t="shared" si="74"/>
        <v>1.9634954084936209E-3</v>
      </c>
      <c r="K538" s="2">
        <f t="shared" si="77"/>
        <v>3.5268851656513989E-3</v>
      </c>
      <c r="L538" t="s">
        <v>13</v>
      </c>
    </row>
    <row r="539" spans="1:12" x14ac:dyDescent="0.3">
      <c r="A539">
        <v>1</v>
      </c>
      <c r="B539">
        <v>15</v>
      </c>
      <c r="C539">
        <v>1</v>
      </c>
      <c r="D539">
        <v>24</v>
      </c>
      <c r="E539" t="s">
        <v>18</v>
      </c>
      <c r="F539">
        <v>5</v>
      </c>
      <c r="G539">
        <v>3</v>
      </c>
      <c r="J539" s="1">
        <f t="shared" si="74"/>
        <v>1.9634954084936209E-3</v>
      </c>
      <c r="K539" s="2">
        <f t="shared" si="77"/>
        <v>3.5268851656513989E-3</v>
      </c>
      <c r="L539" t="s">
        <v>13</v>
      </c>
    </row>
    <row r="540" spans="1:12" x14ac:dyDescent="0.3">
      <c r="A540">
        <v>1</v>
      </c>
      <c r="B540">
        <v>15</v>
      </c>
      <c r="C540">
        <v>1</v>
      </c>
      <c r="D540">
        <v>22</v>
      </c>
      <c r="E540" t="s">
        <v>15</v>
      </c>
      <c r="F540">
        <v>5</v>
      </c>
      <c r="G540">
        <v>3</v>
      </c>
      <c r="J540" s="1">
        <f t="shared" si="74"/>
        <v>1.9634954084936209E-3</v>
      </c>
      <c r="K540" s="2">
        <f t="shared" ref="K540:K542" si="78">EXP(-9.7663+1.83097*LN(F540)+1.09511*LN(G540))</f>
        <v>3.6378364277704512E-3</v>
      </c>
      <c r="L540" t="s">
        <v>13</v>
      </c>
    </row>
    <row r="541" spans="1:12" x14ac:dyDescent="0.3">
      <c r="A541">
        <v>1</v>
      </c>
      <c r="B541">
        <v>15</v>
      </c>
      <c r="C541">
        <v>1</v>
      </c>
      <c r="D541">
        <v>22</v>
      </c>
      <c r="E541" t="s">
        <v>15</v>
      </c>
      <c r="F541">
        <v>5</v>
      </c>
      <c r="G541">
        <v>3</v>
      </c>
      <c r="J541" s="1">
        <f t="shared" si="74"/>
        <v>1.9634954084936209E-3</v>
      </c>
      <c r="K541" s="2">
        <f t="shared" si="78"/>
        <v>3.6378364277704512E-3</v>
      </c>
      <c r="L541" t="s">
        <v>13</v>
      </c>
    </row>
    <row r="542" spans="1:12" x14ac:dyDescent="0.3">
      <c r="A542">
        <v>1</v>
      </c>
      <c r="B542">
        <v>15</v>
      </c>
      <c r="C542">
        <v>1</v>
      </c>
      <c r="D542">
        <v>22</v>
      </c>
      <c r="E542" t="s">
        <v>15</v>
      </c>
      <c r="F542">
        <v>5</v>
      </c>
      <c r="G542">
        <v>3</v>
      </c>
      <c r="J542" s="1">
        <f t="shared" si="74"/>
        <v>1.9634954084936209E-3</v>
      </c>
      <c r="K542" s="2">
        <f t="shared" si="78"/>
        <v>3.6378364277704512E-3</v>
      </c>
      <c r="L542" t="s">
        <v>13</v>
      </c>
    </row>
    <row r="543" spans="1:12" x14ac:dyDescent="0.3">
      <c r="A543">
        <v>1</v>
      </c>
      <c r="B543">
        <v>15</v>
      </c>
      <c r="C543">
        <v>1</v>
      </c>
      <c r="D543">
        <v>24</v>
      </c>
      <c r="E543" t="s">
        <v>18</v>
      </c>
      <c r="F543">
        <v>5</v>
      </c>
      <c r="G543">
        <v>3</v>
      </c>
      <c r="J543" s="1">
        <f t="shared" si="74"/>
        <v>1.9634954084936209E-3</v>
      </c>
      <c r="K543" s="2">
        <f t="shared" ref="K543:K544" si="79">EXP(-9.81042+1.86563*LN(F543)+1.0563*LN(G543))</f>
        <v>3.5268851656513989E-3</v>
      </c>
      <c r="L543" t="s">
        <v>13</v>
      </c>
    </row>
    <row r="544" spans="1:12" x14ac:dyDescent="0.3">
      <c r="A544">
        <v>1</v>
      </c>
      <c r="B544">
        <v>15</v>
      </c>
      <c r="C544">
        <v>1</v>
      </c>
      <c r="D544">
        <v>24</v>
      </c>
      <c r="E544" t="s">
        <v>18</v>
      </c>
      <c r="F544">
        <v>5</v>
      </c>
      <c r="G544">
        <v>3</v>
      </c>
      <c r="J544" s="1">
        <f t="shared" si="74"/>
        <v>1.9634954084936209E-3</v>
      </c>
      <c r="K544" s="2">
        <f t="shared" si="79"/>
        <v>3.5268851656513989E-3</v>
      </c>
      <c r="L544" t="s">
        <v>13</v>
      </c>
    </row>
    <row r="545" spans="1:12" x14ac:dyDescent="0.3">
      <c r="A545">
        <v>1</v>
      </c>
      <c r="B545">
        <v>15</v>
      </c>
      <c r="C545">
        <v>1</v>
      </c>
      <c r="D545">
        <v>10</v>
      </c>
      <c r="E545" t="s">
        <v>12</v>
      </c>
      <c r="F545">
        <v>35</v>
      </c>
      <c r="G545">
        <v>3</v>
      </c>
      <c r="J545" s="1">
        <f t="shared" si="74"/>
        <v>9.6211275016187411E-2</v>
      </c>
      <c r="K545" s="2">
        <f t="shared" ref="K545:K546" si="80">EXP(-9.7663+1.83097*LN(F545)+1.09511*LN(G545))</f>
        <v>0.12828985840762308</v>
      </c>
      <c r="L545" t="s">
        <v>19</v>
      </c>
    </row>
    <row r="546" spans="1:12" x14ac:dyDescent="0.3">
      <c r="A546">
        <v>1</v>
      </c>
      <c r="B546">
        <v>15</v>
      </c>
      <c r="C546">
        <v>1</v>
      </c>
      <c r="D546">
        <v>10</v>
      </c>
      <c r="E546" t="s">
        <v>12</v>
      </c>
      <c r="F546">
        <v>5</v>
      </c>
      <c r="G546">
        <v>3</v>
      </c>
      <c r="J546" s="1">
        <f t="shared" si="74"/>
        <v>1.9634954084936209E-3</v>
      </c>
      <c r="K546" s="2">
        <f t="shared" si="80"/>
        <v>3.6378364277704512E-3</v>
      </c>
      <c r="L546" t="s">
        <v>13</v>
      </c>
    </row>
    <row r="547" spans="1:12" x14ac:dyDescent="0.3">
      <c r="A547">
        <v>1</v>
      </c>
      <c r="B547">
        <v>15</v>
      </c>
      <c r="C547">
        <v>1</v>
      </c>
      <c r="D547">
        <v>24</v>
      </c>
      <c r="E547" t="s">
        <v>18</v>
      </c>
      <c r="F547">
        <v>5</v>
      </c>
      <c r="G547">
        <v>3</v>
      </c>
      <c r="J547" s="1">
        <f t="shared" si="74"/>
        <v>1.9634954084936209E-3</v>
      </c>
      <c r="K547" s="2">
        <f>EXP(-9.81042+1.86563*LN(F547)+1.0563*LN(G547))</f>
        <v>3.5268851656513989E-3</v>
      </c>
      <c r="L547" t="s">
        <v>13</v>
      </c>
    </row>
    <row r="548" spans="1:12" x14ac:dyDescent="0.3">
      <c r="A548">
        <v>1</v>
      </c>
      <c r="B548">
        <v>15</v>
      </c>
      <c r="C548">
        <v>1</v>
      </c>
      <c r="D548">
        <v>10</v>
      </c>
      <c r="E548" t="s">
        <v>12</v>
      </c>
      <c r="F548">
        <v>10</v>
      </c>
      <c r="G548">
        <v>6</v>
      </c>
      <c r="J548" s="1">
        <f t="shared" si="74"/>
        <v>7.8539816339744835E-3</v>
      </c>
      <c r="K548" s="2">
        <f t="shared" ref="K548:K551" si="81">EXP(-9.7663+1.83097*LN(F548)+1.09511*LN(G548))</f>
        <v>2.7649101142956961E-2</v>
      </c>
      <c r="L548" t="s">
        <v>13</v>
      </c>
    </row>
    <row r="549" spans="1:12" x14ac:dyDescent="0.3">
      <c r="A549">
        <v>1</v>
      </c>
      <c r="B549">
        <v>15</v>
      </c>
      <c r="C549">
        <v>1</v>
      </c>
      <c r="D549">
        <v>10</v>
      </c>
      <c r="E549" t="s">
        <v>12</v>
      </c>
      <c r="F549">
        <v>15</v>
      </c>
      <c r="G549">
        <v>6</v>
      </c>
      <c r="J549" s="1">
        <f t="shared" si="74"/>
        <v>1.7671458676442587E-2</v>
      </c>
      <c r="K549" s="2">
        <f t="shared" si="81"/>
        <v>5.8089659363338444E-2</v>
      </c>
      <c r="L549" t="s">
        <v>13</v>
      </c>
    </row>
    <row r="550" spans="1:12" x14ac:dyDescent="0.3">
      <c r="A550">
        <v>1</v>
      </c>
      <c r="B550">
        <v>15</v>
      </c>
      <c r="C550">
        <v>1</v>
      </c>
      <c r="D550">
        <v>10</v>
      </c>
      <c r="E550" t="s">
        <v>12</v>
      </c>
      <c r="F550">
        <v>10</v>
      </c>
      <c r="G550">
        <v>3</v>
      </c>
      <c r="J550" s="1">
        <f t="shared" si="74"/>
        <v>7.8539816339744835E-3</v>
      </c>
      <c r="K550" s="2">
        <f t="shared" si="81"/>
        <v>1.2942556175112916E-2</v>
      </c>
      <c r="L550" t="s">
        <v>13</v>
      </c>
    </row>
    <row r="551" spans="1:12" x14ac:dyDescent="0.3">
      <c r="A551">
        <v>1</v>
      </c>
      <c r="B551">
        <v>15</v>
      </c>
      <c r="C551">
        <v>1</v>
      </c>
      <c r="D551">
        <v>10</v>
      </c>
      <c r="E551" t="s">
        <v>12</v>
      </c>
      <c r="F551">
        <v>30</v>
      </c>
      <c r="G551">
        <v>6</v>
      </c>
      <c r="J551" s="1">
        <f t="shared" si="74"/>
        <v>7.0685834705770348E-2</v>
      </c>
      <c r="K551" s="2">
        <f t="shared" si="81"/>
        <v>0.20666918219958577</v>
      </c>
      <c r="L551" t="s">
        <v>19</v>
      </c>
    </row>
    <row r="552" spans="1:12" x14ac:dyDescent="0.3">
      <c r="A552">
        <v>1</v>
      </c>
      <c r="B552">
        <v>15</v>
      </c>
      <c r="C552">
        <v>1</v>
      </c>
      <c r="D552">
        <v>24</v>
      </c>
      <c r="E552" t="s">
        <v>18</v>
      </c>
      <c r="F552">
        <v>10</v>
      </c>
      <c r="G552">
        <v>3</v>
      </c>
      <c r="J552" s="1">
        <f t="shared" si="74"/>
        <v>7.8539816339744835E-3</v>
      </c>
      <c r="K552" s="2">
        <f t="shared" ref="K552:K568" si="82">EXP(-9.81042+1.86563*LN(F552)+1.0563*LN(G552))</f>
        <v>1.285292313179332E-2</v>
      </c>
      <c r="L552" t="s">
        <v>13</v>
      </c>
    </row>
    <row r="553" spans="1:12" x14ac:dyDescent="0.3">
      <c r="A553">
        <v>1</v>
      </c>
      <c r="B553">
        <v>15</v>
      </c>
      <c r="C553">
        <v>1</v>
      </c>
      <c r="D553">
        <v>24</v>
      </c>
      <c r="E553" t="s">
        <v>18</v>
      </c>
      <c r="F553">
        <v>10</v>
      </c>
      <c r="G553">
        <v>3</v>
      </c>
      <c r="J553" s="1">
        <f t="shared" si="74"/>
        <v>7.8539816339744835E-3</v>
      </c>
      <c r="K553" s="2">
        <f t="shared" si="82"/>
        <v>1.285292313179332E-2</v>
      </c>
      <c r="L553" t="s">
        <v>13</v>
      </c>
    </row>
    <row r="554" spans="1:12" x14ac:dyDescent="0.3">
      <c r="A554">
        <v>1</v>
      </c>
      <c r="B554">
        <v>15</v>
      </c>
      <c r="C554">
        <v>1</v>
      </c>
      <c r="D554">
        <v>24</v>
      </c>
      <c r="E554" t="s">
        <v>18</v>
      </c>
      <c r="F554">
        <v>5</v>
      </c>
      <c r="G554">
        <v>3</v>
      </c>
      <c r="J554" s="1">
        <f t="shared" si="74"/>
        <v>1.9634954084936209E-3</v>
      </c>
      <c r="K554" s="2">
        <f t="shared" si="82"/>
        <v>3.5268851656513989E-3</v>
      </c>
      <c r="L554" t="s">
        <v>13</v>
      </c>
    </row>
    <row r="555" spans="1:12" x14ac:dyDescent="0.3">
      <c r="A555">
        <v>1</v>
      </c>
      <c r="B555">
        <v>15</v>
      </c>
      <c r="C555">
        <v>1</v>
      </c>
      <c r="D555">
        <v>24</v>
      </c>
      <c r="E555" t="s">
        <v>18</v>
      </c>
      <c r="F555">
        <v>5</v>
      </c>
      <c r="G555">
        <v>3</v>
      </c>
      <c r="J555" s="1">
        <f t="shared" si="74"/>
        <v>1.9634954084936209E-3</v>
      </c>
      <c r="K555" s="2">
        <f t="shared" si="82"/>
        <v>3.5268851656513989E-3</v>
      </c>
      <c r="L555" t="s">
        <v>13</v>
      </c>
    </row>
    <row r="556" spans="1:12" x14ac:dyDescent="0.3">
      <c r="A556">
        <v>1</v>
      </c>
      <c r="B556">
        <v>15</v>
      </c>
      <c r="C556">
        <v>1</v>
      </c>
      <c r="D556">
        <v>24</v>
      </c>
      <c r="E556" t="s">
        <v>18</v>
      </c>
      <c r="F556">
        <v>10</v>
      </c>
      <c r="G556">
        <v>3</v>
      </c>
      <c r="J556" s="1">
        <f t="shared" si="74"/>
        <v>7.8539816339744835E-3</v>
      </c>
      <c r="K556" s="2">
        <f t="shared" si="82"/>
        <v>1.285292313179332E-2</v>
      </c>
      <c r="L556" t="s">
        <v>13</v>
      </c>
    </row>
    <row r="557" spans="1:12" x14ac:dyDescent="0.3">
      <c r="A557">
        <v>1</v>
      </c>
      <c r="B557">
        <v>15</v>
      </c>
      <c r="C557">
        <v>1</v>
      </c>
      <c r="D557">
        <v>24</v>
      </c>
      <c r="E557" t="s">
        <v>18</v>
      </c>
      <c r="F557">
        <v>10</v>
      </c>
      <c r="G557">
        <v>6</v>
      </c>
      <c r="J557" s="1">
        <f t="shared" si="74"/>
        <v>7.8539816339744835E-3</v>
      </c>
      <c r="K557" s="2">
        <f t="shared" si="82"/>
        <v>2.6728826664807165E-2</v>
      </c>
      <c r="L557" t="s">
        <v>13</v>
      </c>
    </row>
    <row r="558" spans="1:12" x14ac:dyDescent="0.3">
      <c r="A558">
        <v>1</v>
      </c>
      <c r="B558">
        <v>15</v>
      </c>
      <c r="C558">
        <v>1</v>
      </c>
      <c r="D558">
        <v>24</v>
      </c>
      <c r="E558" t="s">
        <v>18</v>
      </c>
      <c r="F558">
        <v>10</v>
      </c>
      <c r="G558">
        <v>6</v>
      </c>
      <c r="J558" s="1">
        <f t="shared" si="74"/>
        <v>7.8539816339744835E-3</v>
      </c>
      <c r="K558" s="2">
        <f t="shared" si="82"/>
        <v>2.6728826664807165E-2</v>
      </c>
      <c r="L558" t="s">
        <v>13</v>
      </c>
    </row>
    <row r="559" spans="1:12" x14ac:dyDescent="0.3">
      <c r="A559">
        <v>1</v>
      </c>
      <c r="B559">
        <v>15</v>
      </c>
      <c r="C559">
        <v>1</v>
      </c>
      <c r="D559">
        <v>24</v>
      </c>
      <c r="E559" t="s">
        <v>18</v>
      </c>
      <c r="F559">
        <v>5</v>
      </c>
      <c r="G559">
        <v>3</v>
      </c>
      <c r="J559" s="1">
        <f t="shared" si="74"/>
        <v>1.9634954084936209E-3</v>
      </c>
      <c r="K559" s="2">
        <f t="shared" si="82"/>
        <v>3.5268851656513989E-3</v>
      </c>
      <c r="L559" t="s">
        <v>13</v>
      </c>
    </row>
    <row r="560" spans="1:12" x14ac:dyDescent="0.3">
      <c r="A560">
        <v>1</v>
      </c>
      <c r="B560">
        <v>15</v>
      </c>
      <c r="C560">
        <v>1</v>
      </c>
      <c r="D560">
        <v>24</v>
      </c>
      <c r="E560" t="s">
        <v>18</v>
      </c>
      <c r="F560">
        <v>10</v>
      </c>
      <c r="G560">
        <v>6</v>
      </c>
      <c r="J560" s="1">
        <f t="shared" si="74"/>
        <v>7.8539816339744835E-3</v>
      </c>
      <c r="K560" s="2">
        <f t="shared" si="82"/>
        <v>2.6728826664807165E-2</v>
      </c>
      <c r="L560" t="s">
        <v>13</v>
      </c>
    </row>
    <row r="561" spans="1:12" x14ac:dyDescent="0.3">
      <c r="A561">
        <v>1</v>
      </c>
      <c r="B561">
        <v>15</v>
      </c>
      <c r="C561">
        <v>1</v>
      </c>
      <c r="D561">
        <v>24</v>
      </c>
      <c r="E561" t="s">
        <v>18</v>
      </c>
      <c r="F561">
        <v>10</v>
      </c>
      <c r="G561">
        <v>6</v>
      </c>
      <c r="J561" s="1">
        <f t="shared" si="74"/>
        <v>7.8539816339744835E-3</v>
      </c>
      <c r="K561" s="2">
        <f t="shared" si="82"/>
        <v>2.6728826664807165E-2</v>
      </c>
      <c r="L561" t="s">
        <v>13</v>
      </c>
    </row>
    <row r="562" spans="1:12" x14ac:dyDescent="0.3">
      <c r="A562">
        <v>1</v>
      </c>
      <c r="B562">
        <v>15</v>
      </c>
      <c r="C562">
        <v>1</v>
      </c>
      <c r="D562">
        <v>24</v>
      </c>
      <c r="E562" t="s">
        <v>18</v>
      </c>
      <c r="F562">
        <v>5</v>
      </c>
      <c r="G562">
        <v>3</v>
      </c>
      <c r="J562" s="1">
        <f t="shared" si="74"/>
        <v>1.9634954084936209E-3</v>
      </c>
      <c r="K562" s="2">
        <f t="shared" si="82"/>
        <v>3.5268851656513989E-3</v>
      </c>
      <c r="L562" t="s">
        <v>13</v>
      </c>
    </row>
    <row r="563" spans="1:12" x14ac:dyDescent="0.3">
      <c r="A563">
        <v>1</v>
      </c>
      <c r="B563">
        <v>15</v>
      </c>
      <c r="C563">
        <v>1</v>
      </c>
      <c r="D563">
        <v>24</v>
      </c>
      <c r="E563" t="s">
        <v>18</v>
      </c>
      <c r="F563">
        <v>5</v>
      </c>
      <c r="G563">
        <v>6</v>
      </c>
      <c r="J563" s="1">
        <f t="shared" si="74"/>
        <v>1.9634954084936209E-3</v>
      </c>
      <c r="K563" s="2">
        <f t="shared" si="82"/>
        <v>7.3344795804612326E-3</v>
      </c>
      <c r="L563" t="s">
        <v>13</v>
      </c>
    </row>
    <row r="564" spans="1:12" x14ac:dyDescent="0.3">
      <c r="A564">
        <v>1</v>
      </c>
      <c r="B564">
        <v>15</v>
      </c>
      <c r="C564">
        <v>1</v>
      </c>
      <c r="D564">
        <v>24</v>
      </c>
      <c r="E564" t="s">
        <v>18</v>
      </c>
      <c r="F564">
        <v>5</v>
      </c>
      <c r="G564">
        <v>3</v>
      </c>
      <c r="J564" s="1">
        <f t="shared" si="74"/>
        <v>1.9634954084936209E-3</v>
      </c>
      <c r="K564" s="2">
        <f t="shared" si="82"/>
        <v>3.5268851656513989E-3</v>
      </c>
      <c r="L564" t="s">
        <v>13</v>
      </c>
    </row>
    <row r="565" spans="1:12" x14ac:dyDescent="0.3">
      <c r="A565">
        <v>1</v>
      </c>
      <c r="B565">
        <v>15</v>
      </c>
      <c r="C565">
        <v>1</v>
      </c>
      <c r="D565">
        <v>24</v>
      </c>
      <c r="E565" t="s">
        <v>18</v>
      </c>
      <c r="F565">
        <v>5</v>
      </c>
      <c r="G565">
        <v>3</v>
      </c>
      <c r="J565" s="1">
        <f t="shared" si="74"/>
        <v>1.9634954084936209E-3</v>
      </c>
      <c r="K565" s="2">
        <f t="shared" si="82"/>
        <v>3.5268851656513989E-3</v>
      </c>
      <c r="L565" t="s">
        <v>13</v>
      </c>
    </row>
    <row r="566" spans="1:12" x14ac:dyDescent="0.3">
      <c r="A566">
        <v>1</v>
      </c>
      <c r="B566">
        <v>15</v>
      </c>
      <c r="C566">
        <v>1</v>
      </c>
      <c r="D566">
        <v>24</v>
      </c>
      <c r="E566" t="s">
        <v>18</v>
      </c>
      <c r="F566">
        <v>5</v>
      </c>
      <c r="G566">
        <v>3</v>
      </c>
      <c r="J566" s="1">
        <f t="shared" si="74"/>
        <v>1.9634954084936209E-3</v>
      </c>
      <c r="K566" s="2">
        <f t="shared" si="82"/>
        <v>3.5268851656513989E-3</v>
      </c>
      <c r="L566" t="s">
        <v>13</v>
      </c>
    </row>
    <row r="567" spans="1:12" x14ac:dyDescent="0.3">
      <c r="A567">
        <v>1</v>
      </c>
      <c r="B567">
        <v>15</v>
      </c>
      <c r="C567">
        <v>1</v>
      </c>
      <c r="D567">
        <v>24</v>
      </c>
      <c r="E567" t="s">
        <v>18</v>
      </c>
      <c r="F567">
        <v>5</v>
      </c>
      <c r="G567">
        <v>3</v>
      </c>
      <c r="J567" s="1">
        <f t="shared" si="74"/>
        <v>1.9634954084936209E-3</v>
      </c>
      <c r="K567" s="2">
        <f t="shared" si="82"/>
        <v>3.5268851656513989E-3</v>
      </c>
      <c r="L567" t="s">
        <v>13</v>
      </c>
    </row>
    <row r="568" spans="1:12" x14ac:dyDescent="0.3">
      <c r="A568">
        <v>1</v>
      </c>
      <c r="B568">
        <v>15</v>
      </c>
      <c r="C568">
        <v>1</v>
      </c>
      <c r="D568">
        <v>24</v>
      </c>
      <c r="E568" t="s">
        <v>18</v>
      </c>
      <c r="F568">
        <v>5</v>
      </c>
      <c r="G568">
        <v>3</v>
      </c>
      <c r="J568" s="1">
        <f t="shared" si="74"/>
        <v>1.9634954084936209E-3</v>
      </c>
      <c r="K568" s="2">
        <f t="shared" si="82"/>
        <v>3.5268851656513989E-3</v>
      </c>
      <c r="L568" t="s">
        <v>13</v>
      </c>
    </row>
    <row r="569" spans="1:12" x14ac:dyDescent="0.3">
      <c r="A569">
        <v>1</v>
      </c>
      <c r="B569">
        <v>15</v>
      </c>
      <c r="C569">
        <v>1</v>
      </c>
      <c r="D569">
        <v>22</v>
      </c>
      <c r="E569" t="s">
        <v>15</v>
      </c>
      <c r="F569">
        <v>5</v>
      </c>
      <c r="G569">
        <v>3</v>
      </c>
      <c r="J569" s="1">
        <f t="shared" si="74"/>
        <v>1.9634954084936209E-3</v>
      </c>
      <c r="K569" s="2">
        <f t="shared" ref="K569:K577" si="83">EXP(-9.7663+1.83097*LN(F569)+1.09511*LN(G569))</f>
        <v>3.6378364277704512E-3</v>
      </c>
      <c r="L569" t="s">
        <v>13</v>
      </c>
    </row>
    <row r="570" spans="1:12" x14ac:dyDescent="0.3">
      <c r="A570">
        <v>1</v>
      </c>
      <c r="B570">
        <v>15</v>
      </c>
      <c r="C570">
        <v>1</v>
      </c>
      <c r="D570">
        <v>22</v>
      </c>
      <c r="E570" t="s">
        <v>15</v>
      </c>
      <c r="F570">
        <v>5</v>
      </c>
      <c r="G570">
        <v>3</v>
      </c>
      <c r="J570" s="1">
        <f t="shared" si="74"/>
        <v>1.9634954084936209E-3</v>
      </c>
      <c r="K570" s="2">
        <f t="shared" si="83"/>
        <v>3.6378364277704512E-3</v>
      </c>
      <c r="L570" t="s">
        <v>13</v>
      </c>
    </row>
    <row r="571" spans="1:12" x14ac:dyDescent="0.3">
      <c r="A571">
        <v>1</v>
      </c>
      <c r="B571">
        <v>15</v>
      </c>
      <c r="C571">
        <v>1</v>
      </c>
      <c r="D571">
        <v>22</v>
      </c>
      <c r="E571" t="s">
        <v>15</v>
      </c>
      <c r="F571">
        <v>5</v>
      </c>
      <c r="G571">
        <v>3</v>
      </c>
      <c r="J571" s="1">
        <f t="shared" si="74"/>
        <v>1.9634954084936209E-3</v>
      </c>
      <c r="K571" s="2">
        <f t="shared" si="83"/>
        <v>3.6378364277704512E-3</v>
      </c>
      <c r="L571" t="s">
        <v>13</v>
      </c>
    </row>
    <row r="572" spans="1:12" x14ac:dyDescent="0.3">
      <c r="A572">
        <v>1</v>
      </c>
      <c r="B572">
        <v>15</v>
      </c>
      <c r="C572">
        <v>1</v>
      </c>
      <c r="D572">
        <v>22</v>
      </c>
      <c r="E572" t="s">
        <v>15</v>
      </c>
      <c r="F572">
        <v>5</v>
      </c>
      <c r="G572">
        <v>3</v>
      </c>
      <c r="J572" s="1">
        <f t="shared" si="74"/>
        <v>1.9634954084936209E-3</v>
      </c>
      <c r="K572" s="2">
        <f t="shared" si="83"/>
        <v>3.6378364277704512E-3</v>
      </c>
      <c r="L572" t="s">
        <v>13</v>
      </c>
    </row>
    <row r="573" spans="1:12" x14ac:dyDescent="0.3">
      <c r="A573">
        <v>1</v>
      </c>
      <c r="B573">
        <v>15</v>
      </c>
      <c r="C573">
        <v>1</v>
      </c>
      <c r="D573">
        <v>22</v>
      </c>
      <c r="E573" t="s">
        <v>15</v>
      </c>
      <c r="F573">
        <v>5</v>
      </c>
      <c r="G573">
        <v>3</v>
      </c>
      <c r="J573" s="1">
        <f t="shared" si="74"/>
        <v>1.9634954084936209E-3</v>
      </c>
      <c r="K573" s="2">
        <f t="shared" si="83"/>
        <v>3.6378364277704512E-3</v>
      </c>
      <c r="L573" t="s">
        <v>13</v>
      </c>
    </row>
    <row r="574" spans="1:12" x14ac:dyDescent="0.3">
      <c r="A574">
        <v>1</v>
      </c>
      <c r="B574">
        <v>15</v>
      </c>
      <c r="C574">
        <v>1</v>
      </c>
      <c r="D574">
        <v>22</v>
      </c>
      <c r="E574" t="s">
        <v>15</v>
      </c>
      <c r="F574">
        <v>5</v>
      </c>
      <c r="G574">
        <v>3</v>
      </c>
      <c r="J574" s="1">
        <f t="shared" si="74"/>
        <v>1.9634954084936209E-3</v>
      </c>
      <c r="K574" s="2">
        <f t="shared" si="83"/>
        <v>3.6378364277704512E-3</v>
      </c>
      <c r="L574" t="s">
        <v>13</v>
      </c>
    </row>
    <row r="575" spans="1:12" x14ac:dyDescent="0.3">
      <c r="A575">
        <v>1</v>
      </c>
      <c r="B575">
        <v>15</v>
      </c>
      <c r="C575">
        <v>1</v>
      </c>
      <c r="D575">
        <v>22</v>
      </c>
      <c r="E575" t="s">
        <v>15</v>
      </c>
      <c r="F575">
        <v>10</v>
      </c>
      <c r="G575">
        <v>3</v>
      </c>
      <c r="J575" s="1">
        <f t="shared" si="74"/>
        <v>7.8539816339744835E-3</v>
      </c>
      <c r="K575" s="2">
        <f t="shared" si="83"/>
        <v>1.2942556175112916E-2</v>
      </c>
      <c r="L575" t="s">
        <v>13</v>
      </c>
    </row>
    <row r="576" spans="1:12" x14ac:dyDescent="0.3">
      <c r="A576">
        <v>1</v>
      </c>
      <c r="B576">
        <v>15</v>
      </c>
      <c r="C576">
        <v>1</v>
      </c>
      <c r="D576">
        <v>22</v>
      </c>
      <c r="E576" t="s">
        <v>15</v>
      </c>
      <c r="F576">
        <v>10</v>
      </c>
      <c r="G576">
        <v>3</v>
      </c>
      <c r="J576" s="1">
        <f t="shared" si="74"/>
        <v>7.8539816339744835E-3</v>
      </c>
      <c r="K576" s="2">
        <f t="shared" si="83"/>
        <v>1.2942556175112916E-2</v>
      </c>
      <c r="L576" t="s">
        <v>13</v>
      </c>
    </row>
    <row r="577" spans="1:12" x14ac:dyDescent="0.3">
      <c r="A577">
        <v>1</v>
      </c>
      <c r="B577">
        <v>15</v>
      </c>
      <c r="C577">
        <v>1</v>
      </c>
      <c r="D577">
        <v>22</v>
      </c>
      <c r="E577" t="s">
        <v>15</v>
      </c>
      <c r="F577">
        <v>10</v>
      </c>
      <c r="G577">
        <v>3</v>
      </c>
      <c r="J577" s="1">
        <f t="shared" si="74"/>
        <v>7.8539816339744835E-3</v>
      </c>
      <c r="K577" s="2">
        <f t="shared" si="83"/>
        <v>1.2942556175112916E-2</v>
      </c>
      <c r="L577" t="s">
        <v>13</v>
      </c>
    </row>
    <row r="578" spans="1:12" x14ac:dyDescent="0.3">
      <c r="A578">
        <v>1</v>
      </c>
      <c r="B578">
        <v>23</v>
      </c>
      <c r="C578">
        <v>1</v>
      </c>
      <c r="D578">
        <v>24</v>
      </c>
      <c r="E578" t="s">
        <v>18</v>
      </c>
      <c r="F578">
        <v>5</v>
      </c>
      <c r="G578">
        <v>3</v>
      </c>
      <c r="J578" s="1">
        <f t="shared" si="74"/>
        <v>1.9634954084936209E-3</v>
      </c>
      <c r="K578" s="2">
        <f t="shared" ref="K578:K579" si="84">EXP(-9.81042+1.86563*LN(F578)+1.0563*LN(G578))</f>
        <v>3.5268851656513989E-3</v>
      </c>
      <c r="L578" t="s">
        <v>13</v>
      </c>
    </row>
    <row r="579" spans="1:12" x14ac:dyDescent="0.3">
      <c r="A579">
        <v>1</v>
      </c>
      <c r="B579">
        <v>23</v>
      </c>
      <c r="C579">
        <v>1</v>
      </c>
      <c r="D579">
        <v>24</v>
      </c>
      <c r="E579" t="s">
        <v>18</v>
      </c>
      <c r="F579">
        <v>5</v>
      </c>
      <c r="G579">
        <v>3</v>
      </c>
      <c r="J579" s="1">
        <f t="shared" ref="J579:J642" si="85">((F579*F579/10000)*(PI()/4*C579))</f>
        <v>1.9634954084936209E-3</v>
      </c>
      <c r="K579" s="2">
        <f t="shared" si="84"/>
        <v>3.5268851656513989E-3</v>
      </c>
      <c r="L579" t="s">
        <v>13</v>
      </c>
    </row>
    <row r="580" spans="1:12" x14ac:dyDescent="0.3">
      <c r="A580">
        <v>1</v>
      </c>
      <c r="B580">
        <v>23</v>
      </c>
      <c r="C580">
        <v>1</v>
      </c>
      <c r="D580">
        <v>22</v>
      </c>
      <c r="E580" t="s">
        <v>15</v>
      </c>
      <c r="F580">
        <v>5</v>
      </c>
      <c r="G580">
        <v>3</v>
      </c>
      <c r="J580" s="1">
        <f t="shared" si="85"/>
        <v>1.9634954084936209E-3</v>
      </c>
      <c r="K580" s="2">
        <f>EXP(-9.7663+1.83097*LN(F580)+1.09511*LN(G580))</f>
        <v>3.6378364277704512E-3</v>
      </c>
      <c r="L580" t="s">
        <v>13</v>
      </c>
    </row>
    <row r="581" spans="1:12" x14ac:dyDescent="0.3">
      <c r="A581">
        <v>1</v>
      </c>
      <c r="B581">
        <v>23</v>
      </c>
      <c r="C581">
        <v>1</v>
      </c>
      <c r="D581">
        <v>24</v>
      </c>
      <c r="E581" t="s">
        <v>18</v>
      </c>
      <c r="F581">
        <v>15</v>
      </c>
      <c r="G581">
        <v>6</v>
      </c>
      <c r="J581" s="1">
        <f t="shared" si="85"/>
        <v>1.7671458676442587E-2</v>
      </c>
      <c r="K581" s="2">
        <f t="shared" ref="K581:K587" si="86">EXP(-9.81042+1.86563*LN(F581)+1.0563*LN(G581))</f>
        <v>5.6950957515054322E-2</v>
      </c>
      <c r="L581" t="s">
        <v>13</v>
      </c>
    </row>
    <row r="582" spans="1:12" x14ac:dyDescent="0.3">
      <c r="A582">
        <v>1</v>
      </c>
      <c r="B582">
        <v>23</v>
      </c>
      <c r="C582">
        <v>1</v>
      </c>
      <c r="D582">
        <v>24</v>
      </c>
      <c r="E582" t="s">
        <v>18</v>
      </c>
      <c r="F582">
        <v>10</v>
      </c>
      <c r="G582">
        <v>6</v>
      </c>
      <c r="J582" s="1">
        <f t="shared" si="85"/>
        <v>7.8539816339744835E-3</v>
      </c>
      <c r="K582" s="2">
        <f t="shared" si="86"/>
        <v>2.6728826664807165E-2</v>
      </c>
      <c r="L582" t="s">
        <v>13</v>
      </c>
    </row>
    <row r="583" spans="1:12" x14ac:dyDescent="0.3">
      <c r="A583">
        <v>1</v>
      </c>
      <c r="B583">
        <v>23</v>
      </c>
      <c r="C583">
        <v>1</v>
      </c>
      <c r="D583">
        <v>24</v>
      </c>
      <c r="E583" t="s">
        <v>18</v>
      </c>
      <c r="F583">
        <v>10</v>
      </c>
      <c r="G583">
        <v>6</v>
      </c>
      <c r="J583" s="1">
        <f t="shared" si="85"/>
        <v>7.8539816339744835E-3</v>
      </c>
      <c r="K583" s="2">
        <f t="shared" si="86"/>
        <v>2.6728826664807165E-2</v>
      </c>
      <c r="L583" t="s">
        <v>13</v>
      </c>
    </row>
    <row r="584" spans="1:12" x14ac:dyDescent="0.3">
      <c r="A584">
        <v>1</v>
      </c>
      <c r="B584">
        <v>23</v>
      </c>
      <c r="C584">
        <v>1</v>
      </c>
      <c r="D584">
        <v>24</v>
      </c>
      <c r="E584" t="s">
        <v>18</v>
      </c>
      <c r="F584">
        <v>15</v>
      </c>
      <c r="G584">
        <v>6</v>
      </c>
      <c r="J584" s="1">
        <f t="shared" si="85"/>
        <v>1.7671458676442587E-2</v>
      </c>
      <c r="K584" s="2">
        <f t="shared" si="86"/>
        <v>5.6950957515054322E-2</v>
      </c>
      <c r="L584" t="s">
        <v>13</v>
      </c>
    </row>
    <row r="585" spans="1:12" x14ac:dyDescent="0.3">
      <c r="A585">
        <v>1</v>
      </c>
      <c r="B585">
        <v>23</v>
      </c>
      <c r="C585">
        <v>1</v>
      </c>
      <c r="D585">
        <v>24</v>
      </c>
      <c r="E585" t="s">
        <v>18</v>
      </c>
      <c r="F585">
        <v>15</v>
      </c>
      <c r="G585">
        <v>6</v>
      </c>
      <c r="J585" s="1">
        <f t="shared" si="85"/>
        <v>1.7671458676442587E-2</v>
      </c>
      <c r="K585" s="2">
        <f t="shared" si="86"/>
        <v>5.6950957515054322E-2</v>
      </c>
      <c r="L585" t="s">
        <v>13</v>
      </c>
    </row>
    <row r="586" spans="1:12" x14ac:dyDescent="0.3">
      <c r="A586">
        <v>1</v>
      </c>
      <c r="B586">
        <v>23</v>
      </c>
      <c r="C586">
        <v>1</v>
      </c>
      <c r="D586">
        <v>24</v>
      </c>
      <c r="E586" t="s">
        <v>18</v>
      </c>
      <c r="F586">
        <v>10</v>
      </c>
      <c r="G586">
        <v>6</v>
      </c>
      <c r="J586" s="1">
        <f t="shared" si="85"/>
        <v>7.8539816339744835E-3</v>
      </c>
      <c r="K586" s="2">
        <f t="shared" si="86"/>
        <v>2.6728826664807165E-2</v>
      </c>
      <c r="L586" t="s">
        <v>13</v>
      </c>
    </row>
    <row r="587" spans="1:12" x14ac:dyDescent="0.3">
      <c r="A587">
        <v>1</v>
      </c>
      <c r="B587">
        <v>23</v>
      </c>
      <c r="C587">
        <v>1</v>
      </c>
      <c r="D587">
        <v>24</v>
      </c>
      <c r="E587" t="s">
        <v>18</v>
      </c>
      <c r="F587">
        <v>5</v>
      </c>
      <c r="G587">
        <v>6</v>
      </c>
      <c r="J587" s="1">
        <f t="shared" si="85"/>
        <v>1.9634954084936209E-3</v>
      </c>
      <c r="K587" s="2">
        <f t="shared" si="86"/>
        <v>7.3344795804612326E-3</v>
      </c>
      <c r="L587" t="s">
        <v>13</v>
      </c>
    </row>
    <row r="588" spans="1:12" x14ac:dyDescent="0.3">
      <c r="A588">
        <v>1</v>
      </c>
      <c r="B588">
        <v>23</v>
      </c>
      <c r="C588">
        <v>1</v>
      </c>
      <c r="D588">
        <v>22</v>
      </c>
      <c r="E588" t="s">
        <v>15</v>
      </c>
      <c r="F588">
        <v>5</v>
      </c>
      <c r="G588">
        <v>3</v>
      </c>
      <c r="J588" s="1">
        <f t="shared" si="85"/>
        <v>1.9634954084936209E-3</v>
      </c>
      <c r="K588" s="2">
        <f t="shared" ref="K588:K596" si="87">EXP(-9.7663+1.83097*LN(F588)+1.09511*LN(G588))</f>
        <v>3.6378364277704512E-3</v>
      </c>
      <c r="L588" t="s">
        <v>13</v>
      </c>
    </row>
    <row r="589" spans="1:12" x14ac:dyDescent="0.3">
      <c r="A589">
        <v>1</v>
      </c>
      <c r="B589">
        <v>23</v>
      </c>
      <c r="C589">
        <v>1</v>
      </c>
      <c r="D589">
        <v>22</v>
      </c>
      <c r="E589" t="s">
        <v>15</v>
      </c>
      <c r="F589">
        <v>5</v>
      </c>
      <c r="G589">
        <v>3</v>
      </c>
      <c r="J589" s="1">
        <f t="shared" si="85"/>
        <v>1.9634954084936209E-3</v>
      </c>
      <c r="K589" s="2">
        <f t="shared" si="87"/>
        <v>3.6378364277704512E-3</v>
      </c>
      <c r="L589" t="s">
        <v>13</v>
      </c>
    </row>
    <row r="590" spans="1:12" x14ac:dyDescent="0.3">
      <c r="A590">
        <v>1</v>
      </c>
      <c r="B590">
        <v>23</v>
      </c>
      <c r="C590">
        <v>1</v>
      </c>
      <c r="D590">
        <v>22</v>
      </c>
      <c r="E590" t="s">
        <v>15</v>
      </c>
      <c r="F590">
        <v>5</v>
      </c>
      <c r="G590">
        <v>3</v>
      </c>
      <c r="J590" s="1">
        <f t="shared" si="85"/>
        <v>1.9634954084936209E-3</v>
      </c>
      <c r="K590" s="2">
        <f t="shared" si="87"/>
        <v>3.6378364277704512E-3</v>
      </c>
      <c r="L590" t="s">
        <v>13</v>
      </c>
    </row>
    <row r="591" spans="1:12" x14ac:dyDescent="0.3">
      <c r="A591">
        <v>1</v>
      </c>
      <c r="B591">
        <v>23</v>
      </c>
      <c r="C591">
        <v>1</v>
      </c>
      <c r="D591">
        <v>22</v>
      </c>
      <c r="E591" t="s">
        <v>15</v>
      </c>
      <c r="F591">
        <v>5</v>
      </c>
      <c r="G591">
        <v>3</v>
      </c>
      <c r="J591" s="1">
        <f t="shared" si="85"/>
        <v>1.9634954084936209E-3</v>
      </c>
      <c r="K591" s="2">
        <f t="shared" si="87"/>
        <v>3.6378364277704512E-3</v>
      </c>
      <c r="L591" t="s">
        <v>13</v>
      </c>
    </row>
    <row r="592" spans="1:12" x14ac:dyDescent="0.3">
      <c r="A592">
        <v>1</v>
      </c>
      <c r="B592">
        <v>23</v>
      </c>
      <c r="C592">
        <v>1</v>
      </c>
      <c r="D592">
        <v>22</v>
      </c>
      <c r="E592" t="s">
        <v>15</v>
      </c>
      <c r="F592">
        <v>5</v>
      </c>
      <c r="G592">
        <v>3</v>
      </c>
      <c r="J592" s="1">
        <f t="shared" si="85"/>
        <v>1.9634954084936209E-3</v>
      </c>
      <c r="K592" s="2">
        <f t="shared" si="87"/>
        <v>3.6378364277704512E-3</v>
      </c>
      <c r="L592" t="s">
        <v>13</v>
      </c>
    </row>
    <row r="593" spans="1:12" x14ac:dyDescent="0.3">
      <c r="A593">
        <v>1</v>
      </c>
      <c r="B593">
        <v>23</v>
      </c>
      <c r="C593">
        <v>1</v>
      </c>
      <c r="D593">
        <v>22</v>
      </c>
      <c r="E593" t="s">
        <v>15</v>
      </c>
      <c r="F593">
        <v>5</v>
      </c>
      <c r="G593">
        <v>3</v>
      </c>
      <c r="J593" s="1">
        <f t="shared" si="85"/>
        <v>1.9634954084936209E-3</v>
      </c>
      <c r="K593" s="2">
        <f t="shared" si="87"/>
        <v>3.6378364277704512E-3</v>
      </c>
      <c r="L593" t="s">
        <v>13</v>
      </c>
    </row>
    <row r="594" spans="1:12" x14ac:dyDescent="0.3">
      <c r="A594">
        <v>1</v>
      </c>
      <c r="B594">
        <v>23</v>
      </c>
      <c r="C594">
        <v>1</v>
      </c>
      <c r="D594">
        <v>22</v>
      </c>
      <c r="E594" t="s">
        <v>15</v>
      </c>
      <c r="F594">
        <v>5</v>
      </c>
      <c r="G594">
        <v>3</v>
      </c>
      <c r="J594" s="1">
        <f t="shared" si="85"/>
        <v>1.9634954084936209E-3</v>
      </c>
      <c r="K594" s="2">
        <f t="shared" si="87"/>
        <v>3.6378364277704512E-3</v>
      </c>
      <c r="L594" t="s">
        <v>13</v>
      </c>
    </row>
    <row r="595" spans="1:12" x14ac:dyDescent="0.3">
      <c r="A595">
        <v>1</v>
      </c>
      <c r="B595">
        <v>23</v>
      </c>
      <c r="C595">
        <v>1</v>
      </c>
      <c r="D595">
        <v>22</v>
      </c>
      <c r="E595" t="s">
        <v>15</v>
      </c>
      <c r="F595">
        <v>5</v>
      </c>
      <c r="G595">
        <v>3</v>
      </c>
      <c r="J595" s="1">
        <f t="shared" si="85"/>
        <v>1.9634954084936209E-3</v>
      </c>
      <c r="K595" s="2">
        <f t="shared" si="87"/>
        <v>3.6378364277704512E-3</v>
      </c>
      <c r="L595" t="s">
        <v>13</v>
      </c>
    </row>
    <row r="596" spans="1:12" x14ac:dyDescent="0.3">
      <c r="A596">
        <v>1</v>
      </c>
      <c r="B596">
        <v>23</v>
      </c>
      <c r="C596">
        <v>1</v>
      </c>
      <c r="D596">
        <v>22</v>
      </c>
      <c r="E596" t="s">
        <v>15</v>
      </c>
      <c r="F596">
        <v>30</v>
      </c>
      <c r="G596">
        <v>6</v>
      </c>
      <c r="J596" s="1">
        <f t="shared" si="85"/>
        <v>7.0685834705770348E-2</v>
      </c>
      <c r="K596" s="2">
        <f t="shared" si="87"/>
        <v>0.20666918219958577</v>
      </c>
      <c r="L596" t="s">
        <v>19</v>
      </c>
    </row>
    <row r="597" spans="1:12" x14ac:dyDescent="0.3">
      <c r="A597">
        <v>1</v>
      </c>
      <c r="B597">
        <v>23</v>
      </c>
      <c r="C597">
        <v>1</v>
      </c>
      <c r="D597">
        <v>24</v>
      </c>
      <c r="E597" t="s">
        <v>18</v>
      </c>
      <c r="F597">
        <v>10</v>
      </c>
      <c r="G597">
        <v>6</v>
      </c>
      <c r="J597" s="1">
        <f t="shared" si="85"/>
        <v>7.8539816339744835E-3</v>
      </c>
      <c r="K597" s="2">
        <f>EXP(-9.81042+1.86563*LN(F597)+1.0563*LN(G597))</f>
        <v>2.6728826664807165E-2</v>
      </c>
      <c r="L597" t="s">
        <v>13</v>
      </c>
    </row>
    <row r="598" spans="1:12" x14ac:dyDescent="0.3">
      <c r="A598">
        <v>1</v>
      </c>
      <c r="B598">
        <v>23</v>
      </c>
      <c r="C598">
        <v>1</v>
      </c>
      <c r="D598">
        <v>22</v>
      </c>
      <c r="E598" t="s">
        <v>15</v>
      </c>
      <c r="F598">
        <v>5</v>
      </c>
      <c r="G598">
        <v>3</v>
      </c>
      <c r="J598" s="1">
        <f t="shared" si="85"/>
        <v>1.9634954084936209E-3</v>
      </c>
      <c r="K598" s="2">
        <f t="shared" ref="K598:K599" si="88">EXP(-9.7663+1.83097*LN(F598)+1.09511*LN(G598))</f>
        <v>3.6378364277704512E-3</v>
      </c>
      <c r="L598" t="s">
        <v>13</v>
      </c>
    </row>
    <row r="599" spans="1:12" x14ac:dyDescent="0.3">
      <c r="A599">
        <v>1</v>
      </c>
      <c r="B599">
        <v>23</v>
      </c>
      <c r="C599">
        <v>1</v>
      </c>
      <c r="D599">
        <v>22</v>
      </c>
      <c r="E599" t="s">
        <v>15</v>
      </c>
      <c r="F599">
        <v>5</v>
      </c>
      <c r="G599">
        <v>3</v>
      </c>
      <c r="J599" s="1">
        <f t="shared" si="85"/>
        <v>1.9634954084936209E-3</v>
      </c>
      <c r="K599" s="2">
        <f t="shared" si="88"/>
        <v>3.6378364277704512E-3</v>
      </c>
      <c r="L599" t="s">
        <v>13</v>
      </c>
    </row>
    <row r="600" spans="1:12" x14ac:dyDescent="0.3">
      <c r="A600">
        <v>1</v>
      </c>
      <c r="B600">
        <v>23</v>
      </c>
      <c r="C600">
        <v>1</v>
      </c>
      <c r="D600">
        <v>24</v>
      </c>
      <c r="E600" t="s">
        <v>18</v>
      </c>
      <c r="F600">
        <v>5</v>
      </c>
      <c r="G600">
        <v>3</v>
      </c>
      <c r="J600" s="1">
        <f t="shared" si="85"/>
        <v>1.9634954084936209E-3</v>
      </c>
      <c r="K600" s="2">
        <f t="shared" ref="K600:K606" si="89">EXP(-9.81042+1.86563*LN(F600)+1.0563*LN(G600))</f>
        <v>3.5268851656513989E-3</v>
      </c>
      <c r="L600" t="s">
        <v>13</v>
      </c>
    </row>
    <row r="601" spans="1:12" x14ac:dyDescent="0.3">
      <c r="A601">
        <v>1</v>
      </c>
      <c r="B601">
        <v>23</v>
      </c>
      <c r="C601">
        <v>1</v>
      </c>
      <c r="D601">
        <v>24</v>
      </c>
      <c r="E601" t="s">
        <v>18</v>
      </c>
      <c r="F601">
        <v>5</v>
      </c>
      <c r="G601">
        <v>3</v>
      </c>
      <c r="J601" s="1">
        <f t="shared" si="85"/>
        <v>1.9634954084936209E-3</v>
      </c>
      <c r="K601" s="2">
        <f t="shared" si="89"/>
        <v>3.5268851656513989E-3</v>
      </c>
      <c r="L601" t="s">
        <v>13</v>
      </c>
    </row>
    <row r="602" spans="1:12" x14ac:dyDescent="0.3">
      <c r="A602">
        <v>1</v>
      </c>
      <c r="B602">
        <v>23</v>
      </c>
      <c r="C602">
        <v>1</v>
      </c>
      <c r="D602">
        <v>24</v>
      </c>
      <c r="E602" t="s">
        <v>18</v>
      </c>
      <c r="F602">
        <v>5</v>
      </c>
      <c r="G602">
        <v>3</v>
      </c>
      <c r="J602" s="1">
        <f t="shared" si="85"/>
        <v>1.9634954084936209E-3</v>
      </c>
      <c r="K602" s="2">
        <f t="shared" si="89"/>
        <v>3.5268851656513989E-3</v>
      </c>
      <c r="L602" t="s">
        <v>13</v>
      </c>
    </row>
    <row r="603" spans="1:12" x14ac:dyDescent="0.3">
      <c r="A603">
        <v>1</v>
      </c>
      <c r="B603">
        <v>23</v>
      </c>
      <c r="C603">
        <v>1</v>
      </c>
      <c r="D603">
        <v>24</v>
      </c>
      <c r="E603" t="s">
        <v>18</v>
      </c>
      <c r="F603">
        <v>5</v>
      </c>
      <c r="G603">
        <v>3</v>
      </c>
      <c r="J603" s="1">
        <f t="shared" si="85"/>
        <v>1.9634954084936209E-3</v>
      </c>
      <c r="K603" s="2">
        <f t="shared" si="89"/>
        <v>3.5268851656513989E-3</v>
      </c>
      <c r="L603" t="s">
        <v>13</v>
      </c>
    </row>
    <row r="604" spans="1:12" x14ac:dyDescent="0.3">
      <c r="A604">
        <v>1</v>
      </c>
      <c r="B604">
        <v>23</v>
      </c>
      <c r="C604">
        <v>1</v>
      </c>
      <c r="D604">
        <v>24</v>
      </c>
      <c r="E604" t="s">
        <v>18</v>
      </c>
      <c r="F604">
        <v>5</v>
      </c>
      <c r="G604">
        <v>3</v>
      </c>
      <c r="J604" s="1">
        <f t="shared" si="85"/>
        <v>1.9634954084936209E-3</v>
      </c>
      <c r="K604" s="2">
        <f t="shared" si="89"/>
        <v>3.5268851656513989E-3</v>
      </c>
      <c r="L604" t="s">
        <v>13</v>
      </c>
    </row>
    <row r="605" spans="1:12" x14ac:dyDescent="0.3">
      <c r="A605">
        <v>1</v>
      </c>
      <c r="B605">
        <v>23</v>
      </c>
      <c r="C605">
        <v>1</v>
      </c>
      <c r="D605">
        <v>24</v>
      </c>
      <c r="E605" t="s">
        <v>18</v>
      </c>
      <c r="F605">
        <v>5</v>
      </c>
      <c r="G605">
        <v>3</v>
      </c>
      <c r="J605" s="1">
        <f t="shared" si="85"/>
        <v>1.9634954084936209E-3</v>
      </c>
      <c r="K605" s="2">
        <f t="shared" si="89"/>
        <v>3.5268851656513989E-3</v>
      </c>
      <c r="L605" t="s">
        <v>13</v>
      </c>
    </row>
    <row r="606" spans="1:12" x14ac:dyDescent="0.3">
      <c r="A606">
        <v>1</v>
      </c>
      <c r="B606">
        <v>23</v>
      </c>
      <c r="C606">
        <v>1</v>
      </c>
      <c r="D606">
        <v>24</v>
      </c>
      <c r="E606" t="s">
        <v>18</v>
      </c>
      <c r="F606">
        <v>5</v>
      </c>
      <c r="G606">
        <v>3</v>
      </c>
      <c r="J606" s="1">
        <f t="shared" si="85"/>
        <v>1.9634954084936209E-3</v>
      </c>
      <c r="K606" s="2">
        <f t="shared" si="89"/>
        <v>3.5268851656513989E-3</v>
      </c>
      <c r="L606" t="s">
        <v>13</v>
      </c>
    </row>
    <row r="607" spans="1:12" x14ac:dyDescent="0.3">
      <c r="A607">
        <v>1</v>
      </c>
      <c r="B607">
        <v>23</v>
      </c>
      <c r="C607">
        <v>1</v>
      </c>
      <c r="D607">
        <v>22</v>
      </c>
      <c r="E607" t="s">
        <v>15</v>
      </c>
      <c r="F607">
        <v>5</v>
      </c>
      <c r="G607">
        <v>3</v>
      </c>
      <c r="J607" s="1">
        <f t="shared" si="85"/>
        <v>1.9634954084936209E-3</v>
      </c>
      <c r="K607" s="2">
        <f t="shared" ref="K607:K609" si="90">EXP(-9.7663+1.83097*LN(F607)+1.09511*LN(G607))</f>
        <v>3.6378364277704512E-3</v>
      </c>
      <c r="L607" t="s">
        <v>13</v>
      </c>
    </row>
    <row r="608" spans="1:12" x14ac:dyDescent="0.3">
      <c r="A608">
        <v>1</v>
      </c>
      <c r="B608">
        <v>23</v>
      </c>
      <c r="C608">
        <v>1</v>
      </c>
      <c r="D608">
        <v>22</v>
      </c>
      <c r="E608" t="s">
        <v>15</v>
      </c>
      <c r="F608">
        <v>5</v>
      </c>
      <c r="G608">
        <v>3</v>
      </c>
      <c r="J608" s="1">
        <f t="shared" si="85"/>
        <v>1.9634954084936209E-3</v>
      </c>
      <c r="K608" s="2">
        <f t="shared" si="90"/>
        <v>3.6378364277704512E-3</v>
      </c>
      <c r="L608" t="s">
        <v>13</v>
      </c>
    </row>
    <row r="609" spans="1:12" x14ac:dyDescent="0.3">
      <c r="A609">
        <v>1</v>
      </c>
      <c r="B609">
        <v>23</v>
      </c>
      <c r="C609">
        <v>1</v>
      </c>
      <c r="D609">
        <v>22</v>
      </c>
      <c r="E609" t="s">
        <v>15</v>
      </c>
      <c r="F609">
        <v>5</v>
      </c>
      <c r="G609">
        <v>3</v>
      </c>
      <c r="J609" s="1">
        <f t="shared" si="85"/>
        <v>1.9634954084936209E-3</v>
      </c>
      <c r="K609" s="2">
        <f t="shared" si="90"/>
        <v>3.6378364277704512E-3</v>
      </c>
      <c r="L609" t="s">
        <v>13</v>
      </c>
    </row>
    <row r="610" spans="1:12" x14ac:dyDescent="0.3">
      <c r="A610">
        <v>1</v>
      </c>
      <c r="B610">
        <v>23</v>
      </c>
      <c r="C610">
        <v>1</v>
      </c>
      <c r="D610">
        <v>24</v>
      </c>
      <c r="E610" t="s">
        <v>18</v>
      </c>
      <c r="F610">
        <v>5</v>
      </c>
      <c r="G610">
        <v>3</v>
      </c>
      <c r="J610" s="1">
        <f t="shared" si="85"/>
        <v>1.9634954084936209E-3</v>
      </c>
      <c r="K610" s="2">
        <f t="shared" ref="K610:K631" si="91">EXP(-9.81042+1.86563*LN(F610)+1.0563*LN(G610))</f>
        <v>3.5268851656513989E-3</v>
      </c>
      <c r="L610" t="s">
        <v>13</v>
      </c>
    </row>
    <row r="611" spans="1:12" x14ac:dyDescent="0.3">
      <c r="A611">
        <v>1</v>
      </c>
      <c r="B611">
        <v>23</v>
      </c>
      <c r="C611">
        <v>1</v>
      </c>
      <c r="D611">
        <v>24</v>
      </c>
      <c r="E611" t="s">
        <v>18</v>
      </c>
      <c r="F611">
        <v>5</v>
      </c>
      <c r="G611">
        <v>3</v>
      </c>
      <c r="J611" s="1">
        <f t="shared" si="85"/>
        <v>1.9634954084936209E-3</v>
      </c>
      <c r="K611" s="2">
        <f t="shared" si="91"/>
        <v>3.5268851656513989E-3</v>
      </c>
      <c r="L611" t="s">
        <v>13</v>
      </c>
    </row>
    <row r="612" spans="1:12" x14ac:dyDescent="0.3">
      <c r="A612">
        <v>1</v>
      </c>
      <c r="B612">
        <v>23</v>
      </c>
      <c r="C612">
        <v>1</v>
      </c>
      <c r="D612">
        <v>24</v>
      </c>
      <c r="E612" t="s">
        <v>18</v>
      </c>
      <c r="F612">
        <v>5</v>
      </c>
      <c r="G612">
        <v>3</v>
      </c>
      <c r="J612" s="1">
        <f t="shared" si="85"/>
        <v>1.9634954084936209E-3</v>
      </c>
      <c r="K612" s="2">
        <f t="shared" si="91"/>
        <v>3.5268851656513989E-3</v>
      </c>
      <c r="L612" t="s">
        <v>13</v>
      </c>
    </row>
    <row r="613" spans="1:12" x14ac:dyDescent="0.3">
      <c r="A613">
        <v>1</v>
      </c>
      <c r="B613">
        <v>23</v>
      </c>
      <c r="C613">
        <v>1</v>
      </c>
      <c r="D613">
        <v>24</v>
      </c>
      <c r="E613" t="s">
        <v>18</v>
      </c>
      <c r="F613">
        <v>5</v>
      </c>
      <c r="G613">
        <v>3</v>
      </c>
      <c r="J613" s="1">
        <f t="shared" si="85"/>
        <v>1.9634954084936209E-3</v>
      </c>
      <c r="K613" s="2">
        <f t="shared" si="91"/>
        <v>3.5268851656513989E-3</v>
      </c>
      <c r="L613" t="s">
        <v>13</v>
      </c>
    </row>
    <row r="614" spans="1:12" x14ac:dyDescent="0.3">
      <c r="A614">
        <v>1</v>
      </c>
      <c r="B614">
        <v>23</v>
      </c>
      <c r="C614">
        <v>1</v>
      </c>
      <c r="D614">
        <v>24</v>
      </c>
      <c r="E614" t="s">
        <v>18</v>
      </c>
      <c r="F614">
        <v>5</v>
      </c>
      <c r="G614">
        <v>3</v>
      </c>
      <c r="J614" s="1">
        <f t="shared" si="85"/>
        <v>1.9634954084936209E-3</v>
      </c>
      <c r="K614" s="2">
        <f t="shared" si="91"/>
        <v>3.5268851656513989E-3</v>
      </c>
      <c r="L614" t="s">
        <v>13</v>
      </c>
    </row>
    <row r="615" spans="1:12" x14ac:dyDescent="0.3">
      <c r="A615">
        <v>1</v>
      </c>
      <c r="B615">
        <v>23</v>
      </c>
      <c r="C615">
        <v>1</v>
      </c>
      <c r="D615">
        <v>24</v>
      </c>
      <c r="E615" t="s">
        <v>18</v>
      </c>
      <c r="F615">
        <v>5</v>
      </c>
      <c r="G615">
        <v>3</v>
      </c>
      <c r="J615" s="1">
        <f t="shared" si="85"/>
        <v>1.9634954084936209E-3</v>
      </c>
      <c r="K615" s="2">
        <f t="shared" si="91"/>
        <v>3.5268851656513989E-3</v>
      </c>
      <c r="L615" t="s">
        <v>13</v>
      </c>
    </row>
    <row r="616" spans="1:12" x14ac:dyDescent="0.3">
      <c r="A616">
        <v>1</v>
      </c>
      <c r="B616">
        <v>23</v>
      </c>
      <c r="C616">
        <v>1</v>
      </c>
      <c r="D616">
        <v>24</v>
      </c>
      <c r="E616" t="s">
        <v>18</v>
      </c>
      <c r="F616">
        <v>5</v>
      </c>
      <c r="G616">
        <v>3</v>
      </c>
      <c r="J616" s="1">
        <f t="shared" si="85"/>
        <v>1.9634954084936209E-3</v>
      </c>
      <c r="K616" s="2">
        <f t="shared" si="91"/>
        <v>3.5268851656513989E-3</v>
      </c>
      <c r="L616" t="s">
        <v>13</v>
      </c>
    </row>
    <row r="617" spans="1:12" x14ac:dyDescent="0.3">
      <c r="A617">
        <v>1</v>
      </c>
      <c r="B617">
        <v>23</v>
      </c>
      <c r="C617">
        <v>1</v>
      </c>
      <c r="D617">
        <v>24</v>
      </c>
      <c r="E617" t="s">
        <v>18</v>
      </c>
      <c r="F617">
        <v>5</v>
      </c>
      <c r="G617">
        <v>3</v>
      </c>
      <c r="J617" s="1">
        <f t="shared" si="85"/>
        <v>1.9634954084936209E-3</v>
      </c>
      <c r="K617" s="2">
        <f t="shared" si="91"/>
        <v>3.5268851656513989E-3</v>
      </c>
      <c r="L617" t="s">
        <v>13</v>
      </c>
    </row>
    <row r="618" spans="1:12" x14ac:dyDescent="0.3">
      <c r="A618">
        <v>1</v>
      </c>
      <c r="B618">
        <v>23</v>
      </c>
      <c r="C618">
        <v>1</v>
      </c>
      <c r="D618">
        <v>24</v>
      </c>
      <c r="E618" t="s">
        <v>18</v>
      </c>
      <c r="F618">
        <v>5</v>
      </c>
      <c r="G618">
        <v>3</v>
      </c>
      <c r="J618" s="1">
        <f t="shared" si="85"/>
        <v>1.9634954084936209E-3</v>
      </c>
      <c r="K618" s="2">
        <f t="shared" si="91"/>
        <v>3.5268851656513989E-3</v>
      </c>
      <c r="L618" t="s">
        <v>13</v>
      </c>
    </row>
    <row r="619" spans="1:12" x14ac:dyDescent="0.3">
      <c r="A619">
        <v>1</v>
      </c>
      <c r="B619">
        <v>23</v>
      </c>
      <c r="C619">
        <v>1</v>
      </c>
      <c r="D619">
        <v>24</v>
      </c>
      <c r="E619" t="s">
        <v>18</v>
      </c>
      <c r="F619">
        <v>10</v>
      </c>
      <c r="G619">
        <v>3</v>
      </c>
      <c r="J619" s="1">
        <f t="shared" si="85"/>
        <v>7.8539816339744835E-3</v>
      </c>
      <c r="K619" s="2">
        <f t="shared" si="91"/>
        <v>1.285292313179332E-2</v>
      </c>
      <c r="L619" t="s">
        <v>13</v>
      </c>
    </row>
    <row r="620" spans="1:12" x14ac:dyDescent="0.3">
      <c r="A620">
        <v>1</v>
      </c>
      <c r="B620">
        <v>23</v>
      </c>
      <c r="C620">
        <v>1</v>
      </c>
      <c r="D620">
        <v>24</v>
      </c>
      <c r="E620" t="s">
        <v>18</v>
      </c>
      <c r="F620">
        <v>10</v>
      </c>
      <c r="G620">
        <v>3</v>
      </c>
      <c r="J620" s="1">
        <f t="shared" si="85"/>
        <v>7.8539816339744835E-3</v>
      </c>
      <c r="K620" s="2">
        <f t="shared" si="91"/>
        <v>1.285292313179332E-2</v>
      </c>
      <c r="L620" t="s">
        <v>13</v>
      </c>
    </row>
    <row r="621" spans="1:12" x14ac:dyDescent="0.3">
      <c r="A621">
        <v>1</v>
      </c>
      <c r="B621">
        <v>23</v>
      </c>
      <c r="C621">
        <v>1</v>
      </c>
      <c r="D621">
        <v>24</v>
      </c>
      <c r="E621" t="s">
        <v>18</v>
      </c>
      <c r="F621">
        <v>10</v>
      </c>
      <c r="G621">
        <v>3</v>
      </c>
      <c r="J621" s="1">
        <f t="shared" si="85"/>
        <v>7.8539816339744835E-3</v>
      </c>
      <c r="K621" s="2">
        <f t="shared" si="91"/>
        <v>1.285292313179332E-2</v>
      </c>
      <c r="L621" t="s">
        <v>13</v>
      </c>
    </row>
    <row r="622" spans="1:12" x14ac:dyDescent="0.3">
      <c r="A622">
        <v>1</v>
      </c>
      <c r="B622">
        <v>23</v>
      </c>
      <c r="C622">
        <v>1</v>
      </c>
      <c r="D622">
        <v>24</v>
      </c>
      <c r="E622" t="s">
        <v>18</v>
      </c>
      <c r="F622">
        <v>5</v>
      </c>
      <c r="G622">
        <v>5</v>
      </c>
      <c r="J622" s="1">
        <f t="shared" si="85"/>
        <v>1.9634954084936209E-3</v>
      </c>
      <c r="K622" s="2">
        <f t="shared" si="91"/>
        <v>6.0496486650303757E-3</v>
      </c>
      <c r="L622" t="s">
        <v>13</v>
      </c>
    </row>
    <row r="623" spans="1:12" x14ac:dyDescent="0.3">
      <c r="A623">
        <v>1</v>
      </c>
      <c r="B623">
        <v>23</v>
      </c>
      <c r="C623">
        <v>1</v>
      </c>
      <c r="D623">
        <v>24</v>
      </c>
      <c r="E623" t="s">
        <v>18</v>
      </c>
      <c r="F623">
        <v>5</v>
      </c>
      <c r="G623">
        <v>5</v>
      </c>
      <c r="J623" s="1">
        <f t="shared" si="85"/>
        <v>1.9634954084936209E-3</v>
      </c>
      <c r="K623" s="2">
        <f t="shared" si="91"/>
        <v>6.0496486650303757E-3</v>
      </c>
      <c r="L623" t="s">
        <v>13</v>
      </c>
    </row>
    <row r="624" spans="1:12" x14ac:dyDescent="0.3">
      <c r="A624">
        <v>1</v>
      </c>
      <c r="B624">
        <v>23</v>
      </c>
      <c r="C624">
        <v>1</v>
      </c>
      <c r="D624">
        <v>24</v>
      </c>
      <c r="E624" t="s">
        <v>18</v>
      </c>
      <c r="F624">
        <v>5</v>
      </c>
      <c r="G624">
        <v>3</v>
      </c>
      <c r="J624" s="1">
        <f t="shared" si="85"/>
        <v>1.9634954084936209E-3</v>
      </c>
      <c r="K624" s="2">
        <f t="shared" si="91"/>
        <v>3.5268851656513989E-3</v>
      </c>
      <c r="L624" t="s">
        <v>13</v>
      </c>
    </row>
    <row r="625" spans="1:12" x14ac:dyDescent="0.3">
      <c r="A625">
        <v>1</v>
      </c>
      <c r="B625">
        <v>23</v>
      </c>
      <c r="C625">
        <v>1</v>
      </c>
      <c r="D625">
        <v>24</v>
      </c>
      <c r="E625" t="s">
        <v>18</v>
      </c>
      <c r="F625">
        <v>5</v>
      </c>
      <c r="G625">
        <v>3</v>
      </c>
      <c r="J625" s="1">
        <f t="shared" si="85"/>
        <v>1.9634954084936209E-3</v>
      </c>
      <c r="K625" s="2">
        <f t="shared" si="91"/>
        <v>3.5268851656513989E-3</v>
      </c>
      <c r="L625" t="s">
        <v>13</v>
      </c>
    </row>
    <row r="626" spans="1:12" x14ac:dyDescent="0.3">
      <c r="A626">
        <v>1</v>
      </c>
      <c r="B626">
        <v>23</v>
      </c>
      <c r="C626">
        <v>1</v>
      </c>
      <c r="D626">
        <v>24</v>
      </c>
      <c r="E626" t="s">
        <v>18</v>
      </c>
      <c r="F626">
        <v>10</v>
      </c>
      <c r="G626">
        <v>3</v>
      </c>
      <c r="J626" s="1">
        <f t="shared" si="85"/>
        <v>7.8539816339744835E-3</v>
      </c>
      <c r="K626" s="2">
        <f t="shared" si="91"/>
        <v>1.285292313179332E-2</v>
      </c>
      <c r="L626" t="s">
        <v>13</v>
      </c>
    </row>
    <row r="627" spans="1:12" x14ac:dyDescent="0.3">
      <c r="A627">
        <v>1</v>
      </c>
      <c r="B627">
        <v>23</v>
      </c>
      <c r="C627">
        <v>1</v>
      </c>
      <c r="D627">
        <v>24</v>
      </c>
      <c r="E627" t="s">
        <v>18</v>
      </c>
      <c r="F627">
        <v>5</v>
      </c>
      <c r="G627">
        <v>3</v>
      </c>
      <c r="J627" s="1">
        <f t="shared" si="85"/>
        <v>1.9634954084936209E-3</v>
      </c>
      <c r="K627" s="2">
        <f t="shared" si="91"/>
        <v>3.5268851656513989E-3</v>
      </c>
      <c r="L627" t="s">
        <v>13</v>
      </c>
    </row>
    <row r="628" spans="1:12" x14ac:dyDescent="0.3">
      <c r="A628">
        <v>1</v>
      </c>
      <c r="B628">
        <v>23</v>
      </c>
      <c r="C628">
        <v>1</v>
      </c>
      <c r="D628">
        <v>24</v>
      </c>
      <c r="E628" t="s">
        <v>18</v>
      </c>
      <c r="F628">
        <v>5</v>
      </c>
      <c r="G628">
        <v>3</v>
      </c>
      <c r="J628" s="1">
        <f t="shared" si="85"/>
        <v>1.9634954084936209E-3</v>
      </c>
      <c r="K628" s="2">
        <f t="shared" si="91"/>
        <v>3.5268851656513989E-3</v>
      </c>
      <c r="L628" t="s">
        <v>13</v>
      </c>
    </row>
    <row r="629" spans="1:12" x14ac:dyDescent="0.3">
      <c r="A629">
        <v>1</v>
      </c>
      <c r="B629">
        <v>23</v>
      </c>
      <c r="C629">
        <v>1</v>
      </c>
      <c r="D629">
        <v>24</v>
      </c>
      <c r="E629" t="s">
        <v>18</v>
      </c>
      <c r="F629">
        <v>5</v>
      </c>
      <c r="G629">
        <v>3</v>
      </c>
      <c r="J629" s="1">
        <f t="shared" si="85"/>
        <v>1.9634954084936209E-3</v>
      </c>
      <c r="K629" s="2">
        <f t="shared" si="91"/>
        <v>3.5268851656513989E-3</v>
      </c>
      <c r="L629" t="s">
        <v>13</v>
      </c>
    </row>
    <row r="630" spans="1:12" x14ac:dyDescent="0.3">
      <c r="A630">
        <v>1</v>
      </c>
      <c r="B630">
        <v>23</v>
      </c>
      <c r="C630">
        <v>1</v>
      </c>
      <c r="D630">
        <v>24</v>
      </c>
      <c r="E630" t="s">
        <v>18</v>
      </c>
      <c r="F630">
        <v>5</v>
      </c>
      <c r="G630">
        <v>3</v>
      </c>
      <c r="J630" s="1">
        <f t="shared" si="85"/>
        <v>1.9634954084936209E-3</v>
      </c>
      <c r="K630" s="2">
        <f t="shared" si="91"/>
        <v>3.5268851656513989E-3</v>
      </c>
      <c r="L630" t="s">
        <v>13</v>
      </c>
    </row>
    <row r="631" spans="1:12" x14ac:dyDescent="0.3">
      <c r="A631">
        <v>1</v>
      </c>
      <c r="B631">
        <v>23</v>
      </c>
      <c r="C631">
        <v>1</v>
      </c>
      <c r="D631">
        <v>24</v>
      </c>
      <c r="E631" t="s">
        <v>18</v>
      </c>
      <c r="F631">
        <v>15</v>
      </c>
      <c r="G631">
        <v>6</v>
      </c>
      <c r="J631" s="1">
        <f t="shared" si="85"/>
        <v>1.7671458676442587E-2</v>
      </c>
      <c r="K631" s="2">
        <f t="shared" si="91"/>
        <v>5.6950957515054322E-2</v>
      </c>
      <c r="L631" t="s">
        <v>13</v>
      </c>
    </row>
    <row r="632" spans="1:12" x14ac:dyDescent="0.3">
      <c r="A632">
        <v>1</v>
      </c>
      <c r="B632">
        <v>23</v>
      </c>
      <c r="C632">
        <v>1</v>
      </c>
      <c r="D632">
        <v>22</v>
      </c>
      <c r="E632" t="s">
        <v>15</v>
      </c>
      <c r="F632">
        <v>5</v>
      </c>
      <c r="G632">
        <v>3</v>
      </c>
      <c r="J632" s="1">
        <f t="shared" si="85"/>
        <v>1.9634954084936209E-3</v>
      </c>
      <c r="K632" s="2">
        <f t="shared" ref="K632:K633" si="92">EXP(-9.7663+1.83097*LN(F632)+1.09511*LN(G632))</f>
        <v>3.6378364277704512E-3</v>
      </c>
      <c r="L632" t="s">
        <v>13</v>
      </c>
    </row>
    <row r="633" spans="1:12" hidden="1" x14ac:dyDescent="0.3">
      <c r="A633">
        <v>2</v>
      </c>
      <c r="B633">
        <v>25</v>
      </c>
      <c r="C633">
        <v>1</v>
      </c>
      <c r="D633">
        <v>22</v>
      </c>
      <c r="E633" t="s">
        <v>15</v>
      </c>
      <c r="F633">
        <v>5</v>
      </c>
      <c r="G633">
        <v>3</v>
      </c>
      <c r="J633" s="1">
        <f t="shared" si="85"/>
        <v>1.9634954084936209E-3</v>
      </c>
      <c r="K633" s="2">
        <f t="shared" si="92"/>
        <v>3.6378364277704512E-3</v>
      </c>
      <c r="L633" t="s">
        <v>13</v>
      </c>
    </row>
    <row r="634" spans="1:12" hidden="1" x14ac:dyDescent="0.3">
      <c r="A634">
        <v>2</v>
      </c>
      <c r="B634">
        <v>25</v>
      </c>
      <c r="C634">
        <v>1</v>
      </c>
      <c r="D634">
        <v>24</v>
      </c>
      <c r="E634" t="s">
        <v>18</v>
      </c>
      <c r="F634">
        <v>5</v>
      </c>
      <c r="G634">
        <v>3</v>
      </c>
      <c r="J634" s="1">
        <f t="shared" si="85"/>
        <v>1.9634954084936209E-3</v>
      </c>
      <c r="K634" s="2">
        <f>EXP(-9.81042+1.86563*LN(F634)+1.0563*LN(G634))</f>
        <v>3.5268851656513989E-3</v>
      </c>
      <c r="L634" t="s">
        <v>13</v>
      </c>
    </row>
    <row r="635" spans="1:12" hidden="1" x14ac:dyDescent="0.3">
      <c r="A635">
        <v>2</v>
      </c>
      <c r="B635">
        <v>25</v>
      </c>
      <c r="C635">
        <v>1</v>
      </c>
      <c r="D635">
        <v>10</v>
      </c>
      <c r="E635" t="s">
        <v>12</v>
      </c>
      <c r="F635">
        <v>35</v>
      </c>
      <c r="G635">
        <v>3</v>
      </c>
      <c r="J635" s="1">
        <f t="shared" si="85"/>
        <v>9.6211275016187411E-2</v>
      </c>
      <c r="K635" s="2">
        <f t="shared" ref="K635:K637" si="93">EXP(-9.7663+1.83097*LN(F635)+1.09511*LN(G635))</f>
        <v>0.12828985840762308</v>
      </c>
      <c r="L635" t="s">
        <v>19</v>
      </c>
    </row>
    <row r="636" spans="1:12" hidden="1" x14ac:dyDescent="0.3">
      <c r="A636">
        <v>2</v>
      </c>
      <c r="B636">
        <v>25</v>
      </c>
      <c r="C636">
        <v>1</v>
      </c>
      <c r="D636">
        <v>10</v>
      </c>
      <c r="E636" t="s">
        <v>12</v>
      </c>
      <c r="F636">
        <v>5</v>
      </c>
      <c r="G636">
        <v>3</v>
      </c>
      <c r="J636" s="1">
        <f t="shared" si="85"/>
        <v>1.9634954084936209E-3</v>
      </c>
      <c r="K636" s="2">
        <f t="shared" si="93"/>
        <v>3.6378364277704512E-3</v>
      </c>
      <c r="L636" t="s">
        <v>13</v>
      </c>
    </row>
    <row r="637" spans="1:12" hidden="1" x14ac:dyDescent="0.3">
      <c r="A637">
        <v>2</v>
      </c>
      <c r="B637">
        <v>25</v>
      </c>
      <c r="C637">
        <v>1</v>
      </c>
      <c r="D637">
        <v>10</v>
      </c>
      <c r="E637" t="s">
        <v>12</v>
      </c>
      <c r="F637">
        <v>15</v>
      </c>
      <c r="G637">
        <v>6</v>
      </c>
      <c r="J637" s="1">
        <f t="shared" si="85"/>
        <v>1.7671458676442587E-2</v>
      </c>
      <c r="K637" s="2">
        <f t="shared" si="93"/>
        <v>5.8089659363338444E-2</v>
      </c>
      <c r="L637" t="s">
        <v>13</v>
      </c>
    </row>
    <row r="638" spans="1:12" hidden="1" x14ac:dyDescent="0.3">
      <c r="A638">
        <v>2</v>
      </c>
      <c r="B638">
        <v>25</v>
      </c>
      <c r="C638">
        <v>1</v>
      </c>
      <c r="D638">
        <v>24</v>
      </c>
      <c r="E638" t="s">
        <v>18</v>
      </c>
      <c r="F638">
        <v>5</v>
      </c>
      <c r="G638">
        <v>3</v>
      </c>
      <c r="J638" s="1">
        <f t="shared" si="85"/>
        <v>1.9634954084936209E-3</v>
      </c>
      <c r="K638" s="2">
        <f>EXP(-9.81042+1.86563*LN(F638)+1.0563*LN(G638))</f>
        <v>3.5268851656513989E-3</v>
      </c>
      <c r="L638" t="s">
        <v>13</v>
      </c>
    </row>
    <row r="639" spans="1:12" hidden="1" x14ac:dyDescent="0.3">
      <c r="A639">
        <v>2</v>
      </c>
      <c r="B639">
        <v>25</v>
      </c>
      <c r="C639">
        <v>1</v>
      </c>
      <c r="D639">
        <v>10</v>
      </c>
      <c r="E639" t="s">
        <v>12</v>
      </c>
      <c r="F639">
        <v>10</v>
      </c>
      <c r="G639">
        <v>6</v>
      </c>
      <c r="J639" s="1">
        <f t="shared" si="85"/>
        <v>7.8539816339744835E-3</v>
      </c>
      <c r="K639" s="2">
        <f t="shared" ref="K639:K641" si="94">EXP(-9.7663+1.83097*LN(F639)+1.09511*LN(G639))</f>
        <v>2.7649101142956961E-2</v>
      </c>
      <c r="L639" t="s">
        <v>13</v>
      </c>
    </row>
    <row r="640" spans="1:12" hidden="1" x14ac:dyDescent="0.3">
      <c r="A640">
        <v>2</v>
      </c>
      <c r="B640">
        <v>25</v>
      </c>
      <c r="C640">
        <v>1</v>
      </c>
      <c r="D640">
        <v>10</v>
      </c>
      <c r="E640" t="s">
        <v>12</v>
      </c>
      <c r="F640">
        <v>10</v>
      </c>
      <c r="G640">
        <v>3</v>
      </c>
      <c r="J640" s="1">
        <f t="shared" si="85"/>
        <v>7.8539816339744835E-3</v>
      </c>
      <c r="K640" s="2">
        <f t="shared" si="94"/>
        <v>1.2942556175112916E-2</v>
      </c>
      <c r="L640" t="s">
        <v>13</v>
      </c>
    </row>
    <row r="641" spans="1:12" hidden="1" x14ac:dyDescent="0.3">
      <c r="A641">
        <v>2</v>
      </c>
      <c r="B641">
        <v>25</v>
      </c>
      <c r="C641">
        <v>1</v>
      </c>
      <c r="D641">
        <v>10</v>
      </c>
      <c r="E641" t="s">
        <v>12</v>
      </c>
      <c r="F641">
        <v>15</v>
      </c>
      <c r="G641">
        <v>6</v>
      </c>
      <c r="J641" s="1">
        <f t="shared" si="85"/>
        <v>1.7671458676442587E-2</v>
      </c>
      <c r="K641" s="2">
        <f t="shared" si="94"/>
        <v>5.8089659363338444E-2</v>
      </c>
      <c r="L641" t="s">
        <v>13</v>
      </c>
    </row>
    <row r="642" spans="1:12" hidden="1" x14ac:dyDescent="0.3">
      <c r="A642">
        <v>2</v>
      </c>
      <c r="B642">
        <v>25</v>
      </c>
      <c r="C642">
        <v>1</v>
      </c>
      <c r="D642">
        <v>24</v>
      </c>
      <c r="E642" t="s">
        <v>18</v>
      </c>
      <c r="F642">
        <v>10</v>
      </c>
      <c r="G642">
        <v>3</v>
      </c>
      <c r="J642" s="1">
        <f t="shared" si="85"/>
        <v>7.8539816339744835E-3</v>
      </c>
      <c r="K642" s="2">
        <f t="shared" ref="K642:K647" si="95">EXP(-9.81042+1.86563*LN(F642)+1.0563*LN(G642))</f>
        <v>1.285292313179332E-2</v>
      </c>
      <c r="L642" t="s">
        <v>13</v>
      </c>
    </row>
    <row r="643" spans="1:12" hidden="1" x14ac:dyDescent="0.3">
      <c r="A643">
        <v>2</v>
      </c>
      <c r="B643">
        <v>25</v>
      </c>
      <c r="C643">
        <v>1</v>
      </c>
      <c r="D643">
        <v>2</v>
      </c>
      <c r="E643" t="s">
        <v>16</v>
      </c>
      <c r="F643">
        <v>15</v>
      </c>
      <c r="G643">
        <v>10</v>
      </c>
      <c r="H643">
        <v>28</v>
      </c>
      <c r="I643">
        <v>12</v>
      </c>
      <c r="J643" s="1">
        <f t="shared" ref="J643:J706" si="96">((F643*F643/10000)*(PI()/4*C643))</f>
        <v>1.7671458676442587E-2</v>
      </c>
      <c r="K643" s="2">
        <f t="shared" si="95"/>
        <v>9.7687695493628809E-2</v>
      </c>
      <c r="L643" t="s">
        <v>13</v>
      </c>
    </row>
    <row r="644" spans="1:12" hidden="1" x14ac:dyDescent="0.3">
      <c r="A644">
        <v>2</v>
      </c>
      <c r="B644">
        <v>25</v>
      </c>
      <c r="C644">
        <v>1</v>
      </c>
      <c r="D644">
        <v>24</v>
      </c>
      <c r="E644" t="s">
        <v>18</v>
      </c>
      <c r="F644">
        <v>5</v>
      </c>
      <c r="G644">
        <v>3</v>
      </c>
      <c r="J644" s="1">
        <f t="shared" si="96"/>
        <v>1.9634954084936209E-3</v>
      </c>
      <c r="K644" s="2">
        <f t="shared" si="95"/>
        <v>3.5268851656513989E-3</v>
      </c>
      <c r="L644" t="s">
        <v>13</v>
      </c>
    </row>
    <row r="645" spans="1:12" hidden="1" x14ac:dyDescent="0.3">
      <c r="A645">
        <v>2</v>
      </c>
      <c r="B645">
        <v>25</v>
      </c>
      <c r="C645">
        <v>1</v>
      </c>
      <c r="D645">
        <v>24</v>
      </c>
      <c r="E645" t="s">
        <v>18</v>
      </c>
      <c r="F645">
        <v>5</v>
      </c>
      <c r="G645">
        <v>3</v>
      </c>
      <c r="J645" s="1">
        <f t="shared" si="96"/>
        <v>1.9634954084936209E-3</v>
      </c>
      <c r="K645" s="2">
        <f t="shared" si="95"/>
        <v>3.5268851656513989E-3</v>
      </c>
      <c r="L645" t="s">
        <v>13</v>
      </c>
    </row>
    <row r="646" spans="1:12" hidden="1" x14ac:dyDescent="0.3">
      <c r="A646">
        <v>2</v>
      </c>
      <c r="B646">
        <v>25</v>
      </c>
      <c r="C646">
        <v>1</v>
      </c>
      <c r="D646">
        <v>24</v>
      </c>
      <c r="E646" t="s">
        <v>18</v>
      </c>
      <c r="F646">
        <v>5</v>
      </c>
      <c r="G646">
        <v>3</v>
      </c>
      <c r="J646" s="1">
        <f t="shared" si="96"/>
        <v>1.9634954084936209E-3</v>
      </c>
      <c r="K646" s="2">
        <f t="shared" si="95"/>
        <v>3.5268851656513989E-3</v>
      </c>
      <c r="L646" t="s">
        <v>13</v>
      </c>
    </row>
    <row r="647" spans="1:12" hidden="1" x14ac:dyDescent="0.3">
      <c r="A647">
        <v>2</v>
      </c>
      <c r="B647">
        <v>25</v>
      </c>
      <c r="C647">
        <v>1</v>
      </c>
      <c r="D647">
        <v>24</v>
      </c>
      <c r="E647" t="s">
        <v>18</v>
      </c>
      <c r="F647">
        <v>5</v>
      </c>
      <c r="G647">
        <v>3</v>
      </c>
      <c r="J647" s="1">
        <f t="shared" si="96"/>
        <v>1.9634954084936209E-3</v>
      </c>
      <c r="K647" s="2">
        <f t="shared" si="95"/>
        <v>3.5268851656513989E-3</v>
      </c>
      <c r="L647" t="s">
        <v>13</v>
      </c>
    </row>
    <row r="648" spans="1:12" hidden="1" x14ac:dyDescent="0.3">
      <c r="A648">
        <v>2</v>
      </c>
      <c r="B648">
        <v>25</v>
      </c>
      <c r="C648">
        <v>1</v>
      </c>
      <c r="D648">
        <v>22</v>
      </c>
      <c r="E648" t="s">
        <v>15</v>
      </c>
      <c r="F648">
        <v>5</v>
      </c>
      <c r="G648">
        <v>3</v>
      </c>
      <c r="J648" s="1">
        <f t="shared" si="96"/>
        <v>1.9634954084936209E-3</v>
      </c>
      <c r="K648" s="2">
        <f t="shared" ref="K648:K649" si="97">EXP(-9.7663+1.83097*LN(F648)+1.09511*LN(G648))</f>
        <v>3.6378364277704512E-3</v>
      </c>
      <c r="L648" t="s">
        <v>13</v>
      </c>
    </row>
    <row r="649" spans="1:12" hidden="1" x14ac:dyDescent="0.3">
      <c r="A649">
        <v>2</v>
      </c>
      <c r="B649">
        <v>25</v>
      </c>
      <c r="C649">
        <v>1</v>
      </c>
      <c r="D649">
        <v>22</v>
      </c>
      <c r="E649" t="s">
        <v>15</v>
      </c>
      <c r="F649">
        <v>5</v>
      </c>
      <c r="G649">
        <v>3</v>
      </c>
      <c r="J649" s="1">
        <f t="shared" si="96"/>
        <v>1.9634954084936209E-3</v>
      </c>
      <c r="K649" s="2">
        <f t="shared" si="97"/>
        <v>3.6378364277704512E-3</v>
      </c>
      <c r="L649" t="s">
        <v>13</v>
      </c>
    </row>
    <row r="650" spans="1:12" hidden="1" x14ac:dyDescent="0.3">
      <c r="A650">
        <v>2</v>
      </c>
      <c r="B650">
        <v>25</v>
      </c>
      <c r="C650">
        <v>1</v>
      </c>
      <c r="D650">
        <v>24</v>
      </c>
      <c r="E650" t="s">
        <v>18</v>
      </c>
      <c r="F650">
        <v>5</v>
      </c>
      <c r="G650">
        <v>3</v>
      </c>
      <c r="J650" s="1">
        <f t="shared" si="96"/>
        <v>1.9634954084936209E-3</v>
      </c>
      <c r="K650" s="2">
        <f>EXP(-9.81042+1.86563*LN(F650)+1.0563*LN(G650))</f>
        <v>3.5268851656513989E-3</v>
      </c>
      <c r="L650" t="s">
        <v>13</v>
      </c>
    </row>
    <row r="651" spans="1:12" hidden="1" x14ac:dyDescent="0.3">
      <c r="A651">
        <v>2</v>
      </c>
      <c r="B651">
        <v>25</v>
      </c>
      <c r="C651">
        <v>1</v>
      </c>
      <c r="D651">
        <v>22</v>
      </c>
      <c r="E651" t="s">
        <v>15</v>
      </c>
      <c r="F651">
        <v>5</v>
      </c>
      <c r="G651">
        <v>3</v>
      </c>
      <c r="J651" s="1">
        <f t="shared" si="96"/>
        <v>1.9634954084936209E-3</v>
      </c>
      <c r="K651" s="2">
        <f t="shared" ref="K651:K653" si="98">EXP(-9.7663+1.83097*LN(F651)+1.09511*LN(G651))</f>
        <v>3.6378364277704512E-3</v>
      </c>
      <c r="L651" t="s">
        <v>13</v>
      </c>
    </row>
    <row r="652" spans="1:12" hidden="1" x14ac:dyDescent="0.3">
      <c r="A652">
        <v>2</v>
      </c>
      <c r="B652">
        <v>25</v>
      </c>
      <c r="C652">
        <v>1</v>
      </c>
      <c r="D652">
        <v>22</v>
      </c>
      <c r="E652" t="s">
        <v>15</v>
      </c>
      <c r="F652">
        <v>5</v>
      </c>
      <c r="G652">
        <v>3</v>
      </c>
      <c r="J652" s="1">
        <f t="shared" si="96"/>
        <v>1.9634954084936209E-3</v>
      </c>
      <c r="K652" s="2">
        <f t="shared" si="98"/>
        <v>3.6378364277704512E-3</v>
      </c>
      <c r="L652" t="s">
        <v>13</v>
      </c>
    </row>
    <row r="653" spans="1:12" hidden="1" x14ac:dyDescent="0.3">
      <c r="A653">
        <v>2</v>
      </c>
      <c r="B653">
        <v>25</v>
      </c>
      <c r="C653">
        <v>1</v>
      </c>
      <c r="D653">
        <v>10</v>
      </c>
      <c r="E653" t="s">
        <v>12</v>
      </c>
      <c r="F653">
        <v>15</v>
      </c>
      <c r="G653">
        <v>6</v>
      </c>
      <c r="J653" s="1">
        <f t="shared" si="96"/>
        <v>1.7671458676442587E-2</v>
      </c>
      <c r="K653" s="2">
        <f t="shared" si="98"/>
        <v>5.8089659363338444E-2</v>
      </c>
      <c r="L653" t="s">
        <v>13</v>
      </c>
    </row>
    <row r="654" spans="1:12" hidden="1" x14ac:dyDescent="0.3">
      <c r="A654">
        <v>2</v>
      </c>
      <c r="B654">
        <v>25</v>
      </c>
      <c r="C654">
        <v>1</v>
      </c>
      <c r="D654">
        <v>24</v>
      </c>
      <c r="E654" t="s">
        <v>18</v>
      </c>
      <c r="F654">
        <v>10</v>
      </c>
      <c r="G654">
        <v>3</v>
      </c>
      <c r="J654" s="1">
        <f t="shared" si="96"/>
        <v>7.8539816339744835E-3</v>
      </c>
      <c r="K654" s="2">
        <f>EXP(-9.81042+1.86563*LN(F654)+1.0563*LN(G654))</f>
        <v>1.285292313179332E-2</v>
      </c>
      <c r="L654" t="s">
        <v>13</v>
      </c>
    </row>
    <row r="655" spans="1:12" hidden="1" x14ac:dyDescent="0.3">
      <c r="A655">
        <v>2</v>
      </c>
      <c r="B655">
        <v>25</v>
      </c>
      <c r="C655">
        <v>1</v>
      </c>
      <c r="D655">
        <v>22</v>
      </c>
      <c r="E655" t="s">
        <v>15</v>
      </c>
      <c r="F655">
        <v>5</v>
      </c>
      <c r="G655">
        <v>3</v>
      </c>
      <c r="J655" s="1">
        <f t="shared" si="96"/>
        <v>1.9634954084936209E-3</v>
      </c>
      <c r="K655" s="2">
        <f t="shared" ref="K655:K656" si="99">EXP(-9.7663+1.83097*LN(F655)+1.09511*LN(G655))</f>
        <v>3.6378364277704512E-3</v>
      </c>
      <c r="L655" t="s">
        <v>13</v>
      </c>
    </row>
    <row r="656" spans="1:12" hidden="1" x14ac:dyDescent="0.3">
      <c r="A656">
        <v>2</v>
      </c>
      <c r="B656">
        <v>25</v>
      </c>
      <c r="C656">
        <v>1</v>
      </c>
      <c r="D656">
        <v>22</v>
      </c>
      <c r="E656" t="s">
        <v>15</v>
      </c>
      <c r="F656">
        <v>5</v>
      </c>
      <c r="G656">
        <v>3</v>
      </c>
      <c r="J656" s="1">
        <f t="shared" si="96"/>
        <v>1.9634954084936209E-3</v>
      </c>
      <c r="K656" s="2">
        <f t="shared" si="99"/>
        <v>3.6378364277704512E-3</v>
      </c>
      <c r="L656" t="s">
        <v>13</v>
      </c>
    </row>
    <row r="657" spans="1:12" hidden="1" x14ac:dyDescent="0.3">
      <c r="A657">
        <v>2</v>
      </c>
      <c r="B657">
        <v>25</v>
      </c>
      <c r="C657">
        <v>1</v>
      </c>
      <c r="D657">
        <v>24</v>
      </c>
      <c r="E657" t="s">
        <v>18</v>
      </c>
      <c r="F657">
        <v>5</v>
      </c>
      <c r="G657">
        <v>6</v>
      </c>
      <c r="J657" s="1">
        <f t="shared" si="96"/>
        <v>1.9634954084936209E-3</v>
      </c>
      <c r="K657" s="2">
        <f t="shared" ref="K657:K664" si="100">EXP(-9.81042+1.86563*LN(F657)+1.0563*LN(G657))</f>
        <v>7.3344795804612326E-3</v>
      </c>
      <c r="L657" t="s">
        <v>13</v>
      </c>
    </row>
    <row r="658" spans="1:12" hidden="1" x14ac:dyDescent="0.3">
      <c r="A658">
        <v>2</v>
      </c>
      <c r="B658">
        <v>25</v>
      </c>
      <c r="C658">
        <v>1</v>
      </c>
      <c r="D658">
        <v>2</v>
      </c>
      <c r="E658" t="s">
        <v>16</v>
      </c>
      <c r="F658">
        <v>10</v>
      </c>
      <c r="G658">
        <v>10</v>
      </c>
      <c r="J658" s="1">
        <f t="shared" si="96"/>
        <v>7.8539816339744835E-3</v>
      </c>
      <c r="K658" s="2">
        <f t="shared" si="100"/>
        <v>4.5847824058857317E-2</v>
      </c>
      <c r="L658" t="s">
        <v>13</v>
      </c>
    </row>
    <row r="659" spans="1:12" hidden="1" x14ac:dyDescent="0.3">
      <c r="A659">
        <v>2</v>
      </c>
      <c r="B659">
        <v>25</v>
      </c>
      <c r="C659">
        <v>1</v>
      </c>
      <c r="D659">
        <v>2</v>
      </c>
      <c r="E659" t="s">
        <v>16</v>
      </c>
      <c r="F659">
        <v>10</v>
      </c>
      <c r="G659">
        <v>10</v>
      </c>
      <c r="J659" s="1">
        <f t="shared" si="96"/>
        <v>7.8539816339744835E-3</v>
      </c>
      <c r="K659" s="2">
        <f t="shared" si="100"/>
        <v>4.5847824058857317E-2</v>
      </c>
      <c r="L659" t="s">
        <v>13</v>
      </c>
    </row>
    <row r="660" spans="1:12" hidden="1" x14ac:dyDescent="0.3">
      <c r="A660">
        <v>2</v>
      </c>
      <c r="B660">
        <v>25</v>
      </c>
      <c r="C660">
        <v>1</v>
      </c>
      <c r="D660">
        <v>24</v>
      </c>
      <c r="E660" t="s">
        <v>18</v>
      </c>
      <c r="F660">
        <v>15</v>
      </c>
      <c r="G660">
        <v>6</v>
      </c>
      <c r="J660" s="1">
        <f t="shared" si="96"/>
        <v>1.7671458676442587E-2</v>
      </c>
      <c r="K660" s="2">
        <f t="shared" si="100"/>
        <v>5.6950957515054322E-2</v>
      </c>
      <c r="L660" t="s">
        <v>13</v>
      </c>
    </row>
    <row r="661" spans="1:12" hidden="1" x14ac:dyDescent="0.3">
      <c r="A661">
        <v>2</v>
      </c>
      <c r="B661">
        <v>25</v>
      </c>
      <c r="C661">
        <v>1</v>
      </c>
      <c r="D661">
        <v>24</v>
      </c>
      <c r="E661" t="s">
        <v>18</v>
      </c>
      <c r="F661">
        <v>10</v>
      </c>
      <c r="G661">
        <v>6</v>
      </c>
      <c r="J661" s="1">
        <f t="shared" si="96"/>
        <v>7.8539816339744835E-3</v>
      </c>
      <c r="K661" s="2">
        <f t="shared" si="100"/>
        <v>2.6728826664807165E-2</v>
      </c>
      <c r="L661" t="s">
        <v>13</v>
      </c>
    </row>
    <row r="662" spans="1:12" hidden="1" x14ac:dyDescent="0.3">
      <c r="A662">
        <v>2</v>
      </c>
      <c r="B662">
        <v>25</v>
      </c>
      <c r="C662">
        <v>1</v>
      </c>
      <c r="D662">
        <v>24</v>
      </c>
      <c r="E662" t="s">
        <v>18</v>
      </c>
      <c r="F662">
        <v>10</v>
      </c>
      <c r="G662">
        <v>6</v>
      </c>
      <c r="J662" s="1">
        <f t="shared" si="96"/>
        <v>7.8539816339744835E-3</v>
      </c>
      <c r="K662" s="2">
        <f t="shared" si="100"/>
        <v>2.6728826664807165E-2</v>
      </c>
      <c r="L662" t="s">
        <v>13</v>
      </c>
    </row>
    <row r="663" spans="1:12" hidden="1" x14ac:dyDescent="0.3">
      <c r="A663">
        <v>2</v>
      </c>
      <c r="B663">
        <v>25</v>
      </c>
      <c r="C663">
        <v>1</v>
      </c>
      <c r="D663">
        <v>24</v>
      </c>
      <c r="E663" t="s">
        <v>18</v>
      </c>
      <c r="F663">
        <v>15</v>
      </c>
      <c r="G663">
        <v>6</v>
      </c>
      <c r="J663" s="1">
        <f t="shared" si="96"/>
        <v>1.7671458676442587E-2</v>
      </c>
      <c r="K663" s="2">
        <f t="shared" si="100"/>
        <v>5.6950957515054322E-2</v>
      </c>
      <c r="L663" t="s">
        <v>13</v>
      </c>
    </row>
    <row r="664" spans="1:12" hidden="1" x14ac:dyDescent="0.3">
      <c r="A664">
        <v>2</v>
      </c>
      <c r="B664">
        <v>25</v>
      </c>
      <c r="C664">
        <v>1</v>
      </c>
      <c r="D664">
        <v>24</v>
      </c>
      <c r="E664" t="s">
        <v>18</v>
      </c>
      <c r="F664">
        <v>5</v>
      </c>
      <c r="G664">
        <v>3</v>
      </c>
      <c r="J664" s="1">
        <f t="shared" si="96"/>
        <v>1.9634954084936209E-3</v>
      </c>
      <c r="K664" s="2">
        <f t="shared" si="100"/>
        <v>3.5268851656513989E-3</v>
      </c>
      <c r="L664" t="s">
        <v>13</v>
      </c>
    </row>
    <row r="665" spans="1:12" hidden="1" x14ac:dyDescent="0.3">
      <c r="A665">
        <v>2</v>
      </c>
      <c r="B665">
        <v>25</v>
      </c>
      <c r="C665">
        <v>1</v>
      </c>
      <c r="D665">
        <v>22</v>
      </c>
      <c r="E665" t="s">
        <v>15</v>
      </c>
      <c r="F665">
        <v>5</v>
      </c>
      <c r="G665">
        <v>3</v>
      </c>
      <c r="J665" s="1">
        <f t="shared" si="96"/>
        <v>1.9634954084936209E-3</v>
      </c>
      <c r="K665" s="2">
        <f t="shared" ref="K665:K668" si="101">EXP(-9.7663+1.83097*LN(F665)+1.09511*LN(G665))</f>
        <v>3.6378364277704512E-3</v>
      </c>
      <c r="L665" t="s">
        <v>13</v>
      </c>
    </row>
    <row r="666" spans="1:12" hidden="1" x14ac:dyDescent="0.3">
      <c r="A666">
        <v>2</v>
      </c>
      <c r="B666">
        <v>25</v>
      </c>
      <c r="C666">
        <v>1</v>
      </c>
      <c r="D666">
        <v>22</v>
      </c>
      <c r="E666" t="s">
        <v>15</v>
      </c>
      <c r="F666">
        <v>5</v>
      </c>
      <c r="G666">
        <v>3</v>
      </c>
      <c r="J666" s="1">
        <f t="shared" si="96"/>
        <v>1.9634954084936209E-3</v>
      </c>
      <c r="K666" s="2">
        <f t="shared" si="101"/>
        <v>3.6378364277704512E-3</v>
      </c>
      <c r="L666" t="s">
        <v>13</v>
      </c>
    </row>
    <row r="667" spans="1:12" hidden="1" x14ac:dyDescent="0.3">
      <c r="A667">
        <v>2</v>
      </c>
      <c r="B667">
        <v>25</v>
      </c>
      <c r="C667">
        <v>1</v>
      </c>
      <c r="D667">
        <v>22</v>
      </c>
      <c r="E667" t="s">
        <v>15</v>
      </c>
      <c r="F667">
        <v>5</v>
      </c>
      <c r="G667">
        <v>3</v>
      </c>
      <c r="J667" s="1">
        <f t="shared" si="96"/>
        <v>1.9634954084936209E-3</v>
      </c>
      <c r="K667" s="2">
        <f t="shared" si="101"/>
        <v>3.6378364277704512E-3</v>
      </c>
      <c r="L667" t="s">
        <v>13</v>
      </c>
    </row>
    <row r="668" spans="1:12" hidden="1" x14ac:dyDescent="0.3">
      <c r="A668">
        <v>2</v>
      </c>
      <c r="B668">
        <v>25</v>
      </c>
      <c r="C668">
        <v>1</v>
      </c>
      <c r="D668">
        <v>22</v>
      </c>
      <c r="E668" t="s">
        <v>15</v>
      </c>
      <c r="F668">
        <v>5</v>
      </c>
      <c r="G668">
        <v>3</v>
      </c>
      <c r="J668" s="1">
        <f t="shared" si="96"/>
        <v>1.9634954084936209E-3</v>
      </c>
      <c r="K668" s="2">
        <f t="shared" si="101"/>
        <v>3.6378364277704512E-3</v>
      </c>
      <c r="L668" t="s">
        <v>13</v>
      </c>
    </row>
    <row r="669" spans="1:12" hidden="1" x14ac:dyDescent="0.3">
      <c r="A669">
        <v>2</v>
      </c>
      <c r="B669">
        <v>25</v>
      </c>
      <c r="C669">
        <v>1</v>
      </c>
      <c r="D669">
        <v>24</v>
      </c>
      <c r="E669" t="s">
        <v>18</v>
      </c>
      <c r="F669">
        <v>5</v>
      </c>
      <c r="G669">
        <v>3</v>
      </c>
      <c r="J669" s="1">
        <f t="shared" si="96"/>
        <v>1.9634954084936209E-3</v>
      </c>
      <c r="K669" s="2">
        <f t="shared" ref="K669:K674" si="102">EXP(-9.81042+1.86563*LN(F669)+1.0563*LN(G669))</f>
        <v>3.5268851656513989E-3</v>
      </c>
      <c r="L669" t="s">
        <v>13</v>
      </c>
    </row>
    <row r="670" spans="1:12" hidden="1" x14ac:dyDescent="0.3">
      <c r="A670">
        <v>2</v>
      </c>
      <c r="B670">
        <v>25</v>
      </c>
      <c r="C670">
        <v>1</v>
      </c>
      <c r="D670">
        <v>24</v>
      </c>
      <c r="E670" t="s">
        <v>18</v>
      </c>
      <c r="F670">
        <v>5</v>
      </c>
      <c r="G670">
        <v>3</v>
      </c>
      <c r="J670" s="1">
        <f t="shared" si="96"/>
        <v>1.9634954084936209E-3</v>
      </c>
      <c r="K670" s="2">
        <f t="shared" si="102"/>
        <v>3.5268851656513989E-3</v>
      </c>
      <c r="L670" t="s">
        <v>13</v>
      </c>
    </row>
    <row r="671" spans="1:12" hidden="1" x14ac:dyDescent="0.3">
      <c r="A671">
        <v>2</v>
      </c>
      <c r="B671">
        <v>25</v>
      </c>
      <c r="C671">
        <v>1</v>
      </c>
      <c r="D671">
        <v>24</v>
      </c>
      <c r="E671" t="s">
        <v>18</v>
      </c>
      <c r="F671">
        <v>5</v>
      </c>
      <c r="G671">
        <v>3</v>
      </c>
      <c r="J671" s="1">
        <f t="shared" si="96"/>
        <v>1.9634954084936209E-3</v>
      </c>
      <c r="K671" s="2">
        <f t="shared" si="102"/>
        <v>3.5268851656513989E-3</v>
      </c>
      <c r="L671" t="s">
        <v>13</v>
      </c>
    </row>
    <row r="672" spans="1:12" hidden="1" x14ac:dyDescent="0.3">
      <c r="A672">
        <v>2</v>
      </c>
      <c r="B672">
        <v>25</v>
      </c>
      <c r="C672">
        <v>1</v>
      </c>
      <c r="D672">
        <v>24</v>
      </c>
      <c r="E672" t="s">
        <v>18</v>
      </c>
      <c r="F672">
        <v>5</v>
      </c>
      <c r="G672">
        <v>3</v>
      </c>
      <c r="J672" s="1">
        <f t="shared" si="96"/>
        <v>1.9634954084936209E-3</v>
      </c>
      <c r="K672" s="2">
        <f t="shared" si="102"/>
        <v>3.5268851656513989E-3</v>
      </c>
      <c r="L672" t="s">
        <v>13</v>
      </c>
    </row>
    <row r="673" spans="1:12" hidden="1" x14ac:dyDescent="0.3">
      <c r="A673">
        <v>2</v>
      </c>
      <c r="B673">
        <v>25</v>
      </c>
      <c r="C673">
        <v>1</v>
      </c>
      <c r="D673">
        <v>24</v>
      </c>
      <c r="E673" t="s">
        <v>18</v>
      </c>
      <c r="F673">
        <v>10</v>
      </c>
      <c r="G673">
        <v>3</v>
      </c>
      <c r="J673" s="1">
        <f t="shared" si="96"/>
        <v>7.8539816339744835E-3</v>
      </c>
      <c r="K673" s="2">
        <f t="shared" si="102"/>
        <v>1.285292313179332E-2</v>
      </c>
      <c r="L673" t="s">
        <v>13</v>
      </c>
    </row>
    <row r="674" spans="1:12" hidden="1" x14ac:dyDescent="0.3">
      <c r="A674">
        <v>2</v>
      </c>
      <c r="B674">
        <v>25</v>
      </c>
      <c r="C674">
        <v>1</v>
      </c>
      <c r="D674">
        <v>24</v>
      </c>
      <c r="E674" t="s">
        <v>18</v>
      </c>
      <c r="F674">
        <v>10</v>
      </c>
      <c r="G674">
        <v>3</v>
      </c>
      <c r="J674" s="1">
        <f t="shared" si="96"/>
        <v>7.8539816339744835E-3</v>
      </c>
      <c r="K674" s="2">
        <f t="shared" si="102"/>
        <v>1.285292313179332E-2</v>
      </c>
      <c r="L674" t="s">
        <v>13</v>
      </c>
    </row>
    <row r="675" spans="1:12" hidden="1" x14ac:dyDescent="0.3">
      <c r="A675">
        <v>2</v>
      </c>
      <c r="B675">
        <v>25</v>
      </c>
      <c r="C675">
        <v>1</v>
      </c>
      <c r="D675">
        <v>22</v>
      </c>
      <c r="E675" t="s">
        <v>15</v>
      </c>
      <c r="F675">
        <v>5</v>
      </c>
      <c r="G675">
        <v>3</v>
      </c>
      <c r="J675" s="1">
        <f t="shared" si="96"/>
        <v>1.9634954084936209E-3</v>
      </c>
      <c r="K675" s="2">
        <f>EXP(-9.7663+1.83097*LN(F675)+1.09511*LN(G675))</f>
        <v>3.6378364277704512E-3</v>
      </c>
      <c r="L675" t="s">
        <v>13</v>
      </c>
    </row>
    <row r="676" spans="1:12" hidden="1" x14ac:dyDescent="0.3">
      <c r="A676">
        <v>2</v>
      </c>
      <c r="B676">
        <v>25</v>
      </c>
      <c r="C676">
        <v>1</v>
      </c>
      <c r="D676">
        <v>24</v>
      </c>
      <c r="E676" t="s">
        <v>18</v>
      </c>
      <c r="F676">
        <v>5</v>
      </c>
      <c r="G676">
        <v>3</v>
      </c>
      <c r="J676" s="1">
        <f t="shared" si="96"/>
        <v>1.9634954084936209E-3</v>
      </c>
      <c r="K676" s="2">
        <f t="shared" ref="K676:K677" si="103">EXP(-9.81042+1.86563*LN(F676)+1.0563*LN(G676))</f>
        <v>3.5268851656513989E-3</v>
      </c>
      <c r="L676" t="s">
        <v>13</v>
      </c>
    </row>
    <row r="677" spans="1:12" hidden="1" x14ac:dyDescent="0.3">
      <c r="A677">
        <v>2</v>
      </c>
      <c r="B677">
        <v>25</v>
      </c>
      <c r="C677">
        <v>1</v>
      </c>
      <c r="D677">
        <v>24</v>
      </c>
      <c r="E677" t="s">
        <v>18</v>
      </c>
      <c r="F677">
        <v>5</v>
      </c>
      <c r="G677">
        <v>3</v>
      </c>
      <c r="J677" s="1">
        <f t="shared" si="96"/>
        <v>1.9634954084936209E-3</v>
      </c>
      <c r="K677" s="2">
        <f t="shared" si="103"/>
        <v>3.5268851656513989E-3</v>
      </c>
      <c r="L677" t="s">
        <v>13</v>
      </c>
    </row>
    <row r="678" spans="1:12" hidden="1" x14ac:dyDescent="0.3">
      <c r="A678">
        <v>2</v>
      </c>
      <c r="B678">
        <v>25</v>
      </c>
      <c r="C678">
        <v>1</v>
      </c>
      <c r="D678">
        <v>10</v>
      </c>
      <c r="E678" t="s">
        <v>12</v>
      </c>
      <c r="F678">
        <v>20</v>
      </c>
      <c r="G678">
        <v>3</v>
      </c>
      <c r="J678" s="1">
        <f t="shared" si="96"/>
        <v>3.1415926535897934E-2</v>
      </c>
      <c r="K678" s="2">
        <f>EXP(-9.7663+1.83097*LN(F678)+1.09511*LN(G678))</f>
        <v>4.6046534436573458E-2</v>
      </c>
      <c r="L678" t="s">
        <v>17</v>
      </c>
    </row>
    <row r="679" spans="1:12" hidden="1" x14ac:dyDescent="0.3">
      <c r="A679">
        <v>2</v>
      </c>
      <c r="B679">
        <v>25</v>
      </c>
      <c r="C679">
        <v>1</v>
      </c>
      <c r="D679">
        <v>24</v>
      </c>
      <c r="E679" t="s">
        <v>18</v>
      </c>
      <c r="F679">
        <v>5</v>
      </c>
      <c r="G679">
        <v>3</v>
      </c>
      <c r="J679" s="1">
        <f t="shared" si="96"/>
        <v>1.9634954084936209E-3</v>
      </c>
      <c r="K679" s="2">
        <f>EXP(-9.81042+1.86563*LN(F679)+1.0563*LN(G679))</f>
        <v>3.5268851656513989E-3</v>
      </c>
      <c r="L679" t="s">
        <v>13</v>
      </c>
    </row>
    <row r="680" spans="1:12" hidden="1" x14ac:dyDescent="0.3">
      <c r="A680">
        <v>2</v>
      </c>
      <c r="B680">
        <v>25</v>
      </c>
      <c r="C680">
        <v>1</v>
      </c>
      <c r="D680">
        <v>22</v>
      </c>
      <c r="E680" t="s">
        <v>15</v>
      </c>
      <c r="F680">
        <v>5</v>
      </c>
      <c r="G680">
        <v>3</v>
      </c>
      <c r="J680" s="1">
        <f t="shared" si="96"/>
        <v>1.9634954084936209E-3</v>
      </c>
      <c r="K680" s="2">
        <f>EXP(-9.7663+1.83097*LN(F680)+1.09511*LN(G680))</f>
        <v>3.6378364277704512E-3</v>
      </c>
      <c r="L680" t="s">
        <v>13</v>
      </c>
    </row>
    <row r="681" spans="1:12" hidden="1" x14ac:dyDescent="0.3">
      <c r="A681">
        <v>2</v>
      </c>
      <c r="B681">
        <v>40</v>
      </c>
      <c r="C681">
        <v>1</v>
      </c>
      <c r="D681">
        <v>24</v>
      </c>
      <c r="E681" t="s">
        <v>18</v>
      </c>
      <c r="F681">
        <v>5</v>
      </c>
      <c r="G681">
        <v>3</v>
      </c>
      <c r="J681" s="1">
        <f t="shared" si="96"/>
        <v>1.9634954084936209E-3</v>
      </c>
      <c r="K681" s="2">
        <f>EXP(-9.81042+1.86563*LN(F681)+1.0563*LN(G681))</f>
        <v>3.5268851656513989E-3</v>
      </c>
      <c r="L681" t="s">
        <v>13</v>
      </c>
    </row>
    <row r="682" spans="1:12" hidden="1" x14ac:dyDescent="0.3">
      <c r="A682">
        <v>2</v>
      </c>
      <c r="B682">
        <v>40</v>
      </c>
      <c r="C682">
        <v>1</v>
      </c>
      <c r="D682">
        <v>10</v>
      </c>
      <c r="E682" t="s">
        <v>12</v>
      </c>
      <c r="F682">
        <v>40</v>
      </c>
      <c r="G682">
        <v>6</v>
      </c>
      <c r="J682" s="1">
        <f t="shared" si="96"/>
        <v>0.12566370614359174</v>
      </c>
      <c r="K682" s="2">
        <f>EXP(-9.7663+1.83097*LN(F682)+1.09511*LN(G682))</f>
        <v>0.34997320885583422</v>
      </c>
      <c r="L682" t="s">
        <v>19</v>
      </c>
    </row>
    <row r="683" spans="1:12" hidden="1" x14ac:dyDescent="0.3">
      <c r="A683">
        <v>2</v>
      </c>
      <c r="B683">
        <v>40</v>
      </c>
      <c r="C683">
        <v>1</v>
      </c>
      <c r="D683">
        <v>24</v>
      </c>
      <c r="E683" t="s">
        <v>18</v>
      </c>
      <c r="F683">
        <v>5</v>
      </c>
      <c r="G683">
        <v>3</v>
      </c>
      <c r="J683" s="1">
        <f t="shared" si="96"/>
        <v>1.9634954084936209E-3</v>
      </c>
      <c r="K683" s="2">
        <f t="shared" ref="K683:K702" si="104">EXP(-9.81042+1.86563*LN(F683)+1.0563*LN(G683))</f>
        <v>3.5268851656513989E-3</v>
      </c>
      <c r="L683" t="s">
        <v>13</v>
      </c>
    </row>
    <row r="684" spans="1:12" hidden="1" x14ac:dyDescent="0.3">
      <c r="A684">
        <v>2</v>
      </c>
      <c r="B684">
        <v>40</v>
      </c>
      <c r="C684">
        <v>1</v>
      </c>
      <c r="D684">
        <v>24</v>
      </c>
      <c r="E684" t="s">
        <v>18</v>
      </c>
      <c r="F684">
        <v>5</v>
      </c>
      <c r="G684">
        <v>3</v>
      </c>
      <c r="J684" s="1">
        <f t="shared" si="96"/>
        <v>1.9634954084936209E-3</v>
      </c>
      <c r="K684" s="2">
        <f t="shared" si="104"/>
        <v>3.5268851656513989E-3</v>
      </c>
      <c r="L684" t="s">
        <v>13</v>
      </c>
    </row>
    <row r="685" spans="1:12" hidden="1" x14ac:dyDescent="0.3">
      <c r="A685">
        <v>2</v>
      </c>
      <c r="B685">
        <v>40</v>
      </c>
      <c r="C685">
        <v>1</v>
      </c>
      <c r="D685">
        <v>24</v>
      </c>
      <c r="E685" t="s">
        <v>18</v>
      </c>
      <c r="F685">
        <v>5</v>
      </c>
      <c r="G685">
        <v>3</v>
      </c>
      <c r="J685" s="1">
        <f t="shared" si="96"/>
        <v>1.9634954084936209E-3</v>
      </c>
      <c r="K685" s="2">
        <f t="shared" si="104"/>
        <v>3.5268851656513989E-3</v>
      </c>
      <c r="L685" t="s">
        <v>13</v>
      </c>
    </row>
    <row r="686" spans="1:12" hidden="1" x14ac:dyDescent="0.3">
      <c r="A686">
        <v>2</v>
      </c>
      <c r="B686">
        <v>40</v>
      </c>
      <c r="C686">
        <v>1</v>
      </c>
      <c r="D686">
        <v>24</v>
      </c>
      <c r="E686" t="s">
        <v>18</v>
      </c>
      <c r="F686">
        <v>10</v>
      </c>
      <c r="G686">
        <v>3</v>
      </c>
      <c r="J686" s="1">
        <f t="shared" si="96"/>
        <v>7.8539816339744835E-3</v>
      </c>
      <c r="K686" s="2">
        <f t="shared" si="104"/>
        <v>1.285292313179332E-2</v>
      </c>
      <c r="L686" t="s">
        <v>13</v>
      </c>
    </row>
    <row r="687" spans="1:12" hidden="1" x14ac:dyDescent="0.3">
      <c r="A687">
        <v>2</v>
      </c>
      <c r="B687">
        <v>40</v>
      </c>
      <c r="C687">
        <v>1</v>
      </c>
      <c r="D687">
        <v>24</v>
      </c>
      <c r="E687" t="s">
        <v>18</v>
      </c>
      <c r="F687">
        <v>5</v>
      </c>
      <c r="G687">
        <v>3</v>
      </c>
      <c r="J687" s="1">
        <f t="shared" si="96"/>
        <v>1.9634954084936209E-3</v>
      </c>
      <c r="K687" s="2">
        <f t="shared" si="104"/>
        <v>3.5268851656513989E-3</v>
      </c>
      <c r="L687" t="s">
        <v>13</v>
      </c>
    </row>
    <row r="688" spans="1:12" hidden="1" x14ac:dyDescent="0.3">
      <c r="A688">
        <v>2</v>
      </c>
      <c r="B688">
        <v>40</v>
      </c>
      <c r="C688">
        <v>1</v>
      </c>
      <c r="D688">
        <v>24</v>
      </c>
      <c r="E688" t="s">
        <v>18</v>
      </c>
      <c r="F688">
        <v>5</v>
      </c>
      <c r="G688">
        <v>3</v>
      </c>
      <c r="J688" s="1">
        <f t="shared" si="96"/>
        <v>1.9634954084936209E-3</v>
      </c>
      <c r="K688" s="2">
        <f t="shared" si="104"/>
        <v>3.5268851656513989E-3</v>
      </c>
      <c r="L688" t="s">
        <v>13</v>
      </c>
    </row>
    <row r="689" spans="1:12" hidden="1" x14ac:dyDescent="0.3">
      <c r="A689">
        <v>2</v>
      </c>
      <c r="B689">
        <v>40</v>
      </c>
      <c r="C689">
        <v>1</v>
      </c>
      <c r="D689">
        <v>24</v>
      </c>
      <c r="E689" t="s">
        <v>18</v>
      </c>
      <c r="F689">
        <v>5</v>
      </c>
      <c r="G689">
        <v>3</v>
      </c>
      <c r="J689" s="1">
        <f t="shared" si="96"/>
        <v>1.9634954084936209E-3</v>
      </c>
      <c r="K689" s="2">
        <f t="shared" si="104"/>
        <v>3.5268851656513989E-3</v>
      </c>
      <c r="L689" t="s">
        <v>13</v>
      </c>
    </row>
    <row r="690" spans="1:12" hidden="1" x14ac:dyDescent="0.3">
      <c r="A690">
        <v>2</v>
      </c>
      <c r="B690">
        <v>40</v>
      </c>
      <c r="C690">
        <v>1</v>
      </c>
      <c r="D690">
        <v>24</v>
      </c>
      <c r="E690" t="s">
        <v>18</v>
      </c>
      <c r="F690">
        <v>5</v>
      </c>
      <c r="G690">
        <v>3</v>
      </c>
      <c r="J690" s="1">
        <f t="shared" si="96"/>
        <v>1.9634954084936209E-3</v>
      </c>
      <c r="K690" s="2">
        <f t="shared" si="104"/>
        <v>3.5268851656513989E-3</v>
      </c>
      <c r="L690" t="s">
        <v>13</v>
      </c>
    </row>
    <row r="691" spans="1:12" hidden="1" x14ac:dyDescent="0.3">
      <c r="A691">
        <v>2</v>
      </c>
      <c r="B691">
        <v>40</v>
      </c>
      <c r="C691">
        <v>1</v>
      </c>
      <c r="D691">
        <v>24</v>
      </c>
      <c r="E691" t="s">
        <v>18</v>
      </c>
      <c r="F691">
        <v>5</v>
      </c>
      <c r="G691">
        <v>3</v>
      </c>
      <c r="J691" s="1">
        <f t="shared" si="96"/>
        <v>1.9634954084936209E-3</v>
      </c>
      <c r="K691" s="2">
        <f t="shared" si="104"/>
        <v>3.5268851656513989E-3</v>
      </c>
      <c r="L691" t="s">
        <v>13</v>
      </c>
    </row>
    <row r="692" spans="1:12" hidden="1" x14ac:dyDescent="0.3">
      <c r="A692">
        <v>2</v>
      </c>
      <c r="B692">
        <v>40</v>
      </c>
      <c r="C692">
        <v>1</v>
      </c>
      <c r="D692">
        <v>24</v>
      </c>
      <c r="E692" t="s">
        <v>18</v>
      </c>
      <c r="F692">
        <v>5</v>
      </c>
      <c r="G692">
        <v>3</v>
      </c>
      <c r="J692" s="1">
        <f t="shared" si="96"/>
        <v>1.9634954084936209E-3</v>
      </c>
      <c r="K692" s="2">
        <f t="shared" si="104"/>
        <v>3.5268851656513989E-3</v>
      </c>
      <c r="L692" t="s">
        <v>13</v>
      </c>
    </row>
    <row r="693" spans="1:12" hidden="1" x14ac:dyDescent="0.3">
      <c r="A693">
        <v>2</v>
      </c>
      <c r="B693">
        <v>40</v>
      </c>
      <c r="C693">
        <v>1</v>
      </c>
      <c r="D693">
        <v>24</v>
      </c>
      <c r="E693" t="s">
        <v>18</v>
      </c>
      <c r="F693">
        <v>5</v>
      </c>
      <c r="G693">
        <v>3</v>
      </c>
      <c r="J693" s="1">
        <f t="shared" si="96"/>
        <v>1.9634954084936209E-3</v>
      </c>
      <c r="K693" s="2">
        <f t="shared" si="104"/>
        <v>3.5268851656513989E-3</v>
      </c>
      <c r="L693" t="s">
        <v>13</v>
      </c>
    </row>
    <row r="694" spans="1:12" hidden="1" x14ac:dyDescent="0.3">
      <c r="A694">
        <v>2</v>
      </c>
      <c r="B694">
        <v>40</v>
      </c>
      <c r="C694">
        <v>1</v>
      </c>
      <c r="D694">
        <v>24</v>
      </c>
      <c r="E694" t="s">
        <v>18</v>
      </c>
      <c r="F694">
        <v>5</v>
      </c>
      <c r="G694">
        <v>3</v>
      </c>
      <c r="J694" s="1">
        <f t="shared" si="96"/>
        <v>1.9634954084936209E-3</v>
      </c>
      <c r="K694" s="2">
        <f t="shared" si="104"/>
        <v>3.5268851656513989E-3</v>
      </c>
      <c r="L694" t="s">
        <v>13</v>
      </c>
    </row>
    <row r="695" spans="1:12" hidden="1" x14ac:dyDescent="0.3">
      <c r="A695">
        <v>2</v>
      </c>
      <c r="B695">
        <v>40</v>
      </c>
      <c r="C695">
        <v>1</v>
      </c>
      <c r="D695">
        <v>24</v>
      </c>
      <c r="E695" t="s">
        <v>18</v>
      </c>
      <c r="F695">
        <v>5</v>
      </c>
      <c r="G695">
        <v>3</v>
      </c>
      <c r="J695" s="1">
        <f t="shared" si="96"/>
        <v>1.9634954084936209E-3</v>
      </c>
      <c r="K695" s="2">
        <f t="shared" si="104"/>
        <v>3.5268851656513989E-3</v>
      </c>
      <c r="L695" t="s">
        <v>13</v>
      </c>
    </row>
    <row r="696" spans="1:12" hidden="1" x14ac:dyDescent="0.3">
      <c r="A696">
        <v>2</v>
      </c>
      <c r="B696">
        <v>40</v>
      </c>
      <c r="C696">
        <v>1</v>
      </c>
      <c r="D696">
        <v>24</v>
      </c>
      <c r="E696" t="s">
        <v>18</v>
      </c>
      <c r="F696">
        <v>5</v>
      </c>
      <c r="G696">
        <v>3</v>
      </c>
      <c r="J696" s="1">
        <f t="shared" si="96"/>
        <v>1.9634954084936209E-3</v>
      </c>
      <c r="K696" s="2">
        <f t="shared" si="104"/>
        <v>3.5268851656513989E-3</v>
      </c>
      <c r="L696" t="s">
        <v>13</v>
      </c>
    </row>
    <row r="697" spans="1:12" hidden="1" x14ac:dyDescent="0.3">
      <c r="A697">
        <v>2</v>
      </c>
      <c r="B697">
        <v>40</v>
      </c>
      <c r="C697">
        <v>1</v>
      </c>
      <c r="D697">
        <v>24</v>
      </c>
      <c r="E697" t="s">
        <v>18</v>
      </c>
      <c r="F697">
        <v>5</v>
      </c>
      <c r="G697">
        <v>3</v>
      </c>
      <c r="J697" s="1">
        <f t="shared" si="96"/>
        <v>1.9634954084936209E-3</v>
      </c>
      <c r="K697" s="2">
        <f t="shared" si="104"/>
        <v>3.5268851656513989E-3</v>
      </c>
      <c r="L697" t="s">
        <v>13</v>
      </c>
    </row>
    <row r="698" spans="1:12" hidden="1" x14ac:dyDescent="0.3">
      <c r="A698">
        <v>2</v>
      </c>
      <c r="B698">
        <v>40</v>
      </c>
      <c r="C698">
        <v>1</v>
      </c>
      <c r="D698">
        <v>24</v>
      </c>
      <c r="E698" t="s">
        <v>18</v>
      </c>
      <c r="F698">
        <v>5</v>
      </c>
      <c r="G698">
        <v>3</v>
      </c>
      <c r="J698" s="1">
        <f t="shared" si="96"/>
        <v>1.9634954084936209E-3</v>
      </c>
      <c r="K698" s="2">
        <f t="shared" si="104"/>
        <v>3.5268851656513989E-3</v>
      </c>
      <c r="L698" t="s">
        <v>13</v>
      </c>
    </row>
    <row r="699" spans="1:12" hidden="1" x14ac:dyDescent="0.3">
      <c r="A699">
        <v>2</v>
      </c>
      <c r="B699">
        <v>40</v>
      </c>
      <c r="C699">
        <v>1</v>
      </c>
      <c r="D699">
        <v>24</v>
      </c>
      <c r="E699" t="s">
        <v>18</v>
      </c>
      <c r="F699">
        <v>5</v>
      </c>
      <c r="G699">
        <v>3</v>
      </c>
      <c r="J699" s="1">
        <f t="shared" si="96"/>
        <v>1.9634954084936209E-3</v>
      </c>
      <c r="K699" s="2">
        <f t="shared" si="104"/>
        <v>3.5268851656513989E-3</v>
      </c>
      <c r="L699" t="s">
        <v>13</v>
      </c>
    </row>
    <row r="700" spans="1:12" hidden="1" x14ac:dyDescent="0.3">
      <c r="A700">
        <v>2</v>
      </c>
      <c r="B700">
        <v>40</v>
      </c>
      <c r="C700">
        <v>1</v>
      </c>
      <c r="D700">
        <v>24</v>
      </c>
      <c r="E700" t="s">
        <v>18</v>
      </c>
      <c r="F700">
        <v>5</v>
      </c>
      <c r="G700">
        <v>3</v>
      </c>
      <c r="J700" s="1">
        <f t="shared" si="96"/>
        <v>1.9634954084936209E-3</v>
      </c>
      <c r="K700" s="2">
        <f t="shared" si="104"/>
        <v>3.5268851656513989E-3</v>
      </c>
      <c r="L700" t="s">
        <v>13</v>
      </c>
    </row>
    <row r="701" spans="1:12" hidden="1" x14ac:dyDescent="0.3">
      <c r="A701">
        <v>2</v>
      </c>
      <c r="B701">
        <v>40</v>
      </c>
      <c r="C701">
        <v>1</v>
      </c>
      <c r="D701">
        <v>24</v>
      </c>
      <c r="E701" t="s">
        <v>18</v>
      </c>
      <c r="F701">
        <v>25</v>
      </c>
      <c r="G701">
        <v>6</v>
      </c>
      <c r="J701" s="1">
        <f t="shared" si="96"/>
        <v>4.9087385212340517E-2</v>
      </c>
      <c r="K701" s="2">
        <f t="shared" si="104"/>
        <v>0.14770279479686979</v>
      </c>
      <c r="L701" t="s">
        <v>17</v>
      </c>
    </row>
    <row r="702" spans="1:12" hidden="1" x14ac:dyDescent="0.3">
      <c r="A702">
        <v>2</v>
      </c>
      <c r="B702">
        <v>40</v>
      </c>
      <c r="C702">
        <v>1</v>
      </c>
      <c r="D702">
        <v>24</v>
      </c>
      <c r="E702" t="s">
        <v>18</v>
      </c>
      <c r="F702">
        <v>25</v>
      </c>
      <c r="G702">
        <v>6</v>
      </c>
      <c r="J702" s="1">
        <f t="shared" si="96"/>
        <v>4.9087385212340517E-2</v>
      </c>
      <c r="K702" s="2">
        <f t="shared" si="104"/>
        <v>0.14770279479686979</v>
      </c>
      <c r="L702" t="s">
        <v>17</v>
      </c>
    </row>
    <row r="703" spans="1:12" hidden="1" x14ac:dyDescent="0.3">
      <c r="A703">
        <v>2</v>
      </c>
      <c r="B703">
        <v>40</v>
      </c>
      <c r="C703">
        <v>1</v>
      </c>
      <c r="D703">
        <v>22</v>
      </c>
      <c r="E703" t="s">
        <v>15</v>
      </c>
      <c r="F703">
        <v>5</v>
      </c>
      <c r="G703">
        <v>3</v>
      </c>
      <c r="J703" s="1">
        <f t="shared" si="96"/>
        <v>1.9634954084936209E-3</v>
      </c>
      <c r="K703" s="2">
        <f t="shared" ref="K703:K704" si="105">EXP(-9.7663+1.83097*LN(F703)+1.09511*LN(G703))</f>
        <v>3.6378364277704512E-3</v>
      </c>
      <c r="L703" t="s">
        <v>13</v>
      </c>
    </row>
    <row r="704" spans="1:12" hidden="1" x14ac:dyDescent="0.3">
      <c r="A704">
        <v>2</v>
      </c>
      <c r="B704">
        <v>40</v>
      </c>
      <c r="C704">
        <v>1</v>
      </c>
      <c r="D704">
        <v>22</v>
      </c>
      <c r="E704" t="s">
        <v>15</v>
      </c>
      <c r="F704">
        <v>5</v>
      </c>
      <c r="G704">
        <v>3</v>
      </c>
      <c r="J704" s="1">
        <f t="shared" si="96"/>
        <v>1.9634954084936209E-3</v>
      </c>
      <c r="K704" s="2">
        <f t="shared" si="105"/>
        <v>3.6378364277704512E-3</v>
      </c>
      <c r="L704" t="s">
        <v>13</v>
      </c>
    </row>
    <row r="705" spans="1:12" hidden="1" x14ac:dyDescent="0.3">
      <c r="A705">
        <v>2</v>
      </c>
      <c r="B705">
        <v>40</v>
      </c>
      <c r="C705">
        <v>1</v>
      </c>
      <c r="D705">
        <v>24</v>
      </c>
      <c r="E705" t="s">
        <v>18</v>
      </c>
      <c r="F705">
        <v>20</v>
      </c>
      <c r="G705">
        <v>6</v>
      </c>
      <c r="J705" s="1">
        <f t="shared" si="96"/>
        <v>3.1415926535897934E-2</v>
      </c>
      <c r="K705" s="2">
        <f t="shared" ref="K705:K717" si="106">EXP(-9.81042+1.86563*LN(F705)+1.0563*LN(G705))</f>
        <v>9.7407071222956207E-2</v>
      </c>
      <c r="L705" t="s">
        <v>17</v>
      </c>
    </row>
    <row r="706" spans="1:12" hidden="1" x14ac:dyDescent="0.3">
      <c r="A706">
        <v>2</v>
      </c>
      <c r="B706">
        <v>40</v>
      </c>
      <c r="C706">
        <v>1</v>
      </c>
      <c r="D706">
        <v>24</v>
      </c>
      <c r="E706" t="s">
        <v>18</v>
      </c>
      <c r="F706">
        <v>5</v>
      </c>
      <c r="G706">
        <v>3</v>
      </c>
      <c r="J706" s="1">
        <f t="shared" si="96"/>
        <v>1.9634954084936209E-3</v>
      </c>
      <c r="K706" s="2">
        <f t="shared" si="106"/>
        <v>3.5268851656513989E-3</v>
      </c>
      <c r="L706" t="s">
        <v>13</v>
      </c>
    </row>
    <row r="707" spans="1:12" hidden="1" x14ac:dyDescent="0.3">
      <c r="A707">
        <v>2</v>
      </c>
      <c r="B707">
        <v>40</v>
      </c>
      <c r="C707">
        <v>1</v>
      </c>
      <c r="D707">
        <v>24</v>
      </c>
      <c r="E707" t="s">
        <v>18</v>
      </c>
      <c r="F707">
        <v>5</v>
      </c>
      <c r="G707">
        <v>3</v>
      </c>
      <c r="J707" s="1">
        <f t="shared" ref="J707:J770" si="107">((F707*F707/10000)*(PI()/4*C707))</f>
        <v>1.9634954084936209E-3</v>
      </c>
      <c r="K707" s="2">
        <f t="shared" si="106"/>
        <v>3.5268851656513989E-3</v>
      </c>
      <c r="L707" t="s">
        <v>13</v>
      </c>
    </row>
    <row r="708" spans="1:12" hidden="1" x14ac:dyDescent="0.3">
      <c r="A708">
        <v>2</v>
      </c>
      <c r="B708">
        <v>40</v>
      </c>
      <c r="C708">
        <v>1</v>
      </c>
      <c r="D708">
        <v>24</v>
      </c>
      <c r="E708" t="s">
        <v>18</v>
      </c>
      <c r="F708">
        <v>5</v>
      </c>
      <c r="G708">
        <v>3</v>
      </c>
      <c r="J708" s="1">
        <f t="shared" si="107"/>
        <v>1.9634954084936209E-3</v>
      </c>
      <c r="K708" s="2">
        <f t="shared" si="106"/>
        <v>3.5268851656513989E-3</v>
      </c>
      <c r="L708" t="s">
        <v>13</v>
      </c>
    </row>
    <row r="709" spans="1:12" hidden="1" x14ac:dyDescent="0.3">
      <c r="A709">
        <v>2</v>
      </c>
      <c r="B709">
        <v>40</v>
      </c>
      <c r="C709">
        <v>1</v>
      </c>
      <c r="D709">
        <v>24</v>
      </c>
      <c r="E709" t="s">
        <v>18</v>
      </c>
      <c r="F709">
        <v>10</v>
      </c>
      <c r="G709">
        <v>3</v>
      </c>
      <c r="J709" s="1">
        <f t="shared" si="107"/>
        <v>7.8539816339744835E-3</v>
      </c>
      <c r="K709" s="2">
        <f t="shared" si="106"/>
        <v>1.285292313179332E-2</v>
      </c>
      <c r="L709" t="s">
        <v>13</v>
      </c>
    </row>
    <row r="710" spans="1:12" hidden="1" x14ac:dyDescent="0.3">
      <c r="A710">
        <v>2</v>
      </c>
      <c r="B710">
        <v>40</v>
      </c>
      <c r="C710">
        <v>1</v>
      </c>
      <c r="D710">
        <v>24</v>
      </c>
      <c r="E710" t="s">
        <v>18</v>
      </c>
      <c r="F710">
        <v>10</v>
      </c>
      <c r="G710">
        <v>3</v>
      </c>
      <c r="J710" s="1">
        <f t="shared" si="107"/>
        <v>7.8539816339744835E-3</v>
      </c>
      <c r="K710" s="2">
        <f t="shared" si="106"/>
        <v>1.285292313179332E-2</v>
      </c>
      <c r="L710" t="s">
        <v>13</v>
      </c>
    </row>
    <row r="711" spans="1:12" hidden="1" x14ac:dyDescent="0.3">
      <c r="A711">
        <v>2</v>
      </c>
      <c r="B711">
        <v>40</v>
      </c>
      <c r="C711">
        <v>1</v>
      </c>
      <c r="D711">
        <v>24</v>
      </c>
      <c r="E711" t="s">
        <v>18</v>
      </c>
      <c r="F711">
        <v>10</v>
      </c>
      <c r="G711">
        <v>3</v>
      </c>
      <c r="J711" s="1">
        <f t="shared" si="107"/>
        <v>7.8539816339744835E-3</v>
      </c>
      <c r="K711" s="2">
        <f t="shared" si="106"/>
        <v>1.285292313179332E-2</v>
      </c>
      <c r="L711" t="s">
        <v>13</v>
      </c>
    </row>
    <row r="712" spans="1:12" hidden="1" x14ac:dyDescent="0.3">
      <c r="A712">
        <v>2</v>
      </c>
      <c r="B712">
        <v>40</v>
      </c>
      <c r="C712">
        <v>1</v>
      </c>
      <c r="D712">
        <v>24</v>
      </c>
      <c r="E712" t="s">
        <v>18</v>
      </c>
      <c r="F712">
        <v>5</v>
      </c>
      <c r="G712">
        <v>3</v>
      </c>
      <c r="J712" s="1">
        <f t="shared" si="107"/>
        <v>1.9634954084936209E-3</v>
      </c>
      <c r="K712" s="2">
        <f t="shared" si="106"/>
        <v>3.5268851656513989E-3</v>
      </c>
      <c r="L712" t="s">
        <v>13</v>
      </c>
    </row>
    <row r="713" spans="1:12" hidden="1" x14ac:dyDescent="0.3">
      <c r="A713">
        <v>2</v>
      </c>
      <c r="B713">
        <v>40</v>
      </c>
      <c r="C713">
        <v>1</v>
      </c>
      <c r="D713">
        <v>24</v>
      </c>
      <c r="E713" t="s">
        <v>18</v>
      </c>
      <c r="F713">
        <v>5</v>
      </c>
      <c r="G713">
        <v>3</v>
      </c>
      <c r="J713" s="1">
        <f t="shared" si="107"/>
        <v>1.9634954084936209E-3</v>
      </c>
      <c r="K713" s="2">
        <f t="shared" si="106"/>
        <v>3.5268851656513989E-3</v>
      </c>
      <c r="L713" t="s">
        <v>13</v>
      </c>
    </row>
    <row r="714" spans="1:12" hidden="1" x14ac:dyDescent="0.3">
      <c r="A714">
        <v>2</v>
      </c>
      <c r="B714">
        <v>40</v>
      </c>
      <c r="C714">
        <v>1</v>
      </c>
      <c r="D714">
        <v>24</v>
      </c>
      <c r="E714" t="s">
        <v>18</v>
      </c>
      <c r="F714">
        <v>5</v>
      </c>
      <c r="G714">
        <v>3</v>
      </c>
      <c r="J714" s="1">
        <f t="shared" si="107"/>
        <v>1.9634954084936209E-3</v>
      </c>
      <c r="K714" s="2">
        <f t="shared" si="106"/>
        <v>3.5268851656513989E-3</v>
      </c>
      <c r="L714" t="s">
        <v>13</v>
      </c>
    </row>
    <row r="715" spans="1:12" hidden="1" x14ac:dyDescent="0.3">
      <c r="A715">
        <v>4</v>
      </c>
      <c r="B715">
        <v>16</v>
      </c>
      <c r="C715">
        <v>1</v>
      </c>
      <c r="D715">
        <v>24</v>
      </c>
      <c r="E715" t="s">
        <v>18</v>
      </c>
      <c r="F715">
        <v>5</v>
      </c>
      <c r="G715">
        <v>3</v>
      </c>
      <c r="J715" s="1">
        <f t="shared" si="107"/>
        <v>1.9634954084936209E-3</v>
      </c>
      <c r="K715" s="2">
        <f t="shared" si="106"/>
        <v>3.5268851656513989E-3</v>
      </c>
      <c r="L715" t="s">
        <v>13</v>
      </c>
    </row>
    <row r="716" spans="1:12" hidden="1" x14ac:dyDescent="0.3">
      <c r="A716">
        <v>4</v>
      </c>
      <c r="B716">
        <v>16</v>
      </c>
      <c r="C716">
        <v>1</v>
      </c>
      <c r="D716">
        <v>24</v>
      </c>
      <c r="E716" t="s">
        <v>18</v>
      </c>
      <c r="F716">
        <v>5</v>
      </c>
      <c r="G716">
        <v>3</v>
      </c>
      <c r="J716" s="1">
        <f t="shared" si="107"/>
        <v>1.9634954084936209E-3</v>
      </c>
      <c r="K716" s="2">
        <f t="shared" si="106"/>
        <v>3.5268851656513989E-3</v>
      </c>
      <c r="L716" t="s">
        <v>13</v>
      </c>
    </row>
    <row r="717" spans="1:12" hidden="1" x14ac:dyDescent="0.3">
      <c r="A717">
        <v>4</v>
      </c>
      <c r="B717">
        <v>16</v>
      </c>
      <c r="C717">
        <v>1</v>
      </c>
      <c r="D717">
        <v>24</v>
      </c>
      <c r="E717" t="s">
        <v>18</v>
      </c>
      <c r="F717">
        <v>5</v>
      </c>
      <c r="G717">
        <v>3</v>
      </c>
      <c r="J717" s="1">
        <f t="shared" si="107"/>
        <v>1.9634954084936209E-3</v>
      </c>
      <c r="K717" s="2">
        <f t="shared" si="106"/>
        <v>3.5268851656513989E-3</v>
      </c>
      <c r="L717" t="s">
        <v>13</v>
      </c>
    </row>
    <row r="718" spans="1:12" hidden="1" x14ac:dyDescent="0.3">
      <c r="A718">
        <v>4</v>
      </c>
      <c r="B718">
        <v>16</v>
      </c>
      <c r="C718">
        <v>1</v>
      </c>
      <c r="D718">
        <v>22</v>
      </c>
      <c r="E718" t="s">
        <v>15</v>
      </c>
      <c r="F718">
        <v>5</v>
      </c>
      <c r="G718">
        <v>3</v>
      </c>
      <c r="J718" s="1">
        <f t="shared" si="107"/>
        <v>1.9634954084936209E-3</v>
      </c>
      <c r="K718" s="2">
        <f>EXP(-9.7663+1.83097*LN(F718)+1.09511*LN(G718))</f>
        <v>3.6378364277704512E-3</v>
      </c>
      <c r="L718" t="s">
        <v>13</v>
      </c>
    </row>
    <row r="719" spans="1:12" hidden="1" x14ac:dyDescent="0.3">
      <c r="A719">
        <v>4</v>
      </c>
      <c r="B719">
        <v>16</v>
      </c>
      <c r="C719">
        <v>1</v>
      </c>
      <c r="D719">
        <v>24</v>
      </c>
      <c r="E719" t="s">
        <v>18</v>
      </c>
      <c r="F719">
        <v>5</v>
      </c>
      <c r="G719">
        <v>3</v>
      </c>
      <c r="J719" s="1">
        <f t="shared" si="107"/>
        <v>1.9634954084936209E-3</v>
      </c>
      <c r="K719" s="2">
        <f>EXP(-9.81042+1.86563*LN(F719)+1.0563*LN(G719))</f>
        <v>3.5268851656513989E-3</v>
      </c>
      <c r="L719" t="s">
        <v>13</v>
      </c>
    </row>
    <row r="720" spans="1:12" hidden="1" x14ac:dyDescent="0.3">
      <c r="A720">
        <v>4</v>
      </c>
      <c r="B720">
        <v>16</v>
      </c>
      <c r="C720">
        <v>1</v>
      </c>
      <c r="D720">
        <v>22</v>
      </c>
      <c r="E720" t="s">
        <v>15</v>
      </c>
      <c r="F720">
        <v>5</v>
      </c>
      <c r="G720">
        <v>3</v>
      </c>
      <c r="J720" s="1">
        <f t="shared" si="107"/>
        <v>1.9634954084936209E-3</v>
      </c>
      <c r="K720" s="2">
        <f t="shared" ref="K720:K728" si="108">EXP(-9.7663+1.83097*LN(F720)+1.09511*LN(G720))</f>
        <v>3.6378364277704512E-3</v>
      </c>
      <c r="L720" t="s">
        <v>13</v>
      </c>
    </row>
    <row r="721" spans="1:12" hidden="1" x14ac:dyDescent="0.3">
      <c r="A721">
        <v>4</v>
      </c>
      <c r="B721">
        <v>16</v>
      </c>
      <c r="C721">
        <v>1</v>
      </c>
      <c r="D721">
        <v>10</v>
      </c>
      <c r="E721" t="s">
        <v>12</v>
      </c>
      <c r="F721">
        <v>10</v>
      </c>
      <c r="G721">
        <v>3</v>
      </c>
      <c r="J721" s="1">
        <f t="shared" si="107"/>
        <v>7.8539816339744835E-3</v>
      </c>
      <c r="K721" s="2">
        <f t="shared" si="108"/>
        <v>1.2942556175112916E-2</v>
      </c>
      <c r="L721" t="s">
        <v>13</v>
      </c>
    </row>
    <row r="722" spans="1:12" hidden="1" x14ac:dyDescent="0.3">
      <c r="A722">
        <v>4</v>
      </c>
      <c r="B722">
        <v>16</v>
      </c>
      <c r="C722">
        <v>1</v>
      </c>
      <c r="D722">
        <v>10</v>
      </c>
      <c r="E722" t="s">
        <v>12</v>
      </c>
      <c r="F722">
        <v>5</v>
      </c>
      <c r="G722">
        <v>3</v>
      </c>
      <c r="J722" s="1">
        <f t="shared" si="107"/>
        <v>1.9634954084936209E-3</v>
      </c>
      <c r="K722" s="2">
        <f t="shared" si="108"/>
        <v>3.6378364277704512E-3</v>
      </c>
      <c r="L722" t="s">
        <v>13</v>
      </c>
    </row>
    <row r="723" spans="1:12" hidden="1" x14ac:dyDescent="0.3">
      <c r="A723">
        <v>4</v>
      </c>
      <c r="B723">
        <v>16</v>
      </c>
      <c r="C723">
        <v>1</v>
      </c>
      <c r="D723">
        <v>10</v>
      </c>
      <c r="E723" t="s">
        <v>12</v>
      </c>
      <c r="F723">
        <v>5</v>
      </c>
      <c r="G723">
        <v>3</v>
      </c>
      <c r="J723" s="1">
        <f t="shared" si="107"/>
        <v>1.9634954084936209E-3</v>
      </c>
      <c r="K723" s="2">
        <f t="shared" si="108"/>
        <v>3.6378364277704512E-3</v>
      </c>
      <c r="L723" t="s">
        <v>13</v>
      </c>
    </row>
    <row r="724" spans="1:12" hidden="1" x14ac:dyDescent="0.3">
      <c r="A724">
        <v>4</v>
      </c>
      <c r="B724">
        <v>16</v>
      </c>
      <c r="C724">
        <v>1</v>
      </c>
      <c r="D724">
        <v>10</v>
      </c>
      <c r="E724" t="s">
        <v>12</v>
      </c>
      <c r="F724">
        <v>5</v>
      </c>
      <c r="G724">
        <v>3</v>
      </c>
      <c r="J724" s="1">
        <f t="shared" si="107"/>
        <v>1.9634954084936209E-3</v>
      </c>
      <c r="K724" s="2">
        <f t="shared" si="108"/>
        <v>3.6378364277704512E-3</v>
      </c>
      <c r="L724" t="s">
        <v>13</v>
      </c>
    </row>
    <row r="725" spans="1:12" hidden="1" x14ac:dyDescent="0.3">
      <c r="A725">
        <v>4</v>
      </c>
      <c r="B725">
        <v>16</v>
      </c>
      <c r="C725">
        <v>1</v>
      </c>
      <c r="D725">
        <v>10</v>
      </c>
      <c r="E725" t="s">
        <v>12</v>
      </c>
      <c r="F725">
        <v>10</v>
      </c>
      <c r="G725">
        <v>3</v>
      </c>
      <c r="J725" s="1">
        <f t="shared" si="107"/>
        <v>7.8539816339744835E-3</v>
      </c>
      <c r="K725" s="2">
        <f t="shared" si="108"/>
        <v>1.2942556175112916E-2</v>
      </c>
      <c r="L725" t="s">
        <v>13</v>
      </c>
    </row>
    <row r="726" spans="1:12" hidden="1" x14ac:dyDescent="0.3">
      <c r="A726">
        <v>4</v>
      </c>
      <c r="B726">
        <v>16</v>
      </c>
      <c r="C726">
        <v>1</v>
      </c>
      <c r="D726">
        <v>10</v>
      </c>
      <c r="E726" t="s">
        <v>12</v>
      </c>
      <c r="F726">
        <v>5</v>
      </c>
      <c r="G726">
        <v>3</v>
      </c>
      <c r="J726" s="1">
        <f t="shared" si="107"/>
        <v>1.9634954084936209E-3</v>
      </c>
      <c r="K726" s="2">
        <f t="shared" si="108"/>
        <v>3.6378364277704512E-3</v>
      </c>
      <c r="L726" t="s">
        <v>13</v>
      </c>
    </row>
    <row r="727" spans="1:12" hidden="1" x14ac:dyDescent="0.3">
      <c r="A727">
        <v>4</v>
      </c>
      <c r="B727">
        <v>16</v>
      </c>
      <c r="C727">
        <v>1</v>
      </c>
      <c r="D727">
        <v>10</v>
      </c>
      <c r="E727" t="s">
        <v>12</v>
      </c>
      <c r="F727">
        <v>5</v>
      </c>
      <c r="G727">
        <v>3</v>
      </c>
      <c r="J727" s="1">
        <f t="shared" si="107"/>
        <v>1.9634954084936209E-3</v>
      </c>
      <c r="K727" s="2">
        <f t="shared" si="108"/>
        <v>3.6378364277704512E-3</v>
      </c>
      <c r="L727" t="s">
        <v>13</v>
      </c>
    </row>
    <row r="728" spans="1:12" hidden="1" x14ac:dyDescent="0.3">
      <c r="A728">
        <v>4</v>
      </c>
      <c r="B728">
        <v>16</v>
      </c>
      <c r="C728">
        <v>1</v>
      </c>
      <c r="D728">
        <v>10</v>
      </c>
      <c r="E728" t="s">
        <v>12</v>
      </c>
      <c r="F728">
        <v>5</v>
      </c>
      <c r="G728">
        <v>3</v>
      </c>
      <c r="J728" s="1">
        <f t="shared" si="107"/>
        <v>1.9634954084936209E-3</v>
      </c>
      <c r="K728" s="2">
        <f t="shared" si="108"/>
        <v>3.6378364277704512E-3</v>
      </c>
      <c r="L728" t="s">
        <v>13</v>
      </c>
    </row>
    <row r="729" spans="1:12" hidden="1" x14ac:dyDescent="0.3">
      <c r="A729">
        <v>4</v>
      </c>
      <c r="B729">
        <v>16</v>
      </c>
      <c r="C729">
        <v>1</v>
      </c>
      <c r="D729">
        <v>24</v>
      </c>
      <c r="E729" t="s">
        <v>18</v>
      </c>
      <c r="F729">
        <v>5</v>
      </c>
      <c r="G729">
        <v>3</v>
      </c>
      <c r="J729" s="1">
        <f t="shared" si="107"/>
        <v>1.9634954084936209E-3</v>
      </c>
      <c r="K729" s="2">
        <f>EXP(-9.81042+1.86563*LN(F729)+1.0563*LN(G729))</f>
        <v>3.5268851656513989E-3</v>
      </c>
      <c r="L729" t="s">
        <v>13</v>
      </c>
    </row>
    <row r="730" spans="1:12" hidden="1" x14ac:dyDescent="0.3">
      <c r="A730">
        <v>4</v>
      </c>
      <c r="B730">
        <v>16</v>
      </c>
      <c r="C730">
        <v>1</v>
      </c>
      <c r="D730">
        <v>10</v>
      </c>
      <c r="E730" t="s">
        <v>12</v>
      </c>
      <c r="F730">
        <v>5</v>
      </c>
      <c r="G730">
        <v>3</v>
      </c>
      <c r="J730" s="1">
        <f t="shared" si="107"/>
        <v>1.9634954084936209E-3</v>
      </c>
      <c r="K730" s="2">
        <f t="shared" ref="K730:K734" si="109">EXP(-9.7663+1.83097*LN(F730)+1.09511*LN(G730))</f>
        <v>3.6378364277704512E-3</v>
      </c>
      <c r="L730" t="s">
        <v>13</v>
      </c>
    </row>
    <row r="731" spans="1:12" hidden="1" x14ac:dyDescent="0.3">
      <c r="A731">
        <v>4</v>
      </c>
      <c r="B731">
        <v>16</v>
      </c>
      <c r="C731">
        <v>1</v>
      </c>
      <c r="D731">
        <v>10</v>
      </c>
      <c r="E731" t="s">
        <v>12</v>
      </c>
      <c r="F731">
        <v>5</v>
      </c>
      <c r="G731">
        <v>3</v>
      </c>
      <c r="J731" s="1">
        <f t="shared" si="107"/>
        <v>1.9634954084936209E-3</v>
      </c>
      <c r="K731" s="2">
        <f t="shared" si="109"/>
        <v>3.6378364277704512E-3</v>
      </c>
      <c r="L731" t="s">
        <v>13</v>
      </c>
    </row>
    <row r="732" spans="1:12" hidden="1" x14ac:dyDescent="0.3">
      <c r="A732">
        <v>4</v>
      </c>
      <c r="B732">
        <v>16</v>
      </c>
      <c r="C732">
        <v>1</v>
      </c>
      <c r="D732">
        <v>10</v>
      </c>
      <c r="E732" t="s">
        <v>12</v>
      </c>
      <c r="F732">
        <v>10</v>
      </c>
      <c r="G732">
        <v>6</v>
      </c>
      <c r="J732" s="1">
        <f t="shared" si="107"/>
        <v>7.8539816339744835E-3</v>
      </c>
      <c r="K732" s="2">
        <f t="shared" si="109"/>
        <v>2.7649101142956961E-2</v>
      </c>
      <c r="L732" t="s">
        <v>13</v>
      </c>
    </row>
    <row r="733" spans="1:12" hidden="1" x14ac:dyDescent="0.3">
      <c r="A733">
        <v>4</v>
      </c>
      <c r="B733">
        <v>16</v>
      </c>
      <c r="C733">
        <v>1</v>
      </c>
      <c r="D733">
        <v>10</v>
      </c>
      <c r="E733" t="s">
        <v>12</v>
      </c>
      <c r="F733">
        <v>5</v>
      </c>
      <c r="G733">
        <v>3</v>
      </c>
      <c r="J733" s="1">
        <f t="shared" si="107"/>
        <v>1.9634954084936209E-3</v>
      </c>
      <c r="K733" s="2">
        <f t="shared" si="109"/>
        <v>3.6378364277704512E-3</v>
      </c>
      <c r="L733" t="s">
        <v>13</v>
      </c>
    </row>
    <row r="734" spans="1:12" hidden="1" x14ac:dyDescent="0.3">
      <c r="A734">
        <v>4</v>
      </c>
      <c r="B734">
        <v>16</v>
      </c>
      <c r="C734">
        <v>1</v>
      </c>
      <c r="D734">
        <v>10</v>
      </c>
      <c r="E734" t="s">
        <v>12</v>
      </c>
      <c r="F734">
        <v>20</v>
      </c>
      <c r="G734">
        <v>6</v>
      </c>
      <c r="J734" s="1">
        <f t="shared" si="107"/>
        <v>3.1415926535897934E-2</v>
      </c>
      <c r="K734" s="2">
        <f t="shared" si="109"/>
        <v>9.8368921153889677E-2</v>
      </c>
      <c r="L734" t="s">
        <v>17</v>
      </c>
    </row>
    <row r="735" spans="1:12" hidden="1" x14ac:dyDescent="0.3">
      <c r="A735">
        <v>4</v>
      </c>
      <c r="B735">
        <v>16</v>
      </c>
      <c r="C735">
        <v>1</v>
      </c>
      <c r="D735">
        <v>24</v>
      </c>
      <c r="E735" t="s">
        <v>18</v>
      </c>
      <c r="F735">
        <v>5</v>
      </c>
      <c r="G735">
        <v>3</v>
      </c>
      <c r="J735" s="1">
        <f t="shared" si="107"/>
        <v>1.9634954084936209E-3</v>
      </c>
      <c r="K735" s="2">
        <f>EXP(-9.81042+1.86563*LN(F735)+1.0563*LN(G735))</f>
        <v>3.5268851656513989E-3</v>
      </c>
      <c r="L735" t="s">
        <v>13</v>
      </c>
    </row>
    <row r="736" spans="1:12" hidden="1" x14ac:dyDescent="0.3">
      <c r="A736">
        <v>4</v>
      </c>
      <c r="B736">
        <v>16</v>
      </c>
      <c r="C736">
        <v>1</v>
      </c>
      <c r="D736">
        <v>22</v>
      </c>
      <c r="E736" t="s">
        <v>15</v>
      </c>
      <c r="F736">
        <v>5</v>
      </c>
      <c r="G736">
        <v>3</v>
      </c>
      <c r="J736" s="1">
        <f t="shared" si="107"/>
        <v>1.9634954084936209E-3</v>
      </c>
      <c r="K736" s="2">
        <f>EXP(-9.7663+1.83097*LN(F736)+1.09511*LN(G736))</f>
        <v>3.6378364277704512E-3</v>
      </c>
      <c r="L736" t="s">
        <v>13</v>
      </c>
    </row>
    <row r="737" spans="1:12" hidden="1" x14ac:dyDescent="0.3">
      <c r="A737">
        <v>4</v>
      </c>
      <c r="B737">
        <v>16</v>
      </c>
      <c r="C737">
        <v>1</v>
      </c>
      <c r="D737">
        <v>2</v>
      </c>
      <c r="E737" t="s">
        <v>16</v>
      </c>
      <c r="F737">
        <v>15</v>
      </c>
      <c r="G737">
        <v>10</v>
      </c>
      <c r="H737">
        <v>60</v>
      </c>
      <c r="I737">
        <v>15</v>
      </c>
      <c r="J737" s="1">
        <f t="shared" si="107"/>
        <v>1.7671458676442587E-2</v>
      </c>
      <c r="K737" s="2">
        <f>EXP(-9.81042+1.86563*LN(F737)+1.0563*LN(G737))</f>
        <v>9.7687695493628809E-2</v>
      </c>
      <c r="L737" t="s">
        <v>13</v>
      </c>
    </row>
    <row r="738" spans="1:12" hidden="1" x14ac:dyDescent="0.3">
      <c r="A738">
        <v>4</v>
      </c>
      <c r="B738">
        <v>16</v>
      </c>
      <c r="C738">
        <v>1</v>
      </c>
      <c r="D738">
        <v>22</v>
      </c>
      <c r="E738" t="s">
        <v>15</v>
      </c>
      <c r="F738">
        <v>5</v>
      </c>
      <c r="G738">
        <v>3</v>
      </c>
      <c r="J738" s="1">
        <f t="shared" si="107"/>
        <v>1.9634954084936209E-3</v>
      </c>
      <c r="K738" s="2">
        <f t="shared" ref="K738:K746" si="110">EXP(-9.7663+1.83097*LN(F738)+1.09511*LN(G738))</f>
        <v>3.6378364277704512E-3</v>
      </c>
      <c r="L738" t="s">
        <v>13</v>
      </c>
    </row>
    <row r="739" spans="1:12" hidden="1" x14ac:dyDescent="0.3">
      <c r="A739">
        <v>4</v>
      </c>
      <c r="B739">
        <v>16</v>
      </c>
      <c r="C739">
        <v>1</v>
      </c>
      <c r="D739">
        <v>10</v>
      </c>
      <c r="E739" t="s">
        <v>12</v>
      </c>
      <c r="F739">
        <v>10</v>
      </c>
      <c r="G739">
        <v>3</v>
      </c>
      <c r="J739" s="1">
        <f t="shared" si="107"/>
        <v>7.8539816339744835E-3</v>
      </c>
      <c r="K739" s="2">
        <f t="shared" si="110"/>
        <v>1.2942556175112916E-2</v>
      </c>
      <c r="L739" t="s">
        <v>13</v>
      </c>
    </row>
    <row r="740" spans="1:12" hidden="1" x14ac:dyDescent="0.3">
      <c r="A740">
        <v>4</v>
      </c>
      <c r="B740">
        <v>16</v>
      </c>
      <c r="C740">
        <v>1</v>
      </c>
      <c r="D740">
        <v>10</v>
      </c>
      <c r="E740" t="s">
        <v>12</v>
      </c>
      <c r="F740">
        <v>5</v>
      </c>
      <c r="G740">
        <v>3</v>
      </c>
      <c r="J740" s="1">
        <f t="shared" si="107"/>
        <v>1.9634954084936209E-3</v>
      </c>
      <c r="K740" s="2">
        <f t="shared" si="110"/>
        <v>3.6378364277704512E-3</v>
      </c>
      <c r="L740" t="s">
        <v>13</v>
      </c>
    </row>
    <row r="741" spans="1:12" hidden="1" x14ac:dyDescent="0.3">
      <c r="A741">
        <v>4</v>
      </c>
      <c r="B741">
        <v>16</v>
      </c>
      <c r="C741">
        <v>1</v>
      </c>
      <c r="D741">
        <v>10</v>
      </c>
      <c r="E741" t="s">
        <v>12</v>
      </c>
      <c r="F741">
        <v>5</v>
      </c>
      <c r="G741">
        <v>3</v>
      </c>
      <c r="J741" s="1">
        <f t="shared" si="107"/>
        <v>1.9634954084936209E-3</v>
      </c>
      <c r="K741" s="2">
        <f t="shared" si="110"/>
        <v>3.6378364277704512E-3</v>
      </c>
      <c r="L741" t="s">
        <v>13</v>
      </c>
    </row>
    <row r="742" spans="1:12" hidden="1" x14ac:dyDescent="0.3">
      <c r="A742">
        <v>4</v>
      </c>
      <c r="B742">
        <v>16</v>
      </c>
      <c r="C742">
        <v>1</v>
      </c>
      <c r="D742">
        <v>10</v>
      </c>
      <c r="E742" t="s">
        <v>12</v>
      </c>
      <c r="F742">
        <v>5</v>
      </c>
      <c r="G742">
        <v>3</v>
      </c>
      <c r="J742" s="1">
        <f t="shared" si="107"/>
        <v>1.9634954084936209E-3</v>
      </c>
      <c r="K742" s="2">
        <f t="shared" si="110"/>
        <v>3.6378364277704512E-3</v>
      </c>
      <c r="L742" t="s">
        <v>13</v>
      </c>
    </row>
    <row r="743" spans="1:12" hidden="1" x14ac:dyDescent="0.3">
      <c r="A743">
        <v>4</v>
      </c>
      <c r="B743">
        <v>16</v>
      </c>
      <c r="C743">
        <v>1</v>
      </c>
      <c r="D743">
        <v>10</v>
      </c>
      <c r="E743" t="s">
        <v>12</v>
      </c>
      <c r="F743">
        <v>10</v>
      </c>
      <c r="G743">
        <v>3</v>
      </c>
      <c r="J743" s="1">
        <f t="shared" si="107"/>
        <v>7.8539816339744835E-3</v>
      </c>
      <c r="K743" s="2">
        <f t="shared" si="110"/>
        <v>1.2942556175112916E-2</v>
      </c>
      <c r="L743" t="s">
        <v>13</v>
      </c>
    </row>
    <row r="744" spans="1:12" hidden="1" x14ac:dyDescent="0.3">
      <c r="A744">
        <v>4</v>
      </c>
      <c r="B744">
        <v>16</v>
      </c>
      <c r="C744">
        <v>1</v>
      </c>
      <c r="D744">
        <v>10</v>
      </c>
      <c r="E744" t="s">
        <v>12</v>
      </c>
      <c r="F744">
        <v>5</v>
      </c>
      <c r="G744">
        <v>3</v>
      </c>
      <c r="J744" s="1">
        <f t="shared" si="107"/>
        <v>1.9634954084936209E-3</v>
      </c>
      <c r="K744" s="2">
        <f t="shared" si="110"/>
        <v>3.6378364277704512E-3</v>
      </c>
      <c r="L744" t="s">
        <v>13</v>
      </c>
    </row>
    <row r="745" spans="1:12" hidden="1" x14ac:dyDescent="0.3">
      <c r="A745">
        <v>4</v>
      </c>
      <c r="B745">
        <v>16</v>
      </c>
      <c r="C745">
        <v>1</v>
      </c>
      <c r="D745">
        <v>10</v>
      </c>
      <c r="E745" t="s">
        <v>12</v>
      </c>
      <c r="F745">
        <v>5</v>
      </c>
      <c r="G745">
        <v>3</v>
      </c>
      <c r="J745" s="1">
        <f t="shared" si="107"/>
        <v>1.9634954084936209E-3</v>
      </c>
      <c r="K745" s="2">
        <f t="shared" si="110"/>
        <v>3.6378364277704512E-3</v>
      </c>
      <c r="L745" t="s">
        <v>13</v>
      </c>
    </row>
    <row r="746" spans="1:12" hidden="1" x14ac:dyDescent="0.3">
      <c r="A746">
        <v>4</v>
      </c>
      <c r="B746">
        <v>16</v>
      </c>
      <c r="C746">
        <v>1</v>
      </c>
      <c r="D746">
        <v>10</v>
      </c>
      <c r="E746" t="s">
        <v>12</v>
      </c>
      <c r="F746">
        <v>5</v>
      </c>
      <c r="G746">
        <v>3</v>
      </c>
      <c r="J746" s="1">
        <f t="shared" si="107"/>
        <v>1.9634954084936209E-3</v>
      </c>
      <c r="K746" s="2">
        <f t="shared" si="110"/>
        <v>3.6378364277704512E-3</v>
      </c>
      <c r="L746" t="s">
        <v>13</v>
      </c>
    </row>
    <row r="747" spans="1:12" hidden="1" x14ac:dyDescent="0.3">
      <c r="A747">
        <v>4</v>
      </c>
      <c r="B747">
        <v>16</v>
      </c>
      <c r="C747">
        <v>1</v>
      </c>
      <c r="D747">
        <v>24</v>
      </c>
      <c r="E747" t="s">
        <v>18</v>
      </c>
      <c r="F747">
        <v>5</v>
      </c>
      <c r="G747">
        <v>3</v>
      </c>
      <c r="J747" s="1">
        <f t="shared" si="107"/>
        <v>1.9634954084936209E-3</v>
      </c>
      <c r="K747" s="2">
        <f>EXP(-9.81042+1.86563*LN(F747)+1.0563*LN(G747))</f>
        <v>3.5268851656513989E-3</v>
      </c>
      <c r="L747" t="s">
        <v>13</v>
      </c>
    </row>
    <row r="748" spans="1:12" hidden="1" x14ac:dyDescent="0.3">
      <c r="A748">
        <v>4</v>
      </c>
      <c r="B748">
        <v>16</v>
      </c>
      <c r="C748">
        <v>1</v>
      </c>
      <c r="D748">
        <v>10</v>
      </c>
      <c r="E748" t="s">
        <v>12</v>
      </c>
      <c r="F748">
        <v>5</v>
      </c>
      <c r="G748">
        <v>3</v>
      </c>
      <c r="J748" s="1">
        <f t="shared" si="107"/>
        <v>1.9634954084936209E-3</v>
      </c>
      <c r="K748" s="2">
        <f t="shared" ref="K748:K759" si="111">EXP(-9.7663+1.83097*LN(F748)+1.09511*LN(G748))</f>
        <v>3.6378364277704512E-3</v>
      </c>
      <c r="L748" t="s">
        <v>13</v>
      </c>
    </row>
    <row r="749" spans="1:12" hidden="1" x14ac:dyDescent="0.3">
      <c r="A749">
        <v>4</v>
      </c>
      <c r="B749">
        <v>16</v>
      </c>
      <c r="C749">
        <v>1</v>
      </c>
      <c r="D749">
        <v>10</v>
      </c>
      <c r="E749" t="s">
        <v>12</v>
      </c>
      <c r="F749">
        <v>5</v>
      </c>
      <c r="G749">
        <v>3</v>
      </c>
      <c r="J749" s="1">
        <f t="shared" si="107"/>
        <v>1.9634954084936209E-3</v>
      </c>
      <c r="K749" s="2">
        <f t="shared" si="111"/>
        <v>3.6378364277704512E-3</v>
      </c>
      <c r="L749" t="s">
        <v>13</v>
      </c>
    </row>
    <row r="750" spans="1:12" hidden="1" x14ac:dyDescent="0.3">
      <c r="A750">
        <v>4</v>
      </c>
      <c r="B750">
        <v>16</v>
      </c>
      <c r="C750">
        <v>1</v>
      </c>
      <c r="D750">
        <v>10</v>
      </c>
      <c r="E750" t="s">
        <v>12</v>
      </c>
      <c r="F750">
        <v>10</v>
      </c>
      <c r="G750">
        <v>6</v>
      </c>
      <c r="J750" s="1">
        <f t="shared" si="107"/>
        <v>7.8539816339744835E-3</v>
      </c>
      <c r="K750" s="2">
        <f t="shared" si="111"/>
        <v>2.7649101142956961E-2</v>
      </c>
      <c r="L750" t="s">
        <v>13</v>
      </c>
    </row>
    <row r="751" spans="1:12" hidden="1" x14ac:dyDescent="0.3">
      <c r="A751">
        <v>4</v>
      </c>
      <c r="B751">
        <v>16</v>
      </c>
      <c r="C751">
        <v>1</v>
      </c>
      <c r="D751">
        <v>10</v>
      </c>
      <c r="E751" t="s">
        <v>12</v>
      </c>
      <c r="F751">
        <v>5</v>
      </c>
      <c r="G751">
        <v>3</v>
      </c>
      <c r="J751" s="1">
        <f t="shared" si="107"/>
        <v>1.9634954084936209E-3</v>
      </c>
      <c r="K751" s="2">
        <f t="shared" si="111"/>
        <v>3.6378364277704512E-3</v>
      </c>
      <c r="L751" t="s">
        <v>13</v>
      </c>
    </row>
    <row r="752" spans="1:12" hidden="1" x14ac:dyDescent="0.3">
      <c r="A752">
        <v>4</v>
      </c>
      <c r="B752">
        <v>16</v>
      </c>
      <c r="C752">
        <v>1</v>
      </c>
      <c r="D752">
        <v>10</v>
      </c>
      <c r="E752" t="s">
        <v>12</v>
      </c>
      <c r="F752">
        <v>20</v>
      </c>
      <c r="G752">
        <v>6</v>
      </c>
      <c r="J752" s="1">
        <f t="shared" si="107"/>
        <v>3.1415926535897934E-2</v>
      </c>
      <c r="K752" s="2">
        <f t="shared" si="111"/>
        <v>9.8368921153889677E-2</v>
      </c>
      <c r="L752" t="s">
        <v>17</v>
      </c>
    </row>
    <row r="753" spans="1:12" hidden="1" x14ac:dyDescent="0.3">
      <c r="A753">
        <v>4</v>
      </c>
      <c r="B753">
        <v>26</v>
      </c>
      <c r="C753">
        <v>1</v>
      </c>
      <c r="D753">
        <v>2</v>
      </c>
      <c r="E753" t="s">
        <v>16</v>
      </c>
      <c r="F753">
        <v>15</v>
      </c>
      <c r="G753">
        <v>10</v>
      </c>
      <c r="J753" s="1">
        <f t="shared" si="107"/>
        <v>1.7671458676442587E-2</v>
      </c>
      <c r="K753" s="2">
        <f t="shared" si="111"/>
        <v>0.10163601156518333</v>
      </c>
      <c r="L753" t="s">
        <v>13</v>
      </c>
    </row>
    <row r="754" spans="1:12" hidden="1" x14ac:dyDescent="0.3">
      <c r="A754">
        <v>4</v>
      </c>
      <c r="B754">
        <v>26</v>
      </c>
      <c r="C754">
        <v>1</v>
      </c>
      <c r="D754">
        <v>10</v>
      </c>
      <c r="E754" t="s">
        <v>12</v>
      </c>
      <c r="F754">
        <v>5</v>
      </c>
      <c r="G754">
        <v>3</v>
      </c>
      <c r="J754" s="1">
        <f t="shared" si="107"/>
        <v>1.9634954084936209E-3</v>
      </c>
      <c r="K754" s="2">
        <f t="shared" si="111"/>
        <v>3.6378364277704512E-3</v>
      </c>
      <c r="L754" t="s">
        <v>13</v>
      </c>
    </row>
    <row r="755" spans="1:12" hidden="1" x14ac:dyDescent="0.3">
      <c r="A755">
        <v>4</v>
      </c>
      <c r="B755">
        <v>26</v>
      </c>
      <c r="C755">
        <v>1</v>
      </c>
      <c r="D755">
        <v>10</v>
      </c>
      <c r="E755" t="s">
        <v>12</v>
      </c>
      <c r="F755">
        <v>5</v>
      </c>
      <c r="G755">
        <v>3</v>
      </c>
      <c r="J755" s="1">
        <f t="shared" si="107"/>
        <v>1.9634954084936209E-3</v>
      </c>
      <c r="K755" s="2">
        <f t="shared" si="111"/>
        <v>3.6378364277704512E-3</v>
      </c>
      <c r="L755" t="s">
        <v>13</v>
      </c>
    </row>
    <row r="756" spans="1:12" hidden="1" x14ac:dyDescent="0.3">
      <c r="A756">
        <v>4</v>
      </c>
      <c r="B756">
        <v>26</v>
      </c>
      <c r="C756">
        <v>1</v>
      </c>
      <c r="D756">
        <v>10</v>
      </c>
      <c r="E756" t="s">
        <v>12</v>
      </c>
      <c r="F756">
        <v>10</v>
      </c>
      <c r="G756">
        <v>3</v>
      </c>
      <c r="J756" s="1">
        <f t="shared" si="107"/>
        <v>7.8539816339744835E-3</v>
      </c>
      <c r="K756" s="2">
        <f t="shared" si="111"/>
        <v>1.2942556175112916E-2</v>
      </c>
      <c r="L756" t="s">
        <v>13</v>
      </c>
    </row>
    <row r="757" spans="1:12" hidden="1" x14ac:dyDescent="0.3">
      <c r="A757">
        <v>4</v>
      </c>
      <c r="B757">
        <v>26</v>
      </c>
      <c r="C757">
        <v>1</v>
      </c>
      <c r="D757">
        <v>10</v>
      </c>
      <c r="E757" t="s">
        <v>12</v>
      </c>
      <c r="F757">
        <v>5</v>
      </c>
      <c r="G757">
        <v>3</v>
      </c>
      <c r="J757" s="1">
        <f t="shared" si="107"/>
        <v>1.9634954084936209E-3</v>
      </c>
      <c r="K757" s="2">
        <f t="shared" si="111"/>
        <v>3.6378364277704512E-3</v>
      </c>
      <c r="L757" t="s">
        <v>13</v>
      </c>
    </row>
    <row r="758" spans="1:12" hidden="1" x14ac:dyDescent="0.3">
      <c r="A758">
        <v>4</v>
      </c>
      <c r="B758">
        <v>26</v>
      </c>
      <c r="C758">
        <v>1</v>
      </c>
      <c r="D758">
        <v>10</v>
      </c>
      <c r="E758" t="s">
        <v>12</v>
      </c>
      <c r="F758">
        <v>5</v>
      </c>
      <c r="G758">
        <v>3</v>
      </c>
      <c r="J758" s="1">
        <f t="shared" si="107"/>
        <v>1.9634954084936209E-3</v>
      </c>
      <c r="K758" s="2">
        <f t="shared" si="111"/>
        <v>3.6378364277704512E-3</v>
      </c>
      <c r="L758" t="s">
        <v>13</v>
      </c>
    </row>
    <row r="759" spans="1:12" hidden="1" x14ac:dyDescent="0.3">
      <c r="A759">
        <v>4</v>
      </c>
      <c r="B759">
        <v>26</v>
      </c>
      <c r="C759">
        <v>1</v>
      </c>
      <c r="D759">
        <v>10</v>
      </c>
      <c r="E759" t="s">
        <v>12</v>
      </c>
      <c r="F759">
        <v>5</v>
      </c>
      <c r="G759">
        <v>3</v>
      </c>
      <c r="J759" s="1">
        <f t="shared" si="107"/>
        <v>1.9634954084936209E-3</v>
      </c>
      <c r="K759" s="2">
        <f t="shared" si="111"/>
        <v>3.6378364277704512E-3</v>
      </c>
      <c r="L759" t="s">
        <v>13</v>
      </c>
    </row>
    <row r="760" spans="1:12" hidden="1" x14ac:dyDescent="0.3">
      <c r="A760">
        <v>4</v>
      </c>
      <c r="B760">
        <v>26</v>
      </c>
      <c r="C760">
        <v>1</v>
      </c>
      <c r="D760">
        <v>24</v>
      </c>
      <c r="E760" t="s">
        <v>18</v>
      </c>
      <c r="F760">
        <v>5</v>
      </c>
      <c r="G760">
        <v>3</v>
      </c>
      <c r="J760" s="1">
        <f t="shared" si="107"/>
        <v>1.9634954084936209E-3</v>
      </c>
      <c r="K760" s="2">
        <f>EXP(-9.81042+1.86563*LN(F760)+1.0563*LN(G760))</f>
        <v>3.5268851656513989E-3</v>
      </c>
      <c r="L760" t="s">
        <v>13</v>
      </c>
    </row>
    <row r="761" spans="1:12" hidden="1" x14ac:dyDescent="0.3">
      <c r="A761">
        <v>4</v>
      </c>
      <c r="B761">
        <v>26</v>
      </c>
      <c r="C761">
        <v>1</v>
      </c>
      <c r="D761">
        <v>10</v>
      </c>
      <c r="E761" t="s">
        <v>12</v>
      </c>
      <c r="F761">
        <v>5</v>
      </c>
      <c r="G761">
        <v>3</v>
      </c>
      <c r="J761" s="1">
        <f t="shared" si="107"/>
        <v>1.9634954084936209E-3</v>
      </c>
      <c r="K761" s="2">
        <f t="shared" ref="K761:K765" si="112">EXP(-9.7663+1.83097*LN(F761)+1.09511*LN(G761))</f>
        <v>3.6378364277704512E-3</v>
      </c>
      <c r="L761" t="s">
        <v>13</v>
      </c>
    </row>
    <row r="762" spans="1:12" hidden="1" x14ac:dyDescent="0.3">
      <c r="A762">
        <v>4</v>
      </c>
      <c r="B762">
        <v>26</v>
      </c>
      <c r="C762">
        <v>1</v>
      </c>
      <c r="D762">
        <v>10</v>
      </c>
      <c r="E762" t="s">
        <v>12</v>
      </c>
      <c r="F762">
        <v>5</v>
      </c>
      <c r="G762">
        <v>3</v>
      </c>
      <c r="J762" s="1">
        <f t="shared" si="107"/>
        <v>1.9634954084936209E-3</v>
      </c>
      <c r="K762" s="2">
        <f t="shared" si="112"/>
        <v>3.6378364277704512E-3</v>
      </c>
      <c r="L762" t="s">
        <v>13</v>
      </c>
    </row>
    <row r="763" spans="1:12" hidden="1" x14ac:dyDescent="0.3">
      <c r="A763">
        <v>4</v>
      </c>
      <c r="B763">
        <v>26</v>
      </c>
      <c r="C763">
        <v>1</v>
      </c>
      <c r="D763">
        <v>10</v>
      </c>
      <c r="E763" t="s">
        <v>12</v>
      </c>
      <c r="F763">
        <v>10</v>
      </c>
      <c r="G763">
        <v>6</v>
      </c>
      <c r="J763" s="1">
        <f t="shared" si="107"/>
        <v>7.8539816339744835E-3</v>
      </c>
      <c r="K763" s="2">
        <f t="shared" si="112"/>
        <v>2.7649101142956961E-2</v>
      </c>
      <c r="L763" t="s">
        <v>13</v>
      </c>
    </row>
    <row r="764" spans="1:12" hidden="1" x14ac:dyDescent="0.3">
      <c r="A764">
        <v>4</v>
      </c>
      <c r="B764">
        <v>26</v>
      </c>
      <c r="C764">
        <v>1</v>
      </c>
      <c r="D764">
        <v>10</v>
      </c>
      <c r="E764" t="s">
        <v>12</v>
      </c>
      <c r="F764">
        <v>5</v>
      </c>
      <c r="G764">
        <v>3</v>
      </c>
      <c r="J764" s="1">
        <f t="shared" si="107"/>
        <v>1.9634954084936209E-3</v>
      </c>
      <c r="K764" s="2">
        <f t="shared" si="112"/>
        <v>3.6378364277704512E-3</v>
      </c>
      <c r="L764" t="s">
        <v>13</v>
      </c>
    </row>
    <row r="765" spans="1:12" hidden="1" x14ac:dyDescent="0.3">
      <c r="A765">
        <v>4</v>
      </c>
      <c r="B765">
        <v>26</v>
      </c>
      <c r="C765">
        <v>1</v>
      </c>
      <c r="D765">
        <v>10</v>
      </c>
      <c r="E765" t="s">
        <v>12</v>
      </c>
      <c r="F765">
        <v>20</v>
      </c>
      <c r="G765">
        <v>6</v>
      </c>
      <c r="J765" s="1">
        <f t="shared" si="107"/>
        <v>3.1415926535897934E-2</v>
      </c>
      <c r="K765" s="2">
        <f t="shared" si="112"/>
        <v>9.8368921153889677E-2</v>
      </c>
      <c r="L765" t="s">
        <v>17</v>
      </c>
    </row>
    <row r="766" spans="1:12" hidden="1" x14ac:dyDescent="0.3">
      <c r="A766">
        <v>4</v>
      </c>
      <c r="B766">
        <v>26</v>
      </c>
      <c r="C766">
        <v>1</v>
      </c>
      <c r="D766">
        <v>24</v>
      </c>
      <c r="E766" t="s">
        <v>18</v>
      </c>
      <c r="F766">
        <v>5</v>
      </c>
      <c r="G766">
        <v>3</v>
      </c>
      <c r="J766" s="1">
        <f t="shared" si="107"/>
        <v>1.9634954084936209E-3</v>
      </c>
      <c r="K766" s="2">
        <f>EXP(-9.81042+1.86563*LN(F766)+1.0563*LN(G766))</f>
        <v>3.5268851656513989E-3</v>
      </c>
      <c r="L766" t="s">
        <v>13</v>
      </c>
    </row>
    <row r="767" spans="1:12" hidden="1" x14ac:dyDescent="0.3">
      <c r="A767">
        <v>4</v>
      </c>
      <c r="B767">
        <v>26</v>
      </c>
      <c r="C767">
        <v>1</v>
      </c>
      <c r="D767">
        <v>22</v>
      </c>
      <c r="E767" t="s">
        <v>15</v>
      </c>
      <c r="F767">
        <v>5</v>
      </c>
      <c r="G767">
        <v>3</v>
      </c>
      <c r="J767" s="1">
        <f t="shared" si="107"/>
        <v>1.9634954084936209E-3</v>
      </c>
      <c r="K767" s="2">
        <f>EXP(-9.7663+1.83097*LN(F767)+1.09511*LN(G767))</f>
        <v>3.6378364277704512E-3</v>
      </c>
      <c r="L767" t="s">
        <v>13</v>
      </c>
    </row>
    <row r="768" spans="1:12" hidden="1" x14ac:dyDescent="0.3">
      <c r="A768">
        <v>4</v>
      </c>
      <c r="B768">
        <v>26</v>
      </c>
      <c r="C768">
        <v>1</v>
      </c>
      <c r="D768">
        <v>24</v>
      </c>
      <c r="E768" t="s">
        <v>18</v>
      </c>
      <c r="F768">
        <v>5</v>
      </c>
      <c r="G768">
        <v>3</v>
      </c>
      <c r="J768" s="1">
        <f t="shared" si="107"/>
        <v>1.9634954084936209E-3</v>
      </c>
      <c r="K768" s="2">
        <f>EXP(-9.81042+1.86563*LN(F768)+1.0563*LN(G768))</f>
        <v>3.5268851656513989E-3</v>
      </c>
      <c r="L768" t="s">
        <v>13</v>
      </c>
    </row>
    <row r="769" spans="1:12" hidden="1" x14ac:dyDescent="0.3">
      <c r="A769">
        <v>4</v>
      </c>
      <c r="B769">
        <v>26</v>
      </c>
      <c r="C769">
        <v>1</v>
      </c>
      <c r="D769">
        <v>22</v>
      </c>
      <c r="E769" t="s">
        <v>15</v>
      </c>
      <c r="F769">
        <v>5</v>
      </c>
      <c r="G769">
        <v>3</v>
      </c>
      <c r="J769" s="1">
        <f t="shared" si="107"/>
        <v>1.9634954084936209E-3</v>
      </c>
      <c r="K769" s="2">
        <f t="shared" ref="K769:K775" si="113">EXP(-9.7663+1.83097*LN(F769)+1.09511*LN(G769))</f>
        <v>3.6378364277704512E-3</v>
      </c>
      <c r="L769" t="s">
        <v>13</v>
      </c>
    </row>
    <row r="770" spans="1:12" hidden="1" x14ac:dyDescent="0.3">
      <c r="A770">
        <v>4</v>
      </c>
      <c r="B770">
        <v>26</v>
      </c>
      <c r="C770">
        <v>1</v>
      </c>
      <c r="D770">
        <v>10</v>
      </c>
      <c r="E770" t="s">
        <v>12</v>
      </c>
      <c r="F770">
        <v>10</v>
      </c>
      <c r="G770">
        <v>3</v>
      </c>
      <c r="J770" s="1">
        <f t="shared" si="107"/>
        <v>7.8539816339744835E-3</v>
      </c>
      <c r="K770" s="2">
        <f t="shared" si="113"/>
        <v>1.2942556175112916E-2</v>
      </c>
      <c r="L770" t="s">
        <v>13</v>
      </c>
    </row>
    <row r="771" spans="1:12" hidden="1" x14ac:dyDescent="0.3">
      <c r="A771">
        <v>4</v>
      </c>
      <c r="B771">
        <v>26</v>
      </c>
      <c r="C771">
        <v>1</v>
      </c>
      <c r="D771">
        <v>10</v>
      </c>
      <c r="E771" t="s">
        <v>12</v>
      </c>
      <c r="F771">
        <v>5</v>
      </c>
      <c r="G771">
        <v>3</v>
      </c>
      <c r="J771" s="1">
        <f t="shared" ref="J771:J834" si="114">((F771*F771/10000)*(PI()/4*C771))</f>
        <v>1.9634954084936209E-3</v>
      </c>
      <c r="K771" s="2">
        <f t="shared" si="113"/>
        <v>3.6378364277704512E-3</v>
      </c>
      <c r="L771" t="s">
        <v>13</v>
      </c>
    </row>
    <row r="772" spans="1:12" hidden="1" x14ac:dyDescent="0.3">
      <c r="A772">
        <v>4</v>
      </c>
      <c r="B772">
        <v>26</v>
      </c>
      <c r="C772">
        <v>1</v>
      </c>
      <c r="D772">
        <v>10</v>
      </c>
      <c r="E772" t="s">
        <v>12</v>
      </c>
      <c r="F772">
        <v>5</v>
      </c>
      <c r="G772">
        <v>3</v>
      </c>
      <c r="J772" s="1">
        <f t="shared" si="114"/>
        <v>1.9634954084936209E-3</v>
      </c>
      <c r="K772" s="2">
        <f t="shared" si="113"/>
        <v>3.6378364277704512E-3</v>
      </c>
      <c r="L772" t="s">
        <v>13</v>
      </c>
    </row>
    <row r="773" spans="1:12" hidden="1" x14ac:dyDescent="0.3">
      <c r="A773">
        <v>4</v>
      </c>
      <c r="B773">
        <v>26</v>
      </c>
      <c r="C773">
        <v>1</v>
      </c>
      <c r="D773">
        <v>10</v>
      </c>
      <c r="E773" t="s">
        <v>12</v>
      </c>
      <c r="F773">
        <v>5</v>
      </c>
      <c r="G773">
        <v>3</v>
      </c>
      <c r="J773" s="1">
        <f t="shared" si="114"/>
        <v>1.9634954084936209E-3</v>
      </c>
      <c r="K773" s="2">
        <f t="shared" si="113"/>
        <v>3.6378364277704512E-3</v>
      </c>
      <c r="L773" t="s">
        <v>13</v>
      </c>
    </row>
    <row r="774" spans="1:12" hidden="1" x14ac:dyDescent="0.3">
      <c r="A774">
        <v>4</v>
      </c>
      <c r="B774">
        <v>26</v>
      </c>
      <c r="C774">
        <v>1</v>
      </c>
      <c r="D774">
        <v>10</v>
      </c>
      <c r="E774" t="s">
        <v>12</v>
      </c>
      <c r="F774">
        <v>10</v>
      </c>
      <c r="G774">
        <v>3</v>
      </c>
      <c r="J774" s="1">
        <f t="shared" si="114"/>
        <v>7.8539816339744835E-3</v>
      </c>
      <c r="K774" s="2">
        <f t="shared" si="113"/>
        <v>1.2942556175112916E-2</v>
      </c>
      <c r="L774" t="s">
        <v>13</v>
      </c>
    </row>
    <row r="775" spans="1:12" hidden="1" x14ac:dyDescent="0.3">
      <c r="A775">
        <v>4</v>
      </c>
      <c r="B775">
        <v>26</v>
      </c>
      <c r="C775">
        <v>1</v>
      </c>
      <c r="D775">
        <v>10</v>
      </c>
      <c r="E775" t="s">
        <v>12</v>
      </c>
      <c r="F775">
        <v>5</v>
      </c>
      <c r="G775">
        <v>3</v>
      </c>
      <c r="J775" s="1">
        <f t="shared" si="114"/>
        <v>1.9634954084936209E-3</v>
      </c>
      <c r="K775" s="2">
        <f t="shared" si="113"/>
        <v>3.6378364277704512E-3</v>
      </c>
      <c r="L775" t="s">
        <v>13</v>
      </c>
    </row>
    <row r="776" spans="1:12" hidden="1" x14ac:dyDescent="0.3">
      <c r="A776">
        <v>4</v>
      </c>
      <c r="B776">
        <v>26</v>
      </c>
      <c r="C776">
        <v>1</v>
      </c>
      <c r="D776">
        <v>24</v>
      </c>
      <c r="E776" t="s">
        <v>18</v>
      </c>
      <c r="F776">
        <v>5</v>
      </c>
      <c r="G776">
        <v>3</v>
      </c>
      <c r="J776" s="1">
        <f t="shared" si="114"/>
        <v>1.9634954084936209E-3</v>
      </c>
      <c r="K776" s="2">
        <f>EXP(-9.81042+1.86563*LN(F776)+1.0563*LN(G776))</f>
        <v>3.5268851656513989E-3</v>
      </c>
      <c r="L776" t="s">
        <v>13</v>
      </c>
    </row>
    <row r="777" spans="1:12" hidden="1" x14ac:dyDescent="0.3">
      <c r="A777">
        <v>4</v>
      </c>
      <c r="B777">
        <v>26</v>
      </c>
      <c r="C777">
        <v>1</v>
      </c>
      <c r="D777">
        <v>10</v>
      </c>
      <c r="E777" t="s">
        <v>12</v>
      </c>
      <c r="F777">
        <v>35</v>
      </c>
      <c r="G777">
        <v>6</v>
      </c>
      <c r="J777" s="1">
        <f t="shared" si="114"/>
        <v>9.6211275016187411E-2</v>
      </c>
      <c r="K777" s="2">
        <f>EXP(-9.7663+1.83097*LN(F777)+1.09511*LN(G777))</f>
        <v>0.27406481553842288</v>
      </c>
      <c r="L777" t="s">
        <v>19</v>
      </c>
    </row>
    <row r="778" spans="1:12" hidden="1" x14ac:dyDescent="0.3">
      <c r="A778">
        <v>4</v>
      </c>
      <c r="B778">
        <v>26</v>
      </c>
      <c r="C778">
        <v>1</v>
      </c>
      <c r="D778">
        <v>24</v>
      </c>
      <c r="E778" t="s">
        <v>18</v>
      </c>
      <c r="F778">
        <v>5</v>
      </c>
      <c r="G778">
        <v>3</v>
      </c>
      <c r="J778" s="1">
        <f t="shared" si="114"/>
        <v>1.9634954084936209E-3</v>
      </c>
      <c r="K778" s="2">
        <f t="shared" ref="K778:K792" si="115">EXP(-9.81042+1.86563*LN(F778)+1.0563*LN(G778))</f>
        <v>3.5268851656513989E-3</v>
      </c>
      <c r="L778" t="s">
        <v>13</v>
      </c>
    </row>
    <row r="779" spans="1:12" hidden="1" x14ac:dyDescent="0.3">
      <c r="A779">
        <v>4</v>
      </c>
      <c r="B779">
        <v>26</v>
      </c>
      <c r="C779">
        <v>1</v>
      </c>
      <c r="D779">
        <v>24</v>
      </c>
      <c r="E779" t="s">
        <v>18</v>
      </c>
      <c r="F779">
        <v>5</v>
      </c>
      <c r="G779">
        <v>3</v>
      </c>
      <c r="J779" s="1">
        <f t="shared" si="114"/>
        <v>1.9634954084936209E-3</v>
      </c>
      <c r="K779" s="2">
        <f t="shared" si="115"/>
        <v>3.5268851656513989E-3</v>
      </c>
      <c r="L779" t="s">
        <v>13</v>
      </c>
    </row>
    <row r="780" spans="1:12" hidden="1" x14ac:dyDescent="0.3">
      <c r="A780">
        <v>4</v>
      </c>
      <c r="B780">
        <v>26</v>
      </c>
      <c r="C780">
        <v>1</v>
      </c>
      <c r="D780">
        <v>24</v>
      </c>
      <c r="E780" t="s">
        <v>18</v>
      </c>
      <c r="F780">
        <v>5</v>
      </c>
      <c r="G780">
        <v>3</v>
      </c>
      <c r="J780" s="1">
        <f t="shared" si="114"/>
        <v>1.9634954084936209E-3</v>
      </c>
      <c r="K780" s="2">
        <f t="shared" si="115"/>
        <v>3.5268851656513989E-3</v>
      </c>
      <c r="L780" t="s">
        <v>13</v>
      </c>
    </row>
    <row r="781" spans="1:12" hidden="1" x14ac:dyDescent="0.3">
      <c r="A781">
        <v>4</v>
      </c>
      <c r="B781">
        <v>26</v>
      </c>
      <c r="C781">
        <v>1</v>
      </c>
      <c r="D781">
        <v>24</v>
      </c>
      <c r="E781" t="s">
        <v>18</v>
      </c>
      <c r="F781">
        <v>10</v>
      </c>
      <c r="G781">
        <v>3</v>
      </c>
      <c r="J781" s="1">
        <f t="shared" si="114"/>
        <v>7.8539816339744835E-3</v>
      </c>
      <c r="K781" s="2">
        <f t="shared" si="115"/>
        <v>1.285292313179332E-2</v>
      </c>
      <c r="L781" t="s">
        <v>13</v>
      </c>
    </row>
    <row r="782" spans="1:12" hidden="1" x14ac:dyDescent="0.3">
      <c r="A782">
        <v>4</v>
      </c>
      <c r="B782">
        <v>26</v>
      </c>
      <c r="C782">
        <v>1</v>
      </c>
      <c r="D782">
        <v>24</v>
      </c>
      <c r="E782" t="s">
        <v>18</v>
      </c>
      <c r="F782">
        <v>5</v>
      </c>
      <c r="G782">
        <v>3</v>
      </c>
      <c r="J782" s="1">
        <f t="shared" si="114"/>
        <v>1.9634954084936209E-3</v>
      </c>
      <c r="K782" s="2">
        <f t="shared" si="115"/>
        <v>3.5268851656513989E-3</v>
      </c>
      <c r="L782" t="s">
        <v>13</v>
      </c>
    </row>
    <row r="783" spans="1:12" hidden="1" x14ac:dyDescent="0.3">
      <c r="A783">
        <v>4</v>
      </c>
      <c r="B783">
        <v>26</v>
      </c>
      <c r="C783">
        <v>1</v>
      </c>
      <c r="D783">
        <v>24</v>
      </c>
      <c r="E783" t="s">
        <v>18</v>
      </c>
      <c r="F783">
        <v>5</v>
      </c>
      <c r="G783">
        <v>3</v>
      </c>
      <c r="J783" s="1">
        <f t="shared" si="114"/>
        <v>1.9634954084936209E-3</v>
      </c>
      <c r="K783" s="2">
        <f t="shared" si="115"/>
        <v>3.5268851656513989E-3</v>
      </c>
      <c r="L783" t="s">
        <v>13</v>
      </c>
    </row>
    <row r="784" spans="1:12" hidden="1" x14ac:dyDescent="0.3">
      <c r="A784">
        <v>4</v>
      </c>
      <c r="B784">
        <v>26</v>
      </c>
      <c r="C784">
        <v>1</v>
      </c>
      <c r="D784">
        <v>24</v>
      </c>
      <c r="E784" t="s">
        <v>18</v>
      </c>
      <c r="F784">
        <v>5</v>
      </c>
      <c r="G784">
        <v>3</v>
      </c>
      <c r="J784" s="1">
        <f t="shared" si="114"/>
        <v>1.9634954084936209E-3</v>
      </c>
      <c r="K784" s="2">
        <f t="shared" si="115"/>
        <v>3.5268851656513989E-3</v>
      </c>
      <c r="L784" t="s">
        <v>13</v>
      </c>
    </row>
    <row r="785" spans="1:12" hidden="1" x14ac:dyDescent="0.3">
      <c r="A785">
        <v>4</v>
      </c>
      <c r="B785">
        <v>26</v>
      </c>
      <c r="C785">
        <v>1</v>
      </c>
      <c r="D785">
        <v>24</v>
      </c>
      <c r="E785" t="s">
        <v>18</v>
      </c>
      <c r="F785">
        <v>5</v>
      </c>
      <c r="G785">
        <v>3</v>
      </c>
      <c r="J785" s="1">
        <f t="shared" si="114"/>
        <v>1.9634954084936209E-3</v>
      </c>
      <c r="K785" s="2">
        <f t="shared" si="115"/>
        <v>3.5268851656513989E-3</v>
      </c>
      <c r="L785" t="s">
        <v>13</v>
      </c>
    </row>
    <row r="786" spans="1:12" hidden="1" x14ac:dyDescent="0.3">
      <c r="A786">
        <v>4</v>
      </c>
      <c r="B786">
        <v>26</v>
      </c>
      <c r="C786">
        <v>1</v>
      </c>
      <c r="D786">
        <v>24</v>
      </c>
      <c r="E786" t="s">
        <v>18</v>
      </c>
      <c r="F786">
        <v>5</v>
      </c>
      <c r="G786">
        <v>3</v>
      </c>
      <c r="J786" s="1">
        <f t="shared" si="114"/>
        <v>1.9634954084936209E-3</v>
      </c>
      <c r="K786" s="2">
        <f t="shared" si="115"/>
        <v>3.5268851656513989E-3</v>
      </c>
      <c r="L786" t="s">
        <v>13</v>
      </c>
    </row>
    <row r="787" spans="1:12" hidden="1" x14ac:dyDescent="0.3">
      <c r="A787">
        <v>4</v>
      </c>
      <c r="B787">
        <v>26</v>
      </c>
      <c r="C787">
        <v>1</v>
      </c>
      <c r="D787">
        <v>24</v>
      </c>
      <c r="E787" t="s">
        <v>18</v>
      </c>
      <c r="F787">
        <v>5</v>
      </c>
      <c r="G787">
        <v>3</v>
      </c>
      <c r="J787" s="1">
        <f t="shared" si="114"/>
        <v>1.9634954084936209E-3</v>
      </c>
      <c r="K787" s="2">
        <f t="shared" si="115"/>
        <v>3.5268851656513989E-3</v>
      </c>
      <c r="L787" t="s">
        <v>13</v>
      </c>
    </row>
    <row r="788" spans="1:12" hidden="1" x14ac:dyDescent="0.3">
      <c r="A788">
        <v>4</v>
      </c>
      <c r="B788">
        <v>26</v>
      </c>
      <c r="C788">
        <v>1</v>
      </c>
      <c r="D788">
        <v>24</v>
      </c>
      <c r="E788" t="s">
        <v>18</v>
      </c>
      <c r="F788">
        <v>5</v>
      </c>
      <c r="G788">
        <v>3</v>
      </c>
      <c r="J788" s="1">
        <f t="shared" si="114"/>
        <v>1.9634954084936209E-3</v>
      </c>
      <c r="K788" s="2">
        <f t="shared" si="115"/>
        <v>3.5268851656513989E-3</v>
      </c>
      <c r="L788" t="s">
        <v>13</v>
      </c>
    </row>
    <row r="789" spans="1:12" hidden="1" x14ac:dyDescent="0.3">
      <c r="A789">
        <v>4</v>
      </c>
      <c r="B789">
        <v>26</v>
      </c>
      <c r="C789">
        <v>1</v>
      </c>
      <c r="D789">
        <v>24</v>
      </c>
      <c r="E789" t="s">
        <v>18</v>
      </c>
      <c r="F789">
        <v>5</v>
      </c>
      <c r="G789">
        <v>3</v>
      </c>
      <c r="J789" s="1">
        <f t="shared" si="114"/>
        <v>1.9634954084936209E-3</v>
      </c>
      <c r="K789" s="2">
        <f t="shared" si="115"/>
        <v>3.5268851656513989E-3</v>
      </c>
      <c r="L789" t="s">
        <v>13</v>
      </c>
    </row>
    <row r="790" spans="1:12" hidden="1" x14ac:dyDescent="0.3">
      <c r="A790">
        <v>4</v>
      </c>
      <c r="B790">
        <v>26</v>
      </c>
      <c r="C790">
        <v>1</v>
      </c>
      <c r="D790">
        <v>24</v>
      </c>
      <c r="E790" t="s">
        <v>18</v>
      </c>
      <c r="F790">
        <v>5</v>
      </c>
      <c r="G790">
        <v>3</v>
      </c>
      <c r="J790" s="1">
        <f t="shared" si="114"/>
        <v>1.9634954084936209E-3</v>
      </c>
      <c r="K790" s="2">
        <f t="shared" si="115"/>
        <v>3.5268851656513989E-3</v>
      </c>
      <c r="L790" t="s">
        <v>13</v>
      </c>
    </row>
    <row r="791" spans="1:12" hidden="1" x14ac:dyDescent="0.3">
      <c r="A791">
        <v>4</v>
      </c>
      <c r="B791">
        <v>26</v>
      </c>
      <c r="C791">
        <v>1</v>
      </c>
      <c r="D791">
        <v>24</v>
      </c>
      <c r="E791" t="s">
        <v>18</v>
      </c>
      <c r="F791">
        <v>5</v>
      </c>
      <c r="G791">
        <v>3</v>
      </c>
      <c r="J791" s="1">
        <f t="shared" si="114"/>
        <v>1.9634954084936209E-3</v>
      </c>
      <c r="K791" s="2">
        <f t="shared" si="115"/>
        <v>3.5268851656513989E-3</v>
      </c>
      <c r="L791" t="s">
        <v>13</v>
      </c>
    </row>
    <row r="792" spans="1:12" hidden="1" x14ac:dyDescent="0.3">
      <c r="A792">
        <v>4</v>
      </c>
      <c r="B792">
        <v>26</v>
      </c>
      <c r="C792">
        <v>1</v>
      </c>
      <c r="D792">
        <v>24</v>
      </c>
      <c r="E792" t="s">
        <v>18</v>
      </c>
      <c r="F792">
        <v>5</v>
      </c>
      <c r="G792">
        <v>3</v>
      </c>
      <c r="J792" s="1">
        <f t="shared" si="114"/>
        <v>1.9634954084936209E-3</v>
      </c>
      <c r="K792" s="2">
        <f t="shared" si="115"/>
        <v>3.5268851656513989E-3</v>
      </c>
      <c r="L792" t="s">
        <v>13</v>
      </c>
    </row>
    <row r="793" spans="1:12" hidden="1" x14ac:dyDescent="0.3">
      <c r="A793">
        <v>4</v>
      </c>
      <c r="B793">
        <v>35</v>
      </c>
      <c r="C793">
        <v>1</v>
      </c>
      <c r="D793">
        <v>10</v>
      </c>
      <c r="E793" t="s">
        <v>12</v>
      </c>
      <c r="F793">
        <v>20</v>
      </c>
      <c r="G793">
        <v>6</v>
      </c>
      <c r="J793" s="1">
        <f t="shared" si="114"/>
        <v>3.1415926535897934E-2</v>
      </c>
      <c r="K793" s="2">
        <f t="shared" ref="K793:K800" si="116">EXP(-9.7663+1.83097*LN(F793)+1.09511*LN(G793))</f>
        <v>9.8368921153889677E-2</v>
      </c>
      <c r="L793" t="s">
        <v>17</v>
      </c>
    </row>
    <row r="794" spans="1:12" hidden="1" x14ac:dyDescent="0.3">
      <c r="A794">
        <v>4</v>
      </c>
      <c r="B794">
        <v>35</v>
      </c>
      <c r="C794">
        <v>1</v>
      </c>
      <c r="D794">
        <v>10</v>
      </c>
      <c r="E794" t="s">
        <v>12</v>
      </c>
      <c r="F794">
        <v>5</v>
      </c>
      <c r="G794">
        <v>3</v>
      </c>
      <c r="J794" s="1">
        <f t="shared" si="114"/>
        <v>1.9634954084936209E-3</v>
      </c>
      <c r="K794" s="2">
        <f t="shared" si="116"/>
        <v>3.6378364277704512E-3</v>
      </c>
      <c r="L794" t="s">
        <v>13</v>
      </c>
    </row>
    <row r="795" spans="1:12" hidden="1" x14ac:dyDescent="0.3">
      <c r="A795">
        <v>4</v>
      </c>
      <c r="B795">
        <v>35</v>
      </c>
      <c r="C795">
        <v>1</v>
      </c>
      <c r="D795">
        <v>10</v>
      </c>
      <c r="E795" t="s">
        <v>12</v>
      </c>
      <c r="F795">
        <v>5</v>
      </c>
      <c r="G795">
        <v>3</v>
      </c>
      <c r="J795" s="1">
        <f t="shared" si="114"/>
        <v>1.9634954084936209E-3</v>
      </c>
      <c r="K795" s="2">
        <f t="shared" si="116"/>
        <v>3.6378364277704512E-3</v>
      </c>
      <c r="L795" t="s">
        <v>13</v>
      </c>
    </row>
    <row r="796" spans="1:12" hidden="1" x14ac:dyDescent="0.3">
      <c r="A796">
        <v>4</v>
      </c>
      <c r="B796">
        <v>35</v>
      </c>
      <c r="C796">
        <v>1</v>
      </c>
      <c r="D796">
        <v>10</v>
      </c>
      <c r="E796" t="s">
        <v>12</v>
      </c>
      <c r="F796">
        <v>5</v>
      </c>
      <c r="G796">
        <v>3</v>
      </c>
      <c r="J796" s="1">
        <f t="shared" si="114"/>
        <v>1.9634954084936209E-3</v>
      </c>
      <c r="K796" s="2">
        <f t="shared" si="116"/>
        <v>3.6378364277704512E-3</v>
      </c>
      <c r="L796" t="s">
        <v>13</v>
      </c>
    </row>
    <row r="797" spans="1:12" hidden="1" x14ac:dyDescent="0.3">
      <c r="A797">
        <v>4</v>
      </c>
      <c r="B797">
        <v>35</v>
      </c>
      <c r="C797">
        <v>1</v>
      </c>
      <c r="D797">
        <v>10</v>
      </c>
      <c r="E797" t="s">
        <v>12</v>
      </c>
      <c r="F797">
        <v>10</v>
      </c>
      <c r="G797">
        <v>3</v>
      </c>
      <c r="J797" s="1">
        <f t="shared" si="114"/>
        <v>7.8539816339744835E-3</v>
      </c>
      <c r="K797" s="2">
        <f t="shared" si="116"/>
        <v>1.2942556175112916E-2</v>
      </c>
      <c r="L797" t="s">
        <v>13</v>
      </c>
    </row>
    <row r="798" spans="1:12" hidden="1" x14ac:dyDescent="0.3">
      <c r="A798">
        <v>4</v>
      </c>
      <c r="B798">
        <v>35</v>
      </c>
      <c r="C798">
        <v>1</v>
      </c>
      <c r="D798">
        <v>10</v>
      </c>
      <c r="E798" t="s">
        <v>12</v>
      </c>
      <c r="F798">
        <v>5</v>
      </c>
      <c r="G798">
        <v>3</v>
      </c>
      <c r="J798" s="1">
        <f t="shared" si="114"/>
        <v>1.9634954084936209E-3</v>
      </c>
      <c r="K798" s="2">
        <f t="shared" si="116"/>
        <v>3.6378364277704512E-3</v>
      </c>
      <c r="L798" t="s">
        <v>13</v>
      </c>
    </row>
    <row r="799" spans="1:12" hidden="1" x14ac:dyDescent="0.3">
      <c r="A799">
        <v>4</v>
      </c>
      <c r="B799">
        <v>35</v>
      </c>
      <c r="C799">
        <v>1</v>
      </c>
      <c r="D799">
        <v>10</v>
      </c>
      <c r="E799" t="s">
        <v>12</v>
      </c>
      <c r="F799">
        <v>5</v>
      </c>
      <c r="G799">
        <v>3</v>
      </c>
      <c r="J799" s="1">
        <f t="shared" si="114"/>
        <v>1.9634954084936209E-3</v>
      </c>
      <c r="K799" s="2">
        <f t="shared" si="116"/>
        <v>3.6378364277704512E-3</v>
      </c>
      <c r="L799" t="s">
        <v>13</v>
      </c>
    </row>
    <row r="800" spans="1:12" hidden="1" x14ac:dyDescent="0.3">
      <c r="A800">
        <v>4</v>
      </c>
      <c r="B800">
        <v>35</v>
      </c>
      <c r="C800">
        <v>1</v>
      </c>
      <c r="D800">
        <v>10</v>
      </c>
      <c r="E800" t="s">
        <v>12</v>
      </c>
      <c r="F800">
        <v>5</v>
      </c>
      <c r="G800">
        <v>3</v>
      </c>
      <c r="J800" s="1">
        <f t="shared" si="114"/>
        <v>1.9634954084936209E-3</v>
      </c>
      <c r="K800" s="2">
        <f t="shared" si="116"/>
        <v>3.6378364277704512E-3</v>
      </c>
      <c r="L800" t="s">
        <v>13</v>
      </c>
    </row>
    <row r="801" spans="1:12" hidden="1" x14ac:dyDescent="0.3">
      <c r="A801">
        <v>4</v>
      </c>
      <c r="B801">
        <v>35</v>
      </c>
      <c r="C801">
        <v>1</v>
      </c>
      <c r="D801">
        <v>24</v>
      </c>
      <c r="E801" t="s">
        <v>18</v>
      </c>
      <c r="F801">
        <v>5</v>
      </c>
      <c r="G801">
        <v>3</v>
      </c>
      <c r="J801" s="1">
        <f t="shared" si="114"/>
        <v>1.9634954084936209E-3</v>
      </c>
      <c r="K801" s="2">
        <f>EXP(-9.81042+1.86563*LN(F801)+1.0563*LN(G801))</f>
        <v>3.5268851656513989E-3</v>
      </c>
      <c r="L801" t="s">
        <v>13</v>
      </c>
    </row>
    <row r="802" spans="1:12" hidden="1" x14ac:dyDescent="0.3">
      <c r="A802">
        <v>4</v>
      </c>
      <c r="B802">
        <v>35</v>
      </c>
      <c r="C802">
        <v>1</v>
      </c>
      <c r="D802">
        <v>10</v>
      </c>
      <c r="E802" t="s">
        <v>12</v>
      </c>
      <c r="F802">
        <v>5</v>
      </c>
      <c r="G802">
        <v>3</v>
      </c>
      <c r="J802" s="1">
        <f t="shared" si="114"/>
        <v>1.9634954084936209E-3</v>
      </c>
      <c r="K802" s="2">
        <f t="shared" ref="K802:K806" si="117">EXP(-9.7663+1.83097*LN(F802)+1.09511*LN(G802))</f>
        <v>3.6378364277704512E-3</v>
      </c>
      <c r="L802" t="s">
        <v>13</v>
      </c>
    </row>
    <row r="803" spans="1:12" hidden="1" x14ac:dyDescent="0.3">
      <c r="A803">
        <v>4</v>
      </c>
      <c r="B803">
        <v>35</v>
      </c>
      <c r="C803">
        <v>1</v>
      </c>
      <c r="D803">
        <v>10</v>
      </c>
      <c r="E803" t="s">
        <v>12</v>
      </c>
      <c r="F803">
        <v>5</v>
      </c>
      <c r="G803">
        <v>3</v>
      </c>
      <c r="J803" s="1">
        <f t="shared" si="114"/>
        <v>1.9634954084936209E-3</v>
      </c>
      <c r="K803" s="2">
        <f t="shared" si="117"/>
        <v>3.6378364277704512E-3</v>
      </c>
      <c r="L803" t="s">
        <v>13</v>
      </c>
    </row>
    <row r="804" spans="1:12" hidden="1" x14ac:dyDescent="0.3">
      <c r="A804">
        <v>4</v>
      </c>
      <c r="B804">
        <v>35</v>
      </c>
      <c r="C804">
        <v>1</v>
      </c>
      <c r="D804">
        <v>10</v>
      </c>
      <c r="E804" t="s">
        <v>12</v>
      </c>
      <c r="F804">
        <v>10</v>
      </c>
      <c r="G804">
        <v>6</v>
      </c>
      <c r="J804" s="1">
        <f t="shared" si="114"/>
        <v>7.8539816339744835E-3</v>
      </c>
      <c r="K804" s="2">
        <f t="shared" si="117"/>
        <v>2.7649101142956961E-2</v>
      </c>
      <c r="L804" t="s">
        <v>13</v>
      </c>
    </row>
    <row r="805" spans="1:12" hidden="1" x14ac:dyDescent="0.3">
      <c r="A805">
        <v>4</v>
      </c>
      <c r="B805">
        <v>35</v>
      </c>
      <c r="C805">
        <v>1</v>
      </c>
      <c r="D805">
        <v>10</v>
      </c>
      <c r="E805" t="s">
        <v>12</v>
      </c>
      <c r="F805">
        <v>5</v>
      </c>
      <c r="G805">
        <v>3</v>
      </c>
      <c r="J805" s="1">
        <f t="shared" si="114"/>
        <v>1.9634954084936209E-3</v>
      </c>
      <c r="K805" s="2">
        <f t="shared" si="117"/>
        <v>3.6378364277704512E-3</v>
      </c>
      <c r="L805" t="s">
        <v>13</v>
      </c>
    </row>
    <row r="806" spans="1:12" hidden="1" x14ac:dyDescent="0.3">
      <c r="A806">
        <v>4</v>
      </c>
      <c r="B806">
        <v>35</v>
      </c>
      <c r="C806">
        <v>1</v>
      </c>
      <c r="D806">
        <v>10</v>
      </c>
      <c r="E806" t="s">
        <v>12</v>
      </c>
      <c r="F806">
        <v>20</v>
      </c>
      <c r="G806">
        <v>6</v>
      </c>
      <c r="J806" s="1">
        <f t="shared" si="114"/>
        <v>3.1415926535897934E-2</v>
      </c>
      <c r="K806" s="2">
        <f t="shared" si="117"/>
        <v>9.8368921153889677E-2</v>
      </c>
      <c r="L806" t="s">
        <v>17</v>
      </c>
    </row>
    <row r="807" spans="1:12" hidden="1" x14ac:dyDescent="0.3">
      <c r="A807">
        <v>4</v>
      </c>
      <c r="B807">
        <v>35</v>
      </c>
      <c r="C807">
        <v>1</v>
      </c>
      <c r="D807">
        <v>24</v>
      </c>
      <c r="E807" t="s">
        <v>18</v>
      </c>
      <c r="F807">
        <v>5</v>
      </c>
      <c r="G807">
        <v>3</v>
      </c>
      <c r="J807" s="1">
        <f t="shared" si="114"/>
        <v>1.9634954084936209E-3</v>
      </c>
      <c r="K807" s="2">
        <f>EXP(-9.81042+1.86563*LN(F807)+1.0563*LN(G807))</f>
        <v>3.5268851656513989E-3</v>
      </c>
      <c r="L807" t="s">
        <v>13</v>
      </c>
    </row>
    <row r="808" spans="1:12" hidden="1" x14ac:dyDescent="0.3">
      <c r="A808">
        <v>4</v>
      </c>
      <c r="B808">
        <v>35</v>
      </c>
      <c r="C808">
        <v>1</v>
      </c>
      <c r="D808">
        <v>22</v>
      </c>
      <c r="E808" t="s">
        <v>15</v>
      </c>
      <c r="F808">
        <v>5</v>
      </c>
      <c r="G808">
        <v>3</v>
      </c>
      <c r="J808" s="1">
        <f t="shared" si="114"/>
        <v>1.9634954084936209E-3</v>
      </c>
      <c r="K808" s="2">
        <f>EXP(-9.7663+1.83097*LN(F808)+1.09511*LN(G808))</f>
        <v>3.6378364277704512E-3</v>
      </c>
      <c r="L808" t="s">
        <v>13</v>
      </c>
    </row>
    <row r="809" spans="1:12" hidden="1" x14ac:dyDescent="0.3">
      <c r="A809">
        <v>4</v>
      </c>
      <c r="B809">
        <v>35</v>
      </c>
      <c r="C809">
        <v>1</v>
      </c>
      <c r="D809">
        <v>24</v>
      </c>
      <c r="E809" t="s">
        <v>18</v>
      </c>
      <c r="F809">
        <v>5</v>
      </c>
      <c r="G809">
        <v>3</v>
      </c>
      <c r="J809" s="1">
        <f t="shared" si="114"/>
        <v>1.9634954084936209E-3</v>
      </c>
      <c r="K809" s="2">
        <f>EXP(-9.81042+1.86563*LN(F809)+1.0563*LN(G809))</f>
        <v>3.5268851656513989E-3</v>
      </c>
      <c r="L809" t="s">
        <v>13</v>
      </c>
    </row>
    <row r="810" spans="1:12" hidden="1" x14ac:dyDescent="0.3">
      <c r="A810">
        <v>4</v>
      </c>
      <c r="B810">
        <v>35</v>
      </c>
      <c r="C810">
        <v>1</v>
      </c>
      <c r="D810">
        <v>22</v>
      </c>
      <c r="E810" t="s">
        <v>15</v>
      </c>
      <c r="F810">
        <v>5</v>
      </c>
      <c r="G810">
        <v>3</v>
      </c>
      <c r="J810" s="1">
        <f t="shared" si="114"/>
        <v>1.9634954084936209E-3</v>
      </c>
      <c r="K810" s="2">
        <f t="shared" ref="K810:K816" si="118">EXP(-9.7663+1.83097*LN(F810)+1.09511*LN(G810))</f>
        <v>3.6378364277704512E-3</v>
      </c>
      <c r="L810" t="s">
        <v>13</v>
      </c>
    </row>
    <row r="811" spans="1:12" hidden="1" x14ac:dyDescent="0.3">
      <c r="A811">
        <v>4</v>
      </c>
      <c r="B811">
        <v>35</v>
      </c>
      <c r="C811">
        <v>1</v>
      </c>
      <c r="D811">
        <v>10</v>
      </c>
      <c r="E811" t="s">
        <v>12</v>
      </c>
      <c r="F811">
        <v>10</v>
      </c>
      <c r="G811">
        <v>3</v>
      </c>
      <c r="J811" s="1">
        <f t="shared" si="114"/>
        <v>7.8539816339744835E-3</v>
      </c>
      <c r="K811" s="2">
        <f t="shared" si="118"/>
        <v>1.2942556175112916E-2</v>
      </c>
      <c r="L811" t="s">
        <v>13</v>
      </c>
    </row>
    <row r="812" spans="1:12" hidden="1" x14ac:dyDescent="0.3">
      <c r="A812">
        <v>4</v>
      </c>
      <c r="B812">
        <v>35</v>
      </c>
      <c r="C812">
        <v>1</v>
      </c>
      <c r="D812">
        <v>10</v>
      </c>
      <c r="E812" t="s">
        <v>12</v>
      </c>
      <c r="F812">
        <v>5</v>
      </c>
      <c r="G812">
        <v>3</v>
      </c>
      <c r="J812" s="1">
        <f t="shared" si="114"/>
        <v>1.9634954084936209E-3</v>
      </c>
      <c r="K812" s="2">
        <f t="shared" si="118"/>
        <v>3.6378364277704512E-3</v>
      </c>
      <c r="L812" t="s">
        <v>13</v>
      </c>
    </row>
    <row r="813" spans="1:12" hidden="1" x14ac:dyDescent="0.3">
      <c r="A813">
        <v>4</v>
      </c>
      <c r="B813">
        <v>35</v>
      </c>
      <c r="C813">
        <v>1</v>
      </c>
      <c r="D813">
        <v>10</v>
      </c>
      <c r="E813" t="s">
        <v>12</v>
      </c>
      <c r="F813">
        <v>5</v>
      </c>
      <c r="G813">
        <v>3</v>
      </c>
      <c r="J813" s="1">
        <f t="shared" si="114"/>
        <v>1.9634954084936209E-3</v>
      </c>
      <c r="K813" s="2">
        <f t="shared" si="118"/>
        <v>3.6378364277704512E-3</v>
      </c>
      <c r="L813" t="s">
        <v>13</v>
      </c>
    </row>
    <row r="814" spans="1:12" hidden="1" x14ac:dyDescent="0.3">
      <c r="A814">
        <v>4</v>
      </c>
      <c r="B814">
        <v>35</v>
      </c>
      <c r="C814">
        <v>1</v>
      </c>
      <c r="D814">
        <v>2</v>
      </c>
      <c r="E814" t="s">
        <v>16</v>
      </c>
      <c r="F814">
        <v>10</v>
      </c>
      <c r="G814">
        <v>10</v>
      </c>
      <c r="J814" s="1">
        <f t="shared" si="114"/>
        <v>7.8539816339744835E-3</v>
      </c>
      <c r="K814" s="2">
        <f t="shared" si="118"/>
        <v>4.8375982822616376E-2</v>
      </c>
      <c r="L814" t="s">
        <v>13</v>
      </c>
    </row>
    <row r="815" spans="1:12" hidden="1" x14ac:dyDescent="0.3">
      <c r="A815">
        <v>4</v>
      </c>
      <c r="B815">
        <v>35</v>
      </c>
      <c r="C815">
        <v>1</v>
      </c>
      <c r="D815">
        <v>2</v>
      </c>
      <c r="E815" t="s">
        <v>16</v>
      </c>
      <c r="F815">
        <v>10</v>
      </c>
      <c r="G815">
        <v>10</v>
      </c>
      <c r="J815" s="1">
        <f t="shared" si="114"/>
        <v>7.8539816339744835E-3</v>
      </c>
      <c r="K815" s="2">
        <f t="shared" si="118"/>
        <v>4.8375982822616376E-2</v>
      </c>
      <c r="L815" t="s">
        <v>13</v>
      </c>
    </row>
    <row r="816" spans="1:12" hidden="1" x14ac:dyDescent="0.3">
      <c r="A816">
        <v>4</v>
      </c>
      <c r="B816">
        <v>35</v>
      </c>
      <c r="C816">
        <v>1</v>
      </c>
      <c r="D816">
        <v>10</v>
      </c>
      <c r="E816" t="s">
        <v>12</v>
      </c>
      <c r="F816">
        <v>5</v>
      </c>
      <c r="G816">
        <v>3</v>
      </c>
      <c r="J816" s="1">
        <f t="shared" si="114"/>
        <v>1.9634954084936209E-3</v>
      </c>
      <c r="K816" s="2">
        <f t="shared" si="118"/>
        <v>3.6378364277704512E-3</v>
      </c>
      <c r="L816" t="s">
        <v>13</v>
      </c>
    </row>
    <row r="817" spans="1:12" hidden="1" x14ac:dyDescent="0.3">
      <c r="A817">
        <v>4</v>
      </c>
      <c r="B817">
        <v>35</v>
      </c>
      <c r="C817">
        <v>1</v>
      </c>
      <c r="D817">
        <v>24</v>
      </c>
      <c r="E817" t="s">
        <v>18</v>
      </c>
      <c r="F817">
        <v>5</v>
      </c>
      <c r="G817">
        <v>3</v>
      </c>
      <c r="J817" s="1">
        <f t="shared" si="114"/>
        <v>1.9634954084936209E-3</v>
      </c>
      <c r="K817" s="2">
        <f>EXP(-9.81042+1.86563*LN(F817)+1.0563*LN(G817))</f>
        <v>3.5268851656513989E-3</v>
      </c>
      <c r="L817" t="s">
        <v>13</v>
      </c>
    </row>
    <row r="818" spans="1:12" hidden="1" x14ac:dyDescent="0.3">
      <c r="A818">
        <v>4</v>
      </c>
      <c r="B818">
        <v>35</v>
      </c>
      <c r="C818">
        <v>1</v>
      </c>
      <c r="D818">
        <v>2</v>
      </c>
      <c r="E818" t="s">
        <v>16</v>
      </c>
      <c r="F818">
        <v>30</v>
      </c>
      <c r="G818">
        <v>10</v>
      </c>
      <c r="J818" s="1">
        <f t="shared" si="114"/>
        <v>7.0685834705770348E-2</v>
      </c>
      <c r="K818" s="2">
        <f>EXP(-9.7663+1.83097*LN(F818)+1.09511*LN(G818))</f>
        <v>0.36159673894491423</v>
      </c>
      <c r="L818" t="s">
        <v>19</v>
      </c>
    </row>
    <row r="819" spans="1:12" hidden="1" x14ac:dyDescent="0.3">
      <c r="A819">
        <v>4</v>
      </c>
      <c r="B819">
        <v>35</v>
      </c>
      <c r="C819">
        <v>1</v>
      </c>
      <c r="D819">
        <v>24</v>
      </c>
      <c r="E819" t="s">
        <v>18</v>
      </c>
      <c r="F819">
        <v>5</v>
      </c>
      <c r="G819">
        <v>3</v>
      </c>
      <c r="J819" s="1">
        <f t="shared" si="114"/>
        <v>1.9634954084936209E-3</v>
      </c>
      <c r="K819" s="2">
        <f t="shared" ref="K819:K830" si="119">EXP(-9.81042+1.86563*LN(F819)+1.0563*LN(G819))</f>
        <v>3.5268851656513989E-3</v>
      </c>
      <c r="L819" t="s">
        <v>13</v>
      </c>
    </row>
    <row r="820" spans="1:12" hidden="1" x14ac:dyDescent="0.3">
      <c r="A820">
        <v>4</v>
      </c>
      <c r="B820">
        <v>35</v>
      </c>
      <c r="C820">
        <v>1</v>
      </c>
      <c r="D820">
        <v>24</v>
      </c>
      <c r="E820" t="s">
        <v>18</v>
      </c>
      <c r="F820">
        <v>5</v>
      </c>
      <c r="G820">
        <v>3</v>
      </c>
      <c r="J820" s="1">
        <f t="shared" si="114"/>
        <v>1.9634954084936209E-3</v>
      </c>
      <c r="K820" s="2">
        <f t="shared" si="119"/>
        <v>3.5268851656513989E-3</v>
      </c>
      <c r="L820" t="s">
        <v>13</v>
      </c>
    </row>
    <row r="821" spans="1:12" hidden="1" x14ac:dyDescent="0.3">
      <c r="A821">
        <v>4</v>
      </c>
      <c r="B821">
        <v>35</v>
      </c>
      <c r="C821">
        <v>1</v>
      </c>
      <c r="D821">
        <v>24</v>
      </c>
      <c r="E821" t="s">
        <v>18</v>
      </c>
      <c r="F821">
        <v>5</v>
      </c>
      <c r="G821">
        <v>3</v>
      </c>
      <c r="J821" s="1">
        <f t="shared" si="114"/>
        <v>1.9634954084936209E-3</v>
      </c>
      <c r="K821" s="2">
        <f t="shared" si="119"/>
        <v>3.5268851656513989E-3</v>
      </c>
      <c r="L821" t="s">
        <v>13</v>
      </c>
    </row>
    <row r="822" spans="1:12" hidden="1" x14ac:dyDescent="0.3">
      <c r="A822">
        <v>4</v>
      </c>
      <c r="B822">
        <v>35</v>
      </c>
      <c r="C822">
        <v>1</v>
      </c>
      <c r="D822">
        <v>24</v>
      </c>
      <c r="E822" t="s">
        <v>18</v>
      </c>
      <c r="F822">
        <v>5</v>
      </c>
      <c r="G822">
        <v>3</v>
      </c>
      <c r="J822" s="1">
        <f t="shared" si="114"/>
        <v>1.9634954084936209E-3</v>
      </c>
      <c r="K822" s="2">
        <f t="shared" si="119"/>
        <v>3.5268851656513989E-3</v>
      </c>
      <c r="L822" t="s">
        <v>13</v>
      </c>
    </row>
    <row r="823" spans="1:12" hidden="1" x14ac:dyDescent="0.3">
      <c r="A823">
        <v>4</v>
      </c>
      <c r="B823">
        <v>35</v>
      </c>
      <c r="C823">
        <v>1</v>
      </c>
      <c r="D823">
        <v>24</v>
      </c>
      <c r="E823" t="s">
        <v>18</v>
      </c>
      <c r="F823">
        <v>5</v>
      </c>
      <c r="G823">
        <v>3</v>
      </c>
      <c r="J823" s="1">
        <f t="shared" si="114"/>
        <v>1.9634954084936209E-3</v>
      </c>
      <c r="K823" s="2">
        <f t="shared" si="119"/>
        <v>3.5268851656513989E-3</v>
      </c>
      <c r="L823" t="s">
        <v>13</v>
      </c>
    </row>
    <row r="824" spans="1:12" hidden="1" x14ac:dyDescent="0.3">
      <c r="A824">
        <v>4</v>
      </c>
      <c r="B824">
        <v>35</v>
      </c>
      <c r="C824">
        <v>1</v>
      </c>
      <c r="D824">
        <v>24</v>
      </c>
      <c r="E824" t="s">
        <v>18</v>
      </c>
      <c r="F824">
        <v>5</v>
      </c>
      <c r="G824">
        <v>3</v>
      </c>
      <c r="J824" s="1">
        <f t="shared" si="114"/>
        <v>1.9634954084936209E-3</v>
      </c>
      <c r="K824" s="2">
        <f t="shared" si="119"/>
        <v>3.5268851656513989E-3</v>
      </c>
      <c r="L824" t="s">
        <v>13</v>
      </c>
    </row>
    <row r="825" spans="1:12" hidden="1" x14ac:dyDescent="0.3">
      <c r="A825">
        <v>4</v>
      </c>
      <c r="B825">
        <v>35</v>
      </c>
      <c r="C825">
        <v>1</v>
      </c>
      <c r="D825">
        <v>24</v>
      </c>
      <c r="E825" t="s">
        <v>18</v>
      </c>
      <c r="F825">
        <v>5</v>
      </c>
      <c r="G825">
        <v>3</v>
      </c>
      <c r="J825" s="1">
        <f t="shared" si="114"/>
        <v>1.9634954084936209E-3</v>
      </c>
      <c r="K825" s="2">
        <f t="shared" si="119"/>
        <v>3.5268851656513989E-3</v>
      </c>
      <c r="L825" t="s">
        <v>13</v>
      </c>
    </row>
    <row r="826" spans="1:12" hidden="1" x14ac:dyDescent="0.3">
      <c r="A826">
        <v>4</v>
      </c>
      <c r="B826">
        <v>35</v>
      </c>
      <c r="C826">
        <v>1</v>
      </c>
      <c r="D826">
        <v>24</v>
      </c>
      <c r="E826" t="s">
        <v>18</v>
      </c>
      <c r="F826">
        <v>5</v>
      </c>
      <c r="G826">
        <v>3</v>
      </c>
      <c r="J826" s="1">
        <f t="shared" si="114"/>
        <v>1.9634954084936209E-3</v>
      </c>
      <c r="K826" s="2">
        <f t="shared" si="119"/>
        <v>3.5268851656513989E-3</v>
      </c>
      <c r="L826" t="s">
        <v>13</v>
      </c>
    </row>
    <row r="827" spans="1:12" hidden="1" x14ac:dyDescent="0.3">
      <c r="A827">
        <v>4</v>
      </c>
      <c r="B827">
        <v>35</v>
      </c>
      <c r="C827">
        <v>1</v>
      </c>
      <c r="D827">
        <v>24</v>
      </c>
      <c r="E827" t="s">
        <v>18</v>
      </c>
      <c r="F827">
        <v>5</v>
      </c>
      <c r="G827">
        <v>3</v>
      </c>
      <c r="J827" s="1">
        <f t="shared" si="114"/>
        <v>1.9634954084936209E-3</v>
      </c>
      <c r="K827" s="2">
        <f t="shared" si="119"/>
        <v>3.5268851656513989E-3</v>
      </c>
      <c r="L827" t="s">
        <v>13</v>
      </c>
    </row>
    <row r="828" spans="1:12" hidden="1" x14ac:dyDescent="0.3">
      <c r="A828">
        <v>4</v>
      </c>
      <c r="B828">
        <v>35</v>
      </c>
      <c r="C828">
        <v>1</v>
      </c>
      <c r="D828">
        <v>2</v>
      </c>
      <c r="E828" t="s">
        <v>16</v>
      </c>
      <c r="F828">
        <v>15</v>
      </c>
      <c r="G828">
        <v>10</v>
      </c>
      <c r="J828" s="1">
        <f t="shared" si="114"/>
        <v>1.7671458676442587E-2</v>
      </c>
      <c r="K828" s="2">
        <f t="shared" si="119"/>
        <v>9.7687695493628809E-2</v>
      </c>
      <c r="L828" t="s">
        <v>13</v>
      </c>
    </row>
    <row r="829" spans="1:12" hidden="1" x14ac:dyDescent="0.3">
      <c r="A829">
        <v>4</v>
      </c>
      <c r="B829">
        <v>35</v>
      </c>
      <c r="C829">
        <v>1</v>
      </c>
      <c r="D829">
        <v>2</v>
      </c>
      <c r="E829" t="s">
        <v>16</v>
      </c>
      <c r="F829">
        <v>15</v>
      </c>
      <c r="G829">
        <v>10</v>
      </c>
      <c r="J829" s="1">
        <f t="shared" si="114"/>
        <v>1.7671458676442587E-2</v>
      </c>
      <c r="K829" s="2">
        <f t="shared" si="119"/>
        <v>9.7687695493628809E-2</v>
      </c>
      <c r="L829" t="s">
        <v>13</v>
      </c>
    </row>
    <row r="830" spans="1:12" hidden="1" x14ac:dyDescent="0.3">
      <c r="A830">
        <v>4</v>
      </c>
      <c r="B830">
        <v>35</v>
      </c>
      <c r="C830">
        <v>1</v>
      </c>
      <c r="D830">
        <v>24</v>
      </c>
      <c r="E830" t="s">
        <v>18</v>
      </c>
      <c r="F830">
        <v>5</v>
      </c>
      <c r="G830">
        <v>3</v>
      </c>
      <c r="J830" s="1">
        <f t="shared" si="114"/>
        <v>1.9634954084936209E-3</v>
      </c>
      <c r="K830" s="2">
        <f t="shared" si="119"/>
        <v>3.5268851656513989E-3</v>
      </c>
      <c r="L830" t="s">
        <v>13</v>
      </c>
    </row>
    <row r="831" spans="1:12" hidden="1" x14ac:dyDescent="0.3">
      <c r="A831">
        <v>4</v>
      </c>
      <c r="B831">
        <v>35</v>
      </c>
      <c r="C831">
        <v>1</v>
      </c>
      <c r="D831">
        <v>10</v>
      </c>
      <c r="E831" t="s">
        <v>12</v>
      </c>
      <c r="F831">
        <v>20</v>
      </c>
      <c r="G831">
        <v>6</v>
      </c>
      <c r="J831" s="1">
        <f t="shared" si="114"/>
        <v>3.1415926535897934E-2</v>
      </c>
      <c r="K831" s="2">
        <f t="shared" ref="K831:K838" si="120">EXP(-9.7663+1.83097*LN(F831)+1.09511*LN(G831))</f>
        <v>9.8368921153889677E-2</v>
      </c>
      <c r="L831" t="s">
        <v>17</v>
      </c>
    </row>
    <row r="832" spans="1:12" hidden="1" x14ac:dyDescent="0.3">
      <c r="A832">
        <v>4</v>
      </c>
      <c r="B832">
        <v>35</v>
      </c>
      <c r="C832">
        <v>1</v>
      </c>
      <c r="D832">
        <v>10</v>
      </c>
      <c r="E832" t="s">
        <v>12</v>
      </c>
      <c r="F832">
        <v>5</v>
      </c>
      <c r="G832">
        <v>3</v>
      </c>
      <c r="J832" s="1">
        <f t="shared" si="114"/>
        <v>1.9634954084936209E-3</v>
      </c>
      <c r="K832" s="2">
        <f t="shared" si="120"/>
        <v>3.6378364277704512E-3</v>
      </c>
      <c r="L832" t="s">
        <v>13</v>
      </c>
    </row>
    <row r="833" spans="1:12" hidden="1" x14ac:dyDescent="0.3">
      <c r="A833">
        <v>4</v>
      </c>
      <c r="B833">
        <v>35</v>
      </c>
      <c r="C833">
        <v>1</v>
      </c>
      <c r="D833">
        <v>10</v>
      </c>
      <c r="E833" t="s">
        <v>12</v>
      </c>
      <c r="F833">
        <v>5</v>
      </c>
      <c r="G833">
        <v>3</v>
      </c>
      <c r="J833" s="1">
        <f t="shared" si="114"/>
        <v>1.9634954084936209E-3</v>
      </c>
      <c r="K833" s="2">
        <f t="shared" si="120"/>
        <v>3.6378364277704512E-3</v>
      </c>
      <c r="L833" t="s">
        <v>13</v>
      </c>
    </row>
    <row r="834" spans="1:12" hidden="1" x14ac:dyDescent="0.3">
      <c r="A834">
        <v>4</v>
      </c>
      <c r="B834">
        <v>35</v>
      </c>
      <c r="C834">
        <v>1</v>
      </c>
      <c r="D834">
        <v>10</v>
      </c>
      <c r="E834" t="s">
        <v>12</v>
      </c>
      <c r="F834">
        <v>5</v>
      </c>
      <c r="G834">
        <v>3</v>
      </c>
      <c r="J834" s="1">
        <f t="shared" si="114"/>
        <v>1.9634954084936209E-3</v>
      </c>
      <c r="K834" s="2">
        <f t="shared" si="120"/>
        <v>3.6378364277704512E-3</v>
      </c>
      <c r="L834" t="s">
        <v>13</v>
      </c>
    </row>
    <row r="835" spans="1:12" hidden="1" x14ac:dyDescent="0.3">
      <c r="A835">
        <v>4</v>
      </c>
      <c r="B835">
        <v>35</v>
      </c>
      <c r="C835">
        <v>1</v>
      </c>
      <c r="D835">
        <v>10</v>
      </c>
      <c r="E835" t="s">
        <v>12</v>
      </c>
      <c r="F835">
        <v>10</v>
      </c>
      <c r="G835">
        <v>3</v>
      </c>
      <c r="J835" s="1">
        <f t="shared" ref="J835:J898" si="121">((F835*F835/10000)*(PI()/4*C835))</f>
        <v>7.8539816339744835E-3</v>
      </c>
      <c r="K835" s="2">
        <f t="shared" si="120"/>
        <v>1.2942556175112916E-2</v>
      </c>
      <c r="L835" t="s">
        <v>13</v>
      </c>
    </row>
    <row r="836" spans="1:12" hidden="1" x14ac:dyDescent="0.3">
      <c r="A836">
        <v>4</v>
      </c>
      <c r="B836">
        <v>35</v>
      </c>
      <c r="C836">
        <v>1</v>
      </c>
      <c r="D836">
        <v>10</v>
      </c>
      <c r="E836" t="s">
        <v>12</v>
      </c>
      <c r="F836">
        <v>5</v>
      </c>
      <c r="G836">
        <v>3</v>
      </c>
      <c r="J836" s="1">
        <f t="shared" si="121"/>
        <v>1.9634954084936209E-3</v>
      </c>
      <c r="K836" s="2">
        <f t="shared" si="120"/>
        <v>3.6378364277704512E-3</v>
      </c>
      <c r="L836" t="s">
        <v>13</v>
      </c>
    </row>
    <row r="837" spans="1:12" hidden="1" x14ac:dyDescent="0.3">
      <c r="A837">
        <v>4</v>
      </c>
      <c r="B837">
        <v>35</v>
      </c>
      <c r="C837">
        <v>1</v>
      </c>
      <c r="D837">
        <v>10</v>
      </c>
      <c r="E837" t="s">
        <v>12</v>
      </c>
      <c r="F837">
        <v>5</v>
      </c>
      <c r="G837">
        <v>3</v>
      </c>
      <c r="J837" s="1">
        <f t="shared" si="121"/>
        <v>1.9634954084936209E-3</v>
      </c>
      <c r="K837" s="2">
        <f t="shared" si="120"/>
        <v>3.6378364277704512E-3</v>
      </c>
      <c r="L837" t="s">
        <v>13</v>
      </c>
    </row>
    <row r="838" spans="1:12" hidden="1" x14ac:dyDescent="0.3">
      <c r="A838">
        <v>9</v>
      </c>
      <c r="B838">
        <v>1</v>
      </c>
      <c r="C838">
        <v>1</v>
      </c>
      <c r="D838">
        <v>10</v>
      </c>
      <c r="E838" t="s">
        <v>12</v>
      </c>
      <c r="F838">
        <v>5</v>
      </c>
      <c r="G838">
        <v>3</v>
      </c>
      <c r="J838" s="1">
        <f t="shared" si="121"/>
        <v>1.9634954084936209E-3</v>
      </c>
      <c r="K838" s="2">
        <f t="shared" si="120"/>
        <v>3.6378364277704512E-3</v>
      </c>
      <c r="L838" t="s">
        <v>13</v>
      </c>
    </row>
    <row r="839" spans="1:12" hidden="1" x14ac:dyDescent="0.3">
      <c r="A839">
        <v>9</v>
      </c>
      <c r="B839">
        <v>1</v>
      </c>
      <c r="C839">
        <v>1</v>
      </c>
      <c r="D839">
        <v>24</v>
      </c>
      <c r="E839" t="s">
        <v>18</v>
      </c>
      <c r="F839">
        <v>5</v>
      </c>
      <c r="G839">
        <v>3</v>
      </c>
      <c r="J839" s="1">
        <f t="shared" si="121"/>
        <v>1.9634954084936209E-3</v>
      </c>
      <c r="K839" s="2">
        <f>EXP(-9.81042+1.86563*LN(F839)+1.0563*LN(G839))</f>
        <v>3.5268851656513989E-3</v>
      </c>
      <c r="L839" t="s">
        <v>13</v>
      </c>
    </row>
    <row r="840" spans="1:12" hidden="1" x14ac:dyDescent="0.3">
      <c r="A840">
        <v>9</v>
      </c>
      <c r="B840">
        <v>1</v>
      </c>
      <c r="C840">
        <v>1</v>
      </c>
      <c r="D840">
        <v>10</v>
      </c>
      <c r="E840" t="s">
        <v>12</v>
      </c>
      <c r="F840">
        <v>5</v>
      </c>
      <c r="G840">
        <v>3</v>
      </c>
      <c r="J840" s="1">
        <f t="shared" si="121"/>
        <v>1.9634954084936209E-3</v>
      </c>
      <c r="K840" s="2">
        <f>EXP(-9.7663+1.83097*LN(F840)+1.09511*LN(G840))</f>
        <v>3.6378364277704512E-3</v>
      </c>
      <c r="L840" t="s">
        <v>13</v>
      </c>
    </row>
    <row r="841" spans="1:12" hidden="1" x14ac:dyDescent="0.3">
      <c r="A841">
        <v>9</v>
      </c>
      <c r="B841">
        <v>1</v>
      </c>
      <c r="C841">
        <v>1</v>
      </c>
      <c r="D841">
        <v>24</v>
      </c>
      <c r="E841" t="s">
        <v>18</v>
      </c>
      <c r="F841">
        <v>5</v>
      </c>
      <c r="G841">
        <v>3</v>
      </c>
      <c r="J841" s="1">
        <f t="shared" si="121"/>
        <v>1.9634954084936209E-3</v>
      </c>
      <c r="K841" s="2">
        <f t="shared" ref="K841:K842" si="122">EXP(-9.81042+1.86563*LN(F841)+1.0563*LN(G841))</f>
        <v>3.5268851656513989E-3</v>
      </c>
      <c r="L841" t="s">
        <v>13</v>
      </c>
    </row>
    <row r="842" spans="1:12" hidden="1" x14ac:dyDescent="0.3">
      <c r="A842">
        <v>9</v>
      </c>
      <c r="B842">
        <v>1</v>
      </c>
      <c r="C842">
        <v>1</v>
      </c>
      <c r="D842">
        <v>2</v>
      </c>
      <c r="E842" t="s">
        <v>16</v>
      </c>
      <c r="F842">
        <v>15</v>
      </c>
      <c r="G842">
        <v>10</v>
      </c>
      <c r="J842" s="1">
        <f t="shared" si="121"/>
        <v>1.7671458676442587E-2</v>
      </c>
      <c r="K842" s="2">
        <f t="shared" si="122"/>
        <v>9.7687695493628809E-2</v>
      </c>
      <c r="L842" t="s">
        <v>13</v>
      </c>
    </row>
    <row r="843" spans="1:12" hidden="1" x14ac:dyDescent="0.3">
      <c r="A843">
        <v>9</v>
      </c>
      <c r="B843">
        <v>1</v>
      </c>
      <c r="C843">
        <v>1</v>
      </c>
      <c r="D843">
        <v>10</v>
      </c>
      <c r="E843" t="s">
        <v>12</v>
      </c>
      <c r="F843">
        <v>20</v>
      </c>
      <c r="G843">
        <v>6</v>
      </c>
      <c r="J843" s="1">
        <f t="shared" si="121"/>
        <v>3.1415926535897934E-2</v>
      </c>
      <c r="K843" s="2">
        <f t="shared" ref="K843:K850" si="123">EXP(-9.7663+1.83097*LN(F843)+1.09511*LN(G843))</f>
        <v>9.8368921153889677E-2</v>
      </c>
      <c r="L843" t="s">
        <v>17</v>
      </c>
    </row>
    <row r="844" spans="1:12" hidden="1" x14ac:dyDescent="0.3">
      <c r="A844">
        <v>9</v>
      </c>
      <c r="B844">
        <v>1</v>
      </c>
      <c r="C844">
        <v>1</v>
      </c>
      <c r="D844">
        <v>10</v>
      </c>
      <c r="E844" t="s">
        <v>12</v>
      </c>
      <c r="F844">
        <v>5</v>
      </c>
      <c r="G844">
        <v>3</v>
      </c>
      <c r="J844" s="1">
        <f t="shared" si="121"/>
        <v>1.9634954084936209E-3</v>
      </c>
      <c r="K844" s="2">
        <f t="shared" si="123"/>
        <v>3.6378364277704512E-3</v>
      </c>
      <c r="L844" t="s">
        <v>13</v>
      </c>
    </row>
    <row r="845" spans="1:12" hidden="1" x14ac:dyDescent="0.3">
      <c r="A845">
        <v>9</v>
      </c>
      <c r="B845">
        <v>1</v>
      </c>
      <c r="C845">
        <v>1</v>
      </c>
      <c r="D845">
        <v>2</v>
      </c>
      <c r="E845" t="s">
        <v>16</v>
      </c>
      <c r="F845">
        <v>15</v>
      </c>
      <c r="G845">
        <v>10</v>
      </c>
      <c r="J845" s="1">
        <f t="shared" si="121"/>
        <v>1.7671458676442587E-2</v>
      </c>
      <c r="K845" s="2">
        <f t="shared" si="123"/>
        <v>0.10163601156518333</v>
      </c>
      <c r="L845" t="s">
        <v>13</v>
      </c>
    </row>
    <row r="846" spans="1:12" hidden="1" x14ac:dyDescent="0.3">
      <c r="A846">
        <v>9</v>
      </c>
      <c r="B846">
        <v>1</v>
      </c>
      <c r="C846">
        <v>1</v>
      </c>
      <c r="D846">
        <v>10</v>
      </c>
      <c r="E846" t="s">
        <v>12</v>
      </c>
      <c r="F846">
        <v>5</v>
      </c>
      <c r="G846">
        <v>3</v>
      </c>
      <c r="J846" s="1">
        <f t="shared" si="121"/>
        <v>1.9634954084936209E-3</v>
      </c>
      <c r="K846" s="2">
        <f t="shared" si="123"/>
        <v>3.6378364277704512E-3</v>
      </c>
      <c r="L846" t="s">
        <v>13</v>
      </c>
    </row>
    <row r="847" spans="1:12" hidden="1" x14ac:dyDescent="0.3">
      <c r="A847">
        <v>9</v>
      </c>
      <c r="B847">
        <v>1</v>
      </c>
      <c r="C847">
        <v>1</v>
      </c>
      <c r="D847">
        <v>10</v>
      </c>
      <c r="E847" t="s">
        <v>12</v>
      </c>
      <c r="F847">
        <v>10</v>
      </c>
      <c r="G847">
        <v>3</v>
      </c>
      <c r="J847" s="1">
        <f t="shared" si="121"/>
        <v>7.8539816339744835E-3</v>
      </c>
      <c r="K847" s="2">
        <f t="shared" si="123"/>
        <v>1.2942556175112916E-2</v>
      </c>
      <c r="L847" t="s">
        <v>13</v>
      </c>
    </row>
    <row r="848" spans="1:12" hidden="1" x14ac:dyDescent="0.3">
      <c r="A848">
        <v>9</v>
      </c>
      <c r="B848">
        <v>1</v>
      </c>
      <c r="C848">
        <v>1</v>
      </c>
      <c r="D848">
        <v>10</v>
      </c>
      <c r="E848" t="s">
        <v>12</v>
      </c>
      <c r="F848">
        <v>5</v>
      </c>
      <c r="G848">
        <v>3</v>
      </c>
      <c r="J848" s="1">
        <f t="shared" si="121"/>
        <v>1.9634954084936209E-3</v>
      </c>
      <c r="K848" s="2">
        <f t="shared" si="123"/>
        <v>3.6378364277704512E-3</v>
      </c>
      <c r="L848" t="s">
        <v>13</v>
      </c>
    </row>
    <row r="849" spans="1:12" hidden="1" x14ac:dyDescent="0.3">
      <c r="A849">
        <v>9</v>
      </c>
      <c r="B849">
        <v>1</v>
      </c>
      <c r="C849">
        <v>1</v>
      </c>
      <c r="D849">
        <v>10</v>
      </c>
      <c r="E849" t="s">
        <v>12</v>
      </c>
      <c r="F849">
        <v>5</v>
      </c>
      <c r="G849">
        <v>3</v>
      </c>
      <c r="J849" s="1">
        <f t="shared" si="121"/>
        <v>1.9634954084936209E-3</v>
      </c>
      <c r="K849" s="2">
        <f t="shared" si="123"/>
        <v>3.6378364277704512E-3</v>
      </c>
      <c r="L849" t="s">
        <v>13</v>
      </c>
    </row>
    <row r="850" spans="1:12" hidden="1" x14ac:dyDescent="0.3">
      <c r="A850">
        <v>9</v>
      </c>
      <c r="B850">
        <v>1</v>
      </c>
      <c r="C850">
        <v>1</v>
      </c>
      <c r="D850">
        <v>2</v>
      </c>
      <c r="E850" t="s">
        <v>16</v>
      </c>
      <c r="F850">
        <v>25</v>
      </c>
      <c r="G850">
        <v>15</v>
      </c>
      <c r="H850">
        <v>45</v>
      </c>
      <c r="I850">
        <v>8</v>
      </c>
      <c r="J850" s="1">
        <f t="shared" si="121"/>
        <v>4.9087385212340517E-2</v>
      </c>
      <c r="K850" s="2">
        <f t="shared" si="123"/>
        <v>0.40372469747079409</v>
      </c>
      <c r="L850" t="s">
        <v>13</v>
      </c>
    </row>
    <row r="851" spans="1:12" hidden="1" x14ac:dyDescent="0.3">
      <c r="A851">
        <v>9</v>
      </c>
      <c r="B851">
        <v>1</v>
      </c>
      <c r="C851">
        <v>1</v>
      </c>
      <c r="D851">
        <v>2</v>
      </c>
      <c r="E851" t="s">
        <v>16</v>
      </c>
      <c r="F851">
        <v>15</v>
      </c>
      <c r="G851">
        <v>10</v>
      </c>
      <c r="J851" s="1">
        <f t="shared" si="121"/>
        <v>1.7671458676442587E-2</v>
      </c>
      <c r="K851" s="2">
        <f>EXP(-9.81042+1.86563*LN(F851)+1.0563*LN(G851))</f>
        <v>9.7687695493628809E-2</v>
      </c>
      <c r="L851" t="s">
        <v>13</v>
      </c>
    </row>
    <row r="852" spans="1:12" hidden="1" x14ac:dyDescent="0.3">
      <c r="A852">
        <v>9</v>
      </c>
      <c r="B852">
        <v>1</v>
      </c>
      <c r="C852">
        <v>1</v>
      </c>
      <c r="D852">
        <v>10</v>
      </c>
      <c r="E852" t="s">
        <v>12</v>
      </c>
      <c r="F852">
        <v>5</v>
      </c>
      <c r="G852">
        <v>3</v>
      </c>
      <c r="J852" s="1">
        <f t="shared" si="121"/>
        <v>1.9634954084936209E-3</v>
      </c>
      <c r="K852" s="2">
        <f t="shared" ref="K852:K855" si="124">EXP(-9.7663+1.83097*LN(F852)+1.09511*LN(G852))</f>
        <v>3.6378364277704512E-3</v>
      </c>
      <c r="L852" t="s">
        <v>13</v>
      </c>
    </row>
    <row r="853" spans="1:12" hidden="1" x14ac:dyDescent="0.3">
      <c r="A853">
        <v>9</v>
      </c>
      <c r="B853">
        <v>1</v>
      </c>
      <c r="C853">
        <v>1</v>
      </c>
      <c r="D853">
        <v>10</v>
      </c>
      <c r="E853" t="s">
        <v>12</v>
      </c>
      <c r="F853">
        <v>5</v>
      </c>
      <c r="G853">
        <v>3</v>
      </c>
      <c r="J853" s="1">
        <f t="shared" si="121"/>
        <v>1.9634954084936209E-3</v>
      </c>
      <c r="K853" s="2">
        <f t="shared" si="124"/>
        <v>3.6378364277704512E-3</v>
      </c>
      <c r="L853" t="s">
        <v>13</v>
      </c>
    </row>
    <row r="854" spans="1:12" hidden="1" x14ac:dyDescent="0.3">
      <c r="A854">
        <v>9</v>
      </c>
      <c r="B854">
        <v>1</v>
      </c>
      <c r="C854">
        <v>1</v>
      </c>
      <c r="D854">
        <v>10</v>
      </c>
      <c r="E854" t="s">
        <v>12</v>
      </c>
      <c r="F854">
        <v>10</v>
      </c>
      <c r="G854">
        <v>3</v>
      </c>
      <c r="J854" s="1">
        <f t="shared" si="121"/>
        <v>7.8539816339744835E-3</v>
      </c>
      <c r="K854" s="2">
        <f t="shared" si="124"/>
        <v>1.2942556175112916E-2</v>
      </c>
      <c r="L854" t="s">
        <v>13</v>
      </c>
    </row>
    <row r="855" spans="1:12" hidden="1" x14ac:dyDescent="0.3">
      <c r="A855">
        <v>9</v>
      </c>
      <c r="B855">
        <v>1</v>
      </c>
      <c r="C855">
        <v>1</v>
      </c>
      <c r="D855">
        <v>10</v>
      </c>
      <c r="E855" t="s">
        <v>12</v>
      </c>
      <c r="F855">
        <v>5</v>
      </c>
      <c r="G855">
        <v>3</v>
      </c>
      <c r="J855" s="1">
        <f t="shared" si="121"/>
        <v>1.9634954084936209E-3</v>
      </c>
      <c r="K855" s="2">
        <f t="shared" si="124"/>
        <v>3.6378364277704512E-3</v>
      </c>
      <c r="L855" t="s">
        <v>13</v>
      </c>
    </row>
    <row r="856" spans="1:12" hidden="1" x14ac:dyDescent="0.3">
      <c r="A856">
        <v>9</v>
      </c>
      <c r="B856">
        <v>1</v>
      </c>
      <c r="C856">
        <v>1</v>
      </c>
      <c r="D856">
        <v>24</v>
      </c>
      <c r="E856" t="s">
        <v>18</v>
      </c>
      <c r="F856">
        <v>5</v>
      </c>
      <c r="G856">
        <v>3</v>
      </c>
      <c r="J856" s="1">
        <f t="shared" si="121"/>
        <v>1.9634954084936209E-3</v>
      </c>
      <c r="K856" s="2">
        <f>EXP(-9.81042+1.86563*LN(F856)+1.0563*LN(G856))</f>
        <v>3.5268851656513989E-3</v>
      </c>
      <c r="L856" t="s">
        <v>13</v>
      </c>
    </row>
    <row r="857" spans="1:12" hidden="1" x14ac:dyDescent="0.3">
      <c r="A857">
        <v>9</v>
      </c>
      <c r="B857">
        <v>1</v>
      </c>
      <c r="C857">
        <v>1</v>
      </c>
      <c r="D857">
        <v>10</v>
      </c>
      <c r="E857" t="s">
        <v>12</v>
      </c>
      <c r="F857">
        <v>25</v>
      </c>
      <c r="G857">
        <v>6</v>
      </c>
      <c r="J857" s="1">
        <f t="shared" si="121"/>
        <v>4.9087385212340517E-2</v>
      </c>
      <c r="K857" s="2">
        <f>EXP(-9.7663+1.83097*LN(F857)+1.09511*LN(G857))</f>
        <v>0.14801210491524977</v>
      </c>
      <c r="L857" t="s">
        <v>17</v>
      </c>
    </row>
    <row r="858" spans="1:12" hidden="1" x14ac:dyDescent="0.3">
      <c r="A858">
        <v>9</v>
      </c>
      <c r="B858">
        <v>1</v>
      </c>
      <c r="C858">
        <v>1</v>
      </c>
      <c r="D858">
        <v>24</v>
      </c>
      <c r="E858" t="s">
        <v>18</v>
      </c>
      <c r="F858">
        <v>5</v>
      </c>
      <c r="G858">
        <v>3</v>
      </c>
      <c r="J858" s="1">
        <f t="shared" si="121"/>
        <v>1.9634954084936209E-3</v>
      </c>
      <c r="K858" s="2">
        <f t="shared" ref="K858:K867" si="125">EXP(-9.81042+1.86563*LN(F858)+1.0563*LN(G858))</f>
        <v>3.5268851656513989E-3</v>
      </c>
      <c r="L858" t="s">
        <v>13</v>
      </c>
    </row>
    <row r="859" spans="1:12" hidden="1" x14ac:dyDescent="0.3">
      <c r="A859">
        <v>9</v>
      </c>
      <c r="B859">
        <v>1</v>
      </c>
      <c r="C859">
        <v>1</v>
      </c>
      <c r="D859">
        <v>24</v>
      </c>
      <c r="E859" t="s">
        <v>18</v>
      </c>
      <c r="F859">
        <v>5</v>
      </c>
      <c r="G859">
        <v>3</v>
      </c>
      <c r="J859" s="1">
        <f t="shared" si="121"/>
        <v>1.9634954084936209E-3</v>
      </c>
      <c r="K859" s="2">
        <f t="shared" si="125"/>
        <v>3.5268851656513989E-3</v>
      </c>
      <c r="L859" t="s">
        <v>13</v>
      </c>
    </row>
    <row r="860" spans="1:12" hidden="1" x14ac:dyDescent="0.3">
      <c r="A860">
        <v>9</v>
      </c>
      <c r="B860">
        <v>1</v>
      </c>
      <c r="C860">
        <v>1</v>
      </c>
      <c r="D860">
        <v>24</v>
      </c>
      <c r="E860" t="s">
        <v>18</v>
      </c>
      <c r="F860">
        <v>5</v>
      </c>
      <c r="G860">
        <v>3</v>
      </c>
      <c r="J860" s="1">
        <f t="shared" si="121"/>
        <v>1.9634954084936209E-3</v>
      </c>
      <c r="K860" s="2">
        <f t="shared" si="125"/>
        <v>3.5268851656513989E-3</v>
      </c>
      <c r="L860" t="s">
        <v>13</v>
      </c>
    </row>
    <row r="861" spans="1:12" hidden="1" x14ac:dyDescent="0.3">
      <c r="A861">
        <v>9</v>
      </c>
      <c r="B861">
        <v>1</v>
      </c>
      <c r="C861">
        <v>1</v>
      </c>
      <c r="D861">
        <v>24</v>
      </c>
      <c r="E861" t="s">
        <v>18</v>
      </c>
      <c r="F861">
        <v>5</v>
      </c>
      <c r="G861">
        <v>3</v>
      </c>
      <c r="J861" s="1">
        <f t="shared" si="121"/>
        <v>1.9634954084936209E-3</v>
      </c>
      <c r="K861" s="2">
        <f t="shared" si="125"/>
        <v>3.5268851656513989E-3</v>
      </c>
      <c r="L861" t="s">
        <v>13</v>
      </c>
    </row>
    <row r="862" spans="1:12" hidden="1" x14ac:dyDescent="0.3">
      <c r="A862">
        <v>9</v>
      </c>
      <c r="B862">
        <v>1</v>
      </c>
      <c r="C862">
        <v>1</v>
      </c>
      <c r="D862">
        <v>24</v>
      </c>
      <c r="E862" t="s">
        <v>18</v>
      </c>
      <c r="F862">
        <v>5</v>
      </c>
      <c r="G862">
        <v>3</v>
      </c>
      <c r="J862" s="1">
        <f t="shared" si="121"/>
        <v>1.9634954084936209E-3</v>
      </c>
      <c r="K862" s="2">
        <f t="shared" si="125"/>
        <v>3.5268851656513989E-3</v>
      </c>
      <c r="L862" t="s">
        <v>13</v>
      </c>
    </row>
    <row r="863" spans="1:12" hidden="1" x14ac:dyDescent="0.3">
      <c r="A863">
        <v>9</v>
      </c>
      <c r="B863">
        <v>1</v>
      </c>
      <c r="C863">
        <v>1</v>
      </c>
      <c r="D863">
        <v>24</v>
      </c>
      <c r="E863" t="s">
        <v>18</v>
      </c>
      <c r="F863">
        <v>5</v>
      </c>
      <c r="G863">
        <v>3</v>
      </c>
      <c r="J863" s="1">
        <f t="shared" si="121"/>
        <v>1.9634954084936209E-3</v>
      </c>
      <c r="K863" s="2">
        <f t="shared" si="125"/>
        <v>3.5268851656513989E-3</v>
      </c>
      <c r="L863" t="s">
        <v>13</v>
      </c>
    </row>
    <row r="864" spans="1:12" hidden="1" x14ac:dyDescent="0.3">
      <c r="A864">
        <v>9</v>
      </c>
      <c r="B864">
        <v>1</v>
      </c>
      <c r="C864">
        <v>1</v>
      </c>
      <c r="D864">
        <v>24</v>
      </c>
      <c r="E864" t="s">
        <v>18</v>
      </c>
      <c r="F864">
        <v>5</v>
      </c>
      <c r="G864">
        <v>3</v>
      </c>
      <c r="J864" s="1">
        <f t="shared" si="121"/>
        <v>1.9634954084936209E-3</v>
      </c>
      <c r="K864" s="2">
        <f t="shared" si="125"/>
        <v>3.5268851656513989E-3</v>
      </c>
      <c r="L864" t="s">
        <v>13</v>
      </c>
    </row>
    <row r="865" spans="1:12" hidden="1" x14ac:dyDescent="0.3">
      <c r="A865">
        <v>9</v>
      </c>
      <c r="B865">
        <v>1</v>
      </c>
      <c r="C865">
        <v>1</v>
      </c>
      <c r="D865">
        <v>24</v>
      </c>
      <c r="E865" t="s">
        <v>18</v>
      </c>
      <c r="F865">
        <v>5</v>
      </c>
      <c r="G865">
        <v>3</v>
      </c>
      <c r="J865" s="1">
        <f t="shared" si="121"/>
        <v>1.9634954084936209E-3</v>
      </c>
      <c r="K865" s="2">
        <f t="shared" si="125"/>
        <v>3.5268851656513989E-3</v>
      </c>
      <c r="L865" t="s">
        <v>13</v>
      </c>
    </row>
    <row r="866" spans="1:12" hidden="1" x14ac:dyDescent="0.3">
      <c r="A866">
        <v>9</v>
      </c>
      <c r="B866">
        <v>1</v>
      </c>
      <c r="C866">
        <v>1</v>
      </c>
      <c r="D866">
        <v>24</v>
      </c>
      <c r="E866" t="s">
        <v>18</v>
      </c>
      <c r="F866">
        <v>5</v>
      </c>
      <c r="G866">
        <v>3</v>
      </c>
      <c r="J866" s="1">
        <f t="shared" si="121"/>
        <v>1.9634954084936209E-3</v>
      </c>
      <c r="K866" s="2">
        <f t="shared" si="125"/>
        <v>3.5268851656513989E-3</v>
      </c>
      <c r="L866" t="s">
        <v>13</v>
      </c>
    </row>
    <row r="867" spans="1:12" hidden="1" x14ac:dyDescent="0.3">
      <c r="A867">
        <v>9</v>
      </c>
      <c r="B867">
        <v>1</v>
      </c>
      <c r="C867">
        <v>1</v>
      </c>
      <c r="D867">
        <v>24</v>
      </c>
      <c r="E867" t="s">
        <v>18</v>
      </c>
      <c r="F867">
        <v>5</v>
      </c>
      <c r="G867">
        <v>3</v>
      </c>
      <c r="J867" s="1">
        <f t="shared" si="121"/>
        <v>1.9634954084936209E-3</v>
      </c>
      <c r="K867" s="2">
        <f t="shared" si="125"/>
        <v>3.5268851656513989E-3</v>
      </c>
      <c r="L867" t="s">
        <v>13</v>
      </c>
    </row>
    <row r="868" spans="1:12" hidden="1" x14ac:dyDescent="0.3">
      <c r="A868">
        <v>9</v>
      </c>
      <c r="B868">
        <v>1</v>
      </c>
      <c r="C868">
        <v>1</v>
      </c>
      <c r="D868">
        <v>10</v>
      </c>
      <c r="E868" t="s">
        <v>12</v>
      </c>
      <c r="F868">
        <v>10</v>
      </c>
      <c r="G868">
        <v>3</v>
      </c>
      <c r="J868" s="1">
        <f t="shared" si="121"/>
        <v>7.8539816339744835E-3</v>
      </c>
      <c r="K868" s="2">
        <f t="shared" ref="K868:K871" si="126">EXP(-9.7663+1.83097*LN(F868)+1.09511*LN(G868))</f>
        <v>1.2942556175112916E-2</v>
      </c>
      <c r="L868" t="s">
        <v>13</v>
      </c>
    </row>
    <row r="869" spans="1:12" hidden="1" x14ac:dyDescent="0.3">
      <c r="A869">
        <v>9</v>
      </c>
      <c r="B869">
        <v>1</v>
      </c>
      <c r="C869">
        <v>1</v>
      </c>
      <c r="D869">
        <v>10</v>
      </c>
      <c r="E869" t="s">
        <v>12</v>
      </c>
      <c r="F869">
        <v>5</v>
      </c>
      <c r="G869">
        <v>3</v>
      </c>
      <c r="J869" s="1">
        <f t="shared" si="121"/>
        <v>1.9634954084936209E-3</v>
      </c>
      <c r="K869" s="2">
        <f t="shared" si="126"/>
        <v>3.6378364277704512E-3</v>
      </c>
      <c r="L869" t="s">
        <v>13</v>
      </c>
    </row>
    <row r="870" spans="1:12" hidden="1" x14ac:dyDescent="0.3">
      <c r="A870">
        <v>9</v>
      </c>
      <c r="B870">
        <v>1</v>
      </c>
      <c r="C870">
        <v>1</v>
      </c>
      <c r="D870">
        <v>10</v>
      </c>
      <c r="E870" t="s">
        <v>12</v>
      </c>
      <c r="F870">
        <v>5</v>
      </c>
      <c r="G870">
        <v>3</v>
      </c>
      <c r="J870" s="1">
        <f t="shared" si="121"/>
        <v>1.9634954084936209E-3</v>
      </c>
      <c r="K870" s="2">
        <f t="shared" si="126"/>
        <v>3.6378364277704512E-3</v>
      </c>
      <c r="L870" t="s">
        <v>13</v>
      </c>
    </row>
    <row r="871" spans="1:12" hidden="1" x14ac:dyDescent="0.3">
      <c r="A871">
        <v>9</v>
      </c>
      <c r="B871">
        <v>1</v>
      </c>
      <c r="C871">
        <v>1</v>
      </c>
      <c r="D871">
        <v>10</v>
      </c>
      <c r="E871" t="s">
        <v>12</v>
      </c>
      <c r="F871">
        <v>5</v>
      </c>
      <c r="G871">
        <v>3</v>
      </c>
      <c r="J871" s="1">
        <f t="shared" si="121"/>
        <v>1.9634954084936209E-3</v>
      </c>
      <c r="K871" s="2">
        <f t="shared" si="126"/>
        <v>3.6378364277704512E-3</v>
      </c>
      <c r="L871" t="s">
        <v>13</v>
      </c>
    </row>
    <row r="872" spans="1:12" hidden="1" x14ac:dyDescent="0.3">
      <c r="A872">
        <v>9</v>
      </c>
      <c r="B872">
        <v>1</v>
      </c>
      <c r="C872">
        <v>1</v>
      </c>
      <c r="D872">
        <v>24</v>
      </c>
      <c r="E872" t="s">
        <v>18</v>
      </c>
      <c r="F872">
        <v>5</v>
      </c>
      <c r="G872">
        <v>3</v>
      </c>
      <c r="J872" s="1">
        <f t="shared" si="121"/>
        <v>1.9634954084936209E-3</v>
      </c>
      <c r="K872" s="2">
        <f>EXP(-9.81042+1.86563*LN(F872)+1.0563*LN(G872))</f>
        <v>3.5268851656513989E-3</v>
      </c>
      <c r="L872" t="s">
        <v>13</v>
      </c>
    </row>
    <row r="873" spans="1:12" hidden="1" x14ac:dyDescent="0.3">
      <c r="A873">
        <v>9</v>
      </c>
      <c r="B873">
        <v>1</v>
      </c>
      <c r="C873">
        <v>1</v>
      </c>
      <c r="D873">
        <v>10</v>
      </c>
      <c r="E873" t="s">
        <v>12</v>
      </c>
      <c r="F873">
        <v>5</v>
      </c>
      <c r="G873">
        <v>3</v>
      </c>
      <c r="J873" s="1">
        <f t="shared" si="121"/>
        <v>1.9634954084936209E-3</v>
      </c>
      <c r="K873" s="2">
        <f t="shared" ref="K873:K876" si="127">EXP(-9.7663+1.83097*LN(F873)+1.09511*LN(G873))</f>
        <v>3.6378364277704512E-3</v>
      </c>
      <c r="L873" t="s">
        <v>13</v>
      </c>
    </row>
    <row r="874" spans="1:12" hidden="1" x14ac:dyDescent="0.3">
      <c r="A874">
        <v>9</v>
      </c>
      <c r="B874">
        <v>1</v>
      </c>
      <c r="C874">
        <v>1</v>
      </c>
      <c r="D874">
        <v>10</v>
      </c>
      <c r="E874" t="s">
        <v>12</v>
      </c>
      <c r="F874">
        <v>5</v>
      </c>
      <c r="G874">
        <v>3</v>
      </c>
      <c r="J874" s="1">
        <f t="shared" si="121"/>
        <v>1.9634954084936209E-3</v>
      </c>
      <c r="K874" s="2">
        <f t="shared" si="127"/>
        <v>3.6378364277704512E-3</v>
      </c>
      <c r="L874" t="s">
        <v>13</v>
      </c>
    </row>
    <row r="875" spans="1:12" hidden="1" x14ac:dyDescent="0.3">
      <c r="A875">
        <v>9</v>
      </c>
      <c r="B875">
        <v>1</v>
      </c>
      <c r="C875">
        <v>1</v>
      </c>
      <c r="D875">
        <v>10</v>
      </c>
      <c r="E875" t="s">
        <v>12</v>
      </c>
      <c r="F875">
        <v>10</v>
      </c>
      <c r="G875">
        <v>3</v>
      </c>
      <c r="J875" s="1">
        <f t="shared" si="121"/>
        <v>7.8539816339744835E-3</v>
      </c>
      <c r="K875" s="2">
        <f t="shared" si="127"/>
        <v>1.2942556175112916E-2</v>
      </c>
      <c r="L875" t="s">
        <v>13</v>
      </c>
    </row>
    <row r="876" spans="1:12" hidden="1" x14ac:dyDescent="0.3">
      <c r="A876">
        <v>9</v>
      </c>
      <c r="B876">
        <v>1</v>
      </c>
      <c r="C876">
        <v>1</v>
      </c>
      <c r="D876">
        <v>10</v>
      </c>
      <c r="E876" t="s">
        <v>12</v>
      </c>
      <c r="F876">
        <v>5</v>
      </c>
      <c r="G876">
        <v>3</v>
      </c>
      <c r="J876" s="1">
        <f t="shared" si="121"/>
        <v>1.9634954084936209E-3</v>
      </c>
      <c r="K876" s="2">
        <f t="shared" si="127"/>
        <v>3.6378364277704512E-3</v>
      </c>
      <c r="L876" t="s">
        <v>13</v>
      </c>
    </row>
    <row r="877" spans="1:12" hidden="1" x14ac:dyDescent="0.3">
      <c r="A877">
        <v>9</v>
      </c>
      <c r="B877">
        <v>1</v>
      </c>
      <c r="C877">
        <v>1</v>
      </c>
      <c r="D877">
        <v>24</v>
      </c>
      <c r="E877" t="s">
        <v>18</v>
      </c>
      <c r="F877">
        <v>5</v>
      </c>
      <c r="G877">
        <v>3</v>
      </c>
      <c r="J877" s="1">
        <f t="shared" si="121"/>
        <v>1.9634954084936209E-3</v>
      </c>
      <c r="K877" s="2">
        <f>EXP(-9.81042+1.86563*LN(F877)+1.0563*LN(G877))</f>
        <v>3.5268851656513989E-3</v>
      </c>
      <c r="L877" t="s">
        <v>13</v>
      </c>
    </row>
    <row r="878" spans="1:12" hidden="1" x14ac:dyDescent="0.3">
      <c r="A878">
        <v>9</v>
      </c>
      <c r="B878">
        <v>1</v>
      </c>
      <c r="C878">
        <v>1</v>
      </c>
      <c r="D878">
        <v>10</v>
      </c>
      <c r="E878" t="s">
        <v>12</v>
      </c>
      <c r="F878">
        <v>25</v>
      </c>
      <c r="G878">
        <v>6</v>
      </c>
      <c r="J878" s="1">
        <f t="shared" si="121"/>
        <v>4.9087385212340517E-2</v>
      </c>
      <c r="K878" s="2">
        <f>EXP(-9.7663+1.83097*LN(F878)+1.09511*LN(G878))</f>
        <v>0.14801210491524977</v>
      </c>
      <c r="L878" t="s">
        <v>17</v>
      </c>
    </row>
    <row r="879" spans="1:12" hidden="1" x14ac:dyDescent="0.3">
      <c r="A879">
        <v>9</v>
      </c>
      <c r="B879">
        <v>1</v>
      </c>
      <c r="C879">
        <v>1</v>
      </c>
      <c r="D879">
        <v>24</v>
      </c>
      <c r="E879" t="s">
        <v>18</v>
      </c>
      <c r="F879">
        <v>5</v>
      </c>
      <c r="G879">
        <v>3</v>
      </c>
      <c r="J879" s="1">
        <f t="shared" si="121"/>
        <v>1.9634954084936209E-3</v>
      </c>
      <c r="K879" s="2">
        <f t="shared" ref="K879:K887" si="128">EXP(-9.81042+1.86563*LN(F879)+1.0563*LN(G879))</f>
        <v>3.5268851656513989E-3</v>
      </c>
      <c r="L879" t="s">
        <v>13</v>
      </c>
    </row>
    <row r="880" spans="1:12" hidden="1" x14ac:dyDescent="0.3">
      <c r="A880">
        <v>9</v>
      </c>
      <c r="B880">
        <v>1</v>
      </c>
      <c r="C880">
        <v>1</v>
      </c>
      <c r="D880">
        <v>24</v>
      </c>
      <c r="E880" t="s">
        <v>18</v>
      </c>
      <c r="F880">
        <v>5</v>
      </c>
      <c r="G880">
        <v>3</v>
      </c>
      <c r="J880" s="1">
        <f t="shared" si="121"/>
        <v>1.9634954084936209E-3</v>
      </c>
      <c r="K880" s="2">
        <f t="shared" si="128"/>
        <v>3.5268851656513989E-3</v>
      </c>
      <c r="L880" t="s">
        <v>13</v>
      </c>
    </row>
    <row r="881" spans="1:12" hidden="1" x14ac:dyDescent="0.3">
      <c r="A881">
        <v>9</v>
      </c>
      <c r="B881">
        <v>1</v>
      </c>
      <c r="C881">
        <v>1</v>
      </c>
      <c r="D881">
        <v>24</v>
      </c>
      <c r="E881" t="s">
        <v>18</v>
      </c>
      <c r="F881">
        <v>5</v>
      </c>
      <c r="G881">
        <v>3</v>
      </c>
      <c r="J881" s="1">
        <f t="shared" si="121"/>
        <v>1.9634954084936209E-3</v>
      </c>
      <c r="K881" s="2">
        <f t="shared" si="128"/>
        <v>3.5268851656513989E-3</v>
      </c>
      <c r="L881" t="s">
        <v>13</v>
      </c>
    </row>
    <row r="882" spans="1:12" hidden="1" x14ac:dyDescent="0.3">
      <c r="A882">
        <v>9</v>
      </c>
      <c r="B882">
        <v>1</v>
      </c>
      <c r="C882">
        <v>1</v>
      </c>
      <c r="D882">
        <v>24</v>
      </c>
      <c r="E882" t="s">
        <v>18</v>
      </c>
      <c r="F882">
        <v>5</v>
      </c>
      <c r="G882">
        <v>3</v>
      </c>
      <c r="J882" s="1">
        <f t="shared" si="121"/>
        <v>1.9634954084936209E-3</v>
      </c>
      <c r="K882" s="2">
        <f t="shared" si="128"/>
        <v>3.5268851656513989E-3</v>
      </c>
      <c r="L882" t="s">
        <v>13</v>
      </c>
    </row>
    <row r="883" spans="1:12" hidden="1" x14ac:dyDescent="0.3">
      <c r="A883">
        <v>9</v>
      </c>
      <c r="B883">
        <v>1</v>
      </c>
      <c r="C883">
        <v>1</v>
      </c>
      <c r="D883">
        <v>24</v>
      </c>
      <c r="E883" t="s">
        <v>18</v>
      </c>
      <c r="F883">
        <v>5</v>
      </c>
      <c r="G883">
        <v>3</v>
      </c>
      <c r="J883" s="1">
        <f t="shared" si="121"/>
        <v>1.9634954084936209E-3</v>
      </c>
      <c r="K883" s="2">
        <f t="shared" si="128"/>
        <v>3.5268851656513989E-3</v>
      </c>
      <c r="L883" t="s">
        <v>13</v>
      </c>
    </row>
    <row r="884" spans="1:12" hidden="1" x14ac:dyDescent="0.3">
      <c r="A884">
        <v>9</v>
      </c>
      <c r="B884">
        <v>1</v>
      </c>
      <c r="C884">
        <v>1</v>
      </c>
      <c r="D884">
        <v>24</v>
      </c>
      <c r="E884" t="s">
        <v>18</v>
      </c>
      <c r="F884">
        <v>5</v>
      </c>
      <c r="G884">
        <v>3</v>
      </c>
      <c r="J884" s="1">
        <f t="shared" si="121"/>
        <v>1.9634954084936209E-3</v>
      </c>
      <c r="K884" s="2">
        <f t="shared" si="128"/>
        <v>3.5268851656513989E-3</v>
      </c>
      <c r="L884" t="s">
        <v>13</v>
      </c>
    </row>
    <row r="885" spans="1:12" hidden="1" x14ac:dyDescent="0.3">
      <c r="A885">
        <v>9</v>
      </c>
      <c r="B885">
        <v>1</v>
      </c>
      <c r="C885">
        <v>1</v>
      </c>
      <c r="D885">
        <v>24</v>
      </c>
      <c r="E885" t="s">
        <v>18</v>
      </c>
      <c r="F885">
        <v>5</v>
      </c>
      <c r="G885">
        <v>3</v>
      </c>
      <c r="J885" s="1">
        <f t="shared" si="121"/>
        <v>1.9634954084936209E-3</v>
      </c>
      <c r="K885" s="2">
        <f t="shared" si="128"/>
        <v>3.5268851656513989E-3</v>
      </c>
      <c r="L885" t="s">
        <v>13</v>
      </c>
    </row>
    <row r="886" spans="1:12" hidden="1" x14ac:dyDescent="0.3">
      <c r="A886">
        <v>9</v>
      </c>
      <c r="B886">
        <v>2</v>
      </c>
      <c r="C886">
        <v>1</v>
      </c>
      <c r="D886">
        <v>24</v>
      </c>
      <c r="E886" t="s">
        <v>18</v>
      </c>
      <c r="F886">
        <v>5</v>
      </c>
      <c r="G886">
        <v>3</v>
      </c>
      <c r="J886" s="1">
        <f t="shared" si="121"/>
        <v>1.9634954084936209E-3</v>
      </c>
      <c r="K886" s="2">
        <f t="shared" si="128"/>
        <v>3.5268851656513989E-3</v>
      </c>
      <c r="L886" t="s">
        <v>13</v>
      </c>
    </row>
    <row r="887" spans="1:12" hidden="1" x14ac:dyDescent="0.3">
      <c r="A887">
        <v>9</v>
      </c>
      <c r="B887">
        <v>2</v>
      </c>
      <c r="C887">
        <v>1</v>
      </c>
      <c r="D887">
        <v>24</v>
      </c>
      <c r="E887" t="s">
        <v>18</v>
      </c>
      <c r="F887">
        <v>5</v>
      </c>
      <c r="G887">
        <v>3</v>
      </c>
      <c r="J887" s="1">
        <f t="shared" si="121"/>
        <v>1.9634954084936209E-3</v>
      </c>
      <c r="K887" s="2">
        <f t="shared" si="128"/>
        <v>3.5268851656513989E-3</v>
      </c>
      <c r="L887" t="s">
        <v>13</v>
      </c>
    </row>
    <row r="888" spans="1:12" hidden="1" x14ac:dyDescent="0.3">
      <c r="A888">
        <v>9</v>
      </c>
      <c r="B888">
        <v>2</v>
      </c>
      <c r="C888">
        <v>1</v>
      </c>
      <c r="D888">
        <v>22</v>
      </c>
      <c r="E888" t="s">
        <v>15</v>
      </c>
      <c r="F888">
        <v>5</v>
      </c>
      <c r="G888">
        <v>3</v>
      </c>
      <c r="J888" s="1">
        <f t="shared" si="121"/>
        <v>1.9634954084936209E-3</v>
      </c>
      <c r="K888" s="2">
        <f t="shared" ref="K888:K896" si="129">EXP(-9.7663+1.83097*LN(F888)+1.09511*LN(G888))</f>
        <v>3.6378364277704512E-3</v>
      </c>
      <c r="L888" t="s">
        <v>13</v>
      </c>
    </row>
    <row r="889" spans="1:12" hidden="1" x14ac:dyDescent="0.3">
      <c r="A889">
        <v>9</v>
      </c>
      <c r="B889">
        <v>2</v>
      </c>
      <c r="C889">
        <v>1</v>
      </c>
      <c r="D889">
        <v>22</v>
      </c>
      <c r="E889" t="s">
        <v>15</v>
      </c>
      <c r="F889">
        <v>5</v>
      </c>
      <c r="G889">
        <v>3</v>
      </c>
      <c r="J889" s="1">
        <f t="shared" si="121"/>
        <v>1.9634954084936209E-3</v>
      </c>
      <c r="K889" s="2">
        <f t="shared" si="129"/>
        <v>3.6378364277704512E-3</v>
      </c>
      <c r="L889" t="s">
        <v>13</v>
      </c>
    </row>
    <row r="890" spans="1:12" hidden="1" x14ac:dyDescent="0.3">
      <c r="A890">
        <v>9</v>
      </c>
      <c r="B890">
        <v>2</v>
      </c>
      <c r="C890">
        <v>1</v>
      </c>
      <c r="D890">
        <v>22</v>
      </c>
      <c r="E890" t="s">
        <v>15</v>
      </c>
      <c r="F890">
        <v>5</v>
      </c>
      <c r="G890">
        <v>3</v>
      </c>
      <c r="J890" s="1">
        <f t="shared" si="121"/>
        <v>1.9634954084936209E-3</v>
      </c>
      <c r="K890" s="2">
        <f t="shared" si="129"/>
        <v>3.6378364277704512E-3</v>
      </c>
      <c r="L890" t="s">
        <v>13</v>
      </c>
    </row>
    <row r="891" spans="1:12" hidden="1" x14ac:dyDescent="0.3">
      <c r="A891">
        <v>9</v>
      </c>
      <c r="B891">
        <v>2</v>
      </c>
      <c r="C891">
        <v>1</v>
      </c>
      <c r="D891">
        <v>22</v>
      </c>
      <c r="E891" t="s">
        <v>15</v>
      </c>
      <c r="F891">
        <v>5</v>
      </c>
      <c r="G891">
        <v>3</v>
      </c>
      <c r="J891" s="1">
        <f t="shared" si="121"/>
        <v>1.9634954084936209E-3</v>
      </c>
      <c r="K891" s="2">
        <f t="shared" si="129"/>
        <v>3.6378364277704512E-3</v>
      </c>
      <c r="L891" t="s">
        <v>13</v>
      </c>
    </row>
    <row r="892" spans="1:12" hidden="1" x14ac:dyDescent="0.3">
      <c r="A892">
        <v>9</v>
      </c>
      <c r="B892">
        <v>2</v>
      </c>
      <c r="C892">
        <v>1</v>
      </c>
      <c r="D892">
        <v>22</v>
      </c>
      <c r="E892" t="s">
        <v>15</v>
      </c>
      <c r="F892">
        <v>5</v>
      </c>
      <c r="G892">
        <v>3</v>
      </c>
      <c r="J892" s="1">
        <f t="shared" si="121"/>
        <v>1.9634954084936209E-3</v>
      </c>
      <c r="K892" s="2">
        <f t="shared" si="129"/>
        <v>3.6378364277704512E-3</v>
      </c>
      <c r="L892" t="s">
        <v>13</v>
      </c>
    </row>
    <row r="893" spans="1:12" hidden="1" x14ac:dyDescent="0.3">
      <c r="A893">
        <v>9</v>
      </c>
      <c r="B893">
        <v>2</v>
      </c>
      <c r="C893">
        <v>1</v>
      </c>
      <c r="D893">
        <v>22</v>
      </c>
      <c r="E893" t="s">
        <v>15</v>
      </c>
      <c r="F893">
        <v>5</v>
      </c>
      <c r="G893">
        <v>3</v>
      </c>
      <c r="J893" s="1">
        <f t="shared" si="121"/>
        <v>1.9634954084936209E-3</v>
      </c>
      <c r="K893" s="2">
        <f t="shared" si="129"/>
        <v>3.6378364277704512E-3</v>
      </c>
      <c r="L893" t="s">
        <v>13</v>
      </c>
    </row>
    <row r="894" spans="1:12" hidden="1" x14ac:dyDescent="0.3">
      <c r="A894">
        <v>9</v>
      </c>
      <c r="B894">
        <v>2</v>
      </c>
      <c r="C894">
        <v>1</v>
      </c>
      <c r="D894">
        <v>22</v>
      </c>
      <c r="E894" t="s">
        <v>15</v>
      </c>
      <c r="F894">
        <v>10</v>
      </c>
      <c r="G894">
        <v>3</v>
      </c>
      <c r="J894" s="1">
        <f t="shared" si="121"/>
        <v>7.8539816339744835E-3</v>
      </c>
      <c r="K894" s="2">
        <f t="shared" si="129"/>
        <v>1.2942556175112916E-2</v>
      </c>
      <c r="L894" t="s">
        <v>13</v>
      </c>
    </row>
    <row r="895" spans="1:12" hidden="1" x14ac:dyDescent="0.3">
      <c r="A895">
        <v>9</v>
      </c>
      <c r="B895">
        <v>2</v>
      </c>
      <c r="C895">
        <v>1</v>
      </c>
      <c r="D895">
        <v>22</v>
      </c>
      <c r="E895" t="s">
        <v>15</v>
      </c>
      <c r="F895">
        <v>10</v>
      </c>
      <c r="G895">
        <v>3</v>
      </c>
      <c r="J895" s="1">
        <f t="shared" si="121"/>
        <v>7.8539816339744835E-3</v>
      </c>
      <c r="K895" s="2">
        <f t="shared" si="129"/>
        <v>1.2942556175112916E-2</v>
      </c>
      <c r="L895" t="s">
        <v>13</v>
      </c>
    </row>
    <row r="896" spans="1:12" hidden="1" x14ac:dyDescent="0.3">
      <c r="A896">
        <v>9</v>
      </c>
      <c r="B896">
        <v>2</v>
      </c>
      <c r="C896">
        <v>1</v>
      </c>
      <c r="D896">
        <v>22</v>
      </c>
      <c r="E896" t="s">
        <v>15</v>
      </c>
      <c r="F896">
        <v>10</v>
      </c>
      <c r="G896">
        <v>3</v>
      </c>
      <c r="J896" s="1">
        <f t="shared" si="121"/>
        <v>7.8539816339744835E-3</v>
      </c>
      <c r="K896" s="2">
        <f t="shared" si="129"/>
        <v>1.2942556175112916E-2</v>
      </c>
      <c r="L896" t="s">
        <v>13</v>
      </c>
    </row>
    <row r="897" spans="1:12" hidden="1" x14ac:dyDescent="0.3">
      <c r="A897">
        <v>9</v>
      </c>
      <c r="B897">
        <v>2</v>
      </c>
      <c r="C897">
        <v>1</v>
      </c>
      <c r="D897">
        <v>2</v>
      </c>
      <c r="E897" t="s">
        <v>16</v>
      </c>
      <c r="F897">
        <v>10</v>
      </c>
      <c r="G897">
        <v>10</v>
      </c>
      <c r="J897" s="1">
        <f t="shared" si="121"/>
        <v>7.8539816339744835E-3</v>
      </c>
      <c r="K897" s="2">
        <f t="shared" ref="K897:K898" si="130">EXP(-9.81042+1.86563*LN(F897)+1.0563*LN(G897))</f>
        <v>4.5847824058857317E-2</v>
      </c>
      <c r="L897" t="s">
        <v>13</v>
      </c>
    </row>
    <row r="898" spans="1:12" hidden="1" x14ac:dyDescent="0.3">
      <c r="A898">
        <v>9</v>
      </c>
      <c r="B898">
        <v>2</v>
      </c>
      <c r="C898">
        <v>1</v>
      </c>
      <c r="D898">
        <v>2</v>
      </c>
      <c r="E898" t="s">
        <v>16</v>
      </c>
      <c r="F898">
        <v>15</v>
      </c>
      <c r="G898">
        <v>10</v>
      </c>
      <c r="J898" s="1">
        <f t="shared" si="121"/>
        <v>1.7671458676442587E-2</v>
      </c>
      <c r="K898" s="2">
        <f t="shared" si="130"/>
        <v>9.7687695493628809E-2</v>
      </c>
      <c r="L898" t="s">
        <v>13</v>
      </c>
    </row>
    <row r="899" spans="1:12" hidden="1" x14ac:dyDescent="0.3">
      <c r="A899">
        <v>9</v>
      </c>
      <c r="B899">
        <v>2</v>
      </c>
      <c r="C899">
        <v>1</v>
      </c>
      <c r="D899">
        <v>22</v>
      </c>
      <c r="E899" t="s">
        <v>15</v>
      </c>
      <c r="F899">
        <v>5</v>
      </c>
      <c r="G899">
        <v>3</v>
      </c>
      <c r="J899" s="1">
        <f t="shared" ref="J899:J962" si="131">((F899*F899/10000)*(PI()/4*C899))</f>
        <v>1.9634954084936209E-3</v>
      </c>
      <c r="K899" s="2">
        <f>EXP(-9.7663+1.83097*LN(F899)+1.09511*LN(G899))</f>
        <v>3.6378364277704512E-3</v>
      </c>
      <c r="L899" t="s">
        <v>13</v>
      </c>
    </row>
    <row r="900" spans="1:12" hidden="1" x14ac:dyDescent="0.3">
      <c r="A900">
        <v>9</v>
      </c>
      <c r="B900">
        <v>2</v>
      </c>
      <c r="C900">
        <v>1</v>
      </c>
      <c r="D900">
        <v>24</v>
      </c>
      <c r="E900" t="s">
        <v>18</v>
      </c>
      <c r="F900">
        <v>15</v>
      </c>
      <c r="G900">
        <v>6</v>
      </c>
      <c r="J900" s="1">
        <f t="shared" si="131"/>
        <v>1.7671458676442587E-2</v>
      </c>
      <c r="K900" s="2">
        <f t="shared" ref="K900:K906" si="132">EXP(-9.81042+1.86563*LN(F900)+1.0563*LN(G900))</f>
        <v>5.6950957515054322E-2</v>
      </c>
      <c r="L900" t="s">
        <v>13</v>
      </c>
    </row>
    <row r="901" spans="1:12" hidden="1" x14ac:dyDescent="0.3">
      <c r="A901">
        <v>9</v>
      </c>
      <c r="B901">
        <v>2</v>
      </c>
      <c r="C901">
        <v>1</v>
      </c>
      <c r="D901">
        <v>2</v>
      </c>
      <c r="E901" t="s">
        <v>16</v>
      </c>
      <c r="F901">
        <v>10</v>
      </c>
      <c r="G901">
        <v>10</v>
      </c>
      <c r="J901" s="1">
        <f t="shared" si="131"/>
        <v>7.8539816339744835E-3</v>
      </c>
      <c r="K901" s="2">
        <f t="shared" si="132"/>
        <v>4.5847824058857317E-2</v>
      </c>
      <c r="L901" t="s">
        <v>13</v>
      </c>
    </row>
    <row r="902" spans="1:12" hidden="1" x14ac:dyDescent="0.3">
      <c r="A902">
        <v>9</v>
      </c>
      <c r="B902">
        <v>2</v>
      </c>
      <c r="C902">
        <v>1</v>
      </c>
      <c r="D902">
        <v>24</v>
      </c>
      <c r="E902" t="s">
        <v>18</v>
      </c>
      <c r="F902">
        <v>10</v>
      </c>
      <c r="G902">
        <v>6</v>
      </c>
      <c r="J902" s="1">
        <f t="shared" si="131"/>
        <v>7.8539816339744835E-3</v>
      </c>
      <c r="K902" s="2">
        <f t="shared" si="132"/>
        <v>2.6728826664807165E-2</v>
      </c>
      <c r="L902" t="s">
        <v>13</v>
      </c>
    </row>
    <row r="903" spans="1:12" hidden="1" x14ac:dyDescent="0.3">
      <c r="A903">
        <v>9</v>
      </c>
      <c r="B903">
        <v>2</v>
      </c>
      <c r="C903">
        <v>1</v>
      </c>
      <c r="D903">
        <v>24</v>
      </c>
      <c r="E903" t="s">
        <v>18</v>
      </c>
      <c r="F903">
        <v>15</v>
      </c>
      <c r="G903">
        <v>6</v>
      </c>
      <c r="J903" s="1">
        <f t="shared" si="131"/>
        <v>1.7671458676442587E-2</v>
      </c>
      <c r="K903" s="2">
        <f t="shared" si="132"/>
        <v>5.6950957515054322E-2</v>
      </c>
      <c r="L903" t="s">
        <v>13</v>
      </c>
    </row>
    <row r="904" spans="1:12" hidden="1" x14ac:dyDescent="0.3">
      <c r="A904">
        <v>9</v>
      </c>
      <c r="B904">
        <v>2</v>
      </c>
      <c r="C904">
        <v>1</v>
      </c>
      <c r="D904">
        <v>24</v>
      </c>
      <c r="E904" t="s">
        <v>18</v>
      </c>
      <c r="F904">
        <v>15</v>
      </c>
      <c r="G904">
        <v>6</v>
      </c>
      <c r="J904" s="1">
        <f t="shared" si="131"/>
        <v>1.7671458676442587E-2</v>
      </c>
      <c r="K904" s="2">
        <f t="shared" si="132"/>
        <v>5.6950957515054322E-2</v>
      </c>
      <c r="L904" t="s">
        <v>13</v>
      </c>
    </row>
    <row r="905" spans="1:12" hidden="1" x14ac:dyDescent="0.3">
      <c r="A905">
        <v>9</v>
      </c>
      <c r="B905">
        <v>2</v>
      </c>
      <c r="C905">
        <v>1</v>
      </c>
      <c r="D905">
        <v>24</v>
      </c>
      <c r="E905" t="s">
        <v>18</v>
      </c>
      <c r="F905">
        <v>10</v>
      </c>
      <c r="G905">
        <v>6</v>
      </c>
      <c r="J905" s="1">
        <f t="shared" si="131"/>
        <v>7.8539816339744835E-3</v>
      </c>
      <c r="K905" s="2">
        <f t="shared" si="132"/>
        <v>2.6728826664807165E-2</v>
      </c>
      <c r="L905" t="s">
        <v>13</v>
      </c>
    </row>
    <row r="906" spans="1:12" hidden="1" x14ac:dyDescent="0.3">
      <c r="A906">
        <v>9</v>
      </c>
      <c r="B906">
        <v>2</v>
      </c>
      <c r="C906">
        <v>1</v>
      </c>
      <c r="D906">
        <v>24</v>
      </c>
      <c r="E906" t="s">
        <v>18</v>
      </c>
      <c r="F906">
        <v>5</v>
      </c>
      <c r="G906">
        <v>6</v>
      </c>
      <c r="J906" s="1">
        <f t="shared" si="131"/>
        <v>1.9634954084936209E-3</v>
      </c>
      <c r="K906" s="2">
        <f t="shared" si="132"/>
        <v>7.3344795804612326E-3</v>
      </c>
      <c r="L906" t="s">
        <v>13</v>
      </c>
    </row>
    <row r="907" spans="1:12" hidden="1" x14ac:dyDescent="0.3">
      <c r="A907">
        <v>9</v>
      </c>
      <c r="B907">
        <v>2</v>
      </c>
      <c r="C907">
        <v>1</v>
      </c>
      <c r="D907">
        <v>22</v>
      </c>
      <c r="E907" t="s">
        <v>15</v>
      </c>
      <c r="F907">
        <v>5</v>
      </c>
      <c r="G907">
        <v>3</v>
      </c>
      <c r="J907" s="1">
        <f t="shared" si="131"/>
        <v>1.9634954084936209E-3</v>
      </c>
      <c r="K907" s="2">
        <f t="shared" ref="K907:K911" si="133">EXP(-9.7663+1.83097*LN(F907)+1.09511*LN(G907))</f>
        <v>3.6378364277704512E-3</v>
      </c>
      <c r="L907" t="s">
        <v>13</v>
      </c>
    </row>
    <row r="908" spans="1:12" hidden="1" x14ac:dyDescent="0.3">
      <c r="A908">
        <v>9</v>
      </c>
      <c r="B908">
        <v>2</v>
      </c>
      <c r="C908">
        <v>1</v>
      </c>
      <c r="D908">
        <v>10</v>
      </c>
      <c r="E908" t="s">
        <v>12</v>
      </c>
      <c r="F908">
        <v>5</v>
      </c>
      <c r="G908">
        <v>3</v>
      </c>
      <c r="J908" s="1">
        <f t="shared" si="131"/>
        <v>1.9634954084936209E-3</v>
      </c>
      <c r="K908" s="2">
        <f t="shared" si="133"/>
        <v>3.6378364277704512E-3</v>
      </c>
      <c r="L908" t="s">
        <v>13</v>
      </c>
    </row>
    <row r="909" spans="1:12" hidden="1" x14ac:dyDescent="0.3">
      <c r="A909">
        <v>9</v>
      </c>
      <c r="B909">
        <v>2</v>
      </c>
      <c r="C909">
        <v>1</v>
      </c>
      <c r="D909">
        <v>10</v>
      </c>
      <c r="E909" t="s">
        <v>12</v>
      </c>
      <c r="F909">
        <v>5</v>
      </c>
      <c r="G909">
        <v>3</v>
      </c>
      <c r="J909" s="1">
        <f t="shared" si="131"/>
        <v>1.9634954084936209E-3</v>
      </c>
      <c r="K909" s="2">
        <f t="shared" si="133"/>
        <v>3.6378364277704512E-3</v>
      </c>
      <c r="L909" t="s">
        <v>13</v>
      </c>
    </row>
    <row r="910" spans="1:12" hidden="1" x14ac:dyDescent="0.3">
      <c r="A910">
        <v>9</v>
      </c>
      <c r="B910">
        <v>2</v>
      </c>
      <c r="C910">
        <v>1</v>
      </c>
      <c r="D910">
        <v>10</v>
      </c>
      <c r="E910" t="s">
        <v>12</v>
      </c>
      <c r="F910">
        <v>10</v>
      </c>
      <c r="G910">
        <v>3</v>
      </c>
      <c r="J910" s="1">
        <f t="shared" si="131"/>
        <v>7.8539816339744835E-3</v>
      </c>
      <c r="K910" s="2">
        <f t="shared" si="133"/>
        <v>1.2942556175112916E-2</v>
      </c>
      <c r="L910" t="s">
        <v>13</v>
      </c>
    </row>
    <row r="911" spans="1:12" hidden="1" x14ac:dyDescent="0.3">
      <c r="A911">
        <v>9</v>
      </c>
      <c r="B911">
        <v>2</v>
      </c>
      <c r="C911">
        <v>1</v>
      </c>
      <c r="D911">
        <v>10</v>
      </c>
      <c r="E911" t="s">
        <v>12</v>
      </c>
      <c r="F911">
        <v>5</v>
      </c>
      <c r="G911">
        <v>3</v>
      </c>
      <c r="J911" s="1">
        <f t="shared" si="131"/>
        <v>1.9634954084936209E-3</v>
      </c>
      <c r="K911" s="2">
        <f t="shared" si="133"/>
        <v>3.6378364277704512E-3</v>
      </c>
      <c r="L911" t="s">
        <v>13</v>
      </c>
    </row>
    <row r="912" spans="1:12" hidden="1" x14ac:dyDescent="0.3">
      <c r="A912">
        <v>9</v>
      </c>
      <c r="B912">
        <v>2</v>
      </c>
      <c r="C912">
        <v>1</v>
      </c>
      <c r="D912">
        <v>24</v>
      </c>
      <c r="E912" t="s">
        <v>18</v>
      </c>
      <c r="F912">
        <v>5</v>
      </c>
      <c r="G912">
        <v>3</v>
      </c>
      <c r="J912" s="1">
        <f t="shared" si="131"/>
        <v>1.9634954084936209E-3</v>
      </c>
      <c r="K912" s="2">
        <f>EXP(-9.81042+1.86563*LN(F912)+1.0563*LN(G912))</f>
        <v>3.5268851656513989E-3</v>
      </c>
      <c r="L912" t="s">
        <v>13</v>
      </c>
    </row>
    <row r="913" spans="1:12" hidden="1" x14ac:dyDescent="0.3">
      <c r="A913">
        <v>9</v>
      </c>
      <c r="B913">
        <v>2</v>
      </c>
      <c r="C913">
        <v>1</v>
      </c>
      <c r="D913">
        <v>10</v>
      </c>
      <c r="E913" t="s">
        <v>12</v>
      </c>
      <c r="F913">
        <v>25</v>
      </c>
      <c r="G913">
        <v>6</v>
      </c>
      <c r="J913" s="1">
        <f t="shared" si="131"/>
        <v>4.9087385212340517E-2</v>
      </c>
      <c r="K913" s="2">
        <f>EXP(-9.7663+1.83097*LN(F913)+1.09511*LN(G913))</f>
        <v>0.14801210491524977</v>
      </c>
      <c r="L913" t="s">
        <v>17</v>
      </c>
    </row>
    <row r="914" spans="1:12" hidden="1" x14ac:dyDescent="0.3">
      <c r="A914">
        <v>9</v>
      </c>
      <c r="B914">
        <v>2</v>
      </c>
      <c r="C914">
        <v>1</v>
      </c>
      <c r="D914">
        <v>24</v>
      </c>
      <c r="E914" t="s">
        <v>18</v>
      </c>
      <c r="F914">
        <v>5</v>
      </c>
      <c r="G914">
        <v>3</v>
      </c>
      <c r="J914" s="1">
        <f t="shared" si="131"/>
        <v>1.9634954084936209E-3</v>
      </c>
      <c r="K914" s="2">
        <f t="shared" ref="K914:K923" si="134">EXP(-9.81042+1.86563*LN(F914)+1.0563*LN(G914))</f>
        <v>3.5268851656513989E-3</v>
      </c>
      <c r="L914" t="s">
        <v>13</v>
      </c>
    </row>
    <row r="915" spans="1:12" hidden="1" x14ac:dyDescent="0.3">
      <c r="A915">
        <v>9</v>
      </c>
      <c r="B915">
        <v>2</v>
      </c>
      <c r="C915">
        <v>1</v>
      </c>
      <c r="D915">
        <v>24</v>
      </c>
      <c r="E915" t="s">
        <v>18</v>
      </c>
      <c r="F915">
        <v>5</v>
      </c>
      <c r="G915">
        <v>3</v>
      </c>
      <c r="J915" s="1">
        <f t="shared" si="131"/>
        <v>1.9634954084936209E-3</v>
      </c>
      <c r="K915" s="2">
        <f t="shared" si="134"/>
        <v>3.5268851656513989E-3</v>
      </c>
      <c r="L915" t="s">
        <v>13</v>
      </c>
    </row>
    <row r="916" spans="1:12" hidden="1" x14ac:dyDescent="0.3">
      <c r="A916">
        <v>9</v>
      </c>
      <c r="B916">
        <v>2</v>
      </c>
      <c r="C916">
        <v>1</v>
      </c>
      <c r="D916">
        <v>24</v>
      </c>
      <c r="E916" t="s">
        <v>18</v>
      </c>
      <c r="F916">
        <v>5</v>
      </c>
      <c r="G916">
        <v>3</v>
      </c>
      <c r="J916" s="1">
        <f t="shared" si="131"/>
        <v>1.9634954084936209E-3</v>
      </c>
      <c r="K916" s="2">
        <f t="shared" si="134"/>
        <v>3.5268851656513989E-3</v>
      </c>
      <c r="L916" t="s">
        <v>13</v>
      </c>
    </row>
    <row r="917" spans="1:12" hidden="1" x14ac:dyDescent="0.3">
      <c r="A917">
        <v>9</v>
      </c>
      <c r="B917">
        <v>2</v>
      </c>
      <c r="C917">
        <v>1</v>
      </c>
      <c r="D917">
        <v>24</v>
      </c>
      <c r="E917" t="s">
        <v>18</v>
      </c>
      <c r="F917">
        <v>5</v>
      </c>
      <c r="G917">
        <v>3</v>
      </c>
      <c r="J917" s="1">
        <f t="shared" si="131"/>
        <v>1.9634954084936209E-3</v>
      </c>
      <c r="K917" s="2">
        <f t="shared" si="134"/>
        <v>3.5268851656513989E-3</v>
      </c>
      <c r="L917" t="s">
        <v>13</v>
      </c>
    </row>
    <row r="918" spans="1:12" hidden="1" x14ac:dyDescent="0.3">
      <c r="A918">
        <v>9</v>
      </c>
      <c r="B918">
        <v>2</v>
      </c>
      <c r="C918">
        <v>1</v>
      </c>
      <c r="D918">
        <v>24</v>
      </c>
      <c r="E918" t="s">
        <v>18</v>
      </c>
      <c r="F918">
        <v>5</v>
      </c>
      <c r="G918">
        <v>3</v>
      </c>
      <c r="J918" s="1">
        <f t="shared" si="131"/>
        <v>1.9634954084936209E-3</v>
      </c>
      <c r="K918" s="2">
        <f t="shared" si="134"/>
        <v>3.5268851656513989E-3</v>
      </c>
      <c r="L918" t="s">
        <v>13</v>
      </c>
    </row>
    <row r="919" spans="1:12" hidden="1" x14ac:dyDescent="0.3">
      <c r="A919">
        <v>9</v>
      </c>
      <c r="B919">
        <v>2</v>
      </c>
      <c r="C919">
        <v>1</v>
      </c>
      <c r="D919">
        <v>24</v>
      </c>
      <c r="E919" t="s">
        <v>18</v>
      </c>
      <c r="F919">
        <v>5</v>
      </c>
      <c r="G919">
        <v>3</v>
      </c>
      <c r="J919" s="1">
        <f t="shared" si="131"/>
        <v>1.9634954084936209E-3</v>
      </c>
      <c r="K919" s="2">
        <f t="shared" si="134"/>
        <v>3.5268851656513989E-3</v>
      </c>
      <c r="L919" t="s">
        <v>13</v>
      </c>
    </row>
    <row r="920" spans="1:12" hidden="1" x14ac:dyDescent="0.3">
      <c r="A920">
        <v>9</v>
      </c>
      <c r="B920">
        <v>2</v>
      </c>
      <c r="C920">
        <v>1</v>
      </c>
      <c r="D920">
        <v>24</v>
      </c>
      <c r="E920" t="s">
        <v>18</v>
      </c>
      <c r="F920">
        <v>5</v>
      </c>
      <c r="G920">
        <v>3</v>
      </c>
      <c r="J920" s="1">
        <f t="shared" si="131"/>
        <v>1.9634954084936209E-3</v>
      </c>
      <c r="K920" s="2">
        <f t="shared" si="134"/>
        <v>3.5268851656513989E-3</v>
      </c>
      <c r="L920" t="s">
        <v>13</v>
      </c>
    </row>
    <row r="921" spans="1:12" hidden="1" x14ac:dyDescent="0.3">
      <c r="A921">
        <v>9</v>
      </c>
      <c r="B921">
        <v>2</v>
      </c>
      <c r="C921">
        <v>1</v>
      </c>
      <c r="D921">
        <v>24</v>
      </c>
      <c r="E921" t="s">
        <v>18</v>
      </c>
      <c r="F921">
        <v>5</v>
      </c>
      <c r="G921">
        <v>3</v>
      </c>
      <c r="J921" s="1">
        <f t="shared" si="131"/>
        <v>1.9634954084936209E-3</v>
      </c>
      <c r="K921" s="2">
        <f t="shared" si="134"/>
        <v>3.5268851656513989E-3</v>
      </c>
      <c r="L921" t="s">
        <v>13</v>
      </c>
    </row>
    <row r="922" spans="1:12" hidden="1" x14ac:dyDescent="0.3">
      <c r="A922">
        <v>9</v>
      </c>
      <c r="B922">
        <v>2</v>
      </c>
      <c r="C922">
        <v>1</v>
      </c>
      <c r="D922">
        <v>24</v>
      </c>
      <c r="E922" t="s">
        <v>18</v>
      </c>
      <c r="F922">
        <v>5</v>
      </c>
      <c r="G922">
        <v>3</v>
      </c>
      <c r="J922" s="1">
        <f t="shared" si="131"/>
        <v>1.9634954084936209E-3</v>
      </c>
      <c r="K922" s="2">
        <f t="shared" si="134"/>
        <v>3.5268851656513989E-3</v>
      </c>
      <c r="L922" t="s">
        <v>13</v>
      </c>
    </row>
    <row r="923" spans="1:12" hidden="1" x14ac:dyDescent="0.3">
      <c r="A923">
        <v>9</v>
      </c>
      <c r="B923">
        <v>2</v>
      </c>
      <c r="C923">
        <v>1</v>
      </c>
      <c r="D923">
        <v>24</v>
      </c>
      <c r="E923" t="s">
        <v>18</v>
      </c>
      <c r="F923">
        <v>5</v>
      </c>
      <c r="G923">
        <v>3</v>
      </c>
      <c r="J923" s="1">
        <f t="shared" si="131"/>
        <v>1.9634954084936209E-3</v>
      </c>
      <c r="K923" s="2">
        <f t="shared" si="134"/>
        <v>3.5268851656513989E-3</v>
      </c>
      <c r="L923" t="s">
        <v>13</v>
      </c>
    </row>
    <row r="924" spans="1:12" hidden="1" x14ac:dyDescent="0.3">
      <c r="A924">
        <v>9</v>
      </c>
      <c r="B924">
        <v>2</v>
      </c>
      <c r="C924">
        <v>1</v>
      </c>
      <c r="D924">
        <v>10</v>
      </c>
      <c r="E924" t="s">
        <v>12</v>
      </c>
      <c r="F924">
        <v>10</v>
      </c>
      <c r="G924">
        <v>3</v>
      </c>
      <c r="J924" s="1">
        <f t="shared" si="131"/>
        <v>7.8539816339744835E-3</v>
      </c>
      <c r="K924" s="2">
        <f t="shared" ref="K924:K926" si="135">EXP(-9.7663+1.83097*LN(F924)+1.09511*LN(G924))</f>
        <v>1.2942556175112916E-2</v>
      </c>
      <c r="L924" t="s">
        <v>13</v>
      </c>
    </row>
    <row r="925" spans="1:12" hidden="1" x14ac:dyDescent="0.3">
      <c r="A925">
        <v>9</v>
      </c>
      <c r="B925">
        <v>2</v>
      </c>
      <c r="C925">
        <v>1</v>
      </c>
      <c r="D925">
        <v>10</v>
      </c>
      <c r="E925" t="s">
        <v>12</v>
      </c>
      <c r="F925">
        <v>5</v>
      </c>
      <c r="G925">
        <v>3</v>
      </c>
      <c r="J925" s="1">
        <f t="shared" si="131"/>
        <v>1.9634954084936209E-3</v>
      </c>
      <c r="K925" s="2">
        <f t="shared" si="135"/>
        <v>3.6378364277704512E-3</v>
      </c>
      <c r="L925" t="s">
        <v>13</v>
      </c>
    </row>
    <row r="926" spans="1:12" hidden="1" x14ac:dyDescent="0.3">
      <c r="A926">
        <v>9</v>
      </c>
      <c r="B926">
        <v>2</v>
      </c>
      <c r="C926">
        <v>1</v>
      </c>
      <c r="D926">
        <v>10</v>
      </c>
      <c r="E926" t="s">
        <v>12</v>
      </c>
      <c r="F926">
        <v>5</v>
      </c>
      <c r="G926">
        <v>3</v>
      </c>
      <c r="J926" s="1">
        <f t="shared" si="131"/>
        <v>1.9634954084936209E-3</v>
      </c>
      <c r="K926" s="2">
        <f t="shared" si="135"/>
        <v>3.6378364277704512E-3</v>
      </c>
      <c r="L926" t="s">
        <v>13</v>
      </c>
    </row>
    <row r="927" spans="1:12" hidden="1" x14ac:dyDescent="0.3">
      <c r="A927">
        <v>9</v>
      </c>
      <c r="B927">
        <v>5</v>
      </c>
      <c r="C927">
        <v>1</v>
      </c>
      <c r="D927">
        <v>24</v>
      </c>
      <c r="E927" t="s">
        <v>18</v>
      </c>
      <c r="F927">
        <v>5</v>
      </c>
      <c r="G927">
        <v>3</v>
      </c>
      <c r="J927" s="1">
        <f t="shared" si="131"/>
        <v>1.9634954084936209E-3</v>
      </c>
      <c r="K927" s="2">
        <f t="shared" ref="K927:K934" si="136">EXP(-9.81042+1.86563*LN(F927)+1.0563*LN(G927))</f>
        <v>3.5268851656513989E-3</v>
      </c>
      <c r="L927" t="s">
        <v>13</v>
      </c>
    </row>
    <row r="928" spans="1:12" hidden="1" x14ac:dyDescent="0.3">
      <c r="A928">
        <v>9</v>
      </c>
      <c r="B928">
        <v>5</v>
      </c>
      <c r="C928">
        <v>1</v>
      </c>
      <c r="D928">
        <v>24</v>
      </c>
      <c r="E928" t="s">
        <v>18</v>
      </c>
      <c r="F928">
        <v>5</v>
      </c>
      <c r="G928">
        <v>3</v>
      </c>
      <c r="J928" s="1">
        <f t="shared" si="131"/>
        <v>1.9634954084936209E-3</v>
      </c>
      <c r="K928" s="2">
        <f t="shared" si="136"/>
        <v>3.5268851656513989E-3</v>
      </c>
      <c r="L928" t="s">
        <v>13</v>
      </c>
    </row>
    <row r="929" spans="1:12" hidden="1" x14ac:dyDescent="0.3">
      <c r="A929">
        <v>9</v>
      </c>
      <c r="B929">
        <v>5</v>
      </c>
      <c r="C929">
        <v>1</v>
      </c>
      <c r="D929">
        <v>24</v>
      </c>
      <c r="E929" t="s">
        <v>18</v>
      </c>
      <c r="F929">
        <v>5</v>
      </c>
      <c r="G929">
        <v>3</v>
      </c>
      <c r="J929" s="1">
        <f t="shared" si="131"/>
        <v>1.9634954084936209E-3</v>
      </c>
      <c r="K929" s="2">
        <f t="shared" si="136"/>
        <v>3.5268851656513989E-3</v>
      </c>
      <c r="L929" t="s">
        <v>13</v>
      </c>
    </row>
    <row r="930" spans="1:12" hidden="1" x14ac:dyDescent="0.3">
      <c r="A930">
        <v>9</v>
      </c>
      <c r="B930">
        <v>5</v>
      </c>
      <c r="C930">
        <v>1</v>
      </c>
      <c r="D930">
        <v>24</v>
      </c>
      <c r="E930" t="s">
        <v>18</v>
      </c>
      <c r="F930">
        <v>10</v>
      </c>
      <c r="G930">
        <v>6</v>
      </c>
      <c r="J930" s="1">
        <f t="shared" si="131"/>
        <v>7.8539816339744835E-3</v>
      </c>
      <c r="K930" s="2">
        <f t="shared" si="136"/>
        <v>2.6728826664807165E-2</v>
      </c>
      <c r="L930" t="s">
        <v>13</v>
      </c>
    </row>
    <row r="931" spans="1:12" hidden="1" x14ac:dyDescent="0.3">
      <c r="A931">
        <v>9</v>
      </c>
      <c r="B931">
        <v>5</v>
      </c>
      <c r="C931">
        <v>1</v>
      </c>
      <c r="D931">
        <v>24</v>
      </c>
      <c r="E931" t="s">
        <v>18</v>
      </c>
      <c r="F931">
        <v>10</v>
      </c>
      <c r="G931">
        <v>6</v>
      </c>
      <c r="J931" s="1">
        <f t="shared" si="131"/>
        <v>7.8539816339744835E-3</v>
      </c>
      <c r="K931" s="2">
        <f t="shared" si="136"/>
        <v>2.6728826664807165E-2</v>
      </c>
      <c r="L931" t="s">
        <v>13</v>
      </c>
    </row>
    <row r="932" spans="1:12" hidden="1" x14ac:dyDescent="0.3">
      <c r="A932">
        <v>9</v>
      </c>
      <c r="B932">
        <v>5</v>
      </c>
      <c r="C932">
        <v>1</v>
      </c>
      <c r="D932">
        <v>24</v>
      </c>
      <c r="E932" t="s">
        <v>18</v>
      </c>
      <c r="F932">
        <v>5</v>
      </c>
      <c r="G932">
        <v>3</v>
      </c>
      <c r="J932" s="1">
        <f t="shared" si="131"/>
        <v>1.9634954084936209E-3</v>
      </c>
      <c r="K932" s="2">
        <f t="shared" si="136"/>
        <v>3.5268851656513989E-3</v>
      </c>
      <c r="L932" t="s">
        <v>13</v>
      </c>
    </row>
    <row r="933" spans="1:12" hidden="1" x14ac:dyDescent="0.3">
      <c r="A933">
        <v>9</v>
      </c>
      <c r="B933">
        <v>5</v>
      </c>
      <c r="C933">
        <v>1</v>
      </c>
      <c r="D933">
        <v>24</v>
      </c>
      <c r="E933" t="s">
        <v>18</v>
      </c>
      <c r="F933">
        <v>5</v>
      </c>
      <c r="G933">
        <v>3</v>
      </c>
      <c r="J933" s="1">
        <f t="shared" si="131"/>
        <v>1.9634954084936209E-3</v>
      </c>
      <c r="K933" s="2">
        <f t="shared" si="136"/>
        <v>3.5268851656513989E-3</v>
      </c>
      <c r="L933" t="s">
        <v>13</v>
      </c>
    </row>
    <row r="934" spans="1:12" hidden="1" x14ac:dyDescent="0.3">
      <c r="A934">
        <v>9</v>
      </c>
      <c r="B934">
        <v>5</v>
      </c>
      <c r="C934">
        <v>1</v>
      </c>
      <c r="D934">
        <v>24</v>
      </c>
      <c r="E934" t="s">
        <v>18</v>
      </c>
      <c r="F934">
        <v>5</v>
      </c>
      <c r="G934">
        <v>3</v>
      </c>
      <c r="J934" s="1">
        <f t="shared" si="131"/>
        <v>1.9634954084936209E-3</v>
      </c>
      <c r="K934" s="2">
        <f t="shared" si="136"/>
        <v>3.5268851656513989E-3</v>
      </c>
      <c r="L934" t="s">
        <v>13</v>
      </c>
    </row>
    <row r="935" spans="1:12" hidden="1" x14ac:dyDescent="0.3">
      <c r="A935">
        <v>9</v>
      </c>
      <c r="B935">
        <v>5</v>
      </c>
      <c r="C935">
        <v>1</v>
      </c>
      <c r="D935">
        <v>10</v>
      </c>
      <c r="E935" t="s">
        <v>12</v>
      </c>
      <c r="F935">
        <v>10</v>
      </c>
      <c r="G935">
        <v>5</v>
      </c>
      <c r="J935" s="1">
        <f t="shared" si="131"/>
        <v>7.8539816339744835E-3</v>
      </c>
      <c r="K935" s="2">
        <f>EXP(-9.7663+1.83097*LN(F935)+1.09511*LN(G935))</f>
        <v>2.2644818432641822E-2</v>
      </c>
      <c r="L935" t="s">
        <v>13</v>
      </c>
    </row>
    <row r="936" spans="1:12" hidden="1" x14ac:dyDescent="0.3">
      <c r="A936">
        <v>9</v>
      </c>
      <c r="B936">
        <v>5</v>
      </c>
      <c r="C936">
        <v>1</v>
      </c>
      <c r="D936">
        <v>24</v>
      </c>
      <c r="E936" t="s">
        <v>18</v>
      </c>
      <c r="F936">
        <v>20</v>
      </c>
      <c r="G936">
        <v>6</v>
      </c>
      <c r="J936" s="1">
        <f t="shared" si="131"/>
        <v>3.1415926535897934E-2</v>
      </c>
      <c r="K936" s="2">
        <f t="shared" ref="K936:K946" si="137">EXP(-9.81042+1.86563*LN(F936)+1.0563*LN(G936))</f>
        <v>9.7407071222956207E-2</v>
      </c>
      <c r="L936" t="s">
        <v>17</v>
      </c>
    </row>
    <row r="937" spans="1:12" hidden="1" x14ac:dyDescent="0.3">
      <c r="A937">
        <v>9</v>
      </c>
      <c r="B937">
        <v>5</v>
      </c>
      <c r="C937">
        <v>1</v>
      </c>
      <c r="D937">
        <v>24</v>
      </c>
      <c r="E937" t="s">
        <v>18</v>
      </c>
      <c r="F937">
        <v>10</v>
      </c>
      <c r="G937">
        <v>5</v>
      </c>
      <c r="J937" s="1">
        <f t="shared" si="131"/>
        <v>7.8539816339744835E-3</v>
      </c>
      <c r="K937" s="2">
        <f t="shared" si="137"/>
        <v>2.2046555420420225E-2</v>
      </c>
      <c r="L937" t="s">
        <v>13</v>
      </c>
    </row>
    <row r="938" spans="1:12" hidden="1" x14ac:dyDescent="0.3">
      <c r="A938">
        <v>9</v>
      </c>
      <c r="B938">
        <v>5</v>
      </c>
      <c r="C938">
        <v>1</v>
      </c>
      <c r="D938">
        <v>24</v>
      </c>
      <c r="E938" t="s">
        <v>18</v>
      </c>
      <c r="F938">
        <v>35</v>
      </c>
      <c r="G938">
        <v>6</v>
      </c>
      <c r="J938" s="1">
        <f t="shared" si="131"/>
        <v>9.6211275016187411E-2</v>
      </c>
      <c r="K938" s="2">
        <f t="shared" si="137"/>
        <v>0.27670025553017308</v>
      </c>
      <c r="L938" t="s">
        <v>19</v>
      </c>
    </row>
    <row r="939" spans="1:12" hidden="1" x14ac:dyDescent="0.3">
      <c r="A939">
        <v>9</v>
      </c>
      <c r="B939">
        <v>5</v>
      </c>
      <c r="C939">
        <v>1</v>
      </c>
      <c r="D939">
        <v>24</v>
      </c>
      <c r="E939" t="s">
        <v>18</v>
      </c>
      <c r="F939">
        <v>5</v>
      </c>
      <c r="G939">
        <v>3</v>
      </c>
      <c r="J939" s="1">
        <f t="shared" si="131"/>
        <v>1.9634954084936209E-3</v>
      </c>
      <c r="K939" s="2">
        <f t="shared" si="137"/>
        <v>3.5268851656513989E-3</v>
      </c>
      <c r="L939" t="s">
        <v>13</v>
      </c>
    </row>
    <row r="940" spans="1:12" hidden="1" x14ac:dyDescent="0.3">
      <c r="A940">
        <v>9</v>
      </c>
      <c r="B940">
        <v>5</v>
      </c>
      <c r="C940">
        <v>1</v>
      </c>
      <c r="D940">
        <v>24</v>
      </c>
      <c r="E940" t="s">
        <v>18</v>
      </c>
      <c r="F940">
        <v>5</v>
      </c>
      <c r="G940">
        <v>6</v>
      </c>
      <c r="J940" s="1">
        <f t="shared" si="131"/>
        <v>1.9634954084936209E-3</v>
      </c>
      <c r="K940" s="2">
        <f t="shared" si="137"/>
        <v>7.3344795804612326E-3</v>
      </c>
      <c r="L940" t="s">
        <v>13</v>
      </c>
    </row>
    <row r="941" spans="1:12" hidden="1" x14ac:dyDescent="0.3">
      <c r="A941">
        <v>9</v>
      </c>
      <c r="B941">
        <v>5</v>
      </c>
      <c r="C941">
        <v>1</v>
      </c>
      <c r="D941">
        <v>24</v>
      </c>
      <c r="E941" t="s">
        <v>18</v>
      </c>
      <c r="F941">
        <v>10</v>
      </c>
      <c r="G941">
        <v>6</v>
      </c>
      <c r="J941" s="1">
        <f t="shared" si="131"/>
        <v>7.8539816339744835E-3</v>
      </c>
      <c r="K941" s="2">
        <f t="shared" si="137"/>
        <v>2.6728826664807165E-2</v>
      </c>
      <c r="L941" t="s">
        <v>13</v>
      </c>
    </row>
    <row r="942" spans="1:12" hidden="1" x14ac:dyDescent="0.3">
      <c r="A942">
        <v>9</v>
      </c>
      <c r="B942">
        <v>5</v>
      </c>
      <c r="C942">
        <v>1</v>
      </c>
      <c r="D942">
        <v>24</v>
      </c>
      <c r="E942" t="s">
        <v>18</v>
      </c>
      <c r="F942">
        <v>5</v>
      </c>
      <c r="G942">
        <v>6</v>
      </c>
      <c r="J942" s="1">
        <f t="shared" si="131"/>
        <v>1.9634954084936209E-3</v>
      </c>
      <c r="K942" s="2">
        <f t="shared" si="137"/>
        <v>7.3344795804612326E-3</v>
      </c>
      <c r="L942" t="s">
        <v>13</v>
      </c>
    </row>
    <row r="943" spans="1:12" hidden="1" x14ac:dyDescent="0.3">
      <c r="A943">
        <v>9</v>
      </c>
      <c r="B943">
        <v>5</v>
      </c>
      <c r="C943">
        <v>1</v>
      </c>
      <c r="D943">
        <v>24</v>
      </c>
      <c r="E943" t="s">
        <v>18</v>
      </c>
      <c r="F943">
        <v>5</v>
      </c>
      <c r="G943">
        <v>3</v>
      </c>
      <c r="J943" s="1">
        <f t="shared" si="131"/>
        <v>1.9634954084936209E-3</v>
      </c>
      <c r="K943" s="2">
        <f t="shared" si="137"/>
        <v>3.5268851656513989E-3</v>
      </c>
      <c r="L943" t="s">
        <v>13</v>
      </c>
    </row>
    <row r="944" spans="1:12" hidden="1" x14ac:dyDescent="0.3">
      <c r="A944">
        <v>9</v>
      </c>
      <c r="B944">
        <v>5</v>
      </c>
      <c r="C944">
        <v>1</v>
      </c>
      <c r="D944">
        <v>2</v>
      </c>
      <c r="E944" t="s">
        <v>16</v>
      </c>
      <c r="F944">
        <v>15</v>
      </c>
      <c r="G944">
        <v>10</v>
      </c>
      <c r="J944" s="1">
        <f t="shared" si="131"/>
        <v>1.7671458676442587E-2</v>
      </c>
      <c r="K944" s="2">
        <f t="shared" si="137"/>
        <v>9.7687695493628809E-2</v>
      </c>
      <c r="L944" t="s">
        <v>13</v>
      </c>
    </row>
    <row r="945" spans="1:12" hidden="1" x14ac:dyDescent="0.3">
      <c r="A945">
        <v>9</v>
      </c>
      <c r="B945">
        <v>5</v>
      </c>
      <c r="C945">
        <v>1</v>
      </c>
      <c r="D945">
        <v>2</v>
      </c>
      <c r="E945" t="s">
        <v>16</v>
      </c>
      <c r="F945">
        <v>15</v>
      </c>
      <c r="G945">
        <v>10</v>
      </c>
      <c r="J945" s="1">
        <f t="shared" si="131"/>
        <v>1.7671458676442587E-2</v>
      </c>
      <c r="K945" s="2">
        <f t="shared" si="137"/>
        <v>9.7687695493628809E-2</v>
      </c>
      <c r="L945" t="s">
        <v>13</v>
      </c>
    </row>
    <row r="946" spans="1:12" hidden="1" x14ac:dyDescent="0.3">
      <c r="A946">
        <v>9</v>
      </c>
      <c r="B946">
        <v>5</v>
      </c>
      <c r="C946">
        <v>1</v>
      </c>
      <c r="D946">
        <v>24</v>
      </c>
      <c r="E946" t="s">
        <v>18</v>
      </c>
      <c r="F946">
        <v>5</v>
      </c>
      <c r="G946">
        <v>3</v>
      </c>
      <c r="J946" s="1">
        <f t="shared" si="131"/>
        <v>1.9634954084936209E-3</v>
      </c>
      <c r="K946" s="2">
        <f t="shared" si="137"/>
        <v>3.5268851656513989E-3</v>
      </c>
      <c r="L946" t="s">
        <v>13</v>
      </c>
    </row>
    <row r="947" spans="1:12" hidden="1" x14ac:dyDescent="0.3">
      <c r="A947">
        <v>9</v>
      </c>
      <c r="B947">
        <v>5</v>
      </c>
      <c r="C947">
        <v>1</v>
      </c>
      <c r="D947">
        <v>22</v>
      </c>
      <c r="E947" t="s">
        <v>15</v>
      </c>
      <c r="F947">
        <v>5</v>
      </c>
      <c r="G947">
        <v>3</v>
      </c>
      <c r="J947" s="1">
        <f t="shared" si="131"/>
        <v>1.9634954084936209E-3</v>
      </c>
      <c r="K947" s="2">
        <f>EXP(-9.7663+1.83097*LN(F947)+1.09511*LN(G947))</f>
        <v>3.6378364277704512E-3</v>
      </c>
      <c r="L947" t="s">
        <v>13</v>
      </c>
    </row>
    <row r="948" spans="1:12" hidden="1" x14ac:dyDescent="0.3">
      <c r="A948">
        <v>9</v>
      </c>
      <c r="B948">
        <v>5</v>
      </c>
      <c r="C948">
        <v>1</v>
      </c>
      <c r="D948">
        <v>24</v>
      </c>
      <c r="E948" t="s">
        <v>18</v>
      </c>
      <c r="F948">
        <v>5</v>
      </c>
      <c r="G948">
        <v>3</v>
      </c>
      <c r="J948" s="1">
        <f t="shared" si="131"/>
        <v>1.9634954084936209E-3</v>
      </c>
      <c r="K948" s="2">
        <f t="shared" ref="K948:K958" si="138">EXP(-9.81042+1.86563*LN(F948)+1.0563*LN(G948))</f>
        <v>3.5268851656513989E-3</v>
      </c>
      <c r="L948" t="s">
        <v>13</v>
      </c>
    </row>
    <row r="949" spans="1:12" hidden="1" x14ac:dyDescent="0.3">
      <c r="A949">
        <v>9</v>
      </c>
      <c r="B949">
        <v>5</v>
      </c>
      <c r="C949">
        <v>1</v>
      </c>
      <c r="D949">
        <v>24</v>
      </c>
      <c r="E949" t="s">
        <v>18</v>
      </c>
      <c r="F949">
        <v>5</v>
      </c>
      <c r="G949">
        <v>3</v>
      </c>
      <c r="J949" s="1">
        <f t="shared" si="131"/>
        <v>1.9634954084936209E-3</v>
      </c>
      <c r="K949" s="2">
        <f t="shared" si="138"/>
        <v>3.5268851656513989E-3</v>
      </c>
      <c r="L949" t="s">
        <v>13</v>
      </c>
    </row>
    <row r="950" spans="1:12" hidden="1" x14ac:dyDescent="0.3">
      <c r="A950">
        <v>9</v>
      </c>
      <c r="B950">
        <v>5</v>
      </c>
      <c r="C950">
        <v>1</v>
      </c>
      <c r="D950">
        <v>24</v>
      </c>
      <c r="E950" t="s">
        <v>18</v>
      </c>
      <c r="F950">
        <v>5</v>
      </c>
      <c r="G950">
        <v>3</v>
      </c>
      <c r="J950" s="1">
        <f t="shared" si="131"/>
        <v>1.9634954084936209E-3</v>
      </c>
      <c r="K950" s="2">
        <f t="shared" si="138"/>
        <v>3.5268851656513989E-3</v>
      </c>
      <c r="L950" t="s">
        <v>13</v>
      </c>
    </row>
    <row r="951" spans="1:12" hidden="1" x14ac:dyDescent="0.3">
      <c r="A951">
        <v>9</v>
      </c>
      <c r="B951">
        <v>5</v>
      </c>
      <c r="C951">
        <v>1</v>
      </c>
      <c r="D951">
        <v>24</v>
      </c>
      <c r="E951" t="s">
        <v>18</v>
      </c>
      <c r="F951">
        <v>5</v>
      </c>
      <c r="G951">
        <v>3</v>
      </c>
      <c r="J951" s="1">
        <f t="shared" si="131"/>
        <v>1.9634954084936209E-3</v>
      </c>
      <c r="K951" s="2">
        <f t="shared" si="138"/>
        <v>3.5268851656513989E-3</v>
      </c>
      <c r="L951" t="s">
        <v>13</v>
      </c>
    </row>
    <row r="952" spans="1:12" hidden="1" x14ac:dyDescent="0.3">
      <c r="A952">
        <v>9</v>
      </c>
      <c r="B952">
        <v>5</v>
      </c>
      <c r="C952">
        <v>1</v>
      </c>
      <c r="D952">
        <v>24</v>
      </c>
      <c r="E952" t="s">
        <v>18</v>
      </c>
      <c r="F952">
        <v>5</v>
      </c>
      <c r="G952">
        <v>3</v>
      </c>
      <c r="J952" s="1">
        <f t="shared" si="131"/>
        <v>1.9634954084936209E-3</v>
      </c>
      <c r="K952" s="2">
        <f t="shared" si="138"/>
        <v>3.5268851656513989E-3</v>
      </c>
      <c r="L952" t="s">
        <v>13</v>
      </c>
    </row>
    <row r="953" spans="1:12" hidden="1" x14ac:dyDescent="0.3">
      <c r="A953">
        <v>9</v>
      </c>
      <c r="B953">
        <v>5</v>
      </c>
      <c r="C953">
        <v>1</v>
      </c>
      <c r="D953">
        <v>24</v>
      </c>
      <c r="E953" t="s">
        <v>18</v>
      </c>
      <c r="F953">
        <v>15</v>
      </c>
      <c r="G953">
        <v>6</v>
      </c>
      <c r="J953" s="1">
        <f t="shared" si="131"/>
        <v>1.7671458676442587E-2</v>
      </c>
      <c r="K953" s="2">
        <f t="shared" si="138"/>
        <v>5.6950957515054322E-2</v>
      </c>
      <c r="L953" t="s">
        <v>13</v>
      </c>
    </row>
    <row r="954" spans="1:12" hidden="1" x14ac:dyDescent="0.3">
      <c r="A954">
        <v>9</v>
      </c>
      <c r="B954">
        <v>5</v>
      </c>
      <c r="C954">
        <v>1</v>
      </c>
      <c r="D954">
        <v>24</v>
      </c>
      <c r="E954" t="s">
        <v>18</v>
      </c>
      <c r="F954">
        <v>5</v>
      </c>
      <c r="G954">
        <v>3</v>
      </c>
      <c r="J954" s="1">
        <f t="shared" si="131"/>
        <v>1.9634954084936209E-3</v>
      </c>
      <c r="K954" s="2">
        <f t="shared" si="138"/>
        <v>3.5268851656513989E-3</v>
      </c>
      <c r="L954" t="s">
        <v>13</v>
      </c>
    </row>
    <row r="955" spans="1:12" hidden="1" x14ac:dyDescent="0.3">
      <c r="A955">
        <v>9</v>
      </c>
      <c r="B955">
        <v>5</v>
      </c>
      <c r="C955">
        <v>1</v>
      </c>
      <c r="D955">
        <v>24</v>
      </c>
      <c r="E955" t="s">
        <v>18</v>
      </c>
      <c r="F955">
        <v>10</v>
      </c>
      <c r="G955">
        <v>6</v>
      </c>
      <c r="J955" s="1">
        <f t="shared" si="131"/>
        <v>7.8539816339744835E-3</v>
      </c>
      <c r="K955" s="2">
        <f t="shared" si="138"/>
        <v>2.6728826664807165E-2</v>
      </c>
      <c r="L955" t="s">
        <v>13</v>
      </c>
    </row>
    <row r="956" spans="1:12" hidden="1" x14ac:dyDescent="0.3">
      <c r="A956">
        <v>9</v>
      </c>
      <c r="B956">
        <v>5</v>
      </c>
      <c r="C956">
        <v>1</v>
      </c>
      <c r="D956">
        <v>24</v>
      </c>
      <c r="E956" t="s">
        <v>18</v>
      </c>
      <c r="F956">
        <v>5</v>
      </c>
      <c r="G956">
        <v>3</v>
      </c>
      <c r="J956" s="1">
        <f t="shared" si="131"/>
        <v>1.9634954084936209E-3</v>
      </c>
      <c r="K956" s="2">
        <f t="shared" si="138"/>
        <v>3.5268851656513989E-3</v>
      </c>
      <c r="L956" t="s">
        <v>13</v>
      </c>
    </row>
    <row r="957" spans="1:12" hidden="1" x14ac:dyDescent="0.3">
      <c r="A957">
        <v>9</v>
      </c>
      <c r="B957">
        <v>5</v>
      </c>
      <c r="C957">
        <v>1</v>
      </c>
      <c r="D957">
        <v>24</v>
      </c>
      <c r="E957" t="s">
        <v>18</v>
      </c>
      <c r="F957">
        <v>5</v>
      </c>
      <c r="G957">
        <v>3</v>
      </c>
      <c r="J957" s="1">
        <f t="shared" si="131"/>
        <v>1.9634954084936209E-3</v>
      </c>
      <c r="K957" s="2">
        <f t="shared" si="138"/>
        <v>3.5268851656513989E-3</v>
      </c>
      <c r="L957" t="s">
        <v>13</v>
      </c>
    </row>
    <row r="958" spans="1:12" hidden="1" x14ac:dyDescent="0.3">
      <c r="A958">
        <v>9</v>
      </c>
      <c r="B958">
        <v>5</v>
      </c>
      <c r="C958">
        <v>1</v>
      </c>
      <c r="D958">
        <v>24</v>
      </c>
      <c r="E958" t="s">
        <v>18</v>
      </c>
      <c r="F958">
        <v>5</v>
      </c>
      <c r="G958">
        <v>3</v>
      </c>
      <c r="J958" s="1">
        <f t="shared" si="131"/>
        <v>1.9634954084936209E-3</v>
      </c>
      <c r="K958" s="2">
        <f t="shared" si="138"/>
        <v>3.5268851656513989E-3</v>
      </c>
      <c r="L958" t="s">
        <v>13</v>
      </c>
    </row>
    <row r="959" spans="1:12" hidden="1" x14ac:dyDescent="0.3">
      <c r="A959">
        <v>9</v>
      </c>
      <c r="B959">
        <v>5</v>
      </c>
      <c r="C959">
        <v>1</v>
      </c>
      <c r="D959">
        <v>22</v>
      </c>
      <c r="E959" t="s">
        <v>15</v>
      </c>
      <c r="F959">
        <v>5</v>
      </c>
      <c r="G959">
        <v>3</v>
      </c>
      <c r="J959" s="1">
        <f t="shared" si="131"/>
        <v>1.9634954084936209E-3</v>
      </c>
      <c r="K959" s="2">
        <f t="shared" ref="K959:K960" si="139">EXP(-9.7663+1.83097*LN(F959)+1.09511*LN(G959))</f>
        <v>3.6378364277704512E-3</v>
      </c>
      <c r="L959" t="s">
        <v>13</v>
      </c>
    </row>
    <row r="960" spans="1:12" hidden="1" x14ac:dyDescent="0.3">
      <c r="A960">
        <v>9</v>
      </c>
      <c r="B960">
        <v>5</v>
      </c>
      <c r="C960">
        <v>1</v>
      </c>
      <c r="D960">
        <v>22</v>
      </c>
      <c r="E960" t="s">
        <v>15</v>
      </c>
      <c r="F960">
        <v>5</v>
      </c>
      <c r="G960">
        <v>3</v>
      </c>
      <c r="J960" s="1">
        <f t="shared" si="131"/>
        <v>1.9634954084936209E-3</v>
      </c>
      <c r="K960" s="2">
        <f t="shared" si="139"/>
        <v>3.6378364277704512E-3</v>
      </c>
      <c r="L960" t="s">
        <v>13</v>
      </c>
    </row>
    <row r="961" spans="1:12" hidden="1" x14ac:dyDescent="0.3">
      <c r="A961">
        <v>9</v>
      </c>
      <c r="B961">
        <v>5</v>
      </c>
      <c r="C961">
        <v>1</v>
      </c>
      <c r="D961">
        <v>24</v>
      </c>
      <c r="E961" t="s">
        <v>18</v>
      </c>
      <c r="F961">
        <v>20</v>
      </c>
      <c r="G961">
        <v>6</v>
      </c>
      <c r="J961" s="1">
        <f t="shared" si="131"/>
        <v>3.1415926535897934E-2</v>
      </c>
      <c r="K961" s="2">
        <f t="shared" ref="K961:K966" si="140">EXP(-9.81042+1.86563*LN(F961)+1.0563*LN(G961))</f>
        <v>9.7407071222956207E-2</v>
      </c>
      <c r="L961" t="s">
        <v>17</v>
      </c>
    </row>
    <row r="962" spans="1:12" hidden="1" x14ac:dyDescent="0.3">
      <c r="A962">
        <v>9</v>
      </c>
      <c r="B962">
        <v>5</v>
      </c>
      <c r="C962">
        <v>1</v>
      </c>
      <c r="D962">
        <v>24</v>
      </c>
      <c r="E962" t="s">
        <v>18</v>
      </c>
      <c r="F962">
        <v>5</v>
      </c>
      <c r="G962">
        <v>3</v>
      </c>
      <c r="J962" s="1">
        <f t="shared" si="131"/>
        <v>1.9634954084936209E-3</v>
      </c>
      <c r="K962" s="2">
        <f t="shared" si="140"/>
        <v>3.5268851656513989E-3</v>
      </c>
      <c r="L962" t="s">
        <v>13</v>
      </c>
    </row>
    <row r="963" spans="1:12" hidden="1" x14ac:dyDescent="0.3">
      <c r="A963">
        <v>9</v>
      </c>
      <c r="B963">
        <v>5</v>
      </c>
      <c r="C963">
        <v>1</v>
      </c>
      <c r="D963">
        <v>24</v>
      </c>
      <c r="E963" t="s">
        <v>18</v>
      </c>
      <c r="F963">
        <v>10</v>
      </c>
      <c r="G963">
        <v>5</v>
      </c>
      <c r="J963" s="1">
        <f t="shared" ref="J963:J1026" si="141">((F963*F963/10000)*(PI()/4*C963))</f>
        <v>7.8539816339744835E-3</v>
      </c>
      <c r="K963" s="2">
        <f t="shared" si="140"/>
        <v>2.2046555420420225E-2</v>
      </c>
      <c r="L963" t="s">
        <v>13</v>
      </c>
    </row>
    <row r="964" spans="1:12" hidden="1" x14ac:dyDescent="0.3">
      <c r="A964">
        <v>9</v>
      </c>
      <c r="B964">
        <v>5</v>
      </c>
      <c r="C964">
        <v>1</v>
      </c>
      <c r="D964">
        <v>24</v>
      </c>
      <c r="E964" t="s">
        <v>18</v>
      </c>
      <c r="F964">
        <v>5</v>
      </c>
      <c r="G964">
        <v>3</v>
      </c>
      <c r="J964" s="1">
        <f t="shared" si="141"/>
        <v>1.9634954084936209E-3</v>
      </c>
      <c r="K964" s="2">
        <f t="shared" si="140"/>
        <v>3.5268851656513989E-3</v>
      </c>
      <c r="L964" t="s">
        <v>13</v>
      </c>
    </row>
    <row r="965" spans="1:12" hidden="1" x14ac:dyDescent="0.3">
      <c r="A965">
        <v>9</v>
      </c>
      <c r="B965">
        <v>5</v>
      </c>
      <c r="C965">
        <v>1</v>
      </c>
      <c r="D965">
        <v>24</v>
      </c>
      <c r="E965" t="s">
        <v>18</v>
      </c>
      <c r="F965">
        <v>5</v>
      </c>
      <c r="G965">
        <v>3</v>
      </c>
      <c r="J965" s="1">
        <f t="shared" si="141"/>
        <v>1.9634954084936209E-3</v>
      </c>
      <c r="K965" s="2">
        <f t="shared" si="140"/>
        <v>3.5268851656513989E-3</v>
      </c>
      <c r="L965" t="s">
        <v>13</v>
      </c>
    </row>
    <row r="966" spans="1:12" hidden="1" x14ac:dyDescent="0.3">
      <c r="A966">
        <v>9</v>
      </c>
      <c r="B966">
        <v>5</v>
      </c>
      <c r="C966">
        <v>1</v>
      </c>
      <c r="D966">
        <v>24</v>
      </c>
      <c r="E966" t="s">
        <v>18</v>
      </c>
      <c r="F966">
        <v>5</v>
      </c>
      <c r="G966">
        <v>3</v>
      </c>
      <c r="J966" s="1">
        <f t="shared" si="141"/>
        <v>1.9634954084936209E-3</v>
      </c>
      <c r="K966" s="2">
        <f t="shared" si="140"/>
        <v>3.5268851656513989E-3</v>
      </c>
      <c r="L966" t="s">
        <v>13</v>
      </c>
    </row>
    <row r="967" spans="1:12" hidden="1" x14ac:dyDescent="0.3">
      <c r="A967">
        <v>9</v>
      </c>
      <c r="B967">
        <v>6</v>
      </c>
      <c r="C967">
        <v>1</v>
      </c>
      <c r="D967">
        <v>22</v>
      </c>
      <c r="E967" t="s">
        <v>15</v>
      </c>
      <c r="F967">
        <v>5</v>
      </c>
      <c r="G967">
        <v>3</v>
      </c>
      <c r="J967" s="1">
        <f t="shared" si="141"/>
        <v>1.9634954084936209E-3</v>
      </c>
      <c r="K967" s="2">
        <f t="shared" ref="K967:K971" si="142">EXP(-9.7663+1.83097*LN(F967)+1.09511*LN(G967))</f>
        <v>3.6378364277704512E-3</v>
      </c>
      <c r="L967" t="s">
        <v>13</v>
      </c>
    </row>
    <row r="968" spans="1:12" hidden="1" x14ac:dyDescent="0.3">
      <c r="A968">
        <v>9</v>
      </c>
      <c r="B968">
        <v>6</v>
      </c>
      <c r="C968">
        <v>1</v>
      </c>
      <c r="D968">
        <v>22</v>
      </c>
      <c r="E968" t="s">
        <v>15</v>
      </c>
      <c r="F968">
        <v>5</v>
      </c>
      <c r="G968">
        <v>3</v>
      </c>
      <c r="J968" s="1">
        <f t="shared" si="141"/>
        <v>1.9634954084936209E-3</v>
      </c>
      <c r="K968" s="2">
        <f t="shared" si="142"/>
        <v>3.6378364277704512E-3</v>
      </c>
      <c r="L968" t="s">
        <v>13</v>
      </c>
    </row>
    <row r="969" spans="1:12" hidden="1" x14ac:dyDescent="0.3">
      <c r="A969">
        <v>9</v>
      </c>
      <c r="B969">
        <v>6</v>
      </c>
      <c r="C969">
        <v>1</v>
      </c>
      <c r="D969">
        <v>22</v>
      </c>
      <c r="E969" t="s">
        <v>15</v>
      </c>
      <c r="F969">
        <v>10</v>
      </c>
      <c r="G969">
        <v>3</v>
      </c>
      <c r="J969" s="1">
        <f t="shared" si="141"/>
        <v>7.8539816339744835E-3</v>
      </c>
      <c r="K969" s="2">
        <f t="shared" si="142"/>
        <v>1.2942556175112916E-2</v>
      </c>
      <c r="L969" t="s">
        <v>13</v>
      </c>
    </row>
    <row r="970" spans="1:12" hidden="1" x14ac:dyDescent="0.3">
      <c r="A970">
        <v>9</v>
      </c>
      <c r="B970">
        <v>6</v>
      </c>
      <c r="C970">
        <v>1</v>
      </c>
      <c r="D970">
        <v>22</v>
      </c>
      <c r="E970" t="s">
        <v>15</v>
      </c>
      <c r="F970">
        <v>10</v>
      </c>
      <c r="G970">
        <v>3</v>
      </c>
      <c r="J970" s="1">
        <f t="shared" si="141"/>
        <v>7.8539816339744835E-3</v>
      </c>
      <c r="K970" s="2">
        <f t="shared" si="142"/>
        <v>1.2942556175112916E-2</v>
      </c>
      <c r="L970" t="s">
        <v>13</v>
      </c>
    </row>
    <row r="971" spans="1:12" hidden="1" x14ac:dyDescent="0.3">
      <c r="A971">
        <v>9</v>
      </c>
      <c r="B971">
        <v>6</v>
      </c>
      <c r="C971">
        <v>1</v>
      </c>
      <c r="D971">
        <v>22</v>
      </c>
      <c r="E971" t="s">
        <v>15</v>
      </c>
      <c r="F971">
        <v>10</v>
      </c>
      <c r="G971">
        <v>3</v>
      </c>
      <c r="J971" s="1">
        <f t="shared" si="141"/>
        <v>7.8539816339744835E-3</v>
      </c>
      <c r="K971" s="2">
        <f t="shared" si="142"/>
        <v>1.2942556175112916E-2</v>
      </c>
      <c r="L971" t="s">
        <v>13</v>
      </c>
    </row>
    <row r="972" spans="1:12" hidden="1" x14ac:dyDescent="0.3">
      <c r="A972">
        <v>9</v>
      </c>
      <c r="B972">
        <v>6</v>
      </c>
      <c r="C972">
        <v>1</v>
      </c>
      <c r="D972">
        <v>24</v>
      </c>
      <c r="E972" t="s">
        <v>18</v>
      </c>
      <c r="F972">
        <v>5</v>
      </c>
      <c r="G972">
        <v>3</v>
      </c>
      <c r="J972" s="1">
        <f t="shared" si="141"/>
        <v>1.9634954084936209E-3</v>
      </c>
      <c r="K972" s="2">
        <f t="shared" ref="K972:K973" si="143">EXP(-9.81042+1.86563*LN(F972)+1.0563*LN(G972))</f>
        <v>3.5268851656513989E-3</v>
      </c>
      <c r="L972" t="s">
        <v>13</v>
      </c>
    </row>
    <row r="973" spans="1:12" hidden="1" x14ac:dyDescent="0.3">
      <c r="A973">
        <v>9</v>
      </c>
      <c r="B973">
        <v>6</v>
      </c>
      <c r="C973">
        <v>1</v>
      </c>
      <c r="D973">
        <v>24</v>
      </c>
      <c r="E973" t="s">
        <v>18</v>
      </c>
      <c r="F973">
        <v>5</v>
      </c>
      <c r="G973">
        <v>3</v>
      </c>
      <c r="J973" s="1">
        <f t="shared" si="141"/>
        <v>1.9634954084936209E-3</v>
      </c>
      <c r="K973" s="2">
        <f t="shared" si="143"/>
        <v>3.5268851656513989E-3</v>
      </c>
      <c r="L973" t="s">
        <v>13</v>
      </c>
    </row>
    <row r="974" spans="1:12" hidden="1" x14ac:dyDescent="0.3">
      <c r="A974">
        <v>9</v>
      </c>
      <c r="B974">
        <v>6</v>
      </c>
      <c r="C974">
        <v>1</v>
      </c>
      <c r="D974">
        <v>22</v>
      </c>
      <c r="E974" t="s">
        <v>15</v>
      </c>
      <c r="F974">
        <v>5</v>
      </c>
      <c r="G974">
        <v>3</v>
      </c>
      <c r="J974" s="1">
        <f t="shared" si="141"/>
        <v>1.9634954084936209E-3</v>
      </c>
      <c r="K974" s="2">
        <f>EXP(-9.7663+1.83097*LN(F974)+1.09511*LN(G974))</f>
        <v>3.6378364277704512E-3</v>
      </c>
      <c r="L974" t="s">
        <v>13</v>
      </c>
    </row>
    <row r="975" spans="1:12" hidden="1" x14ac:dyDescent="0.3">
      <c r="A975">
        <v>9</v>
      </c>
      <c r="B975">
        <v>6</v>
      </c>
      <c r="C975">
        <v>1</v>
      </c>
      <c r="D975">
        <v>24</v>
      </c>
      <c r="E975" t="s">
        <v>18</v>
      </c>
      <c r="F975">
        <v>15</v>
      </c>
      <c r="G975">
        <v>6</v>
      </c>
      <c r="J975" s="1">
        <f t="shared" si="141"/>
        <v>1.7671458676442587E-2</v>
      </c>
      <c r="K975" s="2">
        <f t="shared" ref="K975:K981" si="144">EXP(-9.81042+1.86563*LN(F975)+1.0563*LN(G975))</f>
        <v>5.6950957515054322E-2</v>
      </c>
      <c r="L975" t="s">
        <v>13</v>
      </c>
    </row>
    <row r="976" spans="1:12" hidden="1" x14ac:dyDescent="0.3">
      <c r="A976">
        <v>9</v>
      </c>
      <c r="B976">
        <v>6</v>
      </c>
      <c r="C976">
        <v>1</v>
      </c>
      <c r="D976">
        <v>24</v>
      </c>
      <c r="E976" t="s">
        <v>18</v>
      </c>
      <c r="F976">
        <v>10</v>
      </c>
      <c r="G976">
        <v>6</v>
      </c>
      <c r="J976" s="1">
        <f t="shared" si="141"/>
        <v>7.8539816339744835E-3</v>
      </c>
      <c r="K976" s="2">
        <f t="shared" si="144"/>
        <v>2.6728826664807165E-2</v>
      </c>
      <c r="L976" t="s">
        <v>13</v>
      </c>
    </row>
    <row r="977" spans="1:12" hidden="1" x14ac:dyDescent="0.3">
      <c r="A977">
        <v>9</v>
      </c>
      <c r="B977">
        <v>6</v>
      </c>
      <c r="C977">
        <v>1</v>
      </c>
      <c r="D977">
        <v>24</v>
      </c>
      <c r="E977" t="s">
        <v>18</v>
      </c>
      <c r="F977">
        <v>10</v>
      </c>
      <c r="G977">
        <v>6</v>
      </c>
      <c r="J977" s="1">
        <f t="shared" si="141"/>
        <v>7.8539816339744835E-3</v>
      </c>
      <c r="K977" s="2">
        <f t="shared" si="144"/>
        <v>2.6728826664807165E-2</v>
      </c>
      <c r="L977" t="s">
        <v>13</v>
      </c>
    </row>
    <row r="978" spans="1:12" hidden="1" x14ac:dyDescent="0.3">
      <c r="A978">
        <v>9</v>
      </c>
      <c r="B978">
        <v>6</v>
      </c>
      <c r="C978">
        <v>1</v>
      </c>
      <c r="D978">
        <v>24</v>
      </c>
      <c r="E978" t="s">
        <v>18</v>
      </c>
      <c r="F978">
        <v>15</v>
      </c>
      <c r="G978">
        <v>6</v>
      </c>
      <c r="J978" s="1">
        <f t="shared" si="141"/>
        <v>1.7671458676442587E-2</v>
      </c>
      <c r="K978" s="2">
        <f t="shared" si="144"/>
        <v>5.6950957515054322E-2</v>
      </c>
      <c r="L978" t="s">
        <v>13</v>
      </c>
    </row>
    <row r="979" spans="1:12" hidden="1" x14ac:dyDescent="0.3">
      <c r="A979">
        <v>9</v>
      </c>
      <c r="B979">
        <v>6</v>
      </c>
      <c r="C979">
        <v>1</v>
      </c>
      <c r="D979">
        <v>24</v>
      </c>
      <c r="E979" t="s">
        <v>18</v>
      </c>
      <c r="F979">
        <v>15</v>
      </c>
      <c r="G979">
        <v>6</v>
      </c>
      <c r="J979" s="1">
        <f t="shared" si="141"/>
        <v>1.7671458676442587E-2</v>
      </c>
      <c r="K979" s="2">
        <f t="shared" si="144"/>
        <v>5.6950957515054322E-2</v>
      </c>
      <c r="L979" t="s">
        <v>13</v>
      </c>
    </row>
    <row r="980" spans="1:12" hidden="1" x14ac:dyDescent="0.3">
      <c r="A980">
        <v>9</v>
      </c>
      <c r="B980">
        <v>6</v>
      </c>
      <c r="C980">
        <v>1</v>
      </c>
      <c r="D980">
        <v>24</v>
      </c>
      <c r="E980" t="s">
        <v>18</v>
      </c>
      <c r="F980">
        <v>10</v>
      </c>
      <c r="G980">
        <v>6</v>
      </c>
      <c r="J980" s="1">
        <f t="shared" si="141"/>
        <v>7.8539816339744835E-3</v>
      </c>
      <c r="K980" s="2">
        <f t="shared" si="144"/>
        <v>2.6728826664807165E-2</v>
      </c>
      <c r="L980" t="s">
        <v>13</v>
      </c>
    </row>
    <row r="981" spans="1:12" hidden="1" x14ac:dyDescent="0.3">
      <c r="A981">
        <v>9</v>
      </c>
      <c r="B981">
        <v>6</v>
      </c>
      <c r="C981">
        <v>1</v>
      </c>
      <c r="D981">
        <v>24</v>
      </c>
      <c r="E981" t="s">
        <v>18</v>
      </c>
      <c r="F981">
        <v>5</v>
      </c>
      <c r="G981">
        <v>6</v>
      </c>
      <c r="J981" s="1">
        <f t="shared" si="141"/>
        <v>1.9634954084936209E-3</v>
      </c>
      <c r="K981" s="2">
        <f t="shared" si="144"/>
        <v>7.3344795804612326E-3</v>
      </c>
      <c r="L981" t="s">
        <v>13</v>
      </c>
    </row>
    <row r="982" spans="1:12" hidden="1" x14ac:dyDescent="0.3">
      <c r="A982">
        <v>9</v>
      </c>
      <c r="B982">
        <v>6</v>
      </c>
      <c r="C982">
        <v>1</v>
      </c>
      <c r="D982">
        <v>22</v>
      </c>
      <c r="E982" t="s">
        <v>15</v>
      </c>
      <c r="F982">
        <v>5</v>
      </c>
      <c r="G982">
        <v>3</v>
      </c>
      <c r="J982" s="1">
        <f t="shared" si="141"/>
        <v>1.9634954084936209E-3</v>
      </c>
      <c r="K982" s="2">
        <f t="shared" ref="K982:K986" si="145">EXP(-9.7663+1.83097*LN(F982)+1.09511*LN(G982))</f>
        <v>3.6378364277704512E-3</v>
      </c>
      <c r="L982" t="s">
        <v>13</v>
      </c>
    </row>
    <row r="983" spans="1:12" hidden="1" x14ac:dyDescent="0.3">
      <c r="A983">
        <v>9</v>
      </c>
      <c r="B983">
        <v>6</v>
      </c>
      <c r="C983">
        <v>1</v>
      </c>
      <c r="D983">
        <v>10</v>
      </c>
      <c r="E983" t="s">
        <v>12</v>
      </c>
      <c r="F983">
        <v>5</v>
      </c>
      <c r="G983">
        <v>3</v>
      </c>
      <c r="J983" s="1">
        <f t="shared" si="141"/>
        <v>1.9634954084936209E-3</v>
      </c>
      <c r="K983" s="2">
        <f t="shared" si="145"/>
        <v>3.6378364277704512E-3</v>
      </c>
      <c r="L983" t="s">
        <v>13</v>
      </c>
    </row>
    <row r="984" spans="1:12" hidden="1" x14ac:dyDescent="0.3">
      <c r="A984">
        <v>9</v>
      </c>
      <c r="B984">
        <v>6</v>
      </c>
      <c r="C984">
        <v>1</v>
      </c>
      <c r="D984">
        <v>10</v>
      </c>
      <c r="E984" t="s">
        <v>12</v>
      </c>
      <c r="F984">
        <v>5</v>
      </c>
      <c r="G984">
        <v>3</v>
      </c>
      <c r="J984" s="1">
        <f t="shared" si="141"/>
        <v>1.9634954084936209E-3</v>
      </c>
      <c r="K984" s="2">
        <f t="shared" si="145"/>
        <v>3.6378364277704512E-3</v>
      </c>
      <c r="L984" t="s">
        <v>13</v>
      </c>
    </row>
    <row r="985" spans="1:12" hidden="1" x14ac:dyDescent="0.3">
      <c r="A985">
        <v>9</v>
      </c>
      <c r="B985">
        <v>6</v>
      </c>
      <c r="C985">
        <v>1</v>
      </c>
      <c r="D985">
        <v>10</v>
      </c>
      <c r="E985" t="s">
        <v>12</v>
      </c>
      <c r="F985">
        <v>10</v>
      </c>
      <c r="G985">
        <v>3</v>
      </c>
      <c r="J985" s="1">
        <f t="shared" si="141"/>
        <v>7.8539816339744835E-3</v>
      </c>
      <c r="K985" s="2">
        <f t="shared" si="145"/>
        <v>1.2942556175112916E-2</v>
      </c>
      <c r="L985" t="s">
        <v>13</v>
      </c>
    </row>
    <row r="986" spans="1:12" hidden="1" x14ac:dyDescent="0.3">
      <c r="A986">
        <v>9</v>
      </c>
      <c r="B986">
        <v>6</v>
      </c>
      <c r="C986">
        <v>1</v>
      </c>
      <c r="D986">
        <v>10</v>
      </c>
      <c r="E986" t="s">
        <v>12</v>
      </c>
      <c r="F986">
        <v>5</v>
      </c>
      <c r="G986">
        <v>3</v>
      </c>
      <c r="J986" s="1">
        <f t="shared" si="141"/>
        <v>1.9634954084936209E-3</v>
      </c>
      <c r="K986" s="2">
        <f t="shared" si="145"/>
        <v>3.6378364277704512E-3</v>
      </c>
      <c r="L986" t="s">
        <v>13</v>
      </c>
    </row>
    <row r="987" spans="1:12" hidden="1" x14ac:dyDescent="0.3">
      <c r="A987">
        <v>9</v>
      </c>
      <c r="B987">
        <v>6</v>
      </c>
      <c r="C987">
        <v>1</v>
      </c>
      <c r="D987">
        <v>24</v>
      </c>
      <c r="E987" t="s">
        <v>18</v>
      </c>
      <c r="F987">
        <v>5</v>
      </c>
      <c r="G987">
        <v>3</v>
      </c>
      <c r="J987" s="1">
        <f t="shared" si="141"/>
        <v>1.9634954084936209E-3</v>
      </c>
      <c r="K987" s="2">
        <f>EXP(-9.81042+1.86563*LN(F987)+1.0563*LN(G987))</f>
        <v>3.5268851656513989E-3</v>
      </c>
      <c r="L987" t="s">
        <v>13</v>
      </c>
    </row>
    <row r="988" spans="1:12" hidden="1" x14ac:dyDescent="0.3">
      <c r="A988">
        <v>9</v>
      </c>
      <c r="B988">
        <v>6</v>
      </c>
      <c r="C988">
        <v>1</v>
      </c>
      <c r="D988">
        <v>10</v>
      </c>
      <c r="E988" t="s">
        <v>12</v>
      </c>
      <c r="F988">
        <v>25</v>
      </c>
      <c r="G988">
        <v>6</v>
      </c>
      <c r="J988" s="1">
        <f t="shared" si="141"/>
        <v>4.9087385212340517E-2</v>
      </c>
      <c r="K988" s="2">
        <f>EXP(-9.7663+1.83097*LN(F988)+1.09511*LN(G988))</f>
        <v>0.14801210491524977</v>
      </c>
      <c r="L988" t="s">
        <v>17</v>
      </c>
    </row>
    <row r="989" spans="1:12" hidden="1" x14ac:dyDescent="0.3">
      <c r="A989">
        <v>9</v>
      </c>
      <c r="B989">
        <v>6</v>
      </c>
      <c r="C989">
        <v>1</v>
      </c>
      <c r="D989">
        <v>24</v>
      </c>
      <c r="E989" t="s">
        <v>18</v>
      </c>
      <c r="F989">
        <v>5</v>
      </c>
      <c r="G989">
        <v>3</v>
      </c>
      <c r="J989" s="1">
        <f t="shared" si="141"/>
        <v>1.9634954084936209E-3</v>
      </c>
      <c r="K989" s="2">
        <f t="shared" ref="K989:K998" si="146">EXP(-9.81042+1.86563*LN(F989)+1.0563*LN(G989))</f>
        <v>3.5268851656513989E-3</v>
      </c>
      <c r="L989" t="s">
        <v>13</v>
      </c>
    </row>
    <row r="990" spans="1:12" hidden="1" x14ac:dyDescent="0.3">
      <c r="A990">
        <v>9</v>
      </c>
      <c r="B990">
        <v>6</v>
      </c>
      <c r="C990">
        <v>1</v>
      </c>
      <c r="D990">
        <v>24</v>
      </c>
      <c r="E990" t="s">
        <v>18</v>
      </c>
      <c r="F990">
        <v>5</v>
      </c>
      <c r="G990">
        <v>3</v>
      </c>
      <c r="J990" s="1">
        <f t="shared" si="141"/>
        <v>1.9634954084936209E-3</v>
      </c>
      <c r="K990" s="2">
        <f t="shared" si="146"/>
        <v>3.5268851656513989E-3</v>
      </c>
      <c r="L990" t="s">
        <v>13</v>
      </c>
    </row>
    <row r="991" spans="1:12" hidden="1" x14ac:dyDescent="0.3">
      <c r="A991">
        <v>9</v>
      </c>
      <c r="B991">
        <v>6</v>
      </c>
      <c r="C991">
        <v>1</v>
      </c>
      <c r="D991">
        <v>24</v>
      </c>
      <c r="E991" t="s">
        <v>18</v>
      </c>
      <c r="F991">
        <v>5</v>
      </c>
      <c r="G991">
        <v>3</v>
      </c>
      <c r="J991" s="1">
        <f t="shared" si="141"/>
        <v>1.9634954084936209E-3</v>
      </c>
      <c r="K991" s="2">
        <f t="shared" si="146"/>
        <v>3.5268851656513989E-3</v>
      </c>
      <c r="L991" t="s">
        <v>13</v>
      </c>
    </row>
    <row r="992" spans="1:12" hidden="1" x14ac:dyDescent="0.3">
      <c r="A992">
        <v>9</v>
      </c>
      <c r="B992">
        <v>6</v>
      </c>
      <c r="C992">
        <v>1</v>
      </c>
      <c r="D992">
        <v>24</v>
      </c>
      <c r="E992" t="s">
        <v>18</v>
      </c>
      <c r="F992">
        <v>5</v>
      </c>
      <c r="G992">
        <v>3</v>
      </c>
      <c r="J992" s="1">
        <f t="shared" si="141"/>
        <v>1.9634954084936209E-3</v>
      </c>
      <c r="K992" s="2">
        <f t="shared" si="146"/>
        <v>3.5268851656513989E-3</v>
      </c>
      <c r="L992" t="s">
        <v>13</v>
      </c>
    </row>
    <row r="993" spans="1:12" hidden="1" x14ac:dyDescent="0.3">
      <c r="A993">
        <v>9</v>
      </c>
      <c r="B993">
        <v>6</v>
      </c>
      <c r="C993">
        <v>1</v>
      </c>
      <c r="D993">
        <v>24</v>
      </c>
      <c r="E993" t="s">
        <v>18</v>
      </c>
      <c r="F993">
        <v>5</v>
      </c>
      <c r="G993">
        <v>3</v>
      </c>
      <c r="J993" s="1">
        <f t="shared" si="141"/>
        <v>1.9634954084936209E-3</v>
      </c>
      <c r="K993" s="2">
        <f t="shared" si="146"/>
        <v>3.5268851656513989E-3</v>
      </c>
      <c r="L993" t="s">
        <v>13</v>
      </c>
    </row>
    <row r="994" spans="1:12" hidden="1" x14ac:dyDescent="0.3">
      <c r="A994">
        <v>9</v>
      </c>
      <c r="B994">
        <v>6</v>
      </c>
      <c r="C994">
        <v>1</v>
      </c>
      <c r="D994">
        <v>24</v>
      </c>
      <c r="E994" t="s">
        <v>18</v>
      </c>
      <c r="F994">
        <v>5</v>
      </c>
      <c r="G994">
        <v>3</v>
      </c>
      <c r="J994" s="1">
        <f t="shared" si="141"/>
        <v>1.9634954084936209E-3</v>
      </c>
      <c r="K994" s="2">
        <f t="shared" si="146"/>
        <v>3.5268851656513989E-3</v>
      </c>
      <c r="L994" t="s">
        <v>13</v>
      </c>
    </row>
    <row r="995" spans="1:12" hidden="1" x14ac:dyDescent="0.3">
      <c r="A995">
        <v>9</v>
      </c>
      <c r="B995">
        <v>6</v>
      </c>
      <c r="C995">
        <v>1</v>
      </c>
      <c r="D995">
        <v>24</v>
      </c>
      <c r="E995" t="s">
        <v>18</v>
      </c>
      <c r="F995">
        <v>5</v>
      </c>
      <c r="G995">
        <v>3</v>
      </c>
      <c r="J995" s="1">
        <f t="shared" si="141"/>
        <v>1.9634954084936209E-3</v>
      </c>
      <c r="K995" s="2">
        <f t="shared" si="146"/>
        <v>3.5268851656513989E-3</v>
      </c>
      <c r="L995" t="s">
        <v>13</v>
      </c>
    </row>
    <row r="996" spans="1:12" hidden="1" x14ac:dyDescent="0.3">
      <c r="A996">
        <v>9</v>
      </c>
      <c r="B996">
        <v>6</v>
      </c>
      <c r="C996">
        <v>1</v>
      </c>
      <c r="D996">
        <v>24</v>
      </c>
      <c r="E996" t="s">
        <v>18</v>
      </c>
      <c r="F996">
        <v>5</v>
      </c>
      <c r="G996">
        <v>3</v>
      </c>
      <c r="J996" s="1">
        <f t="shared" si="141"/>
        <v>1.9634954084936209E-3</v>
      </c>
      <c r="K996" s="2">
        <f t="shared" si="146"/>
        <v>3.5268851656513989E-3</v>
      </c>
      <c r="L996" t="s">
        <v>13</v>
      </c>
    </row>
    <row r="997" spans="1:12" hidden="1" x14ac:dyDescent="0.3">
      <c r="A997">
        <v>9</v>
      </c>
      <c r="B997">
        <v>6</v>
      </c>
      <c r="C997">
        <v>1</v>
      </c>
      <c r="D997">
        <v>24</v>
      </c>
      <c r="E997" t="s">
        <v>18</v>
      </c>
      <c r="F997">
        <v>5</v>
      </c>
      <c r="G997">
        <v>3</v>
      </c>
      <c r="J997" s="1">
        <f t="shared" si="141"/>
        <v>1.9634954084936209E-3</v>
      </c>
      <c r="K997" s="2">
        <f t="shared" si="146"/>
        <v>3.5268851656513989E-3</v>
      </c>
      <c r="L997" t="s">
        <v>13</v>
      </c>
    </row>
    <row r="998" spans="1:12" hidden="1" x14ac:dyDescent="0.3">
      <c r="A998">
        <v>9</v>
      </c>
      <c r="B998">
        <v>6</v>
      </c>
      <c r="C998">
        <v>1</v>
      </c>
      <c r="D998">
        <v>24</v>
      </c>
      <c r="E998" t="s">
        <v>18</v>
      </c>
      <c r="F998">
        <v>5</v>
      </c>
      <c r="G998">
        <v>3</v>
      </c>
      <c r="J998" s="1">
        <f t="shared" si="141"/>
        <v>1.9634954084936209E-3</v>
      </c>
      <c r="K998" s="2">
        <f t="shared" si="146"/>
        <v>3.5268851656513989E-3</v>
      </c>
      <c r="L998" t="s">
        <v>13</v>
      </c>
    </row>
    <row r="999" spans="1:12" hidden="1" x14ac:dyDescent="0.3">
      <c r="A999">
        <v>9</v>
      </c>
      <c r="B999">
        <v>6</v>
      </c>
      <c r="C999">
        <v>1</v>
      </c>
      <c r="D999">
        <v>10</v>
      </c>
      <c r="E999" t="s">
        <v>12</v>
      </c>
      <c r="F999">
        <v>10</v>
      </c>
      <c r="G999">
        <v>3</v>
      </c>
      <c r="J999" s="1">
        <f t="shared" si="141"/>
        <v>7.8539816339744835E-3</v>
      </c>
      <c r="K999" s="2">
        <f t="shared" ref="K999:K1001" si="147">EXP(-9.7663+1.83097*LN(F999)+1.09511*LN(G999))</f>
        <v>1.2942556175112916E-2</v>
      </c>
      <c r="L999" t="s">
        <v>13</v>
      </c>
    </row>
    <row r="1000" spans="1:12" hidden="1" x14ac:dyDescent="0.3">
      <c r="A1000">
        <v>9</v>
      </c>
      <c r="B1000">
        <v>6</v>
      </c>
      <c r="C1000">
        <v>1</v>
      </c>
      <c r="D1000">
        <v>10</v>
      </c>
      <c r="E1000" t="s">
        <v>12</v>
      </c>
      <c r="F1000">
        <v>5</v>
      </c>
      <c r="G1000">
        <v>3</v>
      </c>
      <c r="J1000" s="1">
        <f t="shared" si="141"/>
        <v>1.9634954084936209E-3</v>
      </c>
      <c r="K1000" s="2">
        <f t="shared" si="147"/>
        <v>3.6378364277704512E-3</v>
      </c>
      <c r="L1000" t="s">
        <v>13</v>
      </c>
    </row>
    <row r="1001" spans="1:12" hidden="1" x14ac:dyDescent="0.3">
      <c r="A1001">
        <v>9</v>
      </c>
      <c r="B1001">
        <v>6</v>
      </c>
      <c r="C1001">
        <v>1</v>
      </c>
      <c r="D1001">
        <v>10</v>
      </c>
      <c r="E1001" t="s">
        <v>12</v>
      </c>
      <c r="F1001">
        <v>5</v>
      </c>
      <c r="G1001">
        <v>3</v>
      </c>
      <c r="J1001" s="1">
        <f t="shared" si="141"/>
        <v>1.9634954084936209E-3</v>
      </c>
      <c r="K1001" s="2">
        <f t="shared" si="147"/>
        <v>3.6378364277704512E-3</v>
      </c>
      <c r="L1001" t="s">
        <v>13</v>
      </c>
    </row>
    <row r="1002" spans="1:12" hidden="1" x14ac:dyDescent="0.3">
      <c r="A1002">
        <v>9</v>
      </c>
      <c r="B1002">
        <v>6</v>
      </c>
      <c r="C1002">
        <v>1</v>
      </c>
      <c r="D1002">
        <v>24</v>
      </c>
      <c r="E1002" t="s">
        <v>18</v>
      </c>
      <c r="F1002">
        <v>5</v>
      </c>
      <c r="G1002">
        <v>3</v>
      </c>
      <c r="J1002" s="1">
        <f t="shared" si="141"/>
        <v>1.9634954084936209E-3</v>
      </c>
      <c r="K1002" s="2">
        <f t="shared" ref="K1002:K1009" si="148">EXP(-9.81042+1.86563*LN(F1002)+1.0563*LN(G1002))</f>
        <v>3.5268851656513989E-3</v>
      </c>
      <c r="L1002" t="s">
        <v>13</v>
      </c>
    </row>
    <row r="1003" spans="1:12" hidden="1" x14ac:dyDescent="0.3">
      <c r="A1003">
        <v>9</v>
      </c>
      <c r="B1003">
        <v>6</v>
      </c>
      <c r="C1003">
        <v>1</v>
      </c>
      <c r="D1003">
        <v>24</v>
      </c>
      <c r="E1003" t="s">
        <v>18</v>
      </c>
      <c r="F1003">
        <v>5</v>
      </c>
      <c r="G1003">
        <v>3</v>
      </c>
      <c r="J1003" s="1">
        <f t="shared" si="141"/>
        <v>1.9634954084936209E-3</v>
      </c>
      <c r="K1003" s="2">
        <f t="shared" si="148"/>
        <v>3.5268851656513989E-3</v>
      </c>
      <c r="L1003" t="s">
        <v>13</v>
      </c>
    </row>
    <row r="1004" spans="1:12" hidden="1" x14ac:dyDescent="0.3">
      <c r="A1004">
        <v>9</v>
      </c>
      <c r="B1004">
        <v>6</v>
      </c>
      <c r="C1004">
        <v>1</v>
      </c>
      <c r="D1004">
        <v>24</v>
      </c>
      <c r="E1004" t="s">
        <v>18</v>
      </c>
      <c r="F1004">
        <v>5</v>
      </c>
      <c r="G1004">
        <v>3</v>
      </c>
      <c r="J1004" s="1">
        <f t="shared" si="141"/>
        <v>1.9634954084936209E-3</v>
      </c>
      <c r="K1004" s="2">
        <f t="shared" si="148"/>
        <v>3.5268851656513989E-3</v>
      </c>
      <c r="L1004" t="s">
        <v>13</v>
      </c>
    </row>
    <row r="1005" spans="1:12" hidden="1" x14ac:dyDescent="0.3">
      <c r="A1005">
        <v>9</v>
      </c>
      <c r="B1005">
        <v>6</v>
      </c>
      <c r="C1005">
        <v>1</v>
      </c>
      <c r="D1005">
        <v>24</v>
      </c>
      <c r="E1005" t="s">
        <v>18</v>
      </c>
      <c r="F1005">
        <v>10</v>
      </c>
      <c r="G1005">
        <v>6</v>
      </c>
      <c r="J1005" s="1">
        <f t="shared" si="141"/>
        <v>7.8539816339744835E-3</v>
      </c>
      <c r="K1005" s="2">
        <f t="shared" si="148"/>
        <v>2.6728826664807165E-2</v>
      </c>
      <c r="L1005" t="s">
        <v>13</v>
      </c>
    </row>
    <row r="1006" spans="1:12" hidden="1" x14ac:dyDescent="0.3">
      <c r="A1006">
        <v>9</v>
      </c>
      <c r="B1006">
        <v>6</v>
      </c>
      <c r="C1006">
        <v>1</v>
      </c>
      <c r="D1006">
        <v>24</v>
      </c>
      <c r="E1006" t="s">
        <v>18</v>
      </c>
      <c r="F1006">
        <v>10</v>
      </c>
      <c r="G1006">
        <v>6</v>
      </c>
      <c r="J1006" s="1">
        <f t="shared" si="141"/>
        <v>7.8539816339744835E-3</v>
      </c>
      <c r="K1006" s="2">
        <f t="shared" si="148"/>
        <v>2.6728826664807165E-2</v>
      </c>
      <c r="L1006" t="s">
        <v>13</v>
      </c>
    </row>
    <row r="1007" spans="1:12" hidden="1" x14ac:dyDescent="0.3">
      <c r="A1007">
        <v>9</v>
      </c>
      <c r="B1007">
        <v>6</v>
      </c>
      <c r="C1007">
        <v>1</v>
      </c>
      <c r="D1007">
        <v>24</v>
      </c>
      <c r="E1007" t="s">
        <v>18</v>
      </c>
      <c r="F1007">
        <v>5</v>
      </c>
      <c r="G1007">
        <v>3</v>
      </c>
      <c r="J1007" s="1">
        <f t="shared" si="141"/>
        <v>1.9634954084936209E-3</v>
      </c>
      <c r="K1007" s="2">
        <f t="shared" si="148"/>
        <v>3.5268851656513989E-3</v>
      </c>
      <c r="L1007" t="s">
        <v>13</v>
      </c>
    </row>
    <row r="1008" spans="1:12" hidden="1" x14ac:dyDescent="0.3">
      <c r="A1008">
        <v>9</v>
      </c>
      <c r="B1008">
        <v>6</v>
      </c>
      <c r="C1008">
        <v>1</v>
      </c>
      <c r="D1008">
        <v>24</v>
      </c>
      <c r="E1008" t="s">
        <v>18</v>
      </c>
      <c r="F1008">
        <v>5</v>
      </c>
      <c r="G1008">
        <v>3</v>
      </c>
      <c r="J1008" s="1">
        <f t="shared" si="141"/>
        <v>1.9634954084936209E-3</v>
      </c>
      <c r="K1008" s="2">
        <f t="shared" si="148"/>
        <v>3.5268851656513989E-3</v>
      </c>
      <c r="L1008" t="s">
        <v>13</v>
      </c>
    </row>
    <row r="1009" spans="1:12" hidden="1" x14ac:dyDescent="0.3">
      <c r="A1009">
        <v>9</v>
      </c>
      <c r="B1009">
        <v>6</v>
      </c>
      <c r="C1009">
        <v>1</v>
      </c>
      <c r="D1009">
        <v>24</v>
      </c>
      <c r="E1009" t="s">
        <v>18</v>
      </c>
      <c r="F1009">
        <v>5</v>
      </c>
      <c r="G1009">
        <v>3</v>
      </c>
      <c r="J1009" s="1">
        <f t="shared" si="141"/>
        <v>1.9634954084936209E-3</v>
      </c>
      <c r="K1009" s="2">
        <f t="shared" si="148"/>
        <v>3.5268851656513989E-3</v>
      </c>
      <c r="L1009" t="s">
        <v>13</v>
      </c>
    </row>
    <row r="1010" spans="1:12" hidden="1" x14ac:dyDescent="0.3">
      <c r="A1010">
        <v>9</v>
      </c>
      <c r="B1010">
        <v>6</v>
      </c>
      <c r="C1010">
        <v>1</v>
      </c>
      <c r="D1010">
        <v>10</v>
      </c>
      <c r="E1010" t="s">
        <v>12</v>
      </c>
      <c r="F1010">
        <v>10</v>
      </c>
      <c r="G1010">
        <v>5</v>
      </c>
      <c r="J1010" s="1">
        <f t="shared" si="141"/>
        <v>7.8539816339744835E-3</v>
      </c>
      <c r="K1010" s="2">
        <f>EXP(-9.7663+1.83097*LN(F1010)+1.09511*LN(G1010))</f>
        <v>2.2644818432641822E-2</v>
      </c>
      <c r="L1010" t="s">
        <v>13</v>
      </c>
    </row>
    <row r="1011" spans="1:12" hidden="1" x14ac:dyDescent="0.3">
      <c r="A1011">
        <v>9</v>
      </c>
      <c r="B1011">
        <v>6</v>
      </c>
      <c r="C1011">
        <v>1</v>
      </c>
      <c r="D1011">
        <v>24</v>
      </c>
      <c r="E1011" t="s">
        <v>18</v>
      </c>
      <c r="F1011">
        <v>20</v>
      </c>
      <c r="G1011">
        <v>6</v>
      </c>
      <c r="J1011" s="1">
        <f t="shared" si="141"/>
        <v>3.1415926535897934E-2</v>
      </c>
      <c r="K1011" s="2">
        <f>EXP(-9.81042+1.86563*LN(F1011)+1.0563*LN(G1011))</f>
        <v>9.7407071222956207E-2</v>
      </c>
      <c r="L1011" t="s">
        <v>17</v>
      </c>
    </row>
    <row r="1012" spans="1:12" hidden="1" x14ac:dyDescent="0.3">
      <c r="A1012">
        <v>5</v>
      </c>
      <c r="B1012">
        <v>8</v>
      </c>
      <c r="C1012">
        <v>1</v>
      </c>
      <c r="D1012">
        <v>22</v>
      </c>
      <c r="E1012" t="s">
        <v>15</v>
      </c>
      <c r="F1012">
        <v>10</v>
      </c>
      <c r="G1012">
        <v>3</v>
      </c>
      <c r="J1012" s="1">
        <f t="shared" si="141"/>
        <v>7.8539816339744835E-3</v>
      </c>
      <c r="K1012" s="2">
        <f t="shared" ref="K1012:K1014" si="149">EXP(-9.7663+1.83097*LN(F1012)+1.09511*LN(G1012))</f>
        <v>1.2942556175112916E-2</v>
      </c>
      <c r="L1012" t="s">
        <v>13</v>
      </c>
    </row>
    <row r="1013" spans="1:12" hidden="1" x14ac:dyDescent="0.3">
      <c r="A1013">
        <v>5</v>
      </c>
      <c r="B1013">
        <v>8</v>
      </c>
      <c r="C1013">
        <v>1</v>
      </c>
      <c r="D1013">
        <v>22</v>
      </c>
      <c r="E1013" t="s">
        <v>15</v>
      </c>
      <c r="F1013">
        <v>10</v>
      </c>
      <c r="G1013">
        <v>3</v>
      </c>
      <c r="J1013" s="1">
        <f t="shared" si="141"/>
        <v>7.8539816339744835E-3</v>
      </c>
      <c r="K1013" s="2">
        <f t="shared" si="149"/>
        <v>1.2942556175112916E-2</v>
      </c>
      <c r="L1013" t="s">
        <v>13</v>
      </c>
    </row>
    <row r="1014" spans="1:12" hidden="1" x14ac:dyDescent="0.3">
      <c r="A1014">
        <v>5</v>
      </c>
      <c r="B1014">
        <v>8</v>
      </c>
      <c r="C1014">
        <v>1</v>
      </c>
      <c r="D1014">
        <v>22</v>
      </c>
      <c r="E1014" t="s">
        <v>15</v>
      </c>
      <c r="F1014">
        <v>10</v>
      </c>
      <c r="G1014">
        <v>3</v>
      </c>
      <c r="J1014" s="1">
        <f t="shared" si="141"/>
        <v>7.8539816339744835E-3</v>
      </c>
      <c r="K1014" s="2">
        <f t="shared" si="149"/>
        <v>1.2942556175112916E-2</v>
      </c>
      <c r="L1014" t="s">
        <v>13</v>
      </c>
    </row>
    <row r="1015" spans="1:12" hidden="1" x14ac:dyDescent="0.3">
      <c r="A1015">
        <v>5</v>
      </c>
      <c r="B1015">
        <v>8</v>
      </c>
      <c r="C1015">
        <v>1</v>
      </c>
      <c r="D1015">
        <v>24</v>
      </c>
      <c r="E1015" t="s">
        <v>18</v>
      </c>
      <c r="F1015">
        <v>5</v>
      </c>
      <c r="G1015">
        <v>3</v>
      </c>
      <c r="J1015" s="1">
        <f t="shared" si="141"/>
        <v>1.9634954084936209E-3</v>
      </c>
      <c r="K1015" s="2">
        <f t="shared" ref="K1015:K1016" si="150">EXP(-9.81042+1.86563*LN(F1015)+1.0563*LN(G1015))</f>
        <v>3.5268851656513989E-3</v>
      </c>
      <c r="L1015" t="s">
        <v>13</v>
      </c>
    </row>
    <row r="1016" spans="1:12" hidden="1" x14ac:dyDescent="0.3">
      <c r="A1016">
        <v>5</v>
      </c>
      <c r="B1016">
        <v>8</v>
      </c>
      <c r="C1016">
        <v>1</v>
      </c>
      <c r="D1016">
        <v>24</v>
      </c>
      <c r="E1016" t="s">
        <v>18</v>
      </c>
      <c r="F1016">
        <v>5</v>
      </c>
      <c r="G1016">
        <v>3</v>
      </c>
      <c r="J1016" s="1">
        <f t="shared" si="141"/>
        <v>1.9634954084936209E-3</v>
      </c>
      <c r="K1016" s="2">
        <f t="shared" si="150"/>
        <v>3.5268851656513989E-3</v>
      </c>
      <c r="L1016" t="s">
        <v>13</v>
      </c>
    </row>
    <row r="1017" spans="1:12" hidden="1" x14ac:dyDescent="0.3">
      <c r="A1017">
        <v>5</v>
      </c>
      <c r="B1017">
        <v>8</v>
      </c>
      <c r="C1017">
        <v>1</v>
      </c>
      <c r="D1017">
        <v>22</v>
      </c>
      <c r="E1017" t="s">
        <v>15</v>
      </c>
      <c r="F1017">
        <v>5</v>
      </c>
      <c r="G1017">
        <v>3</v>
      </c>
      <c r="J1017" s="1">
        <f t="shared" si="141"/>
        <v>1.9634954084936209E-3</v>
      </c>
      <c r="K1017" s="2">
        <f>EXP(-9.7663+1.83097*LN(F1017)+1.09511*LN(G1017))</f>
        <v>3.6378364277704512E-3</v>
      </c>
      <c r="L1017" t="s">
        <v>13</v>
      </c>
    </row>
    <row r="1018" spans="1:12" hidden="1" x14ac:dyDescent="0.3">
      <c r="A1018">
        <v>5</v>
      </c>
      <c r="B1018">
        <v>8</v>
      </c>
      <c r="C1018">
        <v>1</v>
      </c>
      <c r="D1018">
        <v>24</v>
      </c>
      <c r="E1018" t="s">
        <v>18</v>
      </c>
      <c r="F1018">
        <v>15</v>
      </c>
      <c r="G1018">
        <v>6</v>
      </c>
      <c r="J1018" s="1">
        <f t="shared" si="141"/>
        <v>1.7671458676442587E-2</v>
      </c>
      <c r="K1018" s="2">
        <f t="shared" ref="K1018:K1024" si="151">EXP(-9.81042+1.86563*LN(F1018)+1.0563*LN(G1018))</f>
        <v>5.6950957515054322E-2</v>
      </c>
      <c r="L1018" t="s">
        <v>13</v>
      </c>
    </row>
    <row r="1019" spans="1:12" hidden="1" x14ac:dyDescent="0.3">
      <c r="A1019">
        <v>5</v>
      </c>
      <c r="B1019">
        <v>8</v>
      </c>
      <c r="C1019">
        <v>1</v>
      </c>
      <c r="D1019">
        <v>24</v>
      </c>
      <c r="E1019" t="s">
        <v>18</v>
      </c>
      <c r="F1019">
        <v>10</v>
      </c>
      <c r="G1019">
        <v>6</v>
      </c>
      <c r="J1019" s="1">
        <f t="shared" si="141"/>
        <v>7.8539816339744835E-3</v>
      </c>
      <c r="K1019" s="2">
        <f t="shared" si="151"/>
        <v>2.6728826664807165E-2</v>
      </c>
      <c r="L1019" t="s">
        <v>13</v>
      </c>
    </row>
    <row r="1020" spans="1:12" hidden="1" x14ac:dyDescent="0.3">
      <c r="A1020">
        <v>5</v>
      </c>
      <c r="B1020">
        <v>8</v>
      </c>
      <c r="C1020">
        <v>1</v>
      </c>
      <c r="D1020">
        <v>24</v>
      </c>
      <c r="E1020" t="s">
        <v>18</v>
      </c>
      <c r="F1020">
        <v>10</v>
      </c>
      <c r="G1020">
        <v>6</v>
      </c>
      <c r="J1020" s="1">
        <f t="shared" si="141"/>
        <v>7.8539816339744835E-3</v>
      </c>
      <c r="K1020" s="2">
        <f t="shared" si="151"/>
        <v>2.6728826664807165E-2</v>
      </c>
      <c r="L1020" t="s">
        <v>13</v>
      </c>
    </row>
    <row r="1021" spans="1:12" hidden="1" x14ac:dyDescent="0.3">
      <c r="A1021">
        <v>5</v>
      </c>
      <c r="B1021">
        <v>8</v>
      </c>
      <c r="C1021">
        <v>1</v>
      </c>
      <c r="D1021">
        <v>24</v>
      </c>
      <c r="E1021" t="s">
        <v>18</v>
      </c>
      <c r="F1021">
        <v>15</v>
      </c>
      <c r="G1021">
        <v>6</v>
      </c>
      <c r="J1021" s="1">
        <f t="shared" si="141"/>
        <v>1.7671458676442587E-2</v>
      </c>
      <c r="K1021" s="2">
        <f t="shared" si="151"/>
        <v>5.6950957515054322E-2</v>
      </c>
      <c r="L1021" t="s">
        <v>13</v>
      </c>
    </row>
    <row r="1022" spans="1:12" hidden="1" x14ac:dyDescent="0.3">
      <c r="A1022">
        <v>5</v>
      </c>
      <c r="B1022">
        <v>8</v>
      </c>
      <c r="C1022">
        <v>1</v>
      </c>
      <c r="D1022">
        <v>24</v>
      </c>
      <c r="E1022" t="s">
        <v>18</v>
      </c>
      <c r="F1022">
        <v>15</v>
      </c>
      <c r="G1022">
        <v>6</v>
      </c>
      <c r="J1022" s="1">
        <f t="shared" si="141"/>
        <v>1.7671458676442587E-2</v>
      </c>
      <c r="K1022" s="2">
        <f t="shared" si="151"/>
        <v>5.6950957515054322E-2</v>
      </c>
      <c r="L1022" t="s">
        <v>13</v>
      </c>
    </row>
    <row r="1023" spans="1:12" hidden="1" x14ac:dyDescent="0.3">
      <c r="A1023">
        <v>5</v>
      </c>
      <c r="B1023">
        <v>8</v>
      </c>
      <c r="C1023">
        <v>1</v>
      </c>
      <c r="D1023">
        <v>24</v>
      </c>
      <c r="E1023" t="s">
        <v>18</v>
      </c>
      <c r="F1023">
        <v>10</v>
      </c>
      <c r="G1023">
        <v>6</v>
      </c>
      <c r="J1023" s="1">
        <f t="shared" si="141"/>
        <v>7.8539816339744835E-3</v>
      </c>
      <c r="K1023" s="2">
        <f t="shared" si="151"/>
        <v>2.6728826664807165E-2</v>
      </c>
      <c r="L1023" t="s">
        <v>13</v>
      </c>
    </row>
    <row r="1024" spans="1:12" hidden="1" x14ac:dyDescent="0.3">
      <c r="A1024">
        <v>5</v>
      </c>
      <c r="B1024">
        <v>8</v>
      </c>
      <c r="C1024">
        <v>1</v>
      </c>
      <c r="D1024">
        <v>24</v>
      </c>
      <c r="E1024" t="s">
        <v>18</v>
      </c>
      <c r="F1024">
        <v>5</v>
      </c>
      <c r="G1024">
        <v>6</v>
      </c>
      <c r="J1024" s="1">
        <f t="shared" si="141"/>
        <v>1.9634954084936209E-3</v>
      </c>
      <c r="K1024" s="2">
        <f t="shared" si="151"/>
        <v>7.3344795804612326E-3</v>
      </c>
      <c r="L1024" t="s">
        <v>13</v>
      </c>
    </row>
    <row r="1025" spans="1:12" hidden="1" x14ac:dyDescent="0.3">
      <c r="A1025">
        <v>5</v>
      </c>
      <c r="B1025">
        <v>8</v>
      </c>
      <c r="C1025">
        <v>1</v>
      </c>
      <c r="D1025">
        <v>22</v>
      </c>
      <c r="E1025" t="s">
        <v>15</v>
      </c>
      <c r="F1025">
        <v>5</v>
      </c>
      <c r="G1025">
        <v>3</v>
      </c>
      <c r="J1025" s="1">
        <f t="shared" si="141"/>
        <v>1.9634954084936209E-3</v>
      </c>
      <c r="K1025" s="2">
        <f t="shared" ref="K1025:K1029" si="152">EXP(-9.7663+1.83097*LN(F1025)+1.09511*LN(G1025))</f>
        <v>3.6378364277704512E-3</v>
      </c>
      <c r="L1025" t="s">
        <v>13</v>
      </c>
    </row>
    <row r="1026" spans="1:12" hidden="1" x14ac:dyDescent="0.3">
      <c r="A1026">
        <v>5</v>
      </c>
      <c r="B1026">
        <v>8</v>
      </c>
      <c r="C1026">
        <v>1</v>
      </c>
      <c r="D1026">
        <v>10</v>
      </c>
      <c r="E1026" t="s">
        <v>12</v>
      </c>
      <c r="F1026">
        <v>5</v>
      </c>
      <c r="G1026">
        <v>3</v>
      </c>
      <c r="J1026" s="1">
        <f t="shared" si="141"/>
        <v>1.9634954084936209E-3</v>
      </c>
      <c r="K1026" s="2">
        <f t="shared" si="152"/>
        <v>3.6378364277704512E-3</v>
      </c>
      <c r="L1026" t="s">
        <v>13</v>
      </c>
    </row>
    <row r="1027" spans="1:12" hidden="1" x14ac:dyDescent="0.3">
      <c r="A1027">
        <v>5</v>
      </c>
      <c r="B1027">
        <v>8</v>
      </c>
      <c r="C1027">
        <v>1</v>
      </c>
      <c r="D1027">
        <v>2</v>
      </c>
      <c r="E1027" t="s">
        <v>16</v>
      </c>
      <c r="F1027">
        <v>20</v>
      </c>
      <c r="G1027">
        <v>15</v>
      </c>
      <c r="J1027" s="1">
        <f t="shared" ref="J1027:J1090" si="153">((F1027*F1027/10000)*(PI()/4*C1027))</f>
        <v>3.1415926535897934E-2</v>
      </c>
      <c r="K1027" s="2">
        <f t="shared" si="152"/>
        <v>0.26831564185998374</v>
      </c>
      <c r="L1027" t="s">
        <v>13</v>
      </c>
    </row>
    <row r="1028" spans="1:12" hidden="1" x14ac:dyDescent="0.3">
      <c r="A1028">
        <v>5</v>
      </c>
      <c r="B1028">
        <v>8</v>
      </c>
      <c r="C1028">
        <v>1</v>
      </c>
      <c r="D1028">
        <v>2</v>
      </c>
      <c r="E1028" t="s">
        <v>16</v>
      </c>
      <c r="F1028">
        <v>10</v>
      </c>
      <c r="G1028">
        <v>10</v>
      </c>
      <c r="J1028" s="1">
        <f t="shared" si="153"/>
        <v>7.8539816339744835E-3</v>
      </c>
      <c r="K1028" s="2">
        <f t="shared" si="152"/>
        <v>4.8375982822616376E-2</v>
      </c>
      <c r="L1028" t="s">
        <v>13</v>
      </c>
    </row>
    <row r="1029" spans="1:12" hidden="1" x14ac:dyDescent="0.3">
      <c r="A1029">
        <v>5</v>
      </c>
      <c r="B1029">
        <v>8</v>
      </c>
      <c r="C1029">
        <v>1</v>
      </c>
      <c r="D1029">
        <v>10</v>
      </c>
      <c r="E1029" t="s">
        <v>12</v>
      </c>
      <c r="F1029">
        <v>5</v>
      </c>
      <c r="G1029">
        <v>3</v>
      </c>
      <c r="J1029" s="1">
        <f t="shared" si="153"/>
        <v>1.9634954084936209E-3</v>
      </c>
      <c r="K1029" s="2">
        <f t="shared" si="152"/>
        <v>3.6378364277704512E-3</v>
      </c>
      <c r="L1029" t="s">
        <v>13</v>
      </c>
    </row>
    <row r="1030" spans="1:12" hidden="1" x14ac:dyDescent="0.3">
      <c r="A1030">
        <v>5</v>
      </c>
      <c r="B1030">
        <v>8</v>
      </c>
      <c r="C1030">
        <v>1</v>
      </c>
      <c r="D1030">
        <v>24</v>
      </c>
      <c r="E1030" t="s">
        <v>18</v>
      </c>
      <c r="F1030">
        <v>5</v>
      </c>
      <c r="G1030">
        <v>3</v>
      </c>
      <c r="J1030" s="1">
        <f t="shared" si="153"/>
        <v>1.9634954084936209E-3</v>
      </c>
      <c r="K1030" s="2">
        <f>EXP(-9.81042+1.86563*LN(F1030)+1.0563*LN(G1030))</f>
        <v>3.5268851656513989E-3</v>
      </c>
      <c r="L1030" t="s">
        <v>13</v>
      </c>
    </row>
    <row r="1031" spans="1:12" hidden="1" x14ac:dyDescent="0.3">
      <c r="A1031">
        <v>5</v>
      </c>
      <c r="B1031">
        <v>8</v>
      </c>
      <c r="C1031">
        <v>1</v>
      </c>
      <c r="D1031">
        <v>10</v>
      </c>
      <c r="E1031" t="s">
        <v>12</v>
      </c>
      <c r="F1031">
        <v>25</v>
      </c>
      <c r="G1031">
        <v>6</v>
      </c>
      <c r="J1031" s="1">
        <f t="shared" si="153"/>
        <v>4.9087385212340517E-2</v>
      </c>
      <c r="K1031" s="2">
        <f>EXP(-9.7663+1.83097*LN(F1031)+1.09511*LN(G1031))</f>
        <v>0.14801210491524977</v>
      </c>
      <c r="L1031" t="s">
        <v>17</v>
      </c>
    </row>
    <row r="1032" spans="1:12" hidden="1" x14ac:dyDescent="0.3">
      <c r="A1032">
        <v>5</v>
      </c>
      <c r="B1032">
        <v>8</v>
      </c>
      <c r="C1032">
        <v>1</v>
      </c>
      <c r="D1032">
        <v>24</v>
      </c>
      <c r="E1032" t="s">
        <v>18</v>
      </c>
      <c r="F1032">
        <v>5</v>
      </c>
      <c r="G1032">
        <v>3</v>
      </c>
      <c r="J1032" s="1">
        <f t="shared" si="153"/>
        <v>1.9634954084936209E-3</v>
      </c>
      <c r="K1032" s="2">
        <f t="shared" ref="K1032:K1041" si="154">EXP(-9.81042+1.86563*LN(F1032)+1.0563*LN(G1032))</f>
        <v>3.5268851656513989E-3</v>
      </c>
      <c r="L1032" t="s">
        <v>13</v>
      </c>
    </row>
    <row r="1033" spans="1:12" hidden="1" x14ac:dyDescent="0.3">
      <c r="A1033">
        <v>5</v>
      </c>
      <c r="B1033">
        <v>8</v>
      </c>
      <c r="C1033">
        <v>1</v>
      </c>
      <c r="D1033">
        <v>2</v>
      </c>
      <c r="E1033" t="s">
        <v>16</v>
      </c>
      <c r="F1033">
        <v>15</v>
      </c>
      <c r="G1033">
        <v>10</v>
      </c>
      <c r="J1033" s="1">
        <f t="shared" si="153"/>
        <v>1.7671458676442587E-2</v>
      </c>
      <c r="K1033" s="2">
        <f t="shared" si="154"/>
        <v>9.7687695493628809E-2</v>
      </c>
      <c r="L1033" t="s">
        <v>13</v>
      </c>
    </row>
    <row r="1034" spans="1:12" hidden="1" x14ac:dyDescent="0.3">
      <c r="A1034">
        <v>5</v>
      </c>
      <c r="B1034">
        <v>8</v>
      </c>
      <c r="C1034">
        <v>1</v>
      </c>
      <c r="D1034">
        <v>2</v>
      </c>
      <c r="E1034" t="s">
        <v>16</v>
      </c>
      <c r="F1034">
        <v>15</v>
      </c>
      <c r="G1034">
        <v>10</v>
      </c>
      <c r="J1034" s="1">
        <f t="shared" si="153"/>
        <v>1.7671458676442587E-2</v>
      </c>
      <c r="K1034" s="2">
        <f t="shared" si="154"/>
        <v>9.7687695493628809E-2</v>
      </c>
      <c r="L1034" t="s">
        <v>13</v>
      </c>
    </row>
    <row r="1035" spans="1:12" hidden="1" x14ac:dyDescent="0.3">
      <c r="A1035">
        <v>5</v>
      </c>
      <c r="B1035">
        <v>8</v>
      </c>
      <c r="C1035">
        <v>1</v>
      </c>
      <c r="D1035">
        <v>24</v>
      </c>
      <c r="E1035" t="s">
        <v>18</v>
      </c>
      <c r="F1035">
        <v>5</v>
      </c>
      <c r="G1035">
        <v>3</v>
      </c>
      <c r="J1035" s="1">
        <f t="shared" si="153"/>
        <v>1.9634954084936209E-3</v>
      </c>
      <c r="K1035" s="2">
        <f t="shared" si="154"/>
        <v>3.5268851656513989E-3</v>
      </c>
      <c r="L1035" t="s">
        <v>13</v>
      </c>
    </row>
    <row r="1036" spans="1:12" hidden="1" x14ac:dyDescent="0.3">
      <c r="A1036">
        <v>5</v>
      </c>
      <c r="B1036">
        <v>8</v>
      </c>
      <c r="C1036">
        <v>1</v>
      </c>
      <c r="D1036">
        <v>24</v>
      </c>
      <c r="E1036" t="s">
        <v>18</v>
      </c>
      <c r="F1036">
        <v>5</v>
      </c>
      <c r="G1036">
        <v>3</v>
      </c>
      <c r="J1036" s="1">
        <f t="shared" si="153"/>
        <v>1.9634954084936209E-3</v>
      </c>
      <c r="K1036" s="2">
        <f t="shared" si="154"/>
        <v>3.5268851656513989E-3</v>
      </c>
      <c r="L1036" t="s">
        <v>13</v>
      </c>
    </row>
    <row r="1037" spans="1:12" hidden="1" x14ac:dyDescent="0.3">
      <c r="A1037">
        <v>5</v>
      </c>
      <c r="B1037">
        <v>8</v>
      </c>
      <c r="C1037">
        <v>1</v>
      </c>
      <c r="D1037">
        <v>24</v>
      </c>
      <c r="E1037" t="s">
        <v>18</v>
      </c>
      <c r="F1037">
        <v>5</v>
      </c>
      <c r="G1037">
        <v>3</v>
      </c>
      <c r="J1037" s="1">
        <f t="shared" si="153"/>
        <v>1.9634954084936209E-3</v>
      </c>
      <c r="K1037" s="2">
        <f t="shared" si="154"/>
        <v>3.5268851656513989E-3</v>
      </c>
      <c r="L1037" t="s">
        <v>13</v>
      </c>
    </row>
    <row r="1038" spans="1:12" hidden="1" x14ac:dyDescent="0.3">
      <c r="A1038">
        <v>5</v>
      </c>
      <c r="B1038">
        <v>8</v>
      </c>
      <c r="C1038">
        <v>1</v>
      </c>
      <c r="D1038">
        <v>24</v>
      </c>
      <c r="E1038" t="s">
        <v>18</v>
      </c>
      <c r="F1038">
        <v>5</v>
      </c>
      <c r="G1038">
        <v>3</v>
      </c>
      <c r="J1038" s="1">
        <f t="shared" si="153"/>
        <v>1.9634954084936209E-3</v>
      </c>
      <c r="K1038" s="2">
        <f t="shared" si="154"/>
        <v>3.5268851656513989E-3</v>
      </c>
      <c r="L1038" t="s">
        <v>13</v>
      </c>
    </row>
    <row r="1039" spans="1:12" hidden="1" x14ac:dyDescent="0.3">
      <c r="A1039">
        <v>5</v>
      </c>
      <c r="B1039">
        <v>8</v>
      </c>
      <c r="C1039">
        <v>1</v>
      </c>
      <c r="D1039">
        <v>2</v>
      </c>
      <c r="E1039" t="s">
        <v>16</v>
      </c>
      <c r="F1039">
        <v>20</v>
      </c>
      <c r="G1039">
        <v>15</v>
      </c>
      <c r="J1039" s="1">
        <f t="shared" si="153"/>
        <v>3.1415926535897934E-2</v>
      </c>
      <c r="K1039" s="2">
        <f t="shared" si="154"/>
        <v>0.25640973899293129</v>
      </c>
      <c r="L1039" t="s">
        <v>13</v>
      </c>
    </row>
    <row r="1040" spans="1:12" hidden="1" x14ac:dyDescent="0.3">
      <c r="A1040">
        <v>5</v>
      </c>
      <c r="B1040">
        <v>8</v>
      </c>
      <c r="C1040">
        <v>1</v>
      </c>
      <c r="D1040">
        <v>24</v>
      </c>
      <c r="E1040" t="s">
        <v>18</v>
      </c>
      <c r="F1040">
        <v>5</v>
      </c>
      <c r="G1040">
        <v>3</v>
      </c>
      <c r="J1040" s="1">
        <f t="shared" si="153"/>
        <v>1.9634954084936209E-3</v>
      </c>
      <c r="K1040" s="2">
        <f t="shared" si="154"/>
        <v>3.5268851656513989E-3</v>
      </c>
      <c r="L1040" t="s">
        <v>13</v>
      </c>
    </row>
    <row r="1041" spans="1:12" hidden="1" x14ac:dyDescent="0.3">
      <c r="A1041">
        <v>5</v>
      </c>
      <c r="B1041">
        <v>8</v>
      </c>
      <c r="C1041">
        <v>1</v>
      </c>
      <c r="D1041">
        <v>24</v>
      </c>
      <c r="E1041" t="s">
        <v>18</v>
      </c>
      <c r="F1041">
        <v>5</v>
      </c>
      <c r="G1041">
        <v>3</v>
      </c>
      <c r="J1041" s="1">
        <f t="shared" si="153"/>
        <v>1.9634954084936209E-3</v>
      </c>
      <c r="K1041" s="2">
        <f t="shared" si="154"/>
        <v>3.5268851656513989E-3</v>
      </c>
      <c r="L1041" t="s">
        <v>13</v>
      </c>
    </row>
    <row r="1042" spans="1:12" hidden="1" x14ac:dyDescent="0.3">
      <c r="A1042">
        <v>5</v>
      </c>
      <c r="B1042">
        <v>8</v>
      </c>
      <c r="C1042">
        <v>1</v>
      </c>
      <c r="D1042">
        <v>10</v>
      </c>
      <c r="E1042" t="s">
        <v>12</v>
      </c>
      <c r="F1042">
        <v>10</v>
      </c>
      <c r="G1042">
        <v>3</v>
      </c>
      <c r="J1042" s="1">
        <f t="shared" si="153"/>
        <v>7.8539816339744835E-3</v>
      </c>
      <c r="K1042" s="2">
        <f t="shared" ref="K1042:K1044" si="155">EXP(-9.7663+1.83097*LN(F1042)+1.09511*LN(G1042))</f>
        <v>1.2942556175112916E-2</v>
      </c>
      <c r="L1042" t="s">
        <v>13</v>
      </c>
    </row>
    <row r="1043" spans="1:12" hidden="1" x14ac:dyDescent="0.3">
      <c r="A1043">
        <v>5</v>
      </c>
      <c r="B1043">
        <v>8</v>
      </c>
      <c r="C1043">
        <v>1</v>
      </c>
      <c r="D1043">
        <v>10</v>
      </c>
      <c r="E1043" t="s">
        <v>12</v>
      </c>
      <c r="F1043">
        <v>5</v>
      </c>
      <c r="G1043">
        <v>3</v>
      </c>
      <c r="J1043" s="1">
        <f t="shared" si="153"/>
        <v>1.9634954084936209E-3</v>
      </c>
      <c r="K1043" s="2">
        <f t="shared" si="155"/>
        <v>3.6378364277704512E-3</v>
      </c>
      <c r="L1043" t="s">
        <v>13</v>
      </c>
    </row>
    <row r="1044" spans="1:12" hidden="1" x14ac:dyDescent="0.3">
      <c r="A1044">
        <v>5</v>
      </c>
      <c r="B1044">
        <v>8</v>
      </c>
      <c r="C1044">
        <v>1</v>
      </c>
      <c r="D1044">
        <v>10</v>
      </c>
      <c r="E1044" t="s">
        <v>12</v>
      </c>
      <c r="F1044">
        <v>5</v>
      </c>
      <c r="G1044">
        <v>3</v>
      </c>
      <c r="J1044" s="1">
        <f t="shared" si="153"/>
        <v>1.9634954084936209E-3</v>
      </c>
      <c r="K1044" s="2">
        <f t="shared" si="155"/>
        <v>3.6378364277704512E-3</v>
      </c>
      <c r="L1044" t="s">
        <v>13</v>
      </c>
    </row>
    <row r="1045" spans="1:12" hidden="1" x14ac:dyDescent="0.3">
      <c r="A1045">
        <v>5</v>
      </c>
      <c r="B1045">
        <v>8</v>
      </c>
      <c r="C1045">
        <v>1</v>
      </c>
      <c r="D1045">
        <v>24</v>
      </c>
      <c r="E1045" t="s">
        <v>18</v>
      </c>
      <c r="F1045">
        <v>5</v>
      </c>
      <c r="G1045">
        <v>3</v>
      </c>
      <c r="J1045" s="1">
        <f t="shared" si="153"/>
        <v>1.9634954084936209E-3</v>
      </c>
      <c r="K1045" s="2">
        <f t="shared" ref="K1045:K1050" si="156">EXP(-9.81042+1.86563*LN(F1045)+1.0563*LN(G1045))</f>
        <v>3.5268851656513989E-3</v>
      </c>
      <c r="L1045" t="s">
        <v>13</v>
      </c>
    </row>
    <row r="1046" spans="1:12" hidden="1" x14ac:dyDescent="0.3">
      <c r="A1046">
        <v>5</v>
      </c>
      <c r="B1046">
        <v>8</v>
      </c>
      <c r="C1046">
        <v>1</v>
      </c>
      <c r="D1046">
        <v>24</v>
      </c>
      <c r="E1046" t="s">
        <v>18</v>
      </c>
      <c r="F1046">
        <v>5</v>
      </c>
      <c r="G1046">
        <v>3</v>
      </c>
      <c r="J1046" s="1">
        <f t="shared" si="153"/>
        <v>1.9634954084936209E-3</v>
      </c>
      <c r="K1046" s="2">
        <f t="shared" si="156"/>
        <v>3.5268851656513989E-3</v>
      </c>
      <c r="L1046" t="s">
        <v>13</v>
      </c>
    </row>
    <row r="1047" spans="1:12" hidden="1" x14ac:dyDescent="0.3">
      <c r="A1047">
        <v>5</v>
      </c>
      <c r="B1047">
        <v>8</v>
      </c>
      <c r="C1047">
        <v>1</v>
      </c>
      <c r="D1047">
        <v>24</v>
      </c>
      <c r="E1047" t="s">
        <v>18</v>
      </c>
      <c r="F1047">
        <v>5</v>
      </c>
      <c r="G1047">
        <v>3</v>
      </c>
      <c r="J1047" s="1">
        <f t="shared" si="153"/>
        <v>1.9634954084936209E-3</v>
      </c>
      <c r="K1047" s="2">
        <f t="shared" si="156"/>
        <v>3.5268851656513989E-3</v>
      </c>
      <c r="L1047" t="s">
        <v>13</v>
      </c>
    </row>
    <row r="1048" spans="1:12" hidden="1" x14ac:dyDescent="0.3">
      <c r="A1048">
        <v>5</v>
      </c>
      <c r="B1048">
        <v>8</v>
      </c>
      <c r="C1048">
        <v>1</v>
      </c>
      <c r="D1048">
        <v>24</v>
      </c>
      <c r="E1048" t="s">
        <v>18</v>
      </c>
      <c r="F1048">
        <v>10</v>
      </c>
      <c r="G1048">
        <v>6</v>
      </c>
      <c r="J1048" s="1">
        <f t="shared" si="153"/>
        <v>7.8539816339744835E-3</v>
      </c>
      <c r="K1048" s="2">
        <f t="shared" si="156"/>
        <v>2.6728826664807165E-2</v>
      </c>
      <c r="L1048" t="s">
        <v>13</v>
      </c>
    </row>
    <row r="1049" spans="1:12" hidden="1" x14ac:dyDescent="0.3">
      <c r="A1049">
        <v>5</v>
      </c>
      <c r="B1049">
        <v>8</v>
      </c>
      <c r="C1049">
        <v>1</v>
      </c>
      <c r="D1049">
        <v>24</v>
      </c>
      <c r="E1049" t="s">
        <v>18</v>
      </c>
      <c r="F1049">
        <v>10</v>
      </c>
      <c r="G1049">
        <v>6</v>
      </c>
      <c r="J1049" s="1">
        <f t="shared" si="153"/>
        <v>7.8539816339744835E-3</v>
      </c>
      <c r="K1049" s="2">
        <f t="shared" si="156"/>
        <v>2.6728826664807165E-2</v>
      </c>
      <c r="L1049" t="s">
        <v>13</v>
      </c>
    </row>
    <row r="1050" spans="1:12" hidden="1" x14ac:dyDescent="0.3">
      <c r="A1050">
        <v>5</v>
      </c>
      <c r="B1050">
        <v>8</v>
      </c>
      <c r="C1050">
        <v>1</v>
      </c>
      <c r="D1050">
        <v>24</v>
      </c>
      <c r="E1050" t="s">
        <v>18</v>
      </c>
      <c r="F1050">
        <v>5</v>
      </c>
      <c r="G1050">
        <v>3</v>
      </c>
      <c r="J1050" s="1">
        <f t="shared" si="153"/>
        <v>1.9634954084936209E-3</v>
      </c>
      <c r="K1050" s="2">
        <f t="shared" si="156"/>
        <v>3.5268851656513989E-3</v>
      </c>
      <c r="L1050" t="s">
        <v>13</v>
      </c>
    </row>
    <row r="1051" spans="1:12" hidden="1" x14ac:dyDescent="0.3">
      <c r="A1051">
        <v>5</v>
      </c>
      <c r="B1051">
        <v>9</v>
      </c>
      <c r="C1051">
        <v>1</v>
      </c>
      <c r="D1051">
        <v>22</v>
      </c>
      <c r="E1051" t="s">
        <v>15</v>
      </c>
      <c r="F1051">
        <v>5</v>
      </c>
      <c r="G1051">
        <v>3</v>
      </c>
      <c r="J1051" s="1">
        <f t="shared" si="153"/>
        <v>1.9634954084936209E-3</v>
      </c>
      <c r="K1051" s="2">
        <f>EXP(-9.7663+1.83097*LN(F1051)+1.09511*LN(G1051))</f>
        <v>3.6378364277704512E-3</v>
      </c>
      <c r="L1051" t="s">
        <v>13</v>
      </c>
    </row>
    <row r="1052" spans="1:12" hidden="1" x14ac:dyDescent="0.3">
      <c r="A1052">
        <v>5</v>
      </c>
      <c r="B1052">
        <v>9</v>
      </c>
      <c r="C1052">
        <v>1</v>
      </c>
      <c r="D1052">
        <v>24</v>
      </c>
      <c r="E1052" t="s">
        <v>18</v>
      </c>
      <c r="F1052">
        <v>5</v>
      </c>
      <c r="G1052">
        <v>3</v>
      </c>
      <c r="J1052" s="1">
        <f t="shared" si="153"/>
        <v>1.9634954084936209E-3</v>
      </c>
      <c r="K1052" s="2">
        <f t="shared" ref="K1052:K1062" si="157">EXP(-9.81042+1.86563*LN(F1052)+1.0563*LN(G1052))</f>
        <v>3.5268851656513989E-3</v>
      </c>
      <c r="L1052" t="s">
        <v>13</v>
      </c>
    </row>
    <row r="1053" spans="1:12" hidden="1" x14ac:dyDescent="0.3">
      <c r="A1053">
        <v>5</v>
      </c>
      <c r="B1053">
        <v>9</v>
      </c>
      <c r="C1053">
        <v>1</v>
      </c>
      <c r="D1053">
        <v>24</v>
      </c>
      <c r="E1053" t="s">
        <v>18</v>
      </c>
      <c r="F1053">
        <v>5</v>
      </c>
      <c r="G1053">
        <v>3</v>
      </c>
      <c r="J1053" s="1">
        <f t="shared" si="153"/>
        <v>1.9634954084936209E-3</v>
      </c>
      <c r="K1053" s="2">
        <f t="shared" si="157"/>
        <v>3.5268851656513989E-3</v>
      </c>
      <c r="L1053" t="s">
        <v>13</v>
      </c>
    </row>
    <row r="1054" spans="1:12" hidden="1" x14ac:dyDescent="0.3">
      <c r="A1054">
        <v>5</v>
      </c>
      <c r="B1054">
        <v>9</v>
      </c>
      <c r="C1054">
        <v>1</v>
      </c>
      <c r="D1054">
        <v>24</v>
      </c>
      <c r="E1054" t="s">
        <v>18</v>
      </c>
      <c r="F1054">
        <v>5</v>
      </c>
      <c r="G1054">
        <v>3</v>
      </c>
      <c r="J1054" s="1">
        <f t="shared" si="153"/>
        <v>1.9634954084936209E-3</v>
      </c>
      <c r="K1054" s="2">
        <f t="shared" si="157"/>
        <v>3.5268851656513989E-3</v>
      </c>
      <c r="L1054" t="s">
        <v>13</v>
      </c>
    </row>
    <row r="1055" spans="1:12" hidden="1" x14ac:dyDescent="0.3">
      <c r="A1055">
        <v>5</v>
      </c>
      <c r="B1055">
        <v>9</v>
      </c>
      <c r="C1055">
        <v>1</v>
      </c>
      <c r="D1055">
        <v>24</v>
      </c>
      <c r="E1055" t="s">
        <v>18</v>
      </c>
      <c r="F1055">
        <v>5</v>
      </c>
      <c r="G1055">
        <v>3</v>
      </c>
      <c r="J1055" s="1">
        <f t="shared" si="153"/>
        <v>1.9634954084936209E-3</v>
      </c>
      <c r="K1055" s="2">
        <f t="shared" si="157"/>
        <v>3.5268851656513989E-3</v>
      </c>
      <c r="L1055" t="s">
        <v>13</v>
      </c>
    </row>
    <row r="1056" spans="1:12" hidden="1" x14ac:dyDescent="0.3">
      <c r="A1056">
        <v>5</v>
      </c>
      <c r="B1056">
        <v>9</v>
      </c>
      <c r="C1056">
        <v>1</v>
      </c>
      <c r="D1056">
        <v>24</v>
      </c>
      <c r="E1056" t="s">
        <v>18</v>
      </c>
      <c r="F1056">
        <v>5</v>
      </c>
      <c r="G1056">
        <v>3</v>
      </c>
      <c r="J1056" s="1">
        <f t="shared" si="153"/>
        <v>1.9634954084936209E-3</v>
      </c>
      <c r="K1056" s="2">
        <f t="shared" si="157"/>
        <v>3.5268851656513989E-3</v>
      </c>
      <c r="L1056" t="s">
        <v>13</v>
      </c>
    </row>
    <row r="1057" spans="1:12" hidden="1" x14ac:dyDescent="0.3">
      <c r="A1057">
        <v>5</v>
      </c>
      <c r="B1057">
        <v>9</v>
      </c>
      <c r="C1057">
        <v>1</v>
      </c>
      <c r="D1057">
        <v>24</v>
      </c>
      <c r="E1057" t="s">
        <v>18</v>
      </c>
      <c r="F1057">
        <v>15</v>
      </c>
      <c r="G1057">
        <v>6</v>
      </c>
      <c r="J1057" s="1">
        <f t="shared" si="153"/>
        <v>1.7671458676442587E-2</v>
      </c>
      <c r="K1057" s="2">
        <f t="shared" si="157"/>
        <v>5.6950957515054322E-2</v>
      </c>
      <c r="L1057" t="s">
        <v>13</v>
      </c>
    </row>
    <row r="1058" spans="1:12" hidden="1" x14ac:dyDescent="0.3">
      <c r="A1058">
        <v>5</v>
      </c>
      <c r="B1058">
        <v>9</v>
      </c>
      <c r="C1058">
        <v>1</v>
      </c>
      <c r="D1058">
        <v>24</v>
      </c>
      <c r="E1058" t="s">
        <v>18</v>
      </c>
      <c r="F1058">
        <v>5</v>
      </c>
      <c r="G1058">
        <v>3</v>
      </c>
      <c r="J1058" s="1">
        <f t="shared" si="153"/>
        <v>1.9634954084936209E-3</v>
      </c>
      <c r="K1058" s="2">
        <f t="shared" si="157"/>
        <v>3.5268851656513989E-3</v>
      </c>
      <c r="L1058" t="s">
        <v>13</v>
      </c>
    </row>
    <row r="1059" spans="1:12" hidden="1" x14ac:dyDescent="0.3">
      <c r="A1059">
        <v>5</v>
      </c>
      <c r="B1059">
        <v>9</v>
      </c>
      <c r="C1059">
        <v>1</v>
      </c>
      <c r="D1059">
        <v>24</v>
      </c>
      <c r="E1059" t="s">
        <v>18</v>
      </c>
      <c r="F1059">
        <v>10</v>
      </c>
      <c r="G1059">
        <v>6</v>
      </c>
      <c r="J1059" s="1">
        <f t="shared" si="153"/>
        <v>7.8539816339744835E-3</v>
      </c>
      <c r="K1059" s="2">
        <f t="shared" si="157"/>
        <v>2.6728826664807165E-2</v>
      </c>
      <c r="L1059" t="s">
        <v>13</v>
      </c>
    </row>
    <row r="1060" spans="1:12" hidden="1" x14ac:dyDescent="0.3">
      <c r="A1060">
        <v>5</v>
      </c>
      <c r="B1060">
        <v>9</v>
      </c>
      <c r="C1060">
        <v>1</v>
      </c>
      <c r="D1060">
        <v>24</v>
      </c>
      <c r="E1060" t="s">
        <v>18</v>
      </c>
      <c r="F1060">
        <v>5</v>
      </c>
      <c r="G1060">
        <v>3</v>
      </c>
      <c r="J1060" s="1">
        <f t="shared" si="153"/>
        <v>1.9634954084936209E-3</v>
      </c>
      <c r="K1060" s="2">
        <f t="shared" si="157"/>
        <v>3.5268851656513989E-3</v>
      </c>
      <c r="L1060" t="s">
        <v>13</v>
      </c>
    </row>
    <row r="1061" spans="1:12" hidden="1" x14ac:dyDescent="0.3">
      <c r="A1061">
        <v>5</v>
      </c>
      <c r="B1061">
        <v>9</v>
      </c>
      <c r="C1061">
        <v>1</v>
      </c>
      <c r="D1061">
        <v>24</v>
      </c>
      <c r="E1061" t="s">
        <v>18</v>
      </c>
      <c r="F1061">
        <v>5</v>
      </c>
      <c r="G1061">
        <v>3</v>
      </c>
      <c r="J1061" s="1">
        <f t="shared" si="153"/>
        <v>1.9634954084936209E-3</v>
      </c>
      <c r="K1061" s="2">
        <f t="shared" si="157"/>
        <v>3.5268851656513989E-3</v>
      </c>
      <c r="L1061" t="s">
        <v>13</v>
      </c>
    </row>
    <row r="1062" spans="1:12" hidden="1" x14ac:dyDescent="0.3">
      <c r="A1062">
        <v>5</v>
      </c>
      <c r="B1062">
        <v>9</v>
      </c>
      <c r="C1062">
        <v>1</v>
      </c>
      <c r="D1062">
        <v>24</v>
      </c>
      <c r="E1062" t="s">
        <v>18</v>
      </c>
      <c r="F1062">
        <v>5</v>
      </c>
      <c r="G1062">
        <v>3</v>
      </c>
      <c r="J1062" s="1">
        <f t="shared" si="153"/>
        <v>1.9634954084936209E-3</v>
      </c>
      <c r="K1062" s="2">
        <f t="shared" si="157"/>
        <v>3.5268851656513989E-3</v>
      </c>
      <c r="L1062" t="s">
        <v>13</v>
      </c>
    </row>
    <row r="1063" spans="1:12" hidden="1" x14ac:dyDescent="0.3">
      <c r="A1063">
        <v>5</v>
      </c>
      <c r="B1063">
        <v>9</v>
      </c>
      <c r="C1063">
        <v>1</v>
      </c>
      <c r="D1063">
        <v>22</v>
      </c>
      <c r="E1063" t="s">
        <v>15</v>
      </c>
      <c r="F1063">
        <v>5</v>
      </c>
      <c r="G1063">
        <v>3</v>
      </c>
      <c r="J1063" s="1">
        <f t="shared" si="153"/>
        <v>1.9634954084936209E-3</v>
      </c>
      <c r="K1063" s="2">
        <f t="shared" ref="K1063:K1064" si="158">EXP(-9.7663+1.83097*LN(F1063)+1.09511*LN(G1063))</f>
        <v>3.6378364277704512E-3</v>
      </c>
      <c r="L1063" t="s">
        <v>13</v>
      </c>
    </row>
    <row r="1064" spans="1:12" hidden="1" x14ac:dyDescent="0.3">
      <c r="A1064">
        <v>5</v>
      </c>
      <c r="B1064">
        <v>9</v>
      </c>
      <c r="C1064">
        <v>1</v>
      </c>
      <c r="D1064">
        <v>22</v>
      </c>
      <c r="E1064" t="s">
        <v>15</v>
      </c>
      <c r="F1064">
        <v>5</v>
      </c>
      <c r="G1064">
        <v>3</v>
      </c>
      <c r="J1064" s="1">
        <f t="shared" si="153"/>
        <v>1.9634954084936209E-3</v>
      </c>
      <c r="K1064" s="2">
        <f t="shared" si="158"/>
        <v>3.6378364277704512E-3</v>
      </c>
      <c r="L1064" t="s">
        <v>13</v>
      </c>
    </row>
    <row r="1065" spans="1:12" hidden="1" x14ac:dyDescent="0.3">
      <c r="A1065">
        <v>5</v>
      </c>
      <c r="B1065">
        <v>9</v>
      </c>
      <c r="C1065">
        <v>1</v>
      </c>
      <c r="D1065">
        <v>24</v>
      </c>
      <c r="E1065" t="s">
        <v>18</v>
      </c>
      <c r="F1065">
        <v>20</v>
      </c>
      <c r="G1065">
        <v>6</v>
      </c>
      <c r="J1065" s="1">
        <f t="shared" si="153"/>
        <v>3.1415926535897934E-2</v>
      </c>
      <c r="K1065" s="2">
        <f t="shared" ref="K1065:K1070" si="159">EXP(-9.81042+1.86563*LN(F1065)+1.0563*LN(G1065))</f>
        <v>9.7407071222956207E-2</v>
      </c>
      <c r="L1065" t="s">
        <v>17</v>
      </c>
    </row>
    <row r="1066" spans="1:12" hidden="1" x14ac:dyDescent="0.3">
      <c r="A1066">
        <v>5</v>
      </c>
      <c r="B1066">
        <v>9</v>
      </c>
      <c r="C1066">
        <v>1</v>
      </c>
      <c r="D1066">
        <v>24</v>
      </c>
      <c r="E1066" t="s">
        <v>18</v>
      </c>
      <c r="F1066">
        <v>5</v>
      </c>
      <c r="G1066">
        <v>3</v>
      </c>
      <c r="J1066" s="1">
        <f t="shared" si="153"/>
        <v>1.9634954084936209E-3</v>
      </c>
      <c r="K1066" s="2">
        <f t="shared" si="159"/>
        <v>3.5268851656513989E-3</v>
      </c>
      <c r="L1066" t="s">
        <v>13</v>
      </c>
    </row>
    <row r="1067" spans="1:12" hidden="1" x14ac:dyDescent="0.3">
      <c r="A1067">
        <v>5</v>
      </c>
      <c r="B1067">
        <v>9</v>
      </c>
      <c r="C1067">
        <v>1</v>
      </c>
      <c r="D1067">
        <v>24</v>
      </c>
      <c r="E1067" t="s">
        <v>18</v>
      </c>
      <c r="F1067">
        <v>10</v>
      </c>
      <c r="G1067">
        <v>5</v>
      </c>
      <c r="J1067" s="1">
        <f t="shared" si="153"/>
        <v>7.8539816339744835E-3</v>
      </c>
      <c r="K1067" s="2">
        <f t="shared" si="159"/>
        <v>2.2046555420420225E-2</v>
      </c>
      <c r="L1067" t="s">
        <v>13</v>
      </c>
    </row>
    <row r="1068" spans="1:12" hidden="1" x14ac:dyDescent="0.3">
      <c r="A1068">
        <v>5</v>
      </c>
      <c r="B1068">
        <v>9</v>
      </c>
      <c r="C1068">
        <v>1</v>
      </c>
      <c r="D1068">
        <v>24</v>
      </c>
      <c r="E1068" t="s">
        <v>18</v>
      </c>
      <c r="F1068">
        <v>5</v>
      </c>
      <c r="G1068">
        <v>3</v>
      </c>
      <c r="J1068" s="1">
        <f t="shared" si="153"/>
        <v>1.9634954084936209E-3</v>
      </c>
      <c r="K1068" s="2">
        <f t="shared" si="159"/>
        <v>3.5268851656513989E-3</v>
      </c>
      <c r="L1068" t="s">
        <v>13</v>
      </c>
    </row>
    <row r="1069" spans="1:12" hidden="1" x14ac:dyDescent="0.3">
      <c r="A1069">
        <v>5</v>
      </c>
      <c r="B1069">
        <v>9</v>
      </c>
      <c r="C1069">
        <v>1</v>
      </c>
      <c r="D1069">
        <v>24</v>
      </c>
      <c r="E1069" t="s">
        <v>18</v>
      </c>
      <c r="F1069">
        <v>5</v>
      </c>
      <c r="G1069">
        <v>3</v>
      </c>
      <c r="J1069" s="1">
        <f t="shared" si="153"/>
        <v>1.9634954084936209E-3</v>
      </c>
      <c r="K1069" s="2">
        <f t="shared" si="159"/>
        <v>3.5268851656513989E-3</v>
      </c>
      <c r="L1069" t="s">
        <v>13</v>
      </c>
    </row>
    <row r="1070" spans="1:12" hidden="1" x14ac:dyDescent="0.3">
      <c r="A1070">
        <v>5</v>
      </c>
      <c r="B1070">
        <v>9</v>
      </c>
      <c r="C1070">
        <v>1</v>
      </c>
      <c r="D1070">
        <v>24</v>
      </c>
      <c r="E1070" t="s">
        <v>18</v>
      </c>
      <c r="F1070">
        <v>5</v>
      </c>
      <c r="G1070">
        <v>3</v>
      </c>
      <c r="J1070" s="1">
        <f t="shared" si="153"/>
        <v>1.9634954084936209E-3</v>
      </c>
      <c r="K1070" s="2">
        <f t="shared" si="159"/>
        <v>3.5268851656513989E-3</v>
      </c>
      <c r="L1070" t="s">
        <v>13</v>
      </c>
    </row>
    <row r="1071" spans="1:12" hidden="1" x14ac:dyDescent="0.3">
      <c r="A1071">
        <v>5</v>
      </c>
      <c r="B1071">
        <v>9</v>
      </c>
      <c r="C1071">
        <v>1</v>
      </c>
      <c r="D1071">
        <v>22</v>
      </c>
      <c r="E1071" t="s">
        <v>15</v>
      </c>
      <c r="F1071">
        <v>5</v>
      </c>
      <c r="G1071">
        <v>3</v>
      </c>
      <c r="J1071" s="1">
        <f t="shared" si="153"/>
        <v>1.9634954084936209E-3</v>
      </c>
      <c r="K1071" s="2">
        <f t="shared" ref="K1071:K1075" si="160">EXP(-9.7663+1.83097*LN(F1071)+1.09511*LN(G1071))</f>
        <v>3.6378364277704512E-3</v>
      </c>
      <c r="L1071" t="s">
        <v>13</v>
      </c>
    </row>
    <row r="1072" spans="1:12" hidden="1" x14ac:dyDescent="0.3">
      <c r="A1072">
        <v>5</v>
      </c>
      <c r="B1072">
        <v>9</v>
      </c>
      <c r="C1072">
        <v>1</v>
      </c>
      <c r="D1072">
        <v>22</v>
      </c>
      <c r="E1072" t="s">
        <v>15</v>
      </c>
      <c r="F1072">
        <v>5</v>
      </c>
      <c r="G1072">
        <v>3</v>
      </c>
      <c r="J1072" s="1">
        <f t="shared" si="153"/>
        <v>1.9634954084936209E-3</v>
      </c>
      <c r="K1072" s="2">
        <f t="shared" si="160"/>
        <v>3.6378364277704512E-3</v>
      </c>
      <c r="L1072" t="s">
        <v>13</v>
      </c>
    </row>
    <row r="1073" spans="1:12" hidden="1" x14ac:dyDescent="0.3">
      <c r="A1073">
        <v>5</v>
      </c>
      <c r="B1073">
        <v>9</v>
      </c>
      <c r="C1073">
        <v>1</v>
      </c>
      <c r="D1073">
        <v>22</v>
      </c>
      <c r="E1073" t="s">
        <v>15</v>
      </c>
      <c r="F1073">
        <v>10</v>
      </c>
      <c r="G1073">
        <v>3</v>
      </c>
      <c r="J1073" s="1">
        <f t="shared" si="153"/>
        <v>7.8539816339744835E-3</v>
      </c>
      <c r="K1073" s="2">
        <f t="shared" si="160"/>
        <v>1.2942556175112916E-2</v>
      </c>
      <c r="L1073" t="s">
        <v>13</v>
      </c>
    </row>
    <row r="1074" spans="1:12" hidden="1" x14ac:dyDescent="0.3">
      <c r="A1074">
        <v>5</v>
      </c>
      <c r="B1074">
        <v>9</v>
      </c>
      <c r="C1074">
        <v>1</v>
      </c>
      <c r="D1074">
        <v>22</v>
      </c>
      <c r="E1074" t="s">
        <v>15</v>
      </c>
      <c r="F1074">
        <v>10</v>
      </c>
      <c r="G1074">
        <v>3</v>
      </c>
      <c r="J1074" s="1">
        <f t="shared" si="153"/>
        <v>7.8539816339744835E-3</v>
      </c>
      <c r="K1074" s="2">
        <f t="shared" si="160"/>
        <v>1.2942556175112916E-2</v>
      </c>
      <c r="L1074" t="s">
        <v>13</v>
      </c>
    </row>
    <row r="1075" spans="1:12" hidden="1" x14ac:dyDescent="0.3">
      <c r="A1075">
        <v>5</v>
      </c>
      <c r="B1075">
        <v>9</v>
      </c>
      <c r="C1075">
        <v>1</v>
      </c>
      <c r="D1075">
        <v>22</v>
      </c>
      <c r="E1075" t="s">
        <v>15</v>
      </c>
      <c r="F1075">
        <v>10</v>
      </c>
      <c r="G1075">
        <v>3</v>
      </c>
      <c r="J1075" s="1">
        <f t="shared" si="153"/>
        <v>7.8539816339744835E-3</v>
      </c>
      <c r="K1075" s="2">
        <f t="shared" si="160"/>
        <v>1.2942556175112916E-2</v>
      </c>
      <c r="L1075" t="s">
        <v>13</v>
      </c>
    </row>
    <row r="1076" spans="1:12" hidden="1" x14ac:dyDescent="0.3">
      <c r="A1076">
        <v>5</v>
      </c>
      <c r="B1076">
        <v>9</v>
      </c>
      <c r="C1076">
        <v>1</v>
      </c>
      <c r="D1076">
        <v>24</v>
      </c>
      <c r="E1076" t="s">
        <v>18</v>
      </c>
      <c r="F1076">
        <v>5</v>
      </c>
      <c r="G1076">
        <v>3</v>
      </c>
      <c r="J1076" s="1">
        <f t="shared" si="153"/>
        <v>1.9634954084936209E-3</v>
      </c>
      <c r="K1076" s="2">
        <f t="shared" ref="K1076:K1077" si="161">EXP(-9.81042+1.86563*LN(F1076)+1.0563*LN(G1076))</f>
        <v>3.5268851656513989E-3</v>
      </c>
      <c r="L1076" t="s">
        <v>13</v>
      </c>
    </row>
    <row r="1077" spans="1:12" hidden="1" x14ac:dyDescent="0.3">
      <c r="A1077">
        <v>5</v>
      </c>
      <c r="B1077">
        <v>9</v>
      </c>
      <c r="C1077">
        <v>1</v>
      </c>
      <c r="D1077">
        <v>24</v>
      </c>
      <c r="E1077" t="s">
        <v>18</v>
      </c>
      <c r="F1077">
        <v>5</v>
      </c>
      <c r="G1077">
        <v>3</v>
      </c>
      <c r="J1077" s="1">
        <f t="shared" si="153"/>
        <v>1.9634954084936209E-3</v>
      </c>
      <c r="K1077" s="2">
        <f t="shared" si="161"/>
        <v>3.5268851656513989E-3</v>
      </c>
      <c r="L1077" t="s">
        <v>13</v>
      </c>
    </row>
    <row r="1078" spans="1:12" hidden="1" x14ac:dyDescent="0.3">
      <c r="A1078">
        <v>5</v>
      </c>
      <c r="B1078">
        <v>9</v>
      </c>
      <c r="C1078">
        <v>1</v>
      </c>
      <c r="D1078">
        <v>22</v>
      </c>
      <c r="E1078" t="s">
        <v>15</v>
      </c>
      <c r="F1078">
        <v>5</v>
      </c>
      <c r="G1078">
        <v>3</v>
      </c>
      <c r="J1078" s="1">
        <f t="shared" si="153"/>
        <v>1.9634954084936209E-3</v>
      </c>
      <c r="K1078" s="2">
        <f>EXP(-9.7663+1.83097*LN(F1078)+1.09511*LN(G1078))</f>
        <v>3.6378364277704512E-3</v>
      </c>
      <c r="L1078" t="s">
        <v>13</v>
      </c>
    </row>
    <row r="1079" spans="1:12" hidden="1" x14ac:dyDescent="0.3">
      <c r="A1079">
        <v>5</v>
      </c>
      <c r="B1079">
        <v>9</v>
      </c>
      <c r="C1079">
        <v>1</v>
      </c>
      <c r="D1079">
        <v>24</v>
      </c>
      <c r="E1079" t="s">
        <v>18</v>
      </c>
      <c r="F1079">
        <v>15</v>
      </c>
      <c r="G1079">
        <v>6</v>
      </c>
      <c r="J1079" s="1">
        <f t="shared" si="153"/>
        <v>1.7671458676442587E-2</v>
      </c>
      <c r="K1079" s="2">
        <f t="shared" ref="K1079:K1085" si="162">EXP(-9.81042+1.86563*LN(F1079)+1.0563*LN(G1079))</f>
        <v>5.6950957515054322E-2</v>
      </c>
      <c r="L1079" t="s">
        <v>13</v>
      </c>
    </row>
    <row r="1080" spans="1:12" hidden="1" x14ac:dyDescent="0.3">
      <c r="A1080">
        <v>5</v>
      </c>
      <c r="B1080">
        <v>9</v>
      </c>
      <c r="C1080">
        <v>1</v>
      </c>
      <c r="D1080">
        <v>24</v>
      </c>
      <c r="E1080" t="s">
        <v>18</v>
      </c>
      <c r="F1080">
        <v>10</v>
      </c>
      <c r="G1080">
        <v>6</v>
      </c>
      <c r="J1080" s="1">
        <f t="shared" si="153"/>
        <v>7.8539816339744835E-3</v>
      </c>
      <c r="K1080" s="2">
        <f t="shared" si="162"/>
        <v>2.6728826664807165E-2</v>
      </c>
      <c r="L1080" t="s">
        <v>13</v>
      </c>
    </row>
    <row r="1081" spans="1:12" hidden="1" x14ac:dyDescent="0.3">
      <c r="A1081">
        <v>5</v>
      </c>
      <c r="B1081">
        <v>9</v>
      </c>
      <c r="C1081">
        <v>1</v>
      </c>
      <c r="D1081">
        <v>24</v>
      </c>
      <c r="E1081" t="s">
        <v>18</v>
      </c>
      <c r="F1081">
        <v>10</v>
      </c>
      <c r="G1081">
        <v>6</v>
      </c>
      <c r="J1081" s="1">
        <f t="shared" si="153"/>
        <v>7.8539816339744835E-3</v>
      </c>
      <c r="K1081" s="2">
        <f t="shared" si="162"/>
        <v>2.6728826664807165E-2</v>
      </c>
      <c r="L1081" t="s">
        <v>13</v>
      </c>
    </row>
    <row r="1082" spans="1:12" hidden="1" x14ac:dyDescent="0.3">
      <c r="A1082">
        <v>5</v>
      </c>
      <c r="B1082">
        <v>9</v>
      </c>
      <c r="C1082">
        <v>1</v>
      </c>
      <c r="D1082">
        <v>24</v>
      </c>
      <c r="E1082" t="s">
        <v>18</v>
      </c>
      <c r="F1082">
        <v>15</v>
      </c>
      <c r="G1082">
        <v>6</v>
      </c>
      <c r="J1082" s="1">
        <f t="shared" si="153"/>
        <v>1.7671458676442587E-2</v>
      </c>
      <c r="K1082" s="2">
        <f t="shared" si="162"/>
        <v>5.6950957515054322E-2</v>
      </c>
      <c r="L1082" t="s">
        <v>13</v>
      </c>
    </row>
    <row r="1083" spans="1:12" hidden="1" x14ac:dyDescent="0.3">
      <c r="A1083">
        <v>5</v>
      </c>
      <c r="B1083">
        <v>9</v>
      </c>
      <c r="C1083">
        <v>1</v>
      </c>
      <c r="D1083">
        <v>24</v>
      </c>
      <c r="E1083" t="s">
        <v>18</v>
      </c>
      <c r="F1083">
        <v>15</v>
      </c>
      <c r="G1083">
        <v>6</v>
      </c>
      <c r="J1083" s="1">
        <f t="shared" si="153"/>
        <v>1.7671458676442587E-2</v>
      </c>
      <c r="K1083" s="2">
        <f t="shared" si="162"/>
        <v>5.6950957515054322E-2</v>
      </c>
      <c r="L1083" t="s">
        <v>13</v>
      </c>
    </row>
    <row r="1084" spans="1:12" hidden="1" x14ac:dyDescent="0.3">
      <c r="A1084">
        <v>5</v>
      </c>
      <c r="B1084">
        <v>9</v>
      </c>
      <c r="C1084">
        <v>1</v>
      </c>
      <c r="D1084">
        <v>24</v>
      </c>
      <c r="E1084" t="s">
        <v>18</v>
      </c>
      <c r="F1084">
        <v>10</v>
      </c>
      <c r="G1084">
        <v>6</v>
      </c>
      <c r="J1084" s="1">
        <f t="shared" si="153"/>
        <v>7.8539816339744835E-3</v>
      </c>
      <c r="K1084" s="2">
        <f t="shared" si="162"/>
        <v>2.6728826664807165E-2</v>
      </c>
      <c r="L1084" t="s">
        <v>13</v>
      </c>
    </row>
    <row r="1085" spans="1:12" hidden="1" x14ac:dyDescent="0.3">
      <c r="A1085">
        <v>5</v>
      </c>
      <c r="B1085">
        <v>9</v>
      </c>
      <c r="C1085">
        <v>1</v>
      </c>
      <c r="D1085">
        <v>24</v>
      </c>
      <c r="E1085" t="s">
        <v>18</v>
      </c>
      <c r="F1085">
        <v>5</v>
      </c>
      <c r="G1085">
        <v>6</v>
      </c>
      <c r="J1085" s="1">
        <f t="shared" si="153"/>
        <v>1.9634954084936209E-3</v>
      </c>
      <c r="K1085" s="2">
        <f t="shared" si="162"/>
        <v>7.3344795804612326E-3</v>
      </c>
      <c r="L1085" t="s">
        <v>13</v>
      </c>
    </row>
    <row r="1086" spans="1:12" hidden="1" x14ac:dyDescent="0.3">
      <c r="A1086">
        <v>5</v>
      </c>
      <c r="B1086">
        <v>9</v>
      </c>
      <c r="C1086">
        <v>1</v>
      </c>
      <c r="D1086">
        <v>22</v>
      </c>
      <c r="E1086" t="s">
        <v>15</v>
      </c>
      <c r="F1086">
        <v>5</v>
      </c>
      <c r="G1086">
        <v>3</v>
      </c>
      <c r="J1086" s="1">
        <f t="shared" si="153"/>
        <v>1.9634954084936209E-3</v>
      </c>
      <c r="K1086" s="2">
        <f t="shared" ref="K1086:K1090" si="163">EXP(-9.7663+1.83097*LN(F1086)+1.09511*LN(G1086))</f>
        <v>3.6378364277704512E-3</v>
      </c>
      <c r="L1086" t="s">
        <v>13</v>
      </c>
    </row>
    <row r="1087" spans="1:12" hidden="1" x14ac:dyDescent="0.3">
      <c r="A1087">
        <v>5</v>
      </c>
      <c r="B1087">
        <v>9</v>
      </c>
      <c r="C1087">
        <v>1</v>
      </c>
      <c r="D1087">
        <v>10</v>
      </c>
      <c r="E1087" t="s">
        <v>12</v>
      </c>
      <c r="F1087">
        <v>5</v>
      </c>
      <c r="G1087">
        <v>3</v>
      </c>
      <c r="J1087" s="1">
        <f t="shared" si="153"/>
        <v>1.9634954084936209E-3</v>
      </c>
      <c r="K1087" s="2">
        <f t="shared" si="163"/>
        <v>3.6378364277704512E-3</v>
      </c>
      <c r="L1087" t="s">
        <v>13</v>
      </c>
    </row>
    <row r="1088" spans="1:12" hidden="1" x14ac:dyDescent="0.3">
      <c r="A1088">
        <v>5</v>
      </c>
      <c r="B1088">
        <v>9</v>
      </c>
      <c r="C1088">
        <v>1</v>
      </c>
      <c r="D1088">
        <v>10</v>
      </c>
      <c r="E1088" t="s">
        <v>12</v>
      </c>
      <c r="F1088">
        <v>5</v>
      </c>
      <c r="G1088">
        <v>3</v>
      </c>
      <c r="J1088" s="1">
        <f t="shared" si="153"/>
        <v>1.9634954084936209E-3</v>
      </c>
      <c r="K1088" s="2">
        <f t="shared" si="163"/>
        <v>3.6378364277704512E-3</v>
      </c>
      <c r="L1088" t="s">
        <v>13</v>
      </c>
    </row>
    <row r="1089" spans="1:12" hidden="1" x14ac:dyDescent="0.3">
      <c r="A1089">
        <v>5</v>
      </c>
      <c r="B1089">
        <v>9</v>
      </c>
      <c r="C1089">
        <v>1</v>
      </c>
      <c r="D1089">
        <v>10</v>
      </c>
      <c r="E1089" t="s">
        <v>12</v>
      </c>
      <c r="F1089">
        <v>10</v>
      </c>
      <c r="G1089">
        <v>3</v>
      </c>
      <c r="J1089" s="1">
        <f t="shared" si="153"/>
        <v>7.8539816339744835E-3</v>
      </c>
      <c r="K1089" s="2">
        <f t="shared" si="163"/>
        <v>1.2942556175112916E-2</v>
      </c>
      <c r="L1089" t="s">
        <v>13</v>
      </c>
    </row>
    <row r="1090" spans="1:12" hidden="1" x14ac:dyDescent="0.3">
      <c r="A1090">
        <v>5</v>
      </c>
      <c r="B1090">
        <v>9</v>
      </c>
      <c r="C1090">
        <v>1</v>
      </c>
      <c r="D1090">
        <v>10</v>
      </c>
      <c r="E1090" t="s">
        <v>12</v>
      </c>
      <c r="F1090">
        <v>5</v>
      </c>
      <c r="G1090">
        <v>3</v>
      </c>
      <c r="J1090" s="1">
        <f t="shared" si="153"/>
        <v>1.9634954084936209E-3</v>
      </c>
      <c r="K1090" s="2">
        <f t="shared" si="163"/>
        <v>3.6378364277704512E-3</v>
      </c>
      <c r="L1090" t="s">
        <v>13</v>
      </c>
    </row>
    <row r="1091" spans="1:12" hidden="1" x14ac:dyDescent="0.3">
      <c r="A1091">
        <v>5</v>
      </c>
      <c r="B1091">
        <v>9</v>
      </c>
      <c r="C1091">
        <v>1</v>
      </c>
      <c r="D1091">
        <v>24</v>
      </c>
      <c r="E1091" t="s">
        <v>18</v>
      </c>
      <c r="F1091">
        <v>5</v>
      </c>
      <c r="G1091">
        <v>3</v>
      </c>
      <c r="J1091" s="1">
        <f t="shared" ref="J1091:J1154" si="164">((F1091*F1091/10000)*(PI()/4*C1091))</f>
        <v>1.9634954084936209E-3</v>
      </c>
      <c r="K1091" s="2">
        <f>EXP(-9.81042+1.86563*LN(F1091)+1.0563*LN(G1091))</f>
        <v>3.5268851656513989E-3</v>
      </c>
      <c r="L1091" t="s">
        <v>13</v>
      </c>
    </row>
    <row r="1092" spans="1:12" hidden="1" x14ac:dyDescent="0.3">
      <c r="A1092">
        <v>5</v>
      </c>
      <c r="B1092">
        <v>9</v>
      </c>
      <c r="C1092">
        <v>1</v>
      </c>
      <c r="D1092">
        <v>10</v>
      </c>
      <c r="E1092" t="s">
        <v>12</v>
      </c>
      <c r="F1092">
        <v>25</v>
      </c>
      <c r="G1092">
        <v>6</v>
      </c>
      <c r="J1092" s="1">
        <f t="shared" si="164"/>
        <v>4.9087385212340517E-2</v>
      </c>
      <c r="K1092" s="2">
        <f t="shared" ref="K1092:K1093" si="165">EXP(-9.7663+1.83097*LN(F1092)+1.09511*LN(G1092))</f>
        <v>0.14801210491524977</v>
      </c>
      <c r="L1092" t="s">
        <v>17</v>
      </c>
    </row>
    <row r="1093" spans="1:12" hidden="1" x14ac:dyDescent="0.3">
      <c r="A1093">
        <v>5</v>
      </c>
      <c r="B1093">
        <v>18</v>
      </c>
      <c r="C1093">
        <v>1</v>
      </c>
      <c r="D1093">
        <v>2</v>
      </c>
      <c r="E1093" t="s">
        <v>16</v>
      </c>
      <c r="F1093">
        <v>10</v>
      </c>
      <c r="G1093">
        <v>10</v>
      </c>
      <c r="J1093" s="1">
        <f t="shared" si="164"/>
        <v>7.8539816339744835E-3</v>
      </c>
      <c r="K1093" s="2">
        <f t="shared" si="165"/>
        <v>4.8375982822616376E-2</v>
      </c>
      <c r="L1093" t="s">
        <v>13</v>
      </c>
    </row>
    <row r="1094" spans="1:12" hidden="1" x14ac:dyDescent="0.3">
      <c r="A1094">
        <v>5</v>
      </c>
      <c r="B1094">
        <v>18</v>
      </c>
      <c r="C1094">
        <v>1</v>
      </c>
      <c r="D1094">
        <v>2</v>
      </c>
      <c r="E1094" t="s">
        <v>16</v>
      </c>
      <c r="F1094">
        <v>20</v>
      </c>
      <c r="G1094">
        <v>15</v>
      </c>
      <c r="J1094" s="1">
        <f t="shared" si="164"/>
        <v>3.1415926535897934E-2</v>
      </c>
      <c r="K1094" s="2">
        <f t="shared" ref="K1094:K1099" si="166">EXP(-9.81042+1.86563*LN(F1094)+1.0563*LN(G1094))</f>
        <v>0.25640973899293129</v>
      </c>
      <c r="L1094" t="s">
        <v>17</v>
      </c>
    </row>
    <row r="1095" spans="1:12" hidden="1" x14ac:dyDescent="0.3">
      <c r="A1095">
        <v>5</v>
      </c>
      <c r="B1095">
        <v>18</v>
      </c>
      <c r="C1095">
        <v>1</v>
      </c>
      <c r="D1095">
        <v>24</v>
      </c>
      <c r="E1095" t="s">
        <v>18</v>
      </c>
      <c r="F1095">
        <v>5</v>
      </c>
      <c r="G1095">
        <v>3</v>
      </c>
      <c r="J1095" s="1">
        <f t="shared" si="164"/>
        <v>1.9634954084936209E-3</v>
      </c>
      <c r="K1095" s="2">
        <f t="shared" si="166"/>
        <v>3.5268851656513989E-3</v>
      </c>
      <c r="L1095" t="s">
        <v>13</v>
      </c>
    </row>
    <row r="1096" spans="1:12" hidden="1" x14ac:dyDescent="0.3">
      <c r="A1096">
        <v>5</v>
      </c>
      <c r="B1096">
        <v>18</v>
      </c>
      <c r="C1096">
        <v>1</v>
      </c>
      <c r="D1096">
        <v>2</v>
      </c>
      <c r="E1096" t="s">
        <v>16</v>
      </c>
      <c r="F1096">
        <v>10</v>
      </c>
      <c r="G1096">
        <v>10</v>
      </c>
      <c r="J1096" s="1">
        <f t="shared" si="164"/>
        <v>7.8539816339744835E-3</v>
      </c>
      <c r="K1096" s="2">
        <f t="shared" si="166"/>
        <v>4.5847824058857317E-2</v>
      </c>
      <c r="L1096" t="s">
        <v>13</v>
      </c>
    </row>
    <row r="1097" spans="1:12" hidden="1" x14ac:dyDescent="0.3">
      <c r="A1097">
        <v>5</v>
      </c>
      <c r="B1097">
        <v>18</v>
      </c>
      <c r="C1097">
        <v>1</v>
      </c>
      <c r="D1097">
        <v>24</v>
      </c>
      <c r="E1097" t="s">
        <v>18</v>
      </c>
      <c r="F1097">
        <v>5</v>
      </c>
      <c r="G1097">
        <v>3</v>
      </c>
      <c r="J1097" s="1">
        <f t="shared" si="164"/>
        <v>1.9634954084936209E-3</v>
      </c>
      <c r="K1097" s="2">
        <f t="shared" si="166"/>
        <v>3.5268851656513989E-3</v>
      </c>
      <c r="L1097" t="s">
        <v>13</v>
      </c>
    </row>
    <row r="1098" spans="1:12" hidden="1" x14ac:dyDescent="0.3">
      <c r="A1098">
        <v>5</v>
      </c>
      <c r="B1098">
        <v>18</v>
      </c>
      <c r="C1098">
        <v>1</v>
      </c>
      <c r="D1098">
        <v>24</v>
      </c>
      <c r="E1098" t="s">
        <v>18</v>
      </c>
      <c r="F1098">
        <v>5</v>
      </c>
      <c r="G1098">
        <v>3</v>
      </c>
      <c r="J1098" s="1">
        <f t="shared" si="164"/>
        <v>1.9634954084936209E-3</v>
      </c>
      <c r="K1098" s="2">
        <f t="shared" si="166"/>
        <v>3.5268851656513989E-3</v>
      </c>
      <c r="L1098" t="s">
        <v>13</v>
      </c>
    </row>
    <row r="1099" spans="1:12" hidden="1" x14ac:dyDescent="0.3">
      <c r="A1099">
        <v>5</v>
      </c>
      <c r="B1099">
        <v>18</v>
      </c>
      <c r="C1099">
        <v>1</v>
      </c>
      <c r="D1099">
        <v>24</v>
      </c>
      <c r="E1099" t="s">
        <v>18</v>
      </c>
      <c r="F1099">
        <v>5</v>
      </c>
      <c r="G1099">
        <v>3</v>
      </c>
      <c r="J1099" s="1">
        <f t="shared" si="164"/>
        <v>1.9634954084936209E-3</v>
      </c>
      <c r="K1099" s="2">
        <f t="shared" si="166"/>
        <v>3.5268851656513989E-3</v>
      </c>
      <c r="L1099" t="s">
        <v>13</v>
      </c>
    </row>
    <row r="1100" spans="1:12" hidden="1" x14ac:dyDescent="0.3">
      <c r="A1100">
        <v>5</v>
      </c>
      <c r="B1100">
        <v>18</v>
      </c>
      <c r="C1100">
        <v>1</v>
      </c>
      <c r="D1100">
        <v>22</v>
      </c>
      <c r="E1100" t="s">
        <v>15</v>
      </c>
      <c r="F1100">
        <v>5</v>
      </c>
      <c r="G1100">
        <v>3</v>
      </c>
      <c r="J1100" s="1">
        <f t="shared" si="164"/>
        <v>1.9634954084936209E-3</v>
      </c>
      <c r="K1100" s="2">
        <f t="shared" ref="K1100:K1104" si="167">EXP(-9.7663+1.83097*LN(F1100)+1.09511*LN(G1100))</f>
        <v>3.6378364277704512E-3</v>
      </c>
      <c r="L1100" t="s">
        <v>13</v>
      </c>
    </row>
    <row r="1101" spans="1:12" hidden="1" x14ac:dyDescent="0.3">
      <c r="A1101">
        <v>5</v>
      </c>
      <c r="B1101">
        <v>18</v>
      </c>
      <c r="C1101">
        <v>1</v>
      </c>
      <c r="D1101">
        <v>22</v>
      </c>
      <c r="E1101" t="s">
        <v>15</v>
      </c>
      <c r="F1101">
        <v>5</v>
      </c>
      <c r="G1101">
        <v>3</v>
      </c>
      <c r="J1101" s="1">
        <f t="shared" si="164"/>
        <v>1.9634954084936209E-3</v>
      </c>
      <c r="K1101" s="2">
        <f t="shared" si="167"/>
        <v>3.6378364277704512E-3</v>
      </c>
      <c r="L1101" t="s">
        <v>13</v>
      </c>
    </row>
    <row r="1102" spans="1:12" hidden="1" x14ac:dyDescent="0.3">
      <c r="A1102">
        <v>5</v>
      </c>
      <c r="B1102">
        <v>18</v>
      </c>
      <c r="C1102">
        <v>1</v>
      </c>
      <c r="D1102">
        <v>22</v>
      </c>
      <c r="E1102" t="s">
        <v>15</v>
      </c>
      <c r="F1102">
        <v>10</v>
      </c>
      <c r="G1102">
        <v>3</v>
      </c>
      <c r="J1102" s="1">
        <f t="shared" si="164"/>
        <v>7.8539816339744835E-3</v>
      </c>
      <c r="K1102" s="2">
        <f t="shared" si="167"/>
        <v>1.2942556175112916E-2</v>
      </c>
      <c r="L1102" t="s">
        <v>13</v>
      </c>
    </row>
    <row r="1103" spans="1:12" hidden="1" x14ac:dyDescent="0.3">
      <c r="A1103">
        <v>5</v>
      </c>
      <c r="B1103">
        <v>18</v>
      </c>
      <c r="C1103">
        <v>1</v>
      </c>
      <c r="D1103">
        <v>22</v>
      </c>
      <c r="E1103" t="s">
        <v>15</v>
      </c>
      <c r="F1103">
        <v>10</v>
      </c>
      <c r="G1103">
        <v>3</v>
      </c>
      <c r="J1103" s="1">
        <f t="shared" si="164"/>
        <v>7.8539816339744835E-3</v>
      </c>
      <c r="K1103" s="2">
        <f t="shared" si="167"/>
        <v>1.2942556175112916E-2</v>
      </c>
      <c r="L1103" t="s">
        <v>13</v>
      </c>
    </row>
    <row r="1104" spans="1:12" hidden="1" x14ac:dyDescent="0.3">
      <c r="A1104">
        <v>5</v>
      </c>
      <c r="B1104">
        <v>18</v>
      </c>
      <c r="C1104">
        <v>1</v>
      </c>
      <c r="D1104">
        <v>22</v>
      </c>
      <c r="E1104" t="s">
        <v>15</v>
      </c>
      <c r="F1104">
        <v>10</v>
      </c>
      <c r="G1104">
        <v>3</v>
      </c>
      <c r="J1104" s="1">
        <f t="shared" si="164"/>
        <v>7.8539816339744835E-3</v>
      </c>
      <c r="K1104" s="2">
        <f t="shared" si="167"/>
        <v>1.2942556175112916E-2</v>
      </c>
      <c r="L1104" t="s">
        <v>13</v>
      </c>
    </row>
    <row r="1105" spans="1:12" hidden="1" x14ac:dyDescent="0.3">
      <c r="A1105">
        <v>5</v>
      </c>
      <c r="B1105">
        <v>18</v>
      </c>
      <c r="C1105">
        <v>1</v>
      </c>
      <c r="D1105">
        <v>24</v>
      </c>
      <c r="E1105" t="s">
        <v>18</v>
      </c>
      <c r="F1105">
        <v>5</v>
      </c>
      <c r="G1105">
        <v>3</v>
      </c>
      <c r="J1105" s="1">
        <f t="shared" si="164"/>
        <v>1.9634954084936209E-3</v>
      </c>
      <c r="K1105" s="2">
        <f t="shared" ref="K1105:K1106" si="168">EXP(-9.81042+1.86563*LN(F1105)+1.0563*LN(G1105))</f>
        <v>3.5268851656513989E-3</v>
      </c>
      <c r="L1105" t="s">
        <v>13</v>
      </c>
    </row>
    <row r="1106" spans="1:12" hidden="1" x14ac:dyDescent="0.3">
      <c r="A1106">
        <v>5</v>
      </c>
      <c r="B1106">
        <v>18</v>
      </c>
      <c r="C1106">
        <v>1</v>
      </c>
      <c r="D1106">
        <v>24</v>
      </c>
      <c r="E1106" t="s">
        <v>18</v>
      </c>
      <c r="F1106">
        <v>5</v>
      </c>
      <c r="G1106">
        <v>3</v>
      </c>
      <c r="J1106" s="1">
        <f t="shared" si="164"/>
        <v>1.9634954084936209E-3</v>
      </c>
      <c r="K1106" s="2">
        <f t="shared" si="168"/>
        <v>3.5268851656513989E-3</v>
      </c>
      <c r="L1106" t="s">
        <v>13</v>
      </c>
    </row>
    <row r="1107" spans="1:12" hidden="1" x14ac:dyDescent="0.3">
      <c r="A1107">
        <v>5</v>
      </c>
      <c r="B1107">
        <v>18</v>
      </c>
      <c r="C1107">
        <v>1</v>
      </c>
      <c r="D1107">
        <v>22</v>
      </c>
      <c r="E1107" t="s">
        <v>15</v>
      </c>
      <c r="F1107">
        <v>5</v>
      </c>
      <c r="G1107">
        <v>3</v>
      </c>
      <c r="J1107" s="1">
        <f t="shared" si="164"/>
        <v>1.9634954084936209E-3</v>
      </c>
      <c r="K1107" s="2">
        <f>EXP(-9.7663+1.83097*LN(F1107)+1.09511*LN(G1107))</f>
        <v>3.6378364277704512E-3</v>
      </c>
      <c r="L1107" t="s">
        <v>13</v>
      </c>
    </row>
    <row r="1108" spans="1:12" hidden="1" x14ac:dyDescent="0.3">
      <c r="A1108">
        <v>5</v>
      </c>
      <c r="B1108">
        <v>18</v>
      </c>
      <c r="C1108">
        <v>1</v>
      </c>
      <c r="D1108">
        <v>2</v>
      </c>
      <c r="E1108" t="s">
        <v>16</v>
      </c>
      <c r="F1108">
        <v>15</v>
      </c>
      <c r="G1108">
        <v>10</v>
      </c>
      <c r="J1108" s="1">
        <f t="shared" si="164"/>
        <v>1.7671458676442587E-2</v>
      </c>
      <c r="K1108" s="2">
        <f t="shared" ref="K1108:K1114" si="169">EXP(-9.81042+1.86563*LN(F1108)+1.0563*LN(G1108))</f>
        <v>9.7687695493628809E-2</v>
      </c>
      <c r="L1108" t="s">
        <v>13</v>
      </c>
    </row>
    <row r="1109" spans="1:12" hidden="1" x14ac:dyDescent="0.3">
      <c r="A1109">
        <v>5</v>
      </c>
      <c r="B1109">
        <v>18</v>
      </c>
      <c r="C1109">
        <v>1</v>
      </c>
      <c r="D1109">
        <v>24</v>
      </c>
      <c r="E1109" t="s">
        <v>18</v>
      </c>
      <c r="F1109">
        <v>10</v>
      </c>
      <c r="G1109">
        <v>6</v>
      </c>
      <c r="J1109" s="1">
        <f t="shared" si="164"/>
        <v>7.8539816339744835E-3</v>
      </c>
      <c r="K1109" s="2">
        <f t="shared" si="169"/>
        <v>2.6728826664807165E-2</v>
      </c>
      <c r="L1109" t="s">
        <v>13</v>
      </c>
    </row>
    <row r="1110" spans="1:12" hidden="1" x14ac:dyDescent="0.3">
      <c r="A1110">
        <v>5</v>
      </c>
      <c r="B1110">
        <v>18</v>
      </c>
      <c r="C1110">
        <v>1</v>
      </c>
      <c r="D1110">
        <v>24</v>
      </c>
      <c r="E1110" t="s">
        <v>18</v>
      </c>
      <c r="F1110">
        <v>10</v>
      </c>
      <c r="G1110">
        <v>6</v>
      </c>
      <c r="J1110" s="1">
        <f t="shared" si="164"/>
        <v>7.8539816339744835E-3</v>
      </c>
      <c r="K1110" s="2">
        <f t="shared" si="169"/>
        <v>2.6728826664807165E-2</v>
      </c>
      <c r="L1110" t="s">
        <v>13</v>
      </c>
    </row>
    <row r="1111" spans="1:12" hidden="1" x14ac:dyDescent="0.3">
      <c r="A1111">
        <v>5</v>
      </c>
      <c r="B1111">
        <v>18</v>
      </c>
      <c r="C1111">
        <v>1</v>
      </c>
      <c r="D1111">
        <v>24</v>
      </c>
      <c r="E1111" t="s">
        <v>18</v>
      </c>
      <c r="F1111">
        <v>15</v>
      </c>
      <c r="G1111">
        <v>6</v>
      </c>
      <c r="J1111" s="1">
        <f t="shared" si="164"/>
        <v>1.7671458676442587E-2</v>
      </c>
      <c r="K1111" s="2">
        <f t="shared" si="169"/>
        <v>5.6950957515054322E-2</v>
      </c>
      <c r="L1111" t="s">
        <v>13</v>
      </c>
    </row>
    <row r="1112" spans="1:12" hidden="1" x14ac:dyDescent="0.3">
      <c r="A1112">
        <v>5</v>
      </c>
      <c r="B1112">
        <v>18</v>
      </c>
      <c r="C1112">
        <v>1</v>
      </c>
      <c r="D1112">
        <v>24</v>
      </c>
      <c r="E1112" t="s">
        <v>18</v>
      </c>
      <c r="F1112">
        <v>15</v>
      </c>
      <c r="G1112">
        <v>6</v>
      </c>
      <c r="J1112" s="1">
        <f t="shared" si="164"/>
        <v>1.7671458676442587E-2</v>
      </c>
      <c r="K1112" s="2">
        <f t="shared" si="169"/>
        <v>5.6950957515054322E-2</v>
      </c>
      <c r="L1112" t="s">
        <v>13</v>
      </c>
    </row>
    <row r="1113" spans="1:12" hidden="1" x14ac:dyDescent="0.3">
      <c r="A1113">
        <v>5</v>
      </c>
      <c r="B1113">
        <v>18</v>
      </c>
      <c r="C1113">
        <v>1</v>
      </c>
      <c r="D1113">
        <v>24</v>
      </c>
      <c r="E1113" t="s">
        <v>18</v>
      </c>
      <c r="F1113">
        <v>10</v>
      </c>
      <c r="G1113">
        <v>6</v>
      </c>
      <c r="J1113" s="1">
        <f t="shared" si="164"/>
        <v>7.8539816339744835E-3</v>
      </c>
      <c r="K1113" s="2">
        <f t="shared" si="169"/>
        <v>2.6728826664807165E-2</v>
      </c>
      <c r="L1113" t="s">
        <v>13</v>
      </c>
    </row>
    <row r="1114" spans="1:12" hidden="1" x14ac:dyDescent="0.3">
      <c r="A1114">
        <v>5</v>
      </c>
      <c r="B1114">
        <v>18</v>
      </c>
      <c r="C1114">
        <v>1</v>
      </c>
      <c r="D1114">
        <v>24</v>
      </c>
      <c r="E1114" t="s">
        <v>18</v>
      </c>
      <c r="F1114">
        <v>5</v>
      </c>
      <c r="G1114">
        <v>6</v>
      </c>
      <c r="J1114" s="1">
        <f t="shared" si="164"/>
        <v>1.9634954084936209E-3</v>
      </c>
      <c r="K1114" s="2">
        <f t="shared" si="169"/>
        <v>7.3344795804612326E-3</v>
      </c>
      <c r="L1114" t="s">
        <v>13</v>
      </c>
    </row>
    <row r="1115" spans="1:12" hidden="1" x14ac:dyDescent="0.3">
      <c r="A1115">
        <v>5</v>
      </c>
      <c r="B1115">
        <v>18</v>
      </c>
      <c r="C1115">
        <v>1</v>
      </c>
      <c r="D1115">
        <v>22</v>
      </c>
      <c r="E1115" t="s">
        <v>15</v>
      </c>
      <c r="F1115">
        <v>5</v>
      </c>
      <c r="G1115">
        <v>3</v>
      </c>
      <c r="J1115" s="1">
        <f t="shared" si="164"/>
        <v>1.9634954084936209E-3</v>
      </c>
      <c r="K1115" s="2">
        <f t="shared" ref="K1115:K1119" si="170">EXP(-9.7663+1.83097*LN(F1115)+1.09511*LN(G1115))</f>
        <v>3.6378364277704512E-3</v>
      </c>
      <c r="L1115" t="s">
        <v>13</v>
      </c>
    </row>
    <row r="1116" spans="1:12" hidden="1" x14ac:dyDescent="0.3">
      <c r="A1116">
        <v>5</v>
      </c>
      <c r="B1116">
        <v>18</v>
      </c>
      <c r="C1116">
        <v>1</v>
      </c>
      <c r="D1116">
        <v>10</v>
      </c>
      <c r="E1116" t="s">
        <v>12</v>
      </c>
      <c r="F1116">
        <v>5</v>
      </c>
      <c r="G1116">
        <v>3</v>
      </c>
      <c r="J1116" s="1">
        <f t="shared" si="164"/>
        <v>1.9634954084936209E-3</v>
      </c>
      <c r="K1116" s="2">
        <f t="shared" si="170"/>
        <v>3.6378364277704512E-3</v>
      </c>
      <c r="L1116" t="s">
        <v>13</v>
      </c>
    </row>
    <row r="1117" spans="1:12" hidden="1" x14ac:dyDescent="0.3">
      <c r="A1117">
        <v>5</v>
      </c>
      <c r="B1117">
        <v>18</v>
      </c>
      <c r="C1117">
        <v>1</v>
      </c>
      <c r="D1117">
        <v>10</v>
      </c>
      <c r="E1117" t="s">
        <v>12</v>
      </c>
      <c r="F1117">
        <v>5</v>
      </c>
      <c r="G1117">
        <v>3</v>
      </c>
      <c r="J1117" s="1">
        <f t="shared" si="164"/>
        <v>1.9634954084936209E-3</v>
      </c>
      <c r="K1117" s="2">
        <f t="shared" si="170"/>
        <v>3.6378364277704512E-3</v>
      </c>
      <c r="L1117" t="s">
        <v>13</v>
      </c>
    </row>
    <row r="1118" spans="1:12" hidden="1" x14ac:dyDescent="0.3">
      <c r="A1118">
        <v>5</v>
      </c>
      <c r="B1118">
        <v>18</v>
      </c>
      <c r="C1118">
        <v>1</v>
      </c>
      <c r="D1118">
        <v>10</v>
      </c>
      <c r="E1118" t="s">
        <v>12</v>
      </c>
      <c r="F1118">
        <v>10</v>
      </c>
      <c r="G1118">
        <v>3</v>
      </c>
      <c r="J1118" s="1">
        <f t="shared" si="164"/>
        <v>7.8539816339744835E-3</v>
      </c>
      <c r="K1118" s="2">
        <f t="shared" si="170"/>
        <v>1.2942556175112916E-2</v>
      </c>
      <c r="L1118" t="s">
        <v>13</v>
      </c>
    </row>
    <row r="1119" spans="1:12" hidden="1" x14ac:dyDescent="0.3">
      <c r="A1119">
        <v>5</v>
      </c>
      <c r="B1119">
        <v>18</v>
      </c>
      <c r="C1119">
        <v>1</v>
      </c>
      <c r="D1119">
        <v>10</v>
      </c>
      <c r="E1119" t="s">
        <v>12</v>
      </c>
      <c r="F1119">
        <v>5</v>
      </c>
      <c r="G1119">
        <v>3</v>
      </c>
      <c r="J1119" s="1">
        <f t="shared" si="164"/>
        <v>1.9634954084936209E-3</v>
      </c>
      <c r="K1119" s="2">
        <f t="shared" si="170"/>
        <v>3.6378364277704512E-3</v>
      </c>
      <c r="L1119" t="s">
        <v>13</v>
      </c>
    </row>
    <row r="1120" spans="1:12" hidden="1" x14ac:dyDescent="0.3">
      <c r="A1120">
        <v>5</v>
      </c>
      <c r="B1120">
        <v>18</v>
      </c>
      <c r="C1120">
        <v>1</v>
      </c>
      <c r="D1120">
        <v>24</v>
      </c>
      <c r="E1120" t="s">
        <v>18</v>
      </c>
      <c r="F1120">
        <v>5</v>
      </c>
      <c r="G1120">
        <v>3</v>
      </c>
      <c r="J1120" s="1">
        <f t="shared" si="164"/>
        <v>1.9634954084936209E-3</v>
      </c>
      <c r="K1120" s="2">
        <f>EXP(-9.81042+1.86563*LN(F1120)+1.0563*LN(G1120))</f>
        <v>3.5268851656513989E-3</v>
      </c>
      <c r="L1120" t="s">
        <v>13</v>
      </c>
    </row>
    <row r="1121" spans="1:12" hidden="1" x14ac:dyDescent="0.3">
      <c r="A1121">
        <v>5</v>
      </c>
      <c r="B1121">
        <v>18</v>
      </c>
      <c r="C1121">
        <v>1</v>
      </c>
      <c r="D1121">
        <v>10</v>
      </c>
      <c r="E1121" t="s">
        <v>12</v>
      </c>
      <c r="F1121">
        <v>25</v>
      </c>
      <c r="G1121">
        <v>6</v>
      </c>
      <c r="J1121" s="1">
        <f t="shared" si="164"/>
        <v>4.9087385212340517E-2</v>
      </c>
      <c r="K1121" s="2">
        <f>EXP(-9.7663+1.83097*LN(F1121)+1.09511*LN(G1121))</f>
        <v>0.14801210491524977</v>
      </c>
      <c r="L1121" t="s">
        <v>17</v>
      </c>
    </row>
    <row r="1122" spans="1:12" hidden="1" x14ac:dyDescent="0.3">
      <c r="A1122">
        <v>5</v>
      </c>
      <c r="B1122">
        <v>18</v>
      </c>
      <c r="C1122">
        <v>1</v>
      </c>
      <c r="D1122">
        <v>24</v>
      </c>
      <c r="E1122" t="s">
        <v>18</v>
      </c>
      <c r="F1122">
        <v>5</v>
      </c>
      <c r="G1122">
        <v>3</v>
      </c>
      <c r="J1122" s="1">
        <f t="shared" si="164"/>
        <v>1.9634954084936209E-3</v>
      </c>
      <c r="K1122" s="2">
        <f t="shared" ref="K1122:K1136" si="171">EXP(-9.81042+1.86563*LN(F1122)+1.0563*LN(G1122))</f>
        <v>3.5268851656513989E-3</v>
      </c>
      <c r="L1122" t="s">
        <v>13</v>
      </c>
    </row>
    <row r="1123" spans="1:12" hidden="1" x14ac:dyDescent="0.3">
      <c r="A1123">
        <v>5</v>
      </c>
      <c r="B1123">
        <v>18</v>
      </c>
      <c r="C1123">
        <v>1</v>
      </c>
      <c r="D1123">
        <v>24</v>
      </c>
      <c r="E1123" t="s">
        <v>18</v>
      </c>
      <c r="F1123">
        <v>5</v>
      </c>
      <c r="G1123">
        <v>3</v>
      </c>
      <c r="J1123" s="1">
        <f t="shared" si="164"/>
        <v>1.9634954084936209E-3</v>
      </c>
      <c r="K1123" s="2">
        <f t="shared" si="171"/>
        <v>3.5268851656513989E-3</v>
      </c>
      <c r="L1123" t="s">
        <v>13</v>
      </c>
    </row>
    <row r="1124" spans="1:12" hidden="1" x14ac:dyDescent="0.3">
      <c r="A1124">
        <v>5</v>
      </c>
      <c r="B1124">
        <v>18</v>
      </c>
      <c r="C1124">
        <v>1</v>
      </c>
      <c r="D1124">
        <v>24</v>
      </c>
      <c r="E1124" t="s">
        <v>18</v>
      </c>
      <c r="F1124">
        <v>5</v>
      </c>
      <c r="G1124">
        <v>3</v>
      </c>
      <c r="J1124" s="1">
        <f t="shared" si="164"/>
        <v>1.9634954084936209E-3</v>
      </c>
      <c r="K1124" s="2">
        <f t="shared" si="171"/>
        <v>3.5268851656513989E-3</v>
      </c>
      <c r="L1124" t="s">
        <v>13</v>
      </c>
    </row>
    <row r="1125" spans="1:12" hidden="1" x14ac:dyDescent="0.3">
      <c r="A1125">
        <v>5</v>
      </c>
      <c r="B1125">
        <v>18</v>
      </c>
      <c r="C1125">
        <v>1</v>
      </c>
      <c r="D1125">
        <v>24</v>
      </c>
      <c r="E1125" t="s">
        <v>18</v>
      </c>
      <c r="F1125">
        <v>5</v>
      </c>
      <c r="G1125">
        <v>3</v>
      </c>
      <c r="J1125" s="1">
        <f t="shared" si="164"/>
        <v>1.9634954084936209E-3</v>
      </c>
      <c r="K1125" s="2">
        <f t="shared" si="171"/>
        <v>3.5268851656513989E-3</v>
      </c>
      <c r="L1125" t="s">
        <v>13</v>
      </c>
    </row>
    <row r="1126" spans="1:12" hidden="1" x14ac:dyDescent="0.3">
      <c r="A1126">
        <v>5</v>
      </c>
      <c r="B1126">
        <v>18</v>
      </c>
      <c r="C1126">
        <v>1</v>
      </c>
      <c r="D1126">
        <v>24</v>
      </c>
      <c r="E1126" t="s">
        <v>18</v>
      </c>
      <c r="F1126">
        <v>5</v>
      </c>
      <c r="G1126">
        <v>3</v>
      </c>
      <c r="J1126" s="1">
        <f t="shared" si="164"/>
        <v>1.9634954084936209E-3</v>
      </c>
      <c r="K1126" s="2">
        <f t="shared" si="171"/>
        <v>3.5268851656513989E-3</v>
      </c>
      <c r="L1126" t="s">
        <v>13</v>
      </c>
    </row>
    <row r="1127" spans="1:12" hidden="1" x14ac:dyDescent="0.3">
      <c r="A1127">
        <v>5</v>
      </c>
      <c r="B1127">
        <v>18</v>
      </c>
      <c r="C1127">
        <v>1</v>
      </c>
      <c r="D1127">
        <v>24</v>
      </c>
      <c r="E1127" t="s">
        <v>18</v>
      </c>
      <c r="F1127">
        <v>5</v>
      </c>
      <c r="G1127">
        <v>3</v>
      </c>
      <c r="J1127" s="1">
        <f t="shared" si="164"/>
        <v>1.9634954084936209E-3</v>
      </c>
      <c r="K1127" s="2">
        <f t="shared" si="171"/>
        <v>3.5268851656513989E-3</v>
      </c>
      <c r="L1127" t="s">
        <v>13</v>
      </c>
    </row>
    <row r="1128" spans="1:12" hidden="1" x14ac:dyDescent="0.3">
      <c r="A1128">
        <v>5</v>
      </c>
      <c r="B1128">
        <v>18</v>
      </c>
      <c r="C1128">
        <v>1</v>
      </c>
      <c r="D1128">
        <v>2</v>
      </c>
      <c r="E1128" t="s">
        <v>16</v>
      </c>
      <c r="F1128">
        <v>25</v>
      </c>
      <c r="G1128">
        <v>15</v>
      </c>
      <c r="H1128">
        <v>68</v>
      </c>
      <c r="I1128">
        <v>12</v>
      </c>
      <c r="J1128" s="1">
        <f t="shared" si="164"/>
        <v>4.9087385212340517E-2</v>
      </c>
      <c r="K1128" s="2">
        <f t="shared" si="171"/>
        <v>0.38880580831452366</v>
      </c>
      <c r="L1128" t="s">
        <v>13</v>
      </c>
    </row>
    <row r="1129" spans="1:12" hidden="1" x14ac:dyDescent="0.3">
      <c r="A1129">
        <v>5</v>
      </c>
      <c r="B1129">
        <v>18</v>
      </c>
      <c r="C1129">
        <v>1</v>
      </c>
      <c r="D1129">
        <v>24</v>
      </c>
      <c r="E1129" t="s">
        <v>18</v>
      </c>
      <c r="F1129">
        <v>5</v>
      </c>
      <c r="G1129">
        <v>3</v>
      </c>
      <c r="J1129" s="1">
        <f t="shared" si="164"/>
        <v>1.9634954084936209E-3</v>
      </c>
      <c r="K1129" s="2">
        <f t="shared" si="171"/>
        <v>3.5268851656513989E-3</v>
      </c>
      <c r="L1129" t="s">
        <v>13</v>
      </c>
    </row>
    <row r="1130" spans="1:12" hidden="1" x14ac:dyDescent="0.3">
      <c r="A1130">
        <v>5</v>
      </c>
      <c r="B1130">
        <v>18</v>
      </c>
      <c r="C1130">
        <v>1</v>
      </c>
      <c r="D1130">
        <v>24</v>
      </c>
      <c r="E1130" t="s">
        <v>18</v>
      </c>
      <c r="F1130">
        <v>5</v>
      </c>
      <c r="G1130">
        <v>3</v>
      </c>
      <c r="J1130" s="1">
        <f t="shared" si="164"/>
        <v>1.9634954084936209E-3</v>
      </c>
      <c r="K1130" s="2">
        <f t="shared" si="171"/>
        <v>3.5268851656513989E-3</v>
      </c>
      <c r="L1130" t="s">
        <v>13</v>
      </c>
    </row>
    <row r="1131" spans="1:12" hidden="1" x14ac:dyDescent="0.3">
      <c r="A1131">
        <v>7</v>
      </c>
      <c r="B1131">
        <v>4</v>
      </c>
      <c r="C1131">
        <v>1</v>
      </c>
      <c r="D1131">
        <v>24</v>
      </c>
      <c r="E1131" t="s">
        <v>18</v>
      </c>
      <c r="F1131">
        <v>5</v>
      </c>
      <c r="G1131">
        <v>3</v>
      </c>
      <c r="J1131" s="1">
        <f t="shared" si="164"/>
        <v>1.9634954084936209E-3</v>
      </c>
      <c r="K1131" s="2">
        <f t="shared" si="171"/>
        <v>3.5268851656513989E-3</v>
      </c>
      <c r="L1131" t="s">
        <v>13</v>
      </c>
    </row>
    <row r="1132" spans="1:12" hidden="1" x14ac:dyDescent="0.3">
      <c r="A1132">
        <v>7</v>
      </c>
      <c r="B1132">
        <v>4</v>
      </c>
      <c r="C1132">
        <v>1</v>
      </c>
      <c r="D1132">
        <v>24</v>
      </c>
      <c r="E1132" t="s">
        <v>18</v>
      </c>
      <c r="F1132">
        <v>10</v>
      </c>
      <c r="G1132">
        <v>6</v>
      </c>
      <c r="J1132" s="1">
        <f t="shared" si="164"/>
        <v>7.8539816339744835E-3</v>
      </c>
      <c r="K1132" s="2">
        <f t="shared" si="171"/>
        <v>2.6728826664807165E-2</v>
      </c>
      <c r="L1132" t="s">
        <v>13</v>
      </c>
    </row>
    <row r="1133" spans="1:12" hidden="1" x14ac:dyDescent="0.3">
      <c r="A1133">
        <v>7</v>
      </c>
      <c r="B1133">
        <v>4</v>
      </c>
      <c r="C1133">
        <v>1</v>
      </c>
      <c r="D1133">
        <v>24</v>
      </c>
      <c r="E1133" t="s">
        <v>18</v>
      </c>
      <c r="F1133">
        <v>10</v>
      </c>
      <c r="G1133">
        <v>6</v>
      </c>
      <c r="J1133" s="1">
        <f t="shared" si="164"/>
        <v>7.8539816339744835E-3</v>
      </c>
      <c r="K1133" s="2">
        <f t="shared" si="171"/>
        <v>2.6728826664807165E-2</v>
      </c>
      <c r="L1133" t="s">
        <v>13</v>
      </c>
    </row>
    <row r="1134" spans="1:12" hidden="1" x14ac:dyDescent="0.3">
      <c r="A1134">
        <v>7</v>
      </c>
      <c r="B1134">
        <v>4</v>
      </c>
      <c r="C1134">
        <v>1</v>
      </c>
      <c r="D1134">
        <v>24</v>
      </c>
      <c r="E1134" t="s">
        <v>18</v>
      </c>
      <c r="F1134">
        <v>5</v>
      </c>
      <c r="G1134">
        <v>3</v>
      </c>
      <c r="J1134" s="1">
        <f t="shared" si="164"/>
        <v>1.9634954084936209E-3</v>
      </c>
      <c r="K1134" s="2">
        <f t="shared" si="171"/>
        <v>3.5268851656513989E-3</v>
      </c>
      <c r="L1134" t="s">
        <v>13</v>
      </c>
    </row>
    <row r="1135" spans="1:12" hidden="1" x14ac:dyDescent="0.3">
      <c r="A1135">
        <v>7</v>
      </c>
      <c r="B1135">
        <v>4</v>
      </c>
      <c r="C1135">
        <v>1</v>
      </c>
      <c r="D1135">
        <v>24</v>
      </c>
      <c r="E1135" t="s">
        <v>18</v>
      </c>
      <c r="F1135">
        <v>5</v>
      </c>
      <c r="G1135">
        <v>3</v>
      </c>
      <c r="J1135" s="1">
        <f t="shared" si="164"/>
        <v>1.9634954084936209E-3</v>
      </c>
      <c r="K1135" s="2">
        <f t="shared" si="171"/>
        <v>3.5268851656513989E-3</v>
      </c>
      <c r="L1135" t="s">
        <v>13</v>
      </c>
    </row>
    <row r="1136" spans="1:12" hidden="1" x14ac:dyDescent="0.3">
      <c r="A1136">
        <v>7</v>
      </c>
      <c r="B1136">
        <v>4</v>
      </c>
      <c r="C1136">
        <v>1</v>
      </c>
      <c r="D1136">
        <v>2</v>
      </c>
      <c r="E1136" t="s">
        <v>16</v>
      </c>
      <c r="F1136">
        <v>10</v>
      </c>
      <c r="G1136">
        <v>10</v>
      </c>
      <c r="J1136" s="1">
        <f t="shared" si="164"/>
        <v>7.8539816339744835E-3</v>
      </c>
      <c r="K1136" s="2">
        <f t="shared" si="171"/>
        <v>4.5847824058857317E-2</v>
      </c>
      <c r="L1136" t="s">
        <v>13</v>
      </c>
    </row>
    <row r="1137" spans="1:12" hidden="1" x14ac:dyDescent="0.3">
      <c r="A1137">
        <v>7</v>
      </c>
      <c r="B1137">
        <v>4</v>
      </c>
      <c r="C1137">
        <v>1</v>
      </c>
      <c r="D1137">
        <v>10</v>
      </c>
      <c r="E1137" t="s">
        <v>12</v>
      </c>
      <c r="F1137">
        <v>10</v>
      </c>
      <c r="G1137">
        <v>5</v>
      </c>
      <c r="J1137" s="1">
        <f t="shared" si="164"/>
        <v>7.8539816339744835E-3</v>
      </c>
      <c r="K1137" s="2">
        <f>EXP(-9.7663+1.83097*LN(F1137)+1.09511*LN(G1137))</f>
        <v>2.2644818432641822E-2</v>
      </c>
      <c r="L1137" t="s">
        <v>13</v>
      </c>
    </row>
    <row r="1138" spans="1:12" hidden="1" x14ac:dyDescent="0.3">
      <c r="A1138">
        <v>7</v>
      </c>
      <c r="B1138">
        <v>4</v>
      </c>
      <c r="C1138">
        <v>1</v>
      </c>
      <c r="D1138">
        <v>24</v>
      </c>
      <c r="E1138" t="s">
        <v>18</v>
      </c>
      <c r="F1138">
        <v>20</v>
      </c>
      <c r="G1138">
        <v>6</v>
      </c>
      <c r="J1138" s="1">
        <f t="shared" si="164"/>
        <v>3.1415926535897934E-2</v>
      </c>
      <c r="K1138" s="2">
        <f t="shared" ref="K1138:K1148" si="172">EXP(-9.81042+1.86563*LN(F1138)+1.0563*LN(G1138))</f>
        <v>9.7407071222956207E-2</v>
      </c>
      <c r="L1138" t="s">
        <v>17</v>
      </c>
    </row>
    <row r="1139" spans="1:12" hidden="1" x14ac:dyDescent="0.3">
      <c r="A1139">
        <v>7</v>
      </c>
      <c r="B1139">
        <v>4</v>
      </c>
      <c r="C1139">
        <v>1</v>
      </c>
      <c r="D1139">
        <v>2</v>
      </c>
      <c r="E1139" t="s">
        <v>16</v>
      </c>
      <c r="F1139">
        <v>10</v>
      </c>
      <c r="G1139">
        <v>10</v>
      </c>
      <c r="J1139" s="1">
        <f t="shared" si="164"/>
        <v>7.8539816339744835E-3</v>
      </c>
      <c r="K1139" s="2">
        <f t="shared" si="172"/>
        <v>4.5847824058857317E-2</v>
      </c>
      <c r="L1139" t="s">
        <v>13</v>
      </c>
    </row>
    <row r="1140" spans="1:12" hidden="1" x14ac:dyDescent="0.3">
      <c r="A1140">
        <v>7</v>
      </c>
      <c r="B1140">
        <v>4</v>
      </c>
      <c r="C1140">
        <v>1</v>
      </c>
      <c r="D1140">
        <v>2</v>
      </c>
      <c r="E1140" t="s">
        <v>16</v>
      </c>
      <c r="F1140">
        <v>35</v>
      </c>
      <c r="G1140">
        <v>15</v>
      </c>
      <c r="H1140">
        <v>75</v>
      </c>
      <c r="I1140">
        <v>16</v>
      </c>
      <c r="J1140" s="1">
        <f t="shared" si="164"/>
        <v>9.6211275016187411E-2</v>
      </c>
      <c r="K1140" s="2">
        <f t="shared" si="172"/>
        <v>0.72837258536778993</v>
      </c>
      <c r="L1140" t="s">
        <v>19</v>
      </c>
    </row>
    <row r="1141" spans="1:12" hidden="1" x14ac:dyDescent="0.3">
      <c r="A1141">
        <v>7</v>
      </c>
      <c r="B1141">
        <v>4</v>
      </c>
      <c r="C1141">
        <v>1</v>
      </c>
      <c r="D1141">
        <v>2</v>
      </c>
      <c r="E1141" t="s">
        <v>16</v>
      </c>
      <c r="F1141">
        <v>15</v>
      </c>
      <c r="G1141">
        <v>10</v>
      </c>
      <c r="J1141" s="1">
        <f t="shared" si="164"/>
        <v>1.7671458676442587E-2</v>
      </c>
      <c r="K1141" s="2">
        <f t="shared" si="172"/>
        <v>9.7687695493628809E-2</v>
      </c>
      <c r="L1141" t="s">
        <v>13</v>
      </c>
    </row>
    <row r="1142" spans="1:12" hidden="1" x14ac:dyDescent="0.3">
      <c r="A1142">
        <v>7</v>
      </c>
      <c r="B1142">
        <v>4</v>
      </c>
      <c r="C1142">
        <v>1</v>
      </c>
      <c r="D1142">
        <v>24</v>
      </c>
      <c r="E1142" t="s">
        <v>18</v>
      </c>
      <c r="F1142">
        <v>5</v>
      </c>
      <c r="G1142">
        <v>6</v>
      </c>
      <c r="J1142" s="1">
        <f t="shared" si="164"/>
        <v>1.9634954084936209E-3</v>
      </c>
      <c r="K1142" s="2">
        <f t="shared" si="172"/>
        <v>7.3344795804612326E-3</v>
      </c>
      <c r="L1142" t="s">
        <v>13</v>
      </c>
    </row>
    <row r="1143" spans="1:12" hidden="1" x14ac:dyDescent="0.3">
      <c r="A1143">
        <v>7</v>
      </c>
      <c r="B1143">
        <v>4</v>
      </c>
      <c r="C1143">
        <v>1</v>
      </c>
      <c r="D1143">
        <v>24</v>
      </c>
      <c r="E1143" t="s">
        <v>18</v>
      </c>
      <c r="F1143">
        <v>10</v>
      </c>
      <c r="G1143">
        <v>6</v>
      </c>
      <c r="J1143" s="1">
        <f t="shared" si="164"/>
        <v>7.8539816339744835E-3</v>
      </c>
      <c r="K1143" s="2">
        <f t="shared" si="172"/>
        <v>2.6728826664807165E-2</v>
      </c>
      <c r="L1143" t="s">
        <v>13</v>
      </c>
    </row>
    <row r="1144" spans="1:12" hidden="1" x14ac:dyDescent="0.3">
      <c r="A1144">
        <v>7</v>
      </c>
      <c r="B1144">
        <v>4</v>
      </c>
      <c r="C1144">
        <v>1</v>
      </c>
      <c r="D1144">
        <v>24</v>
      </c>
      <c r="E1144" t="s">
        <v>18</v>
      </c>
      <c r="F1144">
        <v>5</v>
      </c>
      <c r="G1144">
        <v>6</v>
      </c>
      <c r="J1144" s="1">
        <f t="shared" si="164"/>
        <v>1.9634954084936209E-3</v>
      </c>
      <c r="K1144" s="2">
        <f t="shared" si="172"/>
        <v>7.3344795804612326E-3</v>
      </c>
      <c r="L1144" t="s">
        <v>13</v>
      </c>
    </row>
    <row r="1145" spans="1:12" hidden="1" x14ac:dyDescent="0.3">
      <c r="A1145">
        <v>7</v>
      </c>
      <c r="B1145">
        <v>4</v>
      </c>
      <c r="C1145">
        <v>1</v>
      </c>
      <c r="D1145">
        <v>24</v>
      </c>
      <c r="E1145" t="s">
        <v>18</v>
      </c>
      <c r="F1145">
        <v>5</v>
      </c>
      <c r="G1145">
        <v>3</v>
      </c>
      <c r="J1145" s="1">
        <f t="shared" si="164"/>
        <v>1.9634954084936209E-3</v>
      </c>
      <c r="K1145" s="2">
        <f t="shared" si="172"/>
        <v>3.5268851656513989E-3</v>
      </c>
      <c r="L1145" t="s">
        <v>13</v>
      </c>
    </row>
    <row r="1146" spans="1:12" hidden="1" x14ac:dyDescent="0.3">
      <c r="A1146">
        <v>7</v>
      </c>
      <c r="B1146">
        <v>4</v>
      </c>
      <c r="C1146">
        <v>1</v>
      </c>
      <c r="D1146">
        <v>24</v>
      </c>
      <c r="E1146" t="s">
        <v>18</v>
      </c>
      <c r="F1146">
        <v>5</v>
      </c>
      <c r="G1146">
        <v>3</v>
      </c>
      <c r="J1146" s="1">
        <f t="shared" si="164"/>
        <v>1.9634954084936209E-3</v>
      </c>
      <c r="K1146" s="2">
        <f t="shared" si="172"/>
        <v>3.5268851656513989E-3</v>
      </c>
      <c r="L1146" t="s">
        <v>13</v>
      </c>
    </row>
    <row r="1147" spans="1:12" hidden="1" x14ac:dyDescent="0.3">
      <c r="A1147">
        <v>7</v>
      </c>
      <c r="B1147">
        <v>4</v>
      </c>
      <c r="C1147">
        <v>1</v>
      </c>
      <c r="D1147">
        <v>2</v>
      </c>
      <c r="E1147" t="s">
        <v>16</v>
      </c>
      <c r="F1147">
        <v>15</v>
      </c>
      <c r="G1147">
        <v>10</v>
      </c>
      <c r="J1147" s="1">
        <f t="shared" si="164"/>
        <v>1.7671458676442587E-2</v>
      </c>
      <c r="K1147" s="2">
        <f t="shared" si="172"/>
        <v>9.7687695493628809E-2</v>
      </c>
      <c r="L1147" t="s">
        <v>13</v>
      </c>
    </row>
    <row r="1148" spans="1:12" hidden="1" x14ac:dyDescent="0.3">
      <c r="A1148">
        <v>7</v>
      </c>
      <c r="B1148">
        <v>4</v>
      </c>
      <c r="C1148">
        <v>1</v>
      </c>
      <c r="D1148">
        <v>24</v>
      </c>
      <c r="E1148" t="s">
        <v>18</v>
      </c>
      <c r="F1148">
        <v>5</v>
      </c>
      <c r="G1148">
        <v>3</v>
      </c>
      <c r="J1148" s="1">
        <f t="shared" si="164"/>
        <v>1.9634954084936209E-3</v>
      </c>
      <c r="K1148" s="2">
        <f t="shared" si="172"/>
        <v>3.5268851656513989E-3</v>
      </c>
      <c r="L1148" t="s">
        <v>13</v>
      </c>
    </row>
    <row r="1149" spans="1:12" hidden="1" x14ac:dyDescent="0.3">
      <c r="A1149">
        <v>7</v>
      </c>
      <c r="B1149">
        <v>4</v>
      </c>
      <c r="C1149">
        <v>1</v>
      </c>
      <c r="D1149">
        <v>22</v>
      </c>
      <c r="E1149" t="s">
        <v>15</v>
      </c>
      <c r="F1149">
        <v>5</v>
      </c>
      <c r="G1149">
        <v>3</v>
      </c>
      <c r="J1149" s="1">
        <f t="shared" si="164"/>
        <v>1.9634954084936209E-3</v>
      </c>
      <c r="K1149" s="2">
        <f>EXP(-9.7663+1.83097*LN(F1149)+1.09511*LN(G1149))</f>
        <v>3.6378364277704512E-3</v>
      </c>
      <c r="L1149" t="s">
        <v>13</v>
      </c>
    </row>
    <row r="1150" spans="1:12" hidden="1" x14ac:dyDescent="0.3">
      <c r="A1150">
        <v>7</v>
      </c>
      <c r="B1150">
        <v>4</v>
      </c>
      <c r="C1150">
        <v>1</v>
      </c>
      <c r="D1150">
        <v>24</v>
      </c>
      <c r="E1150" t="s">
        <v>18</v>
      </c>
      <c r="F1150">
        <v>5</v>
      </c>
      <c r="G1150">
        <v>3</v>
      </c>
      <c r="J1150" s="1">
        <f t="shared" si="164"/>
        <v>1.9634954084936209E-3</v>
      </c>
      <c r="K1150" s="2">
        <f t="shared" ref="K1150:K1160" si="173">EXP(-9.81042+1.86563*LN(F1150)+1.0563*LN(G1150))</f>
        <v>3.5268851656513989E-3</v>
      </c>
      <c r="L1150" t="s">
        <v>13</v>
      </c>
    </row>
    <row r="1151" spans="1:12" hidden="1" x14ac:dyDescent="0.3">
      <c r="A1151">
        <v>7</v>
      </c>
      <c r="B1151">
        <v>4</v>
      </c>
      <c r="C1151">
        <v>1</v>
      </c>
      <c r="D1151">
        <v>24</v>
      </c>
      <c r="E1151" t="s">
        <v>18</v>
      </c>
      <c r="F1151">
        <v>5</v>
      </c>
      <c r="G1151">
        <v>3</v>
      </c>
      <c r="J1151" s="1">
        <f t="shared" si="164"/>
        <v>1.9634954084936209E-3</v>
      </c>
      <c r="K1151" s="2">
        <f t="shared" si="173"/>
        <v>3.5268851656513989E-3</v>
      </c>
      <c r="L1151" t="s">
        <v>13</v>
      </c>
    </row>
    <row r="1152" spans="1:12" hidden="1" x14ac:dyDescent="0.3">
      <c r="A1152">
        <v>7</v>
      </c>
      <c r="B1152">
        <v>4</v>
      </c>
      <c r="C1152">
        <v>1</v>
      </c>
      <c r="D1152">
        <v>24</v>
      </c>
      <c r="E1152" t="s">
        <v>18</v>
      </c>
      <c r="F1152">
        <v>5</v>
      </c>
      <c r="G1152">
        <v>3</v>
      </c>
      <c r="J1152" s="1">
        <f t="shared" si="164"/>
        <v>1.9634954084936209E-3</v>
      </c>
      <c r="K1152" s="2">
        <f t="shared" si="173"/>
        <v>3.5268851656513989E-3</v>
      </c>
      <c r="L1152" t="s">
        <v>13</v>
      </c>
    </row>
    <row r="1153" spans="1:12" hidden="1" x14ac:dyDescent="0.3">
      <c r="A1153">
        <v>7</v>
      </c>
      <c r="B1153">
        <v>4</v>
      </c>
      <c r="C1153">
        <v>1</v>
      </c>
      <c r="D1153">
        <v>24</v>
      </c>
      <c r="E1153" t="s">
        <v>18</v>
      </c>
      <c r="F1153">
        <v>5</v>
      </c>
      <c r="G1153">
        <v>3</v>
      </c>
      <c r="J1153" s="1">
        <f t="shared" si="164"/>
        <v>1.9634954084936209E-3</v>
      </c>
      <c r="K1153" s="2">
        <f t="shared" si="173"/>
        <v>3.5268851656513989E-3</v>
      </c>
      <c r="L1153" t="s">
        <v>13</v>
      </c>
    </row>
    <row r="1154" spans="1:12" hidden="1" x14ac:dyDescent="0.3">
      <c r="A1154">
        <v>7</v>
      </c>
      <c r="B1154">
        <v>4</v>
      </c>
      <c r="C1154">
        <v>1</v>
      </c>
      <c r="D1154">
        <v>24</v>
      </c>
      <c r="E1154" t="s">
        <v>18</v>
      </c>
      <c r="F1154">
        <v>5</v>
      </c>
      <c r="G1154">
        <v>3</v>
      </c>
      <c r="J1154" s="1">
        <f t="shared" si="164"/>
        <v>1.9634954084936209E-3</v>
      </c>
      <c r="K1154" s="2">
        <f t="shared" si="173"/>
        <v>3.5268851656513989E-3</v>
      </c>
      <c r="L1154" t="s">
        <v>13</v>
      </c>
    </row>
    <row r="1155" spans="1:12" hidden="1" x14ac:dyDescent="0.3">
      <c r="A1155">
        <v>7</v>
      </c>
      <c r="B1155">
        <v>4</v>
      </c>
      <c r="C1155">
        <v>1</v>
      </c>
      <c r="D1155">
        <v>24</v>
      </c>
      <c r="E1155" t="s">
        <v>18</v>
      </c>
      <c r="F1155">
        <v>15</v>
      </c>
      <c r="G1155">
        <v>6</v>
      </c>
      <c r="J1155" s="1">
        <f t="shared" ref="J1155:J1218" si="174">((F1155*F1155/10000)*(PI()/4*C1155))</f>
        <v>1.7671458676442587E-2</v>
      </c>
      <c r="K1155" s="2">
        <f t="shared" si="173"/>
        <v>5.6950957515054322E-2</v>
      </c>
      <c r="L1155" t="s">
        <v>13</v>
      </c>
    </row>
    <row r="1156" spans="1:12" hidden="1" x14ac:dyDescent="0.3">
      <c r="A1156">
        <v>7</v>
      </c>
      <c r="B1156">
        <v>4</v>
      </c>
      <c r="C1156">
        <v>1</v>
      </c>
      <c r="D1156">
        <v>24</v>
      </c>
      <c r="E1156" t="s">
        <v>18</v>
      </c>
      <c r="F1156">
        <v>5</v>
      </c>
      <c r="G1156">
        <v>3</v>
      </c>
      <c r="J1156" s="1">
        <f t="shared" si="174"/>
        <v>1.9634954084936209E-3</v>
      </c>
      <c r="K1156" s="2">
        <f t="shared" si="173"/>
        <v>3.5268851656513989E-3</v>
      </c>
      <c r="L1156" t="s">
        <v>13</v>
      </c>
    </row>
    <row r="1157" spans="1:12" hidden="1" x14ac:dyDescent="0.3">
      <c r="A1157">
        <v>7</v>
      </c>
      <c r="B1157">
        <v>4</v>
      </c>
      <c r="C1157">
        <v>1</v>
      </c>
      <c r="D1157">
        <v>24</v>
      </c>
      <c r="E1157" t="s">
        <v>18</v>
      </c>
      <c r="F1157">
        <v>10</v>
      </c>
      <c r="G1157">
        <v>6</v>
      </c>
      <c r="J1157" s="1">
        <f t="shared" si="174"/>
        <v>7.8539816339744835E-3</v>
      </c>
      <c r="K1157" s="2">
        <f t="shared" si="173"/>
        <v>2.6728826664807165E-2</v>
      </c>
      <c r="L1157" t="s">
        <v>13</v>
      </c>
    </row>
    <row r="1158" spans="1:12" hidden="1" x14ac:dyDescent="0.3">
      <c r="A1158">
        <v>7</v>
      </c>
      <c r="B1158">
        <v>4</v>
      </c>
      <c r="C1158">
        <v>1</v>
      </c>
      <c r="D1158">
        <v>24</v>
      </c>
      <c r="E1158" t="s">
        <v>18</v>
      </c>
      <c r="F1158">
        <v>5</v>
      </c>
      <c r="G1158">
        <v>3</v>
      </c>
      <c r="J1158" s="1">
        <f t="shared" si="174"/>
        <v>1.9634954084936209E-3</v>
      </c>
      <c r="K1158" s="2">
        <f t="shared" si="173"/>
        <v>3.5268851656513989E-3</v>
      </c>
      <c r="L1158" t="s">
        <v>13</v>
      </c>
    </row>
    <row r="1159" spans="1:12" hidden="1" x14ac:dyDescent="0.3">
      <c r="A1159">
        <v>7</v>
      </c>
      <c r="B1159">
        <v>4</v>
      </c>
      <c r="C1159">
        <v>1</v>
      </c>
      <c r="D1159">
        <v>24</v>
      </c>
      <c r="E1159" t="s">
        <v>18</v>
      </c>
      <c r="F1159">
        <v>5</v>
      </c>
      <c r="G1159">
        <v>3</v>
      </c>
      <c r="J1159" s="1">
        <f t="shared" si="174"/>
        <v>1.9634954084936209E-3</v>
      </c>
      <c r="K1159" s="2">
        <f t="shared" si="173"/>
        <v>3.5268851656513989E-3</v>
      </c>
      <c r="L1159" t="s">
        <v>13</v>
      </c>
    </row>
    <row r="1160" spans="1:12" hidden="1" x14ac:dyDescent="0.3">
      <c r="A1160">
        <v>7</v>
      </c>
      <c r="B1160">
        <v>4</v>
      </c>
      <c r="C1160">
        <v>1</v>
      </c>
      <c r="D1160">
        <v>24</v>
      </c>
      <c r="E1160" t="s">
        <v>18</v>
      </c>
      <c r="F1160">
        <v>5</v>
      </c>
      <c r="G1160">
        <v>3</v>
      </c>
      <c r="J1160" s="1">
        <f t="shared" si="174"/>
        <v>1.9634954084936209E-3</v>
      </c>
      <c r="K1160" s="2">
        <f t="shared" si="173"/>
        <v>3.5268851656513989E-3</v>
      </c>
      <c r="L1160" t="s">
        <v>13</v>
      </c>
    </row>
    <row r="1161" spans="1:12" hidden="1" x14ac:dyDescent="0.3">
      <c r="A1161">
        <v>7</v>
      </c>
      <c r="B1161">
        <v>4</v>
      </c>
      <c r="C1161">
        <v>1</v>
      </c>
      <c r="D1161">
        <v>22</v>
      </c>
      <c r="E1161" t="s">
        <v>15</v>
      </c>
      <c r="F1161">
        <v>5</v>
      </c>
      <c r="G1161">
        <v>3</v>
      </c>
      <c r="J1161" s="1">
        <f t="shared" si="174"/>
        <v>1.9634954084936209E-3</v>
      </c>
      <c r="K1161" s="2">
        <f t="shared" ref="K1161:K1162" si="175">EXP(-9.7663+1.83097*LN(F1161)+1.09511*LN(G1161))</f>
        <v>3.6378364277704512E-3</v>
      </c>
      <c r="L1161" t="s">
        <v>13</v>
      </c>
    </row>
    <row r="1162" spans="1:12" hidden="1" x14ac:dyDescent="0.3">
      <c r="A1162">
        <v>7</v>
      </c>
      <c r="B1162">
        <v>4</v>
      </c>
      <c r="C1162">
        <v>1</v>
      </c>
      <c r="D1162">
        <v>22</v>
      </c>
      <c r="E1162" t="s">
        <v>15</v>
      </c>
      <c r="F1162">
        <v>5</v>
      </c>
      <c r="G1162">
        <v>3</v>
      </c>
      <c r="J1162" s="1">
        <f t="shared" si="174"/>
        <v>1.9634954084936209E-3</v>
      </c>
      <c r="K1162" s="2">
        <f t="shared" si="175"/>
        <v>3.6378364277704512E-3</v>
      </c>
      <c r="L1162" t="s">
        <v>13</v>
      </c>
    </row>
    <row r="1163" spans="1:12" hidden="1" x14ac:dyDescent="0.3">
      <c r="A1163">
        <v>7</v>
      </c>
      <c r="B1163">
        <v>4</v>
      </c>
      <c r="C1163">
        <v>1</v>
      </c>
      <c r="D1163">
        <v>24</v>
      </c>
      <c r="E1163" t="s">
        <v>18</v>
      </c>
      <c r="F1163">
        <v>20</v>
      </c>
      <c r="G1163">
        <v>6</v>
      </c>
      <c r="J1163" s="1">
        <f t="shared" si="174"/>
        <v>3.1415926535897934E-2</v>
      </c>
      <c r="K1163" s="2">
        <f t="shared" ref="K1163:K1171" si="176">EXP(-9.81042+1.86563*LN(F1163)+1.0563*LN(G1163))</f>
        <v>9.7407071222956207E-2</v>
      </c>
      <c r="L1163" t="s">
        <v>17</v>
      </c>
    </row>
    <row r="1164" spans="1:12" hidden="1" x14ac:dyDescent="0.3">
      <c r="A1164">
        <v>7</v>
      </c>
      <c r="B1164">
        <v>4</v>
      </c>
      <c r="C1164">
        <v>1</v>
      </c>
      <c r="D1164">
        <v>24</v>
      </c>
      <c r="E1164" t="s">
        <v>18</v>
      </c>
      <c r="F1164">
        <v>5</v>
      </c>
      <c r="G1164">
        <v>3</v>
      </c>
      <c r="J1164" s="1">
        <f t="shared" si="174"/>
        <v>1.9634954084936209E-3</v>
      </c>
      <c r="K1164" s="2">
        <f t="shared" si="176"/>
        <v>3.5268851656513989E-3</v>
      </c>
      <c r="L1164" t="s">
        <v>13</v>
      </c>
    </row>
    <row r="1165" spans="1:12" hidden="1" x14ac:dyDescent="0.3">
      <c r="A1165">
        <v>7</v>
      </c>
      <c r="B1165">
        <v>4</v>
      </c>
      <c r="C1165">
        <v>1</v>
      </c>
      <c r="D1165">
        <v>24</v>
      </c>
      <c r="E1165" t="s">
        <v>18</v>
      </c>
      <c r="F1165">
        <v>5</v>
      </c>
      <c r="G1165">
        <v>3</v>
      </c>
      <c r="J1165" s="1">
        <f t="shared" si="174"/>
        <v>1.9634954084936209E-3</v>
      </c>
      <c r="K1165" s="2">
        <f t="shared" si="176"/>
        <v>3.5268851656513989E-3</v>
      </c>
      <c r="L1165" t="s">
        <v>13</v>
      </c>
    </row>
    <row r="1166" spans="1:12" hidden="1" x14ac:dyDescent="0.3">
      <c r="A1166">
        <v>7</v>
      </c>
      <c r="B1166">
        <v>4</v>
      </c>
      <c r="C1166">
        <v>1</v>
      </c>
      <c r="D1166">
        <v>24</v>
      </c>
      <c r="E1166" t="s">
        <v>18</v>
      </c>
      <c r="F1166">
        <v>15</v>
      </c>
      <c r="G1166">
        <v>6</v>
      </c>
      <c r="J1166" s="1">
        <f t="shared" si="174"/>
        <v>1.7671458676442587E-2</v>
      </c>
      <c r="K1166" s="2">
        <f t="shared" si="176"/>
        <v>5.6950957515054322E-2</v>
      </c>
      <c r="L1166" t="s">
        <v>13</v>
      </c>
    </row>
    <row r="1167" spans="1:12" hidden="1" x14ac:dyDescent="0.3">
      <c r="A1167">
        <v>7</v>
      </c>
      <c r="B1167">
        <v>4</v>
      </c>
      <c r="C1167">
        <v>1</v>
      </c>
      <c r="D1167">
        <v>24</v>
      </c>
      <c r="E1167" t="s">
        <v>18</v>
      </c>
      <c r="F1167">
        <v>5</v>
      </c>
      <c r="G1167">
        <v>3</v>
      </c>
      <c r="J1167" s="1">
        <f t="shared" si="174"/>
        <v>1.9634954084936209E-3</v>
      </c>
      <c r="K1167" s="2">
        <f t="shared" si="176"/>
        <v>3.5268851656513989E-3</v>
      </c>
      <c r="L1167" t="s">
        <v>13</v>
      </c>
    </row>
    <row r="1168" spans="1:12" hidden="1" x14ac:dyDescent="0.3">
      <c r="A1168">
        <v>7</v>
      </c>
      <c r="B1168">
        <v>4</v>
      </c>
      <c r="C1168">
        <v>1</v>
      </c>
      <c r="D1168">
        <v>24</v>
      </c>
      <c r="E1168" t="s">
        <v>18</v>
      </c>
      <c r="F1168">
        <v>10</v>
      </c>
      <c r="G1168">
        <v>6</v>
      </c>
      <c r="J1168" s="1">
        <f t="shared" si="174"/>
        <v>7.8539816339744835E-3</v>
      </c>
      <c r="K1168" s="2">
        <f t="shared" si="176"/>
        <v>2.6728826664807165E-2</v>
      </c>
      <c r="L1168" t="s">
        <v>13</v>
      </c>
    </row>
    <row r="1169" spans="1:12" hidden="1" x14ac:dyDescent="0.3">
      <c r="A1169">
        <v>7</v>
      </c>
      <c r="B1169">
        <v>4</v>
      </c>
      <c r="C1169">
        <v>1</v>
      </c>
      <c r="D1169">
        <v>24</v>
      </c>
      <c r="E1169" t="s">
        <v>18</v>
      </c>
      <c r="F1169">
        <v>5</v>
      </c>
      <c r="G1169">
        <v>3</v>
      </c>
      <c r="J1169" s="1">
        <f t="shared" si="174"/>
        <v>1.9634954084936209E-3</v>
      </c>
      <c r="K1169" s="2">
        <f t="shared" si="176"/>
        <v>3.5268851656513989E-3</v>
      </c>
      <c r="L1169" t="s">
        <v>13</v>
      </c>
    </row>
    <row r="1170" spans="1:12" hidden="1" x14ac:dyDescent="0.3">
      <c r="A1170">
        <v>7</v>
      </c>
      <c r="B1170">
        <v>4</v>
      </c>
      <c r="C1170">
        <v>1</v>
      </c>
      <c r="D1170">
        <v>24</v>
      </c>
      <c r="E1170" t="s">
        <v>18</v>
      </c>
      <c r="F1170">
        <v>5</v>
      </c>
      <c r="G1170">
        <v>3</v>
      </c>
      <c r="J1170" s="1">
        <f t="shared" si="174"/>
        <v>1.9634954084936209E-3</v>
      </c>
      <c r="K1170" s="2">
        <f t="shared" si="176"/>
        <v>3.5268851656513989E-3</v>
      </c>
      <c r="L1170" t="s">
        <v>13</v>
      </c>
    </row>
    <row r="1171" spans="1:12" hidden="1" x14ac:dyDescent="0.3">
      <c r="A1171">
        <v>7</v>
      </c>
      <c r="B1171">
        <v>4</v>
      </c>
      <c r="C1171">
        <v>1</v>
      </c>
      <c r="D1171">
        <v>24</v>
      </c>
      <c r="E1171" t="s">
        <v>18</v>
      </c>
      <c r="F1171">
        <v>5</v>
      </c>
      <c r="G1171">
        <v>3</v>
      </c>
      <c r="J1171" s="1">
        <f t="shared" si="174"/>
        <v>1.9634954084936209E-3</v>
      </c>
      <c r="K1171" s="2">
        <f t="shared" si="176"/>
        <v>3.5268851656513989E-3</v>
      </c>
      <c r="L1171" t="s">
        <v>13</v>
      </c>
    </row>
    <row r="1172" spans="1:12" hidden="1" x14ac:dyDescent="0.3">
      <c r="A1172">
        <v>7</v>
      </c>
      <c r="B1172">
        <v>4</v>
      </c>
      <c r="C1172">
        <v>1</v>
      </c>
      <c r="D1172">
        <v>22</v>
      </c>
      <c r="E1172" t="s">
        <v>15</v>
      </c>
      <c r="F1172">
        <v>5</v>
      </c>
      <c r="G1172">
        <v>3</v>
      </c>
      <c r="J1172" s="1">
        <f t="shared" si="174"/>
        <v>1.9634954084936209E-3</v>
      </c>
      <c r="K1172" s="2">
        <f t="shared" ref="K1172:K1173" si="177">EXP(-9.7663+1.83097*LN(F1172)+1.09511*LN(G1172))</f>
        <v>3.6378364277704512E-3</v>
      </c>
      <c r="L1172" t="s">
        <v>13</v>
      </c>
    </row>
    <row r="1173" spans="1:12" hidden="1" x14ac:dyDescent="0.3">
      <c r="A1173">
        <v>7</v>
      </c>
      <c r="B1173">
        <v>4</v>
      </c>
      <c r="C1173">
        <v>1</v>
      </c>
      <c r="D1173">
        <v>22</v>
      </c>
      <c r="E1173" t="s">
        <v>15</v>
      </c>
      <c r="F1173">
        <v>5</v>
      </c>
      <c r="G1173">
        <v>3</v>
      </c>
      <c r="J1173" s="1">
        <f t="shared" si="174"/>
        <v>1.9634954084936209E-3</v>
      </c>
      <c r="K1173" s="2">
        <f t="shared" si="177"/>
        <v>3.6378364277704512E-3</v>
      </c>
      <c r="L1173" t="s">
        <v>13</v>
      </c>
    </row>
    <row r="1174" spans="1:12" hidden="1" x14ac:dyDescent="0.3">
      <c r="A1174">
        <v>7</v>
      </c>
      <c r="B1174">
        <v>4</v>
      </c>
      <c r="C1174">
        <v>1</v>
      </c>
      <c r="D1174">
        <v>24</v>
      </c>
      <c r="E1174" t="s">
        <v>18</v>
      </c>
      <c r="F1174">
        <v>20</v>
      </c>
      <c r="G1174">
        <v>6</v>
      </c>
      <c r="J1174" s="1">
        <f t="shared" si="174"/>
        <v>3.1415926535897934E-2</v>
      </c>
      <c r="K1174" s="2">
        <f t="shared" ref="K1174:K1193" si="178">EXP(-9.81042+1.86563*LN(F1174)+1.0563*LN(G1174))</f>
        <v>9.7407071222956207E-2</v>
      </c>
      <c r="L1174" t="s">
        <v>17</v>
      </c>
    </row>
    <row r="1175" spans="1:12" hidden="1" x14ac:dyDescent="0.3">
      <c r="A1175">
        <v>7</v>
      </c>
      <c r="B1175">
        <v>4</v>
      </c>
      <c r="C1175">
        <v>1</v>
      </c>
      <c r="D1175">
        <v>24</v>
      </c>
      <c r="E1175" t="s">
        <v>18</v>
      </c>
      <c r="F1175">
        <v>5</v>
      </c>
      <c r="G1175">
        <v>3</v>
      </c>
      <c r="J1175" s="1">
        <f t="shared" si="174"/>
        <v>1.9634954084936209E-3</v>
      </c>
      <c r="K1175" s="2">
        <f t="shared" si="178"/>
        <v>3.5268851656513989E-3</v>
      </c>
      <c r="L1175" t="s">
        <v>13</v>
      </c>
    </row>
    <row r="1176" spans="1:12" hidden="1" x14ac:dyDescent="0.3">
      <c r="A1176">
        <v>7</v>
      </c>
      <c r="B1176">
        <v>4</v>
      </c>
      <c r="C1176">
        <v>1</v>
      </c>
      <c r="D1176">
        <v>24</v>
      </c>
      <c r="E1176" t="s">
        <v>18</v>
      </c>
      <c r="F1176">
        <v>10</v>
      </c>
      <c r="G1176">
        <v>5</v>
      </c>
      <c r="J1176" s="1">
        <f t="shared" si="174"/>
        <v>7.8539816339744835E-3</v>
      </c>
      <c r="K1176" s="2">
        <f t="shared" si="178"/>
        <v>2.2046555420420225E-2</v>
      </c>
      <c r="L1176" t="s">
        <v>13</v>
      </c>
    </row>
    <row r="1177" spans="1:12" hidden="1" x14ac:dyDescent="0.3">
      <c r="A1177">
        <v>7</v>
      </c>
      <c r="B1177">
        <v>4</v>
      </c>
      <c r="C1177">
        <v>1</v>
      </c>
      <c r="D1177">
        <v>24</v>
      </c>
      <c r="E1177" t="s">
        <v>18</v>
      </c>
      <c r="F1177">
        <v>5</v>
      </c>
      <c r="G1177">
        <v>3</v>
      </c>
      <c r="J1177" s="1">
        <f t="shared" si="174"/>
        <v>1.9634954084936209E-3</v>
      </c>
      <c r="K1177" s="2">
        <f t="shared" si="178"/>
        <v>3.5268851656513989E-3</v>
      </c>
      <c r="L1177" t="s">
        <v>13</v>
      </c>
    </row>
    <row r="1178" spans="1:12" hidden="1" x14ac:dyDescent="0.3">
      <c r="A1178">
        <v>7</v>
      </c>
      <c r="B1178">
        <v>4</v>
      </c>
      <c r="C1178">
        <v>1</v>
      </c>
      <c r="D1178">
        <v>24</v>
      </c>
      <c r="E1178" t="s">
        <v>18</v>
      </c>
      <c r="F1178">
        <v>5</v>
      </c>
      <c r="G1178">
        <v>3</v>
      </c>
      <c r="J1178" s="1">
        <f t="shared" si="174"/>
        <v>1.9634954084936209E-3</v>
      </c>
      <c r="K1178" s="2">
        <f t="shared" si="178"/>
        <v>3.5268851656513989E-3</v>
      </c>
      <c r="L1178" t="s">
        <v>13</v>
      </c>
    </row>
    <row r="1179" spans="1:12" hidden="1" x14ac:dyDescent="0.3">
      <c r="A1179">
        <v>7</v>
      </c>
      <c r="B1179">
        <v>4</v>
      </c>
      <c r="C1179">
        <v>1</v>
      </c>
      <c r="D1179">
        <v>24</v>
      </c>
      <c r="E1179" t="s">
        <v>18</v>
      </c>
      <c r="F1179">
        <v>5</v>
      </c>
      <c r="G1179">
        <v>3</v>
      </c>
      <c r="J1179" s="1">
        <f t="shared" si="174"/>
        <v>1.9634954084936209E-3</v>
      </c>
      <c r="K1179" s="2">
        <f t="shared" si="178"/>
        <v>3.5268851656513989E-3</v>
      </c>
      <c r="L1179" t="s">
        <v>13</v>
      </c>
    </row>
    <row r="1180" spans="1:12" hidden="1" x14ac:dyDescent="0.3">
      <c r="A1180">
        <v>7</v>
      </c>
      <c r="B1180">
        <v>4</v>
      </c>
      <c r="C1180">
        <v>1</v>
      </c>
      <c r="D1180">
        <v>24</v>
      </c>
      <c r="E1180" t="s">
        <v>18</v>
      </c>
      <c r="F1180">
        <v>5</v>
      </c>
      <c r="G1180">
        <v>3</v>
      </c>
      <c r="J1180" s="1">
        <f t="shared" si="174"/>
        <v>1.9634954084936209E-3</v>
      </c>
      <c r="K1180" s="2">
        <f t="shared" si="178"/>
        <v>3.5268851656513989E-3</v>
      </c>
      <c r="L1180" t="s">
        <v>13</v>
      </c>
    </row>
    <row r="1181" spans="1:12" hidden="1" x14ac:dyDescent="0.3">
      <c r="A1181">
        <v>7</v>
      </c>
      <c r="B1181">
        <v>4</v>
      </c>
      <c r="C1181">
        <v>1</v>
      </c>
      <c r="D1181">
        <v>24</v>
      </c>
      <c r="E1181" t="s">
        <v>18</v>
      </c>
      <c r="F1181">
        <v>10</v>
      </c>
      <c r="G1181">
        <v>6</v>
      </c>
      <c r="J1181" s="1">
        <f t="shared" si="174"/>
        <v>7.8539816339744835E-3</v>
      </c>
      <c r="K1181" s="2">
        <f t="shared" si="178"/>
        <v>2.6728826664807165E-2</v>
      </c>
      <c r="L1181" t="s">
        <v>13</v>
      </c>
    </row>
    <row r="1182" spans="1:12" hidden="1" x14ac:dyDescent="0.3">
      <c r="A1182">
        <v>7</v>
      </c>
      <c r="B1182">
        <v>4</v>
      </c>
      <c r="C1182">
        <v>1</v>
      </c>
      <c r="D1182">
        <v>24</v>
      </c>
      <c r="E1182" t="s">
        <v>18</v>
      </c>
      <c r="F1182">
        <v>5</v>
      </c>
      <c r="G1182">
        <v>3</v>
      </c>
      <c r="J1182" s="1">
        <f t="shared" si="174"/>
        <v>1.9634954084936209E-3</v>
      </c>
      <c r="K1182" s="2">
        <f t="shared" si="178"/>
        <v>3.5268851656513989E-3</v>
      </c>
      <c r="L1182" t="s">
        <v>13</v>
      </c>
    </row>
    <row r="1183" spans="1:12" hidden="1" x14ac:dyDescent="0.3">
      <c r="A1183">
        <v>7</v>
      </c>
      <c r="B1183">
        <v>4</v>
      </c>
      <c r="C1183">
        <v>1</v>
      </c>
      <c r="D1183">
        <v>24</v>
      </c>
      <c r="E1183" t="s">
        <v>18</v>
      </c>
      <c r="F1183">
        <v>5</v>
      </c>
      <c r="G1183">
        <v>3</v>
      </c>
      <c r="J1183" s="1">
        <f t="shared" si="174"/>
        <v>1.9634954084936209E-3</v>
      </c>
      <c r="K1183" s="2">
        <f t="shared" si="178"/>
        <v>3.5268851656513989E-3</v>
      </c>
      <c r="L1183" t="s">
        <v>13</v>
      </c>
    </row>
    <row r="1184" spans="1:12" hidden="1" x14ac:dyDescent="0.3">
      <c r="A1184">
        <v>7</v>
      </c>
      <c r="B1184">
        <v>4</v>
      </c>
      <c r="C1184">
        <v>1</v>
      </c>
      <c r="D1184">
        <v>24</v>
      </c>
      <c r="E1184" t="s">
        <v>18</v>
      </c>
      <c r="F1184">
        <v>5</v>
      </c>
      <c r="G1184">
        <v>3</v>
      </c>
      <c r="J1184" s="1">
        <f t="shared" si="174"/>
        <v>1.9634954084936209E-3</v>
      </c>
      <c r="K1184" s="2">
        <f t="shared" si="178"/>
        <v>3.5268851656513989E-3</v>
      </c>
      <c r="L1184" t="s">
        <v>13</v>
      </c>
    </row>
    <row r="1185" spans="1:12" hidden="1" x14ac:dyDescent="0.3">
      <c r="A1185">
        <v>7</v>
      </c>
      <c r="B1185">
        <v>11</v>
      </c>
      <c r="C1185">
        <v>1</v>
      </c>
      <c r="D1185">
        <v>24</v>
      </c>
      <c r="E1185" t="s">
        <v>18</v>
      </c>
      <c r="F1185">
        <v>5</v>
      </c>
      <c r="G1185">
        <v>3</v>
      </c>
      <c r="J1185" s="1">
        <f t="shared" si="174"/>
        <v>1.9634954084936209E-3</v>
      </c>
      <c r="K1185" s="2">
        <f t="shared" si="178"/>
        <v>3.5268851656513989E-3</v>
      </c>
      <c r="L1185" t="s">
        <v>13</v>
      </c>
    </row>
    <row r="1186" spans="1:12" hidden="1" x14ac:dyDescent="0.3">
      <c r="A1186">
        <v>7</v>
      </c>
      <c r="B1186">
        <v>11</v>
      </c>
      <c r="C1186">
        <v>1</v>
      </c>
      <c r="D1186">
        <v>24</v>
      </c>
      <c r="E1186" t="s">
        <v>18</v>
      </c>
      <c r="F1186">
        <v>5</v>
      </c>
      <c r="G1186">
        <v>3</v>
      </c>
      <c r="J1186" s="1">
        <f t="shared" si="174"/>
        <v>1.9634954084936209E-3</v>
      </c>
      <c r="K1186" s="2">
        <f t="shared" si="178"/>
        <v>3.5268851656513989E-3</v>
      </c>
      <c r="L1186" t="s">
        <v>13</v>
      </c>
    </row>
    <row r="1187" spans="1:12" hidden="1" x14ac:dyDescent="0.3">
      <c r="A1187">
        <v>7</v>
      </c>
      <c r="B1187">
        <v>11</v>
      </c>
      <c r="C1187">
        <v>1</v>
      </c>
      <c r="D1187">
        <v>24</v>
      </c>
      <c r="E1187" t="s">
        <v>18</v>
      </c>
      <c r="F1187">
        <v>5</v>
      </c>
      <c r="G1187">
        <v>3</v>
      </c>
      <c r="J1187" s="1">
        <f t="shared" si="174"/>
        <v>1.9634954084936209E-3</v>
      </c>
      <c r="K1187" s="2">
        <f t="shared" si="178"/>
        <v>3.5268851656513989E-3</v>
      </c>
      <c r="L1187" t="s">
        <v>13</v>
      </c>
    </row>
    <row r="1188" spans="1:12" hidden="1" x14ac:dyDescent="0.3">
      <c r="A1188">
        <v>7</v>
      </c>
      <c r="B1188">
        <v>11</v>
      </c>
      <c r="C1188">
        <v>1</v>
      </c>
      <c r="D1188">
        <v>24</v>
      </c>
      <c r="E1188" t="s">
        <v>18</v>
      </c>
      <c r="F1188">
        <v>15</v>
      </c>
      <c r="G1188">
        <v>6</v>
      </c>
      <c r="J1188" s="1">
        <f t="shared" si="174"/>
        <v>1.7671458676442587E-2</v>
      </c>
      <c r="K1188" s="2">
        <f t="shared" si="178"/>
        <v>5.6950957515054322E-2</v>
      </c>
      <c r="L1188" t="s">
        <v>13</v>
      </c>
    </row>
    <row r="1189" spans="1:12" hidden="1" x14ac:dyDescent="0.3">
      <c r="A1189">
        <v>7</v>
      </c>
      <c r="B1189">
        <v>11</v>
      </c>
      <c r="C1189">
        <v>1</v>
      </c>
      <c r="D1189">
        <v>24</v>
      </c>
      <c r="E1189" t="s">
        <v>18</v>
      </c>
      <c r="F1189">
        <v>5</v>
      </c>
      <c r="G1189">
        <v>3</v>
      </c>
      <c r="J1189" s="1">
        <f t="shared" si="174"/>
        <v>1.9634954084936209E-3</v>
      </c>
      <c r="K1189" s="2">
        <f t="shared" si="178"/>
        <v>3.5268851656513989E-3</v>
      </c>
      <c r="L1189" t="s">
        <v>13</v>
      </c>
    </row>
    <row r="1190" spans="1:12" hidden="1" x14ac:dyDescent="0.3">
      <c r="A1190">
        <v>7</v>
      </c>
      <c r="B1190">
        <v>11</v>
      </c>
      <c r="C1190">
        <v>1</v>
      </c>
      <c r="D1190">
        <v>24</v>
      </c>
      <c r="E1190" t="s">
        <v>18</v>
      </c>
      <c r="F1190">
        <v>10</v>
      </c>
      <c r="G1190">
        <v>6</v>
      </c>
      <c r="J1190" s="1">
        <f t="shared" si="174"/>
        <v>7.8539816339744835E-3</v>
      </c>
      <c r="K1190" s="2">
        <f t="shared" si="178"/>
        <v>2.6728826664807165E-2</v>
      </c>
      <c r="L1190" t="s">
        <v>13</v>
      </c>
    </row>
    <row r="1191" spans="1:12" hidden="1" x14ac:dyDescent="0.3">
      <c r="A1191">
        <v>7</v>
      </c>
      <c r="B1191">
        <v>11</v>
      </c>
      <c r="C1191">
        <v>1</v>
      </c>
      <c r="D1191">
        <v>24</v>
      </c>
      <c r="E1191" t="s">
        <v>18</v>
      </c>
      <c r="F1191">
        <v>5</v>
      </c>
      <c r="G1191">
        <v>3</v>
      </c>
      <c r="J1191" s="1">
        <f t="shared" si="174"/>
        <v>1.9634954084936209E-3</v>
      </c>
      <c r="K1191" s="2">
        <f t="shared" si="178"/>
        <v>3.5268851656513989E-3</v>
      </c>
      <c r="L1191" t="s">
        <v>13</v>
      </c>
    </row>
    <row r="1192" spans="1:12" hidden="1" x14ac:dyDescent="0.3">
      <c r="A1192">
        <v>7</v>
      </c>
      <c r="B1192">
        <v>11</v>
      </c>
      <c r="C1192">
        <v>1</v>
      </c>
      <c r="D1192">
        <v>24</v>
      </c>
      <c r="E1192" t="s">
        <v>18</v>
      </c>
      <c r="F1192">
        <v>5</v>
      </c>
      <c r="G1192">
        <v>3</v>
      </c>
      <c r="J1192" s="1">
        <f t="shared" si="174"/>
        <v>1.9634954084936209E-3</v>
      </c>
      <c r="K1192" s="2">
        <f t="shared" si="178"/>
        <v>3.5268851656513989E-3</v>
      </c>
      <c r="L1192" t="s">
        <v>13</v>
      </c>
    </row>
    <row r="1193" spans="1:12" hidden="1" x14ac:dyDescent="0.3">
      <c r="A1193">
        <v>7</v>
      </c>
      <c r="B1193">
        <v>11</v>
      </c>
      <c r="C1193">
        <v>1</v>
      </c>
      <c r="D1193">
        <v>24</v>
      </c>
      <c r="E1193" t="s">
        <v>18</v>
      </c>
      <c r="F1193">
        <v>5</v>
      </c>
      <c r="G1193">
        <v>3</v>
      </c>
      <c r="J1193" s="1">
        <f t="shared" si="174"/>
        <v>1.9634954084936209E-3</v>
      </c>
      <c r="K1193" s="2">
        <f t="shared" si="178"/>
        <v>3.5268851656513989E-3</v>
      </c>
      <c r="L1193" t="s">
        <v>13</v>
      </c>
    </row>
    <row r="1194" spans="1:12" hidden="1" x14ac:dyDescent="0.3">
      <c r="A1194">
        <v>7</v>
      </c>
      <c r="B1194">
        <v>11</v>
      </c>
      <c r="C1194">
        <v>1</v>
      </c>
      <c r="D1194">
        <v>22</v>
      </c>
      <c r="E1194" t="s">
        <v>15</v>
      </c>
      <c r="F1194">
        <v>5</v>
      </c>
      <c r="G1194">
        <v>3</v>
      </c>
      <c r="J1194" s="1">
        <f t="shared" si="174"/>
        <v>1.9634954084936209E-3</v>
      </c>
      <c r="K1194" s="2">
        <f t="shared" ref="K1194:K1195" si="179">EXP(-9.7663+1.83097*LN(F1194)+1.09511*LN(G1194))</f>
        <v>3.6378364277704512E-3</v>
      </c>
      <c r="L1194" t="s">
        <v>13</v>
      </c>
    </row>
    <row r="1195" spans="1:12" hidden="1" x14ac:dyDescent="0.3">
      <c r="A1195">
        <v>7</v>
      </c>
      <c r="B1195">
        <v>11</v>
      </c>
      <c r="C1195">
        <v>1</v>
      </c>
      <c r="D1195">
        <v>22</v>
      </c>
      <c r="E1195" t="s">
        <v>15</v>
      </c>
      <c r="F1195">
        <v>5</v>
      </c>
      <c r="G1195">
        <v>3</v>
      </c>
      <c r="J1195" s="1">
        <f t="shared" si="174"/>
        <v>1.9634954084936209E-3</v>
      </c>
      <c r="K1195" s="2">
        <f t="shared" si="179"/>
        <v>3.6378364277704512E-3</v>
      </c>
      <c r="L1195" t="s">
        <v>13</v>
      </c>
    </row>
    <row r="1196" spans="1:12" hidden="1" x14ac:dyDescent="0.3">
      <c r="A1196">
        <v>7</v>
      </c>
      <c r="B1196">
        <v>11</v>
      </c>
      <c r="C1196">
        <v>1</v>
      </c>
      <c r="D1196">
        <v>2</v>
      </c>
      <c r="E1196" t="s">
        <v>16</v>
      </c>
      <c r="F1196">
        <v>20</v>
      </c>
      <c r="G1196">
        <v>15</v>
      </c>
      <c r="J1196" s="1">
        <f t="shared" si="174"/>
        <v>3.1415926535897934E-2</v>
      </c>
      <c r="K1196" s="2">
        <f t="shared" ref="K1196:K1201" si="180">EXP(-9.81042+1.86563*LN(F1196)+1.0563*LN(G1196))</f>
        <v>0.25640973899293129</v>
      </c>
      <c r="L1196" t="s">
        <v>17</v>
      </c>
    </row>
    <row r="1197" spans="1:12" hidden="1" x14ac:dyDescent="0.3">
      <c r="A1197">
        <v>7</v>
      </c>
      <c r="B1197">
        <v>11</v>
      </c>
      <c r="C1197">
        <v>1</v>
      </c>
      <c r="D1197">
        <v>2</v>
      </c>
      <c r="E1197" t="s">
        <v>16</v>
      </c>
      <c r="F1197">
        <v>15</v>
      </c>
      <c r="G1197">
        <v>10</v>
      </c>
      <c r="J1197" s="1">
        <f t="shared" si="174"/>
        <v>1.7671458676442587E-2</v>
      </c>
      <c r="K1197" s="2">
        <f t="shared" si="180"/>
        <v>9.7687695493628809E-2</v>
      </c>
      <c r="L1197" t="s">
        <v>13</v>
      </c>
    </row>
    <row r="1198" spans="1:12" hidden="1" x14ac:dyDescent="0.3">
      <c r="A1198">
        <v>7</v>
      </c>
      <c r="B1198">
        <v>11</v>
      </c>
      <c r="C1198">
        <v>1</v>
      </c>
      <c r="D1198">
        <v>2</v>
      </c>
      <c r="E1198" t="s">
        <v>16</v>
      </c>
      <c r="F1198">
        <v>10</v>
      </c>
      <c r="G1198">
        <v>10</v>
      </c>
      <c r="J1198" s="1">
        <f t="shared" si="174"/>
        <v>7.8539816339744835E-3</v>
      </c>
      <c r="K1198" s="2">
        <f t="shared" si="180"/>
        <v>4.5847824058857317E-2</v>
      </c>
      <c r="L1198" t="s">
        <v>13</v>
      </c>
    </row>
    <row r="1199" spans="1:12" hidden="1" x14ac:dyDescent="0.3">
      <c r="A1199">
        <v>7</v>
      </c>
      <c r="B1199">
        <v>11</v>
      </c>
      <c r="C1199">
        <v>1</v>
      </c>
      <c r="D1199">
        <v>24</v>
      </c>
      <c r="E1199" t="s">
        <v>18</v>
      </c>
      <c r="F1199">
        <v>5</v>
      </c>
      <c r="G1199">
        <v>3</v>
      </c>
      <c r="J1199" s="1">
        <f t="shared" si="174"/>
        <v>1.9634954084936209E-3</v>
      </c>
      <c r="K1199" s="2">
        <f t="shared" si="180"/>
        <v>3.5268851656513989E-3</v>
      </c>
      <c r="L1199" t="s">
        <v>13</v>
      </c>
    </row>
    <row r="1200" spans="1:12" hidden="1" x14ac:dyDescent="0.3">
      <c r="A1200">
        <v>7</v>
      </c>
      <c r="B1200">
        <v>11</v>
      </c>
      <c r="C1200">
        <v>1</v>
      </c>
      <c r="D1200">
        <v>24</v>
      </c>
      <c r="E1200" t="s">
        <v>18</v>
      </c>
      <c r="F1200">
        <v>5</v>
      </c>
      <c r="G1200">
        <v>3</v>
      </c>
      <c r="J1200" s="1">
        <f t="shared" si="174"/>
        <v>1.9634954084936209E-3</v>
      </c>
      <c r="K1200" s="2">
        <f t="shared" si="180"/>
        <v>3.5268851656513989E-3</v>
      </c>
      <c r="L1200" t="s">
        <v>13</v>
      </c>
    </row>
    <row r="1201" spans="1:12" hidden="1" x14ac:dyDescent="0.3">
      <c r="A1201">
        <v>7</v>
      </c>
      <c r="B1201">
        <v>11</v>
      </c>
      <c r="C1201">
        <v>1</v>
      </c>
      <c r="D1201">
        <v>24</v>
      </c>
      <c r="E1201" t="s">
        <v>18</v>
      </c>
      <c r="F1201">
        <v>5</v>
      </c>
      <c r="G1201">
        <v>3</v>
      </c>
      <c r="J1201" s="1">
        <f t="shared" si="174"/>
        <v>1.9634954084936209E-3</v>
      </c>
      <c r="K1201" s="2">
        <f t="shared" si="180"/>
        <v>3.5268851656513989E-3</v>
      </c>
      <c r="L1201" t="s">
        <v>13</v>
      </c>
    </row>
    <row r="1202" spans="1:12" hidden="1" x14ac:dyDescent="0.3">
      <c r="A1202">
        <v>7</v>
      </c>
      <c r="B1202">
        <v>11</v>
      </c>
      <c r="C1202">
        <v>1</v>
      </c>
      <c r="D1202">
        <v>22</v>
      </c>
      <c r="E1202" t="s">
        <v>15</v>
      </c>
      <c r="F1202">
        <v>5</v>
      </c>
      <c r="G1202">
        <v>3</v>
      </c>
      <c r="J1202" s="1">
        <f t="shared" si="174"/>
        <v>1.9634954084936209E-3</v>
      </c>
      <c r="K1202" s="2">
        <f t="shared" ref="K1202:K1206" si="181">EXP(-9.7663+1.83097*LN(F1202)+1.09511*LN(G1202))</f>
        <v>3.6378364277704512E-3</v>
      </c>
      <c r="L1202" t="s">
        <v>13</v>
      </c>
    </row>
    <row r="1203" spans="1:12" hidden="1" x14ac:dyDescent="0.3">
      <c r="A1203">
        <v>7</v>
      </c>
      <c r="B1203">
        <v>11</v>
      </c>
      <c r="C1203">
        <v>1</v>
      </c>
      <c r="D1203">
        <v>22</v>
      </c>
      <c r="E1203" t="s">
        <v>15</v>
      </c>
      <c r="F1203">
        <v>5</v>
      </c>
      <c r="G1203">
        <v>3</v>
      </c>
      <c r="J1203" s="1">
        <f t="shared" si="174"/>
        <v>1.9634954084936209E-3</v>
      </c>
      <c r="K1203" s="2">
        <f t="shared" si="181"/>
        <v>3.6378364277704512E-3</v>
      </c>
      <c r="L1203" t="s">
        <v>13</v>
      </c>
    </row>
    <row r="1204" spans="1:12" hidden="1" x14ac:dyDescent="0.3">
      <c r="A1204">
        <v>7</v>
      </c>
      <c r="B1204">
        <v>11</v>
      </c>
      <c r="C1204">
        <v>1</v>
      </c>
      <c r="D1204">
        <v>22</v>
      </c>
      <c r="E1204" t="s">
        <v>15</v>
      </c>
      <c r="F1204">
        <v>10</v>
      </c>
      <c r="G1204">
        <v>3</v>
      </c>
      <c r="J1204" s="1">
        <f t="shared" si="174"/>
        <v>7.8539816339744835E-3</v>
      </c>
      <c r="K1204" s="2">
        <f t="shared" si="181"/>
        <v>1.2942556175112916E-2</v>
      </c>
      <c r="L1204" t="s">
        <v>13</v>
      </c>
    </row>
    <row r="1205" spans="1:12" hidden="1" x14ac:dyDescent="0.3">
      <c r="A1205">
        <v>7</v>
      </c>
      <c r="B1205">
        <v>11</v>
      </c>
      <c r="C1205">
        <v>1</v>
      </c>
      <c r="D1205">
        <v>22</v>
      </c>
      <c r="E1205" t="s">
        <v>15</v>
      </c>
      <c r="F1205">
        <v>10</v>
      </c>
      <c r="G1205">
        <v>3</v>
      </c>
      <c r="J1205" s="1">
        <f t="shared" si="174"/>
        <v>7.8539816339744835E-3</v>
      </c>
      <c r="K1205" s="2">
        <f t="shared" si="181"/>
        <v>1.2942556175112916E-2</v>
      </c>
      <c r="L1205" t="s">
        <v>13</v>
      </c>
    </row>
    <row r="1206" spans="1:12" hidden="1" x14ac:dyDescent="0.3">
      <c r="A1206">
        <v>7</v>
      </c>
      <c r="B1206">
        <v>11</v>
      </c>
      <c r="C1206">
        <v>1</v>
      </c>
      <c r="D1206">
        <v>22</v>
      </c>
      <c r="E1206" t="s">
        <v>15</v>
      </c>
      <c r="F1206">
        <v>10</v>
      </c>
      <c r="G1206">
        <v>3</v>
      </c>
      <c r="J1206" s="1">
        <f t="shared" si="174"/>
        <v>7.8539816339744835E-3</v>
      </c>
      <c r="K1206" s="2">
        <f t="shared" si="181"/>
        <v>1.2942556175112916E-2</v>
      </c>
      <c r="L1206" t="s">
        <v>13</v>
      </c>
    </row>
    <row r="1207" spans="1:12" hidden="1" x14ac:dyDescent="0.3">
      <c r="A1207">
        <v>7</v>
      </c>
      <c r="B1207">
        <v>11</v>
      </c>
      <c r="C1207">
        <v>1</v>
      </c>
      <c r="D1207">
        <v>24</v>
      </c>
      <c r="E1207" t="s">
        <v>18</v>
      </c>
      <c r="F1207">
        <v>5</v>
      </c>
      <c r="G1207">
        <v>3</v>
      </c>
      <c r="J1207" s="1">
        <f t="shared" si="174"/>
        <v>1.9634954084936209E-3</v>
      </c>
      <c r="K1207" s="2">
        <f t="shared" ref="K1207:K1208" si="182">EXP(-9.81042+1.86563*LN(F1207)+1.0563*LN(G1207))</f>
        <v>3.5268851656513989E-3</v>
      </c>
      <c r="L1207" t="s">
        <v>13</v>
      </c>
    </row>
    <row r="1208" spans="1:12" hidden="1" x14ac:dyDescent="0.3">
      <c r="A1208">
        <v>7</v>
      </c>
      <c r="B1208">
        <v>11</v>
      </c>
      <c r="C1208">
        <v>1</v>
      </c>
      <c r="D1208">
        <v>24</v>
      </c>
      <c r="E1208" t="s">
        <v>18</v>
      </c>
      <c r="F1208">
        <v>5</v>
      </c>
      <c r="G1208">
        <v>3</v>
      </c>
      <c r="J1208" s="1">
        <f t="shared" si="174"/>
        <v>1.9634954084936209E-3</v>
      </c>
      <c r="K1208" s="2">
        <f t="shared" si="182"/>
        <v>3.5268851656513989E-3</v>
      </c>
      <c r="L1208" t="s">
        <v>13</v>
      </c>
    </row>
    <row r="1209" spans="1:12" hidden="1" x14ac:dyDescent="0.3">
      <c r="A1209">
        <v>7</v>
      </c>
      <c r="B1209">
        <v>11</v>
      </c>
      <c r="C1209">
        <v>1</v>
      </c>
      <c r="D1209">
        <v>22</v>
      </c>
      <c r="E1209" t="s">
        <v>15</v>
      </c>
      <c r="F1209">
        <v>5</v>
      </c>
      <c r="G1209">
        <v>3</v>
      </c>
      <c r="J1209" s="1">
        <f t="shared" si="174"/>
        <v>1.9634954084936209E-3</v>
      </c>
      <c r="K1209" s="2">
        <f>EXP(-9.7663+1.83097*LN(F1209)+1.09511*LN(G1209))</f>
        <v>3.6378364277704512E-3</v>
      </c>
      <c r="L1209" t="s">
        <v>13</v>
      </c>
    </row>
    <row r="1210" spans="1:12" hidden="1" x14ac:dyDescent="0.3">
      <c r="A1210">
        <v>7</v>
      </c>
      <c r="B1210">
        <v>11</v>
      </c>
      <c r="C1210">
        <v>1</v>
      </c>
      <c r="D1210">
        <v>24</v>
      </c>
      <c r="E1210" t="s">
        <v>18</v>
      </c>
      <c r="F1210">
        <v>15</v>
      </c>
      <c r="G1210">
        <v>6</v>
      </c>
      <c r="J1210" s="1">
        <f t="shared" si="174"/>
        <v>1.7671458676442587E-2</v>
      </c>
      <c r="K1210" s="2">
        <f t="shared" ref="K1210:K1220" si="183">EXP(-9.81042+1.86563*LN(F1210)+1.0563*LN(G1210))</f>
        <v>5.6950957515054322E-2</v>
      </c>
      <c r="L1210" t="s">
        <v>13</v>
      </c>
    </row>
    <row r="1211" spans="1:12" hidden="1" x14ac:dyDescent="0.3">
      <c r="A1211">
        <v>7</v>
      </c>
      <c r="B1211">
        <v>11</v>
      </c>
      <c r="C1211">
        <v>1</v>
      </c>
      <c r="D1211">
        <v>24</v>
      </c>
      <c r="E1211" t="s">
        <v>18</v>
      </c>
      <c r="F1211">
        <v>10</v>
      </c>
      <c r="G1211">
        <v>6</v>
      </c>
      <c r="J1211" s="1">
        <f t="shared" si="174"/>
        <v>7.8539816339744835E-3</v>
      </c>
      <c r="K1211" s="2">
        <f t="shared" si="183"/>
        <v>2.6728826664807165E-2</v>
      </c>
      <c r="L1211" t="s">
        <v>13</v>
      </c>
    </row>
    <row r="1212" spans="1:12" hidden="1" x14ac:dyDescent="0.3">
      <c r="A1212">
        <v>7</v>
      </c>
      <c r="B1212">
        <v>11</v>
      </c>
      <c r="C1212">
        <v>1</v>
      </c>
      <c r="D1212">
        <v>2</v>
      </c>
      <c r="E1212" t="s">
        <v>16</v>
      </c>
      <c r="F1212">
        <v>10</v>
      </c>
      <c r="G1212">
        <v>10</v>
      </c>
      <c r="J1212" s="1">
        <f t="shared" si="174"/>
        <v>7.8539816339744835E-3</v>
      </c>
      <c r="K1212" s="2">
        <f t="shared" si="183"/>
        <v>4.5847824058857317E-2</v>
      </c>
      <c r="L1212" t="s">
        <v>13</v>
      </c>
    </row>
    <row r="1213" spans="1:12" hidden="1" x14ac:dyDescent="0.3">
      <c r="A1213">
        <v>7</v>
      </c>
      <c r="B1213">
        <v>11</v>
      </c>
      <c r="C1213">
        <v>1</v>
      </c>
      <c r="D1213">
        <v>2</v>
      </c>
      <c r="E1213" t="s">
        <v>16</v>
      </c>
      <c r="F1213">
        <v>15</v>
      </c>
      <c r="G1213">
        <v>10</v>
      </c>
      <c r="J1213" s="1">
        <f t="shared" si="174"/>
        <v>1.7671458676442587E-2</v>
      </c>
      <c r="K1213" s="2">
        <f t="shared" si="183"/>
        <v>9.7687695493628809E-2</v>
      </c>
      <c r="L1213" t="s">
        <v>13</v>
      </c>
    </row>
    <row r="1214" spans="1:12" hidden="1" x14ac:dyDescent="0.3">
      <c r="A1214">
        <v>7</v>
      </c>
      <c r="B1214">
        <v>11</v>
      </c>
      <c r="C1214">
        <v>1</v>
      </c>
      <c r="D1214">
        <v>24</v>
      </c>
      <c r="E1214" t="s">
        <v>18</v>
      </c>
      <c r="F1214">
        <v>15</v>
      </c>
      <c r="G1214">
        <v>6</v>
      </c>
      <c r="J1214" s="1">
        <f t="shared" si="174"/>
        <v>1.7671458676442587E-2</v>
      </c>
      <c r="K1214" s="2">
        <f t="shared" si="183"/>
        <v>5.6950957515054322E-2</v>
      </c>
      <c r="L1214" t="s">
        <v>13</v>
      </c>
    </row>
    <row r="1215" spans="1:12" hidden="1" x14ac:dyDescent="0.3">
      <c r="A1215">
        <v>7</v>
      </c>
      <c r="B1215">
        <v>11</v>
      </c>
      <c r="C1215">
        <v>1</v>
      </c>
      <c r="D1215">
        <v>24</v>
      </c>
      <c r="E1215" t="s">
        <v>18</v>
      </c>
      <c r="F1215">
        <v>10</v>
      </c>
      <c r="G1215">
        <v>6</v>
      </c>
      <c r="J1215" s="1">
        <f t="shared" si="174"/>
        <v>7.8539816339744835E-3</v>
      </c>
      <c r="K1215" s="2">
        <f t="shared" si="183"/>
        <v>2.6728826664807165E-2</v>
      </c>
      <c r="L1215" t="s">
        <v>13</v>
      </c>
    </row>
    <row r="1216" spans="1:12" hidden="1" x14ac:dyDescent="0.3">
      <c r="A1216">
        <v>7</v>
      </c>
      <c r="B1216">
        <v>11</v>
      </c>
      <c r="C1216">
        <v>1</v>
      </c>
      <c r="D1216">
        <v>24</v>
      </c>
      <c r="E1216" t="s">
        <v>18</v>
      </c>
      <c r="F1216">
        <v>5</v>
      </c>
      <c r="G1216">
        <v>3</v>
      </c>
      <c r="J1216" s="1">
        <f t="shared" si="174"/>
        <v>1.9634954084936209E-3</v>
      </c>
      <c r="K1216" s="2">
        <f t="shared" si="183"/>
        <v>3.5268851656513989E-3</v>
      </c>
      <c r="L1216" t="s">
        <v>13</v>
      </c>
    </row>
    <row r="1217" spans="1:12" hidden="1" x14ac:dyDescent="0.3">
      <c r="A1217">
        <v>7</v>
      </c>
      <c r="B1217">
        <v>11</v>
      </c>
      <c r="C1217">
        <v>1</v>
      </c>
      <c r="D1217">
        <v>24</v>
      </c>
      <c r="E1217" t="s">
        <v>18</v>
      </c>
      <c r="F1217">
        <v>10</v>
      </c>
      <c r="G1217">
        <v>5</v>
      </c>
      <c r="J1217" s="1">
        <f t="shared" si="174"/>
        <v>7.8539816339744835E-3</v>
      </c>
      <c r="K1217" s="2">
        <f t="shared" si="183"/>
        <v>2.2046555420420225E-2</v>
      </c>
      <c r="L1217" t="s">
        <v>13</v>
      </c>
    </row>
    <row r="1218" spans="1:12" hidden="1" x14ac:dyDescent="0.3">
      <c r="A1218">
        <v>7</v>
      </c>
      <c r="B1218">
        <v>11</v>
      </c>
      <c r="C1218">
        <v>1</v>
      </c>
      <c r="D1218">
        <v>24</v>
      </c>
      <c r="E1218" t="s">
        <v>18</v>
      </c>
      <c r="F1218">
        <v>5</v>
      </c>
      <c r="G1218">
        <v>3</v>
      </c>
      <c r="J1218" s="1">
        <f t="shared" si="174"/>
        <v>1.9634954084936209E-3</v>
      </c>
      <c r="K1218" s="2">
        <f t="shared" si="183"/>
        <v>3.5268851656513989E-3</v>
      </c>
      <c r="L1218" t="s">
        <v>13</v>
      </c>
    </row>
    <row r="1219" spans="1:12" hidden="1" x14ac:dyDescent="0.3">
      <c r="A1219">
        <v>7</v>
      </c>
      <c r="B1219">
        <v>11</v>
      </c>
      <c r="C1219">
        <v>1</v>
      </c>
      <c r="D1219">
        <v>24</v>
      </c>
      <c r="E1219" t="s">
        <v>18</v>
      </c>
      <c r="F1219">
        <v>5</v>
      </c>
      <c r="G1219">
        <v>3</v>
      </c>
      <c r="J1219" s="1">
        <f t="shared" ref="J1219:J1282" si="184">((F1219*F1219/10000)*(PI()/4*C1219))</f>
        <v>1.9634954084936209E-3</v>
      </c>
      <c r="K1219" s="2">
        <f t="shared" si="183"/>
        <v>3.5268851656513989E-3</v>
      </c>
      <c r="L1219" t="s">
        <v>13</v>
      </c>
    </row>
    <row r="1220" spans="1:12" hidden="1" x14ac:dyDescent="0.3">
      <c r="A1220">
        <v>7</v>
      </c>
      <c r="B1220">
        <v>11</v>
      </c>
      <c r="C1220">
        <v>1</v>
      </c>
      <c r="D1220">
        <v>24</v>
      </c>
      <c r="E1220" t="s">
        <v>18</v>
      </c>
      <c r="F1220">
        <v>5</v>
      </c>
      <c r="G1220">
        <v>3</v>
      </c>
      <c r="J1220" s="1">
        <f t="shared" si="184"/>
        <v>1.9634954084936209E-3</v>
      </c>
      <c r="K1220" s="2">
        <f t="shared" si="183"/>
        <v>3.5268851656513989E-3</v>
      </c>
      <c r="L1220" t="s">
        <v>13</v>
      </c>
    </row>
    <row r="1221" spans="1:12" hidden="1" x14ac:dyDescent="0.3">
      <c r="A1221">
        <v>7</v>
      </c>
      <c r="B1221">
        <v>11</v>
      </c>
      <c r="C1221">
        <v>1</v>
      </c>
      <c r="D1221">
        <v>22</v>
      </c>
      <c r="E1221" t="s">
        <v>15</v>
      </c>
      <c r="F1221">
        <v>5</v>
      </c>
      <c r="G1221">
        <v>3</v>
      </c>
      <c r="J1221" s="1">
        <f t="shared" si="184"/>
        <v>1.9634954084936209E-3</v>
      </c>
      <c r="K1221" s="2">
        <f t="shared" ref="K1221:K1225" si="185">EXP(-9.7663+1.83097*LN(F1221)+1.09511*LN(G1221))</f>
        <v>3.6378364277704512E-3</v>
      </c>
      <c r="L1221" t="s">
        <v>13</v>
      </c>
    </row>
    <row r="1222" spans="1:12" hidden="1" x14ac:dyDescent="0.3">
      <c r="A1222">
        <v>7</v>
      </c>
      <c r="B1222">
        <v>11</v>
      </c>
      <c r="C1222">
        <v>1</v>
      </c>
      <c r="D1222">
        <v>22</v>
      </c>
      <c r="E1222" t="s">
        <v>15</v>
      </c>
      <c r="F1222">
        <v>5</v>
      </c>
      <c r="G1222">
        <v>3</v>
      </c>
      <c r="J1222" s="1">
        <f t="shared" si="184"/>
        <v>1.9634954084936209E-3</v>
      </c>
      <c r="K1222" s="2">
        <f t="shared" si="185"/>
        <v>3.6378364277704512E-3</v>
      </c>
      <c r="L1222" t="s">
        <v>13</v>
      </c>
    </row>
    <row r="1223" spans="1:12" hidden="1" x14ac:dyDescent="0.3">
      <c r="A1223">
        <v>7</v>
      </c>
      <c r="B1223">
        <v>11</v>
      </c>
      <c r="C1223">
        <v>1</v>
      </c>
      <c r="D1223">
        <v>22</v>
      </c>
      <c r="E1223" t="s">
        <v>15</v>
      </c>
      <c r="F1223">
        <v>10</v>
      </c>
      <c r="G1223">
        <v>3</v>
      </c>
      <c r="J1223" s="1">
        <f t="shared" si="184"/>
        <v>7.8539816339744835E-3</v>
      </c>
      <c r="K1223" s="2">
        <f t="shared" si="185"/>
        <v>1.2942556175112916E-2</v>
      </c>
      <c r="L1223" t="s">
        <v>13</v>
      </c>
    </row>
    <row r="1224" spans="1:12" hidden="1" x14ac:dyDescent="0.3">
      <c r="A1224">
        <v>7</v>
      </c>
      <c r="B1224">
        <v>11</v>
      </c>
      <c r="C1224">
        <v>1</v>
      </c>
      <c r="D1224">
        <v>22</v>
      </c>
      <c r="E1224" t="s">
        <v>15</v>
      </c>
      <c r="F1224">
        <v>10</v>
      </c>
      <c r="G1224">
        <v>3</v>
      </c>
      <c r="J1224" s="1">
        <f t="shared" si="184"/>
        <v>7.8539816339744835E-3</v>
      </c>
      <c r="K1224" s="2">
        <f t="shared" si="185"/>
        <v>1.2942556175112916E-2</v>
      </c>
      <c r="L1224" t="s">
        <v>13</v>
      </c>
    </row>
    <row r="1225" spans="1:12" hidden="1" x14ac:dyDescent="0.3">
      <c r="A1225">
        <v>7</v>
      </c>
      <c r="B1225">
        <v>11</v>
      </c>
      <c r="C1225">
        <v>1</v>
      </c>
      <c r="D1225">
        <v>22</v>
      </c>
      <c r="E1225" t="s">
        <v>15</v>
      </c>
      <c r="F1225">
        <v>10</v>
      </c>
      <c r="G1225">
        <v>3</v>
      </c>
      <c r="J1225" s="1">
        <f t="shared" si="184"/>
        <v>7.8539816339744835E-3</v>
      </c>
      <c r="K1225" s="2">
        <f t="shared" si="185"/>
        <v>1.2942556175112916E-2</v>
      </c>
      <c r="L1225" t="s">
        <v>13</v>
      </c>
    </row>
    <row r="1226" spans="1:12" hidden="1" x14ac:dyDescent="0.3">
      <c r="A1226">
        <v>7</v>
      </c>
      <c r="B1226">
        <v>11</v>
      </c>
      <c r="C1226">
        <v>1</v>
      </c>
      <c r="D1226">
        <v>24</v>
      </c>
      <c r="E1226" t="s">
        <v>18</v>
      </c>
      <c r="F1226">
        <v>5</v>
      </c>
      <c r="G1226">
        <v>3</v>
      </c>
      <c r="J1226" s="1">
        <f t="shared" si="184"/>
        <v>1.9634954084936209E-3</v>
      </c>
      <c r="K1226" s="2">
        <f t="shared" ref="K1226:K1227" si="186">EXP(-9.81042+1.86563*LN(F1226)+1.0563*LN(G1226))</f>
        <v>3.5268851656513989E-3</v>
      </c>
      <c r="L1226" t="s">
        <v>13</v>
      </c>
    </row>
    <row r="1227" spans="1:12" hidden="1" x14ac:dyDescent="0.3">
      <c r="A1227">
        <v>7</v>
      </c>
      <c r="B1227">
        <v>11</v>
      </c>
      <c r="C1227">
        <v>1</v>
      </c>
      <c r="D1227">
        <v>24</v>
      </c>
      <c r="E1227" t="s">
        <v>18</v>
      </c>
      <c r="F1227">
        <v>5</v>
      </c>
      <c r="G1227">
        <v>3</v>
      </c>
      <c r="J1227" s="1">
        <f t="shared" si="184"/>
        <v>1.9634954084936209E-3</v>
      </c>
      <c r="K1227" s="2">
        <f t="shared" si="186"/>
        <v>3.5268851656513989E-3</v>
      </c>
      <c r="L1227" t="s">
        <v>13</v>
      </c>
    </row>
    <row r="1228" spans="1:12" hidden="1" x14ac:dyDescent="0.3">
      <c r="A1228">
        <v>7</v>
      </c>
      <c r="B1228">
        <v>11</v>
      </c>
      <c r="C1228">
        <v>1</v>
      </c>
      <c r="D1228">
        <v>22</v>
      </c>
      <c r="E1228" t="s">
        <v>15</v>
      </c>
      <c r="F1228">
        <v>5</v>
      </c>
      <c r="G1228">
        <v>3</v>
      </c>
      <c r="J1228" s="1">
        <f t="shared" si="184"/>
        <v>1.9634954084936209E-3</v>
      </c>
      <c r="K1228" s="2">
        <f>EXP(-9.7663+1.83097*LN(F1228)+1.09511*LN(G1228))</f>
        <v>3.6378364277704512E-3</v>
      </c>
      <c r="L1228" t="s">
        <v>13</v>
      </c>
    </row>
    <row r="1229" spans="1:12" hidden="1" x14ac:dyDescent="0.3">
      <c r="A1229">
        <v>7</v>
      </c>
      <c r="B1229">
        <v>11</v>
      </c>
      <c r="C1229">
        <v>1</v>
      </c>
      <c r="D1229">
        <v>24</v>
      </c>
      <c r="E1229" t="s">
        <v>18</v>
      </c>
      <c r="F1229">
        <v>15</v>
      </c>
      <c r="G1229">
        <v>6</v>
      </c>
      <c r="J1229" s="1">
        <f t="shared" si="184"/>
        <v>1.7671458676442587E-2</v>
      </c>
      <c r="K1229" s="2">
        <f t="shared" ref="K1229:K1234" si="187">EXP(-9.81042+1.86563*LN(F1229)+1.0563*LN(G1229))</f>
        <v>5.6950957515054322E-2</v>
      </c>
      <c r="L1229" t="s">
        <v>13</v>
      </c>
    </row>
    <row r="1230" spans="1:12" hidden="1" x14ac:dyDescent="0.3">
      <c r="A1230">
        <v>7</v>
      </c>
      <c r="B1230">
        <v>11</v>
      </c>
      <c r="C1230">
        <v>1</v>
      </c>
      <c r="D1230">
        <v>24</v>
      </c>
      <c r="E1230" t="s">
        <v>18</v>
      </c>
      <c r="F1230">
        <v>10</v>
      </c>
      <c r="G1230">
        <v>6</v>
      </c>
      <c r="J1230" s="1">
        <f t="shared" si="184"/>
        <v>7.8539816339744835E-3</v>
      </c>
      <c r="K1230" s="2">
        <f t="shared" si="187"/>
        <v>2.6728826664807165E-2</v>
      </c>
      <c r="L1230" t="s">
        <v>13</v>
      </c>
    </row>
    <row r="1231" spans="1:12" hidden="1" x14ac:dyDescent="0.3">
      <c r="A1231">
        <v>7</v>
      </c>
      <c r="B1231">
        <v>11</v>
      </c>
      <c r="C1231">
        <v>1</v>
      </c>
      <c r="D1231">
        <v>24</v>
      </c>
      <c r="E1231" t="s">
        <v>18</v>
      </c>
      <c r="F1231">
        <v>10</v>
      </c>
      <c r="G1231">
        <v>6</v>
      </c>
      <c r="J1231" s="1">
        <f t="shared" si="184"/>
        <v>7.8539816339744835E-3</v>
      </c>
      <c r="K1231" s="2">
        <f t="shared" si="187"/>
        <v>2.6728826664807165E-2</v>
      </c>
      <c r="L1231" t="s">
        <v>13</v>
      </c>
    </row>
    <row r="1232" spans="1:12" hidden="1" x14ac:dyDescent="0.3">
      <c r="A1232">
        <v>7</v>
      </c>
      <c r="B1232">
        <v>19</v>
      </c>
      <c r="C1232">
        <v>1</v>
      </c>
      <c r="D1232">
        <v>24</v>
      </c>
      <c r="E1232" t="s">
        <v>18</v>
      </c>
      <c r="F1232">
        <v>5</v>
      </c>
      <c r="G1232">
        <v>3</v>
      </c>
      <c r="J1232" s="1">
        <f t="shared" si="184"/>
        <v>1.9634954084936209E-3</v>
      </c>
      <c r="K1232" s="2">
        <f t="shared" si="187"/>
        <v>3.5268851656513989E-3</v>
      </c>
      <c r="L1232" t="s">
        <v>13</v>
      </c>
    </row>
    <row r="1233" spans="1:12" hidden="1" x14ac:dyDescent="0.3">
      <c r="A1233">
        <v>7</v>
      </c>
      <c r="B1233">
        <v>19</v>
      </c>
      <c r="C1233">
        <v>1</v>
      </c>
      <c r="D1233">
        <v>24</v>
      </c>
      <c r="E1233" t="s">
        <v>18</v>
      </c>
      <c r="F1233">
        <v>5</v>
      </c>
      <c r="G1233">
        <v>3</v>
      </c>
      <c r="J1233" s="1">
        <f t="shared" si="184"/>
        <v>1.9634954084936209E-3</v>
      </c>
      <c r="K1233" s="2">
        <f t="shared" si="187"/>
        <v>3.5268851656513989E-3</v>
      </c>
      <c r="L1233" t="s">
        <v>13</v>
      </c>
    </row>
    <row r="1234" spans="1:12" hidden="1" x14ac:dyDescent="0.3">
      <c r="A1234">
        <v>7</v>
      </c>
      <c r="B1234">
        <v>19</v>
      </c>
      <c r="C1234">
        <v>1</v>
      </c>
      <c r="D1234">
        <v>24</v>
      </c>
      <c r="E1234" t="s">
        <v>18</v>
      </c>
      <c r="F1234">
        <v>5</v>
      </c>
      <c r="G1234">
        <v>3</v>
      </c>
      <c r="J1234" s="1">
        <f t="shared" si="184"/>
        <v>1.9634954084936209E-3</v>
      </c>
      <c r="K1234" s="2">
        <f t="shared" si="187"/>
        <v>3.5268851656513989E-3</v>
      </c>
      <c r="L1234" t="s">
        <v>13</v>
      </c>
    </row>
    <row r="1235" spans="1:12" hidden="1" x14ac:dyDescent="0.3">
      <c r="A1235">
        <v>7</v>
      </c>
      <c r="B1235">
        <v>19</v>
      </c>
      <c r="C1235">
        <v>1</v>
      </c>
      <c r="D1235">
        <v>22</v>
      </c>
      <c r="E1235" t="s">
        <v>15</v>
      </c>
      <c r="F1235">
        <v>5</v>
      </c>
      <c r="G1235">
        <v>3</v>
      </c>
      <c r="J1235" s="1">
        <f t="shared" si="184"/>
        <v>1.9634954084936209E-3</v>
      </c>
      <c r="K1235" s="2">
        <f t="shared" ref="K1235:K1239" si="188">EXP(-9.7663+1.83097*LN(F1235)+1.09511*LN(G1235))</f>
        <v>3.6378364277704512E-3</v>
      </c>
      <c r="L1235" t="s">
        <v>13</v>
      </c>
    </row>
    <row r="1236" spans="1:12" hidden="1" x14ac:dyDescent="0.3">
      <c r="A1236">
        <v>7</v>
      </c>
      <c r="B1236">
        <v>19</v>
      </c>
      <c r="C1236">
        <v>1</v>
      </c>
      <c r="D1236">
        <v>22</v>
      </c>
      <c r="E1236" t="s">
        <v>15</v>
      </c>
      <c r="F1236">
        <v>5</v>
      </c>
      <c r="G1236">
        <v>3</v>
      </c>
      <c r="J1236" s="1">
        <f t="shared" si="184"/>
        <v>1.9634954084936209E-3</v>
      </c>
      <c r="K1236" s="2">
        <f t="shared" si="188"/>
        <v>3.6378364277704512E-3</v>
      </c>
      <c r="L1236" t="s">
        <v>13</v>
      </c>
    </row>
    <row r="1237" spans="1:12" hidden="1" x14ac:dyDescent="0.3">
      <c r="A1237">
        <v>7</v>
      </c>
      <c r="B1237">
        <v>19</v>
      </c>
      <c r="C1237">
        <v>1</v>
      </c>
      <c r="D1237">
        <v>22</v>
      </c>
      <c r="E1237" t="s">
        <v>15</v>
      </c>
      <c r="F1237">
        <v>10</v>
      </c>
      <c r="G1237">
        <v>3</v>
      </c>
      <c r="J1237" s="1">
        <f t="shared" si="184"/>
        <v>7.8539816339744835E-3</v>
      </c>
      <c r="K1237" s="2">
        <f t="shared" si="188"/>
        <v>1.2942556175112916E-2</v>
      </c>
      <c r="L1237" t="s">
        <v>13</v>
      </c>
    </row>
    <row r="1238" spans="1:12" hidden="1" x14ac:dyDescent="0.3">
      <c r="A1238">
        <v>7</v>
      </c>
      <c r="B1238">
        <v>19</v>
      </c>
      <c r="C1238">
        <v>1</v>
      </c>
      <c r="D1238">
        <v>22</v>
      </c>
      <c r="E1238" t="s">
        <v>15</v>
      </c>
      <c r="F1238">
        <v>10</v>
      </c>
      <c r="G1238">
        <v>3</v>
      </c>
      <c r="J1238" s="1">
        <f t="shared" si="184"/>
        <v>7.8539816339744835E-3</v>
      </c>
      <c r="K1238" s="2">
        <f t="shared" si="188"/>
        <v>1.2942556175112916E-2</v>
      </c>
      <c r="L1238" t="s">
        <v>13</v>
      </c>
    </row>
    <row r="1239" spans="1:12" hidden="1" x14ac:dyDescent="0.3">
      <c r="A1239">
        <v>7</v>
      </c>
      <c r="B1239">
        <v>19</v>
      </c>
      <c r="C1239">
        <v>1</v>
      </c>
      <c r="D1239">
        <v>22</v>
      </c>
      <c r="E1239" t="s">
        <v>15</v>
      </c>
      <c r="F1239">
        <v>10</v>
      </c>
      <c r="G1239">
        <v>3</v>
      </c>
      <c r="J1239" s="1">
        <f t="shared" si="184"/>
        <v>7.8539816339744835E-3</v>
      </c>
      <c r="K1239" s="2">
        <f t="shared" si="188"/>
        <v>1.2942556175112916E-2</v>
      </c>
      <c r="L1239" t="s">
        <v>13</v>
      </c>
    </row>
    <row r="1240" spans="1:12" hidden="1" x14ac:dyDescent="0.3">
      <c r="A1240">
        <v>7</v>
      </c>
      <c r="B1240">
        <v>19</v>
      </c>
      <c r="C1240">
        <v>1</v>
      </c>
      <c r="D1240">
        <v>24</v>
      </c>
      <c r="E1240" t="s">
        <v>18</v>
      </c>
      <c r="F1240">
        <v>5</v>
      </c>
      <c r="G1240">
        <v>3</v>
      </c>
      <c r="J1240" s="1">
        <f t="shared" si="184"/>
        <v>1.9634954084936209E-3</v>
      </c>
      <c r="K1240" s="2">
        <f t="shared" ref="K1240:K1241" si="189">EXP(-9.81042+1.86563*LN(F1240)+1.0563*LN(G1240))</f>
        <v>3.5268851656513989E-3</v>
      </c>
      <c r="L1240" t="s">
        <v>13</v>
      </c>
    </row>
    <row r="1241" spans="1:12" hidden="1" x14ac:dyDescent="0.3">
      <c r="A1241">
        <v>7</v>
      </c>
      <c r="B1241">
        <v>19</v>
      </c>
      <c r="C1241">
        <v>1</v>
      </c>
      <c r="D1241">
        <v>24</v>
      </c>
      <c r="E1241" t="s">
        <v>18</v>
      </c>
      <c r="F1241">
        <v>5</v>
      </c>
      <c r="G1241">
        <v>3</v>
      </c>
      <c r="J1241" s="1">
        <f t="shared" si="184"/>
        <v>1.9634954084936209E-3</v>
      </c>
      <c r="K1241" s="2">
        <f t="shared" si="189"/>
        <v>3.5268851656513989E-3</v>
      </c>
      <c r="L1241" t="s">
        <v>13</v>
      </c>
    </row>
    <row r="1242" spans="1:12" hidden="1" x14ac:dyDescent="0.3">
      <c r="A1242">
        <v>7</v>
      </c>
      <c r="B1242">
        <v>19</v>
      </c>
      <c r="C1242">
        <v>1</v>
      </c>
      <c r="D1242">
        <v>22</v>
      </c>
      <c r="E1242" t="s">
        <v>15</v>
      </c>
      <c r="F1242">
        <v>5</v>
      </c>
      <c r="G1242">
        <v>3</v>
      </c>
      <c r="J1242" s="1">
        <f t="shared" si="184"/>
        <v>1.9634954084936209E-3</v>
      </c>
      <c r="K1242" s="2">
        <f>EXP(-9.7663+1.83097*LN(F1242)+1.09511*LN(G1242))</f>
        <v>3.6378364277704512E-3</v>
      </c>
      <c r="L1242" t="s">
        <v>13</v>
      </c>
    </row>
    <row r="1243" spans="1:12" hidden="1" x14ac:dyDescent="0.3">
      <c r="A1243">
        <v>7</v>
      </c>
      <c r="B1243">
        <v>19</v>
      </c>
      <c r="C1243">
        <v>1</v>
      </c>
      <c r="D1243">
        <v>24</v>
      </c>
      <c r="E1243" t="s">
        <v>18</v>
      </c>
      <c r="F1243">
        <v>15</v>
      </c>
      <c r="G1243">
        <v>6</v>
      </c>
      <c r="J1243" s="1">
        <f t="shared" si="184"/>
        <v>1.7671458676442587E-2</v>
      </c>
      <c r="K1243" s="2">
        <f t="shared" ref="K1243:K1249" si="190">EXP(-9.81042+1.86563*LN(F1243)+1.0563*LN(G1243))</f>
        <v>5.6950957515054322E-2</v>
      </c>
      <c r="L1243" t="s">
        <v>13</v>
      </c>
    </row>
    <row r="1244" spans="1:12" hidden="1" x14ac:dyDescent="0.3">
      <c r="A1244">
        <v>7</v>
      </c>
      <c r="B1244">
        <v>19</v>
      </c>
      <c r="C1244">
        <v>1</v>
      </c>
      <c r="D1244">
        <v>24</v>
      </c>
      <c r="E1244" t="s">
        <v>18</v>
      </c>
      <c r="F1244">
        <v>10</v>
      </c>
      <c r="G1244">
        <v>6</v>
      </c>
      <c r="J1244" s="1">
        <f t="shared" si="184"/>
        <v>7.8539816339744835E-3</v>
      </c>
      <c r="K1244" s="2">
        <f t="shared" si="190"/>
        <v>2.6728826664807165E-2</v>
      </c>
      <c r="L1244" t="s">
        <v>13</v>
      </c>
    </row>
    <row r="1245" spans="1:12" hidden="1" x14ac:dyDescent="0.3">
      <c r="A1245">
        <v>7</v>
      </c>
      <c r="B1245">
        <v>19</v>
      </c>
      <c r="C1245">
        <v>1</v>
      </c>
      <c r="D1245">
        <v>24</v>
      </c>
      <c r="E1245" t="s">
        <v>18</v>
      </c>
      <c r="F1245">
        <v>10</v>
      </c>
      <c r="G1245">
        <v>6</v>
      </c>
      <c r="J1245" s="1">
        <f t="shared" si="184"/>
        <v>7.8539816339744835E-3</v>
      </c>
      <c r="K1245" s="2">
        <f t="shared" si="190"/>
        <v>2.6728826664807165E-2</v>
      </c>
      <c r="L1245" t="s">
        <v>13</v>
      </c>
    </row>
    <row r="1246" spans="1:12" hidden="1" x14ac:dyDescent="0.3">
      <c r="A1246">
        <v>7</v>
      </c>
      <c r="B1246">
        <v>19</v>
      </c>
      <c r="C1246">
        <v>1</v>
      </c>
      <c r="D1246">
        <v>24</v>
      </c>
      <c r="E1246" t="s">
        <v>18</v>
      </c>
      <c r="F1246">
        <v>15</v>
      </c>
      <c r="G1246">
        <v>6</v>
      </c>
      <c r="J1246" s="1">
        <f t="shared" si="184"/>
        <v>1.7671458676442587E-2</v>
      </c>
      <c r="K1246" s="2">
        <f t="shared" si="190"/>
        <v>5.6950957515054322E-2</v>
      </c>
      <c r="L1246" t="s">
        <v>13</v>
      </c>
    </row>
    <row r="1247" spans="1:12" hidden="1" x14ac:dyDescent="0.3">
      <c r="A1247">
        <v>7</v>
      </c>
      <c r="B1247">
        <v>19</v>
      </c>
      <c r="C1247">
        <v>1</v>
      </c>
      <c r="D1247">
        <v>24</v>
      </c>
      <c r="E1247" t="s">
        <v>18</v>
      </c>
      <c r="F1247">
        <v>15</v>
      </c>
      <c r="G1247">
        <v>6</v>
      </c>
      <c r="J1247" s="1">
        <f t="shared" si="184"/>
        <v>1.7671458676442587E-2</v>
      </c>
      <c r="K1247" s="2">
        <f t="shared" si="190"/>
        <v>5.6950957515054322E-2</v>
      </c>
      <c r="L1247" t="s">
        <v>13</v>
      </c>
    </row>
    <row r="1248" spans="1:12" hidden="1" x14ac:dyDescent="0.3">
      <c r="A1248">
        <v>7</v>
      </c>
      <c r="B1248">
        <v>19</v>
      </c>
      <c r="C1248">
        <v>1</v>
      </c>
      <c r="D1248">
        <v>24</v>
      </c>
      <c r="E1248" t="s">
        <v>18</v>
      </c>
      <c r="F1248">
        <v>10</v>
      </c>
      <c r="G1248">
        <v>6</v>
      </c>
      <c r="J1248" s="1">
        <f t="shared" si="184"/>
        <v>7.8539816339744835E-3</v>
      </c>
      <c r="K1248" s="2">
        <f t="shared" si="190"/>
        <v>2.6728826664807165E-2</v>
      </c>
      <c r="L1248" t="s">
        <v>13</v>
      </c>
    </row>
    <row r="1249" spans="1:12" hidden="1" x14ac:dyDescent="0.3">
      <c r="A1249">
        <v>7</v>
      </c>
      <c r="B1249">
        <v>19</v>
      </c>
      <c r="C1249">
        <v>1</v>
      </c>
      <c r="D1249">
        <v>24</v>
      </c>
      <c r="E1249" t="s">
        <v>18</v>
      </c>
      <c r="F1249">
        <v>5</v>
      </c>
      <c r="G1249">
        <v>6</v>
      </c>
      <c r="J1249" s="1">
        <f t="shared" si="184"/>
        <v>1.9634954084936209E-3</v>
      </c>
      <c r="K1249" s="2">
        <f t="shared" si="190"/>
        <v>7.3344795804612326E-3</v>
      </c>
      <c r="L1249" t="s">
        <v>13</v>
      </c>
    </row>
    <row r="1250" spans="1:12" hidden="1" x14ac:dyDescent="0.3">
      <c r="A1250">
        <v>7</v>
      </c>
      <c r="B1250">
        <v>19</v>
      </c>
      <c r="C1250">
        <v>1</v>
      </c>
      <c r="D1250">
        <v>22</v>
      </c>
      <c r="E1250" t="s">
        <v>15</v>
      </c>
      <c r="F1250">
        <v>5</v>
      </c>
      <c r="G1250">
        <v>3</v>
      </c>
      <c r="J1250" s="1">
        <f t="shared" si="184"/>
        <v>1.9634954084936209E-3</v>
      </c>
      <c r="K1250" s="2">
        <f t="shared" ref="K1250:K1254" si="191">EXP(-9.7663+1.83097*LN(F1250)+1.09511*LN(G1250))</f>
        <v>3.6378364277704512E-3</v>
      </c>
      <c r="L1250" t="s">
        <v>13</v>
      </c>
    </row>
    <row r="1251" spans="1:12" hidden="1" x14ac:dyDescent="0.3">
      <c r="A1251">
        <v>7</v>
      </c>
      <c r="B1251">
        <v>19</v>
      </c>
      <c r="C1251">
        <v>1</v>
      </c>
      <c r="D1251">
        <v>10</v>
      </c>
      <c r="E1251" t="s">
        <v>21</v>
      </c>
      <c r="F1251">
        <v>5</v>
      </c>
      <c r="G1251">
        <v>3</v>
      </c>
      <c r="J1251" s="1">
        <f t="shared" si="184"/>
        <v>1.9634954084936209E-3</v>
      </c>
      <c r="K1251" s="2">
        <f t="shared" si="191"/>
        <v>3.6378364277704512E-3</v>
      </c>
      <c r="L1251" t="s">
        <v>13</v>
      </c>
    </row>
    <row r="1252" spans="1:12" hidden="1" x14ac:dyDescent="0.3">
      <c r="A1252">
        <v>7</v>
      </c>
      <c r="B1252">
        <v>19</v>
      </c>
      <c r="C1252">
        <v>1</v>
      </c>
      <c r="D1252">
        <v>10</v>
      </c>
      <c r="E1252" t="s">
        <v>12</v>
      </c>
      <c r="F1252">
        <v>5</v>
      </c>
      <c r="G1252">
        <v>3</v>
      </c>
      <c r="J1252" s="1">
        <f t="shared" si="184"/>
        <v>1.9634954084936209E-3</v>
      </c>
      <c r="K1252" s="2">
        <f t="shared" si="191"/>
        <v>3.6378364277704512E-3</v>
      </c>
      <c r="L1252" t="s">
        <v>13</v>
      </c>
    </row>
    <row r="1253" spans="1:12" hidden="1" x14ac:dyDescent="0.3">
      <c r="A1253">
        <v>7</v>
      </c>
      <c r="B1253">
        <v>19</v>
      </c>
      <c r="C1253">
        <v>1</v>
      </c>
      <c r="D1253">
        <v>10</v>
      </c>
      <c r="E1253" t="s">
        <v>12</v>
      </c>
      <c r="F1253">
        <v>10</v>
      </c>
      <c r="G1253">
        <v>3</v>
      </c>
      <c r="J1253" s="1">
        <f t="shared" si="184"/>
        <v>7.8539816339744835E-3</v>
      </c>
      <c r="K1253" s="2">
        <f t="shared" si="191"/>
        <v>1.2942556175112916E-2</v>
      </c>
      <c r="L1253" t="s">
        <v>13</v>
      </c>
    </row>
    <row r="1254" spans="1:12" hidden="1" x14ac:dyDescent="0.3">
      <c r="A1254">
        <v>7</v>
      </c>
      <c r="B1254">
        <v>19</v>
      </c>
      <c r="C1254">
        <v>1</v>
      </c>
      <c r="D1254">
        <v>2</v>
      </c>
      <c r="E1254" t="s">
        <v>16</v>
      </c>
      <c r="F1254">
        <v>15</v>
      </c>
      <c r="G1254">
        <v>10</v>
      </c>
      <c r="J1254" s="1">
        <f t="shared" si="184"/>
        <v>1.7671458676442587E-2</v>
      </c>
      <c r="K1254" s="2">
        <f t="shared" si="191"/>
        <v>0.10163601156518333</v>
      </c>
      <c r="L1254" t="s">
        <v>13</v>
      </c>
    </row>
    <row r="1255" spans="1:12" hidden="1" x14ac:dyDescent="0.3">
      <c r="A1255">
        <v>7</v>
      </c>
      <c r="B1255">
        <v>19</v>
      </c>
      <c r="C1255">
        <v>1</v>
      </c>
      <c r="D1255">
        <v>2</v>
      </c>
      <c r="E1255" t="s">
        <v>16</v>
      </c>
      <c r="F1255">
        <v>10</v>
      </c>
      <c r="G1255">
        <v>10</v>
      </c>
      <c r="J1255" s="1">
        <f t="shared" si="184"/>
        <v>7.8539816339744835E-3</v>
      </c>
      <c r="K1255" s="2">
        <f>EXP(-9.81042+1.86563*LN(F1255)+1.0563*LN(G1255))</f>
        <v>4.5847824058857317E-2</v>
      </c>
      <c r="L1255" t="s">
        <v>13</v>
      </c>
    </row>
    <row r="1256" spans="1:12" hidden="1" x14ac:dyDescent="0.3">
      <c r="A1256">
        <v>7</v>
      </c>
      <c r="B1256">
        <v>19</v>
      </c>
      <c r="C1256">
        <v>1</v>
      </c>
      <c r="D1256">
        <v>10</v>
      </c>
      <c r="E1256" t="s">
        <v>12</v>
      </c>
      <c r="F1256">
        <v>25</v>
      </c>
      <c r="G1256">
        <v>6</v>
      </c>
      <c r="J1256" s="1">
        <f t="shared" si="184"/>
        <v>4.9087385212340517E-2</v>
      </c>
      <c r="K1256" s="2">
        <f>EXP(-9.7663+1.83097*LN(F1256)+1.09511*LN(G1256))</f>
        <v>0.14801210491524977</v>
      </c>
      <c r="L1256" t="s">
        <v>17</v>
      </c>
    </row>
    <row r="1257" spans="1:12" hidden="1" x14ac:dyDescent="0.3">
      <c r="A1257">
        <v>7</v>
      </c>
      <c r="B1257">
        <v>19</v>
      </c>
      <c r="C1257">
        <v>1</v>
      </c>
      <c r="D1257">
        <v>24</v>
      </c>
      <c r="E1257" t="s">
        <v>18</v>
      </c>
      <c r="F1257">
        <v>5</v>
      </c>
      <c r="G1257">
        <v>3</v>
      </c>
      <c r="J1257" s="1">
        <f t="shared" si="184"/>
        <v>1.9634954084936209E-3</v>
      </c>
      <c r="K1257" s="2">
        <f t="shared" ref="K1257:K1263" si="192">EXP(-9.81042+1.86563*LN(F1257)+1.0563*LN(G1257))</f>
        <v>3.5268851656513989E-3</v>
      </c>
      <c r="L1257" t="s">
        <v>13</v>
      </c>
    </row>
    <row r="1258" spans="1:12" hidden="1" x14ac:dyDescent="0.3">
      <c r="A1258">
        <v>7</v>
      </c>
      <c r="B1258">
        <v>19</v>
      </c>
      <c r="C1258">
        <v>1</v>
      </c>
      <c r="D1258">
        <v>24</v>
      </c>
      <c r="E1258" t="s">
        <v>18</v>
      </c>
      <c r="F1258">
        <v>5</v>
      </c>
      <c r="G1258">
        <v>3</v>
      </c>
      <c r="J1258" s="1">
        <f t="shared" si="184"/>
        <v>1.9634954084936209E-3</v>
      </c>
      <c r="K1258" s="2">
        <f t="shared" si="192"/>
        <v>3.5268851656513989E-3</v>
      </c>
      <c r="L1258" t="s">
        <v>13</v>
      </c>
    </row>
    <row r="1259" spans="1:12" hidden="1" x14ac:dyDescent="0.3">
      <c r="A1259">
        <v>7</v>
      </c>
      <c r="B1259">
        <v>19</v>
      </c>
      <c r="C1259">
        <v>1</v>
      </c>
      <c r="D1259">
        <v>24</v>
      </c>
      <c r="E1259" t="s">
        <v>18</v>
      </c>
      <c r="F1259">
        <v>5</v>
      </c>
      <c r="G1259">
        <v>3</v>
      </c>
      <c r="J1259" s="1">
        <f t="shared" si="184"/>
        <v>1.9634954084936209E-3</v>
      </c>
      <c r="K1259" s="2">
        <f t="shared" si="192"/>
        <v>3.5268851656513989E-3</v>
      </c>
      <c r="L1259" t="s">
        <v>13</v>
      </c>
    </row>
    <row r="1260" spans="1:12" hidden="1" x14ac:dyDescent="0.3">
      <c r="A1260">
        <v>7</v>
      </c>
      <c r="B1260">
        <v>19</v>
      </c>
      <c r="C1260">
        <v>1</v>
      </c>
      <c r="D1260">
        <v>24</v>
      </c>
      <c r="E1260" t="s">
        <v>18</v>
      </c>
      <c r="F1260">
        <v>5</v>
      </c>
      <c r="G1260">
        <v>3</v>
      </c>
      <c r="J1260" s="1">
        <f t="shared" si="184"/>
        <v>1.9634954084936209E-3</v>
      </c>
      <c r="K1260" s="2">
        <f t="shared" si="192"/>
        <v>3.5268851656513989E-3</v>
      </c>
      <c r="L1260" t="s">
        <v>13</v>
      </c>
    </row>
    <row r="1261" spans="1:12" hidden="1" x14ac:dyDescent="0.3">
      <c r="A1261">
        <v>7</v>
      </c>
      <c r="B1261">
        <v>19</v>
      </c>
      <c r="C1261">
        <v>1</v>
      </c>
      <c r="D1261">
        <v>24</v>
      </c>
      <c r="E1261" t="s">
        <v>18</v>
      </c>
      <c r="F1261">
        <v>5</v>
      </c>
      <c r="G1261">
        <v>3</v>
      </c>
      <c r="J1261" s="1">
        <f t="shared" si="184"/>
        <v>1.9634954084936209E-3</v>
      </c>
      <c r="K1261" s="2">
        <f t="shared" si="192"/>
        <v>3.5268851656513989E-3</v>
      </c>
      <c r="L1261" t="s">
        <v>13</v>
      </c>
    </row>
    <row r="1262" spans="1:12" hidden="1" x14ac:dyDescent="0.3">
      <c r="A1262">
        <v>7</v>
      </c>
      <c r="B1262">
        <v>19</v>
      </c>
      <c r="C1262">
        <v>1</v>
      </c>
      <c r="D1262">
        <v>24</v>
      </c>
      <c r="E1262" t="s">
        <v>18</v>
      </c>
      <c r="F1262">
        <v>5</v>
      </c>
      <c r="G1262">
        <v>3</v>
      </c>
      <c r="J1262" s="1">
        <f t="shared" si="184"/>
        <v>1.9634954084936209E-3</v>
      </c>
      <c r="K1262" s="2">
        <f t="shared" si="192"/>
        <v>3.5268851656513989E-3</v>
      </c>
      <c r="L1262" t="s">
        <v>13</v>
      </c>
    </row>
    <row r="1263" spans="1:12" hidden="1" x14ac:dyDescent="0.3">
      <c r="A1263">
        <v>7</v>
      </c>
      <c r="B1263">
        <v>19</v>
      </c>
      <c r="C1263">
        <v>1</v>
      </c>
      <c r="D1263">
        <v>24</v>
      </c>
      <c r="E1263" t="s">
        <v>18</v>
      </c>
      <c r="F1263">
        <v>5</v>
      </c>
      <c r="G1263">
        <v>3</v>
      </c>
      <c r="J1263" s="1">
        <f t="shared" si="184"/>
        <v>1.9634954084936209E-3</v>
      </c>
      <c r="K1263" s="2">
        <f t="shared" si="192"/>
        <v>3.5268851656513989E-3</v>
      </c>
      <c r="L1263" t="s">
        <v>13</v>
      </c>
    </row>
    <row r="1264" spans="1:12" hidden="1" x14ac:dyDescent="0.3">
      <c r="A1264">
        <v>7</v>
      </c>
      <c r="B1264">
        <v>19</v>
      </c>
      <c r="C1264">
        <v>1</v>
      </c>
      <c r="D1264">
        <v>10</v>
      </c>
      <c r="E1264" t="s">
        <v>12</v>
      </c>
      <c r="F1264">
        <v>5</v>
      </c>
      <c r="G1264">
        <v>3</v>
      </c>
      <c r="J1264" s="1">
        <f t="shared" si="184"/>
        <v>1.9634954084936209E-3</v>
      </c>
      <c r="K1264" s="2">
        <f t="shared" ref="K1264:K1267" si="193">EXP(-9.7663+1.83097*LN(F1264)+1.09511*LN(G1264))</f>
        <v>3.6378364277704512E-3</v>
      </c>
      <c r="L1264" t="s">
        <v>13</v>
      </c>
    </row>
    <row r="1265" spans="1:12" hidden="1" x14ac:dyDescent="0.3">
      <c r="A1265">
        <v>7</v>
      </c>
      <c r="B1265">
        <v>19</v>
      </c>
      <c r="C1265">
        <v>1</v>
      </c>
      <c r="D1265">
        <v>10</v>
      </c>
      <c r="E1265" t="s">
        <v>12</v>
      </c>
      <c r="F1265">
        <v>5</v>
      </c>
      <c r="G1265">
        <v>3</v>
      </c>
      <c r="J1265" s="1">
        <f t="shared" si="184"/>
        <v>1.9634954084936209E-3</v>
      </c>
      <c r="K1265" s="2">
        <f t="shared" si="193"/>
        <v>3.6378364277704512E-3</v>
      </c>
      <c r="L1265" t="s">
        <v>13</v>
      </c>
    </row>
    <row r="1266" spans="1:12" hidden="1" x14ac:dyDescent="0.3">
      <c r="A1266">
        <v>7</v>
      </c>
      <c r="B1266">
        <v>19</v>
      </c>
      <c r="C1266">
        <v>1</v>
      </c>
      <c r="D1266">
        <v>10</v>
      </c>
      <c r="E1266" t="s">
        <v>12</v>
      </c>
      <c r="F1266">
        <v>10</v>
      </c>
      <c r="G1266">
        <v>3</v>
      </c>
      <c r="J1266" s="1">
        <f t="shared" si="184"/>
        <v>7.8539816339744835E-3</v>
      </c>
      <c r="K1266" s="2">
        <f t="shared" si="193"/>
        <v>1.2942556175112916E-2</v>
      </c>
      <c r="L1266" t="s">
        <v>13</v>
      </c>
    </row>
    <row r="1267" spans="1:12" hidden="1" x14ac:dyDescent="0.3">
      <c r="A1267">
        <v>7</v>
      </c>
      <c r="B1267">
        <v>19</v>
      </c>
      <c r="C1267">
        <v>1</v>
      </c>
      <c r="D1267">
        <v>10</v>
      </c>
      <c r="E1267" t="s">
        <v>12</v>
      </c>
      <c r="F1267">
        <v>5</v>
      </c>
      <c r="G1267">
        <v>3</v>
      </c>
      <c r="J1267" s="1">
        <f t="shared" si="184"/>
        <v>1.9634954084936209E-3</v>
      </c>
      <c r="K1267" s="2">
        <f t="shared" si="193"/>
        <v>3.6378364277704512E-3</v>
      </c>
      <c r="L1267" t="s">
        <v>13</v>
      </c>
    </row>
    <row r="1268" spans="1:12" hidden="1" x14ac:dyDescent="0.3">
      <c r="A1268">
        <v>7</v>
      </c>
      <c r="B1268">
        <v>19</v>
      </c>
      <c r="C1268">
        <v>1</v>
      </c>
      <c r="D1268">
        <v>24</v>
      </c>
      <c r="E1268" t="s">
        <v>18</v>
      </c>
      <c r="F1268">
        <v>5</v>
      </c>
      <c r="G1268">
        <v>3</v>
      </c>
      <c r="J1268" s="1">
        <f t="shared" si="184"/>
        <v>1.9634954084936209E-3</v>
      </c>
      <c r="K1268" s="2">
        <f>EXP(-9.81042+1.86563*LN(F1268)+1.0563*LN(G1268))</f>
        <v>3.5268851656513989E-3</v>
      </c>
      <c r="L1268" t="s">
        <v>13</v>
      </c>
    </row>
    <row r="1269" spans="1:12" hidden="1" x14ac:dyDescent="0.3">
      <c r="A1269">
        <v>7</v>
      </c>
      <c r="B1269">
        <v>19</v>
      </c>
      <c r="C1269">
        <v>1</v>
      </c>
      <c r="D1269">
        <v>10</v>
      </c>
      <c r="E1269" t="s">
        <v>12</v>
      </c>
      <c r="F1269">
        <v>25</v>
      </c>
      <c r="G1269">
        <v>6</v>
      </c>
      <c r="J1269" s="1">
        <f t="shared" si="184"/>
        <v>4.9087385212340517E-2</v>
      </c>
      <c r="K1269" s="2">
        <f>EXP(-9.7663+1.83097*LN(F1269)+1.09511*LN(G1269))</f>
        <v>0.14801210491524977</v>
      </c>
      <c r="L1269" t="s">
        <v>17</v>
      </c>
    </row>
    <row r="1270" spans="1:12" hidden="1" x14ac:dyDescent="0.3">
      <c r="A1270">
        <v>7</v>
      </c>
      <c r="B1270">
        <v>19</v>
      </c>
      <c r="C1270">
        <v>1</v>
      </c>
      <c r="D1270">
        <v>24</v>
      </c>
      <c r="E1270" t="s">
        <v>18</v>
      </c>
      <c r="F1270">
        <v>5</v>
      </c>
      <c r="G1270">
        <v>3</v>
      </c>
      <c r="J1270" s="1">
        <f t="shared" si="184"/>
        <v>1.9634954084936209E-3</v>
      </c>
      <c r="K1270" s="2">
        <f t="shared" ref="K1270:K1272" si="194">EXP(-9.81042+1.86563*LN(F1270)+1.0563*LN(G1270))</f>
        <v>3.5268851656513989E-3</v>
      </c>
      <c r="L1270" t="s">
        <v>13</v>
      </c>
    </row>
    <row r="1271" spans="1:12" hidden="1" x14ac:dyDescent="0.3">
      <c r="A1271">
        <v>7</v>
      </c>
      <c r="B1271">
        <v>19</v>
      </c>
      <c r="C1271">
        <v>1</v>
      </c>
      <c r="D1271">
        <v>24</v>
      </c>
      <c r="E1271" t="s">
        <v>18</v>
      </c>
      <c r="F1271">
        <v>5</v>
      </c>
      <c r="G1271">
        <v>3</v>
      </c>
      <c r="J1271" s="1">
        <f t="shared" si="184"/>
        <v>1.9634954084936209E-3</v>
      </c>
      <c r="K1271" s="2">
        <f t="shared" si="194"/>
        <v>3.5268851656513989E-3</v>
      </c>
      <c r="L1271" t="s">
        <v>13</v>
      </c>
    </row>
    <row r="1272" spans="1:12" hidden="1" x14ac:dyDescent="0.3">
      <c r="A1272">
        <v>7</v>
      </c>
      <c r="B1272">
        <v>19</v>
      </c>
      <c r="C1272">
        <v>1</v>
      </c>
      <c r="D1272">
        <v>2</v>
      </c>
      <c r="E1272" t="s">
        <v>16</v>
      </c>
      <c r="F1272">
        <v>10</v>
      </c>
      <c r="G1272">
        <v>10</v>
      </c>
      <c r="J1272" s="1">
        <f t="shared" si="184"/>
        <v>7.8539816339744835E-3</v>
      </c>
      <c r="K1272" s="2">
        <f t="shared" si="194"/>
        <v>4.5847824058857317E-2</v>
      </c>
      <c r="L1272" t="s">
        <v>13</v>
      </c>
    </row>
    <row r="1273" spans="1:12" hidden="1" x14ac:dyDescent="0.3">
      <c r="A1273">
        <v>7</v>
      </c>
      <c r="B1273">
        <v>20</v>
      </c>
      <c r="C1273">
        <v>1</v>
      </c>
      <c r="D1273">
        <v>22</v>
      </c>
      <c r="E1273" t="s">
        <v>15</v>
      </c>
      <c r="F1273">
        <v>5</v>
      </c>
      <c r="G1273">
        <v>3</v>
      </c>
      <c r="J1273" s="1">
        <f t="shared" si="184"/>
        <v>1.9634954084936209E-3</v>
      </c>
      <c r="K1273" s="2">
        <f t="shared" ref="K1273:K1277" si="195">EXP(-9.7663+1.83097*LN(F1273)+1.09511*LN(G1273))</f>
        <v>3.6378364277704512E-3</v>
      </c>
      <c r="L1273" t="s">
        <v>13</v>
      </c>
    </row>
    <row r="1274" spans="1:12" hidden="1" x14ac:dyDescent="0.3">
      <c r="A1274">
        <v>7</v>
      </c>
      <c r="B1274">
        <v>20</v>
      </c>
      <c r="C1274">
        <v>1</v>
      </c>
      <c r="D1274">
        <v>22</v>
      </c>
      <c r="E1274" t="s">
        <v>15</v>
      </c>
      <c r="F1274">
        <v>5</v>
      </c>
      <c r="G1274">
        <v>3</v>
      </c>
      <c r="J1274" s="1">
        <f t="shared" si="184"/>
        <v>1.9634954084936209E-3</v>
      </c>
      <c r="K1274" s="2">
        <f t="shared" si="195"/>
        <v>3.6378364277704512E-3</v>
      </c>
      <c r="L1274" t="s">
        <v>13</v>
      </c>
    </row>
    <row r="1275" spans="1:12" hidden="1" x14ac:dyDescent="0.3">
      <c r="A1275">
        <v>7</v>
      </c>
      <c r="B1275">
        <v>20</v>
      </c>
      <c r="C1275">
        <v>1</v>
      </c>
      <c r="D1275">
        <v>22</v>
      </c>
      <c r="E1275" t="s">
        <v>15</v>
      </c>
      <c r="F1275">
        <v>10</v>
      </c>
      <c r="G1275">
        <v>3</v>
      </c>
      <c r="J1275" s="1">
        <f t="shared" si="184"/>
        <v>7.8539816339744835E-3</v>
      </c>
      <c r="K1275" s="2">
        <f t="shared" si="195"/>
        <v>1.2942556175112916E-2</v>
      </c>
      <c r="L1275" t="s">
        <v>13</v>
      </c>
    </row>
    <row r="1276" spans="1:12" hidden="1" x14ac:dyDescent="0.3">
      <c r="A1276">
        <v>7</v>
      </c>
      <c r="B1276">
        <v>20</v>
      </c>
      <c r="C1276">
        <v>1</v>
      </c>
      <c r="D1276">
        <v>22</v>
      </c>
      <c r="E1276" t="s">
        <v>15</v>
      </c>
      <c r="F1276">
        <v>10</v>
      </c>
      <c r="G1276">
        <v>3</v>
      </c>
      <c r="J1276" s="1">
        <f t="shared" si="184"/>
        <v>7.8539816339744835E-3</v>
      </c>
      <c r="K1276" s="2">
        <f t="shared" si="195"/>
        <v>1.2942556175112916E-2</v>
      </c>
      <c r="L1276" t="s">
        <v>13</v>
      </c>
    </row>
    <row r="1277" spans="1:12" hidden="1" x14ac:dyDescent="0.3">
      <c r="A1277">
        <v>7</v>
      </c>
      <c r="B1277">
        <v>20</v>
      </c>
      <c r="C1277">
        <v>1</v>
      </c>
      <c r="D1277">
        <v>22</v>
      </c>
      <c r="E1277" t="s">
        <v>15</v>
      </c>
      <c r="F1277">
        <v>10</v>
      </c>
      <c r="G1277">
        <v>3</v>
      </c>
      <c r="J1277" s="1">
        <f t="shared" si="184"/>
        <v>7.8539816339744835E-3</v>
      </c>
      <c r="K1277" s="2">
        <f t="shared" si="195"/>
        <v>1.2942556175112916E-2</v>
      </c>
      <c r="L1277" t="s">
        <v>13</v>
      </c>
    </row>
    <row r="1278" spans="1:12" hidden="1" x14ac:dyDescent="0.3">
      <c r="A1278">
        <v>7</v>
      </c>
      <c r="B1278">
        <v>20</v>
      </c>
      <c r="C1278">
        <v>1</v>
      </c>
      <c r="D1278">
        <v>24</v>
      </c>
      <c r="E1278" t="s">
        <v>18</v>
      </c>
      <c r="F1278">
        <v>5</v>
      </c>
      <c r="G1278">
        <v>3</v>
      </c>
      <c r="J1278" s="1">
        <f t="shared" si="184"/>
        <v>1.9634954084936209E-3</v>
      </c>
      <c r="K1278" s="2">
        <f t="shared" ref="K1278:K1279" si="196">EXP(-9.81042+1.86563*LN(F1278)+1.0563*LN(G1278))</f>
        <v>3.5268851656513989E-3</v>
      </c>
      <c r="L1278" t="s">
        <v>13</v>
      </c>
    </row>
    <row r="1279" spans="1:12" hidden="1" x14ac:dyDescent="0.3">
      <c r="A1279">
        <v>7</v>
      </c>
      <c r="B1279">
        <v>20</v>
      </c>
      <c r="C1279">
        <v>1</v>
      </c>
      <c r="D1279">
        <v>24</v>
      </c>
      <c r="E1279" t="s">
        <v>18</v>
      </c>
      <c r="F1279">
        <v>5</v>
      </c>
      <c r="G1279">
        <v>3</v>
      </c>
      <c r="J1279" s="1">
        <f t="shared" si="184"/>
        <v>1.9634954084936209E-3</v>
      </c>
      <c r="K1279" s="2">
        <f t="shared" si="196"/>
        <v>3.5268851656513989E-3</v>
      </c>
      <c r="L1279" t="s">
        <v>13</v>
      </c>
    </row>
    <row r="1280" spans="1:12" hidden="1" x14ac:dyDescent="0.3">
      <c r="A1280">
        <v>7</v>
      </c>
      <c r="B1280">
        <v>20</v>
      </c>
      <c r="C1280">
        <v>1</v>
      </c>
      <c r="D1280">
        <v>22</v>
      </c>
      <c r="E1280" t="s">
        <v>15</v>
      </c>
      <c r="F1280">
        <v>5</v>
      </c>
      <c r="G1280">
        <v>3</v>
      </c>
      <c r="J1280" s="1">
        <f t="shared" si="184"/>
        <v>1.9634954084936209E-3</v>
      </c>
      <c r="K1280" s="2">
        <f>EXP(-9.7663+1.83097*LN(F1280)+1.09511*LN(G1280))</f>
        <v>3.6378364277704512E-3</v>
      </c>
      <c r="L1280" t="s">
        <v>13</v>
      </c>
    </row>
    <row r="1281" spans="1:12" hidden="1" x14ac:dyDescent="0.3">
      <c r="A1281">
        <v>7</v>
      </c>
      <c r="B1281">
        <v>20</v>
      </c>
      <c r="C1281">
        <v>1</v>
      </c>
      <c r="D1281">
        <v>24</v>
      </c>
      <c r="E1281" t="s">
        <v>18</v>
      </c>
      <c r="F1281">
        <v>15</v>
      </c>
      <c r="G1281">
        <v>6</v>
      </c>
      <c r="J1281" s="1">
        <f t="shared" si="184"/>
        <v>1.7671458676442587E-2</v>
      </c>
      <c r="K1281" s="2">
        <f t="shared" ref="K1281:K1287" si="197">EXP(-9.81042+1.86563*LN(F1281)+1.0563*LN(G1281))</f>
        <v>5.6950957515054322E-2</v>
      </c>
      <c r="L1281" t="s">
        <v>13</v>
      </c>
    </row>
    <row r="1282" spans="1:12" hidden="1" x14ac:dyDescent="0.3">
      <c r="A1282">
        <v>7</v>
      </c>
      <c r="B1282">
        <v>20</v>
      </c>
      <c r="C1282">
        <v>1</v>
      </c>
      <c r="D1282">
        <v>24</v>
      </c>
      <c r="E1282" t="s">
        <v>18</v>
      </c>
      <c r="F1282">
        <v>10</v>
      </c>
      <c r="G1282">
        <v>6</v>
      </c>
      <c r="J1282" s="1">
        <f t="shared" si="184"/>
        <v>7.8539816339744835E-3</v>
      </c>
      <c r="K1282" s="2">
        <f t="shared" si="197"/>
        <v>2.6728826664807165E-2</v>
      </c>
      <c r="L1282" t="s">
        <v>13</v>
      </c>
    </row>
    <row r="1283" spans="1:12" hidden="1" x14ac:dyDescent="0.3">
      <c r="A1283">
        <v>7</v>
      </c>
      <c r="B1283">
        <v>20</v>
      </c>
      <c r="C1283">
        <v>1</v>
      </c>
      <c r="D1283">
        <v>24</v>
      </c>
      <c r="E1283" t="s">
        <v>18</v>
      </c>
      <c r="F1283">
        <v>10</v>
      </c>
      <c r="G1283">
        <v>6</v>
      </c>
      <c r="J1283" s="1">
        <f t="shared" ref="J1283:J1346" si="198">((F1283*F1283/10000)*(PI()/4*C1283))</f>
        <v>7.8539816339744835E-3</v>
      </c>
      <c r="K1283" s="2">
        <f t="shared" si="197"/>
        <v>2.6728826664807165E-2</v>
      </c>
      <c r="L1283" t="s">
        <v>13</v>
      </c>
    </row>
    <row r="1284" spans="1:12" hidden="1" x14ac:dyDescent="0.3">
      <c r="A1284">
        <v>7</v>
      </c>
      <c r="B1284">
        <v>20</v>
      </c>
      <c r="C1284">
        <v>1</v>
      </c>
      <c r="D1284">
        <v>24</v>
      </c>
      <c r="E1284" t="s">
        <v>18</v>
      </c>
      <c r="F1284">
        <v>15</v>
      </c>
      <c r="G1284">
        <v>6</v>
      </c>
      <c r="J1284" s="1">
        <f t="shared" si="198"/>
        <v>1.7671458676442587E-2</v>
      </c>
      <c r="K1284" s="2">
        <f t="shared" si="197"/>
        <v>5.6950957515054322E-2</v>
      </c>
      <c r="L1284" t="s">
        <v>13</v>
      </c>
    </row>
    <row r="1285" spans="1:12" hidden="1" x14ac:dyDescent="0.3">
      <c r="A1285">
        <v>7</v>
      </c>
      <c r="B1285">
        <v>20</v>
      </c>
      <c r="C1285">
        <v>1</v>
      </c>
      <c r="D1285">
        <v>24</v>
      </c>
      <c r="E1285" t="s">
        <v>18</v>
      </c>
      <c r="F1285">
        <v>15</v>
      </c>
      <c r="G1285">
        <v>6</v>
      </c>
      <c r="J1285" s="1">
        <f t="shared" si="198"/>
        <v>1.7671458676442587E-2</v>
      </c>
      <c r="K1285" s="2">
        <f t="shared" si="197"/>
        <v>5.6950957515054322E-2</v>
      </c>
      <c r="L1285" t="s">
        <v>13</v>
      </c>
    </row>
    <row r="1286" spans="1:12" hidden="1" x14ac:dyDescent="0.3">
      <c r="A1286">
        <v>7</v>
      </c>
      <c r="B1286">
        <v>20</v>
      </c>
      <c r="C1286">
        <v>1</v>
      </c>
      <c r="D1286">
        <v>24</v>
      </c>
      <c r="E1286" t="s">
        <v>18</v>
      </c>
      <c r="F1286">
        <v>10</v>
      </c>
      <c r="G1286">
        <v>6</v>
      </c>
      <c r="J1286" s="1">
        <f t="shared" si="198"/>
        <v>7.8539816339744835E-3</v>
      </c>
      <c r="K1286" s="2">
        <f t="shared" si="197"/>
        <v>2.6728826664807165E-2</v>
      </c>
      <c r="L1286" t="s">
        <v>13</v>
      </c>
    </row>
    <row r="1287" spans="1:12" hidden="1" x14ac:dyDescent="0.3">
      <c r="A1287">
        <v>7</v>
      </c>
      <c r="B1287">
        <v>20</v>
      </c>
      <c r="C1287">
        <v>1</v>
      </c>
      <c r="D1287">
        <v>24</v>
      </c>
      <c r="E1287" t="s">
        <v>18</v>
      </c>
      <c r="F1287">
        <v>5</v>
      </c>
      <c r="G1287">
        <v>6</v>
      </c>
      <c r="J1287" s="1">
        <f t="shared" si="198"/>
        <v>1.9634954084936209E-3</v>
      </c>
      <c r="K1287" s="2">
        <f t="shared" si="197"/>
        <v>7.3344795804612326E-3</v>
      </c>
      <c r="L1287" t="s">
        <v>13</v>
      </c>
    </row>
    <row r="1288" spans="1:12" hidden="1" x14ac:dyDescent="0.3">
      <c r="A1288">
        <v>7</v>
      </c>
      <c r="B1288">
        <v>20</v>
      </c>
      <c r="C1288">
        <v>1</v>
      </c>
      <c r="D1288">
        <v>22</v>
      </c>
      <c r="E1288" t="s">
        <v>15</v>
      </c>
      <c r="F1288">
        <v>5</v>
      </c>
      <c r="G1288">
        <v>3</v>
      </c>
      <c r="J1288" s="1">
        <f t="shared" si="198"/>
        <v>1.9634954084936209E-3</v>
      </c>
      <c r="K1288" s="2">
        <f t="shared" ref="K1288:K1292" si="199">EXP(-9.7663+1.83097*LN(F1288)+1.09511*LN(G1288))</f>
        <v>3.6378364277704512E-3</v>
      </c>
      <c r="L1288" t="s">
        <v>13</v>
      </c>
    </row>
    <row r="1289" spans="1:12" hidden="1" x14ac:dyDescent="0.3">
      <c r="A1289">
        <v>7</v>
      </c>
      <c r="B1289">
        <v>20</v>
      </c>
      <c r="C1289">
        <v>1</v>
      </c>
      <c r="D1289">
        <v>2</v>
      </c>
      <c r="E1289" t="s">
        <v>16</v>
      </c>
      <c r="F1289">
        <v>10</v>
      </c>
      <c r="G1289">
        <v>10</v>
      </c>
      <c r="J1289" s="1">
        <f t="shared" si="198"/>
        <v>7.8539816339744835E-3</v>
      </c>
      <c r="K1289" s="2">
        <f t="shared" si="199"/>
        <v>4.8375982822616376E-2</v>
      </c>
      <c r="L1289" t="s">
        <v>13</v>
      </c>
    </row>
    <row r="1290" spans="1:12" hidden="1" x14ac:dyDescent="0.3">
      <c r="A1290">
        <v>7</v>
      </c>
      <c r="B1290">
        <v>20</v>
      </c>
      <c r="C1290">
        <v>1</v>
      </c>
      <c r="D1290">
        <v>10</v>
      </c>
      <c r="E1290" t="s">
        <v>12</v>
      </c>
      <c r="F1290">
        <v>5</v>
      </c>
      <c r="G1290">
        <v>3</v>
      </c>
      <c r="J1290" s="1">
        <f t="shared" si="198"/>
        <v>1.9634954084936209E-3</v>
      </c>
      <c r="K1290" s="2">
        <f t="shared" si="199"/>
        <v>3.6378364277704512E-3</v>
      </c>
      <c r="L1290" t="s">
        <v>13</v>
      </c>
    </row>
    <row r="1291" spans="1:12" hidden="1" x14ac:dyDescent="0.3">
      <c r="A1291">
        <v>7</v>
      </c>
      <c r="B1291">
        <v>20</v>
      </c>
      <c r="C1291">
        <v>1</v>
      </c>
      <c r="D1291">
        <v>10</v>
      </c>
      <c r="E1291" t="s">
        <v>12</v>
      </c>
      <c r="F1291">
        <v>10</v>
      </c>
      <c r="G1291">
        <v>3</v>
      </c>
      <c r="J1291" s="1">
        <f t="shared" si="198"/>
        <v>7.8539816339744835E-3</v>
      </c>
      <c r="K1291" s="2">
        <f t="shared" si="199"/>
        <v>1.2942556175112916E-2</v>
      </c>
      <c r="L1291" t="s">
        <v>13</v>
      </c>
    </row>
    <row r="1292" spans="1:12" hidden="1" x14ac:dyDescent="0.3">
      <c r="A1292">
        <v>7</v>
      </c>
      <c r="B1292">
        <v>20</v>
      </c>
      <c r="C1292">
        <v>1</v>
      </c>
      <c r="D1292">
        <v>2</v>
      </c>
      <c r="E1292" t="s">
        <v>16</v>
      </c>
      <c r="F1292">
        <v>10</v>
      </c>
      <c r="G1292">
        <v>10</v>
      </c>
      <c r="J1292" s="1">
        <f t="shared" si="198"/>
        <v>7.8539816339744835E-3</v>
      </c>
      <c r="K1292" s="2">
        <f t="shared" si="199"/>
        <v>4.8375982822616376E-2</v>
      </c>
      <c r="L1292" t="s">
        <v>13</v>
      </c>
    </row>
    <row r="1293" spans="1:12" hidden="1" x14ac:dyDescent="0.3">
      <c r="A1293">
        <v>7</v>
      </c>
      <c r="B1293">
        <v>20</v>
      </c>
      <c r="C1293">
        <v>1</v>
      </c>
      <c r="D1293">
        <v>24</v>
      </c>
      <c r="E1293" t="s">
        <v>18</v>
      </c>
      <c r="F1293">
        <v>5</v>
      </c>
      <c r="G1293">
        <v>3</v>
      </c>
      <c r="J1293" s="1">
        <f t="shared" si="198"/>
        <v>1.9634954084936209E-3</v>
      </c>
      <c r="K1293" s="2">
        <f>EXP(-9.81042+1.86563*LN(F1293)+1.0563*LN(G1293))</f>
        <v>3.5268851656513989E-3</v>
      </c>
      <c r="L1293" t="s">
        <v>13</v>
      </c>
    </row>
    <row r="1294" spans="1:12" hidden="1" x14ac:dyDescent="0.3">
      <c r="A1294">
        <v>7</v>
      </c>
      <c r="B1294">
        <v>20</v>
      </c>
      <c r="C1294">
        <v>1</v>
      </c>
      <c r="D1294">
        <v>10</v>
      </c>
      <c r="E1294" t="s">
        <v>12</v>
      </c>
      <c r="F1294">
        <v>25</v>
      </c>
      <c r="G1294">
        <v>6</v>
      </c>
      <c r="J1294" s="1">
        <f t="shared" si="198"/>
        <v>4.9087385212340517E-2</v>
      </c>
      <c r="K1294" s="2">
        <f>EXP(-9.7663+1.83097*LN(F1294)+1.09511*LN(G1294))</f>
        <v>0.14801210491524977</v>
      </c>
      <c r="L1294" t="s">
        <v>17</v>
      </c>
    </row>
    <row r="1295" spans="1:12" hidden="1" x14ac:dyDescent="0.3">
      <c r="A1295">
        <v>7</v>
      </c>
      <c r="B1295">
        <v>20</v>
      </c>
      <c r="C1295">
        <v>1</v>
      </c>
      <c r="D1295">
        <v>24</v>
      </c>
      <c r="E1295" t="s">
        <v>18</v>
      </c>
      <c r="F1295">
        <v>5</v>
      </c>
      <c r="G1295">
        <v>3</v>
      </c>
      <c r="J1295" s="1">
        <f t="shared" si="198"/>
        <v>1.9634954084936209E-3</v>
      </c>
      <c r="K1295" s="2">
        <f t="shared" ref="K1295:K1298" si="200">EXP(-9.81042+1.86563*LN(F1295)+1.0563*LN(G1295))</f>
        <v>3.5268851656513989E-3</v>
      </c>
      <c r="L1295" t="s">
        <v>13</v>
      </c>
    </row>
    <row r="1296" spans="1:12" hidden="1" x14ac:dyDescent="0.3">
      <c r="A1296">
        <v>7</v>
      </c>
      <c r="B1296">
        <v>20</v>
      </c>
      <c r="C1296">
        <v>1</v>
      </c>
      <c r="D1296">
        <v>24</v>
      </c>
      <c r="E1296" t="s">
        <v>18</v>
      </c>
      <c r="F1296">
        <v>5</v>
      </c>
      <c r="G1296">
        <v>3</v>
      </c>
      <c r="J1296" s="1">
        <f t="shared" si="198"/>
        <v>1.9634954084936209E-3</v>
      </c>
      <c r="K1296" s="2">
        <f t="shared" si="200"/>
        <v>3.5268851656513989E-3</v>
      </c>
      <c r="L1296" t="s">
        <v>13</v>
      </c>
    </row>
    <row r="1297" spans="1:12" hidden="1" x14ac:dyDescent="0.3">
      <c r="A1297">
        <v>7</v>
      </c>
      <c r="B1297">
        <v>20</v>
      </c>
      <c r="C1297">
        <v>1</v>
      </c>
      <c r="D1297">
        <v>2</v>
      </c>
      <c r="E1297" t="s">
        <v>16</v>
      </c>
      <c r="F1297">
        <v>10</v>
      </c>
      <c r="G1297">
        <v>10</v>
      </c>
      <c r="J1297" s="1">
        <f t="shared" si="198"/>
        <v>7.8539816339744835E-3</v>
      </c>
      <c r="K1297" s="2">
        <f t="shared" si="200"/>
        <v>4.5847824058857317E-2</v>
      </c>
      <c r="L1297" t="s">
        <v>13</v>
      </c>
    </row>
    <row r="1298" spans="1:12" hidden="1" x14ac:dyDescent="0.3">
      <c r="A1298">
        <v>7</v>
      </c>
      <c r="B1298">
        <v>20</v>
      </c>
      <c r="C1298">
        <v>1</v>
      </c>
      <c r="D1298">
        <v>24</v>
      </c>
      <c r="E1298" t="s">
        <v>18</v>
      </c>
      <c r="F1298">
        <v>5</v>
      </c>
      <c r="G1298">
        <v>3</v>
      </c>
      <c r="J1298" s="1">
        <f t="shared" si="198"/>
        <v>1.9634954084936209E-3</v>
      </c>
      <c r="K1298" s="2">
        <f t="shared" si="200"/>
        <v>3.5268851656513989E-3</v>
      </c>
      <c r="L1298" t="s">
        <v>13</v>
      </c>
    </row>
    <row r="1299" spans="1:12" hidden="1" x14ac:dyDescent="0.3">
      <c r="A1299">
        <v>7</v>
      </c>
      <c r="B1299">
        <v>20</v>
      </c>
      <c r="C1299">
        <v>1</v>
      </c>
      <c r="D1299">
        <v>10</v>
      </c>
      <c r="E1299" t="s">
        <v>12</v>
      </c>
      <c r="F1299">
        <v>5</v>
      </c>
      <c r="G1299">
        <v>3</v>
      </c>
      <c r="J1299" s="1">
        <f t="shared" si="198"/>
        <v>1.9634954084936209E-3</v>
      </c>
      <c r="K1299" s="2">
        <f t="shared" ref="K1299:K1302" si="201">EXP(-9.7663+1.83097*LN(F1299)+1.09511*LN(G1299))</f>
        <v>3.6378364277704512E-3</v>
      </c>
      <c r="L1299" t="s">
        <v>13</v>
      </c>
    </row>
    <row r="1300" spans="1:12" hidden="1" x14ac:dyDescent="0.3">
      <c r="A1300">
        <v>7</v>
      </c>
      <c r="B1300">
        <v>20</v>
      </c>
      <c r="C1300">
        <v>1</v>
      </c>
      <c r="D1300">
        <v>10</v>
      </c>
      <c r="E1300" t="s">
        <v>12</v>
      </c>
      <c r="F1300">
        <v>5</v>
      </c>
      <c r="G1300">
        <v>3</v>
      </c>
      <c r="J1300" s="1">
        <f t="shared" si="198"/>
        <v>1.9634954084936209E-3</v>
      </c>
      <c r="K1300" s="2">
        <f t="shared" si="201"/>
        <v>3.6378364277704512E-3</v>
      </c>
      <c r="L1300" t="s">
        <v>13</v>
      </c>
    </row>
    <row r="1301" spans="1:12" hidden="1" x14ac:dyDescent="0.3">
      <c r="A1301">
        <v>7</v>
      </c>
      <c r="B1301">
        <v>20</v>
      </c>
      <c r="C1301">
        <v>1</v>
      </c>
      <c r="D1301">
        <v>10</v>
      </c>
      <c r="E1301" t="s">
        <v>12</v>
      </c>
      <c r="F1301">
        <v>10</v>
      </c>
      <c r="G1301">
        <v>3</v>
      </c>
      <c r="J1301" s="1">
        <f t="shared" si="198"/>
        <v>7.8539816339744835E-3</v>
      </c>
      <c r="K1301" s="2">
        <f t="shared" si="201"/>
        <v>1.2942556175112916E-2</v>
      </c>
      <c r="L1301" t="s">
        <v>13</v>
      </c>
    </row>
    <row r="1302" spans="1:12" hidden="1" x14ac:dyDescent="0.3">
      <c r="A1302">
        <v>7</v>
      </c>
      <c r="B1302">
        <v>20</v>
      </c>
      <c r="C1302">
        <v>1</v>
      </c>
      <c r="D1302">
        <v>10</v>
      </c>
      <c r="E1302" t="s">
        <v>12</v>
      </c>
      <c r="F1302">
        <v>5</v>
      </c>
      <c r="G1302">
        <v>3</v>
      </c>
      <c r="J1302" s="1">
        <f t="shared" si="198"/>
        <v>1.9634954084936209E-3</v>
      </c>
      <c r="K1302" s="2">
        <f t="shared" si="201"/>
        <v>3.6378364277704512E-3</v>
      </c>
      <c r="L1302" t="s">
        <v>13</v>
      </c>
    </row>
    <row r="1303" spans="1:12" hidden="1" x14ac:dyDescent="0.3">
      <c r="A1303">
        <v>7</v>
      </c>
      <c r="B1303">
        <v>20</v>
      </c>
      <c r="C1303">
        <v>1</v>
      </c>
      <c r="D1303">
        <v>24</v>
      </c>
      <c r="E1303" t="s">
        <v>18</v>
      </c>
      <c r="F1303">
        <v>5</v>
      </c>
      <c r="G1303">
        <v>3</v>
      </c>
      <c r="J1303" s="1">
        <f t="shared" si="198"/>
        <v>1.9634954084936209E-3</v>
      </c>
      <c r="K1303" s="2">
        <f>EXP(-9.81042+1.86563*LN(F1303)+1.0563*LN(G1303))</f>
        <v>3.5268851656513989E-3</v>
      </c>
      <c r="L1303" t="s">
        <v>13</v>
      </c>
    </row>
    <row r="1304" spans="1:12" hidden="1" x14ac:dyDescent="0.3">
      <c r="A1304">
        <v>7</v>
      </c>
      <c r="B1304">
        <v>20</v>
      </c>
      <c r="C1304">
        <v>1</v>
      </c>
      <c r="D1304">
        <v>10</v>
      </c>
      <c r="E1304" t="s">
        <v>12</v>
      </c>
      <c r="F1304">
        <v>25</v>
      </c>
      <c r="G1304">
        <v>6</v>
      </c>
      <c r="J1304" s="1">
        <f t="shared" si="198"/>
        <v>4.9087385212340517E-2</v>
      </c>
      <c r="K1304" s="2">
        <f>EXP(-9.7663+1.83097*LN(F1304)+1.09511*LN(G1304))</f>
        <v>0.14801210491524977</v>
      </c>
      <c r="L1304" t="s">
        <v>17</v>
      </c>
    </row>
    <row r="1305" spans="1:12" hidden="1" x14ac:dyDescent="0.3">
      <c r="A1305">
        <v>7</v>
      </c>
      <c r="B1305">
        <v>20</v>
      </c>
      <c r="C1305">
        <v>1</v>
      </c>
      <c r="D1305">
        <v>24</v>
      </c>
      <c r="E1305" t="s">
        <v>18</v>
      </c>
      <c r="F1305">
        <v>5</v>
      </c>
      <c r="G1305">
        <v>3</v>
      </c>
      <c r="J1305" s="1">
        <f t="shared" si="198"/>
        <v>1.9634954084936209E-3</v>
      </c>
      <c r="K1305" s="2">
        <f t="shared" ref="K1305:K1307" si="202">EXP(-9.81042+1.86563*LN(F1305)+1.0563*LN(G1305))</f>
        <v>3.5268851656513989E-3</v>
      </c>
      <c r="L1305" t="s">
        <v>13</v>
      </c>
    </row>
    <row r="1306" spans="1:12" hidden="1" x14ac:dyDescent="0.3">
      <c r="A1306">
        <v>7</v>
      </c>
      <c r="B1306">
        <v>20</v>
      </c>
      <c r="C1306">
        <v>1</v>
      </c>
      <c r="D1306">
        <v>24</v>
      </c>
      <c r="E1306" t="s">
        <v>18</v>
      </c>
      <c r="F1306">
        <v>5</v>
      </c>
      <c r="G1306">
        <v>3</v>
      </c>
      <c r="J1306" s="1">
        <f t="shared" si="198"/>
        <v>1.9634954084936209E-3</v>
      </c>
      <c r="K1306" s="2">
        <f t="shared" si="202"/>
        <v>3.5268851656513989E-3</v>
      </c>
      <c r="L1306" t="s">
        <v>13</v>
      </c>
    </row>
    <row r="1307" spans="1:12" hidden="1" x14ac:dyDescent="0.3">
      <c r="A1307">
        <v>7</v>
      </c>
      <c r="B1307">
        <v>20</v>
      </c>
      <c r="C1307">
        <v>1</v>
      </c>
      <c r="D1307">
        <v>24</v>
      </c>
      <c r="E1307" t="s">
        <v>18</v>
      </c>
      <c r="F1307">
        <v>5</v>
      </c>
      <c r="G1307">
        <v>3</v>
      </c>
      <c r="J1307" s="1">
        <f t="shared" si="198"/>
        <v>1.9634954084936209E-3</v>
      </c>
      <c r="K1307" s="2">
        <f t="shared" si="202"/>
        <v>3.5268851656513989E-3</v>
      </c>
      <c r="L1307" t="s">
        <v>13</v>
      </c>
    </row>
    <row r="1308" spans="1:12" hidden="1" x14ac:dyDescent="0.3">
      <c r="A1308">
        <v>7</v>
      </c>
      <c r="B1308">
        <v>20</v>
      </c>
      <c r="C1308">
        <v>1</v>
      </c>
      <c r="D1308">
        <v>22</v>
      </c>
      <c r="E1308" t="s">
        <v>15</v>
      </c>
      <c r="F1308">
        <v>5</v>
      </c>
      <c r="G1308">
        <v>3</v>
      </c>
      <c r="J1308" s="1">
        <f t="shared" si="198"/>
        <v>1.9634954084936209E-3</v>
      </c>
      <c r="K1308" s="2">
        <f t="shared" ref="K1308:K1312" si="203">EXP(-9.7663+1.83097*LN(F1308)+1.09511*LN(G1308))</f>
        <v>3.6378364277704512E-3</v>
      </c>
      <c r="L1308" t="s">
        <v>13</v>
      </c>
    </row>
    <row r="1309" spans="1:12" hidden="1" x14ac:dyDescent="0.3">
      <c r="A1309">
        <v>7</v>
      </c>
      <c r="B1309">
        <v>20</v>
      </c>
      <c r="C1309">
        <v>1</v>
      </c>
      <c r="D1309">
        <v>22</v>
      </c>
      <c r="E1309" t="s">
        <v>15</v>
      </c>
      <c r="F1309">
        <v>5</v>
      </c>
      <c r="G1309">
        <v>3</v>
      </c>
      <c r="J1309" s="1">
        <f t="shared" si="198"/>
        <v>1.9634954084936209E-3</v>
      </c>
      <c r="K1309" s="2">
        <f t="shared" si="203"/>
        <v>3.6378364277704512E-3</v>
      </c>
      <c r="L1309" t="s">
        <v>13</v>
      </c>
    </row>
    <row r="1310" spans="1:12" hidden="1" x14ac:dyDescent="0.3">
      <c r="A1310">
        <v>7</v>
      </c>
      <c r="B1310">
        <v>20</v>
      </c>
      <c r="C1310">
        <v>1</v>
      </c>
      <c r="D1310">
        <v>22</v>
      </c>
      <c r="E1310" t="s">
        <v>15</v>
      </c>
      <c r="F1310">
        <v>10</v>
      </c>
      <c r="G1310">
        <v>3</v>
      </c>
      <c r="J1310" s="1">
        <f t="shared" si="198"/>
        <v>7.8539816339744835E-3</v>
      </c>
      <c r="K1310" s="2">
        <f t="shared" si="203"/>
        <v>1.2942556175112916E-2</v>
      </c>
      <c r="L1310" t="s">
        <v>13</v>
      </c>
    </row>
    <row r="1311" spans="1:12" hidden="1" x14ac:dyDescent="0.3">
      <c r="A1311">
        <v>7</v>
      </c>
      <c r="B1311">
        <v>20</v>
      </c>
      <c r="C1311">
        <v>1</v>
      </c>
      <c r="D1311">
        <v>22</v>
      </c>
      <c r="E1311" t="s">
        <v>15</v>
      </c>
      <c r="F1311">
        <v>10</v>
      </c>
      <c r="G1311">
        <v>3</v>
      </c>
      <c r="J1311" s="1">
        <f t="shared" si="198"/>
        <v>7.8539816339744835E-3</v>
      </c>
      <c r="K1311" s="2">
        <f t="shared" si="203"/>
        <v>1.2942556175112916E-2</v>
      </c>
      <c r="L1311" t="s">
        <v>13</v>
      </c>
    </row>
    <row r="1312" spans="1:12" hidden="1" x14ac:dyDescent="0.3">
      <c r="A1312">
        <v>7</v>
      </c>
      <c r="B1312">
        <v>20</v>
      </c>
      <c r="C1312">
        <v>1</v>
      </c>
      <c r="D1312">
        <v>22</v>
      </c>
      <c r="E1312" t="s">
        <v>15</v>
      </c>
      <c r="F1312">
        <v>10</v>
      </c>
      <c r="G1312">
        <v>3</v>
      </c>
      <c r="J1312" s="1">
        <f t="shared" si="198"/>
        <v>7.8539816339744835E-3</v>
      </c>
      <c r="K1312" s="2">
        <f t="shared" si="203"/>
        <v>1.2942556175112916E-2</v>
      </c>
      <c r="L1312" t="s">
        <v>13</v>
      </c>
    </row>
    <row r="1313" spans="1:12" hidden="1" x14ac:dyDescent="0.3">
      <c r="A1313">
        <v>7</v>
      </c>
      <c r="B1313">
        <v>20</v>
      </c>
      <c r="C1313">
        <v>1</v>
      </c>
      <c r="D1313">
        <v>24</v>
      </c>
      <c r="E1313" t="s">
        <v>18</v>
      </c>
      <c r="F1313">
        <v>5</v>
      </c>
      <c r="G1313">
        <v>3</v>
      </c>
      <c r="J1313" s="1">
        <f t="shared" si="198"/>
        <v>1.9634954084936209E-3</v>
      </c>
      <c r="K1313" s="2">
        <f t="shared" ref="K1313:K1314" si="204">EXP(-9.81042+1.86563*LN(F1313)+1.0563*LN(G1313))</f>
        <v>3.5268851656513989E-3</v>
      </c>
      <c r="L1313" t="s">
        <v>13</v>
      </c>
    </row>
    <row r="1314" spans="1:12" hidden="1" x14ac:dyDescent="0.3">
      <c r="A1314">
        <v>7</v>
      </c>
      <c r="B1314">
        <v>20</v>
      </c>
      <c r="C1314">
        <v>1</v>
      </c>
      <c r="D1314">
        <v>24</v>
      </c>
      <c r="E1314" t="s">
        <v>18</v>
      </c>
      <c r="F1314">
        <v>5</v>
      </c>
      <c r="G1314">
        <v>3</v>
      </c>
      <c r="J1314" s="1">
        <f t="shared" si="198"/>
        <v>1.9634954084936209E-3</v>
      </c>
      <c r="K1314" s="2">
        <f t="shared" si="204"/>
        <v>3.5268851656513989E-3</v>
      </c>
      <c r="L1314" t="s">
        <v>13</v>
      </c>
    </row>
    <row r="1315" spans="1:12" hidden="1" x14ac:dyDescent="0.3">
      <c r="A1315">
        <v>7</v>
      </c>
      <c r="B1315">
        <v>20</v>
      </c>
      <c r="C1315">
        <v>1</v>
      </c>
      <c r="D1315">
        <v>22</v>
      </c>
      <c r="E1315" t="s">
        <v>15</v>
      </c>
      <c r="F1315">
        <v>5</v>
      </c>
      <c r="G1315">
        <v>3</v>
      </c>
      <c r="J1315" s="1">
        <f t="shared" si="198"/>
        <v>1.9634954084936209E-3</v>
      </c>
      <c r="K1315" s="2">
        <f>EXP(-9.7663+1.83097*LN(F1315)+1.09511*LN(G1315))</f>
        <v>3.6378364277704512E-3</v>
      </c>
      <c r="L1315" t="s">
        <v>13</v>
      </c>
    </row>
    <row r="1316" spans="1:12" hidden="1" x14ac:dyDescent="0.3">
      <c r="A1316">
        <v>7</v>
      </c>
      <c r="B1316">
        <v>12</v>
      </c>
      <c r="C1316">
        <v>1</v>
      </c>
      <c r="D1316">
        <v>24</v>
      </c>
      <c r="E1316" t="s">
        <v>18</v>
      </c>
      <c r="F1316">
        <v>15</v>
      </c>
      <c r="G1316">
        <v>6</v>
      </c>
      <c r="J1316" s="1">
        <f t="shared" si="198"/>
        <v>1.7671458676442587E-2</v>
      </c>
      <c r="K1316" s="2">
        <f t="shared" ref="K1316:K1321" si="205">EXP(-9.81042+1.86563*LN(F1316)+1.0563*LN(G1316))</f>
        <v>5.6950957515054322E-2</v>
      </c>
      <c r="L1316" t="s">
        <v>13</v>
      </c>
    </row>
    <row r="1317" spans="1:12" hidden="1" x14ac:dyDescent="0.3">
      <c r="A1317">
        <v>7</v>
      </c>
      <c r="B1317">
        <v>12</v>
      </c>
      <c r="C1317">
        <v>1</v>
      </c>
      <c r="D1317">
        <v>24</v>
      </c>
      <c r="E1317" t="s">
        <v>18</v>
      </c>
      <c r="F1317">
        <v>5</v>
      </c>
      <c r="G1317">
        <v>3</v>
      </c>
      <c r="J1317" s="1">
        <f t="shared" si="198"/>
        <v>1.9634954084936209E-3</v>
      </c>
      <c r="K1317" s="2">
        <f t="shared" si="205"/>
        <v>3.5268851656513989E-3</v>
      </c>
      <c r="L1317" t="s">
        <v>13</v>
      </c>
    </row>
    <row r="1318" spans="1:12" hidden="1" x14ac:dyDescent="0.3">
      <c r="A1318">
        <v>7</v>
      </c>
      <c r="B1318">
        <v>12</v>
      </c>
      <c r="C1318">
        <v>1</v>
      </c>
      <c r="D1318">
        <v>24</v>
      </c>
      <c r="E1318" t="s">
        <v>18</v>
      </c>
      <c r="F1318">
        <v>10</v>
      </c>
      <c r="G1318">
        <v>6</v>
      </c>
      <c r="J1318" s="1">
        <f t="shared" si="198"/>
        <v>7.8539816339744835E-3</v>
      </c>
      <c r="K1318" s="2">
        <f t="shared" si="205"/>
        <v>2.6728826664807165E-2</v>
      </c>
      <c r="L1318" t="s">
        <v>13</v>
      </c>
    </row>
    <row r="1319" spans="1:12" hidden="1" x14ac:dyDescent="0.3">
      <c r="A1319">
        <v>7</v>
      </c>
      <c r="B1319">
        <v>12</v>
      </c>
      <c r="C1319">
        <v>1</v>
      </c>
      <c r="D1319">
        <v>24</v>
      </c>
      <c r="E1319" t="s">
        <v>18</v>
      </c>
      <c r="F1319">
        <v>5</v>
      </c>
      <c r="G1319">
        <v>3</v>
      </c>
      <c r="J1319" s="1">
        <f t="shared" si="198"/>
        <v>1.9634954084936209E-3</v>
      </c>
      <c r="K1319" s="2">
        <f t="shared" si="205"/>
        <v>3.5268851656513989E-3</v>
      </c>
      <c r="L1319" t="s">
        <v>13</v>
      </c>
    </row>
    <row r="1320" spans="1:12" hidden="1" x14ac:dyDescent="0.3">
      <c r="A1320">
        <v>7</v>
      </c>
      <c r="B1320">
        <v>12</v>
      </c>
      <c r="C1320">
        <v>1</v>
      </c>
      <c r="D1320">
        <v>24</v>
      </c>
      <c r="E1320" t="s">
        <v>18</v>
      </c>
      <c r="F1320">
        <v>5</v>
      </c>
      <c r="G1320">
        <v>3</v>
      </c>
      <c r="J1320" s="1">
        <f t="shared" si="198"/>
        <v>1.9634954084936209E-3</v>
      </c>
      <c r="K1320" s="2">
        <f t="shared" si="205"/>
        <v>3.5268851656513989E-3</v>
      </c>
      <c r="L1320" t="s">
        <v>13</v>
      </c>
    </row>
    <row r="1321" spans="1:12" hidden="1" x14ac:dyDescent="0.3">
      <c r="A1321">
        <v>7</v>
      </c>
      <c r="B1321">
        <v>12</v>
      </c>
      <c r="C1321">
        <v>1</v>
      </c>
      <c r="D1321">
        <v>24</v>
      </c>
      <c r="E1321" t="s">
        <v>18</v>
      </c>
      <c r="F1321">
        <v>5</v>
      </c>
      <c r="G1321">
        <v>3</v>
      </c>
      <c r="J1321" s="1">
        <f t="shared" si="198"/>
        <v>1.9634954084936209E-3</v>
      </c>
      <c r="K1321" s="2">
        <f t="shared" si="205"/>
        <v>3.5268851656513989E-3</v>
      </c>
      <c r="L1321" t="s">
        <v>13</v>
      </c>
    </row>
    <row r="1322" spans="1:12" hidden="1" x14ac:dyDescent="0.3">
      <c r="A1322">
        <v>7</v>
      </c>
      <c r="B1322">
        <v>12</v>
      </c>
      <c r="C1322">
        <v>1</v>
      </c>
      <c r="D1322">
        <v>22</v>
      </c>
      <c r="E1322" t="s">
        <v>15</v>
      </c>
      <c r="F1322">
        <v>5</v>
      </c>
      <c r="G1322">
        <v>3</v>
      </c>
      <c r="J1322" s="1">
        <f t="shared" si="198"/>
        <v>1.9634954084936209E-3</v>
      </c>
      <c r="K1322" s="2">
        <f t="shared" ref="K1322:K1323" si="206">EXP(-9.7663+1.83097*LN(F1322)+1.09511*LN(G1322))</f>
        <v>3.6378364277704512E-3</v>
      </c>
      <c r="L1322" t="s">
        <v>13</v>
      </c>
    </row>
    <row r="1323" spans="1:12" hidden="1" x14ac:dyDescent="0.3">
      <c r="A1323">
        <v>7</v>
      </c>
      <c r="B1323">
        <v>12</v>
      </c>
      <c r="C1323">
        <v>1</v>
      </c>
      <c r="D1323">
        <v>22</v>
      </c>
      <c r="E1323" t="s">
        <v>15</v>
      </c>
      <c r="F1323">
        <v>5</v>
      </c>
      <c r="G1323">
        <v>3</v>
      </c>
      <c r="J1323" s="1">
        <f t="shared" si="198"/>
        <v>1.9634954084936209E-3</v>
      </c>
      <c r="K1323" s="2">
        <f t="shared" si="206"/>
        <v>3.6378364277704512E-3</v>
      </c>
      <c r="L1323" t="s">
        <v>13</v>
      </c>
    </row>
    <row r="1324" spans="1:12" hidden="1" x14ac:dyDescent="0.3">
      <c r="A1324">
        <v>7</v>
      </c>
      <c r="B1324">
        <v>12</v>
      </c>
      <c r="C1324">
        <v>1</v>
      </c>
      <c r="D1324">
        <v>24</v>
      </c>
      <c r="E1324" t="s">
        <v>18</v>
      </c>
      <c r="F1324">
        <v>20</v>
      </c>
      <c r="G1324">
        <v>6</v>
      </c>
      <c r="J1324" s="1">
        <f t="shared" si="198"/>
        <v>3.1415926535897934E-2</v>
      </c>
      <c r="K1324" s="2">
        <f t="shared" ref="K1324:K1329" si="207">EXP(-9.81042+1.86563*LN(F1324)+1.0563*LN(G1324))</f>
        <v>9.7407071222956207E-2</v>
      </c>
      <c r="L1324" t="s">
        <v>17</v>
      </c>
    </row>
    <row r="1325" spans="1:12" hidden="1" x14ac:dyDescent="0.3">
      <c r="A1325">
        <v>7</v>
      </c>
      <c r="B1325">
        <v>12</v>
      </c>
      <c r="C1325">
        <v>1</v>
      </c>
      <c r="D1325">
        <v>24</v>
      </c>
      <c r="E1325" t="s">
        <v>18</v>
      </c>
      <c r="F1325">
        <v>5</v>
      </c>
      <c r="G1325">
        <v>3</v>
      </c>
      <c r="J1325" s="1">
        <f t="shared" si="198"/>
        <v>1.9634954084936209E-3</v>
      </c>
      <c r="K1325" s="2">
        <f t="shared" si="207"/>
        <v>3.5268851656513989E-3</v>
      </c>
      <c r="L1325" t="s">
        <v>13</v>
      </c>
    </row>
    <row r="1326" spans="1:12" hidden="1" x14ac:dyDescent="0.3">
      <c r="A1326">
        <v>7</v>
      </c>
      <c r="B1326">
        <v>12</v>
      </c>
      <c r="C1326">
        <v>1</v>
      </c>
      <c r="D1326">
        <v>24</v>
      </c>
      <c r="E1326" t="s">
        <v>18</v>
      </c>
      <c r="F1326">
        <v>10</v>
      </c>
      <c r="G1326">
        <v>5</v>
      </c>
      <c r="J1326" s="1">
        <f t="shared" si="198"/>
        <v>7.8539816339744835E-3</v>
      </c>
      <c r="K1326" s="2">
        <f t="shared" si="207"/>
        <v>2.2046555420420225E-2</v>
      </c>
      <c r="L1326" t="s">
        <v>13</v>
      </c>
    </row>
    <row r="1327" spans="1:12" hidden="1" x14ac:dyDescent="0.3">
      <c r="A1327">
        <v>7</v>
      </c>
      <c r="B1327">
        <v>12</v>
      </c>
      <c r="C1327">
        <v>1</v>
      </c>
      <c r="D1327">
        <v>24</v>
      </c>
      <c r="E1327" t="s">
        <v>18</v>
      </c>
      <c r="F1327">
        <v>5</v>
      </c>
      <c r="G1327">
        <v>3</v>
      </c>
      <c r="J1327" s="1">
        <f t="shared" si="198"/>
        <v>1.9634954084936209E-3</v>
      </c>
      <c r="K1327" s="2">
        <f t="shared" si="207"/>
        <v>3.5268851656513989E-3</v>
      </c>
      <c r="L1327" t="s">
        <v>13</v>
      </c>
    </row>
    <row r="1328" spans="1:12" hidden="1" x14ac:dyDescent="0.3">
      <c r="A1328">
        <v>7</v>
      </c>
      <c r="B1328">
        <v>12</v>
      </c>
      <c r="C1328">
        <v>1</v>
      </c>
      <c r="D1328">
        <v>2</v>
      </c>
      <c r="E1328" t="s">
        <v>16</v>
      </c>
      <c r="F1328">
        <v>10</v>
      </c>
      <c r="G1328">
        <v>10</v>
      </c>
      <c r="J1328" s="1">
        <f t="shared" si="198"/>
        <v>7.8539816339744835E-3</v>
      </c>
      <c r="K1328" s="2">
        <f t="shared" si="207"/>
        <v>4.5847824058857317E-2</v>
      </c>
      <c r="L1328" t="s">
        <v>13</v>
      </c>
    </row>
    <row r="1329" spans="1:12" hidden="1" x14ac:dyDescent="0.3">
      <c r="A1329">
        <v>7</v>
      </c>
      <c r="B1329">
        <v>12</v>
      </c>
      <c r="C1329">
        <v>1</v>
      </c>
      <c r="D1329">
        <v>2</v>
      </c>
      <c r="E1329" t="s">
        <v>16</v>
      </c>
      <c r="F1329">
        <v>10</v>
      </c>
      <c r="G1329">
        <v>10</v>
      </c>
      <c r="J1329" s="1">
        <f t="shared" si="198"/>
        <v>7.8539816339744835E-3</v>
      </c>
      <c r="K1329" s="2">
        <f t="shared" si="207"/>
        <v>4.5847824058857317E-2</v>
      </c>
      <c r="L1329" t="s">
        <v>13</v>
      </c>
    </row>
    <row r="1330" spans="1:12" hidden="1" x14ac:dyDescent="0.3">
      <c r="A1330">
        <v>7</v>
      </c>
      <c r="B1330">
        <v>12</v>
      </c>
      <c r="C1330">
        <v>1</v>
      </c>
      <c r="D1330">
        <v>22</v>
      </c>
      <c r="E1330" t="s">
        <v>15</v>
      </c>
      <c r="F1330">
        <v>5</v>
      </c>
      <c r="G1330">
        <v>3</v>
      </c>
      <c r="J1330" s="1">
        <f t="shared" si="198"/>
        <v>1.9634954084936209E-3</v>
      </c>
      <c r="K1330" s="2">
        <f t="shared" ref="K1330:K1334" si="208">EXP(-9.7663+1.83097*LN(F1330)+1.09511*LN(G1330))</f>
        <v>3.6378364277704512E-3</v>
      </c>
      <c r="L1330" t="s">
        <v>13</v>
      </c>
    </row>
    <row r="1331" spans="1:12" hidden="1" x14ac:dyDescent="0.3">
      <c r="A1331">
        <v>7</v>
      </c>
      <c r="B1331">
        <v>12</v>
      </c>
      <c r="C1331">
        <v>1</v>
      </c>
      <c r="D1331">
        <v>22</v>
      </c>
      <c r="E1331" t="s">
        <v>15</v>
      </c>
      <c r="F1331">
        <v>5</v>
      </c>
      <c r="G1331">
        <v>3</v>
      </c>
      <c r="J1331" s="1">
        <f t="shared" si="198"/>
        <v>1.9634954084936209E-3</v>
      </c>
      <c r="K1331" s="2">
        <f t="shared" si="208"/>
        <v>3.6378364277704512E-3</v>
      </c>
      <c r="L1331" t="s">
        <v>13</v>
      </c>
    </row>
    <row r="1332" spans="1:12" hidden="1" x14ac:dyDescent="0.3">
      <c r="A1332">
        <v>7</v>
      </c>
      <c r="B1332">
        <v>12</v>
      </c>
      <c r="C1332">
        <v>1</v>
      </c>
      <c r="D1332">
        <v>22</v>
      </c>
      <c r="E1332" t="s">
        <v>15</v>
      </c>
      <c r="F1332">
        <v>10</v>
      </c>
      <c r="G1332">
        <v>3</v>
      </c>
      <c r="J1332" s="1">
        <f t="shared" si="198"/>
        <v>7.8539816339744835E-3</v>
      </c>
      <c r="K1332" s="2">
        <f t="shared" si="208"/>
        <v>1.2942556175112916E-2</v>
      </c>
      <c r="L1332" t="s">
        <v>13</v>
      </c>
    </row>
    <row r="1333" spans="1:12" hidden="1" x14ac:dyDescent="0.3">
      <c r="A1333">
        <v>7</v>
      </c>
      <c r="B1333">
        <v>12</v>
      </c>
      <c r="C1333">
        <v>1</v>
      </c>
      <c r="D1333">
        <v>22</v>
      </c>
      <c r="E1333" t="s">
        <v>15</v>
      </c>
      <c r="F1333">
        <v>10</v>
      </c>
      <c r="G1333">
        <v>3</v>
      </c>
      <c r="J1333" s="1">
        <f t="shared" si="198"/>
        <v>7.8539816339744835E-3</v>
      </c>
      <c r="K1333" s="2">
        <f t="shared" si="208"/>
        <v>1.2942556175112916E-2</v>
      </c>
      <c r="L1333" t="s">
        <v>13</v>
      </c>
    </row>
    <row r="1334" spans="1:12" hidden="1" x14ac:dyDescent="0.3">
      <c r="A1334">
        <v>7</v>
      </c>
      <c r="B1334">
        <v>12</v>
      </c>
      <c r="C1334">
        <v>1</v>
      </c>
      <c r="D1334">
        <v>22</v>
      </c>
      <c r="E1334" t="s">
        <v>15</v>
      </c>
      <c r="F1334">
        <v>10</v>
      </c>
      <c r="G1334">
        <v>3</v>
      </c>
      <c r="J1334" s="1">
        <f t="shared" si="198"/>
        <v>7.8539816339744835E-3</v>
      </c>
      <c r="K1334" s="2">
        <f t="shared" si="208"/>
        <v>1.2942556175112916E-2</v>
      </c>
      <c r="L1334" t="s">
        <v>13</v>
      </c>
    </row>
    <row r="1335" spans="1:12" hidden="1" x14ac:dyDescent="0.3">
      <c r="A1335">
        <v>7</v>
      </c>
      <c r="B1335">
        <v>12</v>
      </c>
      <c r="C1335">
        <v>1</v>
      </c>
      <c r="D1335">
        <v>24</v>
      </c>
      <c r="E1335" t="s">
        <v>18</v>
      </c>
      <c r="F1335">
        <v>5</v>
      </c>
      <c r="G1335">
        <v>3</v>
      </c>
      <c r="J1335" s="1">
        <f t="shared" si="198"/>
        <v>1.9634954084936209E-3</v>
      </c>
      <c r="K1335" s="2">
        <f t="shared" ref="K1335:K1336" si="209">EXP(-9.81042+1.86563*LN(F1335)+1.0563*LN(G1335))</f>
        <v>3.5268851656513989E-3</v>
      </c>
      <c r="L1335" t="s">
        <v>13</v>
      </c>
    </row>
    <row r="1336" spans="1:12" hidden="1" x14ac:dyDescent="0.3">
      <c r="A1336">
        <v>7</v>
      </c>
      <c r="B1336">
        <v>12</v>
      </c>
      <c r="C1336">
        <v>1</v>
      </c>
      <c r="D1336">
        <v>24</v>
      </c>
      <c r="E1336" t="s">
        <v>18</v>
      </c>
      <c r="F1336">
        <v>5</v>
      </c>
      <c r="G1336">
        <v>3</v>
      </c>
      <c r="J1336" s="1">
        <f t="shared" si="198"/>
        <v>1.9634954084936209E-3</v>
      </c>
      <c r="K1336" s="2">
        <f t="shared" si="209"/>
        <v>3.5268851656513989E-3</v>
      </c>
      <c r="L1336" t="s">
        <v>13</v>
      </c>
    </row>
    <row r="1337" spans="1:12" hidden="1" x14ac:dyDescent="0.3">
      <c r="A1337">
        <v>7</v>
      </c>
      <c r="B1337">
        <v>12</v>
      </c>
      <c r="C1337">
        <v>1</v>
      </c>
      <c r="D1337">
        <v>22</v>
      </c>
      <c r="E1337" t="s">
        <v>15</v>
      </c>
      <c r="F1337">
        <v>5</v>
      </c>
      <c r="G1337">
        <v>3</v>
      </c>
      <c r="J1337" s="1">
        <f t="shared" si="198"/>
        <v>1.9634954084936209E-3</v>
      </c>
      <c r="K1337" s="2">
        <f>EXP(-9.7663+1.83097*LN(F1337)+1.09511*LN(G1337))</f>
        <v>3.6378364277704512E-3</v>
      </c>
      <c r="L1337" t="s">
        <v>13</v>
      </c>
    </row>
    <row r="1338" spans="1:12" hidden="1" x14ac:dyDescent="0.3">
      <c r="A1338">
        <v>7</v>
      </c>
      <c r="B1338">
        <v>12</v>
      </c>
      <c r="C1338">
        <v>1</v>
      </c>
      <c r="D1338">
        <v>24</v>
      </c>
      <c r="E1338" t="s">
        <v>18</v>
      </c>
      <c r="F1338">
        <v>15</v>
      </c>
      <c r="G1338">
        <v>6</v>
      </c>
      <c r="J1338" s="1">
        <f t="shared" si="198"/>
        <v>1.7671458676442587E-2</v>
      </c>
      <c r="K1338" s="2">
        <f t="shared" ref="K1338:K1345" si="210">EXP(-9.81042+1.86563*LN(F1338)+1.0563*LN(G1338))</f>
        <v>5.6950957515054322E-2</v>
      </c>
      <c r="L1338" t="s">
        <v>13</v>
      </c>
    </row>
    <row r="1339" spans="1:12" hidden="1" x14ac:dyDescent="0.3">
      <c r="A1339">
        <v>7</v>
      </c>
      <c r="B1339">
        <v>12</v>
      </c>
      <c r="C1339">
        <v>1</v>
      </c>
      <c r="D1339">
        <v>24</v>
      </c>
      <c r="E1339" t="s">
        <v>18</v>
      </c>
      <c r="F1339">
        <v>10</v>
      </c>
      <c r="G1339">
        <v>6</v>
      </c>
      <c r="J1339" s="1">
        <f t="shared" si="198"/>
        <v>7.8539816339744835E-3</v>
      </c>
      <c r="K1339" s="2">
        <f t="shared" si="210"/>
        <v>2.6728826664807165E-2</v>
      </c>
      <c r="L1339" t="s">
        <v>13</v>
      </c>
    </row>
    <row r="1340" spans="1:12" hidden="1" x14ac:dyDescent="0.3">
      <c r="A1340">
        <v>7</v>
      </c>
      <c r="B1340">
        <v>12</v>
      </c>
      <c r="C1340">
        <v>1</v>
      </c>
      <c r="D1340">
        <v>24</v>
      </c>
      <c r="E1340" t="s">
        <v>18</v>
      </c>
      <c r="F1340">
        <v>10</v>
      </c>
      <c r="G1340">
        <v>6</v>
      </c>
      <c r="J1340" s="1">
        <f t="shared" si="198"/>
        <v>7.8539816339744835E-3</v>
      </c>
      <c r="K1340" s="2">
        <f t="shared" si="210"/>
        <v>2.6728826664807165E-2</v>
      </c>
      <c r="L1340" t="s">
        <v>13</v>
      </c>
    </row>
    <row r="1341" spans="1:12" hidden="1" x14ac:dyDescent="0.3">
      <c r="A1341">
        <v>7</v>
      </c>
      <c r="B1341">
        <v>12</v>
      </c>
      <c r="C1341">
        <v>1</v>
      </c>
      <c r="D1341">
        <v>24</v>
      </c>
      <c r="E1341" t="s">
        <v>18</v>
      </c>
      <c r="F1341">
        <v>15</v>
      </c>
      <c r="G1341">
        <v>6</v>
      </c>
      <c r="J1341" s="1">
        <f t="shared" si="198"/>
        <v>1.7671458676442587E-2</v>
      </c>
      <c r="K1341" s="2">
        <f t="shared" si="210"/>
        <v>5.6950957515054322E-2</v>
      </c>
      <c r="L1341" t="s">
        <v>13</v>
      </c>
    </row>
    <row r="1342" spans="1:12" hidden="1" x14ac:dyDescent="0.3">
      <c r="A1342">
        <v>7</v>
      </c>
      <c r="B1342">
        <v>12</v>
      </c>
      <c r="C1342">
        <v>1</v>
      </c>
      <c r="D1342">
        <v>24</v>
      </c>
      <c r="E1342" t="s">
        <v>18</v>
      </c>
      <c r="F1342">
        <v>15</v>
      </c>
      <c r="G1342">
        <v>6</v>
      </c>
      <c r="J1342" s="1">
        <f t="shared" si="198"/>
        <v>1.7671458676442587E-2</v>
      </c>
      <c r="K1342" s="2">
        <f t="shared" si="210"/>
        <v>5.6950957515054322E-2</v>
      </c>
      <c r="L1342" t="s">
        <v>13</v>
      </c>
    </row>
    <row r="1343" spans="1:12" hidden="1" x14ac:dyDescent="0.3">
      <c r="A1343">
        <v>7</v>
      </c>
      <c r="B1343">
        <v>12</v>
      </c>
      <c r="C1343">
        <v>1</v>
      </c>
      <c r="D1343">
        <v>24</v>
      </c>
      <c r="E1343" t="s">
        <v>18</v>
      </c>
      <c r="F1343">
        <v>10</v>
      </c>
      <c r="G1343">
        <v>6</v>
      </c>
      <c r="J1343" s="1">
        <f t="shared" si="198"/>
        <v>7.8539816339744835E-3</v>
      </c>
      <c r="K1343" s="2">
        <f t="shared" si="210"/>
        <v>2.6728826664807165E-2</v>
      </c>
      <c r="L1343" t="s">
        <v>13</v>
      </c>
    </row>
    <row r="1344" spans="1:12" hidden="1" x14ac:dyDescent="0.3">
      <c r="A1344">
        <v>7</v>
      </c>
      <c r="B1344">
        <v>12</v>
      </c>
      <c r="C1344">
        <v>1</v>
      </c>
      <c r="D1344">
        <v>24</v>
      </c>
      <c r="E1344" t="s">
        <v>18</v>
      </c>
      <c r="F1344">
        <v>5</v>
      </c>
      <c r="G1344">
        <v>3</v>
      </c>
      <c r="J1344" s="1">
        <f t="shared" si="198"/>
        <v>1.9634954084936209E-3</v>
      </c>
      <c r="K1344" s="2">
        <f t="shared" si="210"/>
        <v>3.5268851656513989E-3</v>
      </c>
      <c r="L1344" t="s">
        <v>13</v>
      </c>
    </row>
    <row r="1345" spans="1:12" hidden="1" x14ac:dyDescent="0.3">
      <c r="A1345">
        <v>7</v>
      </c>
      <c r="B1345">
        <v>12</v>
      </c>
      <c r="C1345">
        <v>1</v>
      </c>
      <c r="D1345">
        <v>24</v>
      </c>
      <c r="E1345" t="s">
        <v>18</v>
      </c>
      <c r="F1345">
        <v>10</v>
      </c>
      <c r="G1345">
        <v>5</v>
      </c>
      <c r="J1345" s="1">
        <f t="shared" si="198"/>
        <v>7.8539816339744835E-3</v>
      </c>
      <c r="K1345" s="2">
        <f t="shared" si="210"/>
        <v>2.2046555420420225E-2</v>
      </c>
      <c r="L1345" t="s">
        <v>13</v>
      </c>
    </row>
    <row r="1346" spans="1:12" hidden="1" x14ac:dyDescent="0.3">
      <c r="A1346">
        <v>7</v>
      </c>
      <c r="B1346">
        <v>12</v>
      </c>
      <c r="C1346">
        <v>1</v>
      </c>
      <c r="D1346">
        <v>10</v>
      </c>
      <c r="E1346" t="s">
        <v>12</v>
      </c>
      <c r="F1346">
        <v>10</v>
      </c>
      <c r="G1346">
        <v>3</v>
      </c>
      <c r="J1346" s="1">
        <f t="shared" si="198"/>
        <v>7.8539816339744835E-3</v>
      </c>
      <c r="K1346" s="2">
        <f t="shared" ref="K1346:K1347" si="211">EXP(-9.7663+1.83097*LN(F1346)+1.09511*LN(G1346))</f>
        <v>1.2942556175112916E-2</v>
      </c>
      <c r="L1346" t="s">
        <v>13</v>
      </c>
    </row>
    <row r="1347" spans="1:12" hidden="1" x14ac:dyDescent="0.3">
      <c r="A1347">
        <v>7</v>
      </c>
      <c r="B1347">
        <v>12</v>
      </c>
      <c r="C1347">
        <v>1</v>
      </c>
      <c r="D1347">
        <v>10</v>
      </c>
      <c r="E1347" t="s">
        <v>12</v>
      </c>
      <c r="F1347">
        <v>5</v>
      </c>
      <c r="G1347">
        <v>3</v>
      </c>
      <c r="J1347" s="1">
        <f t="shared" ref="J1347:J1410" si="212">((F1347*F1347/10000)*(PI()/4*C1347))</f>
        <v>1.9634954084936209E-3</v>
      </c>
      <c r="K1347" s="2">
        <f t="shared" si="211"/>
        <v>3.6378364277704512E-3</v>
      </c>
      <c r="L1347" t="s">
        <v>13</v>
      </c>
    </row>
    <row r="1348" spans="1:12" hidden="1" x14ac:dyDescent="0.3">
      <c r="A1348">
        <v>7</v>
      </c>
      <c r="B1348">
        <v>12</v>
      </c>
      <c r="C1348">
        <v>1</v>
      </c>
      <c r="D1348">
        <v>24</v>
      </c>
      <c r="E1348" t="s">
        <v>18</v>
      </c>
      <c r="F1348">
        <v>5</v>
      </c>
      <c r="G1348">
        <v>3</v>
      </c>
      <c r="J1348" s="1">
        <f t="shared" si="212"/>
        <v>1.9634954084936209E-3</v>
      </c>
      <c r="K1348" s="2">
        <f>EXP(-9.81042+1.86563*LN(F1348)+1.0563*LN(G1348))</f>
        <v>3.5268851656513989E-3</v>
      </c>
      <c r="L1348" t="s">
        <v>13</v>
      </c>
    </row>
    <row r="1349" spans="1:12" hidden="1" x14ac:dyDescent="0.3">
      <c r="A1349">
        <v>7</v>
      </c>
      <c r="B1349">
        <v>12</v>
      </c>
      <c r="C1349">
        <v>1</v>
      </c>
      <c r="D1349">
        <v>10</v>
      </c>
      <c r="E1349" t="s">
        <v>12</v>
      </c>
      <c r="F1349">
        <v>25</v>
      </c>
      <c r="G1349">
        <v>6</v>
      </c>
      <c r="J1349" s="1">
        <f t="shared" si="212"/>
        <v>4.9087385212340517E-2</v>
      </c>
      <c r="K1349" s="2">
        <f>EXP(-9.7663+1.83097*LN(F1349)+1.09511*LN(G1349))</f>
        <v>0.14801210491524977</v>
      </c>
      <c r="L1349" t="s">
        <v>17</v>
      </c>
    </row>
    <row r="1350" spans="1:12" hidden="1" x14ac:dyDescent="0.3">
      <c r="A1350">
        <v>7</v>
      </c>
      <c r="B1350">
        <v>12</v>
      </c>
      <c r="C1350">
        <v>1</v>
      </c>
      <c r="D1350">
        <v>24</v>
      </c>
      <c r="E1350" t="s">
        <v>18</v>
      </c>
      <c r="F1350">
        <v>5</v>
      </c>
      <c r="G1350">
        <v>3</v>
      </c>
      <c r="J1350" s="1">
        <f t="shared" si="212"/>
        <v>1.9634954084936209E-3</v>
      </c>
      <c r="K1350" s="2">
        <f t="shared" ref="K1350:K1352" si="213">EXP(-9.81042+1.86563*LN(F1350)+1.0563*LN(G1350))</f>
        <v>3.5268851656513989E-3</v>
      </c>
      <c r="L1350" t="s">
        <v>13</v>
      </c>
    </row>
    <row r="1351" spans="1:12" hidden="1" x14ac:dyDescent="0.3">
      <c r="A1351">
        <v>7</v>
      </c>
      <c r="B1351">
        <v>12</v>
      </c>
      <c r="C1351">
        <v>1</v>
      </c>
      <c r="D1351">
        <v>24</v>
      </c>
      <c r="E1351" t="s">
        <v>18</v>
      </c>
      <c r="F1351">
        <v>5</v>
      </c>
      <c r="G1351">
        <v>3</v>
      </c>
      <c r="J1351" s="1">
        <f t="shared" si="212"/>
        <v>1.9634954084936209E-3</v>
      </c>
      <c r="K1351" s="2">
        <f t="shared" si="213"/>
        <v>3.5268851656513989E-3</v>
      </c>
      <c r="L1351" t="s">
        <v>13</v>
      </c>
    </row>
    <row r="1352" spans="1:12" hidden="1" x14ac:dyDescent="0.3">
      <c r="A1352">
        <v>7</v>
      </c>
      <c r="B1352">
        <v>12</v>
      </c>
      <c r="C1352">
        <v>1</v>
      </c>
      <c r="D1352">
        <v>24</v>
      </c>
      <c r="E1352" t="s">
        <v>18</v>
      </c>
      <c r="F1352">
        <v>5</v>
      </c>
      <c r="G1352">
        <v>3</v>
      </c>
      <c r="J1352" s="1">
        <f t="shared" si="212"/>
        <v>1.9634954084936209E-3</v>
      </c>
      <c r="K1352" s="2">
        <f t="shared" si="213"/>
        <v>3.5268851656513989E-3</v>
      </c>
      <c r="L1352" t="s">
        <v>13</v>
      </c>
    </row>
    <row r="1353" spans="1:12" hidden="1" x14ac:dyDescent="0.3">
      <c r="A1353">
        <v>7</v>
      </c>
      <c r="B1353">
        <v>12</v>
      </c>
      <c r="C1353">
        <v>1</v>
      </c>
      <c r="D1353">
        <v>22</v>
      </c>
      <c r="E1353" t="s">
        <v>15</v>
      </c>
      <c r="F1353">
        <v>5</v>
      </c>
      <c r="G1353">
        <v>3</v>
      </c>
      <c r="J1353" s="1">
        <f t="shared" si="212"/>
        <v>1.9634954084936209E-3</v>
      </c>
      <c r="K1353" s="2">
        <f t="shared" ref="K1353:K1357" si="214">EXP(-9.7663+1.83097*LN(F1353)+1.09511*LN(G1353))</f>
        <v>3.6378364277704512E-3</v>
      </c>
      <c r="L1353" t="s">
        <v>13</v>
      </c>
    </row>
    <row r="1354" spans="1:12" hidden="1" x14ac:dyDescent="0.3">
      <c r="A1354">
        <v>7</v>
      </c>
      <c r="B1354">
        <v>12</v>
      </c>
      <c r="C1354">
        <v>1</v>
      </c>
      <c r="D1354">
        <v>22</v>
      </c>
      <c r="E1354" t="s">
        <v>15</v>
      </c>
      <c r="F1354">
        <v>5</v>
      </c>
      <c r="G1354">
        <v>3</v>
      </c>
      <c r="J1354" s="1">
        <f t="shared" si="212"/>
        <v>1.9634954084936209E-3</v>
      </c>
      <c r="K1354" s="2">
        <f t="shared" si="214"/>
        <v>3.6378364277704512E-3</v>
      </c>
      <c r="L1354" t="s">
        <v>13</v>
      </c>
    </row>
    <row r="1355" spans="1:12" hidden="1" x14ac:dyDescent="0.3">
      <c r="A1355">
        <v>7</v>
      </c>
      <c r="B1355">
        <v>12</v>
      </c>
      <c r="C1355">
        <v>1</v>
      </c>
      <c r="D1355">
        <v>22</v>
      </c>
      <c r="E1355" t="s">
        <v>15</v>
      </c>
      <c r="F1355">
        <v>10</v>
      </c>
      <c r="G1355">
        <v>3</v>
      </c>
      <c r="J1355" s="1">
        <f t="shared" si="212"/>
        <v>7.8539816339744835E-3</v>
      </c>
      <c r="K1355" s="2">
        <f t="shared" si="214"/>
        <v>1.2942556175112916E-2</v>
      </c>
      <c r="L1355" t="s">
        <v>13</v>
      </c>
    </row>
    <row r="1356" spans="1:12" hidden="1" x14ac:dyDescent="0.3">
      <c r="A1356">
        <v>7</v>
      </c>
      <c r="B1356">
        <v>12</v>
      </c>
      <c r="C1356">
        <v>1</v>
      </c>
      <c r="D1356">
        <v>22</v>
      </c>
      <c r="E1356" t="s">
        <v>15</v>
      </c>
      <c r="F1356">
        <v>10</v>
      </c>
      <c r="G1356">
        <v>3</v>
      </c>
      <c r="J1356" s="1">
        <f t="shared" si="212"/>
        <v>7.8539816339744835E-3</v>
      </c>
      <c r="K1356" s="2">
        <f t="shared" si="214"/>
        <v>1.2942556175112916E-2</v>
      </c>
      <c r="L1356" t="s">
        <v>13</v>
      </c>
    </row>
    <row r="1357" spans="1:12" hidden="1" x14ac:dyDescent="0.3">
      <c r="A1357">
        <v>7</v>
      </c>
      <c r="B1357">
        <v>12</v>
      </c>
      <c r="C1357">
        <v>1</v>
      </c>
      <c r="D1357">
        <v>22</v>
      </c>
      <c r="E1357" t="s">
        <v>15</v>
      </c>
      <c r="F1357">
        <v>10</v>
      </c>
      <c r="G1357">
        <v>3</v>
      </c>
      <c r="J1357" s="1">
        <f t="shared" si="212"/>
        <v>7.8539816339744835E-3</v>
      </c>
      <c r="K1357" s="2">
        <f t="shared" si="214"/>
        <v>1.2942556175112916E-2</v>
      </c>
      <c r="L1357" t="s">
        <v>13</v>
      </c>
    </row>
    <row r="1358" spans="1:12" hidden="1" x14ac:dyDescent="0.3">
      <c r="A1358">
        <v>7</v>
      </c>
      <c r="B1358">
        <v>12</v>
      </c>
      <c r="C1358">
        <v>1</v>
      </c>
      <c r="D1358">
        <v>24</v>
      </c>
      <c r="E1358" t="s">
        <v>18</v>
      </c>
      <c r="F1358">
        <v>5</v>
      </c>
      <c r="G1358">
        <v>3</v>
      </c>
      <c r="J1358" s="1">
        <f t="shared" si="212"/>
        <v>1.9634954084936209E-3</v>
      </c>
      <c r="K1358" s="2">
        <f t="shared" ref="K1358:K1359" si="215">EXP(-9.81042+1.86563*LN(F1358)+1.0563*LN(G1358))</f>
        <v>3.5268851656513989E-3</v>
      </c>
      <c r="L1358" t="s">
        <v>13</v>
      </c>
    </row>
    <row r="1359" spans="1:12" hidden="1" x14ac:dyDescent="0.3">
      <c r="A1359">
        <v>7</v>
      </c>
      <c r="B1359">
        <v>12</v>
      </c>
      <c r="C1359">
        <v>1</v>
      </c>
      <c r="D1359">
        <v>24</v>
      </c>
      <c r="E1359" t="s">
        <v>18</v>
      </c>
      <c r="F1359">
        <v>5</v>
      </c>
      <c r="G1359">
        <v>3</v>
      </c>
      <c r="J1359" s="1">
        <f t="shared" si="212"/>
        <v>1.9634954084936209E-3</v>
      </c>
      <c r="K1359" s="2">
        <f t="shared" si="215"/>
        <v>3.5268851656513989E-3</v>
      </c>
      <c r="L1359" t="s">
        <v>13</v>
      </c>
    </row>
    <row r="1360" spans="1:12" hidden="1" x14ac:dyDescent="0.3">
      <c r="A1360">
        <v>7</v>
      </c>
      <c r="B1360">
        <v>12</v>
      </c>
      <c r="C1360">
        <v>1</v>
      </c>
      <c r="D1360">
        <v>22</v>
      </c>
      <c r="E1360" t="s">
        <v>15</v>
      </c>
      <c r="F1360">
        <v>5</v>
      </c>
      <c r="G1360">
        <v>3</v>
      </c>
      <c r="J1360" s="1">
        <f t="shared" si="212"/>
        <v>1.9634954084936209E-3</v>
      </c>
      <c r="K1360" s="2">
        <f>EXP(-9.7663+1.83097*LN(F1360)+1.09511*LN(G1360))</f>
        <v>3.6378364277704512E-3</v>
      </c>
      <c r="L1360" t="s">
        <v>13</v>
      </c>
    </row>
    <row r="1361" spans="1:12" hidden="1" x14ac:dyDescent="0.3">
      <c r="A1361">
        <v>7</v>
      </c>
      <c r="B1361">
        <v>12</v>
      </c>
      <c r="C1361">
        <v>1</v>
      </c>
      <c r="D1361">
        <v>24</v>
      </c>
      <c r="E1361" t="s">
        <v>18</v>
      </c>
      <c r="F1361">
        <v>15</v>
      </c>
      <c r="G1361">
        <v>6</v>
      </c>
      <c r="J1361" s="1">
        <f t="shared" si="212"/>
        <v>1.7671458676442587E-2</v>
      </c>
      <c r="K1361" s="2">
        <f t="shared" ref="K1361:K1366" si="216">EXP(-9.81042+1.86563*LN(F1361)+1.0563*LN(G1361))</f>
        <v>5.6950957515054322E-2</v>
      </c>
      <c r="L1361" t="s">
        <v>13</v>
      </c>
    </row>
    <row r="1362" spans="1:12" hidden="1" x14ac:dyDescent="0.3">
      <c r="A1362">
        <v>7</v>
      </c>
      <c r="B1362">
        <v>12</v>
      </c>
      <c r="C1362">
        <v>1</v>
      </c>
      <c r="D1362">
        <v>24</v>
      </c>
      <c r="E1362" t="s">
        <v>18</v>
      </c>
      <c r="F1362">
        <v>5</v>
      </c>
      <c r="G1362">
        <v>3</v>
      </c>
      <c r="J1362" s="1">
        <f t="shared" si="212"/>
        <v>1.9634954084936209E-3</v>
      </c>
      <c r="K1362" s="2">
        <f t="shared" si="216"/>
        <v>3.5268851656513989E-3</v>
      </c>
      <c r="L1362" t="s">
        <v>13</v>
      </c>
    </row>
    <row r="1363" spans="1:12" hidden="1" x14ac:dyDescent="0.3">
      <c r="A1363">
        <v>8</v>
      </c>
      <c r="B1363">
        <v>3</v>
      </c>
      <c r="C1363">
        <v>1</v>
      </c>
      <c r="D1363">
        <v>24</v>
      </c>
      <c r="E1363" t="s">
        <v>18</v>
      </c>
      <c r="F1363">
        <v>5</v>
      </c>
      <c r="G1363">
        <v>3</v>
      </c>
      <c r="J1363" s="1">
        <f t="shared" si="212"/>
        <v>1.9634954084936209E-3</v>
      </c>
      <c r="K1363" s="2">
        <f t="shared" si="216"/>
        <v>3.5268851656513989E-3</v>
      </c>
      <c r="L1363" t="s">
        <v>13</v>
      </c>
    </row>
    <row r="1364" spans="1:12" hidden="1" x14ac:dyDescent="0.3">
      <c r="A1364">
        <v>8</v>
      </c>
      <c r="B1364">
        <v>3</v>
      </c>
      <c r="C1364">
        <v>1</v>
      </c>
      <c r="D1364">
        <v>24</v>
      </c>
      <c r="E1364" t="s">
        <v>18</v>
      </c>
      <c r="F1364">
        <v>5</v>
      </c>
      <c r="G1364">
        <v>3</v>
      </c>
      <c r="J1364" s="1">
        <f t="shared" si="212"/>
        <v>1.9634954084936209E-3</v>
      </c>
      <c r="K1364" s="2">
        <f t="shared" si="216"/>
        <v>3.5268851656513989E-3</v>
      </c>
      <c r="L1364" t="s">
        <v>13</v>
      </c>
    </row>
    <row r="1365" spans="1:12" hidden="1" x14ac:dyDescent="0.3">
      <c r="A1365">
        <v>8</v>
      </c>
      <c r="B1365">
        <v>3</v>
      </c>
      <c r="C1365">
        <v>1</v>
      </c>
      <c r="D1365">
        <v>24</v>
      </c>
      <c r="E1365" t="s">
        <v>18</v>
      </c>
      <c r="F1365">
        <v>5</v>
      </c>
      <c r="G1365">
        <v>3</v>
      </c>
      <c r="J1365" s="1">
        <f t="shared" si="212"/>
        <v>1.9634954084936209E-3</v>
      </c>
      <c r="K1365" s="2">
        <f t="shared" si="216"/>
        <v>3.5268851656513989E-3</v>
      </c>
      <c r="L1365" t="s">
        <v>13</v>
      </c>
    </row>
    <row r="1366" spans="1:12" hidden="1" x14ac:dyDescent="0.3">
      <c r="A1366">
        <v>8</v>
      </c>
      <c r="B1366">
        <v>3</v>
      </c>
      <c r="C1366">
        <v>1</v>
      </c>
      <c r="D1366">
        <v>24</v>
      </c>
      <c r="E1366" t="s">
        <v>18</v>
      </c>
      <c r="F1366">
        <v>5</v>
      </c>
      <c r="G1366">
        <v>3</v>
      </c>
      <c r="J1366" s="1">
        <f t="shared" si="212"/>
        <v>1.9634954084936209E-3</v>
      </c>
      <c r="K1366" s="2">
        <f t="shared" si="216"/>
        <v>3.5268851656513989E-3</v>
      </c>
      <c r="L1366" t="s">
        <v>13</v>
      </c>
    </row>
    <row r="1367" spans="1:12" hidden="1" x14ac:dyDescent="0.3">
      <c r="A1367">
        <v>8</v>
      </c>
      <c r="B1367">
        <v>3</v>
      </c>
      <c r="C1367">
        <v>1</v>
      </c>
      <c r="D1367">
        <v>10</v>
      </c>
      <c r="E1367" t="s">
        <v>12</v>
      </c>
      <c r="F1367">
        <v>10</v>
      </c>
      <c r="G1367">
        <v>5</v>
      </c>
      <c r="J1367" s="1">
        <f t="shared" si="212"/>
        <v>7.8539816339744835E-3</v>
      </c>
      <c r="K1367" s="2">
        <f>EXP(-9.7663+1.83097*LN(F1367)+1.09511*LN(G1367))</f>
        <v>2.2644818432641822E-2</v>
      </c>
      <c r="L1367" t="s">
        <v>13</v>
      </c>
    </row>
    <row r="1368" spans="1:12" hidden="1" x14ac:dyDescent="0.3">
      <c r="A1368">
        <v>8</v>
      </c>
      <c r="B1368">
        <v>3</v>
      </c>
      <c r="C1368">
        <v>1</v>
      </c>
      <c r="D1368">
        <v>24</v>
      </c>
      <c r="E1368" t="s">
        <v>18</v>
      </c>
      <c r="F1368">
        <v>20</v>
      </c>
      <c r="G1368">
        <v>6</v>
      </c>
      <c r="J1368" s="1">
        <f t="shared" si="212"/>
        <v>3.1415926535897934E-2</v>
      </c>
      <c r="K1368" s="2">
        <f t="shared" ref="K1368:K1378" si="217">EXP(-9.81042+1.86563*LN(F1368)+1.0563*LN(G1368))</f>
        <v>9.7407071222956207E-2</v>
      </c>
      <c r="L1368" t="s">
        <v>17</v>
      </c>
    </row>
    <row r="1369" spans="1:12" hidden="1" x14ac:dyDescent="0.3">
      <c r="A1369">
        <v>8</v>
      </c>
      <c r="B1369">
        <v>3</v>
      </c>
      <c r="C1369">
        <v>1</v>
      </c>
      <c r="D1369">
        <v>24</v>
      </c>
      <c r="E1369" t="s">
        <v>18</v>
      </c>
      <c r="F1369">
        <v>10</v>
      </c>
      <c r="G1369">
        <v>5</v>
      </c>
      <c r="J1369" s="1">
        <f t="shared" si="212"/>
        <v>7.8539816339744835E-3</v>
      </c>
      <c r="K1369" s="2">
        <f t="shared" si="217"/>
        <v>2.2046555420420225E-2</v>
      </c>
      <c r="L1369" t="s">
        <v>13</v>
      </c>
    </row>
    <row r="1370" spans="1:12" hidden="1" x14ac:dyDescent="0.3">
      <c r="A1370">
        <v>8</v>
      </c>
      <c r="B1370">
        <v>3</v>
      </c>
      <c r="C1370">
        <v>1</v>
      </c>
      <c r="D1370">
        <v>24</v>
      </c>
      <c r="E1370" t="s">
        <v>18</v>
      </c>
      <c r="F1370">
        <v>35</v>
      </c>
      <c r="G1370">
        <v>6</v>
      </c>
      <c r="J1370" s="1">
        <f t="shared" si="212"/>
        <v>9.6211275016187411E-2</v>
      </c>
      <c r="K1370" s="2">
        <f t="shared" si="217"/>
        <v>0.27670025553017308</v>
      </c>
      <c r="L1370" t="s">
        <v>19</v>
      </c>
    </row>
    <row r="1371" spans="1:12" hidden="1" x14ac:dyDescent="0.3">
      <c r="A1371">
        <v>8</v>
      </c>
      <c r="B1371">
        <v>3</v>
      </c>
      <c r="C1371">
        <v>1</v>
      </c>
      <c r="D1371">
        <v>24</v>
      </c>
      <c r="E1371" t="s">
        <v>18</v>
      </c>
      <c r="F1371">
        <v>5</v>
      </c>
      <c r="G1371">
        <v>3</v>
      </c>
      <c r="J1371" s="1">
        <f t="shared" si="212"/>
        <v>1.9634954084936209E-3</v>
      </c>
      <c r="K1371" s="2">
        <f t="shared" si="217"/>
        <v>3.5268851656513989E-3</v>
      </c>
      <c r="L1371" t="s">
        <v>13</v>
      </c>
    </row>
    <row r="1372" spans="1:12" hidden="1" x14ac:dyDescent="0.3">
      <c r="A1372">
        <v>8</v>
      </c>
      <c r="B1372">
        <v>3</v>
      </c>
      <c r="C1372">
        <v>1</v>
      </c>
      <c r="D1372">
        <v>24</v>
      </c>
      <c r="E1372" t="s">
        <v>18</v>
      </c>
      <c r="F1372">
        <v>5</v>
      </c>
      <c r="G1372">
        <v>6</v>
      </c>
      <c r="J1372" s="1">
        <f t="shared" si="212"/>
        <v>1.9634954084936209E-3</v>
      </c>
      <c r="K1372" s="2">
        <f t="shared" si="217"/>
        <v>7.3344795804612326E-3</v>
      </c>
      <c r="L1372" t="s">
        <v>13</v>
      </c>
    </row>
    <row r="1373" spans="1:12" hidden="1" x14ac:dyDescent="0.3">
      <c r="A1373">
        <v>8</v>
      </c>
      <c r="B1373">
        <v>3</v>
      </c>
      <c r="C1373">
        <v>1</v>
      </c>
      <c r="D1373">
        <v>24</v>
      </c>
      <c r="E1373" t="s">
        <v>18</v>
      </c>
      <c r="F1373">
        <v>10</v>
      </c>
      <c r="G1373">
        <v>6</v>
      </c>
      <c r="J1373" s="1">
        <f t="shared" si="212"/>
        <v>7.8539816339744835E-3</v>
      </c>
      <c r="K1373" s="2">
        <f t="shared" si="217"/>
        <v>2.6728826664807165E-2</v>
      </c>
      <c r="L1373" t="s">
        <v>13</v>
      </c>
    </row>
    <row r="1374" spans="1:12" hidden="1" x14ac:dyDescent="0.3">
      <c r="A1374">
        <v>8</v>
      </c>
      <c r="B1374">
        <v>3</v>
      </c>
      <c r="C1374">
        <v>1</v>
      </c>
      <c r="D1374">
        <v>24</v>
      </c>
      <c r="E1374" t="s">
        <v>18</v>
      </c>
      <c r="F1374">
        <v>5</v>
      </c>
      <c r="G1374">
        <v>6</v>
      </c>
      <c r="J1374" s="1">
        <f t="shared" si="212"/>
        <v>1.9634954084936209E-3</v>
      </c>
      <c r="K1374" s="2">
        <f t="shared" si="217"/>
        <v>7.3344795804612326E-3</v>
      </c>
      <c r="L1374" t="s">
        <v>13</v>
      </c>
    </row>
    <row r="1375" spans="1:12" hidden="1" x14ac:dyDescent="0.3">
      <c r="A1375">
        <v>8</v>
      </c>
      <c r="B1375">
        <v>3</v>
      </c>
      <c r="C1375">
        <v>1</v>
      </c>
      <c r="D1375">
        <v>24</v>
      </c>
      <c r="E1375" t="s">
        <v>18</v>
      </c>
      <c r="F1375">
        <v>5</v>
      </c>
      <c r="G1375">
        <v>3</v>
      </c>
      <c r="J1375" s="1">
        <f t="shared" si="212"/>
        <v>1.9634954084936209E-3</v>
      </c>
      <c r="K1375" s="2">
        <f t="shared" si="217"/>
        <v>3.5268851656513989E-3</v>
      </c>
      <c r="L1375" t="s">
        <v>13</v>
      </c>
    </row>
    <row r="1376" spans="1:12" hidden="1" x14ac:dyDescent="0.3">
      <c r="A1376">
        <v>8</v>
      </c>
      <c r="B1376">
        <v>3</v>
      </c>
      <c r="C1376">
        <v>1</v>
      </c>
      <c r="D1376">
        <v>24</v>
      </c>
      <c r="E1376" t="s">
        <v>18</v>
      </c>
      <c r="F1376">
        <v>5</v>
      </c>
      <c r="G1376">
        <v>3</v>
      </c>
      <c r="J1376" s="1">
        <f t="shared" si="212"/>
        <v>1.9634954084936209E-3</v>
      </c>
      <c r="K1376" s="2">
        <f t="shared" si="217"/>
        <v>3.5268851656513989E-3</v>
      </c>
      <c r="L1376" t="s">
        <v>13</v>
      </c>
    </row>
    <row r="1377" spans="1:12" hidden="1" x14ac:dyDescent="0.3">
      <c r="A1377">
        <v>8</v>
      </c>
      <c r="B1377">
        <v>3</v>
      </c>
      <c r="C1377">
        <v>1</v>
      </c>
      <c r="D1377">
        <v>24</v>
      </c>
      <c r="E1377" t="s">
        <v>18</v>
      </c>
      <c r="F1377">
        <v>5</v>
      </c>
      <c r="G1377">
        <v>3</v>
      </c>
      <c r="J1377" s="1">
        <f t="shared" si="212"/>
        <v>1.9634954084936209E-3</v>
      </c>
      <c r="K1377" s="2">
        <f t="shared" si="217"/>
        <v>3.5268851656513989E-3</v>
      </c>
      <c r="L1377" t="s">
        <v>13</v>
      </c>
    </row>
    <row r="1378" spans="1:12" hidden="1" x14ac:dyDescent="0.3">
      <c r="A1378">
        <v>8</v>
      </c>
      <c r="B1378">
        <v>3</v>
      </c>
      <c r="C1378">
        <v>1</v>
      </c>
      <c r="D1378">
        <v>24</v>
      </c>
      <c r="E1378" t="s">
        <v>18</v>
      </c>
      <c r="F1378">
        <v>5</v>
      </c>
      <c r="G1378">
        <v>3</v>
      </c>
      <c r="J1378" s="1">
        <f t="shared" si="212"/>
        <v>1.9634954084936209E-3</v>
      </c>
      <c r="K1378" s="2">
        <f t="shared" si="217"/>
        <v>3.5268851656513989E-3</v>
      </c>
      <c r="L1378" t="s">
        <v>13</v>
      </c>
    </row>
    <row r="1379" spans="1:12" hidden="1" x14ac:dyDescent="0.3">
      <c r="A1379">
        <v>8</v>
      </c>
      <c r="B1379">
        <v>3</v>
      </c>
      <c r="C1379">
        <v>1</v>
      </c>
      <c r="D1379">
        <v>22</v>
      </c>
      <c r="E1379" t="s">
        <v>15</v>
      </c>
      <c r="F1379">
        <v>5</v>
      </c>
      <c r="G1379">
        <v>3</v>
      </c>
      <c r="J1379" s="1">
        <f t="shared" si="212"/>
        <v>1.9634954084936209E-3</v>
      </c>
      <c r="K1379" s="2">
        <f>EXP(-9.7663+1.83097*LN(F1379)+1.09511*LN(G1379))</f>
        <v>3.6378364277704512E-3</v>
      </c>
      <c r="L1379" t="s">
        <v>13</v>
      </c>
    </row>
    <row r="1380" spans="1:12" hidden="1" x14ac:dyDescent="0.3">
      <c r="A1380">
        <v>8</v>
      </c>
      <c r="B1380">
        <v>3</v>
      </c>
      <c r="C1380">
        <v>1</v>
      </c>
      <c r="D1380">
        <v>24</v>
      </c>
      <c r="E1380" t="s">
        <v>18</v>
      </c>
      <c r="F1380">
        <v>5</v>
      </c>
      <c r="G1380">
        <v>3</v>
      </c>
      <c r="J1380" s="1">
        <f t="shared" si="212"/>
        <v>1.9634954084936209E-3</v>
      </c>
      <c r="K1380" s="2">
        <f t="shared" ref="K1380:K1390" si="218">EXP(-9.81042+1.86563*LN(F1380)+1.0563*LN(G1380))</f>
        <v>3.5268851656513989E-3</v>
      </c>
      <c r="L1380" t="s">
        <v>13</v>
      </c>
    </row>
    <row r="1381" spans="1:12" hidden="1" x14ac:dyDescent="0.3">
      <c r="A1381">
        <v>8</v>
      </c>
      <c r="B1381">
        <v>3</v>
      </c>
      <c r="C1381">
        <v>1</v>
      </c>
      <c r="D1381">
        <v>24</v>
      </c>
      <c r="E1381" t="s">
        <v>18</v>
      </c>
      <c r="F1381">
        <v>5</v>
      </c>
      <c r="G1381">
        <v>3</v>
      </c>
      <c r="J1381" s="1">
        <f t="shared" si="212"/>
        <v>1.9634954084936209E-3</v>
      </c>
      <c r="K1381" s="2">
        <f t="shared" si="218"/>
        <v>3.5268851656513989E-3</v>
      </c>
      <c r="L1381" t="s">
        <v>13</v>
      </c>
    </row>
    <row r="1382" spans="1:12" hidden="1" x14ac:dyDescent="0.3">
      <c r="A1382">
        <v>8</v>
      </c>
      <c r="B1382">
        <v>3</v>
      </c>
      <c r="C1382">
        <v>1</v>
      </c>
      <c r="D1382">
        <v>24</v>
      </c>
      <c r="E1382" t="s">
        <v>18</v>
      </c>
      <c r="F1382">
        <v>5</v>
      </c>
      <c r="G1382">
        <v>3</v>
      </c>
      <c r="J1382" s="1">
        <f t="shared" si="212"/>
        <v>1.9634954084936209E-3</v>
      </c>
      <c r="K1382" s="2">
        <f t="shared" si="218"/>
        <v>3.5268851656513989E-3</v>
      </c>
      <c r="L1382" t="s">
        <v>13</v>
      </c>
    </row>
    <row r="1383" spans="1:12" hidden="1" x14ac:dyDescent="0.3">
      <c r="A1383">
        <v>8</v>
      </c>
      <c r="B1383">
        <v>3</v>
      </c>
      <c r="C1383">
        <v>1</v>
      </c>
      <c r="D1383">
        <v>24</v>
      </c>
      <c r="E1383" t="s">
        <v>18</v>
      </c>
      <c r="F1383">
        <v>5</v>
      </c>
      <c r="G1383">
        <v>3</v>
      </c>
      <c r="J1383" s="1">
        <f t="shared" si="212"/>
        <v>1.9634954084936209E-3</v>
      </c>
      <c r="K1383" s="2">
        <f t="shared" si="218"/>
        <v>3.5268851656513989E-3</v>
      </c>
      <c r="L1383" t="s">
        <v>13</v>
      </c>
    </row>
    <row r="1384" spans="1:12" hidden="1" x14ac:dyDescent="0.3">
      <c r="A1384">
        <v>8</v>
      </c>
      <c r="B1384">
        <v>3</v>
      </c>
      <c r="C1384">
        <v>1</v>
      </c>
      <c r="D1384">
        <v>24</v>
      </c>
      <c r="E1384" t="s">
        <v>18</v>
      </c>
      <c r="F1384">
        <v>5</v>
      </c>
      <c r="G1384">
        <v>3</v>
      </c>
      <c r="J1384" s="1">
        <f t="shared" si="212"/>
        <v>1.9634954084936209E-3</v>
      </c>
      <c r="K1384" s="2">
        <f t="shared" si="218"/>
        <v>3.5268851656513989E-3</v>
      </c>
      <c r="L1384" t="s">
        <v>13</v>
      </c>
    </row>
    <row r="1385" spans="1:12" hidden="1" x14ac:dyDescent="0.3">
      <c r="A1385">
        <v>8</v>
      </c>
      <c r="B1385">
        <v>3</v>
      </c>
      <c r="C1385">
        <v>1</v>
      </c>
      <c r="D1385">
        <v>24</v>
      </c>
      <c r="E1385" t="s">
        <v>18</v>
      </c>
      <c r="F1385">
        <v>15</v>
      </c>
      <c r="G1385">
        <v>6</v>
      </c>
      <c r="J1385" s="1">
        <f t="shared" si="212"/>
        <v>1.7671458676442587E-2</v>
      </c>
      <c r="K1385" s="2">
        <f t="shared" si="218"/>
        <v>5.6950957515054322E-2</v>
      </c>
      <c r="L1385" t="s">
        <v>13</v>
      </c>
    </row>
    <row r="1386" spans="1:12" hidden="1" x14ac:dyDescent="0.3">
      <c r="A1386">
        <v>8</v>
      </c>
      <c r="B1386">
        <v>3</v>
      </c>
      <c r="C1386">
        <v>1</v>
      </c>
      <c r="D1386">
        <v>24</v>
      </c>
      <c r="E1386" t="s">
        <v>18</v>
      </c>
      <c r="F1386">
        <v>5</v>
      </c>
      <c r="G1386">
        <v>3</v>
      </c>
      <c r="J1386" s="1">
        <f t="shared" si="212"/>
        <v>1.9634954084936209E-3</v>
      </c>
      <c r="K1386" s="2">
        <f t="shared" si="218"/>
        <v>3.5268851656513989E-3</v>
      </c>
      <c r="L1386" t="s">
        <v>13</v>
      </c>
    </row>
    <row r="1387" spans="1:12" hidden="1" x14ac:dyDescent="0.3">
      <c r="A1387">
        <v>8</v>
      </c>
      <c r="B1387">
        <v>3</v>
      </c>
      <c r="C1387">
        <v>1</v>
      </c>
      <c r="D1387">
        <v>24</v>
      </c>
      <c r="E1387" t="s">
        <v>18</v>
      </c>
      <c r="F1387">
        <v>10</v>
      </c>
      <c r="G1387">
        <v>6</v>
      </c>
      <c r="J1387" s="1">
        <f t="shared" si="212"/>
        <v>7.8539816339744835E-3</v>
      </c>
      <c r="K1387" s="2">
        <f t="shared" si="218"/>
        <v>2.6728826664807165E-2</v>
      </c>
      <c r="L1387" t="s">
        <v>13</v>
      </c>
    </row>
    <row r="1388" spans="1:12" hidden="1" x14ac:dyDescent="0.3">
      <c r="A1388">
        <v>8</v>
      </c>
      <c r="B1388">
        <v>3</v>
      </c>
      <c r="C1388">
        <v>1</v>
      </c>
      <c r="D1388">
        <v>24</v>
      </c>
      <c r="E1388" t="s">
        <v>18</v>
      </c>
      <c r="F1388">
        <v>5</v>
      </c>
      <c r="G1388">
        <v>3</v>
      </c>
      <c r="J1388" s="1">
        <f t="shared" si="212"/>
        <v>1.9634954084936209E-3</v>
      </c>
      <c r="K1388" s="2">
        <f t="shared" si="218"/>
        <v>3.5268851656513989E-3</v>
      </c>
      <c r="L1388" t="s">
        <v>13</v>
      </c>
    </row>
    <row r="1389" spans="1:12" hidden="1" x14ac:dyDescent="0.3">
      <c r="A1389">
        <v>8</v>
      </c>
      <c r="B1389">
        <v>3</v>
      </c>
      <c r="C1389">
        <v>1</v>
      </c>
      <c r="D1389">
        <v>24</v>
      </c>
      <c r="E1389" t="s">
        <v>18</v>
      </c>
      <c r="F1389">
        <v>5</v>
      </c>
      <c r="G1389">
        <v>3</v>
      </c>
      <c r="J1389" s="1">
        <f t="shared" si="212"/>
        <v>1.9634954084936209E-3</v>
      </c>
      <c r="K1389" s="2">
        <f t="shared" si="218"/>
        <v>3.5268851656513989E-3</v>
      </c>
      <c r="L1389" t="s">
        <v>13</v>
      </c>
    </row>
    <row r="1390" spans="1:12" hidden="1" x14ac:dyDescent="0.3">
      <c r="A1390">
        <v>8</v>
      </c>
      <c r="B1390">
        <v>3</v>
      </c>
      <c r="C1390">
        <v>1</v>
      </c>
      <c r="D1390">
        <v>24</v>
      </c>
      <c r="E1390" t="s">
        <v>18</v>
      </c>
      <c r="F1390">
        <v>5</v>
      </c>
      <c r="G1390">
        <v>3</v>
      </c>
      <c r="J1390" s="1">
        <f t="shared" si="212"/>
        <v>1.9634954084936209E-3</v>
      </c>
      <c r="K1390" s="2">
        <f t="shared" si="218"/>
        <v>3.5268851656513989E-3</v>
      </c>
      <c r="L1390" t="s">
        <v>13</v>
      </c>
    </row>
    <row r="1391" spans="1:12" hidden="1" x14ac:dyDescent="0.3">
      <c r="A1391">
        <v>8</v>
      </c>
      <c r="B1391">
        <v>3</v>
      </c>
      <c r="C1391">
        <v>1</v>
      </c>
      <c r="D1391">
        <v>22</v>
      </c>
      <c r="E1391" t="s">
        <v>15</v>
      </c>
      <c r="F1391">
        <v>5</v>
      </c>
      <c r="G1391">
        <v>3</v>
      </c>
      <c r="J1391" s="1">
        <f t="shared" si="212"/>
        <v>1.9634954084936209E-3</v>
      </c>
      <c r="K1391" s="2">
        <f t="shared" ref="K1391:K1392" si="219">EXP(-9.7663+1.83097*LN(F1391)+1.09511*LN(G1391))</f>
        <v>3.6378364277704512E-3</v>
      </c>
      <c r="L1391" t="s">
        <v>13</v>
      </c>
    </row>
    <row r="1392" spans="1:12" hidden="1" x14ac:dyDescent="0.3">
      <c r="A1392">
        <v>8</v>
      </c>
      <c r="B1392">
        <v>3</v>
      </c>
      <c r="C1392">
        <v>1</v>
      </c>
      <c r="D1392">
        <v>22</v>
      </c>
      <c r="E1392" t="s">
        <v>15</v>
      </c>
      <c r="F1392">
        <v>5</v>
      </c>
      <c r="G1392">
        <v>3</v>
      </c>
      <c r="J1392" s="1">
        <f t="shared" si="212"/>
        <v>1.9634954084936209E-3</v>
      </c>
      <c r="K1392" s="2">
        <f t="shared" si="219"/>
        <v>3.6378364277704512E-3</v>
      </c>
      <c r="L1392" t="s">
        <v>13</v>
      </c>
    </row>
    <row r="1393" spans="1:12" hidden="1" x14ac:dyDescent="0.3">
      <c r="A1393">
        <v>8</v>
      </c>
      <c r="B1393">
        <v>3</v>
      </c>
      <c r="C1393">
        <v>1</v>
      </c>
      <c r="D1393">
        <v>24</v>
      </c>
      <c r="E1393" t="s">
        <v>18</v>
      </c>
      <c r="F1393">
        <v>20</v>
      </c>
      <c r="G1393">
        <v>6</v>
      </c>
      <c r="J1393" s="1">
        <f t="shared" si="212"/>
        <v>3.1415926535897934E-2</v>
      </c>
      <c r="K1393" s="2">
        <f t="shared" ref="K1393:K1405" si="220">EXP(-9.81042+1.86563*LN(F1393)+1.0563*LN(G1393))</f>
        <v>9.7407071222956207E-2</v>
      </c>
      <c r="L1393" t="s">
        <v>17</v>
      </c>
    </row>
    <row r="1394" spans="1:12" hidden="1" x14ac:dyDescent="0.3">
      <c r="A1394">
        <v>8</v>
      </c>
      <c r="B1394">
        <v>3</v>
      </c>
      <c r="C1394">
        <v>1</v>
      </c>
      <c r="D1394">
        <v>24</v>
      </c>
      <c r="E1394" t="s">
        <v>18</v>
      </c>
      <c r="F1394">
        <v>5</v>
      </c>
      <c r="G1394">
        <v>3</v>
      </c>
      <c r="J1394" s="1">
        <f t="shared" si="212"/>
        <v>1.9634954084936209E-3</v>
      </c>
      <c r="K1394" s="2">
        <f t="shared" si="220"/>
        <v>3.5268851656513989E-3</v>
      </c>
      <c r="L1394" t="s">
        <v>13</v>
      </c>
    </row>
    <row r="1395" spans="1:12" hidden="1" x14ac:dyDescent="0.3">
      <c r="A1395">
        <v>8</v>
      </c>
      <c r="B1395">
        <v>3</v>
      </c>
      <c r="C1395">
        <v>1</v>
      </c>
      <c r="D1395">
        <v>24</v>
      </c>
      <c r="E1395" t="s">
        <v>18</v>
      </c>
      <c r="F1395">
        <v>5</v>
      </c>
      <c r="G1395">
        <v>3</v>
      </c>
      <c r="J1395" s="1">
        <f t="shared" si="212"/>
        <v>1.9634954084936209E-3</v>
      </c>
      <c r="K1395" s="2">
        <f t="shared" si="220"/>
        <v>3.5268851656513989E-3</v>
      </c>
      <c r="L1395" t="s">
        <v>13</v>
      </c>
    </row>
    <row r="1396" spans="1:12" hidden="1" x14ac:dyDescent="0.3">
      <c r="A1396">
        <v>8</v>
      </c>
      <c r="B1396">
        <v>3</v>
      </c>
      <c r="C1396">
        <v>1</v>
      </c>
      <c r="D1396">
        <v>24</v>
      </c>
      <c r="E1396" t="s">
        <v>18</v>
      </c>
      <c r="F1396">
        <v>15</v>
      </c>
      <c r="G1396">
        <v>6</v>
      </c>
      <c r="J1396" s="1">
        <f t="shared" si="212"/>
        <v>1.7671458676442587E-2</v>
      </c>
      <c r="K1396" s="2">
        <f t="shared" si="220"/>
        <v>5.6950957515054322E-2</v>
      </c>
      <c r="L1396" t="s">
        <v>13</v>
      </c>
    </row>
    <row r="1397" spans="1:12" hidden="1" x14ac:dyDescent="0.3">
      <c r="A1397">
        <v>8</v>
      </c>
      <c r="B1397">
        <v>3</v>
      </c>
      <c r="C1397">
        <v>1</v>
      </c>
      <c r="D1397">
        <v>24</v>
      </c>
      <c r="E1397" t="s">
        <v>18</v>
      </c>
      <c r="F1397">
        <v>5</v>
      </c>
      <c r="G1397">
        <v>3</v>
      </c>
      <c r="J1397" s="1">
        <f t="shared" si="212"/>
        <v>1.9634954084936209E-3</v>
      </c>
      <c r="K1397" s="2">
        <f t="shared" si="220"/>
        <v>3.5268851656513989E-3</v>
      </c>
      <c r="L1397" t="s">
        <v>13</v>
      </c>
    </row>
    <row r="1398" spans="1:12" hidden="1" x14ac:dyDescent="0.3">
      <c r="A1398">
        <v>8</v>
      </c>
      <c r="B1398">
        <v>3</v>
      </c>
      <c r="C1398">
        <v>1</v>
      </c>
      <c r="D1398">
        <v>24</v>
      </c>
      <c r="E1398" t="s">
        <v>18</v>
      </c>
      <c r="F1398">
        <v>10</v>
      </c>
      <c r="G1398">
        <v>6</v>
      </c>
      <c r="J1398" s="1">
        <f t="shared" si="212"/>
        <v>7.8539816339744835E-3</v>
      </c>
      <c r="K1398" s="2">
        <f t="shared" si="220"/>
        <v>2.6728826664807165E-2</v>
      </c>
      <c r="L1398" t="s">
        <v>13</v>
      </c>
    </row>
    <row r="1399" spans="1:12" hidden="1" x14ac:dyDescent="0.3">
      <c r="A1399">
        <v>8</v>
      </c>
      <c r="B1399">
        <v>3</v>
      </c>
      <c r="C1399">
        <v>1</v>
      </c>
      <c r="D1399">
        <v>24</v>
      </c>
      <c r="E1399" t="s">
        <v>18</v>
      </c>
      <c r="F1399">
        <v>5</v>
      </c>
      <c r="G1399">
        <v>3</v>
      </c>
      <c r="J1399" s="1">
        <f t="shared" si="212"/>
        <v>1.9634954084936209E-3</v>
      </c>
      <c r="K1399" s="2">
        <f t="shared" si="220"/>
        <v>3.5268851656513989E-3</v>
      </c>
      <c r="L1399" t="s">
        <v>13</v>
      </c>
    </row>
    <row r="1400" spans="1:12" hidden="1" x14ac:dyDescent="0.3">
      <c r="A1400">
        <v>8</v>
      </c>
      <c r="B1400">
        <v>3</v>
      </c>
      <c r="C1400">
        <v>1</v>
      </c>
      <c r="D1400">
        <v>24</v>
      </c>
      <c r="E1400" t="s">
        <v>18</v>
      </c>
      <c r="F1400">
        <v>5</v>
      </c>
      <c r="G1400">
        <v>3</v>
      </c>
      <c r="J1400" s="1">
        <f t="shared" si="212"/>
        <v>1.9634954084936209E-3</v>
      </c>
      <c r="K1400" s="2">
        <f t="shared" si="220"/>
        <v>3.5268851656513989E-3</v>
      </c>
      <c r="L1400" t="s">
        <v>13</v>
      </c>
    </row>
    <row r="1401" spans="1:12" hidden="1" x14ac:dyDescent="0.3">
      <c r="A1401">
        <v>8</v>
      </c>
      <c r="B1401">
        <v>10</v>
      </c>
      <c r="C1401">
        <v>1</v>
      </c>
      <c r="D1401">
        <v>24</v>
      </c>
      <c r="E1401" t="s">
        <v>18</v>
      </c>
      <c r="F1401">
        <v>15</v>
      </c>
      <c r="G1401">
        <v>6</v>
      </c>
      <c r="J1401" s="1">
        <f t="shared" si="212"/>
        <v>1.7671458676442587E-2</v>
      </c>
      <c r="K1401" s="2">
        <f t="shared" si="220"/>
        <v>5.6950957515054322E-2</v>
      </c>
      <c r="L1401" t="s">
        <v>13</v>
      </c>
    </row>
    <row r="1402" spans="1:12" hidden="1" x14ac:dyDescent="0.3">
      <c r="A1402">
        <v>8</v>
      </c>
      <c r="B1402">
        <v>10</v>
      </c>
      <c r="C1402">
        <v>1</v>
      </c>
      <c r="D1402">
        <v>24</v>
      </c>
      <c r="E1402" t="s">
        <v>18</v>
      </c>
      <c r="F1402">
        <v>15</v>
      </c>
      <c r="G1402">
        <v>6</v>
      </c>
      <c r="J1402" s="1">
        <f t="shared" si="212"/>
        <v>1.7671458676442587E-2</v>
      </c>
      <c r="K1402" s="2">
        <f t="shared" si="220"/>
        <v>5.6950957515054322E-2</v>
      </c>
      <c r="L1402" t="s">
        <v>13</v>
      </c>
    </row>
    <row r="1403" spans="1:12" hidden="1" x14ac:dyDescent="0.3">
      <c r="A1403">
        <v>8</v>
      </c>
      <c r="B1403">
        <v>10</v>
      </c>
      <c r="C1403">
        <v>1</v>
      </c>
      <c r="D1403">
        <v>24</v>
      </c>
      <c r="E1403" t="s">
        <v>18</v>
      </c>
      <c r="F1403">
        <v>10</v>
      </c>
      <c r="G1403">
        <v>6</v>
      </c>
      <c r="J1403" s="1">
        <f t="shared" si="212"/>
        <v>7.8539816339744835E-3</v>
      </c>
      <c r="K1403" s="2">
        <f t="shared" si="220"/>
        <v>2.6728826664807165E-2</v>
      </c>
      <c r="L1403" t="s">
        <v>13</v>
      </c>
    </row>
    <row r="1404" spans="1:12" hidden="1" x14ac:dyDescent="0.3">
      <c r="A1404">
        <v>8</v>
      </c>
      <c r="B1404">
        <v>10</v>
      </c>
      <c r="C1404">
        <v>1</v>
      </c>
      <c r="D1404">
        <v>24</v>
      </c>
      <c r="E1404" t="s">
        <v>18</v>
      </c>
      <c r="F1404">
        <v>5</v>
      </c>
      <c r="G1404">
        <v>3</v>
      </c>
      <c r="J1404" s="1">
        <f t="shared" si="212"/>
        <v>1.9634954084936209E-3</v>
      </c>
      <c r="K1404" s="2">
        <f t="shared" si="220"/>
        <v>3.5268851656513989E-3</v>
      </c>
      <c r="L1404" t="s">
        <v>13</v>
      </c>
    </row>
    <row r="1405" spans="1:12" hidden="1" x14ac:dyDescent="0.3">
      <c r="A1405">
        <v>8</v>
      </c>
      <c r="B1405">
        <v>10</v>
      </c>
      <c r="C1405">
        <v>1</v>
      </c>
      <c r="D1405">
        <v>24</v>
      </c>
      <c r="E1405" t="s">
        <v>18</v>
      </c>
      <c r="F1405">
        <v>10</v>
      </c>
      <c r="G1405">
        <v>5</v>
      </c>
      <c r="J1405" s="1">
        <f t="shared" si="212"/>
        <v>7.8539816339744835E-3</v>
      </c>
      <c r="K1405" s="2">
        <f t="shared" si="220"/>
        <v>2.2046555420420225E-2</v>
      </c>
      <c r="L1405" t="s">
        <v>13</v>
      </c>
    </row>
    <row r="1406" spans="1:12" hidden="1" x14ac:dyDescent="0.3">
      <c r="A1406">
        <v>8</v>
      </c>
      <c r="B1406">
        <v>10</v>
      </c>
      <c r="C1406">
        <v>1</v>
      </c>
      <c r="D1406">
        <v>10</v>
      </c>
      <c r="E1406" t="s">
        <v>12</v>
      </c>
      <c r="F1406">
        <v>10</v>
      </c>
      <c r="G1406">
        <v>3</v>
      </c>
      <c r="J1406" s="1">
        <f t="shared" si="212"/>
        <v>7.8539816339744835E-3</v>
      </c>
      <c r="K1406" s="2">
        <f t="shared" ref="K1406:K1407" si="221">EXP(-9.7663+1.83097*LN(F1406)+1.09511*LN(G1406))</f>
        <v>1.2942556175112916E-2</v>
      </c>
      <c r="L1406" t="s">
        <v>13</v>
      </c>
    </row>
    <row r="1407" spans="1:12" hidden="1" x14ac:dyDescent="0.3">
      <c r="A1407">
        <v>8</v>
      </c>
      <c r="B1407">
        <v>10</v>
      </c>
      <c r="C1407">
        <v>1</v>
      </c>
      <c r="D1407">
        <v>10</v>
      </c>
      <c r="E1407" t="s">
        <v>12</v>
      </c>
      <c r="F1407">
        <v>5</v>
      </c>
      <c r="G1407">
        <v>3</v>
      </c>
      <c r="J1407" s="1">
        <f t="shared" si="212"/>
        <v>1.9634954084936209E-3</v>
      </c>
      <c r="K1407" s="2">
        <f t="shared" si="221"/>
        <v>3.6378364277704512E-3</v>
      </c>
      <c r="L1407" t="s">
        <v>13</v>
      </c>
    </row>
    <row r="1408" spans="1:12" hidden="1" x14ac:dyDescent="0.3">
      <c r="A1408">
        <v>8</v>
      </c>
      <c r="B1408">
        <v>10</v>
      </c>
      <c r="C1408">
        <v>1</v>
      </c>
      <c r="D1408">
        <v>24</v>
      </c>
      <c r="E1408" t="s">
        <v>18</v>
      </c>
      <c r="F1408">
        <v>5</v>
      </c>
      <c r="G1408">
        <v>3</v>
      </c>
      <c r="J1408" s="1">
        <f t="shared" si="212"/>
        <v>1.9634954084936209E-3</v>
      </c>
      <c r="K1408" s="2">
        <f>EXP(-9.81042+1.86563*LN(F1408)+1.0563*LN(G1408))</f>
        <v>3.5268851656513989E-3</v>
      </c>
      <c r="L1408" t="s">
        <v>13</v>
      </c>
    </row>
    <row r="1409" spans="1:12" hidden="1" x14ac:dyDescent="0.3">
      <c r="A1409">
        <v>8</v>
      </c>
      <c r="B1409">
        <v>10</v>
      </c>
      <c r="C1409">
        <v>1</v>
      </c>
      <c r="D1409">
        <v>10</v>
      </c>
      <c r="E1409" t="s">
        <v>12</v>
      </c>
      <c r="F1409">
        <v>25</v>
      </c>
      <c r="G1409">
        <v>6</v>
      </c>
      <c r="J1409" s="1">
        <f t="shared" si="212"/>
        <v>4.9087385212340517E-2</v>
      </c>
      <c r="K1409" s="2">
        <f>EXP(-9.7663+1.83097*LN(F1409)+1.09511*LN(G1409))</f>
        <v>0.14801210491524977</v>
      </c>
      <c r="L1409" t="s">
        <v>17</v>
      </c>
    </row>
    <row r="1410" spans="1:12" hidden="1" x14ac:dyDescent="0.3">
      <c r="A1410">
        <v>8</v>
      </c>
      <c r="B1410">
        <v>10</v>
      </c>
      <c r="C1410">
        <v>1</v>
      </c>
      <c r="D1410">
        <v>24</v>
      </c>
      <c r="E1410" t="s">
        <v>18</v>
      </c>
      <c r="F1410">
        <v>5</v>
      </c>
      <c r="G1410">
        <v>3</v>
      </c>
      <c r="J1410" s="1">
        <f t="shared" si="212"/>
        <v>1.9634954084936209E-3</v>
      </c>
      <c r="K1410" s="2">
        <f t="shared" ref="K1410:K1412" si="222">EXP(-9.81042+1.86563*LN(F1410)+1.0563*LN(G1410))</f>
        <v>3.5268851656513989E-3</v>
      </c>
      <c r="L1410" t="s">
        <v>13</v>
      </c>
    </row>
    <row r="1411" spans="1:12" hidden="1" x14ac:dyDescent="0.3">
      <c r="A1411">
        <v>8</v>
      </c>
      <c r="B1411">
        <v>10</v>
      </c>
      <c r="C1411">
        <v>1</v>
      </c>
      <c r="D1411">
        <v>24</v>
      </c>
      <c r="E1411" t="s">
        <v>18</v>
      </c>
      <c r="F1411">
        <v>5</v>
      </c>
      <c r="G1411">
        <v>3</v>
      </c>
      <c r="J1411" s="1">
        <f t="shared" ref="J1411:J1474" si="223">((F1411*F1411/10000)*(PI()/4*C1411))</f>
        <v>1.9634954084936209E-3</v>
      </c>
      <c r="K1411" s="2">
        <f t="shared" si="222"/>
        <v>3.5268851656513989E-3</v>
      </c>
      <c r="L1411" t="s">
        <v>13</v>
      </c>
    </row>
    <row r="1412" spans="1:12" hidden="1" x14ac:dyDescent="0.3">
      <c r="A1412">
        <v>8</v>
      </c>
      <c r="B1412">
        <v>10</v>
      </c>
      <c r="C1412">
        <v>1</v>
      </c>
      <c r="D1412">
        <v>24</v>
      </c>
      <c r="E1412" t="s">
        <v>18</v>
      </c>
      <c r="F1412">
        <v>5</v>
      </c>
      <c r="G1412">
        <v>3</v>
      </c>
      <c r="J1412" s="1">
        <f t="shared" si="223"/>
        <v>1.9634954084936209E-3</v>
      </c>
      <c r="K1412" s="2">
        <f t="shared" si="222"/>
        <v>3.5268851656513989E-3</v>
      </c>
      <c r="L1412" t="s">
        <v>13</v>
      </c>
    </row>
    <row r="1413" spans="1:12" hidden="1" x14ac:dyDescent="0.3">
      <c r="A1413">
        <v>8</v>
      </c>
      <c r="B1413">
        <v>10</v>
      </c>
      <c r="C1413">
        <v>1</v>
      </c>
      <c r="D1413">
        <v>22</v>
      </c>
      <c r="E1413" t="s">
        <v>15</v>
      </c>
      <c r="F1413">
        <v>5</v>
      </c>
      <c r="G1413">
        <v>3</v>
      </c>
      <c r="J1413" s="1">
        <f t="shared" si="223"/>
        <v>1.9634954084936209E-3</v>
      </c>
      <c r="K1413" s="2">
        <f t="shared" ref="K1413:K1417" si="224">EXP(-9.7663+1.83097*LN(F1413)+1.09511*LN(G1413))</f>
        <v>3.6378364277704512E-3</v>
      </c>
      <c r="L1413" t="s">
        <v>13</v>
      </c>
    </row>
    <row r="1414" spans="1:12" hidden="1" x14ac:dyDescent="0.3">
      <c r="A1414">
        <v>8</v>
      </c>
      <c r="B1414">
        <v>10</v>
      </c>
      <c r="C1414">
        <v>1</v>
      </c>
      <c r="D1414">
        <v>22</v>
      </c>
      <c r="E1414" t="s">
        <v>15</v>
      </c>
      <c r="F1414">
        <v>5</v>
      </c>
      <c r="G1414">
        <v>3</v>
      </c>
      <c r="J1414" s="1">
        <f t="shared" si="223"/>
        <v>1.9634954084936209E-3</v>
      </c>
      <c r="K1414" s="2">
        <f t="shared" si="224"/>
        <v>3.6378364277704512E-3</v>
      </c>
      <c r="L1414" t="s">
        <v>13</v>
      </c>
    </row>
    <row r="1415" spans="1:12" hidden="1" x14ac:dyDescent="0.3">
      <c r="A1415">
        <v>8</v>
      </c>
      <c r="B1415">
        <v>10</v>
      </c>
      <c r="C1415">
        <v>1</v>
      </c>
      <c r="D1415">
        <v>22</v>
      </c>
      <c r="E1415" t="s">
        <v>15</v>
      </c>
      <c r="F1415">
        <v>10</v>
      </c>
      <c r="G1415">
        <v>3</v>
      </c>
      <c r="J1415" s="1">
        <f t="shared" si="223"/>
        <v>7.8539816339744835E-3</v>
      </c>
      <c r="K1415" s="2">
        <f t="shared" si="224"/>
        <v>1.2942556175112916E-2</v>
      </c>
      <c r="L1415" t="s">
        <v>13</v>
      </c>
    </row>
    <row r="1416" spans="1:12" hidden="1" x14ac:dyDescent="0.3">
      <c r="A1416">
        <v>8</v>
      </c>
      <c r="B1416">
        <v>10</v>
      </c>
      <c r="C1416">
        <v>1</v>
      </c>
      <c r="D1416">
        <v>22</v>
      </c>
      <c r="E1416" t="s">
        <v>15</v>
      </c>
      <c r="F1416">
        <v>10</v>
      </c>
      <c r="G1416">
        <v>3</v>
      </c>
      <c r="J1416" s="1">
        <f t="shared" si="223"/>
        <v>7.8539816339744835E-3</v>
      </c>
      <c r="K1416" s="2">
        <f t="shared" si="224"/>
        <v>1.2942556175112916E-2</v>
      </c>
      <c r="L1416" t="s">
        <v>13</v>
      </c>
    </row>
    <row r="1417" spans="1:12" hidden="1" x14ac:dyDescent="0.3">
      <c r="A1417">
        <v>8</v>
      </c>
      <c r="B1417">
        <v>10</v>
      </c>
      <c r="C1417">
        <v>1</v>
      </c>
      <c r="D1417">
        <v>22</v>
      </c>
      <c r="E1417" t="s">
        <v>15</v>
      </c>
      <c r="F1417">
        <v>10</v>
      </c>
      <c r="G1417">
        <v>3</v>
      </c>
      <c r="J1417" s="1">
        <f t="shared" si="223"/>
        <v>7.8539816339744835E-3</v>
      </c>
      <c r="K1417" s="2">
        <f t="shared" si="224"/>
        <v>1.2942556175112916E-2</v>
      </c>
      <c r="L1417" t="s">
        <v>13</v>
      </c>
    </row>
    <row r="1418" spans="1:12" hidden="1" x14ac:dyDescent="0.3">
      <c r="A1418">
        <v>8</v>
      </c>
      <c r="B1418">
        <v>10</v>
      </c>
      <c r="C1418">
        <v>1</v>
      </c>
      <c r="D1418">
        <v>24</v>
      </c>
      <c r="E1418" t="s">
        <v>18</v>
      </c>
      <c r="F1418">
        <v>5</v>
      </c>
      <c r="G1418">
        <v>3</v>
      </c>
      <c r="J1418" s="1">
        <f t="shared" si="223"/>
        <v>1.9634954084936209E-3</v>
      </c>
      <c r="K1418" s="2">
        <f t="shared" ref="K1418:K1419" si="225">EXP(-9.81042+1.86563*LN(F1418)+1.0563*LN(G1418))</f>
        <v>3.5268851656513989E-3</v>
      </c>
      <c r="L1418" t="s">
        <v>13</v>
      </c>
    </row>
    <row r="1419" spans="1:12" hidden="1" x14ac:dyDescent="0.3">
      <c r="A1419">
        <v>8</v>
      </c>
      <c r="B1419">
        <v>10</v>
      </c>
      <c r="C1419">
        <v>1</v>
      </c>
      <c r="D1419">
        <v>24</v>
      </c>
      <c r="E1419" t="s">
        <v>18</v>
      </c>
      <c r="F1419">
        <v>5</v>
      </c>
      <c r="G1419">
        <v>3</v>
      </c>
      <c r="J1419" s="1">
        <f t="shared" si="223"/>
        <v>1.9634954084936209E-3</v>
      </c>
      <c r="K1419" s="2">
        <f t="shared" si="225"/>
        <v>3.5268851656513989E-3</v>
      </c>
      <c r="L1419" t="s">
        <v>13</v>
      </c>
    </row>
    <row r="1420" spans="1:12" hidden="1" x14ac:dyDescent="0.3">
      <c r="A1420">
        <v>8</v>
      </c>
      <c r="B1420">
        <v>10</v>
      </c>
      <c r="C1420">
        <v>1</v>
      </c>
      <c r="D1420">
        <v>22</v>
      </c>
      <c r="E1420" t="s">
        <v>15</v>
      </c>
      <c r="F1420">
        <v>5</v>
      </c>
      <c r="G1420">
        <v>3</v>
      </c>
      <c r="J1420" s="1">
        <f t="shared" si="223"/>
        <v>1.9634954084936209E-3</v>
      </c>
      <c r="K1420" s="2">
        <f>EXP(-9.7663+1.83097*LN(F1420)+1.09511*LN(G1420))</f>
        <v>3.6378364277704512E-3</v>
      </c>
      <c r="L1420" t="s">
        <v>13</v>
      </c>
    </row>
    <row r="1421" spans="1:12" hidden="1" x14ac:dyDescent="0.3">
      <c r="A1421">
        <v>8</v>
      </c>
      <c r="B1421">
        <v>10</v>
      </c>
      <c r="C1421">
        <v>1</v>
      </c>
      <c r="D1421">
        <v>24</v>
      </c>
      <c r="E1421" t="s">
        <v>18</v>
      </c>
      <c r="F1421">
        <v>15</v>
      </c>
      <c r="G1421">
        <v>6</v>
      </c>
      <c r="J1421" s="1">
        <f t="shared" si="223"/>
        <v>1.7671458676442587E-2</v>
      </c>
      <c r="K1421" s="2">
        <f t="shared" ref="K1421:K1436" si="226">EXP(-9.81042+1.86563*LN(F1421)+1.0563*LN(G1421))</f>
        <v>5.6950957515054322E-2</v>
      </c>
      <c r="L1421" t="s">
        <v>13</v>
      </c>
    </row>
    <row r="1422" spans="1:12" hidden="1" x14ac:dyDescent="0.3">
      <c r="A1422">
        <v>8</v>
      </c>
      <c r="B1422">
        <v>10</v>
      </c>
      <c r="C1422">
        <v>1</v>
      </c>
      <c r="D1422">
        <v>24</v>
      </c>
      <c r="E1422" t="s">
        <v>18</v>
      </c>
      <c r="F1422">
        <v>5</v>
      </c>
      <c r="G1422">
        <v>3</v>
      </c>
      <c r="J1422" s="1">
        <f t="shared" si="223"/>
        <v>1.9634954084936209E-3</v>
      </c>
      <c r="K1422" s="2">
        <f t="shared" si="226"/>
        <v>3.5268851656513989E-3</v>
      </c>
      <c r="L1422" t="s">
        <v>13</v>
      </c>
    </row>
    <row r="1423" spans="1:12" hidden="1" x14ac:dyDescent="0.3">
      <c r="A1423">
        <v>8</v>
      </c>
      <c r="B1423">
        <v>10</v>
      </c>
      <c r="C1423">
        <v>1</v>
      </c>
      <c r="D1423">
        <v>2</v>
      </c>
      <c r="E1423" t="s">
        <v>16</v>
      </c>
      <c r="F1423">
        <v>15</v>
      </c>
      <c r="G1423">
        <v>10</v>
      </c>
      <c r="J1423" s="1">
        <f t="shared" si="223"/>
        <v>1.7671458676442587E-2</v>
      </c>
      <c r="K1423" s="2">
        <f t="shared" si="226"/>
        <v>9.7687695493628809E-2</v>
      </c>
      <c r="L1423" t="s">
        <v>13</v>
      </c>
    </row>
    <row r="1424" spans="1:12" hidden="1" x14ac:dyDescent="0.3">
      <c r="A1424">
        <v>8</v>
      </c>
      <c r="B1424">
        <v>10</v>
      </c>
      <c r="C1424">
        <v>1</v>
      </c>
      <c r="D1424">
        <v>2</v>
      </c>
      <c r="E1424" t="s">
        <v>16</v>
      </c>
      <c r="F1424">
        <v>25</v>
      </c>
      <c r="G1424">
        <v>15</v>
      </c>
      <c r="H1424">
        <v>54</v>
      </c>
      <c r="I1424">
        <v>12</v>
      </c>
      <c r="J1424" s="1">
        <f t="shared" si="223"/>
        <v>4.9087385212340517E-2</v>
      </c>
      <c r="K1424" s="2">
        <f t="shared" si="226"/>
        <v>0.38880580831452366</v>
      </c>
      <c r="L1424" t="s">
        <v>13</v>
      </c>
    </row>
    <row r="1425" spans="1:12" hidden="1" x14ac:dyDescent="0.3">
      <c r="A1425">
        <v>8</v>
      </c>
      <c r="B1425">
        <v>10</v>
      </c>
      <c r="C1425">
        <v>1</v>
      </c>
      <c r="D1425">
        <v>2</v>
      </c>
      <c r="E1425" t="s">
        <v>16</v>
      </c>
      <c r="F1425">
        <v>15</v>
      </c>
      <c r="G1425">
        <v>10</v>
      </c>
      <c r="J1425" s="1">
        <f t="shared" si="223"/>
        <v>1.7671458676442587E-2</v>
      </c>
      <c r="K1425" s="2">
        <f t="shared" si="226"/>
        <v>9.7687695493628809E-2</v>
      </c>
      <c r="L1425" t="s">
        <v>13</v>
      </c>
    </row>
    <row r="1426" spans="1:12" hidden="1" x14ac:dyDescent="0.3">
      <c r="A1426">
        <v>8</v>
      </c>
      <c r="B1426">
        <v>10</v>
      </c>
      <c r="C1426">
        <v>1</v>
      </c>
      <c r="D1426">
        <v>24</v>
      </c>
      <c r="E1426" t="s">
        <v>18</v>
      </c>
      <c r="F1426">
        <v>5</v>
      </c>
      <c r="G1426">
        <v>3</v>
      </c>
      <c r="J1426" s="1">
        <f t="shared" si="223"/>
        <v>1.9634954084936209E-3</v>
      </c>
      <c r="K1426" s="2">
        <f t="shared" si="226"/>
        <v>3.5268851656513989E-3</v>
      </c>
      <c r="L1426" t="s">
        <v>13</v>
      </c>
    </row>
    <row r="1427" spans="1:12" hidden="1" x14ac:dyDescent="0.3">
      <c r="A1427">
        <v>8</v>
      </c>
      <c r="B1427">
        <v>10</v>
      </c>
      <c r="C1427">
        <v>1</v>
      </c>
      <c r="D1427">
        <v>24</v>
      </c>
      <c r="E1427" t="s">
        <v>18</v>
      </c>
      <c r="F1427">
        <v>5</v>
      </c>
      <c r="G1427">
        <v>3</v>
      </c>
      <c r="J1427" s="1">
        <f t="shared" si="223"/>
        <v>1.9634954084936209E-3</v>
      </c>
      <c r="K1427" s="2">
        <f t="shared" si="226"/>
        <v>3.5268851656513989E-3</v>
      </c>
      <c r="L1427" t="s">
        <v>13</v>
      </c>
    </row>
    <row r="1428" spans="1:12" hidden="1" x14ac:dyDescent="0.3">
      <c r="A1428">
        <v>8</v>
      </c>
      <c r="B1428">
        <v>10</v>
      </c>
      <c r="C1428">
        <v>1</v>
      </c>
      <c r="D1428">
        <v>2</v>
      </c>
      <c r="E1428" t="s">
        <v>16</v>
      </c>
      <c r="F1428">
        <v>15</v>
      </c>
      <c r="G1428">
        <v>10</v>
      </c>
      <c r="J1428" s="1">
        <f t="shared" si="223"/>
        <v>1.7671458676442587E-2</v>
      </c>
      <c r="K1428" s="2">
        <f t="shared" si="226"/>
        <v>9.7687695493628809E-2</v>
      </c>
      <c r="L1428" t="s">
        <v>13</v>
      </c>
    </row>
    <row r="1429" spans="1:12" hidden="1" x14ac:dyDescent="0.3">
      <c r="A1429">
        <v>8</v>
      </c>
      <c r="B1429">
        <v>10</v>
      </c>
      <c r="C1429">
        <v>1</v>
      </c>
      <c r="D1429">
        <v>24</v>
      </c>
      <c r="E1429" t="s">
        <v>18</v>
      </c>
      <c r="F1429">
        <v>5</v>
      </c>
      <c r="G1429">
        <v>3</v>
      </c>
      <c r="J1429" s="1">
        <f t="shared" si="223"/>
        <v>1.9634954084936209E-3</v>
      </c>
      <c r="K1429" s="2">
        <f t="shared" si="226"/>
        <v>3.5268851656513989E-3</v>
      </c>
      <c r="L1429" t="s">
        <v>13</v>
      </c>
    </row>
    <row r="1430" spans="1:12" hidden="1" x14ac:dyDescent="0.3">
      <c r="A1430">
        <v>8</v>
      </c>
      <c r="B1430">
        <v>10</v>
      </c>
      <c r="C1430">
        <v>1</v>
      </c>
      <c r="D1430">
        <v>24</v>
      </c>
      <c r="E1430" t="s">
        <v>18</v>
      </c>
      <c r="F1430">
        <v>5</v>
      </c>
      <c r="G1430">
        <v>3</v>
      </c>
      <c r="J1430" s="1">
        <f t="shared" si="223"/>
        <v>1.9634954084936209E-3</v>
      </c>
      <c r="K1430" s="2">
        <f t="shared" si="226"/>
        <v>3.5268851656513989E-3</v>
      </c>
      <c r="L1430" t="s">
        <v>13</v>
      </c>
    </row>
    <row r="1431" spans="1:12" hidden="1" x14ac:dyDescent="0.3">
      <c r="A1431">
        <v>8</v>
      </c>
      <c r="B1431">
        <v>10</v>
      </c>
      <c r="C1431">
        <v>1</v>
      </c>
      <c r="D1431">
        <v>24</v>
      </c>
      <c r="E1431" t="s">
        <v>18</v>
      </c>
      <c r="F1431">
        <v>15</v>
      </c>
      <c r="G1431">
        <v>6</v>
      </c>
      <c r="J1431" s="1">
        <f t="shared" si="223"/>
        <v>1.7671458676442587E-2</v>
      </c>
      <c r="K1431" s="2">
        <f t="shared" si="226"/>
        <v>5.6950957515054322E-2</v>
      </c>
      <c r="L1431" t="s">
        <v>13</v>
      </c>
    </row>
    <row r="1432" spans="1:12" hidden="1" x14ac:dyDescent="0.3">
      <c r="A1432">
        <v>8</v>
      </c>
      <c r="B1432">
        <v>10</v>
      </c>
      <c r="C1432">
        <v>1</v>
      </c>
      <c r="D1432">
        <v>24</v>
      </c>
      <c r="E1432" t="s">
        <v>18</v>
      </c>
      <c r="F1432">
        <v>5</v>
      </c>
      <c r="G1432">
        <v>3</v>
      </c>
      <c r="J1432" s="1">
        <f t="shared" si="223"/>
        <v>1.9634954084936209E-3</v>
      </c>
      <c r="K1432" s="2">
        <f t="shared" si="226"/>
        <v>3.5268851656513989E-3</v>
      </c>
      <c r="L1432" t="s">
        <v>13</v>
      </c>
    </row>
    <row r="1433" spans="1:12" hidden="1" x14ac:dyDescent="0.3">
      <c r="A1433">
        <v>8</v>
      </c>
      <c r="B1433">
        <v>10</v>
      </c>
      <c r="C1433">
        <v>1</v>
      </c>
      <c r="D1433">
        <v>24</v>
      </c>
      <c r="E1433" t="s">
        <v>18</v>
      </c>
      <c r="F1433">
        <v>10</v>
      </c>
      <c r="G1433">
        <v>6</v>
      </c>
      <c r="J1433" s="1">
        <f t="shared" si="223"/>
        <v>7.8539816339744835E-3</v>
      </c>
      <c r="K1433" s="2">
        <f t="shared" si="226"/>
        <v>2.6728826664807165E-2</v>
      </c>
      <c r="L1433" t="s">
        <v>13</v>
      </c>
    </row>
    <row r="1434" spans="1:12" hidden="1" x14ac:dyDescent="0.3">
      <c r="A1434">
        <v>8</v>
      </c>
      <c r="B1434">
        <v>10</v>
      </c>
      <c r="C1434">
        <v>1</v>
      </c>
      <c r="D1434">
        <v>24</v>
      </c>
      <c r="E1434" t="s">
        <v>18</v>
      </c>
      <c r="F1434">
        <v>5</v>
      </c>
      <c r="G1434">
        <v>3</v>
      </c>
      <c r="J1434" s="1">
        <f t="shared" si="223"/>
        <v>1.9634954084936209E-3</v>
      </c>
      <c r="K1434" s="2">
        <f t="shared" si="226"/>
        <v>3.5268851656513989E-3</v>
      </c>
      <c r="L1434" t="s">
        <v>13</v>
      </c>
    </row>
    <row r="1435" spans="1:12" hidden="1" x14ac:dyDescent="0.3">
      <c r="A1435">
        <v>8</v>
      </c>
      <c r="B1435">
        <v>10</v>
      </c>
      <c r="C1435">
        <v>1</v>
      </c>
      <c r="D1435">
        <v>24</v>
      </c>
      <c r="E1435" t="s">
        <v>18</v>
      </c>
      <c r="F1435">
        <v>5</v>
      </c>
      <c r="G1435">
        <v>3</v>
      </c>
      <c r="J1435" s="1">
        <f t="shared" si="223"/>
        <v>1.9634954084936209E-3</v>
      </c>
      <c r="K1435" s="2">
        <f t="shared" si="226"/>
        <v>3.5268851656513989E-3</v>
      </c>
      <c r="L1435" t="s">
        <v>13</v>
      </c>
    </row>
    <row r="1436" spans="1:12" hidden="1" x14ac:dyDescent="0.3">
      <c r="A1436">
        <v>8</v>
      </c>
      <c r="B1436">
        <v>10</v>
      </c>
      <c r="C1436">
        <v>1</v>
      </c>
      <c r="D1436">
        <v>24</v>
      </c>
      <c r="E1436" t="s">
        <v>18</v>
      </c>
      <c r="F1436">
        <v>5</v>
      </c>
      <c r="G1436">
        <v>3</v>
      </c>
      <c r="J1436" s="1">
        <f t="shared" si="223"/>
        <v>1.9634954084936209E-3</v>
      </c>
      <c r="K1436" s="2">
        <f t="shared" si="226"/>
        <v>3.5268851656513989E-3</v>
      </c>
      <c r="L1436" t="s">
        <v>13</v>
      </c>
    </row>
    <row r="1437" spans="1:12" hidden="1" x14ac:dyDescent="0.3">
      <c r="A1437">
        <v>8</v>
      </c>
      <c r="B1437">
        <v>10</v>
      </c>
      <c r="C1437">
        <v>1</v>
      </c>
      <c r="D1437">
        <v>22</v>
      </c>
      <c r="E1437" t="s">
        <v>15</v>
      </c>
      <c r="F1437">
        <v>5</v>
      </c>
      <c r="G1437">
        <v>3</v>
      </c>
      <c r="J1437" s="1">
        <f t="shared" si="223"/>
        <v>1.9634954084936209E-3</v>
      </c>
      <c r="K1437" s="2">
        <f t="shared" ref="K1437:K1438" si="227">EXP(-9.7663+1.83097*LN(F1437)+1.09511*LN(G1437))</f>
        <v>3.6378364277704512E-3</v>
      </c>
      <c r="L1437" t="s">
        <v>13</v>
      </c>
    </row>
    <row r="1438" spans="1:12" hidden="1" x14ac:dyDescent="0.3">
      <c r="A1438">
        <v>8</v>
      </c>
      <c r="B1438">
        <v>10</v>
      </c>
      <c r="C1438">
        <v>1</v>
      </c>
      <c r="D1438">
        <v>22</v>
      </c>
      <c r="E1438" t="s">
        <v>15</v>
      </c>
      <c r="F1438">
        <v>5</v>
      </c>
      <c r="G1438">
        <v>3</v>
      </c>
      <c r="J1438" s="1">
        <f t="shared" si="223"/>
        <v>1.9634954084936209E-3</v>
      </c>
      <c r="K1438" s="2">
        <f t="shared" si="227"/>
        <v>3.6378364277704512E-3</v>
      </c>
      <c r="L1438" t="s">
        <v>13</v>
      </c>
    </row>
    <row r="1439" spans="1:12" hidden="1" x14ac:dyDescent="0.3">
      <c r="A1439">
        <v>8</v>
      </c>
      <c r="B1439">
        <v>10</v>
      </c>
      <c r="C1439">
        <v>1</v>
      </c>
      <c r="D1439">
        <v>24</v>
      </c>
      <c r="E1439" t="s">
        <v>18</v>
      </c>
      <c r="F1439">
        <v>20</v>
      </c>
      <c r="G1439">
        <v>6</v>
      </c>
      <c r="J1439" s="1">
        <f t="shared" si="223"/>
        <v>3.1415926535897934E-2</v>
      </c>
      <c r="K1439" s="2">
        <f t="shared" ref="K1439:K1451" si="228">EXP(-9.81042+1.86563*LN(F1439)+1.0563*LN(G1439))</f>
        <v>9.7407071222956207E-2</v>
      </c>
      <c r="L1439" t="s">
        <v>17</v>
      </c>
    </row>
    <row r="1440" spans="1:12" hidden="1" x14ac:dyDescent="0.3">
      <c r="A1440">
        <v>8</v>
      </c>
      <c r="B1440">
        <v>10</v>
      </c>
      <c r="C1440">
        <v>1</v>
      </c>
      <c r="D1440">
        <v>24</v>
      </c>
      <c r="E1440" t="s">
        <v>18</v>
      </c>
      <c r="F1440">
        <v>5</v>
      </c>
      <c r="G1440">
        <v>3</v>
      </c>
      <c r="J1440" s="1">
        <f t="shared" si="223"/>
        <v>1.9634954084936209E-3</v>
      </c>
      <c r="K1440" s="2">
        <f t="shared" si="228"/>
        <v>3.5268851656513989E-3</v>
      </c>
      <c r="L1440" t="s">
        <v>13</v>
      </c>
    </row>
    <row r="1441" spans="1:12" hidden="1" x14ac:dyDescent="0.3">
      <c r="A1441">
        <v>8</v>
      </c>
      <c r="B1441">
        <v>10</v>
      </c>
      <c r="C1441">
        <v>1</v>
      </c>
      <c r="D1441">
        <v>24</v>
      </c>
      <c r="E1441" t="s">
        <v>18</v>
      </c>
      <c r="F1441">
        <v>5</v>
      </c>
      <c r="G1441">
        <v>3</v>
      </c>
      <c r="J1441" s="1">
        <f t="shared" si="223"/>
        <v>1.9634954084936209E-3</v>
      </c>
      <c r="K1441" s="2">
        <f t="shared" si="228"/>
        <v>3.5268851656513989E-3</v>
      </c>
      <c r="L1441" t="s">
        <v>13</v>
      </c>
    </row>
    <row r="1442" spans="1:12" hidden="1" x14ac:dyDescent="0.3">
      <c r="A1442">
        <v>8</v>
      </c>
      <c r="B1442">
        <v>10</v>
      </c>
      <c r="C1442">
        <v>1</v>
      </c>
      <c r="D1442">
        <v>24</v>
      </c>
      <c r="E1442" t="s">
        <v>18</v>
      </c>
      <c r="F1442">
        <v>15</v>
      </c>
      <c r="G1442">
        <v>6</v>
      </c>
      <c r="J1442" s="1">
        <f t="shared" si="223"/>
        <v>1.7671458676442587E-2</v>
      </c>
      <c r="K1442" s="2">
        <f t="shared" si="228"/>
        <v>5.6950957515054322E-2</v>
      </c>
      <c r="L1442" t="s">
        <v>13</v>
      </c>
    </row>
    <row r="1443" spans="1:12" hidden="1" x14ac:dyDescent="0.3">
      <c r="A1443">
        <v>8</v>
      </c>
      <c r="B1443">
        <v>10</v>
      </c>
      <c r="C1443">
        <v>1</v>
      </c>
      <c r="D1443">
        <v>24</v>
      </c>
      <c r="E1443" t="s">
        <v>18</v>
      </c>
      <c r="F1443">
        <v>5</v>
      </c>
      <c r="G1443">
        <v>3</v>
      </c>
      <c r="J1443" s="1">
        <f t="shared" si="223"/>
        <v>1.9634954084936209E-3</v>
      </c>
      <c r="K1443" s="2">
        <f t="shared" si="228"/>
        <v>3.5268851656513989E-3</v>
      </c>
      <c r="L1443" t="s">
        <v>13</v>
      </c>
    </row>
    <row r="1444" spans="1:12" hidden="1" x14ac:dyDescent="0.3">
      <c r="A1444">
        <v>8</v>
      </c>
      <c r="B1444">
        <v>10</v>
      </c>
      <c r="C1444">
        <v>1</v>
      </c>
      <c r="D1444">
        <v>24</v>
      </c>
      <c r="E1444" t="s">
        <v>18</v>
      </c>
      <c r="F1444">
        <v>10</v>
      </c>
      <c r="G1444">
        <v>6</v>
      </c>
      <c r="J1444" s="1">
        <f t="shared" si="223"/>
        <v>7.8539816339744835E-3</v>
      </c>
      <c r="K1444" s="2">
        <f t="shared" si="228"/>
        <v>2.6728826664807165E-2</v>
      </c>
      <c r="L1444" t="s">
        <v>13</v>
      </c>
    </row>
    <row r="1445" spans="1:12" hidden="1" x14ac:dyDescent="0.3">
      <c r="A1445">
        <v>17</v>
      </c>
      <c r="B1445">
        <v>59</v>
      </c>
      <c r="C1445">
        <v>1</v>
      </c>
      <c r="D1445">
        <v>24</v>
      </c>
      <c r="E1445" t="s">
        <v>18</v>
      </c>
      <c r="F1445">
        <v>5</v>
      </c>
      <c r="G1445">
        <v>3</v>
      </c>
      <c r="J1445" s="1">
        <f t="shared" si="223"/>
        <v>1.9634954084936209E-3</v>
      </c>
      <c r="K1445" s="2">
        <f t="shared" si="228"/>
        <v>3.5268851656513989E-3</v>
      </c>
      <c r="L1445" t="s">
        <v>13</v>
      </c>
    </row>
    <row r="1446" spans="1:12" hidden="1" x14ac:dyDescent="0.3">
      <c r="A1446">
        <v>17</v>
      </c>
      <c r="B1446">
        <v>59</v>
      </c>
      <c r="C1446">
        <v>1</v>
      </c>
      <c r="D1446">
        <v>24</v>
      </c>
      <c r="E1446" t="s">
        <v>18</v>
      </c>
      <c r="F1446">
        <v>5</v>
      </c>
      <c r="G1446">
        <v>3</v>
      </c>
      <c r="J1446" s="1">
        <f t="shared" si="223"/>
        <v>1.9634954084936209E-3</v>
      </c>
      <c r="K1446" s="2">
        <f t="shared" si="228"/>
        <v>3.5268851656513989E-3</v>
      </c>
      <c r="L1446" t="s">
        <v>13</v>
      </c>
    </row>
    <row r="1447" spans="1:12" hidden="1" x14ac:dyDescent="0.3">
      <c r="A1447">
        <v>17</v>
      </c>
      <c r="B1447">
        <v>59</v>
      </c>
      <c r="C1447">
        <v>1</v>
      </c>
      <c r="D1447">
        <v>24</v>
      </c>
      <c r="E1447" t="s">
        <v>18</v>
      </c>
      <c r="F1447">
        <v>15</v>
      </c>
      <c r="G1447">
        <v>6</v>
      </c>
      <c r="J1447" s="1">
        <f t="shared" si="223"/>
        <v>1.7671458676442587E-2</v>
      </c>
      <c r="K1447" s="2">
        <f t="shared" si="228"/>
        <v>5.6950957515054322E-2</v>
      </c>
      <c r="L1447" t="s">
        <v>13</v>
      </c>
    </row>
    <row r="1448" spans="1:12" hidden="1" x14ac:dyDescent="0.3">
      <c r="A1448">
        <v>17</v>
      </c>
      <c r="B1448">
        <v>59</v>
      </c>
      <c r="C1448">
        <v>1</v>
      </c>
      <c r="D1448">
        <v>24</v>
      </c>
      <c r="E1448" t="s">
        <v>18</v>
      </c>
      <c r="F1448">
        <v>15</v>
      </c>
      <c r="G1448">
        <v>6</v>
      </c>
      <c r="J1448" s="1">
        <f t="shared" si="223"/>
        <v>1.7671458676442587E-2</v>
      </c>
      <c r="K1448" s="2">
        <f t="shared" si="228"/>
        <v>5.6950957515054322E-2</v>
      </c>
      <c r="L1448" t="s">
        <v>13</v>
      </c>
    </row>
    <row r="1449" spans="1:12" hidden="1" x14ac:dyDescent="0.3">
      <c r="A1449">
        <v>17</v>
      </c>
      <c r="B1449">
        <v>59</v>
      </c>
      <c r="C1449">
        <v>1</v>
      </c>
      <c r="D1449">
        <v>24</v>
      </c>
      <c r="E1449" t="s">
        <v>18</v>
      </c>
      <c r="F1449">
        <v>10</v>
      </c>
      <c r="G1449">
        <v>6</v>
      </c>
      <c r="J1449" s="1">
        <f t="shared" si="223"/>
        <v>7.8539816339744835E-3</v>
      </c>
      <c r="K1449" s="2">
        <f t="shared" si="228"/>
        <v>2.6728826664807165E-2</v>
      </c>
      <c r="L1449" t="s">
        <v>13</v>
      </c>
    </row>
    <row r="1450" spans="1:12" hidden="1" x14ac:dyDescent="0.3">
      <c r="A1450">
        <v>17</v>
      </c>
      <c r="B1450">
        <v>59</v>
      </c>
      <c r="C1450">
        <v>1</v>
      </c>
      <c r="D1450">
        <v>24</v>
      </c>
      <c r="E1450" t="s">
        <v>18</v>
      </c>
      <c r="F1450">
        <v>5</v>
      </c>
      <c r="G1450">
        <v>3</v>
      </c>
      <c r="J1450" s="1">
        <f t="shared" si="223"/>
        <v>1.9634954084936209E-3</v>
      </c>
      <c r="K1450" s="2">
        <f t="shared" si="228"/>
        <v>3.5268851656513989E-3</v>
      </c>
      <c r="L1450" t="s">
        <v>13</v>
      </c>
    </row>
    <row r="1451" spans="1:12" hidden="1" x14ac:dyDescent="0.3">
      <c r="A1451">
        <v>17</v>
      </c>
      <c r="B1451">
        <v>59</v>
      </c>
      <c r="C1451">
        <v>1</v>
      </c>
      <c r="D1451">
        <v>24</v>
      </c>
      <c r="E1451" t="s">
        <v>18</v>
      </c>
      <c r="F1451">
        <v>10</v>
      </c>
      <c r="G1451">
        <v>5</v>
      </c>
      <c r="J1451" s="1">
        <f t="shared" si="223"/>
        <v>7.8539816339744835E-3</v>
      </c>
      <c r="K1451" s="2">
        <f t="shared" si="228"/>
        <v>2.2046555420420225E-2</v>
      </c>
      <c r="L1451" t="s">
        <v>13</v>
      </c>
    </row>
    <row r="1452" spans="1:12" hidden="1" x14ac:dyDescent="0.3">
      <c r="A1452">
        <v>17</v>
      </c>
      <c r="B1452">
        <v>59</v>
      </c>
      <c r="C1452">
        <v>1</v>
      </c>
      <c r="D1452">
        <v>10</v>
      </c>
      <c r="E1452" t="s">
        <v>12</v>
      </c>
      <c r="F1452">
        <v>10</v>
      </c>
      <c r="G1452">
        <v>3</v>
      </c>
      <c r="J1452" s="1">
        <f t="shared" si="223"/>
        <v>7.8539816339744835E-3</v>
      </c>
      <c r="K1452" s="2">
        <f t="shared" ref="K1452:K1453" si="229">EXP(-9.7663+1.83097*LN(F1452)+1.09511*LN(G1452))</f>
        <v>1.2942556175112916E-2</v>
      </c>
      <c r="L1452" t="s">
        <v>13</v>
      </c>
    </row>
    <row r="1453" spans="1:12" hidden="1" x14ac:dyDescent="0.3">
      <c r="A1453">
        <v>17</v>
      </c>
      <c r="B1453">
        <v>59</v>
      </c>
      <c r="C1453">
        <v>1</v>
      </c>
      <c r="D1453">
        <v>10</v>
      </c>
      <c r="E1453" t="s">
        <v>12</v>
      </c>
      <c r="F1453">
        <v>5</v>
      </c>
      <c r="G1453">
        <v>3</v>
      </c>
      <c r="J1453" s="1">
        <f t="shared" si="223"/>
        <v>1.9634954084936209E-3</v>
      </c>
      <c r="K1453" s="2">
        <f t="shared" si="229"/>
        <v>3.6378364277704512E-3</v>
      </c>
      <c r="L1453" t="s">
        <v>13</v>
      </c>
    </row>
    <row r="1454" spans="1:12" hidden="1" x14ac:dyDescent="0.3">
      <c r="A1454">
        <v>17</v>
      </c>
      <c r="B1454">
        <v>59</v>
      </c>
      <c r="C1454">
        <v>1</v>
      </c>
      <c r="D1454">
        <v>2</v>
      </c>
      <c r="E1454" t="s">
        <v>16</v>
      </c>
      <c r="F1454">
        <v>10</v>
      </c>
      <c r="G1454">
        <v>10</v>
      </c>
      <c r="J1454" s="1">
        <f t="shared" si="223"/>
        <v>7.8539816339744835E-3</v>
      </c>
      <c r="K1454" s="2">
        <f t="shared" ref="K1454:K1460" si="230">EXP(-9.81042+1.86563*LN(F1454)+1.0563*LN(G1454))</f>
        <v>4.5847824058857317E-2</v>
      </c>
      <c r="L1454" t="s">
        <v>13</v>
      </c>
    </row>
    <row r="1455" spans="1:12" hidden="1" x14ac:dyDescent="0.3">
      <c r="A1455">
        <v>17</v>
      </c>
      <c r="B1455">
        <v>59</v>
      </c>
      <c r="C1455">
        <v>1</v>
      </c>
      <c r="D1455">
        <v>2</v>
      </c>
      <c r="E1455" t="s">
        <v>16</v>
      </c>
      <c r="F1455">
        <v>15</v>
      </c>
      <c r="G1455">
        <v>10</v>
      </c>
      <c r="J1455" s="1">
        <f t="shared" si="223"/>
        <v>1.7671458676442587E-2</v>
      </c>
      <c r="K1455" s="2">
        <f t="shared" si="230"/>
        <v>9.7687695493628809E-2</v>
      </c>
      <c r="L1455" t="s">
        <v>13</v>
      </c>
    </row>
    <row r="1456" spans="1:12" hidden="1" x14ac:dyDescent="0.3">
      <c r="A1456">
        <v>17</v>
      </c>
      <c r="B1456">
        <v>59</v>
      </c>
      <c r="C1456">
        <v>1</v>
      </c>
      <c r="D1456">
        <v>24</v>
      </c>
      <c r="E1456" t="s">
        <v>18</v>
      </c>
      <c r="F1456">
        <v>15</v>
      </c>
      <c r="G1456">
        <v>6</v>
      </c>
      <c r="J1456" s="1">
        <f t="shared" si="223"/>
        <v>1.7671458676442587E-2</v>
      </c>
      <c r="K1456" s="2">
        <f t="shared" si="230"/>
        <v>5.6950957515054322E-2</v>
      </c>
      <c r="L1456" t="s">
        <v>13</v>
      </c>
    </row>
    <row r="1457" spans="1:12" hidden="1" x14ac:dyDescent="0.3">
      <c r="A1457">
        <v>17</v>
      </c>
      <c r="B1457">
        <v>59</v>
      </c>
      <c r="C1457">
        <v>1</v>
      </c>
      <c r="D1457">
        <v>24</v>
      </c>
      <c r="E1457" t="s">
        <v>18</v>
      </c>
      <c r="F1457">
        <v>15</v>
      </c>
      <c r="G1457">
        <v>6</v>
      </c>
      <c r="J1457" s="1">
        <f t="shared" si="223"/>
        <v>1.7671458676442587E-2</v>
      </c>
      <c r="K1457" s="2">
        <f t="shared" si="230"/>
        <v>5.6950957515054322E-2</v>
      </c>
      <c r="L1457" t="s">
        <v>13</v>
      </c>
    </row>
    <row r="1458" spans="1:12" hidden="1" x14ac:dyDescent="0.3">
      <c r="A1458">
        <v>17</v>
      </c>
      <c r="B1458">
        <v>59</v>
      </c>
      <c r="C1458">
        <v>1</v>
      </c>
      <c r="D1458">
        <v>24</v>
      </c>
      <c r="E1458" t="s">
        <v>18</v>
      </c>
      <c r="F1458">
        <v>10</v>
      </c>
      <c r="G1458">
        <v>6</v>
      </c>
      <c r="J1458" s="1">
        <f t="shared" si="223"/>
        <v>7.8539816339744835E-3</v>
      </c>
      <c r="K1458" s="2">
        <f t="shared" si="230"/>
        <v>2.6728826664807165E-2</v>
      </c>
      <c r="L1458" t="s">
        <v>13</v>
      </c>
    </row>
    <row r="1459" spans="1:12" hidden="1" x14ac:dyDescent="0.3">
      <c r="A1459">
        <v>17</v>
      </c>
      <c r="B1459">
        <v>59</v>
      </c>
      <c r="C1459">
        <v>1</v>
      </c>
      <c r="D1459">
        <v>2</v>
      </c>
      <c r="E1459" t="s">
        <v>16</v>
      </c>
      <c r="F1459">
        <v>10</v>
      </c>
      <c r="G1459">
        <v>10</v>
      </c>
      <c r="J1459" s="1">
        <f t="shared" si="223"/>
        <v>7.8539816339744835E-3</v>
      </c>
      <c r="K1459" s="2">
        <f t="shared" si="230"/>
        <v>4.5847824058857317E-2</v>
      </c>
      <c r="L1459" t="s">
        <v>13</v>
      </c>
    </row>
    <row r="1460" spans="1:12" hidden="1" x14ac:dyDescent="0.3">
      <c r="A1460">
        <v>17</v>
      </c>
      <c r="B1460">
        <v>59</v>
      </c>
      <c r="C1460">
        <v>1</v>
      </c>
      <c r="D1460">
        <v>2</v>
      </c>
      <c r="E1460" t="s">
        <v>16</v>
      </c>
      <c r="F1460">
        <v>10</v>
      </c>
      <c r="G1460">
        <v>10</v>
      </c>
      <c r="J1460" s="1">
        <f t="shared" si="223"/>
        <v>7.8539816339744835E-3</v>
      </c>
      <c r="K1460" s="2">
        <f t="shared" si="230"/>
        <v>4.5847824058857317E-2</v>
      </c>
      <c r="L1460" t="s">
        <v>13</v>
      </c>
    </row>
    <row r="1461" spans="1:12" hidden="1" x14ac:dyDescent="0.3">
      <c r="A1461">
        <v>17</v>
      </c>
      <c r="B1461">
        <v>59</v>
      </c>
      <c r="C1461">
        <v>1</v>
      </c>
      <c r="D1461">
        <v>10</v>
      </c>
      <c r="E1461" t="s">
        <v>12</v>
      </c>
      <c r="F1461">
        <v>10</v>
      </c>
      <c r="G1461">
        <v>3</v>
      </c>
      <c r="J1461" s="1">
        <f t="shared" si="223"/>
        <v>7.8539816339744835E-3</v>
      </c>
      <c r="K1461" s="2">
        <f t="shared" ref="K1461:K1462" si="231">EXP(-9.7663+1.83097*LN(F1461)+1.09511*LN(G1461))</f>
        <v>1.2942556175112916E-2</v>
      </c>
      <c r="L1461" t="s">
        <v>13</v>
      </c>
    </row>
    <row r="1462" spans="1:12" hidden="1" x14ac:dyDescent="0.3">
      <c r="A1462">
        <v>17</v>
      </c>
      <c r="B1462">
        <v>59</v>
      </c>
      <c r="C1462">
        <v>1</v>
      </c>
      <c r="D1462">
        <v>10</v>
      </c>
      <c r="E1462" t="s">
        <v>12</v>
      </c>
      <c r="F1462">
        <v>5</v>
      </c>
      <c r="G1462">
        <v>3</v>
      </c>
      <c r="J1462" s="1">
        <f t="shared" si="223"/>
        <v>1.9634954084936209E-3</v>
      </c>
      <c r="K1462" s="2">
        <f t="shared" si="231"/>
        <v>3.6378364277704512E-3</v>
      </c>
      <c r="L1462" t="s">
        <v>13</v>
      </c>
    </row>
    <row r="1463" spans="1:12" hidden="1" x14ac:dyDescent="0.3">
      <c r="A1463">
        <v>17</v>
      </c>
      <c r="B1463">
        <v>59</v>
      </c>
      <c r="C1463">
        <v>1</v>
      </c>
      <c r="D1463">
        <v>24</v>
      </c>
      <c r="E1463" t="s">
        <v>18</v>
      </c>
      <c r="F1463">
        <v>5</v>
      </c>
      <c r="G1463">
        <v>3</v>
      </c>
      <c r="J1463" s="1">
        <f t="shared" si="223"/>
        <v>1.9634954084936209E-3</v>
      </c>
      <c r="K1463" s="2">
        <f>EXP(-9.81042+1.86563*LN(F1463)+1.0563*LN(G1463))</f>
        <v>3.5268851656513989E-3</v>
      </c>
      <c r="L1463" t="s">
        <v>13</v>
      </c>
    </row>
    <row r="1464" spans="1:12" hidden="1" x14ac:dyDescent="0.3">
      <c r="A1464">
        <v>17</v>
      </c>
      <c r="B1464">
        <v>59</v>
      </c>
      <c r="C1464">
        <v>1</v>
      </c>
      <c r="D1464">
        <v>10</v>
      </c>
      <c r="E1464" t="s">
        <v>12</v>
      </c>
      <c r="F1464">
        <v>25</v>
      </c>
      <c r="G1464">
        <v>6</v>
      </c>
      <c r="J1464" s="1">
        <f t="shared" si="223"/>
        <v>4.9087385212340517E-2</v>
      </c>
      <c r="K1464" s="2">
        <f>EXP(-9.7663+1.83097*LN(F1464)+1.09511*LN(G1464))</f>
        <v>0.14801210491524977</v>
      </c>
      <c r="L1464" t="s">
        <v>17</v>
      </c>
    </row>
    <row r="1465" spans="1:12" hidden="1" x14ac:dyDescent="0.3">
      <c r="A1465">
        <v>17</v>
      </c>
      <c r="B1465">
        <v>59</v>
      </c>
      <c r="C1465">
        <v>1</v>
      </c>
      <c r="D1465">
        <v>24</v>
      </c>
      <c r="E1465" t="s">
        <v>18</v>
      </c>
      <c r="F1465">
        <v>5</v>
      </c>
      <c r="G1465">
        <v>3</v>
      </c>
      <c r="J1465" s="1">
        <f t="shared" si="223"/>
        <v>1.9634954084936209E-3</v>
      </c>
      <c r="K1465" s="2">
        <f t="shared" ref="K1465:K1467" si="232">EXP(-9.81042+1.86563*LN(F1465)+1.0563*LN(G1465))</f>
        <v>3.5268851656513989E-3</v>
      </c>
      <c r="L1465" t="s">
        <v>13</v>
      </c>
    </row>
    <row r="1466" spans="1:12" hidden="1" x14ac:dyDescent="0.3">
      <c r="A1466">
        <v>17</v>
      </c>
      <c r="B1466">
        <v>59</v>
      </c>
      <c r="C1466">
        <v>1</v>
      </c>
      <c r="D1466">
        <v>2</v>
      </c>
      <c r="E1466" t="s">
        <v>16</v>
      </c>
      <c r="F1466">
        <v>15</v>
      </c>
      <c r="G1466">
        <v>10</v>
      </c>
      <c r="H1466">
        <v>50</v>
      </c>
      <c r="I1466">
        <v>9</v>
      </c>
      <c r="J1466" s="1">
        <f t="shared" si="223"/>
        <v>1.7671458676442587E-2</v>
      </c>
      <c r="K1466" s="2">
        <f t="shared" si="232"/>
        <v>9.7687695493628809E-2</v>
      </c>
      <c r="L1466" t="s">
        <v>13</v>
      </c>
    </row>
    <row r="1467" spans="1:12" hidden="1" x14ac:dyDescent="0.3">
      <c r="A1467">
        <v>17</v>
      </c>
      <c r="B1467">
        <v>59</v>
      </c>
      <c r="C1467">
        <v>1</v>
      </c>
      <c r="D1467">
        <v>2</v>
      </c>
      <c r="E1467" t="s">
        <v>16</v>
      </c>
      <c r="F1467">
        <v>15</v>
      </c>
      <c r="G1467">
        <v>10</v>
      </c>
      <c r="J1467" s="1">
        <f t="shared" si="223"/>
        <v>1.7671458676442587E-2</v>
      </c>
      <c r="K1467" s="2">
        <f t="shared" si="232"/>
        <v>9.7687695493628809E-2</v>
      </c>
      <c r="L1467" t="s">
        <v>13</v>
      </c>
    </row>
    <row r="1468" spans="1:12" hidden="1" x14ac:dyDescent="0.3">
      <c r="A1468">
        <v>17</v>
      </c>
      <c r="B1468">
        <v>59</v>
      </c>
      <c r="C1468">
        <v>1</v>
      </c>
      <c r="D1468">
        <v>22</v>
      </c>
      <c r="E1468" t="s">
        <v>15</v>
      </c>
      <c r="F1468">
        <v>5</v>
      </c>
      <c r="G1468">
        <v>3</v>
      </c>
      <c r="J1468" s="1">
        <f t="shared" si="223"/>
        <v>1.9634954084936209E-3</v>
      </c>
      <c r="K1468" s="2">
        <f t="shared" ref="K1468:K1472" si="233">EXP(-9.7663+1.83097*LN(F1468)+1.09511*LN(G1468))</f>
        <v>3.6378364277704512E-3</v>
      </c>
      <c r="L1468" t="s">
        <v>13</v>
      </c>
    </row>
    <row r="1469" spans="1:12" hidden="1" x14ac:dyDescent="0.3">
      <c r="A1469">
        <v>17</v>
      </c>
      <c r="B1469">
        <v>59</v>
      </c>
      <c r="C1469">
        <v>1</v>
      </c>
      <c r="D1469">
        <v>22</v>
      </c>
      <c r="E1469" t="s">
        <v>15</v>
      </c>
      <c r="F1469">
        <v>5</v>
      </c>
      <c r="G1469">
        <v>3</v>
      </c>
      <c r="J1469" s="1">
        <f t="shared" si="223"/>
        <v>1.9634954084936209E-3</v>
      </c>
      <c r="K1469" s="2">
        <f t="shared" si="233"/>
        <v>3.6378364277704512E-3</v>
      </c>
      <c r="L1469" t="s">
        <v>13</v>
      </c>
    </row>
    <row r="1470" spans="1:12" hidden="1" x14ac:dyDescent="0.3">
      <c r="A1470">
        <v>17</v>
      </c>
      <c r="B1470">
        <v>59</v>
      </c>
      <c r="C1470">
        <v>1</v>
      </c>
      <c r="D1470">
        <v>22</v>
      </c>
      <c r="E1470" t="s">
        <v>15</v>
      </c>
      <c r="F1470">
        <v>10</v>
      </c>
      <c r="G1470">
        <v>3</v>
      </c>
      <c r="J1470" s="1">
        <f t="shared" si="223"/>
        <v>7.8539816339744835E-3</v>
      </c>
      <c r="K1470" s="2">
        <f t="shared" si="233"/>
        <v>1.2942556175112916E-2</v>
      </c>
      <c r="L1470" t="s">
        <v>13</v>
      </c>
    </row>
    <row r="1471" spans="1:12" hidden="1" x14ac:dyDescent="0.3">
      <c r="A1471">
        <v>17</v>
      </c>
      <c r="B1471">
        <v>59</v>
      </c>
      <c r="C1471">
        <v>1</v>
      </c>
      <c r="D1471">
        <v>22</v>
      </c>
      <c r="E1471" t="s">
        <v>15</v>
      </c>
      <c r="F1471">
        <v>10</v>
      </c>
      <c r="G1471">
        <v>3</v>
      </c>
      <c r="J1471" s="1">
        <f t="shared" si="223"/>
        <v>7.8539816339744835E-3</v>
      </c>
      <c r="K1471" s="2">
        <f t="shared" si="233"/>
        <v>1.2942556175112916E-2</v>
      </c>
      <c r="L1471" t="s">
        <v>13</v>
      </c>
    </row>
    <row r="1472" spans="1:12" hidden="1" x14ac:dyDescent="0.3">
      <c r="A1472">
        <v>17</v>
      </c>
      <c r="B1472">
        <v>59</v>
      </c>
      <c r="C1472">
        <v>1</v>
      </c>
      <c r="D1472">
        <v>22</v>
      </c>
      <c r="E1472" t="s">
        <v>15</v>
      </c>
      <c r="F1472">
        <v>10</v>
      </c>
      <c r="G1472">
        <v>3</v>
      </c>
      <c r="J1472" s="1">
        <f t="shared" si="223"/>
        <v>7.8539816339744835E-3</v>
      </c>
      <c r="K1472" s="2">
        <f t="shared" si="233"/>
        <v>1.2942556175112916E-2</v>
      </c>
      <c r="L1472" t="s">
        <v>13</v>
      </c>
    </row>
    <row r="1473" spans="1:12" hidden="1" x14ac:dyDescent="0.3">
      <c r="A1473">
        <v>17</v>
      </c>
      <c r="B1473">
        <v>59</v>
      </c>
      <c r="C1473">
        <v>1</v>
      </c>
      <c r="D1473">
        <v>24</v>
      </c>
      <c r="E1473" t="s">
        <v>18</v>
      </c>
      <c r="F1473">
        <v>5</v>
      </c>
      <c r="G1473">
        <v>3</v>
      </c>
      <c r="J1473" s="1">
        <f t="shared" si="223"/>
        <v>1.9634954084936209E-3</v>
      </c>
      <c r="K1473" s="2">
        <f t="shared" ref="K1473:K1474" si="234">EXP(-9.81042+1.86563*LN(F1473)+1.0563*LN(G1473))</f>
        <v>3.5268851656513989E-3</v>
      </c>
      <c r="L1473" t="s">
        <v>13</v>
      </c>
    </row>
    <row r="1474" spans="1:12" hidden="1" x14ac:dyDescent="0.3">
      <c r="A1474">
        <v>17</v>
      </c>
      <c r="B1474">
        <v>59</v>
      </c>
      <c r="C1474">
        <v>1</v>
      </c>
      <c r="D1474">
        <v>24</v>
      </c>
      <c r="E1474" t="s">
        <v>18</v>
      </c>
      <c r="F1474">
        <v>5</v>
      </c>
      <c r="G1474">
        <v>3</v>
      </c>
      <c r="J1474" s="1">
        <f t="shared" si="223"/>
        <v>1.9634954084936209E-3</v>
      </c>
      <c r="K1474" s="2">
        <f t="shared" si="234"/>
        <v>3.5268851656513989E-3</v>
      </c>
      <c r="L1474" t="s">
        <v>13</v>
      </c>
    </row>
    <row r="1475" spans="1:12" hidden="1" x14ac:dyDescent="0.3">
      <c r="A1475">
        <v>17</v>
      </c>
      <c r="B1475">
        <v>59</v>
      </c>
      <c r="C1475">
        <v>1</v>
      </c>
      <c r="D1475">
        <v>22</v>
      </c>
      <c r="E1475" t="s">
        <v>15</v>
      </c>
      <c r="F1475">
        <v>5</v>
      </c>
      <c r="G1475">
        <v>3</v>
      </c>
      <c r="J1475" s="1">
        <f t="shared" ref="J1475:J1538" si="235">((F1475*F1475/10000)*(PI()/4*C1475))</f>
        <v>1.9634954084936209E-3</v>
      </c>
      <c r="K1475" s="2">
        <f>EXP(-9.7663+1.83097*LN(F1475)+1.09511*LN(G1475))</f>
        <v>3.6378364277704512E-3</v>
      </c>
      <c r="L1475" t="s">
        <v>13</v>
      </c>
    </row>
    <row r="1476" spans="1:12" hidden="1" x14ac:dyDescent="0.3">
      <c r="A1476">
        <v>17</v>
      </c>
      <c r="B1476">
        <v>59</v>
      </c>
      <c r="C1476">
        <v>1</v>
      </c>
      <c r="D1476">
        <v>24</v>
      </c>
      <c r="E1476" t="s">
        <v>18</v>
      </c>
      <c r="F1476">
        <v>15</v>
      </c>
      <c r="G1476">
        <v>6</v>
      </c>
      <c r="J1476" s="1">
        <f t="shared" si="235"/>
        <v>1.7671458676442587E-2</v>
      </c>
      <c r="K1476" s="2">
        <f t="shared" ref="K1476:K1487" si="236">EXP(-9.81042+1.86563*LN(F1476)+1.0563*LN(G1476))</f>
        <v>5.6950957515054322E-2</v>
      </c>
      <c r="L1476" t="s">
        <v>13</v>
      </c>
    </row>
    <row r="1477" spans="1:12" hidden="1" x14ac:dyDescent="0.3">
      <c r="A1477">
        <v>17</v>
      </c>
      <c r="B1477">
        <v>59</v>
      </c>
      <c r="C1477">
        <v>1</v>
      </c>
      <c r="D1477">
        <v>24</v>
      </c>
      <c r="E1477" t="s">
        <v>18</v>
      </c>
      <c r="F1477">
        <v>5</v>
      </c>
      <c r="G1477">
        <v>3</v>
      </c>
      <c r="J1477" s="1">
        <f t="shared" si="235"/>
        <v>1.9634954084936209E-3</v>
      </c>
      <c r="K1477" s="2">
        <f t="shared" si="236"/>
        <v>3.5268851656513989E-3</v>
      </c>
      <c r="L1477" t="s">
        <v>13</v>
      </c>
    </row>
    <row r="1478" spans="1:12" hidden="1" x14ac:dyDescent="0.3">
      <c r="A1478">
        <v>17</v>
      </c>
      <c r="B1478">
        <v>59</v>
      </c>
      <c r="C1478">
        <v>1</v>
      </c>
      <c r="D1478">
        <v>24</v>
      </c>
      <c r="E1478" t="s">
        <v>18</v>
      </c>
      <c r="F1478">
        <v>5</v>
      </c>
      <c r="G1478">
        <v>3</v>
      </c>
      <c r="J1478" s="1">
        <f t="shared" si="235"/>
        <v>1.9634954084936209E-3</v>
      </c>
      <c r="K1478" s="2">
        <f t="shared" si="236"/>
        <v>3.5268851656513989E-3</v>
      </c>
      <c r="L1478" t="s">
        <v>13</v>
      </c>
    </row>
    <row r="1479" spans="1:12" hidden="1" x14ac:dyDescent="0.3">
      <c r="A1479">
        <v>17</v>
      </c>
      <c r="B1479">
        <v>59</v>
      </c>
      <c r="C1479">
        <v>1</v>
      </c>
      <c r="D1479">
        <v>24</v>
      </c>
      <c r="E1479" t="s">
        <v>18</v>
      </c>
      <c r="F1479">
        <v>5</v>
      </c>
      <c r="G1479">
        <v>3</v>
      </c>
      <c r="J1479" s="1">
        <f t="shared" si="235"/>
        <v>1.9634954084936209E-3</v>
      </c>
      <c r="K1479" s="2">
        <f t="shared" si="236"/>
        <v>3.5268851656513989E-3</v>
      </c>
      <c r="L1479" t="s">
        <v>13</v>
      </c>
    </row>
    <row r="1480" spans="1:12" hidden="1" x14ac:dyDescent="0.3">
      <c r="A1480">
        <v>17</v>
      </c>
      <c r="B1480">
        <v>59</v>
      </c>
      <c r="C1480">
        <v>1</v>
      </c>
      <c r="D1480">
        <v>2</v>
      </c>
      <c r="E1480" t="s">
        <v>16</v>
      </c>
      <c r="F1480">
        <v>15</v>
      </c>
      <c r="G1480">
        <v>10</v>
      </c>
      <c r="J1480" s="1">
        <f t="shared" si="235"/>
        <v>1.7671458676442587E-2</v>
      </c>
      <c r="K1480" s="2">
        <f t="shared" si="236"/>
        <v>9.7687695493628809E-2</v>
      </c>
      <c r="L1480" t="s">
        <v>13</v>
      </c>
    </row>
    <row r="1481" spans="1:12" hidden="1" x14ac:dyDescent="0.3">
      <c r="A1481">
        <v>17</v>
      </c>
      <c r="B1481">
        <v>59</v>
      </c>
      <c r="C1481">
        <v>1</v>
      </c>
      <c r="D1481">
        <v>2</v>
      </c>
      <c r="E1481" t="s">
        <v>16</v>
      </c>
      <c r="F1481">
        <v>15</v>
      </c>
      <c r="G1481">
        <v>10</v>
      </c>
      <c r="J1481" s="1">
        <f t="shared" si="235"/>
        <v>1.7671458676442587E-2</v>
      </c>
      <c r="K1481" s="2">
        <f t="shared" si="236"/>
        <v>9.7687695493628809E-2</v>
      </c>
      <c r="L1481" t="s">
        <v>13</v>
      </c>
    </row>
    <row r="1482" spans="1:12" hidden="1" x14ac:dyDescent="0.3">
      <c r="A1482">
        <v>17</v>
      </c>
      <c r="B1482">
        <v>59</v>
      </c>
      <c r="C1482">
        <v>1</v>
      </c>
      <c r="D1482">
        <v>24</v>
      </c>
      <c r="E1482" t="s">
        <v>18</v>
      </c>
      <c r="F1482">
        <v>5</v>
      </c>
      <c r="G1482">
        <v>3</v>
      </c>
      <c r="J1482" s="1">
        <f t="shared" si="235"/>
        <v>1.9634954084936209E-3</v>
      </c>
      <c r="K1482" s="2">
        <f t="shared" si="236"/>
        <v>3.5268851656513989E-3</v>
      </c>
      <c r="L1482" t="s">
        <v>13</v>
      </c>
    </row>
    <row r="1483" spans="1:12" hidden="1" x14ac:dyDescent="0.3">
      <c r="A1483">
        <v>17</v>
      </c>
      <c r="B1483">
        <v>59</v>
      </c>
      <c r="C1483">
        <v>1</v>
      </c>
      <c r="D1483">
        <v>24</v>
      </c>
      <c r="E1483" t="s">
        <v>18</v>
      </c>
      <c r="F1483">
        <v>5</v>
      </c>
      <c r="G1483">
        <v>3</v>
      </c>
      <c r="J1483" s="1">
        <f t="shared" si="235"/>
        <v>1.9634954084936209E-3</v>
      </c>
      <c r="K1483" s="2">
        <f t="shared" si="236"/>
        <v>3.5268851656513989E-3</v>
      </c>
      <c r="L1483" t="s">
        <v>13</v>
      </c>
    </row>
    <row r="1484" spans="1:12" hidden="1" x14ac:dyDescent="0.3">
      <c r="A1484">
        <v>17</v>
      </c>
      <c r="B1484">
        <v>59</v>
      </c>
      <c r="C1484">
        <v>1</v>
      </c>
      <c r="D1484">
        <v>24</v>
      </c>
      <c r="E1484" t="s">
        <v>18</v>
      </c>
      <c r="F1484">
        <v>10</v>
      </c>
      <c r="G1484">
        <v>6</v>
      </c>
      <c r="J1484" s="1">
        <f t="shared" si="235"/>
        <v>7.8539816339744835E-3</v>
      </c>
      <c r="K1484" s="2">
        <f t="shared" si="236"/>
        <v>2.6728826664807165E-2</v>
      </c>
      <c r="L1484" t="s">
        <v>13</v>
      </c>
    </row>
    <row r="1485" spans="1:12" hidden="1" x14ac:dyDescent="0.3">
      <c r="A1485">
        <v>17</v>
      </c>
      <c r="B1485">
        <v>59</v>
      </c>
      <c r="C1485">
        <v>1</v>
      </c>
      <c r="D1485">
        <v>24</v>
      </c>
      <c r="E1485" t="s">
        <v>18</v>
      </c>
      <c r="F1485">
        <v>5</v>
      </c>
      <c r="G1485">
        <v>3</v>
      </c>
      <c r="J1485" s="1">
        <f t="shared" si="235"/>
        <v>1.9634954084936209E-3</v>
      </c>
      <c r="K1485" s="2">
        <f t="shared" si="236"/>
        <v>3.5268851656513989E-3</v>
      </c>
      <c r="L1485" t="s">
        <v>13</v>
      </c>
    </row>
    <row r="1486" spans="1:12" hidden="1" x14ac:dyDescent="0.3">
      <c r="A1486">
        <v>17</v>
      </c>
      <c r="B1486">
        <v>59</v>
      </c>
      <c r="C1486">
        <v>1</v>
      </c>
      <c r="D1486">
        <v>24</v>
      </c>
      <c r="E1486" t="s">
        <v>18</v>
      </c>
      <c r="F1486">
        <v>5</v>
      </c>
      <c r="G1486">
        <v>3</v>
      </c>
      <c r="J1486" s="1">
        <f t="shared" si="235"/>
        <v>1.9634954084936209E-3</v>
      </c>
      <c r="K1486" s="2">
        <f t="shared" si="236"/>
        <v>3.5268851656513989E-3</v>
      </c>
      <c r="L1486" t="s">
        <v>13</v>
      </c>
    </row>
    <row r="1487" spans="1:12" hidden="1" x14ac:dyDescent="0.3">
      <c r="A1487">
        <v>17</v>
      </c>
      <c r="B1487">
        <v>59</v>
      </c>
      <c r="C1487">
        <v>1</v>
      </c>
      <c r="D1487">
        <v>24</v>
      </c>
      <c r="E1487" t="s">
        <v>18</v>
      </c>
      <c r="F1487">
        <v>5</v>
      </c>
      <c r="G1487">
        <v>3</v>
      </c>
      <c r="J1487" s="1">
        <f t="shared" si="235"/>
        <v>1.9634954084936209E-3</v>
      </c>
      <c r="K1487" s="2">
        <f t="shared" si="236"/>
        <v>3.5268851656513989E-3</v>
      </c>
      <c r="L1487" t="s">
        <v>13</v>
      </c>
    </row>
    <row r="1488" spans="1:12" hidden="1" x14ac:dyDescent="0.3">
      <c r="A1488">
        <v>17</v>
      </c>
      <c r="B1488">
        <v>59</v>
      </c>
      <c r="C1488">
        <v>1</v>
      </c>
      <c r="D1488">
        <v>22</v>
      </c>
      <c r="E1488" t="s">
        <v>15</v>
      </c>
      <c r="F1488">
        <v>5</v>
      </c>
      <c r="G1488">
        <v>3</v>
      </c>
      <c r="J1488" s="1">
        <f t="shared" si="235"/>
        <v>1.9634954084936209E-3</v>
      </c>
      <c r="K1488" s="2">
        <f t="shared" ref="K1488:K1489" si="237">EXP(-9.7663+1.83097*LN(F1488)+1.09511*LN(G1488))</f>
        <v>3.6378364277704512E-3</v>
      </c>
      <c r="L1488" t="s">
        <v>13</v>
      </c>
    </row>
    <row r="1489" spans="1:12" hidden="1" x14ac:dyDescent="0.3">
      <c r="A1489">
        <v>17</v>
      </c>
      <c r="B1489">
        <v>59</v>
      </c>
      <c r="C1489">
        <v>1</v>
      </c>
      <c r="D1489">
        <v>22</v>
      </c>
      <c r="E1489" t="s">
        <v>15</v>
      </c>
      <c r="F1489">
        <v>5</v>
      </c>
      <c r="G1489">
        <v>3</v>
      </c>
      <c r="J1489" s="1">
        <f t="shared" si="235"/>
        <v>1.9634954084936209E-3</v>
      </c>
      <c r="K1489" s="2">
        <f t="shared" si="237"/>
        <v>3.6378364277704512E-3</v>
      </c>
      <c r="L1489" t="s">
        <v>13</v>
      </c>
    </row>
    <row r="1490" spans="1:12" hidden="1" x14ac:dyDescent="0.3">
      <c r="A1490">
        <v>17</v>
      </c>
      <c r="B1490">
        <v>59</v>
      </c>
      <c r="C1490">
        <v>1</v>
      </c>
      <c r="D1490">
        <v>24</v>
      </c>
      <c r="E1490" t="s">
        <v>18</v>
      </c>
      <c r="F1490">
        <v>20</v>
      </c>
      <c r="G1490">
        <v>6</v>
      </c>
      <c r="J1490" s="1">
        <f t="shared" si="235"/>
        <v>3.1415926535897934E-2</v>
      </c>
      <c r="K1490" s="2">
        <f t="shared" ref="K1490:K1502" si="238">EXP(-9.81042+1.86563*LN(F1490)+1.0563*LN(G1490))</f>
        <v>9.7407071222956207E-2</v>
      </c>
      <c r="L1490" t="s">
        <v>17</v>
      </c>
    </row>
    <row r="1491" spans="1:12" hidden="1" x14ac:dyDescent="0.3">
      <c r="A1491">
        <v>17</v>
      </c>
      <c r="B1491">
        <v>61</v>
      </c>
      <c r="C1491">
        <v>1</v>
      </c>
      <c r="D1491">
        <v>24</v>
      </c>
      <c r="E1491" t="s">
        <v>18</v>
      </c>
      <c r="F1491">
        <v>5</v>
      </c>
      <c r="G1491">
        <v>3</v>
      </c>
      <c r="J1491" s="1">
        <f t="shared" si="235"/>
        <v>1.9634954084936209E-3</v>
      </c>
      <c r="K1491" s="2">
        <f t="shared" si="238"/>
        <v>3.5268851656513989E-3</v>
      </c>
      <c r="L1491" t="s">
        <v>13</v>
      </c>
    </row>
    <row r="1492" spans="1:12" hidden="1" x14ac:dyDescent="0.3">
      <c r="A1492">
        <v>17</v>
      </c>
      <c r="B1492">
        <v>61</v>
      </c>
      <c r="C1492">
        <v>1</v>
      </c>
      <c r="D1492">
        <v>24</v>
      </c>
      <c r="E1492" t="s">
        <v>18</v>
      </c>
      <c r="F1492">
        <v>5</v>
      </c>
      <c r="G1492">
        <v>3</v>
      </c>
      <c r="J1492" s="1">
        <f t="shared" si="235"/>
        <v>1.9634954084936209E-3</v>
      </c>
      <c r="K1492" s="2">
        <f t="shared" si="238"/>
        <v>3.5268851656513989E-3</v>
      </c>
      <c r="L1492" t="s">
        <v>13</v>
      </c>
    </row>
    <row r="1493" spans="1:12" hidden="1" x14ac:dyDescent="0.3">
      <c r="A1493">
        <v>17</v>
      </c>
      <c r="B1493">
        <v>61</v>
      </c>
      <c r="C1493">
        <v>1</v>
      </c>
      <c r="D1493">
        <v>24</v>
      </c>
      <c r="E1493" t="s">
        <v>18</v>
      </c>
      <c r="F1493">
        <v>15</v>
      </c>
      <c r="G1493">
        <v>6</v>
      </c>
      <c r="J1493" s="1">
        <f t="shared" si="235"/>
        <v>1.7671458676442587E-2</v>
      </c>
      <c r="K1493" s="2">
        <f t="shared" si="238"/>
        <v>5.6950957515054322E-2</v>
      </c>
      <c r="L1493" t="s">
        <v>13</v>
      </c>
    </row>
    <row r="1494" spans="1:12" hidden="1" x14ac:dyDescent="0.3">
      <c r="A1494">
        <v>17</v>
      </c>
      <c r="B1494">
        <v>61</v>
      </c>
      <c r="C1494">
        <v>1</v>
      </c>
      <c r="D1494">
        <v>24</v>
      </c>
      <c r="E1494" t="s">
        <v>18</v>
      </c>
      <c r="F1494">
        <v>5</v>
      </c>
      <c r="G1494">
        <v>3</v>
      </c>
      <c r="J1494" s="1">
        <f t="shared" si="235"/>
        <v>1.9634954084936209E-3</v>
      </c>
      <c r="K1494" s="2">
        <f t="shared" si="238"/>
        <v>3.5268851656513989E-3</v>
      </c>
      <c r="L1494" t="s">
        <v>13</v>
      </c>
    </row>
    <row r="1495" spans="1:12" hidden="1" x14ac:dyDescent="0.3">
      <c r="A1495">
        <v>17</v>
      </c>
      <c r="B1495">
        <v>61</v>
      </c>
      <c r="C1495">
        <v>1</v>
      </c>
      <c r="D1495">
        <v>24</v>
      </c>
      <c r="E1495" t="s">
        <v>18</v>
      </c>
      <c r="F1495">
        <v>10</v>
      </c>
      <c r="G1495">
        <v>6</v>
      </c>
      <c r="J1495" s="1">
        <f t="shared" si="235"/>
        <v>7.8539816339744835E-3</v>
      </c>
      <c r="K1495" s="2">
        <f t="shared" si="238"/>
        <v>2.6728826664807165E-2</v>
      </c>
      <c r="L1495" t="s">
        <v>13</v>
      </c>
    </row>
    <row r="1496" spans="1:12" hidden="1" x14ac:dyDescent="0.3">
      <c r="A1496">
        <v>17</v>
      </c>
      <c r="B1496">
        <v>61</v>
      </c>
      <c r="C1496">
        <v>1</v>
      </c>
      <c r="D1496">
        <v>24</v>
      </c>
      <c r="E1496" t="s">
        <v>18</v>
      </c>
      <c r="F1496">
        <v>5</v>
      </c>
      <c r="G1496">
        <v>3</v>
      </c>
      <c r="J1496" s="1">
        <f t="shared" si="235"/>
        <v>1.9634954084936209E-3</v>
      </c>
      <c r="K1496" s="2">
        <f t="shared" si="238"/>
        <v>3.5268851656513989E-3</v>
      </c>
      <c r="L1496" t="s">
        <v>13</v>
      </c>
    </row>
    <row r="1497" spans="1:12" hidden="1" x14ac:dyDescent="0.3">
      <c r="A1497">
        <v>17</v>
      </c>
      <c r="B1497">
        <v>61</v>
      </c>
      <c r="C1497">
        <v>1</v>
      </c>
      <c r="D1497">
        <v>24</v>
      </c>
      <c r="E1497" t="s">
        <v>18</v>
      </c>
      <c r="F1497">
        <v>5</v>
      </c>
      <c r="G1497">
        <v>3</v>
      </c>
      <c r="J1497" s="1">
        <f t="shared" si="235"/>
        <v>1.9634954084936209E-3</v>
      </c>
      <c r="K1497" s="2">
        <f t="shared" si="238"/>
        <v>3.5268851656513989E-3</v>
      </c>
      <c r="L1497" t="s">
        <v>13</v>
      </c>
    </row>
    <row r="1498" spans="1:12" hidden="1" x14ac:dyDescent="0.3">
      <c r="A1498">
        <v>17</v>
      </c>
      <c r="B1498">
        <v>61</v>
      </c>
      <c r="C1498">
        <v>1</v>
      </c>
      <c r="D1498">
        <v>24</v>
      </c>
      <c r="E1498" t="s">
        <v>18</v>
      </c>
      <c r="F1498">
        <v>15</v>
      </c>
      <c r="G1498">
        <v>6</v>
      </c>
      <c r="J1498" s="1">
        <f t="shared" si="235"/>
        <v>1.7671458676442587E-2</v>
      </c>
      <c r="K1498" s="2">
        <f t="shared" si="238"/>
        <v>5.6950957515054322E-2</v>
      </c>
      <c r="L1498" t="s">
        <v>13</v>
      </c>
    </row>
    <row r="1499" spans="1:12" hidden="1" x14ac:dyDescent="0.3">
      <c r="A1499">
        <v>17</v>
      </c>
      <c r="B1499">
        <v>61</v>
      </c>
      <c r="C1499">
        <v>1</v>
      </c>
      <c r="D1499">
        <v>24</v>
      </c>
      <c r="E1499" t="s">
        <v>18</v>
      </c>
      <c r="F1499">
        <v>15</v>
      </c>
      <c r="G1499">
        <v>6</v>
      </c>
      <c r="J1499" s="1">
        <f t="shared" si="235"/>
        <v>1.7671458676442587E-2</v>
      </c>
      <c r="K1499" s="2">
        <f t="shared" si="238"/>
        <v>5.6950957515054322E-2</v>
      </c>
      <c r="L1499" t="s">
        <v>13</v>
      </c>
    </row>
    <row r="1500" spans="1:12" hidden="1" x14ac:dyDescent="0.3">
      <c r="A1500">
        <v>17</v>
      </c>
      <c r="B1500">
        <v>61</v>
      </c>
      <c r="C1500">
        <v>1</v>
      </c>
      <c r="D1500">
        <v>24</v>
      </c>
      <c r="E1500" t="s">
        <v>18</v>
      </c>
      <c r="F1500">
        <v>10</v>
      </c>
      <c r="G1500">
        <v>6</v>
      </c>
      <c r="J1500" s="1">
        <f t="shared" si="235"/>
        <v>7.8539816339744835E-3</v>
      </c>
      <c r="K1500" s="2">
        <f t="shared" si="238"/>
        <v>2.6728826664807165E-2</v>
      </c>
      <c r="L1500" t="s">
        <v>13</v>
      </c>
    </row>
    <row r="1501" spans="1:12" hidden="1" x14ac:dyDescent="0.3">
      <c r="A1501">
        <v>17</v>
      </c>
      <c r="B1501">
        <v>61</v>
      </c>
      <c r="C1501">
        <v>1</v>
      </c>
      <c r="D1501">
        <v>2</v>
      </c>
      <c r="E1501" t="s">
        <v>16</v>
      </c>
      <c r="F1501">
        <v>15</v>
      </c>
      <c r="G1501">
        <v>10</v>
      </c>
      <c r="J1501" s="1">
        <f t="shared" si="235"/>
        <v>1.7671458676442587E-2</v>
      </c>
      <c r="K1501" s="2">
        <f t="shared" si="238"/>
        <v>9.7687695493628809E-2</v>
      </c>
      <c r="L1501" t="s">
        <v>13</v>
      </c>
    </row>
    <row r="1502" spans="1:12" hidden="1" x14ac:dyDescent="0.3">
      <c r="A1502">
        <v>17</v>
      </c>
      <c r="B1502">
        <v>61</v>
      </c>
      <c r="C1502">
        <v>1</v>
      </c>
      <c r="D1502">
        <v>24</v>
      </c>
      <c r="E1502" t="s">
        <v>18</v>
      </c>
      <c r="F1502">
        <v>10</v>
      </c>
      <c r="G1502">
        <v>5</v>
      </c>
      <c r="J1502" s="1">
        <f t="shared" si="235"/>
        <v>7.8539816339744835E-3</v>
      </c>
      <c r="K1502" s="2">
        <f t="shared" si="238"/>
        <v>2.2046555420420225E-2</v>
      </c>
      <c r="L1502" t="s">
        <v>13</v>
      </c>
    </row>
    <row r="1503" spans="1:12" hidden="1" x14ac:dyDescent="0.3">
      <c r="A1503">
        <v>17</v>
      </c>
      <c r="B1503">
        <v>61</v>
      </c>
      <c r="C1503">
        <v>1</v>
      </c>
      <c r="D1503">
        <v>10</v>
      </c>
      <c r="E1503" t="s">
        <v>12</v>
      </c>
      <c r="F1503">
        <v>10</v>
      </c>
      <c r="G1503">
        <v>3</v>
      </c>
      <c r="J1503" s="1">
        <f t="shared" si="235"/>
        <v>7.8539816339744835E-3</v>
      </c>
      <c r="K1503" s="2">
        <f t="shared" ref="K1503:K1504" si="239">EXP(-9.7663+1.83097*LN(F1503)+1.09511*LN(G1503))</f>
        <v>1.2942556175112916E-2</v>
      </c>
      <c r="L1503" t="s">
        <v>13</v>
      </c>
    </row>
    <row r="1504" spans="1:12" hidden="1" x14ac:dyDescent="0.3">
      <c r="A1504">
        <v>17</v>
      </c>
      <c r="B1504">
        <v>61</v>
      </c>
      <c r="C1504">
        <v>1</v>
      </c>
      <c r="D1504">
        <v>10</v>
      </c>
      <c r="E1504" t="s">
        <v>12</v>
      </c>
      <c r="F1504">
        <v>5</v>
      </c>
      <c r="G1504">
        <v>3</v>
      </c>
      <c r="J1504" s="1">
        <f t="shared" si="235"/>
        <v>1.9634954084936209E-3</v>
      </c>
      <c r="K1504" s="2">
        <f t="shared" si="239"/>
        <v>3.6378364277704512E-3</v>
      </c>
      <c r="L1504" t="s">
        <v>13</v>
      </c>
    </row>
    <row r="1505" spans="1:12" hidden="1" x14ac:dyDescent="0.3">
      <c r="A1505">
        <v>17</v>
      </c>
      <c r="B1505">
        <v>61</v>
      </c>
      <c r="C1505">
        <v>1</v>
      </c>
      <c r="D1505">
        <v>24</v>
      </c>
      <c r="E1505" t="s">
        <v>18</v>
      </c>
      <c r="F1505">
        <v>5</v>
      </c>
      <c r="G1505">
        <v>3</v>
      </c>
      <c r="J1505" s="1">
        <f t="shared" si="235"/>
        <v>1.9634954084936209E-3</v>
      </c>
      <c r="K1505" s="2">
        <f>EXP(-9.81042+1.86563*LN(F1505)+1.0563*LN(G1505))</f>
        <v>3.5268851656513989E-3</v>
      </c>
      <c r="L1505" t="s">
        <v>13</v>
      </c>
    </row>
    <row r="1506" spans="1:12" hidden="1" x14ac:dyDescent="0.3">
      <c r="A1506">
        <v>17</v>
      </c>
      <c r="B1506">
        <v>61</v>
      </c>
      <c r="C1506">
        <v>1</v>
      </c>
      <c r="D1506">
        <v>10</v>
      </c>
      <c r="E1506" t="s">
        <v>12</v>
      </c>
      <c r="F1506">
        <v>25</v>
      </c>
      <c r="G1506">
        <v>6</v>
      </c>
      <c r="J1506" s="1">
        <f t="shared" si="235"/>
        <v>4.9087385212340517E-2</v>
      </c>
      <c r="K1506" s="2">
        <f>EXP(-9.7663+1.83097*LN(F1506)+1.09511*LN(G1506))</f>
        <v>0.14801210491524977</v>
      </c>
      <c r="L1506" t="s">
        <v>17</v>
      </c>
    </row>
    <row r="1507" spans="1:12" hidden="1" x14ac:dyDescent="0.3">
      <c r="A1507">
        <v>17</v>
      </c>
      <c r="B1507">
        <v>61</v>
      </c>
      <c r="C1507">
        <v>1</v>
      </c>
      <c r="D1507">
        <v>24</v>
      </c>
      <c r="E1507" t="s">
        <v>18</v>
      </c>
      <c r="F1507">
        <v>5</v>
      </c>
      <c r="G1507">
        <v>3</v>
      </c>
      <c r="J1507" s="1">
        <f t="shared" si="235"/>
        <v>1.9634954084936209E-3</v>
      </c>
      <c r="K1507" s="2">
        <f t="shared" ref="K1507:K1514" si="240">EXP(-9.81042+1.86563*LN(F1507)+1.0563*LN(G1507))</f>
        <v>3.5268851656513989E-3</v>
      </c>
      <c r="L1507" t="s">
        <v>13</v>
      </c>
    </row>
    <row r="1508" spans="1:12" hidden="1" x14ac:dyDescent="0.3">
      <c r="A1508">
        <v>17</v>
      </c>
      <c r="B1508">
        <v>61</v>
      </c>
      <c r="C1508">
        <v>1</v>
      </c>
      <c r="D1508">
        <v>24</v>
      </c>
      <c r="E1508" t="s">
        <v>18</v>
      </c>
      <c r="F1508">
        <v>5</v>
      </c>
      <c r="G1508">
        <v>3</v>
      </c>
      <c r="J1508" s="1">
        <f t="shared" si="235"/>
        <v>1.9634954084936209E-3</v>
      </c>
      <c r="K1508" s="2">
        <f t="shared" si="240"/>
        <v>3.5268851656513989E-3</v>
      </c>
      <c r="L1508" t="s">
        <v>13</v>
      </c>
    </row>
    <row r="1509" spans="1:12" hidden="1" x14ac:dyDescent="0.3">
      <c r="A1509">
        <v>17</v>
      </c>
      <c r="B1509">
        <v>61</v>
      </c>
      <c r="C1509">
        <v>1</v>
      </c>
      <c r="D1509">
        <v>24</v>
      </c>
      <c r="E1509" t="s">
        <v>18</v>
      </c>
      <c r="F1509">
        <v>5</v>
      </c>
      <c r="G1509">
        <v>3</v>
      </c>
      <c r="J1509" s="1">
        <f t="shared" si="235"/>
        <v>1.9634954084936209E-3</v>
      </c>
      <c r="K1509" s="2">
        <f t="shared" si="240"/>
        <v>3.5268851656513989E-3</v>
      </c>
      <c r="L1509" t="s">
        <v>13</v>
      </c>
    </row>
    <row r="1510" spans="1:12" hidden="1" x14ac:dyDescent="0.3">
      <c r="A1510">
        <v>17</v>
      </c>
      <c r="B1510">
        <v>61</v>
      </c>
      <c r="C1510">
        <v>1</v>
      </c>
      <c r="D1510">
        <v>24</v>
      </c>
      <c r="E1510" t="s">
        <v>18</v>
      </c>
      <c r="F1510">
        <v>10</v>
      </c>
      <c r="G1510">
        <v>6</v>
      </c>
      <c r="J1510" s="1">
        <f t="shared" si="235"/>
        <v>7.8539816339744835E-3</v>
      </c>
      <c r="K1510" s="2">
        <f t="shared" si="240"/>
        <v>2.6728826664807165E-2</v>
      </c>
      <c r="L1510" t="s">
        <v>13</v>
      </c>
    </row>
    <row r="1511" spans="1:12" hidden="1" x14ac:dyDescent="0.3">
      <c r="A1511">
        <v>17</v>
      </c>
      <c r="B1511">
        <v>61</v>
      </c>
      <c r="C1511">
        <v>1</v>
      </c>
      <c r="D1511">
        <v>24</v>
      </c>
      <c r="E1511" t="s">
        <v>18</v>
      </c>
      <c r="F1511">
        <v>15</v>
      </c>
      <c r="G1511">
        <v>6</v>
      </c>
      <c r="J1511" s="1">
        <f t="shared" si="235"/>
        <v>1.7671458676442587E-2</v>
      </c>
      <c r="K1511" s="2">
        <f t="shared" si="240"/>
        <v>5.6950957515054322E-2</v>
      </c>
      <c r="L1511" t="s">
        <v>13</v>
      </c>
    </row>
    <row r="1512" spans="1:12" hidden="1" x14ac:dyDescent="0.3">
      <c r="A1512">
        <v>17</v>
      </c>
      <c r="B1512">
        <v>61</v>
      </c>
      <c r="C1512">
        <v>1</v>
      </c>
      <c r="D1512">
        <v>24</v>
      </c>
      <c r="E1512" t="s">
        <v>18</v>
      </c>
      <c r="F1512">
        <v>15</v>
      </c>
      <c r="G1512">
        <v>6</v>
      </c>
      <c r="J1512" s="1">
        <f t="shared" si="235"/>
        <v>1.7671458676442587E-2</v>
      </c>
      <c r="K1512" s="2">
        <f t="shared" si="240"/>
        <v>5.6950957515054322E-2</v>
      </c>
      <c r="L1512" t="s">
        <v>13</v>
      </c>
    </row>
    <row r="1513" spans="1:12" hidden="1" x14ac:dyDescent="0.3">
      <c r="A1513">
        <v>17</v>
      </c>
      <c r="B1513">
        <v>61</v>
      </c>
      <c r="C1513">
        <v>1</v>
      </c>
      <c r="D1513">
        <v>24</v>
      </c>
      <c r="E1513" t="s">
        <v>18</v>
      </c>
      <c r="F1513">
        <v>10</v>
      </c>
      <c r="G1513">
        <v>6</v>
      </c>
      <c r="J1513" s="1">
        <f t="shared" si="235"/>
        <v>7.8539816339744835E-3</v>
      </c>
      <c r="K1513" s="2">
        <f t="shared" si="240"/>
        <v>2.6728826664807165E-2</v>
      </c>
      <c r="L1513" t="s">
        <v>13</v>
      </c>
    </row>
    <row r="1514" spans="1:12" hidden="1" x14ac:dyDescent="0.3">
      <c r="A1514">
        <v>17</v>
      </c>
      <c r="B1514">
        <v>61</v>
      </c>
      <c r="C1514">
        <v>1</v>
      </c>
      <c r="D1514">
        <v>24</v>
      </c>
      <c r="E1514" t="s">
        <v>18</v>
      </c>
      <c r="F1514">
        <v>5</v>
      </c>
      <c r="G1514">
        <v>6</v>
      </c>
      <c r="J1514" s="1">
        <f t="shared" si="235"/>
        <v>1.9634954084936209E-3</v>
      </c>
      <c r="K1514" s="2">
        <f t="shared" si="240"/>
        <v>7.3344795804612326E-3</v>
      </c>
      <c r="L1514" t="s">
        <v>13</v>
      </c>
    </row>
    <row r="1515" spans="1:12" hidden="1" x14ac:dyDescent="0.3">
      <c r="A1515">
        <v>17</v>
      </c>
      <c r="B1515">
        <v>61</v>
      </c>
      <c r="C1515">
        <v>1</v>
      </c>
      <c r="D1515">
        <v>22</v>
      </c>
      <c r="E1515" t="s">
        <v>15</v>
      </c>
      <c r="F1515">
        <v>5</v>
      </c>
      <c r="G1515">
        <v>3</v>
      </c>
      <c r="J1515" s="1">
        <f t="shared" si="235"/>
        <v>1.9634954084936209E-3</v>
      </c>
      <c r="K1515" s="2">
        <f t="shared" ref="K1515:K1519" si="241">EXP(-9.7663+1.83097*LN(F1515)+1.09511*LN(G1515))</f>
        <v>3.6378364277704512E-3</v>
      </c>
      <c r="L1515" t="s">
        <v>13</v>
      </c>
    </row>
    <row r="1516" spans="1:12" hidden="1" x14ac:dyDescent="0.3">
      <c r="A1516">
        <v>17</v>
      </c>
      <c r="B1516">
        <v>61</v>
      </c>
      <c r="C1516">
        <v>1</v>
      </c>
      <c r="D1516">
        <v>10</v>
      </c>
      <c r="E1516" t="s">
        <v>12</v>
      </c>
      <c r="F1516">
        <v>5</v>
      </c>
      <c r="G1516">
        <v>3</v>
      </c>
      <c r="J1516" s="1">
        <f t="shared" si="235"/>
        <v>1.9634954084936209E-3</v>
      </c>
      <c r="K1516" s="2">
        <f t="shared" si="241"/>
        <v>3.6378364277704512E-3</v>
      </c>
      <c r="L1516" t="s">
        <v>13</v>
      </c>
    </row>
    <row r="1517" spans="1:12" hidden="1" x14ac:dyDescent="0.3">
      <c r="A1517">
        <v>17</v>
      </c>
      <c r="B1517">
        <v>61</v>
      </c>
      <c r="C1517">
        <v>1</v>
      </c>
      <c r="D1517">
        <v>10</v>
      </c>
      <c r="E1517" t="s">
        <v>12</v>
      </c>
      <c r="F1517">
        <v>5</v>
      </c>
      <c r="G1517">
        <v>3</v>
      </c>
      <c r="J1517" s="1">
        <f t="shared" si="235"/>
        <v>1.9634954084936209E-3</v>
      </c>
      <c r="K1517" s="2">
        <f t="shared" si="241"/>
        <v>3.6378364277704512E-3</v>
      </c>
      <c r="L1517" t="s">
        <v>13</v>
      </c>
    </row>
    <row r="1518" spans="1:12" hidden="1" x14ac:dyDescent="0.3">
      <c r="A1518">
        <v>17</v>
      </c>
      <c r="B1518">
        <v>61</v>
      </c>
      <c r="C1518">
        <v>1</v>
      </c>
      <c r="D1518">
        <v>10</v>
      </c>
      <c r="E1518" t="s">
        <v>12</v>
      </c>
      <c r="F1518">
        <v>10</v>
      </c>
      <c r="G1518">
        <v>3</v>
      </c>
      <c r="J1518" s="1">
        <f t="shared" si="235"/>
        <v>7.8539816339744835E-3</v>
      </c>
      <c r="K1518" s="2">
        <f t="shared" si="241"/>
        <v>1.2942556175112916E-2</v>
      </c>
      <c r="L1518" t="s">
        <v>13</v>
      </c>
    </row>
    <row r="1519" spans="1:12" hidden="1" x14ac:dyDescent="0.3">
      <c r="A1519">
        <v>17</v>
      </c>
      <c r="B1519">
        <v>61</v>
      </c>
      <c r="C1519">
        <v>1</v>
      </c>
      <c r="D1519">
        <v>10</v>
      </c>
      <c r="E1519" t="s">
        <v>12</v>
      </c>
      <c r="F1519">
        <v>5</v>
      </c>
      <c r="G1519">
        <v>3</v>
      </c>
      <c r="J1519" s="1">
        <f t="shared" si="235"/>
        <v>1.9634954084936209E-3</v>
      </c>
      <c r="K1519" s="2">
        <f t="shared" si="241"/>
        <v>3.6378364277704512E-3</v>
      </c>
      <c r="L1519" t="s">
        <v>13</v>
      </c>
    </row>
    <row r="1520" spans="1:12" hidden="1" x14ac:dyDescent="0.3">
      <c r="A1520">
        <v>17</v>
      </c>
      <c r="B1520">
        <v>61</v>
      </c>
      <c r="C1520">
        <v>1</v>
      </c>
      <c r="D1520">
        <v>24</v>
      </c>
      <c r="E1520" t="s">
        <v>18</v>
      </c>
      <c r="F1520">
        <v>5</v>
      </c>
      <c r="G1520">
        <v>3</v>
      </c>
      <c r="J1520" s="1">
        <f t="shared" si="235"/>
        <v>1.9634954084936209E-3</v>
      </c>
      <c r="K1520" s="2">
        <f>EXP(-9.81042+1.86563*LN(F1520)+1.0563*LN(G1520))</f>
        <v>3.5268851656513989E-3</v>
      </c>
      <c r="L1520" t="s">
        <v>13</v>
      </c>
    </row>
    <row r="1521" spans="1:12" hidden="1" x14ac:dyDescent="0.3">
      <c r="A1521">
        <v>17</v>
      </c>
      <c r="B1521">
        <v>61</v>
      </c>
      <c r="C1521">
        <v>1</v>
      </c>
      <c r="D1521">
        <v>10</v>
      </c>
      <c r="E1521" t="s">
        <v>12</v>
      </c>
      <c r="F1521">
        <v>25</v>
      </c>
      <c r="G1521">
        <v>6</v>
      </c>
      <c r="J1521" s="1">
        <f t="shared" si="235"/>
        <v>4.9087385212340517E-2</v>
      </c>
      <c r="K1521" s="2">
        <f>EXP(-9.7663+1.83097*LN(F1521)+1.09511*LN(G1521))</f>
        <v>0.14801210491524977</v>
      </c>
      <c r="L1521" t="s">
        <v>17</v>
      </c>
    </row>
    <row r="1522" spans="1:12" hidden="1" x14ac:dyDescent="0.3">
      <c r="A1522">
        <v>17</v>
      </c>
      <c r="B1522">
        <v>61</v>
      </c>
      <c r="C1522">
        <v>1</v>
      </c>
      <c r="D1522">
        <v>24</v>
      </c>
      <c r="E1522" t="s">
        <v>18</v>
      </c>
      <c r="F1522">
        <v>5</v>
      </c>
      <c r="G1522">
        <v>3</v>
      </c>
      <c r="J1522" s="1">
        <f t="shared" si="235"/>
        <v>1.9634954084936209E-3</v>
      </c>
      <c r="K1522" s="2">
        <f t="shared" ref="K1522:K1525" si="242">EXP(-9.81042+1.86563*LN(F1522)+1.0563*LN(G1522))</f>
        <v>3.5268851656513989E-3</v>
      </c>
      <c r="L1522" t="s">
        <v>13</v>
      </c>
    </row>
    <row r="1523" spans="1:12" hidden="1" x14ac:dyDescent="0.3">
      <c r="A1523">
        <v>17</v>
      </c>
      <c r="B1523">
        <v>61</v>
      </c>
      <c r="C1523">
        <v>1</v>
      </c>
      <c r="D1523">
        <v>24</v>
      </c>
      <c r="E1523" t="s">
        <v>18</v>
      </c>
      <c r="F1523">
        <v>5</v>
      </c>
      <c r="G1523">
        <v>3</v>
      </c>
      <c r="J1523" s="1">
        <f t="shared" si="235"/>
        <v>1.9634954084936209E-3</v>
      </c>
      <c r="K1523" s="2">
        <f t="shared" si="242"/>
        <v>3.5268851656513989E-3</v>
      </c>
      <c r="L1523" t="s">
        <v>13</v>
      </c>
    </row>
    <row r="1524" spans="1:12" hidden="1" x14ac:dyDescent="0.3">
      <c r="A1524">
        <v>17</v>
      </c>
      <c r="B1524">
        <v>61</v>
      </c>
      <c r="C1524">
        <v>1</v>
      </c>
      <c r="D1524">
        <v>24</v>
      </c>
      <c r="E1524" t="s">
        <v>18</v>
      </c>
      <c r="F1524">
        <v>5</v>
      </c>
      <c r="G1524">
        <v>3</v>
      </c>
      <c r="J1524" s="1">
        <f t="shared" si="235"/>
        <v>1.9634954084936209E-3</v>
      </c>
      <c r="K1524" s="2">
        <f t="shared" si="242"/>
        <v>3.5268851656513989E-3</v>
      </c>
      <c r="L1524" t="s">
        <v>13</v>
      </c>
    </row>
    <row r="1525" spans="1:12" hidden="1" x14ac:dyDescent="0.3">
      <c r="A1525">
        <v>17</v>
      </c>
      <c r="B1525">
        <v>61</v>
      </c>
      <c r="C1525">
        <v>1</v>
      </c>
      <c r="D1525">
        <v>24</v>
      </c>
      <c r="E1525" t="s">
        <v>18</v>
      </c>
      <c r="F1525">
        <v>5</v>
      </c>
      <c r="G1525">
        <v>3</v>
      </c>
      <c r="J1525" s="1">
        <f t="shared" si="235"/>
        <v>1.9634954084936209E-3</v>
      </c>
      <c r="K1525" s="2">
        <f t="shared" si="242"/>
        <v>3.5268851656513989E-3</v>
      </c>
      <c r="L1525" t="s">
        <v>13</v>
      </c>
    </row>
    <row r="1526" spans="1:12" hidden="1" x14ac:dyDescent="0.3">
      <c r="A1526">
        <v>17</v>
      </c>
      <c r="B1526">
        <v>61</v>
      </c>
      <c r="C1526">
        <v>1</v>
      </c>
      <c r="D1526">
        <v>10</v>
      </c>
      <c r="E1526" t="s">
        <v>12</v>
      </c>
      <c r="F1526">
        <v>5</v>
      </c>
      <c r="G1526">
        <v>3</v>
      </c>
      <c r="J1526" s="1">
        <f t="shared" si="235"/>
        <v>1.9634954084936209E-3</v>
      </c>
      <c r="K1526" s="2">
        <f t="shared" ref="K1526:K1528" si="243">EXP(-9.7663+1.83097*LN(F1526)+1.09511*LN(G1526))</f>
        <v>3.6378364277704512E-3</v>
      </c>
      <c r="L1526" t="s">
        <v>13</v>
      </c>
    </row>
    <row r="1527" spans="1:12" hidden="1" x14ac:dyDescent="0.3">
      <c r="A1527">
        <v>17</v>
      </c>
      <c r="B1527">
        <v>61</v>
      </c>
      <c r="C1527">
        <v>1</v>
      </c>
      <c r="D1527">
        <v>10</v>
      </c>
      <c r="E1527" t="s">
        <v>12</v>
      </c>
      <c r="F1527">
        <v>5</v>
      </c>
      <c r="G1527">
        <v>3</v>
      </c>
      <c r="J1527" s="1">
        <f t="shared" si="235"/>
        <v>1.9634954084936209E-3</v>
      </c>
      <c r="K1527" s="2">
        <f t="shared" si="243"/>
        <v>3.6378364277704512E-3</v>
      </c>
      <c r="L1527" t="s">
        <v>13</v>
      </c>
    </row>
    <row r="1528" spans="1:12" hidden="1" x14ac:dyDescent="0.3">
      <c r="A1528">
        <v>17</v>
      </c>
      <c r="B1528">
        <v>61</v>
      </c>
      <c r="C1528">
        <v>1</v>
      </c>
      <c r="D1528">
        <v>10</v>
      </c>
      <c r="E1528" t="s">
        <v>12</v>
      </c>
      <c r="F1528">
        <v>10</v>
      </c>
      <c r="G1528">
        <v>3</v>
      </c>
      <c r="J1528" s="1">
        <f t="shared" si="235"/>
        <v>7.8539816339744835E-3</v>
      </c>
      <c r="K1528" s="2">
        <f t="shared" si="243"/>
        <v>1.2942556175112916E-2</v>
      </c>
      <c r="L1528" t="s">
        <v>13</v>
      </c>
    </row>
    <row r="1529" spans="1:12" hidden="1" x14ac:dyDescent="0.3">
      <c r="A1529">
        <v>17</v>
      </c>
      <c r="B1529">
        <v>63</v>
      </c>
      <c r="C1529">
        <v>1</v>
      </c>
      <c r="D1529">
        <v>24</v>
      </c>
      <c r="E1529" t="s">
        <v>18</v>
      </c>
      <c r="F1529">
        <v>15</v>
      </c>
      <c r="G1529">
        <v>6</v>
      </c>
      <c r="J1529" s="1">
        <f t="shared" si="235"/>
        <v>1.7671458676442587E-2</v>
      </c>
      <c r="K1529" s="2">
        <f t="shared" ref="K1529:K1535" si="244">EXP(-9.81042+1.86563*LN(F1529)+1.0563*LN(G1529))</f>
        <v>5.6950957515054322E-2</v>
      </c>
      <c r="L1529" t="s">
        <v>13</v>
      </c>
    </row>
    <row r="1530" spans="1:12" hidden="1" x14ac:dyDescent="0.3">
      <c r="A1530">
        <v>17</v>
      </c>
      <c r="B1530">
        <v>63</v>
      </c>
      <c r="C1530">
        <v>1</v>
      </c>
      <c r="D1530">
        <v>24</v>
      </c>
      <c r="E1530" t="s">
        <v>18</v>
      </c>
      <c r="F1530">
        <v>10</v>
      </c>
      <c r="G1530">
        <v>6</v>
      </c>
      <c r="J1530" s="1">
        <f t="shared" si="235"/>
        <v>7.8539816339744835E-3</v>
      </c>
      <c r="K1530" s="2">
        <f t="shared" si="244"/>
        <v>2.6728826664807165E-2</v>
      </c>
      <c r="L1530" t="s">
        <v>13</v>
      </c>
    </row>
    <row r="1531" spans="1:12" hidden="1" x14ac:dyDescent="0.3">
      <c r="A1531">
        <v>17</v>
      </c>
      <c r="B1531">
        <v>63</v>
      </c>
      <c r="C1531">
        <v>1</v>
      </c>
      <c r="D1531">
        <v>24</v>
      </c>
      <c r="E1531" t="s">
        <v>18</v>
      </c>
      <c r="F1531">
        <v>10</v>
      </c>
      <c r="G1531">
        <v>6</v>
      </c>
      <c r="J1531" s="1">
        <f t="shared" si="235"/>
        <v>7.8539816339744835E-3</v>
      </c>
      <c r="K1531" s="2">
        <f t="shared" si="244"/>
        <v>2.6728826664807165E-2</v>
      </c>
      <c r="L1531" t="s">
        <v>13</v>
      </c>
    </row>
    <row r="1532" spans="1:12" hidden="1" x14ac:dyDescent="0.3">
      <c r="A1532">
        <v>17</v>
      </c>
      <c r="B1532">
        <v>63</v>
      </c>
      <c r="C1532">
        <v>1</v>
      </c>
      <c r="D1532">
        <v>24</v>
      </c>
      <c r="E1532" t="s">
        <v>18</v>
      </c>
      <c r="F1532">
        <v>15</v>
      </c>
      <c r="G1532">
        <v>6</v>
      </c>
      <c r="J1532" s="1">
        <f t="shared" si="235"/>
        <v>1.7671458676442587E-2</v>
      </c>
      <c r="K1532" s="2">
        <f t="shared" si="244"/>
        <v>5.6950957515054322E-2</v>
      </c>
      <c r="L1532" t="s">
        <v>13</v>
      </c>
    </row>
    <row r="1533" spans="1:12" hidden="1" x14ac:dyDescent="0.3">
      <c r="A1533">
        <v>17</v>
      </c>
      <c r="B1533">
        <v>63</v>
      </c>
      <c r="C1533">
        <v>1</v>
      </c>
      <c r="D1533">
        <v>24</v>
      </c>
      <c r="E1533" t="s">
        <v>18</v>
      </c>
      <c r="F1533">
        <v>15</v>
      </c>
      <c r="G1533">
        <v>6</v>
      </c>
      <c r="J1533" s="1">
        <f t="shared" si="235"/>
        <v>1.7671458676442587E-2</v>
      </c>
      <c r="K1533" s="2">
        <f t="shared" si="244"/>
        <v>5.6950957515054322E-2</v>
      </c>
      <c r="L1533" t="s">
        <v>13</v>
      </c>
    </row>
    <row r="1534" spans="1:12" hidden="1" x14ac:dyDescent="0.3">
      <c r="A1534">
        <v>17</v>
      </c>
      <c r="B1534">
        <v>63</v>
      </c>
      <c r="C1534">
        <v>1</v>
      </c>
      <c r="D1534">
        <v>24</v>
      </c>
      <c r="E1534" t="s">
        <v>18</v>
      </c>
      <c r="F1534">
        <v>10</v>
      </c>
      <c r="G1534">
        <v>6</v>
      </c>
      <c r="J1534" s="1">
        <f t="shared" si="235"/>
        <v>7.8539816339744835E-3</v>
      </c>
      <c r="K1534" s="2">
        <f t="shared" si="244"/>
        <v>2.6728826664807165E-2</v>
      </c>
      <c r="L1534" t="s">
        <v>13</v>
      </c>
    </row>
    <row r="1535" spans="1:12" hidden="1" x14ac:dyDescent="0.3">
      <c r="A1535">
        <v>17</v>
      </c>
      <c r="B1535">
        <v>63</v>
      </c>
      <c r="C1535">
        <v>1</v>
      </c>
      <c r="D1535">
        <v>24</v>
      </c>
      <c r="E1535" t="s">
        <v>18</v>
      </c>
      <c r="F1535">
        <v>5</v>
      </c>
      <c r="G1535">
        <v>6</v>
      </c>
      <c r="J1535" s="1">
        <f t="shared" si="235"/>
        <v>1.9634954084936209E-3</v>
      </c>
      <c r="K1535" s="2">
        <f t="shared" si="244"/>
        <v>7.3344795804612326E-3</v>
      </c>
      <c r="L1535" t="s">
        <v>13</v>
      </c>
    </row>
    <row r="1536" spans="1:12" hidden="1" x14ac:dyDescent="0.3">
      <c r="A1536">
        <v>17</v>
      </c>
      <c r="B1536">
        <v>63</v>
      </c>
      <c r="C1536">
        <v>1</v>
      </c>
      <c r="D1536">
        <v>22</v>
      </c>
      <c r="E1536" t="s">
        <v>15</v>
      </c>
      <c r="F1536">
        <v>5</v>
      </c>
      <c r="G1536">
        <v>3</v>
      </c>
      <c r="J1536" s="1">
        <f t="shared" si="235"/>
        <v>1.9634954084936209E-3</v>
      </c>
      <c r="K1536" s="2">
        <f t="shared" ref="K1536:K1540" si="245">EXP(-9.7663+1.83097*LN(F1536)+1.09511*LN(G1536))</f>
        <v>3.6378364277704512E-3</v>
      </c>
      <c r="L1536" t="s">
        <v>13</v>
      </c>
    </row>
    <row r="1537" spans="1:12" hidden="1" x14ac:dyDescent="0.3">
      <c r="A1537">
        <v>17</v>
      </c>
      <c r="B1537">
        <v>63</v>
      </c>
      <c r="C1537">
        <v>1</v>
      </c>
      <c r="D1537">
        <v>10</v>
      </c>
      <c r="E1537" t="s">
        <v>12</v>
      </c>
      <c r="F1537">
        <v>5</v>
      </c>
      <c r="G1537">
        <v>3</v>
      </c>
      <c r="J1537" s="1">
        <f t="shared" si="235"/>
        <v>1.9634954084936209E-3</v>
      </c>
      <c r="K1537" s="2">
        <f t="shared" si="245"/>
        <v>3.6378364277704512E-3</v>
      </c>
      <c r="L1537" t="s">
        <v>13</v>
      </c>
    </row>
    <row r="1538" spans="1:12" hidden="1" x14ac:dyDescent="0.3">
      <c r="A1538">
        <v>17</v>
      </c>
      <c r="B1538">
        <v>63</v>
      </c>
      <c r="C1538">
        <v>1</v>
      </c>
      <c r="D1538">
        <v>10</v>
      </c>
      <c r="E1538" t="s">
        <v>12</v>
      </c>
      <c r="F1538">
        <v>5</v>
      </c>
      <c r="G1538">
        <v>3</v>
      </c>
      <c r="J1538" s="1">
        <f t="shared" si="235"/>
        <v>1.9634954084936209E-3</v>
      </c>
      <c r="K1538" s="2">
        <f t="shared" si="245"/>
        <v>3.6378364277704512E-3</v>
      </c>
      <c r="L1538" t="s">
        <v>13</v>
      </c>
    </row>
    <row r="1539" spans="1:12" hidden="1" x14ac:dyDescent="0.3">
      <c r="A1539">
        <v>17</v>
      </c>
      <c r="B1539">
        <v>63</v>
      </c>
      <c r="C1539">
        <v>1</v>
      </c>
      <c r="D1539">
        <v>10</v>
      </c>
      <c r="E1539" t="s">
        <v>12</v>
      </c>
      <c r="F1539">
        <v>10</v>
      </c>
      <c r="G1539">
        <v>3</v>
      </c>
      <c r="J1539" s="1">
        <f t="shared" ref="J1539:J1602" si="246">((F1539*F1539/10000)*(PI()/4*C1539))</f>
        <v>7.8539816339744835E-3</v>
      </c>
      <c r="K1539" s="2">
        <f t="shared" si="245"/>
        <v>1.2942556175112916E-2</v>
      </c>
      <c r="L1539" t="s">
        <v>13</v>
      </c>
    </row>
    <row r="1540" spans="1:12" hidden="1" x14ac:dyDescent="0.3">
      <c r="A1540">
        <v>17</v>
      </c>
      <c r="B1540">
        <v>63</v>
      </c>
      <c r="C1540">
        <v>1</v>
      </c>
      <c r="D1540">
        <v>10</v>
      </c>
      <c r="E1540" t="s">
        <v>12</v>
      </c>
      <c r="F1540">
        <v>5</v>
      </c>
      <c r="G1540">
        <v>3</v>
      </c>
      <c r="J1540" s="1">
        <f t="shared" si="246"/>
        <v>1.9634954084936209E-3</v>
      </c>
      <c r="K1540" s="2">
        <f t="shared" si="245"/>
        <v>3.6378364277704512E-3</v>
      </c>
      <c r="L1540" t="s">
        <v>13</v>
      </c>
    </row>
    <row r="1541" spans="1:12" hidden="1" x14ac:dyDescent="0.3">
      <c r="A1541">
        <v>17</v>
      </c>
      <c r="B1541">
        <v>63</v>
      </c>
      <c r="C1541">
        <v>1</v>
      </c>
      <c r="D1541">
        <v>24</v>
      </c>
      <c r="E1541" t="s">
        <v>18</v>
      </c>
      <c r="F1541">
        <v>5</v>
      </c>
      <c r="G1541">
        <v>3</v>
      </c>
      <c r="J1541" s="1">
        <f t="shared" si="246"/>
        <v>1.9634954084936209E-3</v>
      </c>
      <c r="K1541" s="2">
        <f>EXP(-9.81042+1.86563*LN(F1541)+1.0563*LN(G1541))</f>
        <v>3.5268851656513989E-3</v>
      </c>
      <c r="L1541" t="s">
        <v>13</v>
      </c>
    </row>
    <row r="1542" spans="1:12" hidden="1" x14ac:dyDescent="0.3">
      <c r="A1542">
        <v>17</v>
      </c>
      <c r="B1542">
        <v>63</v>
      </c>
      <c r="C1542">
        <v>1</v>
      </c>
      <c r="D1542">
        <v>10</v>
      </c>
      <c r="E1542" t="s">
        <v>12</v>
      </c>
      <c r="F1542">
        <v>25</v>
      </c>
      <c r="G1542">
        <v>6</v>
      </c>
      <c r="J1542" s="1">
        <f t="shared" si="246"/>
        <v>4.9087385212340517E-2</v>
      </c>
      <c r="K1542" s="2">
        <f>EXP(-9.7663+1.83097*LN(F1542)+1.09511*LN(G1542))</f>
        <v>0.14801210491524977</v>
      </c>
      <c r="L1542" t="s">
        <v>17</v>
      </c>
    </row>
    <row r="1543" spans="1:12" hidden="1" x14ac:dyDescent="0.3">
      <c r="A1543">
        <v>17</v>
      </c>
      <c r="B1543">
        <v>63</v>
      </c>
      <c r="C1543">
        <v>1</v>
      </c>
      <c r="D1543">
        <v>24</v>
      </c>
      <c r="E1543" t="s">
        <v>18</v>
      </c>
      <c r="F1543">
        <v>5</v>
      </c>
      <c r="G1543">
        <v>3</v>
      </c>
      <c r="J1543" s="1">
        <f t="shared" si="246"/>
        <v>1.9634954084936209E-3</v>
      </c>
      <c r="K1543" s="2">
        <f t="shared" ref="K1543:K1546" si="247">EXP(-9.81042+1.86563*LN(F1543)+1.0563*LN(G1543))</f>
        <v>3.5268851656513989E-3</v>
      </c>
      <c r="L1543" t="s">
        <v>13</v>
      </c>
    </row>
    <row r="1544" spans="1:12" hidden="1" x14ac:dyDescent="0.3">
      <c r="A1544">
        <v>17</v>
      </c>
      <c r="B1544">
        <v>63</v>
      </c>
      <c r="C1544">
        <v>1</v>
      </c>
      <c r="D1544">
        <v>24</v>
      </c>
      <c r="E1544" t="s">
        <v>18</v>
      </c>
      <c r="F1544">
        <v>5</v>
      </c>
      <c r="G1544">
        <v>3</v>
      </c>
      <c r="J1544" s="1">
        <f t="shared" si="246"/>
        <v>1.9634954084936209E-3</v>
      </c>
      <c r="K1544" s="2">
        <f t="shared" si="247"/>
        <v>3.5268851656513989E-3</v>
      </c>
      <c r="L1544" t="s">
        <v>13</v>
      </c>
    </row>
    <row r="1545" spans="1:12" hidden="1" x14ac:dyDescent="0.3">
      <c r="A1545">
        <v>17</v>
      </c>
      <c r="B1545">
        <v>63</v>
      </c>
      <c r="C1545">
        <v>1</v>
      </c>
      <c r="D1545">
        <v>24</v>
      </c>
      <c r="E1545" t="s">
        <v>18</v>
      </c>
      <c r="F1545">
        <v>5</v>
      </c>
      <c r="G1545">
        <v>3</v>
      </c>
      <c r="J1545" s="1">
        <f t="shared" si="246"/>
        <v>1.9634954084936209E-3</v>
      </c>
      <c r="K1545" s="2">
        <f t="shared" si="247"/>
        <v>3.5268851656513989E-3</v>
      </c>
      <c r="L1545" t="s">
        <v>13</v>
      </c>
    </row>
    <row r="1546" spans="1:12" hidden="1" x14ac:dyDescent="0.3">
      <c r="A1546">
        <v>17</v>
      </c>
      <c r="B1546">
        <v>63</v>
      </c>
      <c r="C1546">
        <v>1</v>
      </c>
      <c r="D1546">
        <v>24</v>
      </c>
      <c r="E1546" t="s">
        <v>18</v>
      </c>
      <c r="F1546">
        <v>5</v>
      </c>
      <c r="G1546">
        <v>3</v>
      </c>
      <c r="J1546" s="1">
        <f t="shared" si="246"/>
        <v>1.9634954084936209E-3</v>
      </c>
      <c r="K1546" s="2">
        <f t="shared" si="247"/>
        <v>3.5268851656513989E-3</v>
      </c>
      <c r="L1546" t="s">
        <v>13</v>
      </c>
    </row>
    <row r="1547" spans="1:12" hidden="1" x14ac:dyDescent="0.3">
      <c r="A1547">
        <v>17</v>
      </c>
      <c r="B1547">
        <v>63</v>
      </c>
      <c r="C1547">
        <v>1</v>
      </c>
      <c r="D1547">
        <v>10</v>
      </c>
      <c r="E1547" t="s">
        <v>12</v>
      </c>
      <c r="F1547">
        <v>5</v>
      </c>
      <c r="G1547">
        <v>3</v>
      </c>
      <c r="J1547" s="1">
        <f t="shared" si="246"/>
        <v>1.9634954084936209E-3</v>
      </c>
      <c r="K1547" s="2">
        <f t="shared" ref="K1547:K1550" si="248">EXP(-9.7663+1.83097*LN(F1547)+1.09511*LN(G1547))</f>
        <v>3.6378364277704512E-3</v>
      </c>
      <c r="L1547" t="s">
        <v>13</v>
      </c>
    </row>
    <row r="1548" spans="1:12" hidden="1" x14ac:dyDescent="0.3">
      <c r="A1548">
        <v>17</v>
      </c>
      <c r="B1548">
        <v>63</v>
      </c>
      <c r="C1548">
        <v>1</v>
      </c>
      <c r="D1548">
        <v>10</v>
      </c>
      <c r="E1548" t="s">
        <v>12</v>
      </c>
      <c r="F1548">
        <v>5</v>
      </c>
      <c r="G1548">
        <v>3</v>
      </c>
      <c r="J1548" s="1">
        <f t="shared" si="246"/>
        <v>1.9634954084936209E-3</v>
      </c>
      <c r="K1548" s="2">
        <f t="shared" si="248"/>
        <v>3.6378364277704512E-3</v>
      </c>
      <c r="L1548" t="s">
        <v>13</v>
      </c>
    </row>
    <row r="1549" spans="1:12" hidden="1" x14ac:dyDescent="0.3">
      <c r="A1549">
        <v>17</v>
      </c>
      <c r="B1549">
        <v>63</v>
      </c>
      <c r="C1549">
        <v>1</v>
      </c>
      <c r="D1549">
        <v>10</v>
      </c>
      <c r="E1549" t="s">
        <v>12</v>
      </c>
      <c r="F1549">
        <v>10</v>
      </c>
      <c r="G1549">
        <v>3</v>
      </c>
      <c r="J1549" s="1">
        <f t="shared" si="246"/>
        <v>7.8539816339744835E-3</v>
      </c>
      <c r="K1549" s="2">
        <f t="shared" si="248"/>
        <v>1.2942556175112916E-2</v>
      </c>
      <c r="L1549" t="s">
        <v>13</v>
      </c>
    </row>
    <row r="1550" spans="1:12" hidden="1" x14ac:dyDescent="0.3">
      <c r="A1550">
        <v>17</v>
      </c>
      <c r="B1550">
        <v>63</v>
      </c>
      <c r="C1550">
        <v>1</v>
      </c>
      <c r="D1550">
        <v>10</v>
      </c>
      <c r="E1550" t="s">
        <v>12</v>
      </c>
      <c r="F1550">
        <v>5</v>
      </c>
      <c r="G1550">
        <v>3</v>
      </c>
      <c r="J1550" s="1">
        <f t="shared" si="246"/>
        <v>1.9634954084936209E-3</v>
      </c>
      <c r="K1550" s="2">
        <f t="shared" si="248"/>
        <v>3.6378364277704512E-3</v>
      </c>
      <c r="L1550" t="s">
        <v>13</v>
      </c>
    </row>
    <row r="1551" spans="1:12" hidden="1" x14ac:dyDescent="0.3">
      <c r="A1551">
        <v>17</v>
      </c>
      <c r="B1551">
        <v>63</v>
      </c>
      <c r="C1551">
        <v>1</v>
      </c>
      <c r="D1551">
        <v>24</v>
      </c>
      <c r="E1551" t="s">
        <v>18</v>
      </c>
      <c r="F1551">
        <v>5</v>
      </c>
      <c r="G1551">
        <v>3</v>
      </c>
      <c r="J1551" s="1">
        <f t="shared" si="246"/>
        <v>1.9634954084936209E-3</v>
      </c>
      <c r="K1551" s="2">
        <f>EXP(-9.81042+1.86563*LN(F1551)+1.0563*LN(G1551))</f>
        <v>3.5268851656513989E-3</v>
      </c>
      <c r="L1551" t="s">
        <v>13</v>
      </c>
    </row>
    <row r="1552" spans="1:12" hidden="1" x14ac:dyDescent="0.3">
      <c r="A1552">
        <v>17</v>
      </c>
      <c r="B1552">
        <v>63</v>
      </c>
      <c r="C1552">
        <v>1</v>
      </c>
      <c r="D1552">
        <v>10</v>
      </c>
      <c r="E1552" t="s">
        <v>12</v>
      </c>
      <c r="F1552">
        <v>25</v>
      </c>
      <c r="G1552">
        <v>6</v>
      </c>
      <c r="J1552" s="1">
        <f t="shared" si="246"/>
        <v>4.9087385212340517E-2</v>
      </c>
      <c r="K1552" s="2">
        <f>EXP(-9.7663+1.83097*LN(F1552)+1.09511*LN(G1552))</f>
        <v>0.14801210491524977</v>
      </c>
      <c r="L1552" t="s">
        <v>17</v>
      </c>
    </row>
    <row r="1553" spans="1:12" hidden="1" x14ac:dyDescent="0.3">
      <c r="A1553">
        <v>17</v>
      </c>
      <c r="B1553">
        <v>63</v>
      </c>
      <c r="C1553">
        <v>1</v>
      </c>
      <c r="D1553">
        <v>24</v>
      </c>
      <c r="E1553" t="s">
        <v>18</v>
      </c>
      <c r="F1553">
        <v>5</v>
      </c>
      <c r="G1553">
        <v>3</v>
      </c>
      <c r="J1553" s="1">
        <f t="shared" si="246"/>
        <v>1.9634954084936209E-3</v>
      </c>
      <c r="K1553" s="2">
        <f t="shared" ref="K1553:K1555" si="249">EXP(-9.81042+1.86563*LN(F1553)+1.0563*LN(G1553))</f>
        <v>3.5268851656513989E-3</v>
      </c>
      <c r="L1553" t="s">
        <v>13</v>
      </c>
    </row>
    <row r="1554" spans="1:12" hidden="1" x14ac:dyDescent="0.3">
      <c r="A1554">
        <v>17</v>
      </c>
      <c r="B1554">
        <v>63</v>
      </c>
      <c r="C1554">
        <v>1</v>
      </c>
      <c r="D1554">
        <v>24</v>
      </c>
      <c r="E1554" t="s">
        <v>18</v>
      </c>
      <c r="F1554">
        <v>5</v>
      </c>
      <c r="G1554">
        <v>3</v>
      </c>
      <c r="J1554" s="1">
        <f t="shared" si="246"/>
        <v>1.9634954084936209E-3</v>
      </c>
      <c r="K1554" s="2">
        <f t="shared" si="249"/>
        <v>3.5268851656513989E-3</v>
      </c>
      <c r="L1554" t="s">
        <v>13</v>
      </c>
    </row>
    <row r="1555" spans="1:12" hidden="1" x14ac:dyDescent="0.3">
      <c r="A1555">
        <v>17</v>
      </c>
      <c r="B1555">
        <v>63</v>
      </c>
      <c r="C1555">
        <v>1</v>
      </c>
      <c r="D1555">
        <v>24</v>
      </c>
      <c r="E1555" t="s">
        <v>18</v>
      </c>
      <c r="F1555">
        <v>5</v>
      </c>
      <c r="G1555">
        <v>3</v>
      </c>
      <c r="J1555" s="1">
        <f t="shared" si="246"/>
        <v>1.9634954084936209E-3</v>
      </c>
      <c r="K1555" s="2">
        <f t="shared" si="249"/>
        <v>3.5268851656513989E-3</v>
      </c>
      <c r="L1555" t="s">
        <v>13</v>
      </c>
    </row>
    <row r="1556" spans="1:12" hidden="1" x14ac:dyDescent="0.3">
      <c r="A1556">
        <v>17</v>
      </c>
      <c r="B1556">
        <v>63</v>
      </c>
      <c r="C1556">
        <v>1</v>
      </c>
      <c r="D1556">
        <v>22</v>
      </c>
      <c r="E1556" t="s">
        <v>15</v>
      </c>
      <c r="F1556">
        <v>5</v>
      </c>
      <c r="G1556">
        <v>3</v>
      </c>
      <c r="J1556" s="1">
        <f t="shared" si="246"/>
        <v>1.9634954084936209E-3</v>
      </c>
      <c r="K1556" s="2">
        <f>EXP(-9.7663+1.83097*LN(F1556)+1.09511*LN(G1556))</f>
        <v>3.6378364277704512E-3</v>
      </c>
      <c r="L1556" t="s">
        <v>13</v>
      </c>
    </row>
    <row r="1557" spans="1:12" hidden="1" x14ac:dyDescent="0.3">
      <c r="A1557">
        <v>17</v>
      </c>
      <c r="B1557">
        <v>63</v>
      </c>
      <c r="C1557">
        <v>1</v>
      </c>
      <c r="D1557">
        <v>24</v>
      </c>
      <c r="E1557" t="s">
        <v>18</v>
      </c>
      <c r="F1557">
        <v>15</v>
      </c>
      <c r="G1557">
        <v>6</v>
      </c>
      <c r="J1557" s="1">
        <f t="shared" si="246"/>
        <v>1.7671458676442587E-2</v>
      </c>
      <c r="K1557" s="2">
        <f t="shared" ref="K1557:K1560" si="250">EXP(-9.81042+1.86563*LN(F1557)+1.0563*LN(G1557))</f>
        <v>5.6950957515054322E-2</v>
      </c>
      <c r="L1557" t="s">
        <v>13</v>
      </c>
    </row>
    <row r="1558" spans="1:12" hidden="1" x14ac:dyDescent="0.3">
      <c r="A1558">
        <v>17</v>
      </c>
      <c r="B1558">
        <v>63</v>
      </c>
      <c r="C1558">
        <v>1</v>
      </c>
      <c r="D1558">
        <v>24</v>
      </c>
      <c r="E1558" t="s">
        <v>18</v>
      </c>
      <c r="F1558">
        <v>15</v>
      </c>
      <c r="G1558">
        <v>6</v>
      </c>
      <c r="J1558" s="1">
        <f t="shared" si="246"/>
        <v>1.7671458676442587E-2</v>
      </c>
      <c r="K1558" s="2">
        <f t="shared" si="250"/>
        <v>5.6950957515054322E-2</v>
      </c>
      <c r="L1558" t="s">
        <v>13</v>
      </c>
    </row>
    <row r="1559" spans="1:12" hidden="1" x14ac:dyDescent="0.3">
      <c r="A1559">
        <v>17</v>
      </c>
      <c r="B1559">
        <v>63</v>
      </c>
      <c r="C1559">
        <v>1</v>
      </c>
      <c r="D1559">
        <v>24</v>
      </c>
      <c r="E1559" t="s">
        <v>18</v>
      </c>
      <c r="F1559">
        <v>10</v>
      </c>
      <c r="G1559">
        <v>6</v>
      </c>
      <c r="J1559" s="1">
        <f t="shared" si="246"/>
        <v>7.8539816339744835E-3</v>
      </c>
      <c r="K1559" s="2">
        <f t="shared" si="250"/>
        <v>2.6728826664807165E-2</v>
      </c>
      <c r="L1559" t="s">
        <v>13</v>
      </c>
    </row>
    <row r="1560" spans="1:12" hidden="1" x14ac:dyDescent="0.3">
      <c r="A1560">
        <v>17</v>
      </c>
      <c r="B1560">
        <v>63</v>
      </c>
      <c r="C1560">
        <v>1</v>
      </c>
      <c r="D1560">
        <v>24</v>
      </c>
      <c r="E1560" t="s">
        <v>18</v>
      </c>
      <c r="F1560">
        <v>5</v>
      </c>
      <c r="G1560">
        <v>6</v>
      </c>
      <c r="J1560" s="1">
        <f t="shared" si="246"/>
        <v>1.9634954084936209E-3</v>
      </c>
      <c r="K1560" s="2">
        <f t="shared" si="250"/>
        <v>7.3344795804612326E-3</v>
      </c>
      <c r="L1560" t="s">
        <v>13</v>
      </c>
    </row>
    <row r="1561" spans="1:12" hidden="1" x14ac:dyDescent="0.3">
      <c r="A1561">
        <v>17</v>
      </c>
      <c r="B1561">
        <v>63</v>
      </c>
      <c r="C1561">
        <v>1</v>
      </c>
      <c r="D1561">
        <v>22</v>
      </c>
      <c r="E1561" t="s">
        <v>15</v>
      </c>
      <c r="F1561">
        <v>5</v>
      </c>
      <c r="G1561">
        <v>3</v>
      </c>
      <c r="J1561" s="1">
        <f t="shared" si="246"/>
        <v>1.9634954084936209E-3</v>
      </c>
      <c r="K1561" s="2">
        <f t="shared" ref="K1561:K1565" si="251">EXP(-9.7663+1.83097*LN(F1561)+1.09511*LN(G1561))</f>
        <v>3.6378364277704512E-3</v>
      </c>
      <c r="L1561" t="s">
        <v>13</v>
      </c>
    </row>
    <row r="1562" spans="1:12" hidden="1" x14ac:dyDescent="0.3">
      <c r="A1562">
        <v>17</v>
      </c>
      <c r="B1562">
        <v>63</v>
      </c>
      <c r="C1562">
        <v>1</v>
      </c>
      <c r="D1562">
        <v>10</v>
      </c>
      <c r="E1562" t="s">
        <v>12</v>
      </c>
      <c r="F1562">
        <v>5</v>
      </c>
      <c r="G1562">
        <v>3</v>
      </c>
      <c r="J1562" s="1">
        <f t="shared" si="246"/>
        <v>1.9634954084936209E-3</v>
      </c>
      <c r="K1562" s="2">
        <f t="shared" si="251"/>
        <v>3.6378364277704512E-3</v>
      </c>
      <c r="L1562" t="s">
        <v>13</v>
      </c>
    </row>
    <row r="1563" spans="1:12" hidden="1" x14ac:dyDescent="0.3">
      <c r="A1563">
        <v>17</v>
      </c>
      <c r="B1563">
        <v>63</v>
      </c>
      <c r="C1563">
        <v>1</v>
      </c>
      <c r="D1563">
        <v>10</v>
      </c>
      <c r="E1563" t="s">
        <v>12</v>
      </c>
      <c r="F1563">
        <v>5</v>
      </c>
      <c r="G1563">
        <v>3</v>
      </c>
      <c r="J1563" s="1">
        <f t="shared" si="246"/>
        <v>1.9634954084936209E-3</v>
      </c>
      <c r="K1563" s="2">
        <f t="shared" si="251"/>
        <v>3.6378364277704512E-3</v>
      </c>
      <c r="L1563" t="s">
        <v>13</v>
      </c>
    </row>
    <row r="1564" spans="1:12" hidden="1" x14ac:dyDescent="0.3">
      <c r="A1564">
        <v>17</v>
      </c>
      <c r="B1564">
        <v>63</v>
      </c>
      <c r="C1564">
        <v>1</v>
      </c>
      <c r="D1564">
        <v>10</v>
      </c>
      <c r="E1564" t="s">
        <v>12</v>
      </c>
      <c r="F1564">
        <v>10</v>
      </c>
      <c r="G1564">
        <v>3</v>
      </c>
      <c r="J1564" s="1">
        <f t="shared" si="246"/>
        <v>7.8539816339744835E-3</v>
      </c>
      <c r="K1564" s="2">
        <f t="shared" si="251"/>
        <v>1.2942556175112916E-2</v>
      </c>
      <c r="L1564" t="s">
        <v>13</v>
      </c>
    </row>
    <row r="1565" spans="1:12" hidden="1" x14ac:dyDescent="0.3">
      <c r="A1565">
        <v>17</v>
      </c>
      <c r="B1565">
        <v>63</v>
      </c>
      <c r="C1565">
        <v>1</v>
      </c>
      <c r="D1565">
        <v>10</v>
      </c>
      <c r="E1565" t="s">
        <v>12</v>
      </c>
      <c r="F1565">
        <v>5</v>
      </c>
      <c r="G1565">
        <v>3</v>
      </c>
      <c r="J1565" s="1">
        <f t="shared" si="246"/>
        <v>1.9634954084936209E-3</v>
      </c>
      <c r="K1565" s="2">
        <f t="shared" si="251"/>
        <v>3.6378364277704512E-3</v>
      </c>
      <c r="L1565" t="s">
        <v>13</v>
      </c>
    </row>
    <row r="1566" spans="1:12" hidden="1" x14ac:dyDescent="0.3">
      <c r="A1566">
        <v>17</v>
      </c>
      <c r="B1566">
        <v>63</v>
      </c>
      <c r="C1566">
        <v>1</v>
      </c>
      <c r="D1566">
        <v>24</v>
      </c>
      <c r="E1566" t="s">
        <v>18</v>
      </c>
      <c r="F1566">
        <v>5</v>
      </c>
      <c r="G1566">
        <v>3</v>
      </c>
      <c r="J1566" s="1">
        <f t="shared" si="246"/>
        <v>1.9634954084936209E-3</v>
      </c>
      <c r="K1566" s="2">
        <f>EXP(-9.81042+1.86563*LN(F1566)+1.0563*LN(G1566))</f>
        <v>3.5268851656513989E-3</v>
      </c>
      <c r="L1566" t="s">
        <v>13</v>
      </c>
    </row>
    <row r="1567" spans="1:12" hidden="1" x14ac:dyDescent="0.3">
      <c r="A1567">
        <v>17</v>
      </c>
      <c r="B1567">
        <v>63</v>
      </c>
      <c r="C1567">
        <v>1</v>
      </c>
      <c r="D1567">
        <v>10</v>
      </c>
      <c r="E1567" t="s">
        <v>12</v>
      </c>
      <c r="F1567">
        <v>25</v>
      </c>
      <c r="G1567">
        <v>6</v>
      </c>
      <c r="J1567" s="1">
        <f t="shared" si="246"/>
        <v>4.9087385212340517E-2</v>
      </c>
      <c r="K1567" s="2">
        <f>EXP(-9.7663+1.83097*LN(F1567)+1.09511*LN(G1567))</f>
        <v>0.14801210491524977</v>
      </c>
      <c r="L1567" t="s">
        <v>17</v>
      </c>
    </row>
    <row r="1568" spans="1:12" hidden="1" x14ac:dyDescent="0.3">
      <c r="A1568">
        <v>17</v>
      </c>
      <c r="B1568">
        <v>63</v>
      </c>
      <c r="C1568">
        <v>1</v>
      </c>
      <c r="D1568">
        <v>24</v>
      </c>
      <c r="E1568" t="s">
        <v>18</v>
      </c>
      <c r="F1568">
        <v>5</v>
      </c>
      <c r="G1568">
        <v>3</v>
      </c>
      <c r="J1568" s="1">
        <f t="shared" si="246"/>
        <v>1.9634954084936209E-3</v>
      </c>
      <c r="K1568" s="2">
        <f t="shared" ref="K1568:K1569" si="252">EXP(-9.81042+1.86563*LN(F1568)+1.0563*LN(G1568))</f>
        <v>3.5268851656513989E-3</v>
      </c>
      <c r="L1568" t="s">
        <v>13</v>
      </c>
    </row>
    <row r="1569" spans="1:12" hidden="1" x14ac:dyDescent="0.3">
      <c r="A1569">
        <v>17</v>
      </c>
      <c r="B1569">
        <v>64</v>
      </c>
      <c r="C1569">
        <v>1</v>
      </c>
      <c r="D1569">
        <v>24</v>
      </c>
      <c r="E1569" t="s">
        <v>18</v>
      </c>
      <c r="F1569">
        <v>10</v>
      </c>
      <c r="G1569">
        <v>5</v>
      </c>
      <c r="J1569" s="1">
        <f t="shared" si="246"/>
        <v>7.8539816339744835E-3</v>
      </c>
      <c r="K1569" s="2">
        <f t="shared" si="252"/>
        <v>2.2046555420420225E-2</v>
      </c>
      <c r="L1569" t="s">
        <v>13</v>
      </c>
    </row>
    <row r="1570" spans="1:12" hidden="1" x14ac:dyDescent="0.3">
      <c r="A1570">
        <v>17</v>
      </c>
      <c r="B1570">
        <v>64</v>
      </c>
      <c r="C1570">
        <v>1</v>
      </c>
      <c r="D1570">
        <v>10</v>
      </c>
      <c r="E1570" t="s">
        <v>12</v>
      </c>
      <c r="F1570">
        <v>10</v>
      </c>
      <c r="G1570">
        <v>3</v>
      </c>
      <c r="J1570" s="1">
        <f t="shared" si="246"/>
        <v>7.8539816339744835E-3</v>
      </c>
      <c r="K1570" s="2">
        <f t="shared" ref="K1570:K1571" si="253">EXP(-9.7663+1.83097*LN(F1570)+1.09511*LN(G1570))</f>
        <v>1.2942556175112916E-2</v>
      </c>
      <c r="L1570" t="s">
        <v>13</v>
      </c>
    </row>
    <row r="1571" spans="1:12" hidden="1" x14ac:dyDescent="0.3">
      <c r="A1571">
        <v>17</v>
      </c>
      <c r="B1571">
        <v>64</v>
      </c>
      <c r="C1571">
        <v>1</v>
      </c>
      <c r="D1571">
        <v>10</v>
      </c>
      <c r="E1571" t="s">
        <v>12</v>
      </c>
      <c r="F1571">
        <v>5</v>
      </c>
      <c r="G1571">
        <v>3</v>
      </c>
      <c r="J1571" s="1">
        <f t="shared" si="246"/>
        <v>1.9634954084936209E-3</v>
      </c>
      <c r="K1571" s="2">
        <f t="shared" si="253"/>
        <v>3.6378364277704512E-3</v>
      </c>
      <c r="L1571" t="s">
        <v>13</v>
      </c>
    </row>
    <row r="1572" spans="1:12" hidden="1" x14ac:dyDescent="0.3">
      <c r="A1572">
        <v>17</v>
      </c>
      <c r="B1572">
        <v>64</v>
      </c>
      <c r="C1572">
        <v>1</v>
      </c>
      <c r="D1572">
        <v>24</v>
      </c>
      <c r="E1572" t="s">
        <v>18</v>
      </c>
      <c r="F1572">
        <v>5</v>
      </c>
      <c r="G1572">
        <v>3</v>
      </c>
      <c r="J1572" s="1">
        <f t="shared" si="246"/>
        <v>1.9634954084936209E-3</v>
      </c>
      <c r="K1572" s="2">
        <f>EXP(-9.81042+1.86563*LN(F1572)+1.0563*LN(G1572))</f>
        <v>3.5268851656513989E-3</v>
      </c>
      <c r="L1572" t="s">
        <v>13</v>
      </c>
    </row>
    <row r="1573" spans="1:12" hidden="1" x14ac:dyDescent="0.3">
      <c r="A1573">
        <v>17</v>
      </c>
      <c r="B1573">
        <v>64</v>
      </c>
      <c r="C1573">
        <v>1</v>
      </c>
      <c r="D1573">
        <v>10</v>
      </c>
      <c r="E1573" t="s">
        <v>12</v>
      </c>
      <c r="F1573">
        <v>25</v>
      </c>
      <c r="G1573">
        <v>6</v>
      </c>
      <c r="J1573" s="1">
        <f t="shared" si="246"/>
        <v>4.9087385212340517E-2</v>
      </c>
      <c r="K1573" s="2">
        <f>EXP(-9.7663+1.83097*LN(F1573)+1.09511*LN(G1573))</f>
        <v>0.14801210491524977</v>
      </c>
      <c r="L1573" t="s">
        <v>17</v>
      </c>
    </row>
    <row r="1574" spans="1:12" hidden="1" x14ac:dyDescent="0.3">
      <c r="A1574">
        <v>17</v>
      </c>
      <c r="B1574">
        <v>64</v>
      </c>
      <c r="C1574">
        <v>1</v>
      </c>
      <c r="D1574">
        <v>24</v>
      </c>
      <c r="E1574" t="s">
        <v>18</v>
      </c>
      <c r="F1574">
        <v>5</v>
      </c>
      <c r="G1574">
        <v>3</v>
      </c>
      <c r="J1574" s="1">
        <f t="shared" si="246"/>
        <v>1.9634954084936209E-3</v>
      </c>
      <c r="K1574" s="2">
        <f t="shared" ref="K1574:K1576" si="254">EXP(-9.81042+1.86563*LN(F1574)+1.0563*LN(G1574))</f>
        <v>3.5268851656513989E-3</v>
      </c>
      <c r="L1574" t="s">
        <v>13</v>
      </c>
    </row>
    <row r="1575" spans="1:12" hidden="1" x14ac:dyDescent="0.3">
      <c r="A1575">
        <v>17</v>
      </c>
      <c r="B1575">
        <v>64</v>
      </c>
      <c r="C1575">
        <v>1</v>
      </c>
      <c r="D1575">
        <v>24</v>
      </c>
      <c r="E1575" t="s">
        <v>18</v>
      </c>
      <c r="F1575">
        <v>5</v>
      </c>
      <c r="G1575">
        <v>3</v>
      </c>
      <c r="J1575" s="1">
        <f t="shared" si="246"/>
        <v>1.9634954084936209E-3</v>
      </c>
      <c r="K1575" s="2">
        <f t="shared" si="254"/>
        <v>3.5268851656513989E-3</v>
      </c>
      <c r="L1575" t="s">
        <v>13</v>
      </c>
    </row>
    <row r="1576" spans="1:12" hidden="1" x14ac:dyDescent="0.3">
      <c r="A1576">
        <v>17</v>
      </c>
      <c r="B1576">
        <v>64</v>
      </c>
      <c r="C1576">
        <v>1</v>
      </c>
      <c r="D1576">
        <v>24</v>
      </c>
      <c r="E1576" t="s">
        <v>18</v>
      </c>
      <c r="F1576">
        <v>5</v>
      </c>
      <c r="G1576">
        <v>3</v>
      </c>
      <c r="J1576" s="1">
        <f t="shared" si="246"/>
        <v>1.9634954084936209E-3</v>
      </c>
      <c r="K1576" s="2">
        <f t="shared" si="254"/>
        <v>3.5268851656513989E-3</v>
      </c>
      <c r="L1576" t="s">
        <v>13</v>
      </c>
    </row>
    <row r="1577" spans="1:12" hidden="1" x14ac:dyDescent="0.3">
      <c r="A1577">
        <v>17</v>
      </c>
      <c r="B1577">
        <v>64</v>
      </c>
      <c r="C1577">
        <v>1</v>
      </c>
      <c r="D1577">
        <v>22</v>
      </c>
      <c r="E1577" t="s">
        <v>15</v>
      </c>
      <c r="F1577">
        <v>5</v>
      </c>
      <c r="G1577">
        <v>3</v>
      </c>
      <c r="J1577" s="1">
        <f t="shared" si="246"/>
        <v>1.9634954084936209E-3</v>
      </c>
      <c r="K1577" s="2">
        <f t="shared" ref="K1577:K1581" si="255">EXP(-9.7663+1.83097*LN(F1577)+1.09511*LN(G1577))</f>
        <v>3.6378364277704512E-3</v>
      </c>
      <c r="L1577" t="s">
        <v>13</v>
      </c>
    </row>
    <row r="1578" spans="1:12" hidden="1" x14ac:dyDescent="0.3">
      <c r="A1578">
        <v>17</v>
      </c>
      <c r="B1578">
        <v>64</v>
      </c>
      <c r="C1578">
        <v>1</v>
      </c>
      <c r="D1578">
        <v>22</v>
      </c>
      <c r="E1578" t="s">
        <v>15</v>
      </c>
      <c r="F1578">
        <v>5</v>
      </c>
      <c r="G1578">
        <v>3</v>
      </c>
      <c r="J1578" s="1">
        <f t="shared" si="246"/>
        <v>1.9634954084936209E-3</v>
      </c>
      <c r="K1578" s="2">
        <f t="shared" si="255"/>
        <v>3.6378364277704512E-3</v>
      </c>
      <c r="L1578" t="s">
        <v>13</v>
      </c>
    </row>
    <row r="1579" spans="1:12" hidden="1" x14ac:dyDescent="0.3">
      <c r="A1579">
        <v>17</v>
      </c>
      <c r="B1579">
        <v>64</v>
      </c>
      <c r="C1579">
        <v>1</v>
      </c>
      <c r="D1579">
        <v>22</v>
      </c>
      <c r="E1579" t="s">
        <v>15</v>
      </c>
      <c r="F1579">
        <v>10</v>
      </c>
      <c r="G1579">
        <v>3</v>
      </c>
      <c r="J1579" s="1">
        <f t="shared" si="246"/>
        <v>7.8539816339744835E-3</v>
      </c>
      <c r="K1579" s="2">
        <f t="shared" si="255"/>
        <v>1.2942556175112916E-2</v>
      </c>
      <c r="L1579" t="s">
        <v>13</v>
      </c>
    </row>
    <row r="1580" spans="1:12" hidden="1" x14ac:dyDescent="0.3">
      <c r="A1580">
        <v>17</v>
      </c>
      <c r="B1580">
        <v>64</v>
      </c>
      <c r="C1580">
        <v>1</v>
      </c>
      <c r="D1580">
        <v>22</v>
      </c>
      <c r="E1580" t="s">
        <v>15</v>
      </c>
      <c r="F1580">
        <v>10</v>
      </c>
      <c r="G1580">
        <v>3</v>
      </c>
      <c r="J1580" s="1">
        <f t="shared" si="246"/>
        <v>7.8539816339744835E-3</v>
      </c>
      <c r="K1580" s="2">
        <f t="shared" si="255"/>
        <v>1.2942556175112916E-2</v>
      </c>
      <c r="L1580" t="s">
        <v>13</v>
      </c>
    </row>
    <row r="1581" spans="1:12" hidden="1" x14ac:dyDescent="0.3">
      <c r="A1581">
        <v>17</v>
      </c>
      <c r="B1581">
        <v>64</v>
      </c>
      <c r="C1581">
        <v>1</v>
      </c>
      <c r="D1581">
        <v>22</v>
      </c>
      <c r="E1581" t="s">
        <v>15</v>
      </c>
      <c r="F1581">
        <v>10</v>
      </c>
      <c r="G1581">
        <v>3</v>
      </c>
      <c r="J1581" s="1">
        <f t="shared" si="246"/>
        <v>7.8539816339744835E-3</v>
      </c>
      <c r="K1581" s="2">
        <f t="shared" si="255"/>
        <v>1.2942556175112916E-2</v>
      </c>
      <c r="L1581" t="s">
        <v>13</v>
      </c>
    </row>
    <row r="1582" spans="1:12" hidden="1" x14ac:dyDescent="0.3">
      <c r="A1582">
        <v>17</v>
      </c>
      <c r="B1582">
        <v>64</v>
      </c>
      <c r="C1582">
        <v>1</v>
      </c>
      <c r="D1582">
        <v>24</v>
      </c>
      <c r="E1582" t="s">
        <v>18</v>
      </c>
      <c r="F1582">
        <v>5</v>
      </c>
      <c r="G1582">
        <v>3</v>
      </c>
      <c r="J1582" s="1">
        <f t="shared" si="246"/>
        <v>1.9634954084936209E-3</v>
      </c>
      <c r="K1582" s="2">
        <f t="shared" ref="K1582:K1583" si="256">EXP(-9.81042+1.86563*LN(F1582)+1.0563*LN(G1582))</f>
        <v>3.5268851656513989E-3</v>
      </c>
      <c r="L1582" t="s">
        <v>13</v>
      </c>
    </row>
    <row r="1583" spans="1:12" hidden="1" x14ac:dyDescent="0.3">
      <c r="A1583">
        <v>17</v>
      </c>
      <c r="B1583">
        <v>64</v>
      </c>
      <c r="C1583">
        <v>1</v>
      </c>
      <c r="D1583">
        <v>24</v>
      </c>
      <c r="E1583" t="s">
        <v>18</v>
      </c>
      <c r="F1583">
        <v>5</v>
      </c>
      <c r="G1583">
        <v>3</v>
      </c>
      <c r="J1583" s="1">
        <f t="shared" si="246"/>
        <v>1.9634954084936209E-3</v>
      </c>
      <c r="K1583" s="2">
        <f t="shared" si="256"/>
        <v>3.5268851656513989E-3</v>
      </c>
      <c r="L1583" t="s">
        <v>13</v>
      </c>
    </row>
    <row r="1584" spans="1:12" hidden="1" x14ac:dyDescent="0.3">
      <c r="A1584">
        <v>17</v>
      </c>
      <c r="B1584">
        <v>64</v>
      </c>
      <c r="C1584">
        <v>1</v>
      </c>
      <c r="D1584">
        <v>22</v>
      </c>
      <c r="E1584" t="s">
        <v>15</v>
      </c>
      <c r="F1584">
        <v>5</v>
      </c>
      <c r="G1584">
        <v>3</v>
      </c>
      <c r="J1584" s="1">
        <f t="shared" si="246"/>
        <v>1.9634954084936209E-3</v>
      </c>
      <c r="K1584" s="2">
        <f>EXP(-9.7663+1.83097*LN(F1584)+1.09511*LN(G1584))</f>
        <v>3.6378364277704512E-3</v>
      </c>
      <c r="L1584" t="s">
        <v>13</v>
      </c>
    </row>
    <row r="1585" spans="1:12" hidden="1" x14ac:dyDescent="0.3">
      <c r="A1585">
        <v>17</v>
      </c>
      <c r="B1585">
        <v>64</v>
      </c>
      <c r="C1585">
        <v>1</v>
      </c>
      <c r="D1585">
        <v>24</v>
      </c>
      <c r="E1585" t="s">
        <v>18</v>
      </c>
      <c r="F1585">
        <v>15</v>
      </c>
      <c r="G1585">
        <v>6</v>
      </c>
      <c r="J1585" s="1">
        <f t="shared" si="246"/>
        <v>1.7671458676442587E-2</v>
      </c>
      <c r="K1585" s="2">
        <f t="shared" ref="K1585:K1596" si="257">EXP(-9.81042+1.86563*LN(F1585)+1.0563*LN(G1585))</f>
        <v>5.6950957515054322E-2</v>
      </c>
      <c r="L1585" t="s">
        <v>13</v>
      </c>
    </row>
    <row r="1586" spans="1:12" hidden="1" x14ac:dyDescent="0.3">
      <c r="A1586">
        <v>17</v>
      </c>
      <c r="B1586">
        <v>64</v>
      </c>
      <c r="C1586">
        <v>1</v>
      </c>
      <c r="D1586">
        <v>24</v>
      </c>
      <c r="E1586" t="s">
        <v>18</v>
      </c>
      <c r="F1586">
        <v>5</v>
      </c>
      <c r="G1586">
        <v>3</v>
      </c>
      <c r="J1586" s="1">
        <f t="shared" si="246"/>
        <v>1.9634954084936209E-3</v>
      </c>
      <c r="K1586" s="2">
        <f t="shared" si="257"/>
        <v>3.5268851656513989E-3</v>
      </c>
      <c r="L1586" t="s">
        <v>13</v>
      </c>
    </row>
    <row r="1587" spans="1:12" hidden="1" x14ac:dyDescent="0.3">
      <c r="A1587">
        <v>17</v>
      </c>
      <c r="B1587">
        <v>64</v>
      </c>
      <c r="C1587">
        <v>1</v>
      </c>
      <c r="D1587">
        <v>24</v>
      </c>
      <c r="E1587" t="s">
        <v>18</v>
      </c>
      <c r="F1587">
        <v>5</v>
      </c>
      <c r="G1587">
        <v>3</v>
      </c>
      <c r="J1587" s="1">
        <f t="shared" si="246"/>
        <v>1.9634954084936209E-3</v>
      </c>
      <c r="K1587" s="2">
        <f t="shared" si="257"/>
        <v>3.5268851656513989E-3</v>
      </c>
      <c r="L1587" t="s">
        <v>13</v>
      </c>
    </row>
    <row r="1588" spans="1:12" hidden="1" x14ac:dyDescent="0.3">
      <c r="A1588">
        <v>17</v>
      </c>
      <c r="B1588">
        <v>64</v>
      </c>
      <c r="C1588">
        <v>1</v>
      </c>
      <c r="D1588">
        <v>24</v>
      </c>
      <c r="E1588" t="s">
        <v>18</v>
      </c>
      <c r="F1588">
        <v>5</v>
      </c>
      <c r="G1588">
        <v>3</v>
      </c>
      <c r="J1588" s="1">
        <f t="shared" si="246"/>
        <v>1.9634954084936209E-3</v>
      </c>
      <c r="K1588" s="2">
        <f t="shared" si="257"/>
        <v>3.5268851656513989E-3</v>
      </c>
      <c r="L1588" t="s">
        <v>13</v>
      </c>
    </row>
    <row r="1589" spans="1:12" hidden="1" x14ac:dyDescent="0.3">
      <c r="A1589">
        <v>17</v>
      </c>
      <c r="B1589">
        <v>64</v>
      </c>
      <c r="C1589">
        <v>1</v>
      </c>
      <c r="D1589">
        <v>24</v>
      </c>
      <c r="E1589" t="s">
        <v>18</v>
      </c>
      <c r="F1589">
        <v>5</v>
      </c>
      <c r="G1589">
        <v>3</v>
      </c>
      <c r="J1589" s="1">
        <f t="shared" si="246"/>
        <v>1.9634954084936209E-3</v>
      </c>
      <c r="K1589" s="2">
        <f t="shared" si="257"/>
        <v>3.5268851656513989E-3</v>
      </c>
      <c r="L1589" t="s">
        <v>13</v>
      </c>
    </row>
    <row r="1590" spans="1:12" hidden="1" x14ac:dyDescent="0.3">
      <c r="A1590">
        <v>17</v>
      </c>
      <c r="B1590">
        <v>64</v>
      </c>
      <c r="C1590">
        <v>1</v>
      </c>
      <c r="D1590">
        <v>24</v>
      </c>
      <c r="E1590" t="s">
        <v>18</v>
      </c>
      <c r="F1590">
        <v>5</v>
      </c>
      <c r="G1590">
        <v>3</v>
      </c>
      <c r="J1590" s="1">
        <f t="shared" si="246"/>
        <v>1.9634954084936209E-3</v>
      </c>
      <c r="K1590" s="2">
        <f t="shared" si="257"/>
        <v>3.5268851656513989E-3</v>
      </c>
      <c r="L1590" t="s">
        <v>13</v>
      </c>
    </row>
    <row r="1591" spans="1:12" hidden="1" x14ac:dyDescent="0.3">
      <c r="A1591">
        <v>17</v>
      </c>
      <c r="B1591">
        <v>64</v>
      </c>
      <c r="C1591">
        <v>1</v>
      </c>
      <c r="D1591">
        <v>24</v>
      </c>
      <c r="E1591" t="s">
        <v>18</v>
      </c>
      <c r="F1591">
        <v>5</v>
      </c>
      <c r="G1591">
        <v>3</v>
      </c>
      <c r="J1591" s="1">
        <f t="shared" si="246"/>
        <v>1.9634954084936209E-3</v>
      </c>
      <c r="K1591" s="2">
        <f t="shared" si="257"/>
        <v>3.5268851656513989E-3</v>
      </c>
      <c r="L1591" t="s">
        <v>13</v>
      </c>
    </row>
    <row r="1592" spans="1:12" hidden="1" x14ac:dyDescent="0.3">
      <c r="A1592">
        <v>17</v>
      </c>
      <c r="B1592">
        <v>64</v>
      </c>
      <c r="C1592">
        <v>1</v>
      </c>
      <c r="D1592">
        <v>24</v>
      </c>
      <c r="E1592" t="s">
        <v>18</v>
      </c>
      <c r="F1592">
        <v>5</v>
      </c>
      <c r="G1592">
        <v>3</v>
      </c>
      <c r="J1592" s="1">
        <f t="shared" si="246"/>
        <v>1.9634954084936209E-3</v>
      </c>
      <c r="K1592" s="2">
        <f t="shared" si="257"/>
        <v>3.5268851656513989E-3</v>
      </c>
      <c r="L1592" t="s">
        <v>13</v>
      </c>
    </row>
    <row r="1593" spans="1:12" hidden="1" x14ac:dyDescent="0.3">
      <c r="A1593">
        <v>17</v>
      </c>
      <c r="B1593">
        <v>64</v>
      </c>
      <c r="C1593">
        <v>1</v>
      </c>
      <c r="D1593">
        <v>24</v>
      </c>
      <c r="E1593" t="s">
        <v>18</v>
      </c>
      <c r="F1593">
        <v>10</v>
      </c>
      <c r="G1593">
        <v>6</v>
      </c>
      <c r="J1593" s="1">
        <f t="shared" si="246"/>
        <v>7.8539816339744835E-3</v>
      </c>
      <c r="K1593" s="2">
        <f t="shared" si="257"/>
        <v>2.6728826664807165E-2</v>
      </c>
      <c r="L1593" t="s">
        <v>13</v>
      </c>
    </row>
    <row r="1594" spans="1:12" hidden="1" x14ac:dyDescent="0.3">
      <c r="A1594">
        <v>17</v>
      </c>
      <c r="B1594">
        <v>64</v>
      </c>
      <c r="C1594">
        <v>1</v>
      </c>
      <c r="D1594">
        <v>24</v>
      </c>
      <c r="E1594" t="s">
        <v>18</v>
      </c>
      <c r="F1594">
        <v>5</v>
      </c>
      <c r="G1594">
        <v>3</v>
      </c>
      <c r="J1594" s="1">
        <f t="shared" si="246"/>
        <v>1.9634954084936209E-3</v>
      </c>
      <c r="K1594" s="2">
        <f t="shared" si="257"/>
        <v>3.5268851656513989E-3</v>
      </c>
      <c r="L1594" t="s">
        <v>13</v>
      </c>
    </row>
    <row r="1595" spans="1:12" hidden="1" x14ac:dyDescent="0.3">
      <c r="A1595">
        <v>17</v>
      </c>
      <c r="B1595">
        <v>64</v>
      </c>
      <c r="C1595">
        <v>1</v>
      </c>
      <c r="D1595">
        <v>24</v>
      </c>
      <c r="E1595" t="s">
        <v>18</v>
      </c>
      <c r="F1595">
        <v>5</v>
      </c>
      <c r="G1595">
        <v>3</v>
      </c>
      <c r="J1595" s="1">
        <f t="shared" si="246"/>
        <v>1.9634954084936209E-3</v>
      </c>
      <c r="K1595" s="2">
        <f t="shared" si="257"/>
        <v>3.5268851656513989E-3</v>
      </c>
      <c r="L1595" t="s">
        <v>13</v>
      </c>
    </row>
    <row r="1596" spans="1:12" hidden="1" x14ac:dyDescent="0.3">
      <c r="A1596">
        <v>17</v>
      </c>
      <c r="B1596">
        <v>64</v>
      </c>
      <c r="C1596">
        <v>1</v>
      </c>
      <c r="D1596">
        <v>24</v>
      </c>
      <c r="E1596" t="s">
        <v>18</v>
      </c>
      <c r="F1596">
        <v>5</v>
      </c>
      <c r="G1596">
        <v>3</v>
      </c>
      <c r="J1596" s="1">
        <f t="shared" si="246"/>
        <v>1.9634954084936209E-3</v>
      </c>
      <c r="K1596" s="2">
        <f t="shared" si="257"/>
        <v>3.5268851656513989E-3</v>
      </c>
      <c r="L1596" t="s">
        <v>13</v>
      </c>
    </row>
    <row r="1597" spans="1:12" hidden="1" x14ac:dyDescent="0.3">
      <c r="A1597">
        <v>17</v>
      </c>
      <c r="B1597">
        <v>64</v>
      </c>
      <c r="C1597">
        <v>1</v>
      </c>
      <c r="D1597">
        <v>22</v>
      </c>
      <c r="E1597" t="s">
        <v>15</v>
      </c>
      <c r="F1597">
        <v>5</v>
      </c>
      <c r="G1597">
        <v>3</v>
      </c>
      <c r="J1597" s="1">
        <f t="shared" si="246"/>
        <v>1.9634954084936209E-3</v>
      </c>
      <c r="K1597" s="2">
        <f t="shared" ref="K1597:K1598" si="258">EXP(-9.7663+1.83097*LN(F1597)+1.09511*LN(G1597))</f>
        <v>3.6378364277704512E-3</v>
      </c>
      <c r="L1597" t="s">
        <v>13</v>
      </c>
    </row>
    <row r="1598" spans="1:12" hidden="1" x14ac:dyDescent="0.3">
      <c r="A1598">
        <v>17</v>
      </c>
      <c r="B1598">
        <v>64</v>
      </c>
      <c r="C1598">
        <v>1</v>
      </c>
      <c r="D1598">
        <v>22</v>
      </c>
      <c r="E1598" t="s">
        <v>15</v>
      </c>
      <c r="F1598">
        <v>5</v>
      </c>
      <c r="G1598">
        <v>3</v>
      </c>
      <c r="J1598" s="1">
        <f t="shared" si="246"/>
        <v>1.9634954084936209E-3</v>
      </c>
      <c r="K1598" s="2">
        <f t="shared" si="258"/>
        <v>3.6378364277704512E-3</v>
      </c>
      <c r="L1598" t="s">
        <v>13</v>
      </c>
    </row>
    <row r="1599" spans="1:12" hidden="1" x14ac:dyDescent="0.3">
      <c r="A1599">
        <v>17</v>
      </c>
      <c r="B1599">
        <v>64</v>
      </c>
      <c r="C1599">
        <v>1</v>
      </c>
      <c r="D1599">
        <v>24</v>
      </c>
      <c r="E1599" t="s">
        <v>18</v>
      </c>
      <c r="F1599">
        <v>20</v>
      </c>
      <c r="G1599">
        <v>6</v>
      </c>
      <c r="J1599" s="1">
        <f t="shared" si="246"/>
        <v>3.1415926535897934E-2</v>
      </c>
      <c r="K1599" s="2">
        <f t="shared" ref="K1599:K1611" si="259">EXP(-9.81042+1.86563*LN(F1599)+1.0563*LN(G1599))</f>
        <v>9.7407071222956207E-2</v>
      </c>
      <c r="L1599" t="s">
        <v>17</v>
      </c>
    </row>
    <row r="1600" spans="1:12" hidden="1" x14ac:dyDescent="0.3">
      <c r="A1600">
        <v>17</v>
      </c>
      <c r="B1600">
        <v>64</v>
      </c>
      <c r="C1600">
        <v>1</v>
      </c>
      <c r="D1600">
        <v>24</v>
      </c>
      <c r="E1600" t="s">
        <v>18</v>
      </c>
      <c r="F1600">
        <v>5</v>
      </c>
      <c r="G1600">
        <v>3</v>
      </c>
      <c r="J1600" s="1">
        <f t="shared" si="246"/>
        <v>1.9634954084936209E-3</v>
      </c>
      <c r="K1600" s="2">
        <f t="shared" si="259"/>
        <v>3.5268851656513989E-3</v>
      </c>
      <c r="L1600" t="s">
        <v>13</v>
      </c>
    </row>
    <row r="1601" spans="1:12" hidden="1" x14ac:dyDescent="0.3">
      <c r="A1601">
        <v>17</v>
      </c>
      <c r="B1601">
        <v>64</v>
      </c>
      <c r="C1601">
        <v>1</v>
      </c>
      <c r="D1601">
        <v>24</v>
      </c>
      <c r="E1601" t="s">
        <v>18</v>
      </c>
      <c r="F1601">
        <v>5</v>
      </c>
      <c r="G1601">
        <v>3</v>
      </c>
      <c r="J1601" s="1">
        <f t="shared" si="246"/>
        <v>1.9634954084936209E-3</v>
      </c>
      <c r="K1601" s="2">
        <f t="shared" si="259"/>
        <v>3.5268851656513989E-3</v>
      </c>
      <c r="L1601" t="s">
        <v>13</v>
      </c>
    </row>
    <row r="1602" spans="1:12" hidden="1" x14ac:dyDescent="0.3">
      <c r="A1602">
        <v>17</v>
      </c>
      <c r="B1602">
        <v>64</v>
      </c>
      <c r="C1602">
        <v>1</v>
      </c>
      <c r="D1602">
        <v>24</v>
      </c>
      <c r="E1602" t="s">
        <v>18</v>
      </c>
      <c r="F1602">
        <v>15</v>
      </c>
      <c r="G1602">
        <v>6</v>
      </c>
      <c r="J1602" s="1">
        <f t="shared" si="246"/>
        <v>1.7671458676442587E-2</v>
      </c>
      <c r="K1602" s="2">
        <f t="shared" si="259"/>
        <v>5.6950957515054322E-2</v>
      </c>
      <c r="L1602" t="s">
        <v>13</v>
      </c>
    </row>
    <row r="1603" spans="1:12" hidden="1" x14ac:dyDescent="0.3">
      <c r="A1603">
        <v>17</v>
      </c>
      <c r="B1603">
        <v>64</v>
      </c>
      <c r="C1603">
        <v>1</v>
      </c>
      <c r="D1603">
        <v>24</v>
      </c>
      <c r="E1603" t="s">
        <v>18</v>
      </c>
      <c r="F1603">
        <v>5</v>
      </c>
      <c r="G1603">
        <v>3</v>
      </c>
      <c r="J1603" s="1">
        <f t="shared" ref="J1603:J1666" si="260">((F1603*F1603/10000)*(PI()/4*C1603))</f>
        <v>1.9634954084936209E-3</v>
      </c>
      <c r="K1603" s="2">
        <f t="shared" si="259"/>
        <v>3.5268851656513989E-3</v>
      </c>
      <c r="L1603" t="s">
        <v>13</v>
      </c>
    </row>
    <row r="1604" spans="1:12" hidden="1" x14ac:dyDescent="0.3">
      <c r="A1604">
        <v>17</v>
      </c>
      <c r="B1604">
        <v>64</v>
      </c>
      <c r="C1604">
        <v>1</v>
      </c>
      <c r="D1604">
        <v>24</v>
      </c>
      <c r="E1604" t="s">
        <v>18</v>
      </c>
      <c r="F1604">
        <v>10</v>
      </c>
      <c r="G1604">
        <v>6</v>
      </c>
      <c r="J1604" s="1">
        <f t="shared" si="260"/>
        <v>7.8539816339744835E-3</v>
      </c>
      <c r="K1604" s="2">
        <f t="shared" si="259"/>
        <v>2.6728826664807165E-2</v>
      </c>
      <c r="L1604" t="s">
        <v>13</v>
      </c>
    </row>
    <row r="1605" spans="1:12" hidden="1" x14ac:dyDescent="0.3">
      <c r="A1605">
        <v>17</v>
      </c>
      <c r="B1605">
        <v>64</v>
      </c>
      <c r="C1605">
        <v>1</v>
      </c>
      <c r="D1605">
        <v>24</v>
      </c>
      <c r="E1605" t="s">
        <v>18</v>
      </c>
      <c r="F1605">
        <v>5</v>
      </c>
      <c r="G1605">
        <v>3</v>
      </c>
      <c r="J1605" s="1">
        <f t="shared" si="260"/>
        <v>1.9634954084936209E-3</v>
      </c>
      <c r="K1605" s="2">
        <f t="shared" si="259"/>
        <v>3.5268851656513989E-3</v>
      </c>
      <c r="L1605" t="s">
        <v>13</v>
      </c>
    </row>
    <row r="1606" spans="1:12" hidden="1" x14ac:dyDescent="0.3">
      <c r="A1606">
        <v>17</v>
      </c>
      <c r="B1606">
        <v>64</v>
      </c>
      <c r="C1606">
        <v>1</v>
      </c>
      <c r="D1606">
        <v>24</v>
      </c>
      <c r="E1606" t="s">
        <v>18</v>
      </c>
      <c r="F1606">
        <v>5</v>
      </c>
      <c r="G1606">
        <v>3</v>
      </c>
      <c r="J1606" s="1">
        <f t="shared" si="260"/>
        <v>1.9634954084936209E-3</v>
      </c>
      <c r="K1606" s="2">
        <f t="shared" si="259"/>
        <v>3.5268851656513989E-3</v>
      </c>
      <c r="L1606" t="s">
        <v>13</v>
      </c>
    </row>
    <row r="1607" spans="1:12" hidden="1" x14ac:dyDescent="0.3">
      <c r="A1607">
        <v>17</v>
      </c>
      <c r="B1607">
        <v>64</v>
      </c>
      <c r="C1607">
        <v>1</v>
      </c>
      <c r="D1607">
        <v>24</v>
      </c>
      <c r="E1607" t="s">
        <v>18</v>
      </c>
      <c r="F1607">
        <v>15</v>
      </c>
      <c r="G1607">
        <v>6</v>
      </c>
      <c r="J1607" s="1">
        <f t="shared" si="260"/>
        <v>1.7671458676442587E-2</v>
      </c>
      <c r="K1607" s="2">
        <f t="shared" si="259"/>
        <v>5.6950957515054322E-2</v>
      </c>
      <c r="L1607" t="s">
        <v>13</v>
      </c>
    </row>
    <row r="1608" spans="1:12" hidden="1" x14ac:dyDescent="0.3">
      <c r="A1608">
        <v>17</v>
      </c>
      <c r="B1608">
        <v>64</v>
      </c>
      <c r="C1608">
        <v>1</v>
      </c>
      <c r="D1608">
        <v>24</v>
      </c>
      <c r="E1608" t="s">
        <v>18</v>
      </c>
      <c r="F1608">
        <v>15</v>
      </c>
      <c r="G1608">
        <v>6</v>
      </c>
      <c r="J1608" s="1">
        <f t="shared" si="260"/>
        <v>1.7671458676442587E-2</v>
      </c>
      <c r="K1608" s="2">
        <f t="shared" si="259"/>
        <v>5.6950957515054322E-2</v>
      </c>
      <c r="L1608" t="s">
        <v>13</v>
      </c>
    </row>
    <row r="1609" spans="1:12" hidden="1" x14ac:dyDescent="0.3">
      <c r="A1609">
        <v>17</v>
      </c>
      <c r="B1609">
        <v>64</v>
      </c>
      <c r="C1609">
        <v>1</v>
      </c>
      <c r="D1609">
        <v>24</v>
      </c>
      <c r="E1609" t="s">
        <v>18</v>
      </c>
      <c r="F1609">
        <v>10</v>
      </c>
      <c r="G1609">
        <v>6</v>
      </c>
      <c r="J1609" s="1">
        <f t="shared" si="260"/>
        <v>7.8539816339744835E-3</v>
      </c>
      <c r="K1609" s="2">
        <f t="shared" si="259"/>
        <v>2.6728826664807165E-2</v>
      </c>
      <c r="L1609" t="s">
        <v>13</v>
      </c>
    </row>
    <row r="1610" spans="1:12" hidden="1" x14ac:dyDescent="0.3">
      <c r="A1610">
        <v>17</v>
      </c>
      <c r="B1610">
        <v>64</v>
      </c>
      <c r="C1610">
        <v>1</v>
      </c>
      <c r="D1610">
        <v>24</v>
      </c>
      <c r="E1610" t="s">
        <v>18</v>
      </c>
      <c r="F1610">
        <v>5</v>
      </c>
      <c r="G1610">
        <v>3</v>
      </c>
      <c r="J1610" s="1">
        <f t="shared" si="260"/>
        <v>1.9634954084936209E-3</v>
      </c>
      <c r="K1610" s="2">
        <f t="shared" si="259"/>
        <v>3.5268851656513989E-3</v>
      </c>
      <c r="L1610" t="s">
        <v>13</v>
      </c>
    </row>
    <row r="1611" spans="1:12" hidden="1" x14ac:dyDescent="0.3">
      <c r="A1611">
        <v>17</v>
      </c>
      <c r="B1611">
        <v>64</v>
      </c>
      <c r="C1611">
        <v>1</v>
      </c>
      <c r="D1611">
        <v>24</v>
      </c>
      <c r="E1611" t="s">
        <v>18</v>
      </c>
      <c r="F1611">
        <v>10</v>
      </c>
      <c r="G1611">
        <v>5</v>
      </c>
      <c r="J1611" s="1">
        <f t="shared" si="260"/>
        <v>7.8539816339744835E-3</v>
      </c>
      <c r="K1611" s="2">
        <f t="shared" si="259"/>
        <v>2.2046555420420225E-2</v>
      </c>
      <c r="L1611" t="s">
        <v>13</v>
      </c>
    </row>
    <row r="1612" spans="1:12" hidden="1" x14ac:dyDescent="0.3">
      <c r="A1612">
        <v>17</v>
      </c>
      <c r="B1612">
        <v>64</v>
      </c>
      <c r="C1612">
        <v>1</v>
      </c>
      <c r="D1612">
        <v>10</v>
      </c>
      <c r="E1612" t="s">
        <v>12</v>
      </c>
      <c r="F1612">
        <v>10</v>
      </c>
      <c r="G1612">
        <v>3</v>
      </c>
      <c r="J1612" s="1">
        <f t="shared" si="260"/>
        <v>7.8539816339744835E-3</v>
      </c>
      <c r="K1612" s="2">
        <f>EXP(-9.7663+1.83097*LN(F1612)+1.09511*LN(G1612))</f>
        <v>1.2942556175112916E-2</v>
      </c>
      <c r="L1612" t="s">
        <v>13</v>
      </c>
    </row>
    <row r="1613" spans="1:12" hidden="1" x14ac:dyDescent="0.3">
      <c r="A1613">
        <v>15</v>
      </c>
      <c r="B1613">
        <v>37</v>
      </c>
      <c r="C1613">
        <v>1</v>
      </c>
      <c r="D1613">
        <v>24</v>
      </c>
      <c r="E1613" t="s">
        <v>18</v>
      </c>
      <c r="F1613">
        <v>15</v>
      </c>
      <c r="G1613">
        <v>6</v>
      </c>
      <c r="J1613" s="1">
        <f t="shared" si="260"/>
        <v>1.7671458676442587E-2</v>
      </c>
      <c r="K1613" s="2">
        <f t="shared" ref="K1613:K1615" si="261">EXP(-9.81042+1.86563*LN(F1613)+1.0563*LN(G1613))</f>
        <v>5.6950957515054322E-2</v>
      </c>
      <c r="L1613" t="s">
        <v>13</v>
      </c>
    </row>
    <row r="1614" spans="1:12" hidden="1" x14ac:dyDescent="0.3">
      <c r="A1614">
        <v>15</v>
      </c>
      <c r="B1614">
        <v>37</v>
      </c>
      <c r="C1614">
        <v>1</v>
      </c>
      <c r="D1614">
        <v>24</v>
      </c>
      <c r="E1614" t="s">
        <v>18</v>
      </c>
      <c r="F1614">
        <v>10</v>
      </c>
      <c r="G1614">
        <v>6</v>
      </c>
      <c r="J1614" s="1">
        <f t="shared" si="260"/>
        <v>7.8539816339744835E-3</v>
      </c>
      <c r="K1614" s="2">
        <f t="shared" si="261"/>
        <v>2.6728826664807165E-2</v>
      </c>
      <c r="L1614" t="s">
        <v>13</v>
      </c>
    </row>
    <row r="1615" spans="1:12" hidden="1" x14ac:dyDescent="0.3">
      <c r="A1615">
        <v>15</v>
      </c>
      <c r="B1615">
        <v>37</v>
      </c>
      <c r="C1615">
        <v>1</v>
      </c>
      <c r="D1615">
        <v>24</v>
      </c>
      <c r="E1615" t="s">
        <v>18</v>
      </c>
      <c r="F1615">
        <v>5</v>
      </c>
      <c r="G1615">
        <v>6</v>
      </c>
      <c r="J1615" s="1">
        <f t="shared" si="260"/>
        <v>1.9634954084936209E-3</v>
      </c>
      <c r="K1615" s="2">
        <f t="shared" si="261"/>
        <v>7.3344795804612326E-3</v>
      </c>
      <c r="L1615" t="s">
        <v>13</v>
      </c>
    </row>
    <row r="1616" spans="1:12" hidden="1" x14ac:dyDescent="0.3">
      <c r="A1616">
        <v>15</v>
      </c>
      <c r="B1616">
        <v>37</v>
      </c>
      <c r="C1616">
        <v>1</v>
      </c>
      <c r="D1616">
        <v>22</v>
      </c>
      <c r="E1616" t="s">
        <v>15</v>
      </c>
      <c r="F1616">
        <v>5</v>
      </c>
      <c r="G1616">
        <v>3</v>
      </c>
      <c r="J1616" s="1">
        <f t="shared" si="260"/>
        <v>1.9634954084936209E-3</v>
      </c>
      <c r="K1616" s="2">
        <f t="shared" ref="K1616:K1620" si="262">EXP(-9.7663+1.83097*LN(F1616)+1.09511*LN(G1616))</f>
        <v>3.6378364277704512E-3</v>
      </c>
      <c r="L1616" t="s">
        <v>13</v>
      </c>
    </row>
    <row r="1617" spans="1:12" hidden="1" x14ac:dyDescent="0.3">
      <c r="A1617">
        <v>15</v>
      </c>
      <c r="B1617">
        <v>37</v>
      </c>
      <c r="C1617">
        <v>1</v>
      </c>
      <c r="D1617">
        <v>10</v>
      </c>
      <c r="E1617" t="s">
        <v>12</v>
      </c>
      <c r="F1617">
        <v>5</v>
      </c>
      <c r="G1617">
        <v>3</v>
      </c>
      <c r="J1617" s="1">
        <f t="shared" si="260"/>
        <v>1.9634954084936209E-3</v>
      </c>
      <c r="K1617" s="2">
        <f t="shared" si="262"/>
        <v>3.6378364277704512E-3</v>
      </c>
      <c r="L1617" t="s">
        <v>13</v>
      </c>
    </row>
    <row r="1618" spans="1:12" hidden="1" x14ac:dyDescent="0.3">
      <c r="A1618">
        <v>15</v>
      </c>
      <c r="B1618">
        <v>37</v>
      </c>
      <c r="C1618">
        <v>1</v>
      </c>
      <c r="D1618">
        <v>10</v>
      </c>
      <c r="E1618" t="s">
        <v>12</v>
      </c>
      <c r="F1618">
        <v>5</v>
      </c>
      <c r="G1618">
        <v>3</v>
      </c>
      <c r="J1618" s="1">
        <f t="shared" si="260"/>
        <v>1.9634954084936209E-3</v>
      </c>
      <c r="K1618" s="2">
        <f t="shared" si="262"/>
        <v>3.6378364277704512E-3</v>
      </c>
      <c r="L1618" t="s">
        <v>13</v>
      </c>
    </row>
    <row r="1619" spans="1:12" hidden="1" x14ac:dyDescent="0.3">
      <c r="A1619">
        <v>15</v>
      </c>
      <c r="B1619">
        <v>37</v>
      </c>
      <c r="C1619">
        <v>1</v>
      </c>
      <c r="D1619">
        <v>10</v>
      </c>
      <c r="E1619" t="s">
        <v>12</v>
      </c>
      <c r="F1619">
        <v>10</v>
      </c>
      <c r="G1619">
        <v>3</v>
      </c>
      <c r="J1619" s="1">
        <f t="shared" si="260"/>
        <v>7.8539816339744835E-3</v>
      </c>
      <c r="K1619" s="2">
        <f t="shared" si="262"/>
        <v>1.2942556175112916E-2</v>
      </c>
      <c r="L1619" t="s">
        <v>13</v>
      </c>
    </row>
    <row r="1620" spans="1:12" hidden="1" x14ac:dyDescent="0.3">
      <c r="A1620">
        <v>15</v>
      </c>
      <c r="B1620">
        <v>37</v>
      </c>
      <c r="C1620">
        <v>1</v>
      </c>
      <c r="D1620">
        <v>10</v>
      </c>
      <c r="E1620" t="s">
        <v>12</v>
      </c>
      <c r="F1620">
        <v>5</v>
      </c>
      <c r="G1620">
        <v>3</v>
      </c>
      <c r="J1620" s="1">
        <f t="shared" si="260"/>
        <v>1.9634954084936209E-3</v>
      </c>
      <c r="K1620" s="2">
        <f t="shared" si="262"/>
        <v>3.6378364277704512E-3</v>
      </c>
      <c r="L1620" t="s">
        <v>13</v>
      </c>
    </row>
    <row r="1621" spans="1:12" hidden="1" x14ac:dyDescent="0.3">
      <c r="A1621">
        <v>15</v>
      </c>
      <c r="B1621">
        <v>37</v>
      </c>
      <c r="C1621">
        <v>1</v>
      </c>
      <c r="D1621">
        <v>24</v>
      </c>
      <c r="E1621" t="s">
        <v>18</v>
      </c>
      <c r="F1621">
        <v>5</v>
      </c>
      <c r="G1621">
        <v>3</v>
      </c>
      <c r="J1621" s="1">
        <f t="shared" si="260"/>
        <v>1.9634954084936209E-3</v>
      </c>
      <c r="K1621" s="2">
        <f>EXP(-9.81042+1.86563*LN(F1621)+1.0563*LN(G1621))</f>
        <v>3.5268851656513989E-3</v>
      </c>
      <c r="L1621" t="s">
        <v>13</v>
      </c>
    </row>
    <row r="1622" spans="1:12" hidden="1" x14ac:dyDescent="0.3">
      <c r="A1622">
        <v>15</v>
      </c>
      <c r="B1622">
        <v>37</v>
      </c>
      <c r="C1622">
        <v>1</v>
      </c>
      <c r="D1622">
        <v>10</v>
      </c>
      <c r="E1622" t="s">
        <v>12</v>
      </c>
      <c r="F1622">
        <v>25</v>
      </c>
      <c r="G1622">
        <v>6</v>
      </c>
      <c r="J1622" s="1">
        <f t="shared" si="260"/>
        <v>4.9087385212340517E-2</v>
      </c>
      <c r="K1622" s="2">
        <f>EXP(-9.7663+1.83097*LN(F1622)+1.09511*LN(G1622))</f>
        <v>0.14801210491524977</v>
      </c>
      <c r="L1622" t="s">
        <v>17</v>
      </c>
    </row>
    <row r="1623" spans="1:12" hidden="1" x14ac:dyDescent="0.3">
      <c r="A1623">
        <v>15</v>
      </c>
      <c r="B1623">
        <v>37</v>
      </c>
      <c r="C1623">
        <v>1</v>
      </c>
      <c r="D1623">
        <v>2</v>
      </c>
      <c r="E1623" t="s">
        <v>16</v>
      </c>
      <c r="F1623">
        <v>15</v>
      </c>
      <c r="G1623">
        <v>10</v>
      </c>
      <c r="J1623" s="1">
        <f t="shared" si="260"/>
        <v>1.7671458676442587E-2</v>
      </c>
      <c r="K1623" s="2">
        <f t="shared" ref="K1623:K1626" si="263">EXP(-9.81042+1.86563*LN(F1623)+1.0563*LN(G1623))</f>
        <v>9.7687695493628809E-2</v>
      </c>
      <c r="L1623" t="s">
        <v>13</v>
      </c>
    </row>
    <row r="1624" spans="1:12" hidden="1" x14ac:dyDescent="0.3">
      <c r="A1624">
        <v>15</v>
      </c>
      <c r="B1624">
        <v>37</v>
      </c>
      <c r="C1624">
        <v>1</v>
      </c>
      <c r="D1624">
        <v>24</v>
      </c>
      <c r="E1624" t="s">
        <v>18</v>
      </c>
      <c r="F1624">
        <v>5</v>
      </c>
      <c r="G1624">
        <v>3</v>
      </c>
      <c r="J1624" s="1">
        <f t="shared" si="260"/>
        <v>1.9634954084936209E-3</v>
      </c>
      <c r="K1624" s="2">
        <f t="shared" si="263"/>
        <v>3.5268851656513989E-3</v>
      </c>
      <c r="L1624" t="s">
        <v>13</v>
      </c>
    </row>
    <row r="1625" spans="1:12" hidden="1" x14ac:dyDescent="0.3">
      <c r="A1625">
        <v>15</v>
      </c>
      <c r="B1625">
        <v>37</v>
      </c>
      <c r="C1625">
        <v>1</v>
      </c>
      <c r="D1625">
        <v>2</v>
      </c>
      <c r="E1625" t="s">
        <v>16</v>
      </c>
      <c r="F1625">
        <v>10</v>
      </c>
      <c r="G1625">
        <v>10</v>
      </c>
      <c r="J1625" s="1">
        <f t="shared" si="260"/>
        <v>7.8539816339744835E-3</v>
      </c>
      <c r="K1625" s="2">
        <f t="shared" si="263"/>
        <v>4.5847824058857317E-2</v>
      </c>
      <c r="L1625" t="s">
        <v>13</v>
      </c>
    </row>
    <row r="1626" spans="1:12" hidden="1" x14ac:dyDescent="0.3">
      <c r="A1626">
        <v>15</v>
      </c>
      <c r="B1626">
        <v>37</v>
      </c>
      <c r="C1626">
        <v>1</v>
      </c>
      <c r="D1626">
        <v>24</v>
      </c>
      <c r="E1626" t="s">
        <v>18</v>
      </c>
      <c r="F1626">
        <v>5</v>
      </c>
      <c r="G1626">
        <v>3</v>
      </c>
      <c r="J1626" s="1">
        <f t="shared" si="260"/>
        <v>1.9634954084936209E-3</v>
      </c>
      <c r="K1626" s="2">
        <f t="shared" si="263"/>
        <v>3.5268851656513989E-3</v>
      </c>
      <c r="L1626" t="s">
        <v>13</v>
      </c>
    </row>
    <row r="1627" spans="1:12" hidden="1" x14ac:dyDescent="0.3">
      <c r="A1627">
        <v>15</v>
      </c>
      <c r="B1627">
        <v>37</v>
      </c>
      <c r="C1627">
        <v>1</v>
      </c>
      <c r="D1627">
        <v>10</v>
      </c>
      <c r="E1627" t="s">
        <v>12</v>
      </c>
      <c r="F1627">
        <v>5</v>
      </c>
      <c r="G1627">
        <v>3</v>
      </c>
      <c r="J1627" s="1">
        <f t="shared" si="260"/>
        <v>1.9634954084936209E-3</v>
      </c>
      <c r="K1627" s="2">
        <f t="shared" ref="K1627:K1630" si="264">EXP(-9.7663+1.83097*LN(F1627)+1.09511*LN(G1627))</f>
        <v>3.6378364277704512E-3</v>
      </c>
      <c r="L1627" t="s">
        <v>13</v>
      </c>
    </row>
    <row r="1628" spans="1:12" hidden="1" x14ac:dyDescent="0.3">
      <c r="A1628">
        <v>15</v>
      </c>
      <c r="B1628">
        <v>37</v>
      </c>
      <c r="C1628">
        <v>1</v>
      </c>
      <c r="D1628">
        <v>10</v>
      </c>
      <c r="E1628" t="s">
        <v>12</v>
      </c>
      <c r="F1628">
        <v>5</v>
      </c>
      <c r="G1628">
        <v>3</v>
      </c>
      <c r="J1628" s="1">
        <f t="shared" si="260"/>
        <v>1.9634954084936209E-3</v>
      </c>
      <c r="K1628" s="2">
        <f t="shared" si="264"/>
        <v>3.6378364277704512E-3</v>
      </c>
      <c r="L1628" t="s">
        <v>13</v>
      </c>
    </row>
    <row r="1629" spans="1:12" hidden="1" x14ac:dyDescent="0.3">
      <c r="A1629">
        <v>15</v>
      </c>
      <c r="B1629">
        <v>37</v>
      </c>
      <c r="C1629">
        <v>1</v>
      </c>
      <c r="D1629">
        <v>10</v>
      </c>
      <c r="E1629" t="s">
        <v>12</v>
      </c>
      <c r="F1629">
        <v>10</v>
      </c>
      <c r="G1629">
        <v>3</v>
      </c>
      <c r="J1629" s="1">
        <f t="shared" si="260"/>
        <v>7.8539816339744835E-3</v>
      </c>
      <c r="K1629" s="2">
        <f t="shared" si="264"/>
        <v>1.2942556175112916E-2</v>
      </c>
      <c r="L1629" t="s">
        <v>13</v>
      </c>
    </row>
    <row r="1630" spans="1:12" hidden="1" x14ac:dyDescent="0.3">
      <c r="A1630">
        <v>15</v>
      </c>
      <c r="B1630">
        <v>37</v>
      </c>
      <c r="C1630">
        <v>1</v>
      </c>
      <c r="D1630">
        <v>10</v>
      </c>
      <c r="E1630" t="s">
        <v>12</v>
      </c>
      <c r="F1630">
        <v>5</v>
      </c>
      <c r="G1630">
        <v>3</v>
      </c>
      <c r="J1630" s="1">
        <f t="shared" si="260"/>
        <v>1.9634954084936209E-3</v>
      </c>
      <c r="K1630" s="2">
        <f t="shared" si="264"/>
        <v>3.6378364277704512E-3</v>
      </c>
      <c r="L1630" t="s">
        <v>13</v>
      </c>
    </row>
    <row r="1631" spans="1:12" hidden="1" x14ac:dyDescent="0.3">
      <c r="A1631">
        <v>15</v>
      </c>
      <c r="B1631">
        <v>37</v>
      </c>
      <c r="C1631">
        <v>1</v>
      </c>
      <c r="D1631">
        <v>2</v>
      </c>
      <c r="E1631" t="s">
        <v>16</v>
      </c>
      <c r="F1631">
        <v>10</v>
      </c>
      <c r="G1631">
        <v>10</v>
      </c>
      <c r="J1631" s="1">
        <f t="shared" si="260"/>
        <v>7.8539816339744835E-3</v>
      </c>
      <c r="K1631" s="2">
        <f>EXP(-9.81042+1.86563*LN(F1631)+1.0563*LN(G1631))</f>
        <v>4.5847824058857317E-2</v>
      </c>
      <c r="L1631" t="s">
        <v>13</v>
      </c>
    </row>
    <row r="1632" spans="1:12" hidden="1" x14ac:dyDescent="0.3">
      <c r="A1632">
        <v>15</v>
      </c>
      <c r="B1632">
        <v>37</v>
      </c>
      <c r="C1632">
        <v>1</v>
      </c>
      <c r="D1632">
        <v>10</v>
      </c>
      <c r="E1632" t="s">
        <v>12</v>
      </c>
      <c r="F1632">
        <v>25</v>
      </c>
      <c r="G1632">
        <v>6</v>
      </c>
      <c r="J1632" s="1">
        <f t="shared" si="260"/>
        <v>4.9087385212340517E-2</v>
      </c>
      <c r="K1632" s="2">
        <f>EXP(-9.7663+1.83097*LN(F1632)+1.09511*LN(G1632))</f>
        <v>0.14801210491524977</v>
      </c>
      <c r="L1632" t="s">
        <v>17</v>
      </c>
    </row>
    <row r="1633" spans="1:12" hidden="1" x14ac:dyDescent="0.3">
      <c r="A1633">
        <v>15</v>
      </c>
      <c r="B1633">
        <v>37</v>
      </c>
      <c r="C1633">
        <v>1</v>
      </c>
      <c r="D1633">
        <v>24</v>
      </c>
      <c r="E1633" t="s">
        <v>18</v>
      </c>
      <c r="F1633">
        <v>5</v>
      </c>
      <c r="G1633">
        <v>3</v>
      </c>
      <c r="J1633" s="1">
        <f t="shared" si="260"/>
        <v>1.9634954084936209E-3</v>
      </c>
      <c r="K1633" s="2">
        <f t="shared" ref="K1633:K1635" si="265">EXP(-9.81042+1.86563*LN(F1633)+1.0563*LN(G1633))</f>
        <v>3.5268851656513989E-3</v>
      </c>
      <c r="L1633" t="s">
        <v>13</v>
      </c>
    </row>
    <row r="1634" spans="1:12" hidden="1" x14ac:dyDescent="0.3">
      <c r="A1634">
        <v>15</v>
      </c>
      <c r="B1634">
        <v>37</v>
      </c>
      <c r="C1634">
        <v>1</v>
      </c>
      <c r="D1634">
        <v>24</v>
      </c>
      <c r="E1634" t="s">
        <v>18</v>
      </c>
      <c r="F1634">
        <v>5</v>
      </c>
      <c r="G1634">
        <v>3</v>
      </c>
      <c r="J1634" s="1">
        <f t="shared" si="260"/>
        <v>1.9634954084936209E-3</v>
      </c>
      <c r="K1634" s="2">
        <f t="shared" si="265"/>
        <v>3.5268851656513989E-3</v>
      </c>
      <c r="L1634" t="s">
        <v>13</v>
      </c>
    </row>
    <row r="1635" spans="1:12" hidden="1" x14ac:dyDescent="0.3">
      <c r="A1635">
        <v>15</v>
      </c>
      <c r="B1635">
        <v>37</v>
      </c>
      <c r="C1635">
        <v>1</v>
      </c>
      <c r="D1635">
        <v>24</v>
      </c>
      <c r="E1635" t="s">
        <v>18</v>
      </c>
      <c r="F1635">
        <v>5</v>
      </c>
      <c r="G1635">
        <v>3</v>
      </c>
      <c r="J1635" s="1">
        <f t="shared" si="260"/>
        <v>1.9634954084936209E-3</v>
      </c>
      <c r="K1635" s="2">
        <f t="shared" si="265"/>
        <v>3.5268851656513989E-3</v>
      </c>
      <c r="L1635" t="s">
        <v>13</v>
      </c>
    </row>
    <row r="1636" spans="1:12" hidden="1" x14ac:dyDescent="0.3">
      <c r="A1636">
        <v>15</v>
      </c>
      <c r="B1636">
        <v>37</v>
      </c>
      <c r="C1636">
        <v>1</v>
      </c>
      <c r="D1636">
        <v>22</v>
      </c>
      <c r="E1636" t="s">
        <v>15</v>
      </c>
      <c r="F1636">
        <v>5</v>
      </c>
      <c r="G1636">
        <v>3</v>
      </c>
      <c r="J1636" s="1">
        <f t="shared" si="260"/>
        <v>1.9634954084936209E-3</v>
      </c>
      <c r="K1636" s="2">
        <f>EXP(-9.7663+1.83097*LN(F1636)+1.09511*LN(G1636))</f>
        <v>3.6378364277704512E-3</v>
      </c>
      <c r="L1636" t="s">
        <v>13</v>
      </c>
    </row>
    <row r="1637" spans="1:12" hidden="1" x14ac:dyDescent="0.3">
      <c r="A1637">
        <v>15</v>
      </c>
      <c r="B1637">
        <v>37</v>
      </c>
      <c r="C1637">
        <v>1</v>
      </c>
      <c r="D1637">
        <v>24</v>
      </c>
      <c r="E1637" t="s">
        <v>18</v>
      </c>
      <c r="F1637">
        <v>15</v>
      </c>
      <c r="G1637">
        <v>6</v>
      </c>
      <c r="J1637" s="1">
        <f t="shared" si="260"/>
        <v>1.7671458676442587E-2</v>
      </c>
      <c r="K1637" s="2">
        <f t="shared" ref="K1637:K1640" si="266">EXP(-9.81042+1.86563*LN(F1637)+1.0563*LN(G1637))</f>
        <v>5.6950957515054322E-2</v>
      </c>
      <c r="L1637" t="s">
        <v>13</v>
      </c>
    </row>
    <row r="1638" spans="1:12" hidden="1" x14ac:dyDescent="0.3">
      <c r="A1638">
        <v>15</v>
      </c>
      <c r="B1638">
        <v>37</v>
      </c>
      <c r="C1638">
        <v>1</v>
      </c>
      <c r="D1638">
        <v>2</v>
      </c>
      <c r="E1638" t="s">
        <v>16</v>
      </c>
      <c r="F1638">
        <v>15</v>
      </c>
      <c r="G1638">
        <v>10</v>
      </c>
      <c r="H1638">
        <v>36</v>
      </c>
      <c r="I1638">
        <v>8</v>
      </c>
      <c r="J1638" s="1">
        <f t="shared" si="260"/>
        <v>1.7671458676442587E-2</v>
      </c>
      <c r="K1638" s="2">
        <f t="shared" si="266"/>
        <v>9.7687695493628809E-2</v>
      </c>
      <c r="L1638" t="s">
        <v>13</v>
      </c>
    </row>
    <row r="1639" spans="1:12" hidden="1" x14ac:dyDescent="0.3">
      <c r="A1639">
        <v>15</v>
      </c>
      <c r="B1639">
        <v>37</v>
      </c>
      <c r="C1639">
        <v>1</v>
      </c>
      <c r="D1639">
        <v>24</v>
      </c>
      <c r="E1639" t="s">
        <v>18</v>
      </c>
      <c r="F1639">
        <v>10</v>
      </c>
      <c r="G1639">
        <v>6</v>
      </c>
      <c r="J1639" s="1">
        <f t="shared" si="260"/>
        <v>7.8539816339744835E-3</v>
      </c>
      <c r="K1639" s="2">
        <f t="shared" si="266"/>
        <v>2.6728826664807165E-2</v>
      </c>
      <c r="L1639" t="s">
        <v>13</v>
      </c>
    </row>
    <row r="1640" spans="1:12" hidden="1" x14ac:dyDescent="0.3">
      <c r="A1640">
        <v>15</v>
      </c>
      <c r="B1640">
        <v>37</v>
      </c>
      <c r="C1640">
        <v>1</v>
      </c>
      <c r="D1640">
        <v>24</v>
      </c>
      <c r="E1640" t="s">
        <v>18</v>
      </c>
      <c r="F1640">
        <v>5</v>
      </c>
      <c r="G1640">
        <v>6</v>
      </c>
      <c r="J1640" s="1">
        <f t="shared" si="260"/>
        <v>1.9634954084936209E-3</v>
      </c>
      <c r="K1640" s="2">
        <f t="shared" si="266"/>
        <v>7.3344795804612326E-3</v>
      </c>
      <c r="L1640" t="s">
        <v>13</v>
      </c>
    </row>
    <row r="1641" spans="1:12" hidden="1" x14ac:dyDescent="0.3">
      <c r="A1641">
        <v>15</v>
      </c>
      <c r="B1641">
        <v>37</v>
      </c>
      <c r="C1641">
        <v>1</v>
      </c>
      <c r="D1641">
        <v>22</v>
      </c>
      <c r="E1641" t="s">
        <v>15</v>
      </c>
      <c r="F1641">
        <v>5</v>
      </c>
      <c r="G1641">
        <v>3</v>
      </c>
      <c r="J1641" s="1">
        <f t="shared" si="260"/>
        <v>1.9634954084936209E-3</v>
      </c>
      <c r="K1641" s="2">
        <f t="shared" ref="K1641:K1645" si="267">EXP(-9.7663+1.83097*LN(F1641)+1.09511*LN(G1641))</f>
        <v>3.6378364277704512E-3</v>
      </c>
      <c r="L1641" t="s">
        <v>13</v>
      </c>
    </row>
    <row r="1642" spans="1:12" hidden="1" x14ac:dyDescent="0.3">
      <c r="A1642">
        <v>15</v>
      </c>
      <c r="B1642">
        <v>37</v>
      </c>
      <c r="C1642">
        <v>1</v>
      </c>
      <c r="D1642">
        <v>10</v>
      </c>
      <c r="E1642" t="s">
        <v>12</v>
      </c>
      <c r="F1642">
        <v>5</v>
      </c>
      <c r="G1642">
        <v>3</v>
      </c>
      <c r="J1642" s="1">
        <f t="shared" si="260"/>
        <v>1.9634954084936209E-3</v>
      </c>
      <c r="K1642" s="2">
        <f t="shared" si="267"/>
        <v>3.6378364277704512E-3</v>
      </c>
      <c r="L1642" t="s">
        <v>13</v>
      </c>
    </row>
    <row r="1643" spans="1:12" hidden="1" x14ac:dyDescent="0.3">
      <c r="A1643">
        <v>15</v>
      </c>
      <c r="B1643">
        <v>37</v>
      </c>
      <c r="C1643">
        <v>1</v>
      </c>
      <c r="D1643">
        <v>10</v>
      </c>
      <c r="E1643" t="s">
        <v>12</v>
      </c>
      <c r="F1643">
        <v>5</v>
      </c>
      <c r="G1643">
        <v>3</v>
      </c>
      <c r="J1643" s="1">
        <f t="shared" si="260"/>
        <v>1.9634954084936209E-3</v>
      </c>
      <c r="K1643" s="2">
        <f t="shared" si="267"/>
        <v>3.6378364277704512E-3</v>
      </c>
      <c r="L1643" t="s">
        <v>13</v>
      </c>
    </row>
    <row r="1644" spans="1:12" hidden="1" x14ac:dyDescent="0.3">
      <c r="A1644">
        <v>15</v>
      </c>
      <c r="B1644">
        <v>37</v>
      </c>
      <c r="C1644">
        <v>1</v>
      </c>
      <c r="D1644">
        <v>10</v>
      </c>
      <c r="E1644" t="s">
        <v>12</v>
      </c>
      <c r="F1644">
        <v>10</v>
      </c>
      <c r="G1644">
        <v>3</v>
      </c>
      <c r="J1644" s="1">
        <f t="shared" si="260"/>
        <v>7.8539816339744835E-3</v>
      </c>
      <c r="K1644" s="2">
        <f t="shared" si="267"/>
        <v>1.2942556175112916E-2</v>
      </c>
      <c r="L1644" t="s">
        <v>13</v>
      </c>
    </row>
    <row r="1645" spans="1:12" hidden="1" x14ac:dyDescent="0.3">
      <c r="A1645">
        <v>15</v>
      </c>
      <c r="B1645">
        <v>37</v>
      </c>
      <c r="C1645">
        <v>1</v>
      </c>
      <c r="D1645">
        <v>10</v>
      </c>
      <c r="E1645" t="s">
        <v>12</v>
      </c>
      <c r="F1645">
        <v>5</v>
      </c>
      <c r="G1645">
        <v>3</v>
      </c>
      <c r="J1645" s="1">
        <f t="shared" si="260"/>
        <v>1.9634954084936209E-3</v>
      </c>
      <c r="K1645" s="2">
        <f t="shared" si="267"/>
        <v>3.6378364277704512E-3</v>
      </c>
      <c r="L1645" t="s">
        <v>13</v>
      </c>
    </row>
    <row r="1646" spans="1:12" hidden="1" x14ac:dyDescent="0.3">
      <c r="A1646">
        <v>15</v>
      </c>
      <c r="B1646">
        <v>37</v>
      </c>
      <c r="C1646">
        <v>1</v>
      </c>
      <c r="D1646">
        <v>24</v>
      </c>
      <c r="E1646" t="s">
        <v>18</v>
      </c>
      <c r="F1646">
        <v>5</v>
      </c>
      <c r="G1646">
        <v>3</v>
      </c>
      <c r="J1646" s="1">
        <f t="shared" si="260"/>
        <v>1.9634954084936209E-3</v>
      </c>
      <c r="K1646" s="2">
        <f>EXP(-9.81042+1.86563*LN(F1646)+1.0563*LN(G1646))</f>
        <v>3.5268851656513989E-3</v>
      </c>
      <c r="L1646" t="s">
        <v>13</v>
      </c>
    </row>
    <row r="1647" spans="1:12" hidden="1" x14ac:dyDescent="0.3">
      <c r="A1647">
        <v>15</v>
      </c>
      <c r="B1647">
        <v>37</v>
      </c>
      <c r="C1647">
        <v>1</v>
      </c>
      <c r="D1647">
        <v>10</v>
      </c>
      <c r="E1647" t="s">
        <v>12</v>
      </c>
      <c r="F1647">
        <v>25</v>
      </c>
      <c r="G1647">
        <v>6</v>
      </c>
      <c r="J1647" s="1">
        <f t="shared" si="260"/>
        <v>4.9087385212340517E-2</v>
      </c>
      <c r="K1647" s="2">
        <f>EXP(-9.7663+1.83097*LN(F1647)+1.09511*LN(G1647))</f>
        <v>0.14801210491524977</v>
      </c>
      <c r="L1647" t="s">
        <v>17</v>
      </c>
    </row>
    <row r="1648" spans="1:12" hidden="1" x14ac:dyDescent="0.3">
      <c r="A1648">
        <v>15</v>
      </c>
      <c r="B1648">
        <v>37</v>
      </c>
      <c r="C1648">
        <v>1</v>
      </c>
      <c r="D1648">
        <v>24</v>
      </c>
      <c r="E1648" t="s">
        <v>18</v>
      </c>
      <c r="F1648">
        <v>5</v>
      </c>
      <c r="G1648">
        <v>3</v>
      </c>
      <c r="J1648" s="1">
        <f t="shared" si="260"/>
        <v>1.9634954084936209E-3</v>
      </c>
      <c r="K1648" s="2">
        <f t="shared" ref="K1648:K1649" si="268">EXP(-9.81042+1.86563*LN(F1648)+1.0563*LN(G1648))</f>
        <v>3.5268851656513989E-3</v>
      </c>
      <c r="L1648" t="s">
        <v>13</v>
      </c>
    </row>
    <row r="1649" spans="1:12" hidden="1" x14ac:dyDescent="0.3">
      <c r="A1649">
        <v>15</v>
      </c>
      <c r="B1649">
        <v>37</v>
      </c>
      <c r="C1649">
        <v>1</v>
      </c>
      <c r="D1649">
        <v>24</v>
      </c>
      <c r="E1649" t="s">
        <v>18</v>
      </c>
      <c r="F1649">
        <v>10</v>
      </c>
      <c r="G1649">
        <v>5</v>
      </c>
      <c r="J1649" s="1">
        <f t="shared" si="260"/>
        <v>7.8539816339744835E-3</v>
      </c>
      <c r="K1649" s="2">
        <f t="shared" si="268"/>
        <v>2.2046555420420225E-2</v>
      </c>
      <c r="L1649" t="s">
        <v>13</v>
      </c>
    </row>
    <row r="1650" spans="1:12" hidden="1" x14ac:dyDescent="0.3">
      <c r="A1650">
        <v>15</v>
      </c>
      <c r="B1650">
        <v>37</v>
      </c>
      <c r="C1650">
        <v>1</v>
      </c>
      <c r="D1650">
        <v>10</v>
      </c>
      <c r="E1650" t="s">
        <v>12</v>
      </c>
      <c r="F1650">
        <v>10</v>
      </c>
      <c r="G1650">
        <v>3</v>
      </c>
      <c r="J1650" s="1">
        <f t="shared" si="260"/>
        <v>7.8539816339744835E-3</v>
      </c>
      <c r="K1650" s="2">
        <f t="shared" ref="K1650:K1651" si="269">EXP(-9.7663+1.83097*LN(F1650)+1.09511*LN(G1650))</f>
        <v>1.2942556175112916E-2</v>
      </c>
      <c r="L1650" t="s">
        <v>13</v>
      </c>
    </row>
    <row r="1651" spans="1:12" hidden="1" x14ac:dyDescent="0.3">
      <c r="A1651">
        <v>15</v>
      </c>
      <c r="B1651">
        <v>37</v>
      </c>
      <c r="C1651">
        <v>1</v>
      </c>
      <c r="D1651">
        <v>10</v>
      </c>
      <c r="E1651" t="s">
        <v>12</v>
      </c>
      <c r="F1651">
        <v>5</v>
      </c>
      <c r="G1651">
        <v>3</v>
      </c>
      <c r="J1651" s="1">
        <f t="shared" si="260"/>
        <v>1.9634954084936209E-3</v>
      </c>
      <c r="K1651" s="2">
        <f t="shared" si="269"/>
        <v>3.6378364277704512E-3</v>
      </c>
      <c r="L1651" t="s">
        <v>13</v>
      </c>
    </row>
    <row r="1652" spans="1:12" hidden="1" x14ac:dyDescent="0.3">
      <c r="A1652">
        <v>15</v>
      </c>
      <c r="B1652">
        <v>37</v>
      </c>
      <c r="C1652">
        <v>1</v>
      </c>
      <c r="D1652">
        <v>24</v>
      </c>
      <c r="E1652" t="s">
        <v>18</v>
      </c>
      <c r="F1652">
        <v>5</v>
      </c>
      <c r="G1652">
        <v>3</v>
      </c>
      <c r="J1652" s="1">
        <f t="shared" si="260"/>
        <v>1.9634954084936209E-3</v>
      </c>
      <c r="K1652" s="2">
        <f>EXP(-9.81042+1.86563*LN(F1652)+1.0563*LN(G1652))</f>
        <v>3.5268851656513989E-3</v>
      </c>
      <c r="L1652" t="s">
        <v>13</v>
      </c>
    </row>
    <row r="1653" spans="1:12" hidden="1" x14ac:dyDescent="0.3">
      <c r="A1653">
        <v>15</v>
      </c>
      <c r="B1653">
        <v>37</v>
      </c>
      <c r="C1653">
        <v>1</v>
      </c>
      <c r="D1653">
        <v>10</v>
      </c>
      <c r="E1653" t="s">
        <v>12</v>
      </c>
      <c r="F1653">
        <v>25</v>
      </c>
      <c r="G1653">
        <v>6</v>
      </c>
      <c r="J1653" s="1">
        <f t="shared" si="260"/>
        <v>4.9087385212340517E-2</v>
      </c>
      <c r="K1653" s="2">
        <f>EXP(-9.7663+1.83097*LN(F1653)+1.09511*LN(G1653))</f>
        <v>0.14801210491524977</v>
      </c>
      <c r="L1653" t="s">
        <v>17</v>
      </c>
    </row>
    <row r="1654" spans="1:12" hidden="1" x14ac:dyDescent="0.3">
      <c r="A1654">
        <v>15</v>
      </c>
      <c r="B1654">
        <v>37</v>
      </c>
      <c r="C1654">
        <v>1</v>
      </c>
      <c r="D1654">
        <v>24</v>
      </c>
      <c r="E1654" t="s">
        <v>18</v>
      </c>
      <c r="F1654">
        <v>5</v>
      </c>
      <c r="G1654">
        <v>3</v>
      </c>
      <c r="J1654" s="1">
        <f t="shared" si="260"/>
        <v>1.9634954084936209E-3</v>
      </c>
      <c r="K1654" s="2">
        <f t="shared" ref="K1654:K1657" si="270">EXP(-9.81042+1.86563*LN(F1654)+1.0563*LN(G1654))</f>
        <v>3.5268851656513989E-3</v>
      </c>
      <c r="L1654" t="s">
        <v>13</v>
      </c>
    </row>
    <row r="1655" spans="1:12" hidden="1" x14ac:dyDescent="0.3">
      <c r="A1655">
        <v>15</v>
      </c>
      <c r="B1655">
        <v>38</v>
      </c>
      <c r="C1655">
        <v>1</v>
      </c>
      <c r="D1655">
        <v>24</v>
      </c>
      <c r="E1655" t="s">
        <v>18</v>
      </c>
      <c r="F1655">
        <v>15</v>
      </c>
      <c r="G1655">
        <v>6</v>
      </c>
      <c r="J1655" s="1">
        <f t="shared" si="260"/>
        <v>1.7671458676442587E-2</v>
      </c>
      <c r="K1655" s="2">
        <f t="shared" si="270"/>
        <v>5.6950957515054322E-2</v>
      </c>
      <c r="L1655" t="s">
        <v>13</v>
      </c>
    </row>
    <row r="1656" spans="1:12" hidden="1" x14ac:dyDescent="0.3">
      <c r="A1656">
        <v>15</v>
      </c>
      <c r="B1656">
        <v>38</v>
      </c>
      <c r="C1656">
        <v>1</v>
      </c>
      <c r="D1656">
        <v>24</v>
      </c>
      <c r="E1656" t="s">
        <v>18</v>
      </c>
      <c r="F1656">
        <v>10</v>
      </c>
      <c r="G1656">
        <v>6</v>
      </c>
      <c r="J1656" s="1">
        <f t="shared" si="260"/>
        <v>7.8539816339744835E-3</v>
      </c>
      <c r="K1656" s="2">
        <f t="shared" si="270"/>
        <v>2.6728826664807165E-2</v>
      </c>
      <c r="L1656" t="s">
        <v>13</v>
      </c>
    </row>
    <row r="1657" spans="1:12" hidden="1" x14ac:dyDescent="0.3">
      <c r="A1657">
        <v>15</v>
      </c>
      <c r="B1657">
        <v>38</v>
      </c>
      <c r="C1657">
        <v>1</v>
      </c>
      <c r="D1657">
        <v>24</v>
      </c>
      <c r="E1657" t="s">
        <v>18</v>
      </c>
      <c r="F1657">
        <v>5</v>
      </c>
      <c r="G1657">
        <v>6</v>
      </c>
      <c r="J1657" s="1">
        <f t="shared" si="260"/>
        <v>1.9634954084936209E-3</v>
      </c>
      <c r="K1657" s="2">
        <f t="shared" si="270"/>
        <v>7.3344795804612326E-3</v>
      </c>
      <c r="L1657" t="s">
        <v>13</v>
      </c>
    </row>
    <row r="1658" spans="1:12" hidden="1" x14ac:dyDescent="0.3">
      <c r="A1658">
        <v>15</v>
      </c>
      <c r="B1658">
        <v>38</v>
      </c>
      <c r="C1658">
        <v>1</v>
      </c>
      <c r="D1658">
        <v>22</v>
      </c>
      <c r="E1658" t="s">
        <v>15</v>
      </c>
      <c r="F1658">
        <v>5</v>
      </c>
      <c r="G1658">
        <v>3</v>
      </c>
      <c r="J1658" s="1">
        <f t="shared" si="260"/>
        <v>1.9634954084936209E-3</v>
      </c>
      <c r="K1658" s="2">
        <f t="shared" ref="K1658:K1662" si="271">EXP(-9.7663+1.83097*LN(F1658)+1.09511*LN(G1658))</f>
        <v>3.6378364277704512E-3</v>
      </c>
      <c r="L1658" t="s">
        <v>13</v>
      </c>
    </row>
    <row r="1659" spans="1:12" hidden="1" x14ac:dyDescent="0.3">
      <c r="A1659">
        <v>15</v>
      </c>
      <c r="B1659">
        <v>38</v>
      </c>
      <c r="C1659">
        <v>1</v>
      </c>
      <c r="D1659">
        <v>10</v>
      </c>
      <c r="E1659" t="s">
        <v>12</v>
      </c>
      <c r="F1659">
        <v>5</v>
      </c>
      <c r="G1659">
        <v>3</v>
      </c>
      <c r="J1659" s="1">
        <f t="shared" si="260"/>
        <v>1.9634954084936209E-3</v>
      </c>
      <c r="K1659" s="2">
        <f t="shared" si="271"/>
        <v>3.6378364277704512E-3</v>
      </c>
      <c r="L1659" t="s">
        <v>13</v>
      </c>
    </row>
    <row r="1660" spans="1:12" hidden="1" x14ac:dyDescent="0.3">
      <c r="A1660">
        <v>15</v>
      </c>
      <c r="B1660">
        <v>38</v>
      </c>
      <c r="C1660">
        <v>1</v>
      </c>
      <c r="D1660">
        <v>10</v>
      </c>
      <c r="E1660" t="s">
        <v>12</v>
      </c>
      <c r="F1660">
        <v>5</v>
      </c>
      <c r="G1660">
        <v>3</v>
      </c>
      <c r="J1660" s="1">
        <f t="shared" si="260"/>
        <v>1.9634954084936209E-3</v>
      </c>
      <c r="K1660" s="2">
        <f t="shared" si="271"/>
        <v>3.6378364277704512E-3</v>
      </c>
      <c r="L1660" t="s">
        <v>13</v>
      </c>
    </row>
    <row r="1661" spans="1:12" hidden="1" x14ac:dyDescent="0.3">
      <c r="A1661">
        <v>15</v>
      </c>
      <c r="B1661">
        <v>38</v>
      </c>
      <c r="C1661">
        <v>1</v>
      </c>
      <c r="D1661">
        <v>10</v>
      </c>
      <c r="E1661" t="s">
        <v>12</v>
      </c>
      <c r="F1661">
        <v>10</v>
      </c>
      <c r="G1661">
        <v>3</v>
      </c>
      <c r="J1661" s="1">
        <f t="shared" si="260"/>
        <v>7.8539816339744835E-3</v>
      </c>
      <c r="K1661" s="2">
        <f t="shared" si="271"/>
        <v>1.2942556175112916E-2</v>
      </c>
      <c r="L1661" t="s">
        <v>13</v>
      </c>
    </row>
    <row r="1662" spans="1:12" hidden="1" x14ac:dyDescent="0.3">
      <c r="A1662">
        <v>15</v>
      </c>
      <c r="B1662">
        <v>38</v>
      </c>
      <c r="C1662">
        <v>1</v>
      </c>
      <c r="D1662">
        <v>10</v>
      </c>
      <c r="E1662" t="s">
        <v>12</v>
      </c>
      <c r="F1662">
        <v>5</v>
      </c>
      <c r="G1662">
        <v>3</v>
      </c>
      <c r="J1662" s="1">
        <f t="shared" si="260"/>
        <v>1.9634954084936209E-3</v>
      </c>
      <c r="K1662" s="2">
        <f t="shared" si="271"/>
        <v>3.6378364277704512E-3</v>
      </c>
      <c r="L1662" t="s">
        <v>13</v>
      </c>
    </row>
    <row r="1663" spans="1:12" hidden="1" x14ac:dyDescent="0.3">
      <c r="A1663">
        <v>15</v>
      </c>
      <c r="B1663">
        <v>38</v>
      </c>
      <c r="C1663">
        <v>1</v>
      </c>
      <c r="D1663">
        <v>24</v>
      </c>
      <c r="E1663" t="s">
        <v>18</v>
      </c>
      <c r="F1663">
        <v>5</v>
      </c>
      <c r="G1663">
        <v>3</v>
      </c>
      <c r="J1663" s="1">
        <f t="shared" si="260"/>
        <v>1.9634954084936209E-3</v>
      </c>
      <c r="K1663" s="2">
        <f>EXP(-9.81042+1.86563*LN(F1663)+1.0563*LN(G1663))</f>
        <v>3.5268851656513989E-3</v>
      </c>
      <c r="L1663" t="s">
        <v>13</v>
      </c>
    </row>
    <row r="1664" spans="1:12" hidden="1" x14ac:dyDescent="0.3">
      <c r="A1664">
        <v>15</v>
      </c>
      <c r="B1664">
        <v>38</v>
      </c>
      <c r="C1664">
        <v>1</v>
      </c>
      <c r="D1664">
        <v>10</v>
      </c>
      <c r="E1664" t="s">
        <v>12</v>
      </c>
      <c r="F1664">
        <v>25</v>
      </c>
      <c r="G1664">
        <v>6</v>
      </c>
      <c r="J1664" s="1">
        <f t="shared" si="260"/>
        <v>4.9087385212340517E-2</v>
      </c>
      <c r="K1664" s="2">
        <f>EXP(-9.7663+1.83097*LN(F1664)+1.09511*LN(G1664))</f>
        <v>0.14801210491524977</v>
      </c>
      <c r="L1664" t="s">
        <v>17</v>
      </c>
    </row>
    <row r="1665" spans="1:12" hidden="1" x14ac:dyDescent="0.3">
      <c r="A1665">
        <v>15</v>
      </c>
      <c r="B1665">
        <v>38</v>
      </c>
      <c r="C1665">
        <v>1</v>
      </c>
      <c r="D1665">
        <v>24</v>
      </c>
      <c r="E1665" t="s">
        <v>18</v>
      </c>
      <c r="F1665">
        <v>5</v>
      </c>
      <c r="G1665">
        <v>3</v>
      </c>
      <c r="J1665" s="1">
        <f t="shared" si="260"/>
        <v>1.9634954084936209E-3</v>
      </c>
      <c r="K1665" s="2">
        <f t="shared" ref="K1665:K1668" si="272">EXP(-9.81042+1.86563*LN(F1665)+1.0563*LN(G1665))</f>
        <v>3.5268851656513989E-3</v>
      </c>
      <c r="L1665" t="s">
        <v>13</v>
      </c>
    </row>
    <row r="1666" spans="1:12" hidden="1" x14ac:dyDescent="0.3">
      <c r="A1666">
        <v>15</v>
      </c>
      <c r="B1666">
        <v>38</v>
      </c>
      <c r="C1666">
        <v>1</v>
      </c>
      <c r="D1666">
        <v>24</v>
      </c>
      <c r="E1666" t="s">
        <v>18</v>
      </c>
      <c r="F1666">
        <v>5</v>
      </c>
      <c r="G1666">
        <v>3</v>
      </c>
      <c r="J1666" s="1">
        <f t="shared" si="260"/>
        <v>1.9634954084936209E-3</v>
      </c>
      <c r="K1666" s="2">
        <f t="shared" si="272"/>
        <v>3.5268851656513989E-3</v>
      </c>
      <c r="L1666" t="s">
        <v>13</v>
      </c>
    </row>
    <row r="1667" spans="1:12" hidden="1" x14ac:dyDescent="0.3">
      <c r="A1667">
        <v>15</v>
      </c>
      <c r="B1667">
        <v>38</v>
      </c>
      <c r="C1667">
        <v>1</v>
      </c>
      <c r="D1667">
        <v>24</v>
      </c>
      <c r="E1667" t="s">
        <v>18</v>
      </c>
      <c r="F1667">
        <v>5</v>
      </c>
      <c r="G1667">
        <v>3</v>
      </c>
      <c r="J1667" s="1">
        <f t="shared" ref="J1667:J1730" si="273">((F1667*F1667/10000)*(PI()/4*C1667))</f>
        <v>1.9634954084936209E-3</v>
      </c>
      <c r="K1667" s="2">
        <f t="shared" si="272"/>
        <v>3.5268851656513989E-3</v>
      </c>
      <c r="L1667" t="s">
        <v>13</v>
      </c>
    </row>
    <row r="1668" spans="1:12" hidden="1" x14ac:dyDescent="0.3">
      <c r="A1668">
        <v>15</v>
      </c>
      <c r="B1668">
        <v>38</v>
      </c>
      <c r="C1668">
        <v>1</v>
      </c>
      <c r="D1668">
        <v>24</v>
      </c>
      <c r="E1668" t="s">
        <v>18</v>
      </c>
      <c r="F1668">
        <v>5</v>
      </c>
      <c r="G1668">
        <v>3</v>
      </c>
      <c r="J1668" s="1">
        <f t="shared" si="273"/>
        <v>1.9634954084936209E-3</v>
      </c>
      <c r="K1668" s="2">
        <f t="shared" si="272"/>
        <v>3.5268851656513989E-3</v>
      </c>
      <c r="L1668" t="s">
        <v>13</v>
      </c>
    </row>
    <row r="1669" spans="1:12" hidden="1" x14ac:dyDescent="0.3">
      <c r="A1669">
        <v>15</v>
      </c>
      <c r="B1669">
        <v>38</v>
      </c>
      <c r="C1669">
        <v>1</v>
      </c>
      <c r="D1669">
        <v>10</v>
      </c>
      <c r="E1669" t="s">
        <v>12</v>
      </c>
      <c r="F1669">
        <v>5</v>
      </c>
      <c r="G1669">
        <v>3</v>
      </c>
      <c r="J1669" s="1">
        <f t="shared" si="273"/>
        <v>1.9634954084936209E-3</v>
      </c>
      <c r="K1669" s="2">
        <f t="shared" ref="K1669:K1672" si="274">EXP(-9.7663+1.83097*LN(F1669)+1.09511*LN(G1669))</f>
        <v>3.6378364277704512E-3</v>
      </c>
      <c r="L1669" t="s">
        <v>13</v>
      </c>
    </row>
    <row r="1670" spans="1:12" hidden="1" x14ac:dyDescent="0.3">
      <c r="A1670">
        <v>15</v>
      </c>
      <c r="B1670">
        <v>38</v>
      </c>
      <c r="C1670">
        <v>1</v>
      </c>
      <c r="D1670">
        <v>10</v>
      </c>
      <c r="E1670" t="s">
        <v>12</v>
      </c>
      <c r="F1670">
        <v>5</v>
      </c>
      <c r="G1670">
        <v>3</v>
      </c>
      <c r="J1670" s="1">
        <f t="shared" si="273"/>
        <v>1.9634954084936209E-3</v>
      </c>
      <c r="K1670" s="2">
        <f t="shared" si="274"/>
        <v>3.6378364277704512E-3</v>
      </c>
      <c r="L1670" t="s">
        <v>13</v>
      </c>
    </row>
    <row r="1671" spans="1:12" hidden="1" x14ac:dyDescent="0.3">
      <c r="A1671">
        <v>15</v>
      </c>
      <c r="B1671">
        <v>38</v>
      </c>
      <c r="C1671">
        <v>1</v>
      </c>
      <c r="D1671">
        <v>10</v>
      </c>
      <c r="E1671" t="s">
        <v>12</v>
      </c>
      <c r="F1671">
        <v>10</v>
      </c>
      <c r="G1671">
        <v>3</v>
      </c>
      <c r="J1671" s="1">
        <f t="shared" si="273"/>
        <v>7.8539816339744835E-3</v>
      </c>
      <c r="K1671" s="2">
        <f t="shared" si="274"/>
        <v>1.2942556175112916E-2</v>
      </c>
      <c r="L1671" t="s">
        <v>13</v>
      </c>
    </row>
    <row r="1672" spans="1:12" hidden="1" x14ac:dyDescent="0.3">
      <c r="A1672">
        <v>15</v>
      </c>
      <c r="B1672">
        <v>38</v>
      </c>
      <c r="C1672">
        <v>1</v>
      </c>
      <c r="D1672">
        <v>10</v>
      </c>
      <c r="E1672" t="s">
        <v>12</v>
      </c>
      <c r="F1672">
        <v>5</v>
      </c>
      <c r="G1672">
        <v>3</v>
      </c>
      <c r="J1672" s="1">
        <f t="shared" si="273"/>
        <v>1.9634954084936209E-3</v>
      </c>
      <c r="K1672" s="2">
        <f t="shared" si="274"/>
        <v>3.6378364277704512E-3</v>
      </c>
      <c r="L1672" t="s">
        <v>13</v>
      </c>
    </row>
    <row r="1673" spans="1:12" hidden="1" x14ac:dyDescent="0.3">
      <c r="A1673">
        <v>15</v>
      </c>
      <c r="B1673">
        <v>38</v>
      </c>
      <c r="C1673">
        <v>1</v>
      </c>
      <c r="D1673">
        <v>2</v>
      </c>
      <c r="E1673" t="s">
        <v>16</v>
      </c>
      <c r="F1673">
        <v>10</v>
      </c>
      <c r="G1673">
        <v>10</v>
      </c>
      <c r="J1673" s="1">
        <f t="shared" si="273"/>
        <v>7.8539816339744835E-3</v>
      </c>
      <c r="K1673" s="2">
        <f>EXP(-9.81042+1.86563*LN(F1673)+1.0563*LN(G1673))</f>
        <v>4.5847824058857317E-2</v>
      </c>
      <c r="L1673" t="s">
        <v>13</v>
      </c>
    </row>
    <row r="1674" spans="1:12" hidden="1" x14ac:dyDescent="0.3">
      <c r="A1674">
        <v>15</v>
      </c>
      <c r="B1674">
        <v>38</v>
      </c>
      <c r="C1674">
        <v>1</v>
      </c>
      <c r="D1674">
        <v>10</v>
      </c>
      <c r="E1674" t="s">
        <v>12</v>
      </c>
      <c r="F1674">
        <v>25</v>
      </c>
      <c r="G1674">
        <v>6</v>
      </c>
      <c r="J1674" s="1">
        <f t="shared" si="273"/>
        <v>4.9087385212340517E-2</v>
      </c>
      <c r="K1674" s="2">
        <f>EXP(-9.7663+1.83097*LN(F1674)+1.09511*LN(G1674))</f>
        <v>0.14801210491524977</v>
      </c>
      <c r="L1674" t="s">
        <v>17</v>
      </c>
    </row>
    <row r="1675" spans="1:12" hidden="1" x14ac:dyDescent="0.3">
      <c r="A1675">
        <v>15</v>
      </c>
      <c r="B1675">
        <v>38</v>
      </c>
      <c r="C1675">
        <v>1</v>
      </c>
      <c r="D1675">
        <v>24</v>
      </c>
      <c r="E1675" t="s">
        <v>18</v>
      </c>
      <c r="F1675">
        <v>5</v>
      </c>
      <c r="G1675">
        <v>3</v>
      </c>
      <c r="J1675" s="1">
        <f t="shared" si="273"/>
        <v>1.9634954084936209E-3</v>
      </c>
      <c r="K1675" s="2">
        <f t="shared" ref="K1675:K1677" si="275">EXP(-9.81042+1.86563*LN(F1675)+1.0563*LN(G1675))</f>
        <v>3.5268851656513989E-3</v>
      </c>
      <c r="L1675" t="s">
        <v>13</v>
      </c>
    </row>
    <row r="1676" spans="1:12" hidden="1" x14ac:dyDescent="0.3">
      <c r="A1676">
        <v>15</v>
      </c>
      <c r="B1676">
        <v>38</v>
      </c>
      <c r="C1676">
        <v>1</v>
      </c>
      <c r="D1676">
        <v>2</v>
      </c>
      <c r="E1676" t="s">
        <v>16</v>
      </c>
      <c r="F1676">
        <v>15</v>
      </c>
      <c r="G1676">
        <v>10</v>
      </c>
      <c r="J1676" s="1">
        <f t="shared" si="273"/>
        <v>1.7671458676442587E-2</v>
      </c>
      <c r="K1676" s="2">
        <f t="shared" si="275"/>
        <v>9.7687695493628809E-2</v>
      </c>
      <c r="L1676" t="s">
        <v>13</v>
      </c>
    </row>
    <row r="1677" spans="1:12" hidden="1" x14ac:dyDescent="0.3">
      <c r="A1677">
        <v>15</v>
      </c>
      <c r="B1677">
        <v>38</v>
      </c>
      <c r="C1677">
        <v>1</v>
      </c>
      <c r="D1677">
        <v>24</v>
      </c>
      <c r="E1677" t="s">
        <v>18</v>
      </c>
      <c r="F1677">
        <v>5</v>
      </c>
      <c r="G1677">
        <v>3</v>
      </c>
      <c r="J1677" s="1">
        <f t="shared" si="273"/>
        <v>1.9634954084936209E-3</v>
      </c>
      <c r="K1677" s="2">
        <f t="shared" si="275"/>
        <v>3.5268851656513989E-3</v>
      </c>
      <c r="L1677" t="s">
        <v>13</v>
      </c>
    </row>
    <row r="1678" spans="1:12" hidden="1" x14ac:dyDescent="0.3">
      <c r="A1678">
        <v>15</v>
      </c>
      <c r="B1678">
        <v>38</v>
      </c>
      <c r="C1678">
        <v>1</v>
      </c>
      <c r="D1678">
        <v>22</v>
      </c>
      <c r="E1678" t="s">
        <v>15</v>
      </c>
      <c r="F1678">
        <v>5</v>
      </c>
      <c r="G1678">
        <v>3</v>
      </c>
      <c r="J1678" s="1">
        <f t="shared" si="273"/>
        <v>1.9634954084936209E-3</v>
      </c>
      <c r="K1678" s="2">
        <f>EXP(-9.7663+1.83097*LN(F1678)+1.09511*LN(G1678))</f>
        <v>3.6378364277704512E-3</v>
      </c>
      <c r="L1678" t="s">
        <v>13</v>
      </c>
    </row>
    <row r="1679" spans="1:12" hidden="1" x14ac:dyDescent="0.3">
      <c r="A1679">
        <v>15</v>
      </c>
      <c r="B1679">
        <v>38</v>
      </c>
      <c r="C1679">
        <v>1</v>
      </c>
      <c r="D1679">
        <v>24</v>
      </c>
      <c r="E1679" t="s">
        <v>18</v>
      </c>
      <c r="F1679">
        <v>15</v>
      </c>
      <c r="G1679">
        <v>6</v>
      </c>
      <c r="J1679" s="1">
        <f t="shared" si="273"/>
        <v>1.7671458676442587E-2</v>
      </c>
      <c r="K1679" s="2">
        <f t="shared" ref="K1679:K1680" si="276">EXP(-9.81042+1.86563*LN(F1679)+1.0563*LN(G1679))</f>
        <v>5.6950957515054322E-2</v>
      </c>
      <c r="L1679" t="s">
        <v>13</v>
      </c>
    </row>
    <row r="1680" spans="1:12" hidden="1" x14ac:dyDescent="0.3">
      <c r="A1680">
        <v>15</v>
      </c>
      <c r="B1680">
        <v>38</v>
      </c>
      <c r="C1680">
        <v>1</v>
      </c>
      <c r="D1680">
        <v>24</v>
      </c>
      <c r="E1680" t="s">
        <v>18</v>
      </c>
      <c r="F1680">
        <v>5</v>
      </c>
      <c r="G1680">
        <v>3</v>
      </c>
      <c r="J1680" s="1">
        <f t="shared" si="273"/>
        <v>1.9634954084936209E-3</v>
      </c>
      <c r="K1680" s="2">
        <f t="shared" si="276"/>
        <v>3.5268851656513989E-3</v>
      </c>
      <c r="L1680" t="s">
        <v>13</v>
      </c>
    </row>
    <row r="1681" spans="1:12" hidden="1" x14ac:dyDescent="0.3">
      <c r="A1681">
        <v>15</v>
      </c>
      <c r="B1681">
        <v>38</v>
      </c>
      <c r="C1681">
        <v>1</v>
      </c>
      <c r="D1681">
        <v>10</v>
      </c>
      <c r="E1681" t="s">
        <v>12</v>
      </c>
      <c r="F1681">
        <v>5</v>
      </c>
      <c r="G1681">
        <v>3</v>
      </c>
      <c r="J1681" s="1">
        <f t="shared" si="273"/>
        <v>1.9634954084936209E-3</v>
      </c>
      <c r="K1681" s="2">
        <f t="shared" ref="K1681:K1684" si="277">EXP(-9.7663+1.83097*LN(F1681)+1.09511*LN(G1681))</f>
        <v>3.6378364277704512E-3</v>
      </c>
      <c r="L1681" t="s">
        <v>13</v>
      </c>
    </row>
    <row r="1682" spans="1:12" hidden="1" x14ac:dyDescent="0.3">
      <c r="A1682">
        <v>15</v>
      </c>
      <c r="B1682">
        <v>38</v>
      </c>
      <c r="C1682">
        <v>1</v>
      </c>
      <c r="D1682">
        <v>10</v>
      </c>
      <c r="E1682" t="s">
        <v>12</v>
      </c>
      <c r="F1682">
        <v>5</v>
      </c>
      <c r="G1682">
        <v>3</v>
      </c>
      <c r="J1682" s="1">
        <f t="shared" si="273"/>
        <v>1.9634954084936209E-3</v>
      </c>
      <c r="K1682" s="2">
        <f t="shared" si="277"/>
        <v>3.6378364277704512E-3</v>
      </c>
      <c r="L1682" t="s">
        <v>13</v>
      </c>
    </row>
    <row r="1683" spans="1:12" hidden="1" x14ac:dyDescent="0.3">
      <c r="A1683">
        <v>15</v>
      </c>
      <c r="B1683">
        <v>38</v>
      </c>
      <c r="C1683">
        <v>1</v>
      </c>
      <c r="D1683">
        <v>10</v>
      </c>
      <c r="E1683" t="s">
        <v>12</v>
      </c>
      <c r="F1683">
        <v>10</v>
      </c>
      <c r="G1683">
        <v>3</v>
      </c>
      <c r="J1683" s="1">
        <f t="shared" si="273"/>
        <v>7.8539816339744835E-3</v>
      </c>
      <c r="K1683" s="2">
        <f t="shared" si="277"/>
        <v>1.2942556175112916E-2</v>
      </c>
      <c r="L1683" t="s">
        <v>13</v>
      </c>
    </row>
    <row r="1684" spans="1:12" hidden="1" x14ac:dyDescent="0.3">
      <c r="A1684">
        <v>15</v>
      </c>
      <c r="B1684">
        <v>38</v>
      </c>
      <c r="C1684">
        <v>1</v>
      </c>
      <c r="D1684">
        <v>10</v>
      </c>
      <c r="E1684" t="s">
        <v>12</v>
      </c>
      <c r="F1684">
        <v>5</v>
      </c>
      <c r="G1684">
        <v>3</v>
      </c>
      <c r="J1684" s="1">
        <f t="shared" si="273"/>
        <v>1.9634954084936209E-3</v>
      </c>
      <c r="K1684" s="2">
        <f t="shared" si="277"/>
        <v>3.6378364277704512E-3</v>
      </c>
      <c r="L1684" t="s">
        <v>13</v>
      </c>
    </row>
    <row r="1685" spans="1:12" hidden="1" x14ac:dyDescent="0.3">
      <c r="A1685">
        <v>15</v>
      </c>
      <c r="B1685">
        <v>38</v>
      </c>
      <c r="C1685">
        <v>1</v>
      </c>
      <c r="D1685">
        <v>2</v>
      </c>
      <c r="E1685" t="s">
        <v>16</v>
      </c>
      <c r="F1685">
        <v>10</v>
      </c>
      <c r="G1685">
        <v>10</v>
      </c>
      <c r="J1685" s="1">
        <f t="shared" si="273"/>
        <v>7.8539816339744835E-3</v>
      </c>
      <c r="K1685" s="2">
        <f>EXP(-9.81042+1.86563*LN(F1685)+1.0563*LN(G1685))</f>
        <v>4.5847824058857317E-2</v>
      </c>
      <c r="L1685" t="s">
        <v>13</v>
      </c>
    </row>
    <row r="1686" spans="1:12" hidden="1" x14ac:dyDescent="0.3">
      <c r="A1686">
        <v>15</v>
      </c>
      <c r="B1686">
        <v>38</v>
      </c>
      <c r="C1686">
        <v>1</v>
      </c>
      <c r="D1686">
        <v>10</v>
      </c>
      <c r="E1686" t="s">
        <v>12</v>
      </c>
      <c r="F1686">
        <v>25</v>
      </c>
      <c r="G1686">
        <v>6</v>
      </c>
      <c r="J1686" s="1">
        <f t="shared" si="273"/>
        <v>4.9087385212340517E-2</v>
      </c>
      <c r="K1686" s="2">
        <f>EXP(-9.7663+1.83097*LN(F1686)+1.09511*LN(G1686))</f>
        <v>0.14801210491524977</v>
      </c>
      <c r="L1686" t="s">
        <v>17</v>
      </c>
    </row>
    <row r="1687" spans="1:12" hidden="1" x14ac:dyDescent="0.3">
      <c r="A1687">
        <v>15</v>
      </c>
      <c r="B1687">
        <v>38</v>
      </c>
      <c r="C1687">
        <v>1</v>
      </c>
      <c r="D1687">
        <v>24</v>
      </c>
      <c r="E1687" t="s">
        <v>18</v>
      </c>
      <c r="F1687">
        <v>5</v>
      </c>
      <c r="G1687">
        <v>3</v>
      </c>
      <c r="J1687" s="1">
        <f t="shared" si="273"/>
        <v>1.9634954084936209E-3</v>
      </c>
      <c r="K1687" s="2">
        <f t="shared" ref="K1687:K1689" si="278">EXP(-9.81042+1.86563*LN(F1687)+1.0563*LN(G1687))</f>
        <v>3.5268851656513989E-3</v>
      </c>
      <c r="L1687" t="s">
        <v>13</v>
      </c>
    </row>
    <row r="1688" spans="1:12" hidden="1" x14ac:dyDescent="0.3">
      <c r="A1688">
        <v>15</v>
      </c>
      <c r="B1688">
        <v>38</v>
      </c>
      <c r="C1688">
        <v>1</v>
      </c>
      <c r="D1688">
        <v>24</v>
      </c>
      <c r="E1688" t="s">
        <v>18</v>
      </c>
      <c r="F1688">
        <v>5</v>
      </c>
      <c r="G1688">
        <v>3</v>
      </c>
      <c r="J1688" s="1">
        <f t="shared" si="273"/>
        <v>1.9634954084936209E-3</v>
      </c>
      <c r="K1688" s="2">
        <f t="shared" si="278"/>
        <v>3.5268851656513989E-3</v>
      </c>
      <c r="L1688" t="s">
        <v>13</v>
      </c>
    </row>
    <row r="1689" spans="1:12" hidden="1" x14ac:dyDescent="0.3">
      <c r="A1689">
        <v>15</v>
      </c>
      <c r="B1689">
        <v>38</v>
      </c>
      <c r="C1689">
        <v>1</v>
      </c>
      <c r="D1689">
        <v>24</v>
      </c>
      <c r="E1689" t="s">
        <v>18</v>
      </c>
      <c r="F1689">
        <v>5</v>
      </c>
      <c r="G1689">
        <v>3</v>
      </c>
      <c r="J1689" s="1">
        <f t="shared" si="273"/>
        <v>1.9634954084936209E-3</v>
      </c>
      <c r="K1689" s="2">
        <f t="shared" si="278"/>
        <v>3.5268851656513989E-3</v>
      </c>
      <c r="L1689" t="s">
        <v>13</v>
      </c>
    </row>
    <row r="1690" spans="1:12" hidden="1" x14ac:dyDescent="0.3">
      <c r="A1690">
        <v>15</v>
      </c>
      <c r="B1690">
        <v>38</v>
      </c>
      <c r="C1690">
        <v>1</v>
      </c>
      <c r="D1690">
        <v>22</v>
      </c>
      <c r="E1690" t="s">
        <v>15</v>
      </c>
      <c r="F1690">
        <v>5</v>
      </c>
      <c r="G1690">
        <v>3</v>
      </c>
      <c r="J1690" s="1">
        <f t="shared" si="273"/>
        <v>1.9634954084936209E-3</v>
      </c>
      <c r="K1690" s="2">
        <f>EXP(-9.7663+1.83097*LN(F1690)+1.09511*LN(G1690))</f>
        <v>3.6378364277704512E-3</v>
      </c>
      <c r="L1690" t="s">
        <v>13</v>
      </c>
    </row>
    <row r="1691" spans="1:12" hidden="1" x14ac:dyDescent="0.3">
      <c r="A1691">
        <v>15</v>
      </c>
      <c r="B1691">
        <v>38</v>
      </c>
      <c r="C1691">
        <v>1</v>
      </c>
      <c r="D1691">
        <v>24</v>
      </c>
      <c r="E1691" t="s">
        <v>18</v>
      </c>
      <c r="F1691">
        <v>15</v>
      </c>
      <c r="G1691">
        <v>6</v>
      </c>
      <c r="J1691" s="1">
        <f t="shared" si="273"/>
        <v>1.7671458676442587E-2</v>
      </c>
      <c r="K1691" s="2">
        <f t="shared" ref="K1691:K1694" si="279">EXP(-9.81042+1.86563*LN(F1691)+1.0563*LN(G1691))</f>
        <v>5.6950957515054322E-2</v>
      </c>
      <c r="L1691" t="s">
        <v>13</v>
      </c>
    </row>
    <row r="1692" spans="1:12" hidden="1" x14ac:dyDescent="0.3">
      <c r="A1692">
        <v>15</v>
      </c>
      <c r="B1692">
        <v>38</v>
      </c>
      <c r="C1692">
        <v>1</v>
      </c>
      <c r="D1692">
        <v>24</v>
      </c>
      <c r="E1692" t="s">
        <v>18</v>
      </c>
      <c r="F1692">
        <v>15</v>
      </c>
      <c r="G1692">
        <v>6</v>
      </c>
      <c r="J1692" s="1">
        <f t="shared" si="273"/>
        <v>1.7671458676442587E-2</v>
      </c>
      <c r="K1692" s="2">
        <f t="shared" si="279"/>
        <v>5.6950957515054322E-2</v>
      </c>
      <c r="L1692" t="s">
        <v>13</v>
      </c>
    </row>
    <row r="1693" spans="1:12" hidden="1" x14ac:dyDescent="0.3">
      <c r="A1693">
        <v>15</v>
      </c>
      <c r="B1693">
        <v>38</v>
      </c>
      <c r="C1693">
        <v>1</v>
      </c>
      <c r="D1693">
        <v>24</v>
      </c>
      <c r="E1693" t="s">
        <v>18</v>
      </c>
      <c r="F1693">
        <v>10</v>
      </c>
      <c r="G1693">
        <v>6</v>
      </c>
      <c r="J1693" s="1">
        <f t="shared" si="273"/>
        <v>7.8539816339744835E-3</v>
      </c>
      <c r="K1693" s="2">
        <f t="shared" si="279"/>
        <v>2.6728826664807165E-2</v>
      </c>
      <c r="L1693" t="s">
        <v>13</v>
      </c>
    </row>
    <row r="1694" spans="1:12" hidden="1" x14ac:dyDescent="0.3">
      <c r="A1694">
        <v>15</v>
      </c>
      <c r="B1694">
        <v>38</v>
      </c>
      <c r="C1694">
        <v>1</v>
      </c>
      <c r="D1694">
        <v>24</v>
      </c>
      <c r="E1694" t="s">
        <v>18</v>
      </c>
      <c r="F1694">
        <v>5</v>
      </c>
      <c r="G1694">
        <v>6</v>
      </c>
      <c r="J1694" s="1">
        <f t="shared" si="273"/>
        <v>1.9634954084936209E-3</v>
      </c>
      <c r="K1694" s="2">
        <f t="shared" si="279"/>
        <v>7.3344795804612326E-3</v>
      </c>
      <c r="L1694" t="s">
        <v>13</v>
      </c>
    </row>
    <row r="1695" spans="1:12" hidden="1" x14ac:dyDescent="0.3">
      <c r="A1695">
        <v>15</v>
      </c>
      <c r="B1695">
        <v>38</v>
      </c>
      <c r="C1695">
        <v>1</v>
      </c>
      <c r="D1695">
        <v>22</v>
      </c>
      <c r="E1695" t="s">
        <v>15</v>
      </c>
      <c r="F1695">
        <v>5</v>
      </c>
      <c r="G1695">
        <v>3</v>
      </c>
      <c r="J1695" s="1">
        <f t="shared" si="273"/>
        <v>1.9634954084936209E-3</v>
      </c>
      <c r="K1695" s="2">
        <f t="shared" ref="K1695:K1699" si="280">EXP(-9.7663+1.83097*LN(F1695)+1.09511*LN(G1695))</f>
        <v>3.6378364277704512E-3</v>
      </c>
      <c r="L1695" t="s">
        <v>13</v>
      </c>
    </row>
    <row r="1696" spans="1:12" hidden="1" x14ac:dyDescent="0.3">
      <c r="A1696">
        <v>15</v>
      </c>
      <c r="B1696">
        <v>38</v>
      </c>
      <c r="C1696">
        <v>1</v>
      </c>
      <c r="D1696">
        <v>10</v>
      </c>
      <c r="E1696" t="s">
        <v>12</v>
      </c>
      <c r="F1696">
        <v>5</v>
      </c>
      <c r="G1696">
        <v>3</v>
      </c>
      <c r="J1696" s="1">
        <f t="shared" si="273"/>
        <v>1.9634954084936209E-3</v>
      </c>
      <c r="K1696" s="2">
        <f t="shared" si="280"/>
        <v>3.6378364277704512E-3</v>
      </c>
      <c r="L1696" t="s">
        <v>13</v>
      </c>
    </row>
    <row r="1697" spans="1:12" hidden="1" x14ac:dyDescent="0.3">
      <c r="A1697">
        <v>15</v>
      </c>
      <c r="B1697">
        <v>38</v>
      </c>
      <c r="C1697">
        <v>1</v>
      </c>
      <c r="D1697">
        <v>10</v>
      </c>
      <c r="E1697" t="s">
        <v>12</v>
      </c>
      <c r="F1697">
        <v>5</v>
      </c>
      <c r="G1697">
        <v>3</v>
      </c>
      <c r="J1697" s="1">
        <f t="shared" si="273"/>
        <v>1.9634954084936209E-3</v>
      </c>
      <c r="K1697" s="2">
        <f t="shared" si="280"/>
        <v>3.6378364277704512E-3</v>
      </c>
      <c r="L1697" t="s">
        <v>13</v>
      </c>
    </row>
    <row r="1698" spans="1:12" hidden="1" x14ac:dyDescent="0.3">
      <c r="A1698">
        <v>15</v>
      </c>
      <c r="B1698">
        <v>39</v>
      </c>
      <c r="C1698">
        <v>1</v>
      </c>
      <c r="D1698">
        <v>10</v>
      </c>
      <c r="E1698" t="s">
        <v>12</v>
      </c>
      <c r="F1698">
        <v>10</v>
      </c>
      <c r="G1698">
        <v>3</v>
      </c>
      <c r="J1698" s="1">
        <f t="shared" si="273"/>
        <v>7.8539816339744835E-3</v>
      </c>
      <c r="K1698" s="2">
        <f t="shared" si="280"/>
        <v>1.2942556175112916E-2</v>
      </c>
      <c r="L1698" t="s">
        <v>13</v>
      </c>
    </row>
    <row r="1699" spans="1:12" hidden="1" x14ac:dyDescent="0.3">
      <c r="A1699">
        <v>15</v>
      </c>
      <c r="B1699">
        <v>39</v>
      </c>
      <c r="C1699">
        <v>1</v>
      </c>
      <c r="D1699">
        <v>10</v>
      </c>
      <c r="E1699" t="s">
        <v>12</v>
      </c>
      <c r="F1699">
        <v>5</v>
      </c>
      <c r="G1699">
        <v>3</v>
      </c>
      <c r="J1699" s="1">
        <f t="shared" si="273"/>
        <v>1.9634954084936209E-3</v>
      </c>
      <c r="K1699" s="2">
        <f t="shared" si="280"/>
        <v>3.6378364277704512E-3</v>
      </c>
      <c r="L1699" t="s">
        <v>13</v>
      </c>
    </row>
    <row r="1700" spans="1:12" hidden="1" x14ac:dyDescent="0.3">
      <c r="A1700">
        <v>15</v>
      </c>
      <c r="B1700">
        <v>39</v>
      </c>
      <c r="C1700">
        <v>1</v>
      </c>
      <c r="D1700">
        <v>24</v>
      </c>
      <c r="E1700" t="s">
        <v>18</v>
      </c>
      <c r="F1700">
        <v>5</v>
      </c>
      <c r="G1700">
        <v>3</v>
      </c>
      <c r="J1700" s="1">
        <f t="shared" si="273"/>
        <v>1.9634954084936209E-3</v>
      </c>
      <c r="K1700" s="2">
        <f>EXP(-9.81042+1.86563*LN(F1700)+1.0563*LN(G1700))</f>
        <v>3.5268851656513989E-3</v>
      </c>
      <c r="L1700" t="s">
        <v>13</v>
      </c>
    </row>
    <row r="1701" spans="1:12" hidden="1" x14ac:dyDescent="0.3">
      <c r="A1701">
        <v>15</v>
      </c>
      <c r="B1701">
        <v>39</v>
      </c>
      <c r="C1701">
        <v>1</v>
      </c>
      <c r="D1701">
        <v>10</v>
      </c>
      <c r="E1701" t="s">
        <v>12</v>
      </c>
      <c r="F1701">
        <v>25</v>
      </c>
      <c r="G1701">
        <v>6</v>
      </c>
      <c r="J1701" s="1">
        <f t="shared" si="273"/>
        <v>4.9087385212340517E-2</v>
      </c>
      <c r="K1701" s="2">
        <f>EXP(-9.7663+1.83097*LN(F1701)+1.09511*LN(G1701))</f>
        <v>0.14801210491524977</v>
      </c>
      <c r="L1701" t="s">
        <v>17</v>
      </c>
    </row>
    <row r="1702" spans="1:12" hidden="1" x14ac:dyDescent="0.3">
      <c r="A1702">
        <v>15</v>
      </c>
      <c r="B1702">
        <v>39</v>
      </c>
      <c r="C1702">
        <v>1</v>
      </c>
      <c r="D1702">
        <v>24</v>
      </c>
      <c r="E1702" t="s">
        <v>18</v>
      </c>
      <c r="F1702">
        <v>5</v>
      </c>
      <c r="G1702">
        <v>3</v>
      </c>
      <c r="J1702" s="1">
        <f t="shared" si="273"/>
        <v>1.9634954084936209E-3</v>
      </c>
      <c r="K1702" s="2">
        <f t="shared" ref="K1702:K1703" si="281">EXP(-9.81042+1.86563*LN(F1702)+1.0563*LN(G1702))</f>
        <v>3.5268851656513989E-3</v>
      </c>
      <c r="L1702" t="s">
        <v>13</v>
      </c>
    </row>
    <row r="1703" spans="1:12" hidden="1" x14ac:dyDescent="0.3">
      <c r="A1703">
        <v>15</v>
      </c>
      <c r="B1703">
        <v>39</v>
      </c>
      <c r="C1703">
        <v>1</v>
      </c>
      <c r="D1703">
        <v>24</v>
      </c>
      <c r="E1703" t="s">
        <v>18</v>
      </c>
      <c r="F1703">
        <v>10</v>
      </c>
      <c r="G1703">
        <v>5</v>
      </c>
      <c r="J1703" s="1">
        <f t="shared" si="273"/>
        <v>7.8539816339744835E-3</v>
      </c>
      <c r="K1703" s="2">
        <f t="shared" si="281"/>
        <v>2.2046555420420225E-2</v>
      </c>
      <c r="L1703" t="s">
        <v>13</v>
      </c>
    </row>
    <row r="1704" spans="1:12" hidden="1" x14ac:dyDescent="0.3">
      <c r="A1704">
        <v>15</v>
      </c>
      <c r="B1704">
        <v>39</v>
      </c>
      <c r="C1704">
        <v>1</v>
      </c>
      <c r="D1704">
        <v>10</v>
      </c>
      <c r="E1704" t="s">
        <v>12</v>
      </c>
      <c r="F1704">
        <v>10</v>
      </c>
      <c r="G1704">
        <v>3</v>
      </c>
      <c r="J1704" s="1">
        <f t="shared" si="273"/>
        <v>7.8539816339744835E-3</v>
      </c>
      <c r="K1704" s="2">
        <f t="shared" ref="K1704:K1705" si="282">EXP(-9.7663+1.83097*LN(F1704)+1.09511*LN(G1704))</f>
        <v>1.2942556175112916E-2</v>
      </c>
      <c r="L1704" t="s">
        <v>13</v>
      </c>
    </row>
    <row r="1705" spans="1:12" hidden="1" x14ac:dyDescent="0.3">
      <c r="A1705">
        <v>15</v>
      </c>
      <c r="B1705">
        <v>39</v>
      </c>
      <c r="C1705">
        <v>1</v>
      </c>
      <c r="D1705">
        <v>10</v>
      </c>
      <c r="E1705" t="s">
        <v>12</v>
      </c>
      <c r="F1705">
        <v>5</v>
      </c>
      <c r="G1705">
        <v>3</v>
      </c>
      <c r="J1705" s="1">
        <f t="shared" si="273"/>
        <v>1.9634954084936209E-3</v>
      </c>
      <c r="K1705" s="2">
        <f t="shared" si="282"/>
        <v>3.6378364277704512E-3</v>
      </c>
      <c r="L1705" t="s">
        <v>13</v>
      </c>
    </row>
    <row r="1706" spans="1:12" hidden="1" x14ac:dyDescent="0.3">
      <c r="A1706">
        <v>15</v>
      </c>
      <c r="B1706">
        <v>39</v>
      </c>
      <c r="C1706">
        <v>1</v>
      </c>
      <c r="D1706">
        <v>24</v>
      </c>
      <c r="E1706" t="s">
        <v>18</v>
      </c>
      <c r="F1706">
        <v>5</v>
      </c>
      <c r="G1706">
        <v>3</v>
      </c>
      <c r="J1706" s="1">
        <f t="shared" si="273"/>
        <v>1.9634954084936209E-3</v>
      </c>
      <c r="K1706" s="2">
        <f>EXP(-9.81042+1.86563*LN(F1706)+1.0563*LN(G1706))</f>
        <v>3.5268851656513989E-3</v>
      </c>
      <c r="L1706" t="s">
        <v>13</v>
      </c>
    </row>
    <row r="1707" spans="1:12" hidden="1" x14ac:dyDescent="0.3">
      <c r="A1707">
        <v>15</v>
      </c>
      <c r="B1707">
        <v>39</v>
      </c>
      <c r="C1707">
        <v>1</v>
      </c>
      <c r="D1707">
        <v>10</v>
      </c>
      <c r="E1707" t="s">
        <v>12</v>
      </c>
      <c r="F1707">
        <v>25</v>
      </c>
      <c r="G1707">
        <v>6</v>
      </c>
      <c r="J1707" s="1">
        <f t="shared" si="273"/>
        <v>4.9087385212340517E-2</v>
      </c>
      <c r="K1707" s="2">
        <f>EXP(-9.7663+1.83097*LN(F1707)+1.09511*LN(G1707))</f>
        <v>0.14801210491524977</v>
      </c>
      <c r="L1707" t="s">
        <v>17</v>
      </c>
    </row>
    <row r="1708" spans="1:12" hidden="1" x14ac:dyDescent="0.3">
      <c r="A1708">
        <v>15</v>
      </c>
      <c r="B1708">
        <v>39</v>
      </c>
      <c r="C1708">
        <v>1</v>
      </c>
      <c r="D1708">
        <v>24</v>
      </c>
      <c r="E1708" t="s">
        <v>18</v>
      </c>
      <c r="F1708">
        <v>5</v>
      </c>
      <c r="G1708">
        <v>3</v>
      </c>
      <c r="J1708" s="1">
        <f t="shared" si="273"/>
        <v>1.9634954084936209E-3</v>
      </c>
      <c r="K1708" s="2">
        <f t="shared" ref="K1708:K1709" si="283">EXP(-9.81042+1.86563*LN(F1708)+1.0563*LN(G1708))</f>
        <v>3.5268851656513989E-3</v>
      </c>
      <c r="L1708" t="s">
        <v>13</v>
      </c>
    </row>
    <row r="1709" spans="1:12" hidden="1" x14ac:dyDescent="0.3">
      <c r="A1709">
        <v>15</v>
      </c>
      <c r="B1709">
        <v>39</v>
      </c>
      <c r="C1709">
        <v>1</v>
      </c>
      <c r="D1709">
        <v>24</v>
      </c>
      <c r="E1709" t="s">
        <v>18</v>
      </c>
      <c r="F1709">
        <v>15</v>
      </c>
      <c r="G1709">
        <v>6</v>
      </c>
      <c r="J1709" s="1">
        <f t="shared" si="273"/>
        <v>1.7671458676442587E-2</v>
      </c>
      <c r="K1709" s="2">
        <f t="shared" si="283"/>
        <v>5.6950957515054322E-2</v>
      </c>
      <c r="L1709" t="s">
        <v>13</v>
      </c>
    </row>
    <row r="1710" spans="1:12" hidden="1" x14ac:dyDescent="0.3">
      <c r="A1710">
        <v>15</v>
      </c>
      <c r="B1710">
        <v>39</v>
      </c>
      <c r="C1710">
        <v>1</v>
      </c>
      <c r="D1710">
        <v>10</v>
      </c>
      <c r="E1710" t="s">
        <v>12</v>
      </c>
      <c r="F1710">
        <v>25</v>
      </c>
      <c r="G1710">
        <v>6</v>
      </c>
      <c r="J1710" s="1">
        <f t="shared" si="273"/>
        <v>4.9087385212340517E-2</v>
      </c>
      <c r="K1710" s="2">
        <f>EXP(-9.7663+1.83097*LN(F1710)+1.09511*LN(G1710))</f>
        <v>0.14801210491524977</v>
      </c>
      <c r="L1710" t="s">
        <v>17</v>
      </c>
    </row>
    <row r="1711" spans="1:12" hidden="1" x14ac:dyDescent="0.3">
      <c r="A1711">
        <v>15</v>
      </c>
      <c r="B1711">
        <v>39</v>
      </c>
      <c r="C1711">
        <v>1</v>
      </c>
      <c r="D1711">
        <v>24</v>
      </c>
      <c r="E1711" t="s">
        <v>18</v>
      </c>
      <c r="F1711">
        <v>5</v>
      </c>
      <c r="G1711">
        <v>3</v>
      </c>
      <c r="J1711" s="1">
        <f t="shared" si="273"/>
        <v>1.9634954084936209E-3</v>
      </c>
      <c r="K1711" s="2">
        <f t="shared" ref="K1711:K1714" si="284">EXP(-9.81042+1.86563*LN(F1711)+1.0563*LN(G1711))</f>
        <v>3.5268851656513989E-3</v>
      </c>
      <c r="L1711" t="s">
        <v>13</v>
      </c>
    </row>
    <row r="1712" spans="1:12" hidden="1" x14ac:dyDescent="0.3">
      <c r="A1712">
        <v>15</v>
      </c>
      <c r="B1712">
        <v>39</v>
      </c>
      <c r="C1712">
        <v>1</v>
      </c>
      <c r="D1712">
        <v>24</v>
      </c>
      <c r="E1712" t="s">
        <v>18</v>
      </c>
      <c r="F1712">
        <v>5</v>
      </c>
      <c r="G1712">
        <v>3</v>
      </c>
      <c r="J1712" s="1">
        <f t="shared" si="273"/>
        <v>1.9634954084936209E-3</v>
      </c>
      <c r="K1712" s="2">
        <f t="shared" si="284"/>
        <v>3.5268851656513989E-3</v>
      </c>
      <c r="L1712" t="s">
        <v>13</v>
      </c>
    </row>
    <row r="1713" spans="1:12" hidden="1" x14ac:dyDescent="0.3">
      <c r="A1713">
        <v>15</v>
      </c>
      <c r="B1713">
        <v>39</v>
      </c>
      <c r="C1713">
        <v>1</v>
      </c>
      <c r="D1713">
        <v>24</v>
      </c>
      <c r="E1713" t="s">
        <v>18</v>
      </c>
      <c r="F1713">
        <v>5</v>
      </c>
      <c r="G1713">
        <v>3</v>
      </c>
      <c r="J1713" s="1">
        <f t="shared" si="273"/>
        <v>1.9634954084936209E-3</v>
      </c>
      <c r="K1713" s="2">
        <f t="shared" si="284"/>
        <v>3.5268851656513989E-3</v>
      </c>
      <c r="L1713" t="s">
        <v>13</v>
      </c>
    </row>
    <row r="1714" spans="1:12" hidden="1" x14ac:dyDescent="0.3">
      <c r="A1714">
        <v>15</v>
      </c>
      <c r="B1714">
        <v>39</v>
      </c>
      <c r="C1714">
        <v>1</v>
      </c>
      <c r="D1714">
        <v>24</v>
      </c>
      <c r="E1714" t="s">
        <v>18</v>
      </c>
      <c r="F1714">
        <v>5</v>
      </c>
      <c r="G1714">
        <v>3</v>
      </c>
      <c r="J1714" s="1">
        <f t="shared" si="273"/>
        <v>1.9634954084936209E-3</v>
      </c>
      <c r="K1714" s="2">
        <f t="shared" si="284"/>
        <v>3.5268851656513989E-3</v>
      </c>
      <c r="L1714" t="s">
        <v>13</v>
      </c>
    </row>
    <row r="1715" spans="1:12" hidden="1" x14ac:dyDescent="0.3">
      <c r="A1715">
        <v>15</v>
      </c>
      <c r="B1715">
        <v>39</v>
      </c>
      <c r="C1715">
        <v>1</v>
      </c>
      <c r="D1715">
        <v>10</v>
      </c>
      <c r="E1715" t="s">
        <v>12</v>
      </c>
      <c r="F1715">
        <v>5</v>
      </c>
      <c r="G1715">
        <v>3</v>
      </c>
      <c r="J1715" s="1">
        <f t="shared" si="273"/>
        <v>1.9634954084936209E-3</v>
      </c>
      <c r="K1715" s="2">
        <f t="shared" ref="K1715:K1718" si="285">EXP(-9.7663+1.83097*LN(F1715)+1.09511*LN(G1715))</f>
        <v>3.6378364277704512E-3</v>
      </c>
      <c r="L1715" t="s">
        <v>13</v>
      </c>
    </row>
    <row r="1716" spans="1:12" hidden="1" x14ac:dyDescent="0.3">
      <c r="A1716">
        <v>15</v>
      </c>
      <c r="B1716">
        <v>39</v>
      </c>
      <c r="C1716">
        <v>1</v>
      </c>
      <c r="D1716">
        <v>10</v>
      </c>
      <c r="E1716" t="s">
        <v>12</v>
      </c>
      <c r="F1716">
        <v>5</v>
      </c>
      <c r="G1716">
        <v>3</v>
      </c>
      <c r="J1716" s="1">
        <f t="shared" si="273"/>
        <v>1.9634954084936209E-3</v>
      </c>
      <c r="K1716" s="2">
        <f t="shared" si="285"/>
        <v>3.6378364277704512E-3</v>
      </c>
      <c r="L1716" t="s">
        <v>13</v>
      </c>
    </row>
    <row r="1717" spans="1:12" hidden="1" x14ac:dyDescent="0.3">
      <c r="A1717">
        <v>15</v>
      </c>
      <c r="B1717">
        <v>39</v>
      </c>
      <c r="C1717">
        <v>1</v>
      </c>
      <c r="D1717">
        <v>10</v>
      </c>
      <c r="E1717" t="s">
        <v>12</v>
      </c>
      <c r="F1717">
        <v>10</v>
      </c>
      <c r="G1717">
        <v>3</v>
      </c>
      <c r="J1717" s="1">
        <f t="shared" si="273"/>
        <v>7.8539816339744835E-3</v>
      </c>
      <c r="K1717" s="2">
        <f t="shared" si="285"/>
        <v>1.2942556175112916E-2</v>
      </c>
      <c r="L1717" t="s">
        <v>13</v>
      </c>
    </row>
    <row r="1718" spans="1:12" hidden="1" x14ac:dyDescent="0.3">
      <c r="A1718">
        <v>15</v>
      </c>
      <c r="B1718">
        <v>39</v>
      </c>
      <c r="C1718">
        <v>1</v>
      </c>
      <c r="D1718">
        <v>10</v>
      </c>
      <c r="E1718" t="s">
        <v>12</v>
      </c>
      <c r="F1718">
        <v>5</v>
      </c>
      <c r="G1718">
        <v>3</v>
      </c>
      <c r="J1718" s="1">
        <f t="shared" si="273"/>
        <v>1.9634954084936209E-3</v>
      </c>
      <c r="K1718" s="2">
        <f t="shared" si="285"/>
        <v>3.6378364277704512E-3</v>
      </c>
      <c r="L1718" t="s">
        <v>13</v>
      </c>
    </row>
    <row r="1719" spans="1:12" hidden="1" x14ac:dyDescent="0.3">
      <c r="A1719">
        <v>15</v>
      </c>
      <c r="B1719">
        <v>39</v>
      </c>
      <c r="C1719">
        <v>1</v>
      </c>
      <c r="D1719">
        <v>24</v>
      </c>
      <c r="E1719" t="s">
        <v>18</v>
      </c>
      <c r="F1719">
        <v>5</v>
      </c>
      <c r="G1719">
        <v>3</v>
      </c>
      <c r="J1719" s="1">
        <f t="shared" si="273"/>
        <v>1.9634954084936209E-3</v>
      </c>
      <c r="K1719" s="2">
        <f>EXP(-9.81042+1.86563*LN(F1719)+1.0563*LN(G1719))</f>
        <v>3.5268851656513989E-3</v>
      </c>
      <c r="L1719" t="s">
        <v>13</v>
      </c>
    </row>
    <row r="1720" spans="1:12" hidden="1" x14ac:dyDescent="0.3">
      <c r="A1720">
        <v>15</v>
      </c>
      <c r="B1720">
        <v>39</v>
      </c>
      <c r="C1720">
        <v>1</v>
      </c>
      <c r="D1720">
        <v>10</v>
      </c>
      <c r="E1720" t="s">
        <v>12</v>
      </c>
      <c r="F1720">
        <v>25</v>
      </c>
      <c r="G1720">
        <v>6</v>
      </c>
      <c r="J1720" s="1">
        <f t="shared" si="273"/>
        <v>4.9087385212340517E-2</v>
      </c>
      <c r="K1720" s="2">
        <f>EXP(-9.7663+1.83097*LN(F1720)+1.09511*LN(G1720))</f>
        <v>0.14801210491524977</v>
      </c>
      <c r="L1720" t="s">
        <v>17</v>
      </c>
    </row>
    <row r="1721" spans="1:12" hidden="1" x14ac:dyDescent="0.3">
      <c r="A1721">
        <v>15</v>
      </c>
      <c r="B1721">
        <v>39</v>
      </c>
      <c r="C1721">
        <v>1</v>
      </c>
      <c r="D1721">
        <v>24</v>
      </c>
      <c r="E1721" t="s">
        <v>18</v>
      </c>
      <c r="F1721">
        <v>5</v>
      </c>
      <c r="G1721">
        <v>3</v>
      </c>
      <c r="J1721" s="1">
        <f t="shared" si="273"/>
        <v>1.9634954084936209E-3</v>
      </c>
      <c r="K1721" s="2">
        <f t="shared" ref="K1721:K1723" si="286">EXP(-9.81042+1.86563*LN(F1721)+1.0563*LN(G1721))</f>
        <v>3.5268851656513989E-3</v>
      </c>
      <c r="L1721" t="s">
        <v>13</v>
      </c>
    </row>
    <row r="1722" spans="1:12" hidden="1" x14ac:dyDescent="0.3">
      <c r="A1722">
        <v>15</v>
      </c>
      <c r="B1722">
        <v>39</v>
      </c>
      <c r="C1722">
        <v>1</v>
      </c>
      <c r="D1722">
        <v>24</v>
      </c>
      <c r="E1722" t="s">
        <v>18</v>
      </c>
      <c r="F1722">
        <v>5</v>
      </c>
      <c r="G1722">
        <v>3</v>
      </c>
      <c r="J1722" s="1">
        <f t="shared" si="273"/>
        <v>1.9634954084936209E-3</v>
      </c>
      <c r="K1722" s="2">
        <f t="shared" si="286"/>
        <v>3.5268851656513989E-3</v>
      </c>
      <c r="L1722" t="s">
        <v>13</v>
      </c>
    </row>
    <row r="1723" spans="1:12" hidden="1" x14ac:dyDescent="0.3">
      <c r="A1723">
        <v>15</v>
      </c>
      <c r="B1723">
        <v>39</v>
      </c>
      <c r="C1723">
        <v>1</v>
      </c>
      <c r="D1723">
        <v>24</v>
      </c>
      <c r="E1723" t="s">
        <v>18</v>
      </c>
      <c r="F1723">
        <v>5</v>
      </c>
      <c r="G1723">
        <v>3</v>
      </c>
      <c r="J1723" s="1">
        <f t="shared" si="273"/>
        <v>1.9634954084936209E-3</v>
      </c>
      <c r="K1723" s="2">
        <f t="shared" si="286"/>
        <v>3.5268851656513989E-3</v>
      </c>
      <c r="L1723" t="s">
        <v>13</v>
      </c>
    </row>
    <row r="1724" spans="1:12" hidden="1" x14ac:dyDescent="0.3">
      <c r="A1724">
        <v>15</v>
      </c>
      <c r="B1724">
        <v>39</v>
      </c>
      <c r="C1724">
        <v>1</v>
      </c>
      <c r="D1724">
        <v>22</v>
      </c>
      <c r="E1724" t="s">
        <v>15</v>
      </c>
      <c r="F1724">
        <v>5</v>
      </c>
      <c r="G1724">
        <v>3</v>
      </c>
      <c r="J1724" s="1">
        <f t="shared" si="273"/>
        <v>1.9634954084936209E-3</v>
      </c>
      <c r="K1724" s="2">
        <f>EXP(-9.7663+1.83097*LN(F1724)+1.09511*LN(G1724))</f>
        <v>3.6378364277704512E-3</v>
      </c>
      <c r="L1724" t="s">
        <v>13</v>
      </c>
    </row>
    <row r="1725" spans="1:12" hidden="1" x14ac:dyDescent="0.3">
      <c r="A1725">
        <v>15</v>
      </c>
      <c r="B1725">
        <v>39</v>
      </c>
      <c r="C1725">
        <v>1</v>
      </c>
      <c r="D1725">
        <v>24</v>
      </c>
      <c r="E1725" t="s">
        <v>18</v>
      </c>
      <c r="F1725">
        <v>15</v>
      </c>
      <c r="G1725">
        <v>6</v>
      </c>
      <c r="J1725" s="1">
        <f t="shared" si="273"/>
        <v>1.7671458676442587E-2</v>
      </c>
      <c r="K1725" s="2">
        <f t="shared" ref="K1725:K1726" si="287">EXP(-9.81042+1.86563*LN(F1725)+1.0563*LN(G1725))</f>
        <v>5.6950957515054322E-2</v>
      </c>
      <c r="L1725" t="s">
        <v>13</v>
      </c>
    </row>
    <row r="1726" spans="1:12" hidden="1" x14ac:dyDescent="0.3">
      <c r="A1726">
        <v>15</v>
      </c>
      <c r="B1726">
        <v>39</v>
      </c>
      <c r="C1726">
        <v>1</v>
      </c>
      <c r="D1726">
        <v>24</v>
      </c>
      <c r="E1726" t="s">
        <v>18</v>
      </c>
      <c r="F1726">
        <v>5</v>
      </c>
      <c r="G1726">
        <v>3</v>
      </c>
      <c r="J1726" s="1">
        <f t="shared" si="273"/>
        <v>1.9634954084936209E-3</v>
      </c>
      <c r="K1726" s="2">
        <f t="shared" si="287"/>
        <v>3.5268851656513989E-3</v>
      </c>
      <c r="L1726" t="s">
        <v>13</v>
      </c>
    </row>
    <row r="1727" spans="1:12" hidden="1" x14ac:dyDescent="0.3">
      <c r="A1727">
        <v>15</v>
      </c>
      <c r="B1727">
        <v>39</v>
      </c>
      <c r="C1727">
        <v>1</v>
      </c>
      <c r="D1727">
        <v>10</v>
      </c>
      <c r="E1727" t="s">
        <v>12</v>
      </c>
      <c r="F1727">
        <v>5</v>
      </c>
      <c r="G1727">
        <v>3</v>
      </c>
      <c r="J1727" s="1">
        <f t="shared" si="273"/>
        <v>1.9634954084936209E-3</v>
      </c>
      <c r="K1727" s="2">
        <f t="shared" ref="K1727:K1730" si="288">EXP(-9.7663+1.83097*LN(F1727)+1.09511*LN(G1727))</f>
        <v>3.6378364277704512E-3</v>
      </c>
      <c r="L1727" t="s">
        <v>13</v>
      </c>
    </row>
    <row r="1728" spans="1:12" hidden="1" x14ac:dyDescent="0.3">
      <c r="A1728">
        <v>15</v>
      </c>
      <c r="B1728">
        <v>39</v>
      </c>
      <c r="C1728">
        <v>1</v>
      </c>
      <c r="D1728">
        <v>10</v>
      </c>
      <c r="E1728" t="s">
        <v>12</v>
      </c>
      <c r="F1728">
        <v>5</v>
      </c>
      <c r="G1728">
        <v>3</v>
      </c>
      <c r="J1728" s="1">
        <f t="shared" si="273"/>
        <v>1.9634954084936209E-3</v>
      </c>
      <c r="K1728" s="2">
        <f t="shared" si="288"/>
        <v>3.6378364277704512E-3</v>
      </c>
      <c r="L1728" t="s">
        <v>13</v>
      </c>
    </row>
    <row r="1729" spans="1:12" hidden="1" x14ac:dyDescent="0.3">
      <c r="A1729">
        <v>15</v>
      </c>
      <c r="B1729">
        <v>39</v>
      </c>
      <c r="C1729">
        <v>1</v>
      </c>
      <c r="D1729">
        <v>10</v>
      </c>
      <c r="E1729" t="s">
        <v>12</v>
      </c>
      <c r="F1729">
        <v>10</v>
      </c>
      <c r="G1729">
        <v>3</v>
      </c>
      <c r="J1729" s="1">
        <f t="shared" si="273"/>
        <v>7.8539816339744835E-3</v>
      </c>
      <c r="K1729" s="2">
        <f t="shared" si="288"/>
        <v>1.2942556175112916E-2</v>
      </c>
      <c r="L1729" t="s">
        <v>13</v>
      </c>
    </row>
    <row r="1730" spans="1:12" hidden="1" x14ac:dyDescent="0.3">
      <c r="A1730">
        <v>15</v>
      </c>
      <c r="B1730">
        <v>39</v>
      </c>
      <c r="C1730">
        <v>1</v>
      </c>
      <c r="D1730">
        <v>10</v>
      </c>
      <c r="E1730" t="s">
        <v>12</v>
      </c>
      <c r="F1730">
        <v>5</v>
      </c>
      <c r="G1730">
        <v>3</v>
      </c>
      <c r="J1730" s="1">
        <f t="shared" si="273"/>
        <v>1.9634954084936209E-3</v>
      </c>
      <c r="K1730" s="2">
        <f t="shared" si="288"/>
        <v>3.6378364277704512E-3</v>
      </c>
      <c r="L1730" t="s">
        <v>13</v>
      </c>
    </row>
    <row r="1731" spans="1:12" hidden="1" x14ac:dyDescent="0.3">
      <c r="A1731">
        <v>15</v>
      </c>
      <c r="B1731">
        <v>39</v>
      </c>
      <c r="C1731">
        <v>1</v>
      </c>
      <c r="D1731">
        <v>24</v>
      </c>
      <c r="E1731" t="s">
        <v>18</v>
      </c>
      <c r="F1731">
        <v>5</v>
      </c>
      <c r="G1731">
        <v>3</v>
      </c>
      <c r="J1731" s="1">
        <f t="shared" ref="J1731:J1794" si="289">((F1731*F1731/10000)*(PI()/4*C1731))</f>
        <v>1.9634954084936209E-3</v>
      </c>
      <c r="K1731" s="2">
        <f>EXP(-9.81042+1.86563*LN(F1731)+1.0563*LN(G1731))</f>
        <v>3.5268851656513989E-3</v>
      </c>
      <c r="L1731" t="s">
        <v>13</v>
      </c>
    </row>
    <row r="1732" spans="1:12" hidden="1" x14ac:dyDescent="0.3">
      <c r="A1732">
        <v>15</v>
      </c>
      <c r="B1732">
        <v>39</v>
      </c>
      <c r="C1732">
        <v>1</v>
      </c>
      <c r="D1732">
        <v>10</v>
      </c>
      <c r="E1732" t="s">
        <v>12</v>
      </c>
      <c r="F1732">
        <v>25</v>
      </c>
      <c r="G1732">
        <v>6</v>
      </c>
      <c r="J1732" s="1">
        <f t="shared" si="289"/>
        <v>4.9087385212340517E-2</v>
      </c>
      <c r="K1732" s="2">
        <f>EXP(-9.7663+1.83097*LN(F1732)+1.09511*LN(G1732))</f>
        <v>0.14801210491524977</v>
      </c>
      <c r="L1732" t="s">
        <v>17</v>
      </c>
    </row>
    <row r="1733" spans="1:12" hidden="1" x14ac:dyDescent="0.3">
      <c r="A1733">
        <v>15</v>
      </c>
      <c r="B1733">
        <v>39</v>
      </c>
      <c r="C1733">
        <v>1</v>
      </c>
      <c r="D1733">
        <v>24</v>
      </c>
      <c r="E1733" t="s">
        <v>18</v>
      </c>
      <c r="F1733">
        <v>5</v>
      </c>
      <c r="G1733">
        <v>3</v>
      </c>
      <c r="J1733" s="1">
        <f t="shared" si="289"/>
        <v>1.9634954084936209E-3</v>
      </c>
      <c r="K1733" s="2">
        <f t="shared" ref="K1733:K1735" si="290">EXP(-9.81042+1.86563*LN(F1733)+1.0563*LN(G1733))</f>
        <v>3.5268851656513989E-3</v>
      </c>
      <c r="L1733" t="s">
        <v>13</v>
      </c>
    </row>
    <row r="1734" spans="1:12" hidden="1" x14ac:dyDescent="0.3">
      <c r="A1734">
        <v>15</v>
      </c>
      <c r="B1734">
        <v>39</v>
      </c>
      <c r="C1734">
        <v>1</v>
      </c>
      <c r="D1734">
        <v>24</v>
      </c>
      <c r="E1734" t="s">
        <v>18</v>
      </c>
      <c r="F1734">
        <v>5</v>
      </c>
      <c r="G1734">
        <v>3</v>
      </c>
      <c r="J1734" s="1">
        <f t="shared" si="289"/>
        <v>1.9634954084936209E-3</v>
      </c>
      <c r="K1734" s="2">
        <f t="shared" si="290"/>
        <v>3.5268851656513989E-3</v>
      </c>
      <c r="L1734" t="s">
        <v>13</v>
      </c>
    </row>
    <row r="1735" spans="1:12" hidden="1" x14ac:dyDescent="0.3">
      <c r="A1735">
        <v>15</v>
      </c>
      <c r="B1735">
        <v>39</v>
      </c>
      <c r="C1735">
        <v>1</v>
      </c>
      <c r="D1735">
        <v>24</v>
      </c>
      <c r="E1735" t="s">
        <v>18</v>
      </c>
      <c r="F1735">
        <v>5</v>
      </c>
      <c r="G1735">
        <v>3</v>
      </c>
      <c r="J1735" s="1">
        <f t="shared" si="289"/>
        <v>1.9634954084936209E-3</v>
      </c>
      <c r="K1735" s="2">
        <f t="shared" si="290"/>
        <v>3.5268851656513989E-3</v>
      </c>
      <c r="L1735" t="s">
        <v>13</v>
      </c>
    </row>
    <row r="1736" spans="1:12" hidden="1" x14ac:dyDescent="0.3">
      <c r="A1736">
        <v>15</v>
      </c>
      <c r="B1736">
        <v>45</v>
      </c>
      <c r="C1736">
        <v>1</v>
      </c>
      <c r="D1736">
        <v>10</v>
      </c>
      <c r="E1736" t="s">
        <v>12</v>
      </c>
      <c r="F1736">
        <v>40</v>
      </c>
      <c r="G1736">
        <v>6</v>
      </c>
      <c r="J1736" s="1">
        <f t="shared" si="289"/>
        <v>0.12566370614359174</v>
      </c>
      <c r="K1736" s="2">
        <f>EXP(-9.7663+1.83097*LN(F1736)+1.09511*LN(G1736))</f>
        <v>0.34997320885583422</v>
      </c>
      <c r="L1736" t="s">
        <v>19</v>
      </c>
    </row>
    <row r="1737" spans="1:12" hidden="1" x14ac:dyDescent="0.3">
      <c r="A1737">
        <v>6</v>
      </c>
      <c r="B1737">
        <v>27</v>
      </c>
      <c r="C1737">
        <v>1</v>
      </c>
      <c r="D1737">
        <v>14</v>
      </c>
      <c r="E1737" t="s">
        <v>14</v>
      </c>
      <c r="F1737">
        <v>5</v>
      </c>
      <c r="G1737">
        <v>3</v>
      </c>
      <c r="J1737" s="1">
        <f t="shared" si="289"/>
        <v>1.9634954084936209E-3</v>
      </c>
      <c r="K1737" s="2">
        <f t="shared" ref="K1737:K1761" si="291">EXP(-9.7663+1.83097*LN(F1737)+1.09511*LN(G1737))</f>
        <v>3.6378364277704512E-3</v>
      </c>
      <c r="L1737" t="s">
        <v>13</v>
      </c>
    </row>
    <row r="1738" spans="1:12" hidden="1" x14ac:dyDescent="0.3">
      <c r="A1738">
        <v>6</v>
      </c>
      <c r="B1738">
        <v>27</v>
      </c>
      <c r="C1738">
        <v>1</v>
      </c>
      <c r="D1738">
        <v>22</v>
      </c>
      <c r="E1738" t="s">
        <v>15</v>
      </c>
      <c r="F1738">
        <v>5</v>
      </c>
      <c r="G1738">
        <v>3</v>
      </c>
      <c r="J1738" s="1">
        <f t="shared" si="289"/>
        <v>1.9634954084936209E-3</v>
      </c>
      <c r="K1738" s="2">
        <f t="shared" si="291"/>
        <v>3.6378364277704512E-3</v>
      </c>
      <c r="L1738" t="s">
        <v>13</v>
      </c>
    </row>
    <row r="1739" spans="1:12" hidden="1" x14ac:dyDescent="0.3">
      <c r="A1739">
        <v>6</v>
      </c>
      <c r="B1739">
        <v>27</v>
      </c>
      <c r="C1739">
        <v>1</v>
      </c>
      <c r="D1739">
        <v>22</v>
      </c>
      <c r="E1739" t="s">
        <v>15</v>
      </c>
      <c r="F1739">
        <v>5</v>
      </c>
      <c r="G1739">
        <v>3</v>
      </c>
      <c r="J1739" s="1">
        <f t="shared" si="289"/>
        <v>1.9634954084936209E-3</v>
      </c>
      <c r="K1739" s="2">
        <f t="shared" si="291"/>
        <v>3.6378364277704512E-3</v>
      </c>
      <c r="L1739" t="s">
        <v>13</v>
      </c>
    </row>
    <row r="1740" spans="1:12" hidden="1" x14ac:dyDescent="0.3">
      <c r="A1740">
        <v>6</v>
      </c>
      <c r="B1740">
        <v>27</v>
      </c>
      <c r="C1740">
        <v>1</v>
      </c>
      <c r="D1740">
        <v>14</v>
      </c>
      <c r="E1740" t="s">
        <v>14</v>
      </c>
      <c r="F1740">
        <v>5</v>
      </c>
      <c r="G1740">
        <v>3</v>
      </c>
      <c r="J1740" s="1">
        <f t="shared" si="289"/>
        <v>1.9634954084936209E-3</v>
      </c>
      <c r="K1740" s="2">
        <f t="shared" si="291"/>
        <v>3.6378364277704512E-3</v>
      </c>
      <c r="L1740" t="s">
        <v>13</v>
      </c>
    </row>
    <row r="1741" spans="1:12" hidden="1" x14ac:dyDescent="0.3">
      <c r="A1741">
        <v>6</v>
      </c>
      <c r="B1741">
        <v>27</v>
      </c>
      <c r="C1741">
        <v>1</v>
      </c>
      <c r="D1741">
        <v>14</v>
      </c>
      <c r="E1741" t="s">
        <v>14</v>
      </c>
      <c r="F1741">
        <v>5</v>
      </c>
      <c r="G1741">
        <v>3</v>
      </c>
      <c r="J1741" s="1">
        <f t="shared" si="289"/>
        <v>1.9634954084936209E-3</v>
      </c>
      <c r="K1741" s="2">
        <f t="shared" si="291"/>
        <v>3.6378364277704512E-3</v>
      </c>
      <c r="L1741" t="s">
        <v>13</v>
      </c>
    </row>
    <row r="1742" spans="1:12" hidden="1" x14ac:dyDescent="0.3">
      <c r="A1742">
        <v>6</v>
      </c>
      <c r="B1742">
        <v>27</v>
      </c>
      <c r="C1742">
        <v>1</v>
      </c>
      <c r="D1742">
        <v>14</v>
      </c>
      <c r="E1742" t="s">
        <v>14</v>
      </c>
      <c r="F1742">
        <v>5</v>
      </c>
      <c r="G1742">
        <v>3</v>
      </c>
      <c r="J1742" s="1">
        <f t="shared" si="289"/>
        <v>1.9634954084936209E-3</v>
      </c>
      <c r="K1742" s="2">
        <f t="shared" si="291"/>
        <v>3.6378364277704512E-3</v>
      </c>
      <c r="L1742" t="s">
        <v>13</v>
      </c>
    </row>
    <row r="1743" spans="1:12" hidden="1" x14ac:dyDescent="0.3">
      <c r="A1743">
        <v>6</v>
      </c>
      <c r="B1743">
        <v>27</v>
      </c>
      <c r="C1743">
        <v>1</v>
      </c>
      <c r="D1743">
        <v>22</v>
      </c>
      <c r="E1743" t="s">
        <v>15</v>
      </c>
      <c r="F1743">
        <v>5</v>
      </c>
      <c r="G1743">
        <v>3</v>
      </c>
      <c r="J1743" s="1">
        <f t="shared" si="289"/>
        <v>1.9634954084936209E-3</v>
      </c>
      <c r="K1743" s="2">
        <f t="shared" si="291"/>
        <v>3.6378364277704512E-3</v>
      </c>
      <c r="L1743" t="s">
        <v>13</v>
      </c>
    </row>
    <row r="1744" spans="1:12" hidden="1" x14ac:dyDescent="0.3">
      <c r="A1744">
        <v>6</v>
      </c>
      <c r="B1744">
        <v>27</v>
      </c>
      <c r="C1744">
        <v>1</v>
      </c>
      <c r="D1744">
        <v>14</v>
      </c>
      <c r="E1744" t="s">
        <v>14</v>
      </c>
      <c r="F1744">
        <v>5</v>
      </c>
      <c r="G1744">
        <v>3</v>
      </c>
      <c r="J1744" s="1">
        <f t="shared" si="289"/>
        <v>1.9634954084936209E-3</v>
      </c>
      <c r="K1744" s="2">
        <f t="shared" si="291"/>
        <v>3.6378364277704512E-3</v>
      </c>
      <c r="L1744" t="s">
        <v>13</v>
      </c>
    </row>
    <row r="1745" spans="1:12" hidden="1" x14ac:dyDescent="0.3">
      <c r="A1745">
        <v>6</v>
      </c>
      <c r="B1745">
        <v>27</v>
      </c>
      <c r="C1745">
        <v>1</v>
      </c>
      <c r="D1745">
        <v>22</v>
      </c>
      <c r="E1745" t="s">
        <v>15</v>
      </c>
      <c r="F1745">
        <v>5</v>
      </c>
      <c r="G1745">
        <v>3</v>
      </c>
      <c r="J1745" s="1">
        <f t="shared" si="289"/>
        <v>1.9634954084936209E-3</v>
      </c>
      <c r="K1745" s="2">
        <f t="shared" si="291"/>
        <v>3.6378364277704512E-3</v>
      </c>
      <c r="L1745" t="s">
        <v>13</v>
      </c>
    </row>
    <row r="1746" spans="1:12" hidden="1" x14ac:dyDescent="0.3">
      <c r="A1746">
        <v>6</v>
      </c>
      <c r="B1746">
        <v>27</v>
      </c>
      <c r="C1746">
        <v>1</v>
      </c>
      <c r="D1746">
        <v>14</v>
      </c>
      <c r="E1746" t="s">
        <v>14</v>
      </c>
      <c r="F1746">
        <v>5</v>
      </c>
      <c r="G1746">
        <v>3</v>
      </c>
      <c r="J1746" s="1">
        <f t="shared" si="289"/>
        <v>1.9634954084936209E-3</v>
      </c>
      <c r="K1746" s="2">
        <f t="shared" si="291"/>
        <v>3.6378364277704512E-3</v>
      </c>
      <c r="L1746" t="s">
        <v>13</v>
      </c>
    </row>
    <row r="1747" spans="1:12" hidden="1" x14ac:dyDescent="0.3">
      <c r="A1747">
        <v>6</v>
      </c>
      <c r="B1747">
        <v>27</v>
      </c>
      <c r="C1747">
        <v>1</v>
      </c>
      <c r="D1747">
        <v>14</v>
      </c>
      <c r="E1747" t="s">
        <v>14</v>
      </c>
      <c r="F1747">
        <v>5</v>
      </c>
      <c r="G1747">
        <v>3</v>
      </c>
      <c r="J1747" s="1">
        <f t="shared" si="289"/>
        <v>1.9634954084936209E-3</v>
      </c>
      <c r="K1747" s="2">
        <f t="shared" si="291"/>
        <v>3.6378364277704512E-3</v>
      </c>
      <c r="L1747" t="s">
        <v>13</v>
      </c>
    </row>
    <row r="1748" spans="1:12" hidden="1" x14ac:dyDescent="0.3">
      <c r="A1748">
        <v>6</v>
      </c>
      <c r="B1748">
        <v>27</v>
      </c>
      <c r="C1748">
        <v>1</v>
      </c>
      <c r="D1748">
        <v>14</v>
      </c>
      <c r="E1748" t="s">
        <v>14</v>
      </c>
      <c r="F1748">
        <v>5</v>
      </c>
      <c r="G1748">
        <v>3</v>
      </c>
      <c r="J1748" s="1">
        <f t="shared" si="289"/>
        <v>1.9634954084936209E-3</v>
      </c>
      <c r="K1748" s="2">
        <f t="shared" si="291"/>
        <v>3.6378364277704512E-3</v>
      </c>
      <c r="L1748" t="s">
        <v>13</v>
      </c>
    </row>
    <row r="1749" spans="1:12" hidden="1" x14ac:dyDescent="0.3">
      <c r="A1749">
        <v>6</v>
      </c>
      <c r="B1749">
        <v>27</v>
      </c>
      <c r="C1749">
        <v>1</v>
      </c>
      <c r="D1749">
        <v>14</v>
      </c>
      <c r="E1749" t="s">
        <v>14</v>
      </c>
      <c r="F1749">
        <v>5</v>
      </c>
      <c r="G1749">
        <v>3</v>
      </c>
      <c r="J1749" s="1">
        <f t="shared" si="289"/>
        <v>1.9634954084936209E-3</v>
      </c>
      <c r="K1749" s="2">
        <f t="shared" si="291"/>
        <v>3.6378364277704512E-3</v>
      </c>
      <c r="L1749" t="s">
        <v>13</v>
      </c>
    </row>
    <row r="1750" spans="1:12" hidden="1" x14ac:dyDescent="0.3">
      <c r="A1750">
        <v>6</v>
      </c>
      <c r="B1750">
        <v>27</v>
      </c>
      <c r="C1750">
        <v>1</v>
      </c>
      <c r="D1750">
        <v>14</v>
      </c>
      <c r="E1750" t="s">
        <v>14</v>
      </c>
      <c r="F1750">
        <v>5</v>
      </c>
      <c r="G1750">
        <v>3</v>
      </c>
      <c r="J1750" s="1">
        <f t="shared" si="289"/>
        <v>1.9634954084936209E-3</v>
      </c>
      <c r="K1750" s="2">
        <f t="shared" si="291"/>
        <v>3.6378364277704512E-3</v>
      </c>
      <c r="L1750" t="s">
        <v>13</v>
      </c>
    </row>
    <row r="1751" spans="1:12" hidden="1" x14ac:dyDescent="0.3">
      <c r="A1751">
        <v>6</v>
      </c>
      <c r="B1751">
        <v>27</v>
      </c>
      <c r="C1751">
        <v>1</v>
      </c>
      <c r="D1751">
        <v>22</v>
      </c>
      <c r="E1751" t="s">
        <v>15</v>
      </c>
      <c r="F1751">
        <v>5</v>
      </c>
      <c r="G1751">
        <v>3</v>
      </c>
      <c r="J1751" s="1">
        <f t="shared" si="289"/>
        <v>1.9634954084936209E-3</v>
      </c>
      <c r="K1751" s="2">
        <f t="shared" si="291"/>
        <v>3.6378364277704512E-3</v>
      </c>
      <c r="L1751" t="s">
        <v>13</v>
      </c>
    </row>
    <row r="1752" spans="1:12" hidden="1" x14ac:dyDescent="0.3">
      <c r="A1752">
        <v>6</v>
      </c>
      <c r="B1752">
        <v>27</v>
      </c>
      <c r="C1752">
        <v>1</v>
      </c>
      <c r="D1752">
        <v>14</v>
      </c>
      <c r="E1752" t="s">
        <v>14</v>
      </c>
      <c r="F1752">
        <v>5</v>
      </c>
      <c r="G1752">
        <v>3</v>
      </c>
      <c r="J1752" s="1">
        <f t="shared" si="289"/>
        <v>1.9634954084936209E-3</v>
      </c>
      <c r="K1752" s="2">
        <f t="shared" si="291"/>
        <v>3.6378364277704512E-3</v>
      </c>
      <c r="L1752" t="s">
        <v>13</v>
      </c>
    </row>
    <row r="1753" spans="1:12" hidden="1" x14ac:dyDescent="0.3">
      <c r="A1753">
        <v>6</v>
      </c>
      <c r="B1753">
        <v>27</v>
      </c>
      <c r="C1753">
        <v>1</v>
      </c>
      <c r="D1753">
        <v>22</v>
      </c>
      <c r="E1753" t="s">
        <v>15</v>
      </c>
      <c r="F1753">
        <v>5</v>
      </c>
      <c r="G1753">
        <v>3</v>
      </c>
      <c r="J1753" s="1">
        <f t="shared" si="289"/>
        <v>1.9634954084936209E-3</v>
      </c>
      <c r="K1753" s="2">
        <f t="shared" si="291"/>
        <v>3.6378364277704512E-3</v>
      </c>
      <c r="L1753" t="s">
        <v>13</v>
      </c>
    </row>
    <row r="1754" spans="1:12" hidden="1" x14ac:dyDescent="0.3">
      <c r="A1754">
        <v>6</v>
      </c>
      <c r="B1754">
        <v>27</v>
      </c>
      <c r="C1754">
        <v>1</v>
      </c>
      <c r="D1754">
        <v>14</v>
      </c>
      <c r="E1754" t="s">
        <v>14</v>
      </c>
      <c r="F1754">
        <v>5</v>
      </c>
      <c r="G1754">
        <v>3</v>
      </c>
      <c r="J1754" s="1">
        <f t="shared" si="289"/>
        <v>1.9634954084936209E-3</v>
      </c>
      <c r="K1754" s="2">
        <f t="shared" si="291"/>
        <v>3.6378364277704512E-3</v>
      </c>
      <c r="L1754" t="s">
        <v>13</v>
      </c>
    </row>
    <row r="1755" spans="1:12" hidden="1" x14ac:dyDescent="0.3">
      <c r="A1755">
        <v>6</v>
      </c>
      <c r="B1755">
        <v>27</v>
      </c>
      <c r="C1755">
        <v>1</v>
      </c>
      <c r="D1755">
        <v>14</v>
      </c>
      <c r="E1755" t="s">
        <v>14</v>
      </c>
      <c r="F1755">
        <v>5</v>
      </c>
      <c r="G1755">
        <v>3</v>
      </c>
      <c r="J1755" s="1">
        <f t="shared" si="289"/>
        <v>1.9634954084936209E-3</v>
      </c>
      <c r="K1755" s="2">
        <f t="shared" si="291"/>
        <v>3.6378364277704512E-3</v>
      </c>
      <c r="L1755" t="s">
        <v>13</v>
      </c>
    </row>
    <row r="1756" spans="1:12" hidden="1" x14ac:dyDescent="0.3">
      <c r="A1756">
        <v>6</v>
      </c>
      <c r="B1756">
        <v>27</v>
      </c>
      <c r="C1756">
        <v>1</v>
      </c>
      <c r="D1756">
        <v>14</v>
      </c>
      <c r="E1756" t="s">
        <v>14</v>
      </c>
      <c r="F1756">
        <v>5</v>
      </c>
      <c r="G1756">
        <v>3</v>
      </c>
      <c r="J1756" s="1">
        <f t="shared" si="289"/>
        <v>1.9634954084936209E-3</v>
      </c>
      <c r="K1756" s="2">
        <f t="shared" si="291"/>
        <v>3.6378364277704512E-3</v>
      </c>
      <c r="L1756" t="s">
        <v>13</v>
      </c>
    </row>
    <row r="1757" spans="1:12" hidden="1" x14ac:dyDescent="0.3">
      <c r="A1757">
        <v>6</v>
      </c>
      <c r="B1757">
        <v>27</v>
      </c>
      <c r="C1757">
        <v>1</v>
      </c>
      <c r="D1757">
        <v>14</v>
      </c>
      <c r="E1757" t="s">
        <v>14</v>
      </c>
      <c r="F1757">
        <v>5</v>
      </c>
      <c r="G1757">
        <v>3</v>
      </c>
      <c r="J1757" s="1">
        <f t="shared" si="289"/>
        <v>1.9634954084936209E-3</v>
      </c>
      <c r="K1757" s="2">
        <f t="shared" si="291"/>
        <v>3.6378364277704512E-3</v>
      </c>
      <c r="L1757" t="s">
        <v>13</v>
      </c>
    </row>
    <row r="1758" spans="1:12" hidden="1" x14ac:dyDescent="0.3">
      <c r="A1758">
        <v>6</v>
      </c>
      <c r="B1758">
        <v>27</v>
      </c>
      <c r="C1758">
        <v>1</v>
      </c>
      <c r="D1758">
        <v>22</v>
      </c>
      <c r="E1758" t="s">
        <v>15</v>
      </c>
      <c r="F1758">
        <v>5</v>
      </c>
      <c r="G1758">
        <v>3</v>
      </c>
      <c r="J1758" s="1">
        <f t="shared" si="289"/>
        <v>1.9634954084936209E-3</v>
      </c>
      <c r="K1758" s="2">
        <f t="shared" si="291"/>
        <v>3.6378364277704512E-3</v>
      </c>
      <c r="L1758" t="s">
        <v>13</v>
      </c>
    </row>
    <row r="1759" spans="1:12" hidden="1" x14ac:dyDescent="0.3">
      <c r="A1759">
        <v>6</v>
      </c>
      <c r="B1759">
        <v>27</v>
      </c>
      <c r="C1759">
        <v>1</v>
      </c>
      <c r="D1759">
        <v>22</v>
      </c>
      <c r="E1759" t="s">
        <v>15</v>
      </c>
      <c r="F1759">
        <v>5</v>
      </c>
      <c r="G1759">
        <v>3</v>
      </c>
      <c r="J1759" s="1">
        <f t="shared" si="289"/>
        <v>1.9634954084936209E-3</v>
      </c>
      <c r="K1759" s="2">
        <f t="shared" si="291"/>
        <v>3.6378364277704512E-3</v>
      </c>
      <c r="L1759" t="s">
        <v>13</v>
      </c>
    </row>
    <row r="1760" spans="1:12" hidden="1" x14ac:dyDescent="0.3">
      <c r="A1760">
        <v>6</v>
      </c>
      <c r="B1760">
        <v>27</v>
      </c>
      <c r="C1760">
        <v>1</v>
      </c>
      <c r="D1760">
        <v>14</v>
      </c>
      <c r="E1760" t="s">
        <v>14</v>
      </c>
      <c r="F1760">
        <v>5</v>
      </c>
      <c r="G1760">
        <v>3</v>
      </c>
      <c r="J1760" s="1">
        <f t="shared" si="289"/>
        <v>1.9634954084936209E-3</v>
      </c>
      <c r="K1760" s="2">
        <f t="shared" si="291"/>
        <v>3.6378364277704512E-3</v>
      </c>
      <c r="L1760" t="s">
        <v>13</v>
      </c>
    </row>
    <row r="1761" spans="1:12" hidden="1" x14ac:dyDescent="0.3">
      <c r="A1761">
        <v>6</v>
      </c>
      <c r="B1761">
        <v>27</v>
      </c>
      <c r="C1761">
        <v>1</v>
      </c>
      <c r="D1761">
        <v>14</v>
      </c>
      <c r="E1761" t="s">
        <v>14</v>
      </c>
      <c r="F1761">
        <v>5</v>
      </c>
      <c r="G1761">
        <v>3</v>
      </c>
      <c r="J1761" s="1">
        <f t="shared" si="289"/>
        <v>1.9634954084936209E-3</v>
      </c>
      <c r="K1761" s="2">
        <f t="shared" si="291"/>
        <v>3.6378364277704512E-3</v>
      </c>
      <c r="L1761" t="s">
        <v>13</v>
      </c>
    </row>
    <row r="1762" spans="1:12" hidden="1" x14ac:dyDescent="0.3">
      <c r="A1762">
        <v>15</v>
      </c>
      <c r="B1762">
        <v>48</v>
      </c>
      <c r="C1762">
        <v>1</v>
      </c>
      <c r="D1762">
        <v>24</v>
      </c>
      <c r="E1762" t="s">
        <v>18</v>
      </c>
      <c r="F1762">
        <v>5</v>
      </c>
      <c r="G1762">
        <v>3</v>
      </c>
      <c r="J1762" s="1">
        <f t="shared" si="289"/>
        <v>1.9634954084936209E-3</v>
      </c>
      <c r="K1762" s="2">
        <f>EXP(-9.81042+1.86563*LN(F1762)+1.0563*LN(G1762))</f>
        <v>3.5268851656513989E-3</v>
      </c>
      <c r="L1762" t="s">
        <v>13</v>
      </c>
    </row>
    <row r="1763" spans="1:12" hidden="1" x14ac:dyDescent="0.3">
      <c r="A1763">
        <v>14</v>
      </c>
      <c r="B1763">
        <v>48</v>
      </c>
      <c r="C1763">
        <v>1</v>
      </c>
      <c r="D1763">
        <v>10</v>
      </c>
      <c r="E1763" t="s">
        <v>12</v>
      </c>
      <c r="F1763">
        <v>25</v>
      </c>
      <c r="G1763">
        <v>6</v>
      </c>
      <c r="J1763" s="1">
        <f t="shared" si="289"/>
        <v>4.9087385212340517E-2</v>
      </c>
      <c r="K1763" s="2">
        <f>EXP(-9.7663+1.83097*LN(F1763)+1.09511*LN(G1763))</f>
        <v>0.14801210491524977</v>
      </c>
      <c r="L1763" t="s">
        <v>17</v>
      </c>
    </row>
    <row r="1764" spans="1:12" hidden="1" x14ac:dyDescent="0.3">
      <c r="A1764">
        <v>14</v>
      </c>
      <c r="B1764">
        <v>48</v>
      </c>
      <c r="C1764">
        <v>1</v>
      </c>
      <c r="D1764">
        <v>24</v>
      </c>
      <c r="E1764" t="s">
        <v>18</v>
      </c>
      <c r="F1764">
        <v>5</v>
      </c>
      <c r="G1764">
        <v>3</v>
      </c>
      <c r="J1764" s="1">
        <f t="shared" si="289"/>
        <v>1.9634954084936209E-3</v>
      </c>
      <c r="K1764" s="2">
        <f t="shared" ref="K1764:K1765" si="292">EXP(-9.81042+1.86563*LN(F1764)+1.0563*LN(G1764))</f>
        <v>3.5268851656513989E-3</v>
      </c>
      <c r="L1764" t="s">
        <v>13</v>
      </c>
    </row>
    <row r="1765" spans="1:12" hidden="1" x14ac:dyDescent="0.3">
      <c r="A1765">
        <v>14</v>
      </c>
      <c r="B1765">
        <v>48</v>
      </c>
      <c r="C1765">
        <v>1</v>
      </c>
      <c r="D1765">
        <v>24</v>
      </c>
      <c r="E1765" t="s">
        <v>18</v>
      </c>
      <c r="F1765">
        <v>10</v>
      </c>
      <c r="G1765">
        <v>5</v>
      </c>
      <c r="J1765" s="1">
        <f t="shared" si="289"/>
        <v>7.8539816339744835E-3</v>
      </c>
      <c r="K1765" s="2">
        <f t="shared" si="292"/>
        <v>2.2046555420420225E-2</v>
      </c>
      <c r="L1765" t="s">
        <v>13</v>
      </c>
    </row>
    <row r="1766" spans="1:12" hidden="1" x14ac:dyDescent="0.3">
      <c r="A1766">
        <v>14</v>
      </c>
      <c r="B1766">
        <v>48</v>
      </c>
      <c r="C1766">
        <v>1</v>
      </c>
      <c r="D1766">
        <v>10</v>
      </c>
      <c r="E1766" t="s">
        <v>12</v>
      </c>
      <c r="F1766">
        <v>10</v>
      </c>
      <c r="G1766">
        <v>3</v>
      </c>
      <c r="J1766" s="1">
        <f t="shared" si="289"/>
        <v>7.8539816339744835E-3</v>
      </c>
      <c r="K1766" s="2">
        <f t="shared" ref="K1766:K1767" si="293">EXP(-9.7663+1.83097*LN(F1766)+1.09511*LN(G1766))</f>
        <v>1.2942556175112916E-2</v>
      </c>
      <c r="L1766" t="s">
        <v>13</v>
      </c>
    </row>
    <row r="1767" spans="1:12" hidden="1" x14ac:dyDescent="0.3">
      <c r="A1767">
        <v>14</v>
      </c>
      <c r="B1767">
        <v>48</v>
      </c>
      <c r="C1767">
        <v>1</v>
      </c>
      <c r="D1767">
        <v>10</v>
      </c>
      <c r="E1767" t="s">
        <v>12</v>
      </c>
      <c r="F1767">
        <v>5</v>
      </c>
      <c r="G1767">
        <v>3</v>
      </c>
      <c r="J1767" s="1">
        <f t="shared" si="289"/>
        <v>1.9634954084936209E-3</v>
      </c>
      <c r="K1767" s="2">
        <f t="shared" si="293"/>
        <v>3.6378364277704512E-3</v>
      </c>
      <c r="L1767" t="s">
        <v>13</v>
      </c>
    </row>
    <row r="1768" spans="1:12" hidden="1" x14ac:dyDescent="0.3">
      <c r="A1768">
        <v>14</v>
      </c>
      <c r="B1768">
        <v>48</v>
      </c>
      <c r="C1768">
        <v>1</v>
      </c>
      <c r="D1768">
        <v>2</v>
      </c>
      <c r="E1768" t="s">
        <v>16</v>
      </c>
      <c r="F1768">
        <v>10</v>
      </c>
      <c r="G1768">
        <v>10</v>
      </c>
      <c r="J1768" s="1">
        <f t="shared" si="289"/>
        <v>7.8539816339744835E-3</v>
      </c>
      <c r="K1768" s="2">
        <f>EXP(-9.81042+1.86563*LN(F1768)+1.0563*LN(G1768))</f>
        <v>4.5847824058857317E-2</v>
      </c>
      <c r="L1768" t="s">
        <v>13</v>
      </c>
    </row>
    <row r="1769" spans="1:12" hidden="1" x14ac:dyDescent="0.3">
      <c r="A1769">
        <v>14</v>
      </c>
      <c r="B1769">
        <v>48</v>
      </c>
      <c r="C1769">
        <v>1</v>
      </c>
      <c r="D1769">
        <v>10</v>
      </c>
      <c r="E1769" t="s">
        <v>12</v>
      </c>
      <c r="F1769">
        <v>25</v>
      </c>
      <c r="G1769">
        <v>6</v>
      </c>
      <c r="J1769" s="1">
        <f t="shared" si="289"/>
        <v>4.9087385212340517E-2</v>
      </c>
      <c r="K1769" s="2">
        <f>EXP(-9.7663+1.83097*LN(F1769)+1.09511*LN(G1769))</f>
        <v>0.14801210491524977</v>
      </c>
      <c r="L1769" t="s">
        <v>17</v>
      </c>
    </row>
    <row r="1770" spans="1:12" hidden="1" x14ac:dyDescent="0.3">
      <c r="A1770">
        <v>14</v>
      </c>
      <c r="B1770">
        <v>48</v>
      </c>
      <c r="C1770">
        <v>1</v>
      </c>
      <c r="D1770">
        <v>24</v>
      </c>
      <c r="E1770" t="s">
        <v>18</v>
      </c>
      <c r="F1770">
        <v>5</v>
      </c>
      <c r="G1770">
        <v>3</v>
      </c>
      <c r="J1770" s="1">
        <f t="shared" si="289"/>
        <v>1.9634954084936209E-3</v>
      </c>
      <c r="K1770" s="2">
        <f t="shared" ref="K1770:K1773" si="294">EXP(-9.81042+1.86563*LN(F1770)+1.0563*LN(G1770))</f>
        <v>3.5268851656513989E-3</v>
      </c>
      <c r="L1770" t="s">
        <v>13</v>
      </c>
    </row>
    <row r="1771" spans="1:12" hidden="1" x14ac:dyDescent="0.3">
      <c r="A1771">
        <v>14</v>
      </c>
      <c r="B1771">
        <v>48</v>
      </c>
      <c r="C1771">
        <v>1</v>
      </c>
      <c r="D1771">
        <v>24</v>
      </c>
      <c r="E1771" t="s">
        <v>18</v>
      </c>
      <c r="F1771">
        <v>15</v>
      </c>
      <c r="G1771">
        <v>6</v>
      </c>
      <c r="J1771" s="1">
        <f t="shared" si="289"/>
        <v>1.7671458676442587E-2</v>
      </c>
      <c r="K1771" s="2">
        <f t="shared" si="294"/>
        <v>5.6950957515054322E-2</v>
      </c>
      <c r="L1771" t="s">
        <v>13</v>
      </c>
    </row>
    <row r="1772" spans="1:12" hidden="1" x14ac:dyDescent="0.3">
      <c r="A1772">
        <v>14</v>
      </c>
      <c r="B1772">
        <v>48</v>
      </c>
      <c r="C1772">
        <v>1</v>
      </c>
      <c r="D1772">
        <v>2</v>
      </c>
      <c r="E1772" t="s">
        <v>16</v>
      </c>
      <c r="F1772">
        <v>10</v>
      </c>
      <c r="G1772">
        <v>10</v>
      </c>
      <c r="J1772" s="1">
        <f t="shared" si="289"/>
        <v>7.8539816339744835E-3</v>
      </c>
      <c r="K1772" s="2">
        <f t="shared" si="294"/>
        <v>4.5847824058857317E-2</v>
      </c>
      <c r="L1772" t="s">
        <v>13</v>
      </c>
    </row>
    <row r="1773" spans="1:12" hidden="1" x14ac:dyDescent="0.3">
      <c r="A1773">
        <v>14</v>
      </c>
      <c r="B1773">
        <v>48</v>
      </c>
      <c r="C1773">
        <v>1</v>
      </c>
      <c r="D1773">
        <v>24</v>
      </c>
      <c r="E1773" t="s">
        <v>18</v>
      </c>
      <c r="F1773">
        <v>5</v>
      </c>
      <c r="G1773">
        <v>6</v>
      </c>
      <c r="J1773" s="1">
        <f t="shared" si="289"/>
        <v>1.9634954084936209E-3</v>
      </c>
      <c r="K1773" s="2">
        <f t="shared" si="294"/>
        <v>7.3344795804612326E-3</v>
      </c>
      <c r="L1773" t="s">
        <v>13</v>
      </c>
    </row>
    <row r="1774" spans="1:12" hidden="1" x14ac:dyDescent="0.3">
      <c r="A1774">
        <v>14</v>
      </c>
      <c r="B1774">
        <v>48</v>
      </c>
      <c r="C1774">
        <v>1</v>
      </c>
      <c r="D1774">
        <v>22</v>
      </c>
      <c r="E1774" t="s">
        <v>15</v>
      </c>
      <c r="F1774">
        <v>5</v>
      </c>
      <c r="G1774">
        <v>3</v>
      </c>
      <c r="J1774" s="1">
        <f t="shared" si="289"/>
        <v>1.9634954084936209E-3</v>
      </c>
      <c r="K1774" s="2">
        <f t="shared" ref="K1774:K1778" si="295">EXP(-9.7663+1.83097*LN(F1774)+1.09511*LN(G1774))</f>
        <v>3.6378364277704512E-3</v>
      </c>
      <c r="L1774" t="s">
        <v>13</v>
      </c>
    </row>
    <row r="1775" spans="1:12" hidden="1" x14ac:dyDescent="0.3">
      <c r="A1775">
        <v>14</v>
      </c>
      <c r="B1775">
        <v>48</v>
      </c>
      <c r="C1775">
        <v>1</v>
      </c>
      <c r="D1775">
        <v>10</v>
      </c>
      <c r="E1775" t="s">
        <v>12</v>
      </c>
      <c r="F1775">
        <v>5</v>
      </c>
      <c r="G1775">
        <v>3</v>
      </c>
      <c r="J1775" s="1">
        <f t="shared" si="289"/>
        <v>1.9634954084936209E-3</v>
      </c>
      <c r="K1775" s="2">
        <f t="shared" si="295"/>
        <v>3.6378364277704512E-3</v>
      </c>
      <c r="L1775" t="s">
        <v>13</v>
      </c>
    </row>
    <row r="1776" spans="1:12" hidden="1" x14ac:dyDescent="0.3">
      <c r="A1776">
        <v>14</v>
      </c>
      <c r="B1776">
        <v>48</v>
      </c>
      <c r="C1776">
        <v>1</v>
      </c>
      <c r="D1776">
        <v>10</v>
      </c>
      <c r="E1776" t="s">
        <v>12</v>
      </c>
      <c r="F1776">
        <v>5</v>
      </c>
      <c r="G1776">
        <v>3</v>
      </c>
      <c r="J1776" s="1">
        <f t="shared" si="289"/>
        <v>1.9634954084936209E-3</v>
      </c>
      <c r="K1776" s="2">
        <f t="shared" si="295"/>
        <v>3.6378364277704512E-3</v>
      </c>
      <c r="L1776" t="s">
        <v>13</v>
      </c>
    </row>
    <row r="1777" spans="1:12" hidden="1" x14ac:dyDescent="0.3">
      <c r="A1777">
        <v>14</v>
      </c>
      <c r="B1777">
        <v>48</v>
      </c>
      <c r="C1777">
        <v>1</v>
      </c>
      <c r="D1777">
        <v>10</v>
      </c>
      <c r="E1777" t="s">
        <v>12</v>
      </c>
      <c r="F1777">
        <v>10</v>
      </c>
      <c r="G1777">
        <v>3</v>
      </c>
      <c r="J1777" s="1">
        <f t="shared" si="289"/>
        <v>7.8539816339744835E-3</v>
      </c>
      <c r="K1777" s="2">
        <f t="shared" si="295"/>
        <v>1.2942556175112916E-2</v>
      </c>
      <c r="L1777" t="s">
        <v>13</v>
      </c>
    </row>
    <row r="1778" spans="1:12" hidden="1" x14ac:dyDescent="0.3">
      <c r="A1778">
        <v>14</v>
      </c>
      <c r="B1778">
        <v>48</v>
      </c>
      <c r="C1778">
        <v>1</v>
      </c>
      <c r="D1778">
        <v>10</v>
      </c>
      <c r="E1778" t="s">
        <v>12</v>
      </c>
      <c r="F1778">
        <v>5</v>
      </c>
      <c r="G1778">
        <v>3</v>
      </c>
      <c r="J1778" s="1">
        <f t="shared" si="289"/>
        <v>1.9634954084936209E-3</v>
      </c>
      <c r="K1778" s="2">
        <f t="shared" si="295"/>
        <v>3.6378364277704512E-3</v>
      </c>
      <c r="L1778" t="s">
        <v>13</v>
      </c>
    </row>
    <row r="1779" spans="1:12" hidden="1" x14ac:dyDescent="0.3">
      <c r="A1779">
        <v>14</v>
      </c>
      <c r="B1779">
        <v>48</v>
      </c>
      <c r="C1779">
        <v>1</v>
      </c>
      <c r="D1779">
        <v>2</v>
      </c>
      <c r="E1779" t="s">
        <v>16</v>
      </c>
      <c r="F1779">
        <v>15</v>
      </c>
      <c r="G1779">
        <v>10</v>
      </c>
      <c r="J1779" s="1">
        <f t="shared" si="289"/>
        <v>1.7671458676442587E-2</v>
      </c>
      <c r="K1779" s="2">
        <f>EXP(-9.81042+1.86563*LN(F1779)+1.0563*LN(G1779))</f>
        <v>9.7687695493628809E-2</v>
      </c>
      <c r="L1779" t="s">
        <v>13</v>
      </c>
    </row>
    <row r="1780" spans="1:12" hidden="1" x14ac:dyDescent="0.3">
      <c r="A1780">
        <v>14</v>
      </c>
      <c r="B1780">
        <v>48</v>
      </c>
      <c r="C1780">
        <v>1</v>
      </c>
      <c r="D1780">
        <v>10</v>
      </c>
      <c r="E1780" t="s">
        <v>12</v>
      </c>
      <c r="F1780">
        <v>25</v>
      </c>
      <c r="G1780">
        <v>6</v>
      </c>
      <c r="J1780" s="1">
        <f t="shared" si="289"/>
        <v>4.9087385212340517E-2</v>
      </c>
      <c r="K1780" s="2">
        <f>EXP(-9.7663+1.83097*LN(F1780)+1.09511*LN(G1780))</f>
        <v>0.14801210491524977</v>
      </c>
      <c r="L1780" t="s">
        <v>17</v>
      </c>
    </row>
    <row r="1781" spans="1:12" hidden="1" x14ac:dyDescent="0.3">
      <c r="A1781">
        <v>14</v>
      </c>
      <c r="B1781">
        <v>48</v>
      </c>
      <c r="C1781">
        <v>1</v>
      </c>
      <c r="D1781">
        <v>24</v>
      </c>
      <c r="E1781" t="s">
        <v>18</v>
      </c>
      <c r="F1781">
        <v>5</v>
      </c>
      <c r="G1781">
        <v>3</v>
      </c>
      <c r="J1781" s="1">
        <f t="shared" si="289"/>
        <v>1.9634954084936209E-3</v>
      </c>
      <c r="K1781" s="2">
        <f t="shared" ref="K1781:K1784" si="296">EXP(-9.81042+1.86563*LN(F1781)+1.0563*LN(G1781))</f>
        <v>3.5268851656513989E-3</v>
      </c>
      <c r="L1781" t="s">
        <v>13</v>
      </c>
    </row>
    <row r="1782" spans="1:12" hidden="1" x14ac:dyDescent="0.3">
      <c r="A1782">
        <v>14</v>
      </c>
      <c r="B1782">
        <v>48</v>
      </c>
      <c r="C1782">
        <v>1</v>
      </c>
      <c r="D1782">
        <v>2</v>
      </c>
      <c r="E1782" t="s">
        <v>16</v>
      </c>
      <c r="F1782">
        <v>15</v>
      </c>
      <c r="G1782">
        <v>10</v>
      </c>
      <c r="J1782" s="1">
        <f t="shared" si="289"/>
        <v>1.7671458676442587E-2</v>
      </c>
      <c r="K1782" s="2">
        <f t="shared" si="296"/>
        <v>9.7687695493628809E-2</v>
      </c>
      <c r="L1782" t="s">
        <v>13</v>
      </c>
    </row>
    <row r="1783" spans="1:12" hidden="1" x14ac:dyDescent="0.3">
      <c r="A1783">
        <v>14</v>
      </c>
      <c r="B1783">
        <v>48</v>
      </c>
      <c r="C1783">
        <v>1</v>
      </c>
      <c r="D1783">
        <v>2</v>
      </c>
      <c r="E1783" t="s">
        <v>16</v>
      </c>
      <c r="F1783">
        <v>15</v>
      </c>
      <c r="G1783">
        <v>10</v>
      </c>
      <c r="J1783" s="1">
        <f t="shared" si="289"/>
        <v>1.7671458676442587E-2</v>
      </c>
      <c r="K1783" s="2">
        <f t="shared" si="296"/>
        <v>9.7687695493628809E-2</v>
      </c>
      <c r="L1783" t="s">
        <v>13</v>
      </c>
    </row>
    <row r="1784" spans="1:12" hidden="1" x14ac:dyDescent="0.3">
      <c r="A1784">
        <v>14</v>
      </c>
      <c r="B1784">
        <v>48</v>
      </c>
      <c r="C1784">
        <v>1</v>
      </c>
      <c r="D1784">
        <v>24</v>
      </c>
      <c r="E1784" t="s">
        <v>18</v>
      </c>
      <c r="F1784">
        <v>5</v>
      </c>
      <c r="G1784">
        <v>3</v>
      </c>
      <c r="J1784" s="1">
        <f t="shared" si="289"/>
        <v>1.9634954084936209E-3</v>
      </c>
      <c r="K1784" s="2">
        <f t="shared" si="296"/>
        <v>3.5268851656513989E-3</v>
      </c>
      <c r="L1784" t="s">
        <v>13</v>
      </c>
    </row>
    <row r="1785" spans="1:12" hidden="1" x14ac:dyDescent="0.3">
      <c r="A1785">
        <v>14</v>
      </c>
      <c r="B1785">
        <v>48</v>
      </c>
      <c r="C1785">
        <v>1</v>
      </c>
      <c r="D1785">
        <v>10</v>
      </c>
      <c r="E1785" t="s">
        <v>12</v>
      </c>
      <c r="F1785">
        <v>5</v>
      </c>
      <c r="G1785">
        <v>3</v>
      </c>
      <c r="J1785" s="1">
        <f t="shared" si="289"/>
        <v>1.9634954084936209E-3</v>
      </c>
      <c r="K1785" s="2">
        <f t="shared" ref="K1785:K1788" si="297">EXP(-9.7663+1.83097*LN(F1785)+1.09511*LN(G1785))</f>
        <v>3.6378364277704512E-3</v>
      </c>
      <c r="L1785" t="s">
        <v>13</v>
      </c>
    </row>
    <row r="1786" spans="1:12" hidden="1" x14ac:dyDescent="0.3">
      <c r="A1786">
        <v>14</v>
      </c>
      <c r="B1786">
        <v>48</v>
      </c>
      <c r="C1786">
        <v>1</v>
      </c>
      <c r="D1786">
        <v>10</v>
      </c>
      <c r="E1786" t="s">
        <v>12</v>
      </c>
      <c r="F1786">
        <v>5</v>
      </c>
      <c r="G1786">
        <v>3</v>
      </c>
      <c r="J1786" s="1">
        <f t="shared" si="289"/>
        <v>1.9634954084936209E-3</v>
      </c>
      <c r="K1786" s="2">
        <f t="shared" si="297"/>
        <v>3.6378364277704512E-3</v>
      </c>
      <c r="L1786" t="s">
        <v>13</v>
      </c>
    </row>
    <row r="1787" spans="1:12" hidden="1" x14ac:dyDescent="0.3">
      <c r="A1787">
        <v>14</v>
      </c>
      <c r="B1787">
        <v>48</v>
      </c>
      <c r="C1787">
        <v>1</v>
      </c>
      <c r="D1787">
        <v>10</v>
      </c>
      <c r="E1787" t="s">
        <v>12</v>
      </c>
      <c r="F1787">
        <v>10</v>
      </c>
      <c r="G1787">
        <v>3</v>
      </c>
      <c r="J1787" s="1">
        <f t="shared" si="289"/>
        <v>7.8539816339744835E-3</v>
      </c>
      <c r="K1787" s="2">
        <f t="shared" si="297"/>
        <v>1.2942556175112916E-2</v>
      </c>
      <c r="L1787" t="s">
        <v>13</v>
      </c>
    </row>
    <row r="1788" spans="1:12" hidden="1" x14ac:dyDescent="0.3">
      <c r="A1788">
        <v>14</v>
      </c>
      <c r="B1788">
        <v>48</v>
      </c>
      <c r="C1788">
        <v>1</v>
      </c>
      <c r="D1788">
        <v>10</v>
      </c>
      <c r="E1788" t="s">
        <v>12</v>
      </c>
      <c r="F1788">
        <v>5</v>
      </c>
      <c r="G1788">
        <v>3</v>
      </c>
      <c r="J1788" s="1">
        <f t="shared" si="289"/>
        <v>1.9634954084936209E-3</v>
      </c>
      <c r="K1788" s="2">
        <f t="shared" si="297"/>
        <v>3.6378364277704512E-3</v>
      </c>
      <c r="L1788" t="s">
        <v>13</v>
      </c>
    </row>
    <row r="1789" spans="1:12" hidden="1" x14ac:dyDescent="0.3">
      <c r="A1789">
        <v>14</v>
      </c>
      <c r="B1789">
        <v>48</v>
      </c>
      <c r="C1789">
        <v>1</v>
      </c>
      <c r="D1789">
        <v>2</v>
      </c>
      <c r="E1789" t="s">
        <v>16</v>
      </c>
      <c r="F1789">
        <v>15</v>
      </c>
      <c r="G1789">
        <v>10</v>
      </c>
      <c r="H1789">
        <v>38</v>
      </c>
      <c r="I1789">
        <v>6</v>
      </c>
      <c r="J1789" s="1">
        <f t="shared" si="289"/>
        <v>1.7671458676442587E-2</v>
      </c>
      <c r="K1789" s="2">
        <f>EXP(-9.81042+1.86563*LN(F1789)+1.0563*LN(G1789))</f>
        <v>9.7687695493628809E-2</v>
      </c>
      <c r="L1789" t="s">
        <v>13</v>
      </c>
    </row>
    <row r="1790" spans="1:12" hidden="1" x14ac:dyDescent="0.3">
      <c r="A1790">
        <v>14</v>
      </c>
      <c r="B1790">
        <v>48</v>
      </c>
      <c r="C1790">
        <v>1</v>
      </c>
      <c r="D1790">
        <v>10</v>
      </c>
      <c r="E1790" t="s">
        <v>12</v>
      </c>
      <c r="F1790">
        <v>25</v>
      </c>
      <c r="G1790">
        <v>6</v>
      </c>
      <c r="J1790" s="1">
        <f t="shared" si="289"/>
        <v>4.9087385212340517E-2</v>
      </c>
      <c r="K1790" s="2">
        <f>EXP(-9.7663+1.83097*LN(F1790)+1.09511*LN(G1790))</f>
        <v>0.14801210491524977</v>
      </c>
      <c r="L1790" t="s">
        <v>17</v>
      </c>
    </row>
    <row r="1791" spans="1:12" hidden="1" x14ac:dyDescent="0.3">
      <c r="A1791">
        <v>14</v>
      </c>
      <c r="B1791">
        <v>48</v>
      </c>
      <c r="C1791">
        <v>1</v>
      </c>
      <c r="D1791">
        <v>24</v>
      </c>
      <c r="E1791" t="s">
        <v>18</v>
      </c>
      <c r="F1791">
        <v>5</v>
      </c>
      <c r="G1791">
        <v>3</v>
      </c>
      <c r="J1791" s="1">
        <f t="shared" si="289"/>
        <v>1.9634954084936209E-3</v>
      </c>
      <c r="K1791" s="2">
        <f t="shared" ref="K1791:K1793" si="298">EXP(-9.81042+1.86563*LN(F1791)+1.0563*LN(G1791))</f>
        <v>3.5268851656513989E-3</v>
      </c>
      <c r="L1791" t="s">
        <v>13</v>
      </c>
    </row>
    <row r="1792" spans="1:12" hidden="1" x14ac:dyDescent="0.3">
      <c r="A1792">
        <v>14</v>
      </c>
      <c r="B1792">
        <v>48</v>
      </c>
      <c r="C1792">
        <v>1</v>
      </c>
      <c r="D1792">
        <v>24</v>
      </c>
      <c r="E1792" t="s">
        <v>18</v>
      </c>
      <c r="F1792">
        <v>5</v>
      </c>
      <c r="G1792">
        <v>3</v>
      </c>
      <c r="J1792" s="1">
        <f t="shared" si="289"/>
        <v>1.9634954084936209E-3</v>
      </c>
      <c r="K1792" s="2">
        <f t="shared" si="298"/>
        <v>3.5268851656513989E-3</v>
      </c>
      <c r="L1792" t="s">
        <v>13</v>
      </c>
    </row>
    <row r="1793" spans="1:12" hidden="1" x14ac:dyDescent="0.3">
      <c r="A1793">
        <v>14</v>
      </c>
      <c r="B1793">
        <v>48</v>
      </c>
      <c r="C1793">
        <v>1</v>
      </c>
      <c r="D1793">
        <v>24</v>
      </c>
      <c r="E1793" t="s">
        <v>18</v>
      </c>
      <c r="F1793">
        <v>5</v>
      </c>
      <c r="G1793">
        <v>3</v>
      </c>
      <c r="J1793" s="1">
        <f t="shared" si="289"/>
        <v>1.9634954084936209E-3</v>
      </c>
      <c r="K1793" s="2">
        <f t="shared" si="298"/>
        <v>3.5268851656513989E-3</v>
      </c>
      <c r="L1793" t="s">
        <v>13</v>
      </c>
    </row>
    <row r="1794" spans="1:12" hidden="1" x14ac:dyDescent="0.3">
      <c r="A1794">
        <v>14</v>
      </c>
      <c r="B1794">
        <v>48</v>
      </c>
      <c r="C1794">
        <v>1</v>
      </c>
      <c r="D1794">
        <v>22</v>
      </c>
      <c r="E1794" t="s">
        <v>15</v>
      </c>
      <c r="F1794">
        <v>5</v>
      </c>
      <c r="G1794">
        <v>3</v>
      </c>
      <c r="J1794" s="1">
        <f t="shared" si="289"/>
        <v>1.9634954084936209E-3</v>
      </c>
      <c r="K1794" s="2">
        <f>EXP(-9.7663+1.83097*LN(F1794)+1.09511*LN(G1794))</f>
        <v>3.6378364277704512E-3</v>
      </c>
      <c r="L1794" t="s">
        <v>13</v>
      </c>
    </row>
    <row r="1795" spans="1:12" hidden="1" x14ac:dyDescent="0.3">
      <c r="A1795">
        <v>14</v>
      </c>
      <c r="B1795">
        <v>48</v>
      </c>
      <c r="C1795">
        <v>1</v>
      </c>
      <c r="D1795">
        <v>24</v>
      </c>
      <c r="E1795" t="s">
        <v>18</v>
      </c>
      <c r="F1795">
        <v>15</v>
      </c>
      <c r="G1795">
        <v>6</v>
      </c>
      <c r="J1795" s="1">
        <f t="shared" ref="J1795:J1858" si="299">((F1795*F1795/10000)*(PI()/4*C1795))</f>
        <v>1.7671458676442587E-2</v>
      </c>
      <c r="K1795" s="2">
        <f t="shared" ref="K1795:K1796" si="300">EXP(-9.81042+1.86563*LN(F1795)+1.0563*LN(G1795))</f>
        <v>5.6950957515054322E-2</v>
      </c>
      <c r="L1795" t="s">
        <v>13</v>
      </c>
    </row>
    <row r="1796" spans="1:12" hidden="1" x14ac:dyDescent="0.3">
      <c r="A1796">
        <v>14</v>
      </c>
      <c r="B1796">
        <v>48</v>
      </c>
      <c r="C1796">
        <v>1</v>
      </c>
      <c r="D1796">
        <v>24</v>
      </c>
      <c r="E1796" t="s">
        <v>18</v>
      </c>
      <c r="F1796">
        <v>5</v>
      </c>
      <c r="G1796">
        <v>3</v>
      </c>
      <c r="J1796" s="1">
        <f t="shared" si="299"/>
        <v>1.9634954084936209E-3</v>
      </c>
      <c r="K1796" s="2">
        <f t="shared" si="300"/>
        <v>3.5268851656513989E-3</v>
      </c>
      <c r="L1796" t="s">
        <v>13</v>
      </c>
    </row>
    <row r="1797" spans="1:12" hidden="1" x14ac:dyDescent="0.3">
      <c r="A1797">
        <v>14</v>
      </c>
      <c r="B1797">
        <v>48</v>
      </c>
      <c r="C1797">
        <v>1</v>
      </c>
      <c r="D1797">
        <v>10</v>
      </c>
      <c r="E1797" t="s">
        <v>12</v>
      </c>
      <c r="F1797">
        <v>5</v>
      </c>
      <c r="G1797">
        <v>3</v>
      </c>
      <c r="J1797" s="1">
        <f t="shared" si="299"/>
        <v>1.9634954084936209E-3</v>
      </c>
      <c r="K1797" s="2">
        <f t="shared" ref="K1797:K1800" si="301">EXP(-9.7663+1.83097*LN(F1797)+1.09511*LN(G1797))</f>
        <v>3.6378364277704512E-3</v>
      </c>
      <c r="L1797" t="s">
        <v>13</v>
      </c>
    </row>
    <row r="1798" spans="1:12" hidden="1" x14ac:dyDescent="0.3">
      <c r="A1798">
        <v>14</v>
      </c>
      <c r="B1798">
        <v>48</v>
      </c>
      <c r="C1798">
        <v>1</v>
      </c>
      <c r="D1798">
        <v>10</v>
      </c>
      <c r="E1798" t="s">
        <v>12</v>
      </c>
      <c r="F1798">
        <v>5</v>
      </c>
      <c r="G1798">
        <v>3</v>
      </c>
      <c r="J1798" s="1">
        <f t="shared" si="299"/>
        <v>1.9634954084936209E-3</v>
      </c>
      <c r="K1798" s="2">
        <f t="shared" si="301"/>
        <v>3.6378364277704512E-3</v>
      </c>
      <c r="L1798" t="s">
        <v>13</v>
      </c>
    </row>
    <row r="1799" spans="1:12" hidden="1" x14ac:dyDescent="0.3">
      <c r="A1799">
        <v>14</v>
      </c>
      <c r="B1799">
        <v>48</v>
      </c>
      <c r="C1799">
        <v>1</v>
      </c>
      <c r="D1799">
        <v>10</v>
      </c>
      <c r="E1799" t="s">
        <v>12</v>
      </c>
      <c r="F1799">
        <v>10</v>
      </c>
      <c r="G1799">
        <v>3</v>
      </c>
      <c r="J1799" s="1">
        <f t="shared" si="299"/>
        <v>7.8539816339744835E-3</v>
      </c>
      <c r="K1799" s="2">
        <f t="shared" si="301"/>
        <v>1.2942556175112916E-2</v>
      </c>
      <c r="L1799" t="s">
        <v>13</v>
      </c>
    </row>
    <row r="1800" spans="1:12" hidden="1" x14ac:dyDescent="0.3">
      <c r="A1800">
        <v>14</v>
      </c>
      <c r="B1800">
        <v>48</v>
      </c>
      <c r="C1800">
        <v>1</v>
      </c>
      <c r="D1800">
        <v>10</v>
      </c>
      <c r="E1800" t="s">
        <v>12</v>
      </c>
      <c r="F1800">
        <v>5</v>
      </c>
      <c r="G1800">
        <v>3</v>
      </c>
      <c r="J1800" s="1">
        <f t="shared" si="299"/>
        <v>1.9634954084936209E-3</v>
      </c>
      <c r="K1800" s="2">
        <f t="shared" si="301"/>
        <v>3.6378364277704512E-3</v>
      </c>
      <c r="L1800" t="s">
        <v>13</v>
      </c>
    </row>
    <row r="1801" spans="1:12" hidden="1" x14ac:dyDescent="0.3">
      <c r="A1801">
        <v>14</v>
      </c>
      <c r="B1801">
        <v>48</v>
      </c>
      <c r="C1801">
        <v>1</v>
      </c>
      <c r="D1801">
        <v>24</v>
      </c>
      <c r="E1801" t="s">
        <v>18</v>
      </c>
      <c r="F1801">
        <v>5</v>
      </c>
      <c r="G1801">
        <v>3</v>
      </c>
      <c r="J1801" s="1">
        <f t="shared" si="299"/>
        <v>1.9634954084936209E-3</v>
      </c>
      <c r="K1801" s="2">
        <f>EXP(-9.81042+1.86563*LN(F1801)+1.0563*LN(G1801))</f>
        <v>3.5268851656513989E-3</v>
      </c>
      <c r="L1801" t="s">
        <v>13</v>
      </c>
    </row>
    <row r="1802" spans="1:12" hidden="1" x14ac:dyDescent="0.3">
      <c r="A1802">
        <v>14</v>
      </c>
      <c r="B1802">
        <v>48</v>
      </c>
      <c r="C1802">
        <v>1</v>
      </c>
      <c r="D1802">
        <v>10</v>
      </c>
      <c r="E1802" t="s">
        <v>12</v>
      </c>
      <c r="F1802">
        <v>25</v>
      </c>
      <c r="G1802">
        <v>6</v>
      </c>
      <c r="J1802" s="1">
        <f t="shared" si="299"/>
        <v>4.9087385212340517E-2</v>
      </c>
      <c r="K1802" s="2">
        <f>EXP(-9.7663+1.83097*LN(F1802)+1.09511*LN(G1802))</f>
        <v>0.14801210491524977</v>
      </c>
      <c r="L1802" t="s">
        <v>17</v>
      </c>
    </row>
    <row r="1803" spans="1:12" hidden="1" x14ac:dyDescent="0.3">
      <c r="A1803">
        <v>14</v>
      </c>
      <c r="B1803">
        <v>48</v>
      </c>
      <c r="C1803">
        <v>1</v>
      </c>
      <c r="D1803">
        <v>24</v>
      </c>
      <c r="E1803" t="s">
        <v>18</v>
      </c>
      <c r="F1803">
        <v>5</v>
      </c>
      <c r="G1803">
        <v>3</v>
      </c>
      <c r="J1803" s="1">
        <f t="shared" si="299"/>
        <v>1.9634954084936209E-3</v>
      </c>
      <c r="K1803" s="2">
        <f t="shared" ref="K1803:K1805" si="302">EXP(-9.81042+1.86563*LN(F1803)+1.0563*LN(G1803))</f>
        <v>3.5268851656513989E-3</v>
      </c>
      <c r="L1803" t="s">
        <v>13</v>
      </c>
    </row>
    <row r="1804" spans="1:12" hidden="1" x14ac:dyDescent="0.3">
      <c r="A1804">
        <v>14</v>
      </c>
      <c r="B1804">
        <v>48</v>
      </c>
      <c r="C1804">
        <v>1</v>
      </c>
      <c r="D1804">
        <v>24</v>
      </c>
      <c r="E1804" t="s">
        <v>18</v>
      </c>
      <c r="F1804">
        <v>5</v>
      </c>
      <c r="G1804">
        <v>3</v>
      </c>
      <c r="J1804" s="1">
        <f t="shared" si="299"/>
        <v>1.9634954084936209E-3</v>
      </c>
      <c r="K1804" s="2">
        <f t="shared" si="302"/>
        <v>3.5268851656513989E-3</v>
      </c>
      <c r="L1804" t="s">
        <v>13</v>
      </c>
    </row>
    <row r="1805" spans="1:12" hidden="1" x14ac:dyDescent="0.3">
      <c r="A1805">
        <v>14</v>
      </c>
      <c r="B1805">
        <v>48</v>
      </c>
      <c r="C1805">
        <v>1</v>
      </c>
      <c r="D1805">
        <v>24</v>
      </c>
      <c r="E1805" t="s">
        <v>18</v>
      </c>
      <c r="F1805">
        <v>5</v>
      </c>
      <c r="G1805">
        <v>3</v>
      </c>
      <c r="J1805" s="1">
        <f t="shared" si="299"/>
        <v>1.9634954084936209E-3</v>
      </c>
      <c r="K1805" s="2">
        <f t="shared" si="302"/>
        <v>3.5268851656513989E-3</v>
      </c>
      <c r="L1805" t="s">
        <v>13</v>
      </c>
    </row>
    <row r="1806" spans="1:12" hidden="1" x14ac:dyDescent="0.3">
      <c r="A1806">
        <v>14</v>
      </c>
      <c r="B1806">
        <v>48</v>
      </c>
      <c r="C1806">
        <v>1</v>
      </c>
      <c r="D1806">
        <v>22</v>
      </c>
      <c r="E1806" t="s">
        <v>15</v>
      </c>
      <c r="F1806">
        <v>5</v>
      </c>
      <c r="G1806">
        <v>3</v>
      </c>
      <c r="J1806" s="1">
        <f t="shared" si="299"/>
        <v>1.9634954084936209E-3</v>
      </c>
      <c r="K1806" s="2">
        <f>EXP(-9.7663+1.83097*LN(F1806)+1.09511*LN(G1806))</f>
        <v>3.6378364277704512E-3</v>
      </c>
      <c r="L1806" t="s">
        <v>13</v>
      </c>
    </row>
    <row r="1807" spans="1:12" hidden="1" x14ac:dyDescent="0.3">
      <c r="A1807">
        <v>14</v>
      </c>
      <c r="B1807">
        <v>48</v>
      </c>
      <c r="C1807">
        <v>1</v>
      </c>
      <c r="D1807">
        <v>24</v>
      </c>
      <c r="E1807" t="s">
        <v>18</v>
      </c>
      <c r="F1807">
        <v>15</v>
      </c>
      <c r="G1807">
        <v>6</v>
      </c>
      <c r="J1807" s="1">
        <f t="shared" si="299"/>
        <v>1.7671458676442587E-2</v>
      </c>
      <c r="K1807" s="2">
        <f t="shared" ref="K1807:K1812" si="303">EXP(-9.81042+1.86563*LN(F1807)+1.0563*LN(G1807))</f>
        <v>5.6950957515054322E-2</v>
      </c>
      <c r="L1807" t="s">
        <v>13</v>
      </c>
    </row>
    <row r="1808" spans="1:12" hidden="1" x14ac:dyDescent="0.3">
      <c r="A1808">
        <v>14</v>
      </c>
      <c r="B1808">
        <v>48</v>
      </c>
      <c r="C1808">
        <v>1</v>
      </c>
      <c r="D1808">
        <v>24</v>
      </c>
      <c r="E1808" t="s">
        <v>18</v>
      </c>
      <c r="F1808">
        <v>15</v>
      </c>
      <c r="G1808">
        <v>6</v>
      </c>
      <c r="J1808" s="1">
        <f t="shared" si="299"/>
        <v>1.7671458676442587E-2</v>
      </c>
      <c r="K1808" s="2">
        <f t="shared" si="303"/>
        <v>5.6950957515054322E-2</v>
      </c>
      <c r="L1808" t="s">
        <v>13</v>
      </c>
    </row>
    <row r="1809" spans="1:12" hidden="1" x14ac:dyDescent="0.3">
      <c r="A1809">
        <v>14</v>
      </c>
      <c r="B1809">
        <v>48</v>
      </c>
      <c r="C1809">
        <v>1</v>
      </c>
      <c r="D1809">
        <v>24</v>
      </c>
      <c r="E1809" t="s">
        <v>18</v>
      </c>
      <c r="F1809">
        <v>10</v>
      </c>
      <c r="G1809">
        <v>6</v>
      </c>
      <c r="J1809" s="1">
        <f t="shared" si="299"/>
        <v>7.8539816339744835E-3</v>
      </c>
      <c r="K1809" s="2">
        <f t="shared" si="303"/>
        <v>2.6728826664807165E-2</v>
      </c>
      <c r="L1809" t="s">
        <v>13</v>
      </c>
    </row>
    <row r="1810" spans="1:12" hidden="1" x14ac:dyDescent="0.3">
      <c r="A1810">
        <v>14</v>
      </c>
      <c r="B1810">
        <v>49</v>
      </c>
      <c r="C1810">
        <v>1</v>
      </c>
      <c r="D1810">
        <v>24</v>
      </c>
      <c r="E1810" t="s">
        <v>18</v>
      </c>
      <c r="F1810">
        <v>15</v>
      </c>
      <c r="G1810">
        <v>6</v>
      </c>
      <c r="J1810" s="1">
        <f t="shared" si="299"/>
        <v>1.7671458676442587E-2</v>
      </c>
      <c r="K1810" s="2">
        <f t="shared" si="303"/>
        <v>5.6950957515054322E-2</v>
      </c>
      <c r="L1810" t="s">
        <v>13</v>
      </c>
    </row>
    <row r="1811" spans="1:12" hidden="1" x14ac:dyDescent="0.3">
      <c r="A1811">
        <v>14</v>
      </c>
      <c r="B1811">
        <v>49</v>
      </c>
      <c r="C1811">
        <v>1</v>
      </c>
      <c r="D1811">
        <v>24</v>
      </c>
      <c r="E1811" t="s">
        <v>18</v>
      </c>
      <c r="F1811">
        <v>10</v>
      </c>
      <c r="G1811">
        <v>6</v>
      </c>
      <c r="J1811" s="1">
        <f t="shared" si="299"/>
        <v>7.8539816339744835E-3</v>
      </c>
      <c r="K1811" s="2">
        <f t="shared" si="303"/>
        <v>2.6728826664807165E-2</v>
      </c>
      <c r="L1811" t="s">
        <v>13</v>
      </c>
    </row>
    <row r="1812" spans="1:12" hidden="1" x14ac:dyDescent="0.3">
      <c r="A1812">
        <v>14</v>
      </c>
      <c r="B1812">
        <v>49</v>
      </c>
      <c r="C1812">
        <v>1</v>
      </c>
      <c r="D1812">
        <v>24</v>
      </c>
      <c r="E1812" t="s">
        <v>18</v>
      </c>
      <c r="F1812">
        <v>5</v>
      </c>
      <c r="G1812">
        <v>6</v>
      </c>
      <c r="J1812" s="1">
        <f t="shared" si="299"/>
        <v>1.9634954084936209E-3</v>
      </c>
      <c r="K1812" s="2">
        <f t="shared" si="303"/>
        <v>7.3344795804612326E-3</v>
      </c>
      <c r="L1812" t="s">
        <v>13</v>
      </c>
    </row>
    <row r="1813" spans="1:12" hidden="1" x14ac:dyDescent="0.3">
      <c r="A1813">
        <v>14</v>
      </c>
      <c r="B1813">
        <v>49</v>
      </c>
      <c r="C1813">
        <v>1</v>
      </c>
      <c r="D1813">
        <v>22</v>
      </c>
      <c r="E1813" t="s">
        <v>15</v>
      </c>
      <c r="F1813">
        <v>5</v>
      </c>
      <c r="G1813">
        <v>3</v>
      </c>
      <c r="J1813" s="1">
        <f t="shared" si="299"/>
        <v>1.9634954084936209E-3</v>
      </c>
      <c r="K1813" s="2">
        <f t="shared" ref="K1813:K1817" si="304">EXP(-9.7663+1.83097*LN(F1813)+1.09511*LN(G1813))</f>
        <v>3.6378364277704512E-3</v>
      </c>
      <c r="L1813" t="s">
        <v>13</v>
      </c>
    </row>
    <row r="1814" spans="1:12" hidden="1" x14ac:dyDescent="0.3">
      <c r="A1814">
        <v>14</v>
      </c>
      <c r="B1814">
        <v>49</v>
      </c>
      <c r="C1814">
        <v>1</v>
      </c>
      <c r="D1814">
        <v>10</v>
      </c>
      <c r="E1814" t="s">
        <v>12</v>
      </c>
      <c r="F1814">
        <v>5</v>
      </c>
      <c r="G1814">
        <v>3</v>
      </c>
      <c r="J1814" s="1">
        <f t="shared" si="299"/>
        <v>1.9634954084936209E-3</v>
      </c>
      <c r="K1814" s="2">
        <f t="shared" si="304"/>
        <v>3.6378364277704512E-3</v>
      </c>
      <c r="L1814" t="s">
        <v>13</v>
      </c>
    </row>
    <row r="1815" spans="1:12" hidden="1" x14ac:dyDescent="0.3">
      <c r="A1815">
        <v>14</v>
      </c>
      <c r="B1815">
        <v>49</v>
      </c>
      <c r="C1815">
        <v>1</v>
      </c>
      <c r="D1815">
        <v>10</v>
      </c>
      <c r="E1815" t="s">
        <v>12</v>
      </c>
      <c r="F1815">
        <v>5</v>
      </c>
      <c r="G1815">
        <v>3</v>
      </c>
      <c r="J1815" s="1">
        <f t="shared" si="299"/>
        <v>1.9634954084936209E-3</v>
      </c>
      <c r="K1815" s="2">
        <f t="shared" si="304"/>
        <v>3.6378364277704512E-3</v>
      </c>
      <c r="L1815" t="s">
        <v>13</v>
      </c>
    </row>
    <row r="1816" spans="1:12" hidden="1" x14ac:dyDescent="0.3">
      <c r="A1816">
        <v>14</v>
      </c>
      <c r="B1816">
        <v>49</v>
      </c>
      <c r="C1816">
        <v>1</v>
      </c>
      <c r="D1816">
        <v>10</v>
      </c>
      <c r="E1816" t="s">
        <v>12</v>
      </c>
      <c r="F1816">
        <v>10</v>
      </c>
      <c r="G1816">
        <v>3</v>
      </c>
      <c r="J1816" s="1">
        <f t="shared" si="299"/>
        <v>7.8539816339744835E-3</v>
      </c>
      <c r="K1816" s="2">
        <f t="shared" si="304"/>
        <v>1.2942556175112916E-2</v>
      </c>
      <c r="L1816" t="s">
        <v>13</v>
      </c>
    </row>
    <row r="1817" spans="1:12" hidden="1" x14ac:dyDescent="0.3">
      <c r="A1817">
        <v>14</v>
      </c>
      <c r="B1817">
        <v>49</v>
      </c>
      <c r="C1817">
        <v>1</v>
      </c>
      <c r="D1817">
        <v>10</v>
      </c>
      <c r="E1817" t="s">
        <v>12</v>
      </c>
      <c r="F1817">
        <v>5</v>
      </c>
      <c r="G1817">
        <v>3</v>
      </c>
      <c r="J1817" s="1">
        <f t="shared" si="299"/>
        <v>1.9634954084936209E-3</v>
      </c>
      <c r="K1817" s="2">
        <f t="shared" si="304"/>
        <v>3.6378364277704512E-3</v>
      </c>
      <c r="L1817" t="s">
        <v>13</v>
      </c>
    </row>
    <row r="1818" spans="1:12" hidden="1" x14ac:dyDescent="0.3">
      <c r="A1818">
        <v>14</v>
      </c>
      <c r="B1818">
        <v>49</v>
      </c>
      <c r="C1818">
        <v>1</v>
      </c>
      <c r="D1818">
        <v>24</v>
      </c>
      <c r="E1818" t="s">
        <v>18</v>
      </c>
      <c r="F1818">
        <v>5</v>
      </c>
      <c r="G1818">
        <v>3</v>
      </c>
      <c r="J1818" s="1">
        <f t="shared" si="299"/>
        <v>1.9634954084936209E-3</v>
      </c>
      <c r="K1818" s="2">
        <f>EXP(-9.81042+1.86563*LN(F1818)+1.0563*LN(G1818))</f>
        <v>3.5268851656513989E-3</v>
      </c>
      <c r="L1818" t="s">
        <v>13</v>
      </c>
    </row>
    <row r="1819" spans="1:12" hidden="1" x14ac:dyDescent="0.3">
      <c r="A1819">
        <v>14</v>
      </c>
      <c r="B1819">
        <v>49</v>
      </c>
      <c r="C1819">
        <v>1</v>
      </c>
      <c r="D1819">
        <v>10</v>
      </c>
      <c r="E1819" t="s">
        <v>12</v>
      </c>
      <c r="F1819">
        <v>25</v>
      </c>
      <c r="G1819">
        <v>6</v>
      </c>
      <c r="J1819" s="1">
        <f t="shared" si="299"/>
        <v>4.9087385212340517E-2</v>
      </c>
      <c r="K1819" s="2">
        <f>EXP(-9.7663+1.83097*LN(F1819)+1.09511*LN(G1819))</f>
        <v>0.14801210491524977</v>
      </c>
      <c r="L1819" t="s">
        <v>17</v>
      </c>
    </row>
    <row r="1820" spans="1:12" hidden="1" x14ac:dyDescent="0.3">
      <c r="A1820">
        <v>14</v>
      </c>
      <c r="B1820">
        <v>49</v>
      </c>
      <c r="C1820">
        <v>1</v>
      </c>
      <c r="D1820">
        <v>24</v>
      </c>
      <c r="E1820" t="s">
        <v>18</v>
      </c>
      <c r="F1820">
        <v>5</v>
      </c>
      <c r="G1820">
        <v>3</v>
      </c>
      <c r="J1820" s="1">
        <f t="shared" si="299"/>
        <v>1.9634954084936209E-3</v>
      </c>
      <c r="K1820" s="2">
        <f t="shared" ref="K1820:K1823" si="305">EXP(-9.81042+1.86563*LN(F1820)+1.0563*LN(G1820))</f>
        <v>3.5268851656513989E-3</v>
      </c>
      <c r="L1820" t="s">
        <v>13</v>
      </c>
    </row>
    <row r="1821" spans="1:12" hidden="1" x14ac:dyDescent="0.3">
      <c r="A1821">
        <v>14</v>
      </c>
      <c r="B1821">
        <v>49</v>
      </c>
      <c r="C1821">
        <v>1</v>
      </c>
      <c r="D1821">
        <v>24</v>
      </c>
      <c r="E1821" t="s">
        <v>18</v>
      </c>
      <c r="F1821">
        <v>5</v>
      </c>
      <c r="G1821">
        <v>3</v>
      </c>
      <c r="J1821" s="1">
        <f t="shared" si="299"/>
        <v>1.9634954084936209E-3</v>
      </c>
      <c r="K1821" s="2">
        <f t="shared" si="305"/>
        <v>3.5268851656513989E-3</v>
      </c>
      <c r="L1821" t="s">
        <v>13</v>
      </c>
    </row>
    <row r="1822" spans="1:12" hidden="1" x14ac:dyDescent="0.3">
      <c r="A1822">
        <v>14</v>
      </c>
      <c r="B1822">
        <v>49</v>
      </c>
      <c r="C1822">
        <v>1</v>
      </c>
      <c r="D1822">
        <v>24</v>
      </c>
      <c r="E1822" t="s">
        <v>18</v>
      </c>
      <c r="F1822">
        <v>5</v>
      </c>
      <c r="G1822">
        <v>3</v>
      </c>
      <c r="J1822" s="1">
        <f t="shared" si="299"/>
        <v>1.9634954084936209E-3</v>
      </c>
      <c r="K1822" s="2">
        <f t="shared" si="305"/>
        <v>3.5268851656513989E-3</v>
      </c>
      <c r="L1822" t="s">
        <v>13</v>
      </c>
    </row>
    <row r="1823" spans="1:12" hidden="1" x14ac:dyDescent="0.3">
      <c r="A1823">
        <v>14</v>
      </c>
      <c r="B1823">
        <v>49</v>
      </c>
      <c r="C1823">
        <v>1</v>
      </c>
      <c r="D1823">
        <v>24</v>
      </c>
      <c r="E1823" t="s">
        <v>18</v>
      </c>
      <c r="F1823">
        <v>5</v>
      </c>
      <c r="G1823">
        <v>3</v>
      </c>
      <c r="J1823" s="1">
        <f t="shared" si="299"/>
        <v>1.9634954084936209E-3</v>
      </c>
      <c r="K1823" s="2">
        <f t="shared" si="305"/>
        <v>3.5268851656513989E-3</v>
      </c>
      <c r="L1823" t="s">
        <v>13</v>
      </c>
    </row>
    <row r="1824" spans="1:12" hidden="1" x14ac:dyDescent="0.3">
      <c r="A1824">
        <v>14</v>
      </c>
      <c r="B1824">
        <v>49</v>
      </c>
      <c r="C1824">
        <v>1</v>
      </c>
      <c r="D1824">
        <v>10</v>
      </c>
      <c r="E1824" t="s">
        <v>12</v>
      </c>
      <c r="F1824">
        <v>5</v>
      </c>
      <c r="G1824">
        <v>3</v>
      </c>
      <c r="J1824" s="1">
        <f t="shared" si="299"/>
        <v>1.9634954084936209E-3</v>
      </c>
      <c r="K1824" s="2">
        <f t="shared" ref="K1824:K1827" si="306">EXP(-9.7663+1.83097*LN(F1824)+1.09511*LN(G1824))</f>
        <v>3.6378364277704512E-3</v>
      </c>
      <c r="L1824" t="s">
        <v>13</v>
      </c>
    </row>
    <row r="1825" spans="1:12" hidden="1" x14ac:dyDescent="0.3">
      <c r="A1825">
        <v>14</v>
      </c>
      <c r="B1825">
        <v>49</v>
      </c>
      <c r="C1825">
        <v>1</v>
      </c>
      <c r="D1825">
        <v>10</v>
      </c>
      <c r="E1825" t="s">
        <v>12</v>
      </c>
      <c r="F1825">
        <v>5</v>
      </c>
      <c r="G1825">
        <v>3</v>
      </c>
      <c r="J1825" s="1">
        <f t="shared" si="299"/>
        <v>1.9634954084936209E-3</v>
      </c>
      <c r="K1825" s="2">
        <f t="shared" si="306"/>
        <v>3.6378364277704512E-3</v>
      </c>
      <c r="L1825" t="s">
        <v>13</v>
      </c>
    </row>
    <row r="1826" spans="1:12" hidden="1" x14ac:dyDescent="0.3">
      <c r="A1826">
        <v>14</v>
      </c>
      <c r="B1826">
        <v>49</v>
      </c>
      <c r="C1826">
        <v>1</v>
      </c>
      <c r="D1826">
        <v>10</v>
      </c>
      <c r="E1826" t="s">
        <v>12</v>
      </c>
      <c r="F1826">
        <v>10</v>
      </c>
      <c r="G1826">
        <v>3</v>
      </c>
      <c r="J1826" s="1">
        <f t="shared" si="299"/>
        <v>7.8539816339744835E-3</v>
      </c>
      <c r="K1826" s="2">
        <f t="shared" si="306"/>
        <v>1.2942556175112916E-2</v>
      </c>
      <c r="L1826" t="s">
        <v>13</v>
      </c>
    </row>
    <row r="1827" spans="1:12" hidden="1" x14ac:dyDescent="0.3">
      <c r="A1827">
        <v>14</v>
      </c>
      <c r="B1827">
        <v>49</v>
      </c>
      <c r="C1827">
        <v>1</v>
      </c>
      <c r="D1827">
        <v>10</v>
      </c>
      <c r="E1827" t="s">
        <v>12</v>
      </c>
      <c r="F1827">
        <v>5</v>
      </c>
      <c r="G1827">
        <v>3</v>
      </c>
      <c r="J1827" s="1">
        <f t="shared" si="299"/>
        <v>1.9634954084936209E-3</v>
      </c>
      <c r="K1827" s="2">
        <f t="shared" si="306"/>
        <v>3.6378364277704512E-3</v>
      </c>
      <c r="L1827" t="s">
        <v>13</v>
      </c>
    </row>
    <row r="1828" spans="1:12" hidden="1" x14ac:dyDescent="0.3">
      <c r="A1828">
        <v>14</v>
      </c>
      <c r="B1828">
        <v>49</v>
      </c>
      <c r="C1828">
        <v>1</v>
      </c>
      <c r="D1828">
        <v>24</v>
      </c>
      <c r="E1828" t="s">
        <v>18</v>
      </c>
      <c r="F1828">
        <v>5</v>
      </c>
      <c r="G1828">
        <v>3</v>
      </c>
      <c r="J1828" s="1">
        <f t="shared" si="299"/>
        <v>1.9634954084936209E-3</v>
      </c>
      <c r="K1828" s="2">
        <f>EXP(-9.81042+1.86563*LN(F1828)+1.0563*LN(G1828))</f>
        <v>3.5268851656513989E-3</v>
      </c>
      <c r="L1828" t="s">
        <v>13</v>
      </c>
    </row>
    <row r="1829" spans="1:12" hidden="1" x14ac:dyDescent="0.3">
      <c r="A1829">
        <v>14</v>
      </c>
      <c r="B1829">
        <v>49</v>
      </c>
      <c r="C1829">
        <v>1</v>
      </c>
      <c r="D1829">
        <v>10</v>
      </c>
      <c r="E1829" t="s">
        <v>12</v>
      </c>
      <c r="F1829">
        <v>25</v>
      </c>
      <c r="G1829">
        <v>6</v>
      </c>
      <c r="J1829" s="1">
        <f t="shared" si="299"/>
        <v>4.9087385212340517E-2</v>
      </c>
      <c r="K1829" s="2">
        <f>EXP(-9.7663+1.83097*LN(F1829)+1.09511*LN(G1829))</f>
        <v>0.14801210491524977</v>
      </c>
      <c r="L1829" t="s">
        <v>17</v>
      </c>
    </row>
    <row r="1830" spans="1:12" hidden="1" x14ac:dyDescent="0.3">
      <c r="A1830">
        <v>14</v>
      </c>
      <c r="B1830">
        <v>49</v>
      </c>
      <c r="C1830">
        <v>1</v>
      </c>
      <c r="D1830">
        <v>24</v>
      </c>
      <c r="E1830" t="s">
        <v>18</v>
      </c>
      <c r="F1830">
        <v>5</v>
      </c>
      <c r="G1830">
        <v>3</v>
      </c>
      <c r="J1830" s="1">
        <f t="shared" si="299"/>
        <v>1.9634954084936209E-3</v>
      </c>
      <c r="K1830" s="2">
        <f t="shared" ref="K1830:K1832" si="307">EXP(-9.81042+1.86563*LN(F1830)+1.0563*LN(G1830))</f>
        <v>3.5268851656513989E-3</v>
      </c>
      <c r="L1830" t="s">
        <v>13</v>
      </c>
    </row>
    <row r="1831" spans="1:12" hidden="1" x14ac:dyDescent="0.3">
      <c r="A1831">
        <v>14</v>
      </c>
      <c r="B1831">
        <v>49</v>
      </c>
      <c r="C1831">
        <v>1</v>
      </c>
      <c r="D1831">
        <v>24</v>
      </c>
      <c r="E1831" t="s">
        <v>18</v>
      </c>
      <c r="F1831">
        <v>5</v>
      </c>
      <c r="G1831">
        <v>3</v>
      </c>
      <c r="J1831" s="1">
        <f t="shared" si="299"/>
        <v>1.9634954084936209E-3</v>
      </c>
      <c r="K1831" s="2">
        <f t="shared" si="307"/>
        <v>3.5268851656513989E-3</v>
      </c>
      <c r="L1831" t="s">
        <v>13</v>
      </c>
    </row>
    <row r="1832" spans="1:12" hidden="1" x14ac:dyDescent="0.3">
      <c r="A1832">
        <v>14</v>
      </c>
      <c r="B1832">
        <v>49</v>
      </c>
      <c r="C1832">
        <v>1</v>
      </c>
      <c r="D1832">
        <v>24</v>
      </c>
      <c r="E1832" t="s">
        <v>18</v>
      </c>
      <c r="F1832">
        <v>5</v>
      </c>
      <c r="G1832">
        <v>3</v>
      </c>
      <c r="J1832" s="1">
        <f t="shared" si="299"/>
        <v>1.9634954084936209E-3</v>
      </c>
      <c r="K1832" s="2">
        <f t="shared" si="307"/>
        <v>3.5268851656513989E-3</v>
      </c>
      <c r="L1832" t="s">
        <v>13</v>
      </c>
    </row>
    <row r="1833" spans="1:12" hidden="1" x14ac:dyDescent="0.3">
      <c r="A1833">
        <v>14</v>
      </c>
      <c r="B1833">
        <v>49</v>
      </c>
      <c r="C1833">
        <v>1</v>
      </c>
      <c r="D1833">
        <v>22</v>
      </c>
      <c r="E1833" t="s">
        <v>15</v>
      </c>
      <c r="F1833">
        <v>5</v>
      </c>
      <c r="G1833">
        <v>3</v>
      </c>
      <c r="J1833" s="1">
        <f t="shared" si="299"/>
        <v>1.9634954084936209E-3</v>
      </c>
      <c r="K1833" s="2">
        <f>EXP(-9.7663+1.83097*LN(F1833)+1.09511*LN(G1833))</f>
        <v>3.6378364277704512E-3</v>
      </c>
      <c r="L1833" t="s">
        <v>13</v>
      </c>
    </row>
    <row r="1834" spans="1:12" hidden="1" x14ac:dyDescent="0.3">
      <c r="A1834">
        <v>14</v>
      </c>
      <c r="B1834">
        <v>49</v>
      </c>
      <c r="C1834">
        <v>1</v>
      </c>
      <c r="D1834">
        <v>24</v>
      </c>
      <c r="E1834" t="s">
        <v>18</v>
      </c>
      <c r="F1834">
        <v>15</v>
      </c>
      <c r="G1834">
        <v>6</v>
      </c>
      <c r="J1834" s="1">
        <f t="shared" si="299"/>
        <v>1.7671458676442587E-2</v>
      </c>
      <c r="K1834" s="2">
        <f t="shared" ref="K1834:K1835" si="308">EXP(-9.81042+1.86563*LN(F1834)+1.0563*LN(G1834))</f>
        <v>5.6950957515054322E-2</v>
      </c>
      <c r="L1834" t="s">
        <v>13</v>
      </c>
    </row>
    <row r="1835" spans="1:12" hidden="1" x14ac:dyDescent="0.3">
      <c r="A1835">
        <v>14</v>
      </c>
      <c r="B1835">
        <v>49</v>
      </c>
      <c r="C1835">
        <v>1</v>
      </c>
      <c r="D1835">
        <v>24</v>
      </c>
      <c r="E1835" t="s">
        <v>18</v>
      </c>
      <c r="F1835">
        <v>5</v>
      </c>
      <c r="G1835">
        <v>3</v>
      </c>
      <c r="J1835" s="1">
        <f t="shared" si="299"/>
        <v>1.9634954084936209E-3</v>
      </c>
      <c r="K1835" s="2">
        <f t="shared" si="308"/>
        <v>3.5268851656513989E-3</v>
      </c>
      <c r="L1835" t="s">
        <v>13</v>
      </c>
    </row>
    <row r="1836" spans="1:12" hidden="1" x14ac:dyDescent="0.3">
      <c r="A1836">
        <v>14</v>
      </c>
      <c r="B1836">
        <v>49</v>
      </c>
      <c r="C1836">
        <v>1</v>
      </c>
      <c r="D1836">
        <v>10</v>
      </c>
      <c r="E1836" t="s">
        <v>12</v>
      </c>
      <c r="F1836">
        <v>5</v>
      </c>
      <c r="G1836">
        <v>3</v>
      </c>
      <c r="J1836" s="1">
        <f t="shared" si="299"/>
        <v>1.9634954084936209E-3</v>
      </c>
      <c r="K1836" s="2">
        <f>EXP(-9.7663+1.83097*LN(F1836)+1.09511*LN(G1836))</f>
        <v>3.6378364277704512E-3</v>
      </c>
      <c r="L1836" t="s">
        <v>13</v>
      </c>
    </row>
    <row r="1837" spans="1:12" hidden="1" x14ac:dyDescent="0.3">
      <c r="A1837">
        <v>14</v>
      </c>
      <c r="B1837">
        <v>49</v>
      </c>
      <c r="C1837">
        <v>1</v>
      </c>
      <c r="D1837">
        <v>24</v>
      </c>
      <c r="E1837" t="s">
        <v>18</v>
      </c>
      <c r="F1837">
        <v>5</v>
      </c>
      <c r="G1837">
        <v>3</v>
      </c>
      <c r="J1837" s="1">
        <f t="shared" si="299"/>
        <v>1.9634954084936209E-3</v>
      </c>
      <c r="K1837" s="2">
        <f>EXP(-9.81042+1.86563*LN(F1837)+1.0563*LN(G1837))</f>
        <v>3.5268851656513989E-3</v>
      </c>
      <c r="L1837" t="s">
        <v>13</v>
      </c>
    </row>
    <row r="1838" spans="1:12" hidden="1" x14ac:dyDescent="0.3">
      <c r="A1838">
        <v>14</v>
      </c>
      <c r="B1838">
        <v>49</v>
      </c>
      <c r="C1838">
        <v>1</v>
      </c>
      <c r="D1838">
        <v>10</v>
      </c>
      <c r="E1838" t="s">
        <v>12</v>
      </c>
      <c r="F1838">
        <v>25</v>
      </c>
      <c r="G1838">
        <v>6</v>
      </c>
      <c r="J1838" s="1">
        <f t="shared" si="299"/>
        <v>4.9087385212340517E-2</v>
      </c>
      <c r="K1838" s="2">
        <f>EXP(-9.7663+1.83097*LN(F1838)+1.09511*LN(G1838))</f>
        <v>0.14801210491524977</v>
      </c>
      <c r="L1838" t="s">
        <v>17</v>
      </c>
    </row>
    <row r="1839" spans="1:12" hidden="1" x14ac:dyDescent="0.3">
      <c r="A1839">
        <v>14</v>
      </c>
      <c r="B1839">
        <v>49</v>
      </c>
      <c r="C1839">
        <v>1</v>
      </c>
      <c r="D1839">
        <v>24</v>
      </c>
      <c r="E1839" t="s">
        <v>18</v>
      </c>
      <c r="F1839">
        <v>5</v>
      </c>
      <c r="G1839">
        <v>3</v>
      </c>
      <c r="J1839" s="1">
        <f t="shared" si="299"/>
        <v>1.9634954084936209E-3</v>
      </c>
      <c r="K1839" s="2">
        <f t="shared" ref="K1839:K1841" si="309">EXP(-9.81042+1.86563*LN(F1839)+1.0563*LN(G1839))</f>
        <v>3.5268851656513989E-3</v>
      </c>
      <c r="L1839" t="s">
        <v>13</v>
      </c>
    </row>
    <row r="1840" spans="1:12" hidden="1" x14ac:dyDescent="0.3">
      <c r="A1840">
        <v>14</v>
      </c>
      <c r="B1840">
        <v>49</v>
      </c>
      <c r="C1840">
        <v>1</v>
      </c>
      <c r="D1840">
        <v>24</v>
      </c>
      <c r="E1840" t="s">
        <v>18</v>
      </c>
      <c r="F1840">
        <v>5</v>
      </c>
      <c r="G1840">
        <v>3</v>
      </c>
      <c r="J1840" s="1">
        <f t="shared" si="299"/>
        <v>1.9634954084936209E-3</v>
      </c>
      <c r="K1840" s="2">
        <f t="shared" si="309"/>
        <v>3.5268851656513989E-3</v>
      </c>
      <c r="L1840" t="s">
        <v>13</v>
      </c>
    </row>
    <row r="1841" spans="1:12" hidden="1" x14ac:dyDescent="0.3">
      <c r="A1841">
        <v>14</v>
      </c>
      <c r="B1841">
        <v>49</v>
      </c>
      <c r="C1841">
        <v>1</v>
      </c>
      <c r="D1841">
        <v>24</v>
      </c>
      <c r="E1841" t="s">
        <v>18</v>
      </c>
      <c r="F1841">
        <v>5</v>
      </c>
      <c r="G1841">
        <v>3</v>
      </c>
      <c r="J1841" s="1">
        <f t="shared" si="299"/>
        <v>1.9634954084936209E-3</v>
      </c>
      <c r="K1841" s="2">
        <f t="shared" si="309"/>
        <v>3.5268851656513989E-3</v>
      </c>
      <c r="L1841" t="s">
        <v>13</v>
      </c>
    </row>
    <row r="1842" spans="1:12" hidden="1" x14ac:dyDescent="0.3">
      <c r="A1842">
        <v>14</v>
      </c>
      <c r="B1842">
        <v>49</v>
      </c>
      <c r="C1842">
        <v>1</v>
      </c>
      <c r="D1842">
        <v>22</v>
      </c>
      <c r="E1842" t="s">
        <v>15</v>
      </c>
      <c r="F1842">
        <v>5</v>
      </c>
      <c r="G1842">
        <v>3</v>
      </c>
      <c r="J1842" s="1">
        <f t="shared" si="299"/>
        <v>1.9634954084936209E-3</v>
      </c>
      <c r="K1842" s="2">
        <f>EXP(-9.7663+1.83097*LN(F1842)+1.09511*LN(G1842))</f>
        <v>3.6378364277704512E-3</v>
      </c>
      <c r="L1842" t="s">
        <v>13</v>
      </c>
    </row>
    <row r="1843" spans="1:12" hidden="1" x14ac:dyDescent="0.3">
      <c r="A1843">
        <v>14</v>
      </c>
      <c r="B1843">
        <v>49</v>
      </c>
      <c r="C1843">
        <v>1</v>
      </c>
      <c r="D1843">
        <v>24</v>
      </c>
      <c r="E1843" t="s">
        <v>18</v>
      </c>
      <c r="F1843">
        <v>15</v>
      </c>
      <c r="G1843">
        <v>6</v>
      </c>
      <c r="J1843" s="1">
        <f t="shared" si="299"/>
        <v>1.7671458676442587E-2</v>
      </c>
      <c r="K1843" s="2">
        <f t="shared" ref="K1843:K1844" si="310">EXP(-9.81042+1.86563*LN(F1843)+1.0563*LN(G1843))</f>
        <v>5.6950957515054322E-2</v>
      </c>
      <c r="L1843" t="s">
        <v>13</v>
      </c>
    </row>
    <row r="1844" spans="1:12" hidden="1" x14ac:dyDescent="0.3">
      <c r="A1844">
        <v>14</v>
      </c>
      <c r="B1844">
        <v>49</v>
      </c>
      <c r="C1844">
        <v>1</v>
      </c>
      <c r="D1844">
        <v>24</v>
      </c>
      <c r="E1844" t="s">
        <v>18</v>
      </c>
      <c r="F1844">
        <v>5</v>
      </c>
      <c r="G1844">
        <v>3</v>
      </c>
      <c r="J1844" s="1">
        <f t="shared" si="299"/>
        <v>1.9634954084936209E-3</v>
      </c>
      <c r="K1844" s="2">
        <f t="shared" si="310"/>
        <v>3.5268851656513989E-3</v>
      </c>
      <c r="L1844" t="s">
        <v>13</v>
      </c>
    </row>
    <row r="1845" spans="1:12" hidden="1" x14ac:dyDescent="0.3">
      <c r="A1845">
        <v>14</v>
      </c>
      <c r="B1845">
        <v>49</v>
      </c>
      <c r="C1845">
        <v>1</v>
      </c>
      <c r="D1845">
        <v>10</v>
      </c>
      <c r="E1845" t="s">
        <v>12</v>
      </c>
      <c r="F1845">
        <v>5</v>
      </c>
      <c r="G1845">
        <v>3</v>
      </c>
      <c r="J1845" s="1">
        <f t="shared" si="299"/>
        <v>1.9634954084936209E-3</v>
      </c>
      <c r="K1845" s="2">
        <f t="shared" ref="K1845:K1848" si="311">EXP(-9.7663+1.83097*LN(F1845)+1.09511*LN(G1845))</f>
        <v>3.6378364277704512E-3</v>
      </c>
      <c r="L1845" t="s">
        <v>13</v>
      </c>
    </row>
    <row r="1846" spans="1:12" hidden="1" x14ac:dyDescent="0.3">
      <c r="A1846">
        <v>14</v>
      </c>
      <c r="B1846">
        <v>49</v>
      </c>
      <c r="C1846">
        <v>1</v>
      </c>
      <c r="D1846">
        <v>10</v>
      </c>
      <c r="E1846" t="s">
        <v>12</v>
      </c>
      <c r="F1846">
        <v>5</v>
      </c>
      <c r="G1846">
        <v>3</v>
      </c>
      <c r="J1846" s="1">
        <f t="shared" si="299"/>
        <v>1.9634954084936209E-3</v>
      </c>
      <c r="K1846" s="2">
        <f t="shared" si="311"/>
        <v>3.6378364277704512E-3</v>
      </c>
      <c r="L1846" t="s">
        <v>13</v>
      </c>
    </row>
    <row r="1847" spans="1:12" hidden="1" x14ac:dyDescent="0.3">
      <c r="A1847">
        <v>14</v>
      </c>
      <c r="B1847">
        <v>49</v>
      </c>
      <c r="C1847">
        <v>1</v>
      </c>
      <c r="D1847">
        <v>10</v>
      </c>
      <c r="E1847" t="s">
        <v>12</v>
      </c>
      <c r="F1847">
        <v>10</v>
      </c>
      <c r="G1847">
        <v>3</v>
      </c>
      <c r="J1847" s="1">
        <f t="shared" si="299"/>
        <v>7.8539816339744835E-3</v>
      </c>
      <c r="K1847" s="2">
        <f t="shared" si="311"/>
        <v>1.2942556175112916E-2</v>
      </c>
      <c r="L1847" t="s">
        <v>13</v>
      </c>
    </row>
    <row r="1848" spans="1:12" hidden="1" x14ac:dyDescent="0.3">
      <c r="A1848">
        <v>14</v>
      </c>
      <c r="B1848">
        <v>49</v>
      </c>
      <c r="C1848">
        <v>1</v>
      </c>
      <c r="D1848">
        <v>10</v>
      </c>
      <c r="E1848" t="s">
        <v>12</v>
      </c>
      <c r="F1848">
        <v>5</v>
      </c>
      <c r="G1848">
        <v>3</v>
      </c>
      <c r="J1848" s="1">
        <f t="shared" si="299"/>
        <v>1.9634954084936209E-3</v>
      </c>
      <c r="K1848" s="2">
        <f t="shared" si="311"/>
        <v>3.6378364277704512E-3</v>
      </c>
      <c r="L1848" t="s">
        <v>13</v>
      </c>
    </row>
    <row r="1849" spans="1:12" hidden="1" x14ac:dyDescent="0.3">
      <c r="A1849">
        <v>14</v>
      </c>
      <c r="B1849">
        <v>49</v>
      </c>
      <c r="C1849">
        <v>1</v>
      </c>
      <c r="D1849">
        <v>24</v>
      </c>
      <c r="E1849" t="s">
        <v>18</v>
      </c>
      <c r="F1849">
        <v>5</v>
      </c>
      <c r="G1849">
        <v>3</v>
      </c>
      <c r="J1849" s="1">
        <f t="shared" si="299"/>
        <v>1.9634954084936209E-3</v>
      </c>
      <c r="K1849" s="2">
        <f>EXP(-9.81042+1.86563*LN(F1849)+1.0563*LN(G1849))</f>
        <v>3.5268851656513989E-3</v>
      </c>
      <c r="L1849" t="s">
        <v>13</v>
      </c>
    </row>
    <row r="1850" spans="1:12" hidden="1" x14ac:dyDescent="0.3">
      <c r="A1850">
        <v>14</v>
      </c>
      <c r="B1850">
        <v>49</v>
      </c>
      <c r="C1850">
        <v>1</v>
      </c>
      <c r="D1850">
        <v>10</v>
      </c>
      <c r="E1850" t="s">
        <v>12</v>
      </c>
      <c r="F1850">
        <v>25</v>
      </c>
      <c r="G1850">
        <v>6</v>
      </c>
      <c r="J1850" s="1">
        <f t="shared" si="299"/>
        <v>4.9087385212340517E-2</v>
      </c>
      <c r="K1850" s="2">
        <f>EXP(-9.7663+1.83097*LN(F1850)+1.09511*LN(G1850))</f>
        <v>0.14801210491524977</v>
      </c>
      <c r="L1850" t="s">
        <v>17</v>
      </c>
    </row>
    <row r="1851" spans="1:12" hidden="1" x14ac:dyDescent="0.3">
      <c r="A1851">
        <v>14</v>
      </c>
      <c r="B1851">
        <v>49</v>
      </c>
      <c r="C1851">
        <v>1</v>
      </c>
      <c r="D1851">
        <v>24</v>
      </c>
      <c r="E1851" t="s">
        <v>18</v>
      </c>
      <c r="F1851">
        <v>5</v>
      </c>
      <c r="G1851">
        <v>3</v>
      </c>
      <c r="J1851" s="1">
        <f t="shared" si="299"/>
        <v>1.9634954084936209E-3</v>
      </c>
      <c r="K1851" s="2">
        <f t="shared" ref="K1851:K1853" si="312">EXP(-9.81042+1.86563*LN(F1851)+1.0563*LN(G1851))</f>
        <v>3.5268851656513989E-3</v>
      </c>
      <c r="L1851" t="s">
        <v>13</v>
      </c>
    </row>
    <row r="1852" spans="1:12" hidden="1" x14ac:dyDescent="0.3">
      <c r="A1852">
        <v>14</v>
      </c>
      <c r="B1852">
        <v>49</v>
      </c>
      <c r="C1852">
        <v>1</v>
      </c>
      <c r="D1852">
        <v>24</v>
      </c>
      <c r="E1852" t="s">
        <v>18</v>
      </c>
      <c r="F1852">
        <v>5</v>
      </c>
      <c r="G1852">
        <v>3</v>
      </c>
      <c r="J1852" s="1">
        <f t="shared" si="299"/>
        <v>1.9634954084936209E-3</v>
      </c>
      <c r="K1852" s="2">
        <f t="shared" si="312"/>
        <v>3.5268851656513989E-3</v>
      </c>
      <c r="L1852" t="s">
        <v>13</v>
      </c>
    </row>
    <row r="1853" spans="1:12" hidden="1" x14ac:dyDescent="0.3">
      <c r="A1853">
        <v>14</v>
      </c>
      <c r="B1853">
        <v>49</v>
      </c>
      <c r="C1853">
        <v>1</v>
      </c>
      <c r="D1853">
        <v>24</v>
      </c>
      <c r="E1853" t="s">
        <v>18</v>
      </c>
      <c r="F1853">
        <v>5</v>
      </c>
      <c r="G1853">
        <v>3</v>
      </c>
      <c r="J1853" s="1">
        <f t="shared" si="299"/>
        <v>1.9634954084936209E-3</v>
      </c>
      <c r="K1853" s="2">
        <f t="shared" si="312"/>
        <v>3.5268851656513989E-3</v>
      </c>
      <c r="L1853" t="s">
        <v>13</v>
      </c>
    </row>
    <row r="1854" spans="1:12" hidden="1" x14ac:dyDescent="0.3">
      <c r="A1854">
        <v>14</v>
      </c>
      <c r="B1854">
        <v>49</v>
      </c>
      <c r="C1854">
        <v>1</v>
      </c>
      <c r="D1854">
        <v>22</v>
      </c>
      <c r="E1854" t="s">
        <v>15</v>
      </c>
      <c r="F1854">
        <v>5</v>
      </c>
      <c r="G1854">
        <v>3</v>
      </c>
      <c r="J1854" s="1">
        <f t="shared" si="299"/>
        <v>1.9634954084936209E-3</v>
      </c>
      <c r="K1854" s="2">
        <f>EXP(-9.7663+1.83097*LN(F1854)+1.09511*LN(G1854))</f>
        <v>3.6378364277704512E-3</v>
      </c>
      <c r="L1854" t="s">
        <v>13</v>
      </c>
    </row>
    <row r="1855" spans="1:12" hidden="1" x14ac:dyDescent="0.3">
      <c r="A1855">
        <v>14</v>
      </c>
      <c r="B1855">
        <v>49</v>
      </c>
      <c r="C1855">
        <v>1</v>
      </c>
      <c r="D1855">
        <v>24</v>
      </c>
      <c r="E1855" t="s">
        <v>18</v>
      </c>
      <c r="F1855">
        <v>15</v>
      </c>
      <c r="G1855">
        <v>6</v>
      </c>
      <c r="J1855" s="1">
        <f t="shared" si="299"/>
        <v>1.7671458676442587E-2</v>
      </c>
      <c r="K1855" s="2">
        <f t="shared" ref="K1855:K1860" si="313">EXP(-9.81042+1.86563*LN(F1855)+1.0563*LN(G1855))</f>
        <v>5.6950957515054322E-2</v>
      </c>
      <c r="L1855" t="s">
        <v>13</v>
      </c>
    </row>
    <row r="1856" spans="1:12" hidden="1" x14ac:dyDescent="0.3">
      <c r="A1856">
        <v>14</v>
      </c>
      <c r="B1856">
        <v>49</v>
      </c>
      <c r="C1856">
        <v>1</v>
      </c>
      <c r="D1856">
        <v>24</v>
      </c>
      <c r="E1856" t="s">
        <v>18</v>
      </c>
      <c r="F1856">
        <v>15</v>
      </c>
      <c r="G1856">
        <v>6</v>
      </c>
      <c r="J1856" s="1">
        <f t="shared" si="299"/>
        <v>1.7671458676442587E-2</v>
      </c>
      <c r="K1856" s="2">
        <f t="shared" si="313"/>
        <v>5.6950957515054322E-2</v>
      </c>
      <c r="L1856" t="s">
        <v>13</v>
      </c>
    </row>
    <row r="1857" spans="1:12" hidden="1" x14ac:dyDescent="0.3">
      <c r="A1857">
        <v>14</v>
      </c>
      <c r="B1857">
        <v>49</v>
      </c>
      <c r="C1857">
        <v>1</v>
      </c>
      <c r="D1857">
        <v>24</v>
      </c>
      <c r="E1857" t="s">
        <v>18</v>
      </c>
      <c r="F1857">
        <v>10</v>
      </c>
      <c r="G1857">
        <v>6</v>
      </c>
      <c r="J1857" s="1">
        <f t="shared" si="299"/>
        <v>7.8539816339744835E-3</v>
      </c>
      <c r="K1857" s="2">
        <f t="shared" si="313"/>
        <v>2.6728826664807165E-2</v>
      </c>
      <c r="L1857" t="s">
        <v>13</v>
      </c>
    </row>
    <row r="1858" spans="1:12" hidden="1" x14ac:dyDescent="0.3">
      <c r="A1858">
        <v>14</v>
      </c>
      <c r="B1858">
        <v>49</v>
      </c>
      <c r="C1858">
        <v>1</v>
      </c>
      <c r="D1858">
        <v>24</v>
      </c>
      <c r="E1858" t="s">
        <v>18</v>
      </c>
      <c r="F1858">
        <v>15</v>
      </c>
      <c r="G1858">
        <v>6</v>
      </c>
      <c r="J1858" s="1">
        <f t="shared" si="299"/>
        <v>1.7671458676442587E-2</v>
      </c>
      <c r="K1858" s="2">
        <f t="shared" si="313"/>
        <v>5.6950957515054322E-2</v>
      </c>
      <c r="L1858" t="s">
        <v>13</v>
      </c>
    </row>
    <row r="1859" spans="1:12" hidden="1" x14ac:dyDescent="0.3">
      <c r="A1859">
        <v>14</v>
      </c>
      <c r="B1859">
        <v>49</v>
      </c>
      <c r="C1859">
        <v>1</v>
      </c>
      <c r="D1859">
        <v>24</v>
      </c>
      <c r="E1859" t="s">
        <v>18</v>
      </c>
      <c r="F1859">
        <v>10</v>
      </c>
      <c r="G1859">
        <v>6</v>
      </c>
      <c r="J1859" s="1">
        <f t="shared" ref="J1859:J1922" si="314">((F1859*F1859/10000)*(PI()/4*C1859))</f>
        <v>7.8539816339744835E-3</v>
      </c>
      <c r="K1859" s="2">
        <f t="shared" si="313"/>
        <v>2.6728826664807165E-2</v>
      </c>
      <c r="L1859" t="s">
        <v>13</v>
      </c>
    </row>
    <row r="1860" spans="1:12" hidden="1" x14ac:dyDescent="0.3">
      <c r="A1860">
        <v>14</v>
      </c>
      <c r="B1860">
        <v>49</v>
      </c>
      <c r="C1860">
        <v>1</v>
      </c>
      <c r="D1860">
        <v>24</v>
      </c>
      <c r="E1860" t="s">
        <v>18</v>
      </c>
      <c r="F1860">
        <v>5</v>
      </c>
      <c r="G1860">
        <v>6</v>
      </c>
      <c r="J1860" s="1">
        <f t="shared" si="314"/>
        <v>1.9634954084936209E-3</v>
      </c>
      <c r="K1860" s="2">
        <f t="shared" si="313"/>
        <v>7.3344795804612326E-3</v>
      </c>
      <c r="L1860" t="s">
        <v>13</v>
      </c>
    </row>
    <row r="1861" spans="1:12" hidden="1" x14ac:dyDescent="0.3">
      <c r="A1861">
        <v>14</v>
      </c>
      <c r="B1861">
        <v>49</v>
      </c>
      <c r="C1861">
        <v>1</v>
      </c>
      <c r="D1861">
        <v>22</v>
      </c>
      <c r="E1861" t="s">
        <v>15</v>
      </c>
      <c r="F1861">
        <v>5</v>
      </c>
      <c r="G1861">
        <v>3</v>
      </c>
      <c r="J1861" s="1">
        <f t="shared" si="314"/>
        <v>1.9634954084936209E-3</v>
      </c>
      <c r="K1861" s="2">
        <f t="shared" ref="K1861:K1862" si="315">EXP(-9.7663+1.83097*LN(F1861)+1.09511*LN(G1861))</f>
        <v>3.6378364277704512E-3</v>
      </c>
      <c r="L1861" t="s">
        <v>13</v>
      </c>
    </row>
    <row r="1862" spans="1:12" hidden="1" x14ac:dyDescent="0.3">
      <c r="A1862">
        <v>14</v>
      </c>
      <c r="B1862">
        <v>49</v>
      </c>
      <c r="C1862">
        <v>1</v>
      </c>
      <c r="D1862">
        <v>10</v>
      </c>
      <c r="E1862" t="s">
        <v>12</v>
      </c>
      <c r="F1862">
        <v>5</v>
      </c>
      <c r="G1862">
        <v>3</v>
      </c>
      <c r="J1862" s="1">
        <f t="shared" si="314"/>
        <v>1.9634954084936209E-3</v>
      </c>
      <c r="K1862" s="2">
        <f t="shared" si="315"/>
        <v>3.6378364277704512E-3</v>
      </c>
      <c r="L1862" t="s">
        <v>13</v>
      </c>
    </row>
    <row r="1863" spans="1:12" hidden="1" x14ac:dyDescent="0.3">
      <c r="A1863">
        <v>18</v>
      </c>
      <c r="B1863">
        <v>56</v>
      </c>
      <c r="C1863">
        <v>1</v>
      </c>
      <c r="D1863">
        <v>24</v>
      </c>
      <c r="E1863" t="s">
        <v>18</v>
      </c>
      <c r="F1863">
        <v>5</v>
      </c>
      <c r="G1863">
        <v>3</v>
      </c>
      <c r="J1863" s="1">
        <f t="shared" si="314"/>
        <v>1.9634954084936209E-3</v>
      </c>
      <c r="K1863" s="2">
        <f>EXP(-9.81042+1.86563*LN(F1863)+1.0563*LN(G1863))</f>
        <v>3.5268851656513989E-3</v>
      </c>
      <c r="L1863" t="s">
        <v>13</v>
      </c>
    </row>
    <row r="1864" spans="1:12" hidden="1" x14ac:dyDescent="0.3">
      <c r="A1864">
        <v>18</v>
      </c>
      <c r="B1864">
        <v>56</v>
      </c>
      <c r="C1864">
        <v>1</v>
      </c>
      <c r="D1864">
        <v>22</v>
      </c>
      <c r="E1864" t="s">
        <v>15</v>
      </c>
      <c r="F1864">
        <v>5</v>
      </c>
      <c r="G1864">
        <v>3</v>
      </c>
      <c r="J1864" s="1">
        <f t="shared" si="314"/>
        <v>1.9634954084936209E-3</v>
      </c>
      <c r="K1864" s="2">
        <f>EXP(-9.7663+1.83097*LN(F1864)+1.09511*LN(G1864))</f>
        <v>3.6378364277704512E-3</v>
      </c>
      <c r="L1864" t="s">
        <v>13</v>
      </c>
    </row>
    <row r="1865" spans="1:12" hidden="1" x14ac:dyDescent="0.3">
      <c r="A1865">
        <v>18</v>
      </c>
      <c r="B1865">
        <v>56</v>
      </c>
      <c r="C1865">
        <v>1</v>
      </c>
      <c r="D1865">
        <v>24</v>
      </c>
      <c r="E1865" t="s">
        <v>18</v>
      </c>
      <c r="F1865">
        <v>15</v>
      </c>
      <c r="G1865">
        <v>6</v>
      </c>
      <c r="J1865" s="1">
        <f t="shared" si="314"/>
        <v>1.7671458676442587E-2</v>
      </c>
      <c r="K1865" s="2">
        <f t="shared" ref="K1865:K1870" si="316">EXP(-9.81042+1.86563*LN(F1865)+1.0563*LN(G1865))</f>
        <v>5.6950957515054322E-2</v>
      </c>
      <c r="L1865" t="s">
        <v>13</v>
      </c>
    </row>
    <row r="1866" spans="1:12" hidden="1" x14ac:dyDescent="0.3">
      <c r="A1866">
        <v>18</v>
      </c>
      <c r="B1866">
        <v>56</v>
      </c>
      <c r="C1866">
        <v>1</v>
      </c>
      <c r="D1866">
        <v>2</v>
      </c>
      <c r="E1866" t="s">
        <v>16</v>
      </c>
      <c r="F1866">
        <v>15</v>
      </c>
      <c r="G1866">
        <v>10</v>
      </c>
      <c r="J1866" s="1">
        <f t="shared" si="314"/>
        <v>1.7671458676442587E-2</v>
      </c>
      <c r="K1866" s="2">
        <f t="shared" si="316"/>
        <v>9.7687695493628809E-2</v>
      </c>
      <c r="L1866" t="s">
        <v>13</v>
      </c>
    </row>
    <row r="1867" spans="1:12" hidden="1" x14ac:dyDescent="0.3">
      <c r="A1867">
        <v>18</v>
      </c>
      <c r="B1867">
        <v>56</v>
      </c>
      <c r="C1867">
        <v>1</v>
      </c>
      <c r="D1867">
        <v>24</v>
      </c>
      <c r="E1867" t="s">
        <v>18</v>
      </c>
      <c r="F1867">
        <v>10</v>
      </c>
      <c r="G1867">
        <v>6</v>
      </c>
      <c r="J1867" s="1">
        <f t="shared" si="314"/>
        <v>7.8539816339744835E-3</v>
      </c>
      <c r="K1867" s="2">
        <f t="shared" si="316"/>
        <v>2.6728826664807165E-2</v>
      </c>
      <c r="L1867" t="s">
        <v>13</v>
      </c>
    </row>
    <row r="1868" spans="1:12" hidden="1" x14ac:dyDescent="0.3">
      <c r="A1868">
        <v>18</v>
      </c>
      <c r="B1868">
        <v>56</v>
      </c>
      <c r="C1868">
        <v>1</v>
      </c>
      <c r="D1868">
        <v>2</v>
      </c>
      <c r="E1868" t="s">
        <v>16</v>
      </c>
      <c r="F1868">
        <v>15</v>
      </c>
      <c r="G1868">
        <v>10</v>
      </c>
      <c r="J1868" s="1">
        <f t="shared" si="314"/>
        <v>1.7671458676442587E-2</v>
      </c>
      <c r="K1868" s="2">
        <f t="shared" si="316"/>
        <v>9.7687695493628809E-2</v>
      </c>
      <c r="L1868" t="s">
        <v>13</v>
      </c>
    </row>
    <row r="1869" spans="1:12" hidden="1" x14ac:dyDescent="0.3">
      <c r="A1869">
        <v>18</v>
      </c>
      <c r="B1869">
        <v>56</v>
      </c>
      <c r="C1869">
        <v>1</v>
      </c>
      <c r="D1869">
        <v>24</v>
      </c>
      <c r="E1869" t="s">
        <v>18</v>
      </c>
      <c r="F1869">
        <v>10</v>
      </c>
      <c r="G1869">
        <v>6</v>
      </c>
      <c r="J1869" s="1">
        <f t="shared" si="314"/>
        <v>7.8539816339744835E-3</v>
      </c>
      <c r="K1869" s="2">
        <f t="shared" si="316"/>
        <v>2.6728826664807165E-2</v>
      </c>
      <c r="L1869" t="s">
        <v>13</v>
      </c>
    </row>
    <row r="1870" spans="1:12" hidden="1" x14ac:dyDescent="0.3">
      <c r="A1870">
        <v>18</v>
      </c>
      <c r="B1870">
        <v>56</v>
      </c>
      <c r="C1870">
        <v>1</v>
      </c>
      <c r="D1870">
        <v>24</v>
      </c>
      <c r="E1870" t="s">
        <v>18</v>
      </c>
      <c r="F1870">
        <v>5</v>
      </c>
      <c r="G1870">
        <v>6</v>
      </c>
      <c r="J1870" s="1">
        <f t="shared" si="314"/>
        <v>1.9634954084936209E-3</v>
      </c>
      <c r="K1870" s="2">
        <f t="shared" si="316"/>
        <v>7.3344795804612326E-3</v>
      </c>
      <c r="L1870" t="s">
        <v>13</v>
      </c>
    </row>
    <row r="1871" spans="1:12" hidden="1" x14ac:dyDescent="0.3">
      <c r="A1871">
        <v>18</v>
      </c>
      <c r="B1871">
        <v>56</v>
      </c>
      <c r="C1871">
        <v>1</v>
      </c>
      <c r="D1871">
        <v>22</v>
      </c>
      <c r="E1871" t="s">
        <v>15</v>
      </c>
      <c r="F1871">
        <v>5</v>
      </c>
      <c r="G1871">
        <v>3</v>
      </c>
      <c r="J1871" s="1">
        <f t="shared" si="314"/>
        <v>1.9634954084936209E-3</v>
      </c>
      <c r="K1871" s="2">
        <f t="shared" ref="K1871:K1875" si="317">EXP(-9.7663+1.83097*LN(F1871)+1.09511*LN(G1871))</f>
        <v>3.6378364277704512E-3</v>
      </c>
      <c r="L1871" t="s">
        <v>13</v>
      </c>
    </row>
    <row r="1872" spans="1:12" hidden="1" x14ac:dyDescent="0.3">
      <c r="A1872">
        <v>18</v>
      </c>
      <c r="B1872">
        <v>56</v>
      </c>
      <c r="C1872">
        <v>1</v>
      </c>
      <c r="D1872">
        <v>10</v>
      </c>
      <c r="E1872" t="s">
        <v>12</v>
      </c>
      <c r="F1872">
        <v>5</v>
      </c>
      <c r="G1872">
        <v>3</v>
      </c>
      <c r="J1872" s="1">
        <f t="shared" si="314"/>
        <v>1.9634954084936209E-3</v>
      </c>
      <c r="K1872" s="2">
        <f t="shared" si="317"/>
        <v>3.6378364277704512E-3</v>
      </c>
      <c r="L1872" t="s">
        <v>13</v>
      </c>
    </row>
    <row r="1873" spans="1:12" hidden="1" x14ac:dyDescent="0.3">
      <c r="A1873">
        <v>18</v>
      </c>
      <c r="B1873">
        <v>56</v>
      </c>
      <c r="C1873">
        <v>1</v>
      </c>
      <c r="D1873">
        <v>10</v>
      </c>
      <c r="E1873" t="s">
        <v>12</v>
      </c>
      <c r="F1873">
        <v>5</v>
      </c>
      <c r="G1873">
        <v>3</v>
      </c>
      <c r="J1873" s="1">
        <f t="shared" si="314"/>
        <v>1.9634954084936209E-3</v>
      </c>
      <c r="K1873" s="2">
        <f t="shared" si="317"/>
        <v>3.6378364277704512E-3</v>
      </c>
      <c r="L1873" t="s">
        <v>13</v>
      </c>
    </row>
    <row r="1874" spans="1:12" hidden="1" x14ac:dyDescent="0.3">
      <c r="A1874">
        <v>18</v>
      </c>
      <c r="B1874">
        <v>56</v>
      </c>
      <c r="C1874">
        <v>1</v>
      </c>
      <c r="D1874">
        <v>10</v>
      </c>
      <c r="E1874" t="s">
        <v>12</v>
      </c>
      <c r="F1874">
        <v>10</v>
      </c>
      <c r="G1874">
        <v>3</v>
      </c>
      <c r="J1874" s="1">
        <f t="shared" si="314"/>
        <v>7.8539816339744835E-3</v>
      </c>
      <c r="K1874" s="2">
        <f t="shared" si="317"/>
        <v>1.2942556175112916E-2</v>
      </c>
      <c r="L1874" t="s">
        <v>13</v>
      </c>
    </row>
    <row r="1875" spans="1:12" hidden="1" x14ac:dyDescent="0.3">
      <c r="A1875">
        <v>18</v>
      </c>
      <c r="B1875">
        <v>56</v>
      </c>
      <c r="C1875">
        <v>1</v>
      </c>
      <c r="D1875">
        <v>10</v>
      </c>
      <c r="E1875" t="s">
        <v>12</v>
      </c>
      <c r="F1875">
        <v>5</v>
      </c>
      <c r="G1875">
        <v>3</v>
      </c>
      <c r="J1875" s="1">
        <f t="shared" si="314"/>
        <v>1.9634954084936209E-3</v>
      </c>
      <c r="K1875" s="2">
        <f t="shared" si="317"/>
        <v>3.6378364277704512E-3</v>
      </c>
      <c r="L1875" t="s">
        <v>13</v>
      </c>
    </row>
    <row r="1876" spans="1:12" hidden="1" x14ac:dyDescent="0.3">
      <c r="A1876">
        <v>18</v>
      </c>
      <c r="B1876">
        <v>56</v>
      </c>
      <c r="C1876">
        <v>1</v>
      </c>
      <c r="D1876">
        <v>24</v>
      </c>
      <c r="E1876" t="s">
        <v>18</v>
      </c>
      <c r="F1876">
        <v>5</v>
      </c>
      <c r="G1876">
        <v>3</v>
      </c>
      <c r="J1876" s="1">
        <f t="shared" si="314"/>
        <v>1.9634954084936209E-3</v>
      </c>
      <c r="K1876" s="2">
        <f>EXP(-9.81042+1.86563*LN(F1876)+1.0563*LN(G1876))</f>
        <v>3.5268851656513989E-3</v>
      </c>
      <c r="L1876" t="s">
        <v>13</v>
      </c>
    </row>
    <row r="1877" spans="1:12" hidden="1" x14ac:dyDescent="0.3">
      <c r="A1877">
        <v>18</v>
      </c>
      <c r="B1877">
        <v>56</v>
      </c>
      <c r="C1877">
        <v>1</v>
      </c>
      <c r="D1877">
        <v>10</v>
      </c>
      <c r="E1877" t="s">
        <v>12</v>
      </c>
      <c r="F1877">
        <v>25</v>
      </c>
      <c r="G1877">
        <v>6</v>
      </c>
      <c r="J1877" s="1">
        <f t="shared" si="314"/>
        <v>4.9087385212340517E-2</v>
      </c>
      <c r="K1877" s="2">
        <f>EXP(-9.7663+1.83097*LN(F1877)+1.09511*LN(G1877))</f>
        <v>0.14801210491524977</v>
      </c>
      <c r="L1877" t="s">
        <v>17</v>
      </c>
    </row>
    <row r="1878" spans="1:12" hidden="1" x14ac:dyDescent="0.3">
      <c r="A1878">
        <v>18</v>
      </c>
      <c r="B1878">
        <v>56</v>
      </c>
      <c r="C1878">
        <v>1</v>
      </c>
      <c r="D1878">
        <v>2</v>
      </c>
      <c r="E1878" t="s">
        <v>16</v>
      </c>
      <c r="F1878">
        <v>10</v>
      </c>
      <c r="G1878">
        <v>10</v>
      </c>
      <c r="J1878" s="1">
        <f t="shared" si="314"/>
        <v>7.8539816339744835E-3</v>
      </c>
      <c r="K1878" s="2">
        <f t="shared" ref="K1878:K1881" si="318">EXP(-9.81042+1.86563*LN(F1878)+1.0563*LN(G1878))</f>
        <v>4.5847824058857317E-2</v>
      </c>
      <c r="L1878" t="s">
        <v>13</v>
      </c>
    </row>
    <row r="1879" spans="1:12" hidden="1" x14ac:dyDescent="0.3">
      <c r="A1879">
        <v>18</v>
      </c>
      <c r="B1879">
        <v>56</v>
      </c>
      <c r="C1879">
        <v>1</v>
      </c>
      <c r="D1879">
        <v>2</v>
      </c>
      <c r="E1879" t="s">
        <v>16</v>
      </c>
      <c r="F1879">
        <v>15</v>
      </c>
      <c r="G1879">
        <v>10</v>
      </c>
      <c r="J1879" s="1">
        <f t="shared" si="314"/>
        <v>1.7671458676442587E-2</v>
      </c>
      <c r="K1879" s="2">
        <f t="shared" si="318"/>
        <v>9.7687695493628809E-2</v>
      </c>
      <c r="L1879" t="s">
        <v>13</v>
      </c>
    </row>
    <row r="1880" spans="1:12" hidden="1" x14ac:dyDescent="0.3">
      <c r="A1880">
        <v>18</v>
      </c>
      <c r="B1880">
        <v>56</v>
      </c>
      <c r="C1880">
        <v>1</v>
      </c>
      <c r="D1880">
        <v>24</v>
      </c>
      <c r="E1880" t="s">
        <v>18</v>
      </c>
      <c r="F1880">
        <v>5</v>
      </c>
      <c r="G1880">
        <v>3</v>
      </c>
      <c r="J1880" s="1">
        <f t="shared" si="314"/>
        <v>1.9634954084936209E-3</v>
      </c>
      <c r="K1880" s="2">
        <f t="shared" si="318"/>
        <v>3.5268851656513989E-3</v>
      </c>
      <c r="L1880" t="s">
        <v>13</v>
      </c>
    </row>
    <row r="1881" spans="1:12" hidden="1" x14ac:dyDescent="0.3">
      <c r="A1881">
        <v>18</v>
      </c>
      <c r="B1881">
        <v>56</v>
      </c>
      <c r="C1881">
        <v>1</v>
      </c>
      <c r="D1881">
        <v>24</v>
      </c>
      <c r="E1881" t="s">
        <v>18</v>
      </c>
      <c r="F1881">
        <v>5</v>
      </c>
      <c r="G1881">
        <v>3</v>
      </c>
      <c r="J1881" s="1">
        <f t="shared" si="314"/>
        <v>1.9634954084936209E-3</v>
      </c>
      <c r="K1881" s="2">
        <f t="shared" si="318"/>
        <v>3.5268851656513989E-3</v>
      </c>
      <c r="L1881" t="s">
        <v>13</v>
      </c>
    </row>
    <row r="1882" spans="1:12" hidden="1" x14ac:dyDescent="0.3">
      <c r="A1882">
        <v>18</v>
      </c>
      <c r="B1882">
        <v>56</v>
      </c>
      <c r="C1882">
        <v>1</v>
      </c>
      <c r="D1882">
        <v>10</v>
      </c>
      <c r="E1882" t="s">
        <v>12</v>
      </c>
      <c r="F1882">
        <v>5</v>
      </c>
      <c r="G1882">
        <v>3</v>
      </c>
      <c r="J1882" s="1">
        <f t="shared" si="314"/>
        <v>1.9634954084936209E-3</v>
      </c>
      <c r="K1882" s="2">
        <f t="shared" ref="K1882:K1885" si="319">EXP(-9.7663+1.83097*LN(F1882)+1.09511*LN(G1882))</f>
        <v>3.6378364277704512E-3</v>
      </c>
      <c r="L1882" t="s">
        <v>13</v>
      </c>
    </row>
    <row r="1883" spans="1:12" hidden="1" x14ac:dyDescent="0.3">
      <c r="A1883">
        <v>18</v>
      </c>
      <c r="B1883">
        <v>56</v>
      </c>
      <c r="C1883">
        <v>1</v>
      </c>
      <c r="D1883">
        <v>10</v>
      </c>
      <c r="E1883" t="s">
        <v>12</v>
      </c>
      <c r="F1883">
        <v>5</v>
      </c>
      <c r="G1883">
        <v>3</v>
      </c>
      <c r="J1883" s="1">
        <f t="shared" si="314"/>
        <v>1.9634954084936209E-3</v>
      </c>
      <c r="K1883" s="2">
        <f t="shared" si="319"/>
        <v>3.6378364277704512E-3</v>
      </c>
      <c r="L1883" t="s">
        <v>13</v>
      </c>
    </row>
    <row r="1884" spans="1:12" hidden="1" x14ac:dyDescent="0.3">
      <c r="A1884">
        <v>18</v>
      </c>
      <c r="B1884">
        <v>56</v>
      </c>
      <c r="C1884">
        <v>1</v>
      </c>
      <c r="D1884">
        <v>10</v>
      </c>
      <c r="E1884" t="s">
        <v>12</v>
      </c>
      <c r="F1884">
        <v>10</v>
      </c>
      <c r="G1884">
        <v>3</v>
      </c>
      <c r="J1884" s="1">
        <f t="shared" si="314"/>
        <v>7.8539816339744835E-3</v>
      </c>
      <c r="K1884" s="2">
        <f t="shared" si="319"/>
        <v>1.2942556175112916E-2</v>
      </c>
      <c r="L1884" t="s">
        <v>13</v>
      </c>
    </row>
    <row r="1885" spans="1:12" hidden="1" x14ac:dyDescent="0.3">
      <c r="A1885">
        <v>18</v>
      </c>
      <c r="B1885">
        <v>56</v>
      </c>
      <c r="C1885">
        <v>1</v>
      </c>
      <c r="D1885">
        <v>10</v>
      </c>
      <c r="E1885" t="s">
        <v>12</v>
      </c>
      <c r="F1885">
        <v>5</v>
      </c>
      <c r="G1885">
        <v>3</v>
      </c>
      <c r="J1885" s="1">
        <f t="shared" si="314"/>
        <v>1.9634954084936209E-3</v>
      </c>
      <c r="K1885" s="2">
        <f t="shared" si="319"/>
        <v>3.6378364277704512E-3</v>
      </c>
      <c r="L1885" t="s">
        <v>13</v>
      </c>
    </row>
    <row r="1886" spans="1:12" hidden="1" x14ac:dyDescent="0.3">
      <c r="A1886">
        <v>18</v>
      </c>
      <c r="B1886">
        <v>56</v>
      </c>
      <c r="C1886">
        <v>1</v>
      </c>
      <c r="D1886">
        <v>24</v>
      </c>
      <c r="E1886" t="s">
        <v>18</v>
      </c>
      <c r="F1886">
        <v>5</v>
      </c>
      <c r="G1886">
        <v>3</v>
      </c>
      <c r="J1886" s="1">
        <f t="shared" si="314"/>
        <v>1.9634954084936209E-3</v>
      </c>
      <c r="K1886" s="2">
        <f>EXP(-9.81042+1.86563*LN(F1886)+1.0563*LN(G1886))</f>
        <v>3.5268851656513989E-3</v>
      </c>
      <c r="L1886" t="s">
        <v>13</v>
      </c>
    </row>
    <row r="1887" spans="1:12" hidden="1" x14ac:dyDescent="0.3">
      <c r="A1887">
        <v>18</v>
      </c>
      <c r="B1887">
        <v>56</v>
      </c>
      <c r="C1887">
        <v>1</v>
      </c>
      <c r="D1887">
        <v>10</v>
      </c>
      <c r="E1887" t="s">
        <v>12</v>
      </c>
      <c r="F1887">
        <v>25</v>
      </c>
      <c r="G1887">
        <v>6</v>
      </c>
      <c r="J1887" s="1">
        <f t="shared" si="314"/>
        <v>4.9087385212340517E-2</v>
      </c>
      <c r="K1887" s="2">
        <f>EXP(-9.7663+1.83097*LN(F1887)+1.09511*LN(G1887))</f>
        <v>0.14801210491524977</v>
      </c>
      <c r="L1887" t="s">
        <v>17</v>
      </c>
    </row>
    <row r="1888" spans="1:12" hidden="1" x14ac:dyDescent="0.3">
      <c r="A1888">
        <v>18</v>
      </c>
      <c r="B1888">
        <v>56</v>
      </c>
      <c r="C1888">
        <v>1</v>
      </c>
      <c r="D1888">
        <v>24</v>
      </c>
      <c r="E1888" t="s">
        <v>18</v>
      </c>
      <c r="F1888">
        <v>5</v>
      </c>
      <c r="G1888">
        <v>3</v>
      </c>
      <c r="J1888" s="1">
        <f t="shared" si="314"/>
        <v>1.9634954084936209E-3</v>
      </c>
      <c r="K1888" s="2">
        <f t="shared" ref="K1888:K1890" si="320">EXP(-9.81042+1.86563*LN(F1888)+1.0563*LN(G1888))</f>
        <v>3.5268851656513989E-3</v>
      </c>
      <c r="L1888" t="s">
        <v>13</v>
      </c>
    </row>
    <row r="1889" spans="1:12" hidden="1" x14ac:dyDescent="0.3">
      <c r="A1889">
        <v>18</v>
      </c>
      <c r="B1889">
        <v>56</v>
      </c>
      <c r="C1889">
        <v>1</v>
      </c>
      <c r="D1889">
        <v>24</v>
      </c>
      <c r="E1889" t="s">
        <v>18</v>
      </c>
      <c r="F1889">
        <v>5</v>
      </c>
      <c r="G1889">
        <v>3</v>
      </c>
      <c r="J1889" s="1">
        <f t="shared" si="314"/>
        <v>1.9634954084936209E-3</v>
      </c>
      <c r="K1889" s="2">
        <f t="shared" si="320"/>
        <v>3.5268851656513989E-3</v>
      </c>
      <c r="L1889" t="s">
        <v>13</v>
      </c>
    </row>
    <row r="1890" spans="1:12" hidden="1" x14ac:dyDescent="0.3">
      <c r="A1890">
        <v>18</v>
      </c>
      <c r="B1890">
        <v>56</v>
      </c>
      <c r="C1890">
        <v>1</v>
      </c>
      <c r="D1890">
        <v>24</v>
      </c>
      <c r="E1890" t="s">
        <v>18</v>
      </c>
      <c r="F1890">
        <v>5</v>
      </c>
      <c r="G1890">
        <v>3</v>
      </c>
      <c r="J1890" s="1">
        <f t="shared" si="314"/>
        <v>1.9634954084936209E-3</v>
      </c>
      <c r="K1890" s="2">
        <f t="shared" si="320"/>
        <v>3.5268851656513989E-3</v>
      </c>
      <c r="L1890" t="s">
        <v>13</v>
      </c>
    </row>
    <row r="1891" spans="1:12" hidden="1" x14ac:dyDescent="0.3">
      <c r="A1891">
        <v>18</v>
      </c>
      <c r="B1891">
        <v>56</v>
      </c>
      <c r="C1891">
        <v>1</v>
      </c>
      <c r="D1891">
        <v>22</v>
      </c>
      <c r="E1891" t="s">
        <v>15</v>
      </c>
      <c r="F1891">
        <v>5</v>
      </c>
      <c r="G1891">
        <v>3</v>
      </c>
      <c r="J1891" s="1">
        <f t="shared" si="314"/>
        <v>1.9634954084936209E-3</v>
      </c>
      <c r="K1891" s="2">
        <f>EXP(-9.7663+1.83097*LN(F1891)+1.09511*LN(G1891))</f>
        <v>3.6378364277704512E-3</v>
      </c>
      <c r="L1891" t="s">
        <v>13</v>
      </c>
    </row>
    <row r="1892" spans="1:12" hidden="1" x14ac:dyDescent="0.3">
      <c r="A1892">
        <v>18</v>
      </c>
      <c r="B1892">
        <v>56</v>
      </c>
      <c r="C1892">
        <v>1</v>
      </c>
      <c r="D1892">
        <v>24</v>
      </c>
      <c r="E1892" t="s">
        <v>18</v>
      </c>
      <c r="F1892">
        <v>15</v>
      </c>
      <c r="G1892">
        <v>6</v>
      </c>
      <c r="J1892" s="1">
        <f t="shared" si="314"/>
        <v>1.7671458676442587E-2</v>
      </c>
      <c r="K1892" s="2">
        <f t="shared" ref="K1892:K1893" si="321">EXP(-9.81042+1.86563*LN(F1892)+1.0563*LN(G1892))</f>
        <v>5.6950957515054322E-2</v>
      </c>
      <c r="L1892" t="s">
        <v>13</v>
      </c>
    </row>
    <row r="1893" spans="1:12" hidden="1" x14ac:dyDescent="0.3">
      <c r="A1893">
        <v>18</v>
      </c>
      <c r="B1893">
        <v>56</v>
      </c>
      <c r="C1893">
        <v>1</v>
      </c>
      <c r="D1893">
        <v>24</v>
      </c>
      <c r="E1893" t="s">
        <v>18</v>
      </c>
      <c r="F1893">
        <v>5</v>
      </c>
      <c r="G1893">
        <v>3</v>
      </c>
      <c r="J1893" s="1">
        <f t="shared" si="314"/>
        <v>1.9634954084936209E-3</v>
      </c>
      <c r="K1893" s="2">
        <f t="shared" si="321"/>
        <v>3.5268851656513989E-3</v>
      </c>
      <c r="L1893" t="s">
        <v>13</v>
      </c>
    </row>
    <row r="1894" spans="1:12" hidden="1" x14ac:dyDescent="0.3">
      <c r="A1894">
        <v>18</v>
      </c>
      <c r="B1894">
        <v>56</v>
      </c>
      <c r="C1894">
        <v>1</v>
      </c>
      <c r="D1894">
        <v>10</v>
      </c>
      <c r="E1894" t="s">
        <v>12</v>
      </c>
      <c r="F1894">
        <v>5</v>
      </c>
      <c r="G1894">
        <v>3</v>
      </c>
      <c r="J1894" s="1">
        <f t="shared" si="314"/>
        <v>1.9634954084936209E-3</v>
      </c>
      <c r="K1894" s="2">
        <f>EXP(-9.7663+1.83097*LN(F1894)+1.09511*LN(G1894))</f>
        <v>3.6378364277704512E-3</v>
      </c>
      <c r="L1894" t="s">
        <v>13</v>
      </c>
    </row>
    <row r="1895" spans="1:12" hidden="1" x14ac:dyDescent="0.3">
      <c r="A1895">
        <v>18</v>
      </c>
      <c r="B1895">
        <v>56</v>
      </c>
      <c r="C1895">
        <v>1</v>
      </c>
      <c r="D1895">
        <v>24</v>
      </c>
      <c r="E1895" t="s">
        <v>18</v>
      </c>
      <c r="F1895">
        <v>5</v>
      </c>
      <c r="G1895">
        <v>3</v>
      </c>
      <c r="J1895" s="1">
        <f t="shared" si="314"/>
        <v>1.9634954084936209E-3</v>
      </c>
      <c r="K1895" s="2">
        <f>EXP(-9.81042+1.86563*LN(F1895)+1.0563*LN(G1895))</f>
        <v>3.5268851656513989E-3</v>
      </c>
      <c r="L1895" t="s">
        <v>13</v>
      </c>
    </row>
    <row r="1896" spans="1:12" hidden="1" x14ac:dyDescent="0.3">
      <c r="A1896">
        <v>18</v>
      </c>
      <c r="B1896">
        <v>56</v>
      </c>
      <c r="C1896">
        <v>1</v>
      </c>
      <c r="D1896">
        <v>10</v>
      </c>
      <c r="E1896" t="s">
        <v>12</v>
      </c>
      <c r="F1896">
        <v>25</v>
      </c>
      <c r="G1896">
        <v>6</v>
      </c>
      <c r="J1896" s="1">
        <f t="shared" si="314"/>
        <v>4.9087385212340517E-2</v>
      </c>
      <c r="K1896" s="2">
        <f>EXP(-9.7663+1.83097*LN(F1896)+1.09511*LN(G1896))</f>
        <v>0.14801210491524977</v>
      </c>
      <c r="L1896" t="s">
        <v>17</v>
      </c>
    </row>
    <row r="1897" spans="1:12" hidden="1" x14ac:dyDescent="0.3">
      <c r="A1897">
        <v>18</v>
      </c>
      <c r="B1897">
        <v>56</v>
      </c>
      <c r="C1897">
        <v>1</v>
      </c>
      <c r="D1897">
        <v>2</v>
      </c>
      <c r="E1897" t="s">
        <v>16</v>
      </c>
      <c r="F1897">
        <v>15</v>
      </c>
      <c r="G1897">
        <v>10</v>
      </c>
      <c r="J1897" s="1">
        <f t="shared" si="314"/>
        <v>1.7671458676442587E-2</v>
      </c>
      <c r="K1897" s="2">
        <f t="shared" ref="K1897:K1899" si="322">EXP(-9.81042+1.86563*LN(F1897)+1.0563*LN(G1897))</f>
        <v>9.7687695493628809E-2</v>
      </c>
      <c r="L1897" t="s">
        <v>13</v>
      </c>
    </row>
    <row r="1898" spans="1:12" hidden="1" x14ac:dyDescent="0.3">
      <c r="A1898">
        <v>18</v>
      </c>
      <c r="B1898">
        <v>56</v>
      </c>
      <c r="C1898">
        <v>1</v>
      </c>
      <c r="D1898">
        <v>2</v>
      </c>
      <c r="E1898" t="s">
        <v>16</v>
      </c>
      <c r="F1898">
        <v>25</v>
      </c>
      <c r="G1898">
        <v>15</v>
      </c>
      <c r="H1898">
        <v>62</v>
      </c>
      <c r="I1898">
        <v>11</v>
      </c>
      <c r="J1898" s="1">
        <f t="shared" si="314"/>
        <v>4.9087385212340517E-2</v>
      </c>
      <c r="K1898" s="2">
        <f t="shared" si="322"/>
        <v>0.38880580831452366</v>
      </c>
      <c r="L1898" t="s">
        <v>13</v>
      </c>
    </row>
    <row r="1899" spans="1:12" hidden="1" x14ac:dyDescent="0.3">
      <c r="A1899">
        <v>18</v>
      </c>
      <c r="B1899">
        <v>56</v>
      </c>
      <c r="C1899">
        <v>1</v>
      </c>
      <c r="D1899">
        <v>2</v>
      </c>
      <c r="E1899" t="s">
        <v>16</v>
      </c>
      <c r="F1899">
        <v>15</v>
      </c>
      <c r="G1899">
        <v>10</v>
      </c>
      <c r="J1899" s="1">
        <f t="shared" si="314"/>
        <v>1.7671458676442587E-2</v>
      </c>
      <c r="K1899" s="2">
        <f t="shared" si="322"/>
        <v>9.7687695493628809E-2</v>
      </c>
      <c r="L1899" t="s">
        <v>13</v>
      </c>
    </row>
    <row r="1900" spans="1:12" hidden="1" x14ac:dyDescent="0.3">
      <c r="A1900">
        <v>19</v>
      </c>
      <c r="B1900">
        <v>65</v>
      </c>
      <c r="C1900">
        <v>1</v>
      </c>
      <c r="D1900">
        <v>10</v>
      </c>
      <c r="E1900" t="s">
        <v>12</v>
      </c>
      <c r="F1900">
        <v>10</v>
      </c>
      <c r="G1900">
        <v>3</v>
      </c>
      <c r="J1900" s="1">
        <f t="shared" si="314"/>
        <v>7.8539816339744835E-3</v>
      </c>
      <c r="K1900" s="2">
        <f t="shared" ref="K1900:K1901" si="323">EXP(-9.7663+1.83097*LN(F1900)+1.09511*LN(G1900))</f>
        <v>1.2942556175112916E-2</v>
      </c>
      <c r="L1900" t="s">
        <v>13</v>
      </c>
    </row>
    <row r="1901" spans="1:12" hidden="1" x14ac:dyDescent="0.3">
      <c r="A1901">
        <v>19</v>
      </c>
      <c r="B1901">
        <v>65</v>
      </c>
      <c r="C1901">
        <v>1</v>
      </c>
      <c r="D1901">
        <v>10</v>
      </c>
      <c r="E1901" t="s">
        <v>12</v>
      </c>
      <c r="F1901">
        <v>5</v>
      </c>
      <c r="G1901">
        <v>3</v>
      </c>
      <c r="J1901" s="1">
        <f t="shared" si="314"/>
        <v>1.9634954084936209E-3</v>
      </c>
      <c r="K1901" s="2">
        <f t="shared" si="323"/>
        <v>3.6378364277704512E-3</v>
      </c>
      <c r="L1901" t="s">
        <v>13</v>
      </c>
    </row>
    <row r="1902" spans="1:12" hidden="1" x14ac:dyDescent="0.3">
      <c r="A1902">
        <v>19</v>
      </c>
      <c r="B1902">
        <v>65</v>
      </c>
      <c r="C1902">
        <v>1</v>
      </c>
      <c r="D1902">
        <v>24</v>
      </c>
      <c r="E1902" t="s">
        <v>18</v>
      </c>
      <c r="F1902">
        <v>5</v>
      </c>
      <c r="G1902">
        <v>3</v>
      </c>
      <c r="J1902" s="1">
        <f t="shared" si="314"/>
        <v>1.9634954084936209E-3</v>
      </c>
      <c r="K1902" s="2">
        <f>EXP(-9.81042+1.86563*LN(F1902)+1.0563*LN(G1902))</f>
        <v>3.5268851656513989E-3</v>
      </c>
      <c r="L1902" t="s">
        <v>13</v>
      </c>
    </row>
    <row r="1903" spans="1:12" hidden="1" x14ac:dyDescent="0.3">
      <c r="A1903">
        <v>19</v>
      </c>
      <c r="B1903">
        <v>65</v>
      </c>
      <c r="C1903">
        <v>1</v>
      </c>
      <c r="D1903">
        <v>10</v>
      </c>
      <c r="E1903" t="s">
        <v>12</v>
      </c>
      <c r="F1903">
        <v>25</v>
      </c>
      <c r="G1903">
        <v>6</v>
      </c>
      <c r="J1903" s="1">
        <f t="shared" si="314"/>
        <v>4.9087385212340517E-2</v>
      </c>
      <c r="K1903" s="2">
        <f>EXP(-9.7663+1.83097*LN(F1903)+1.09511*LN(G1903))</f>
        <v>0.14801210491524977</v>
      </c>
      <c r="L1903" t="s">
        <v>17</v>
      </c>
    </row>
    <row r="1904" spans="1:12" hidden="1" x14ac:dyDescent="0.3">
      <c r="A1904">
        <v>19</v>
      </c>
      <c r="B1904">
        <v>65</v>
      </c>
      <c r="C1904">
        <v>1</v>
      </c>
      <c r="D1904">
        <v>24</v>
      </c>
      <c r="E1904" t="s">
        <v>18</v>
      </c>
      <c r="F1904">
        <v>5</v>
      </c>
      <c r="G1904">
        <v>3</v>
      </c>
      <c r="J1904" s="1">
        <f t="shared" si="314"/>
        <v>1.9634954084936209E-3</v>
      </c>
      <c r="K1904" s="2">
        <f t="shared" ref="K1904:K1906" si="324">EXP(-9.81042+1.86563*LN(F1904)+1.0563*LN(G1904))</f>
        <v>3.5268851656513989E-3</v>
      </c>
      <c r="L1904" t="s">
        <v>13</v>
      </c>
    </row>
    <row r="1905" spans="1:12" hidden="1" x14ac:dyDescent="0.3">
      <c r="A1905">
        <v>19</v>
      </c>
      <c r="B1905">
        <v>65</v>
      </c>
      <c r="C1905">
        <v>1</v>
      </c>
      <c r="D1905">
        <v>24</v>
      </c>
      <c r="E1905" t="s">
        <v>18</v>
      </c>
      <c r="F1905">
        <v>5</v>
      </c>
      <c r="G1905">
        <v>3</v>
      </c>
      <c r="J1905" s="1">
        <f t="shared" si="314"/>
        <v>1.9634954084936209E-3</v>
      </c>
      <c r="K1905" s="2">
        <f t="shared" si="324"/>
        <v>3.5268851656513989E-3</v>
      </c>
      <c r="L1905" t="s">
        <v>13</v>
      </c>
    </row>
    <row r="1906" spans="1:12" hidden="1" x14ac:dyDescent="0.3">
      <c r="A1906">
        <v>19</v>
      </c>
      <c r="B1906">
        <v>65</v>
      </c>
      <c r="C1906">
        <v>1</v>
      </c>
      <c r="D1906">
        <v>24</v>
      </c>
      <c r="E1906" t="s">
        <v>18</v>
      </c>
      <c r="F1906">
        <v>5</v>
      </c>
      <c r="G1906">
        <v>3</v>
      </c>
      <c r="J1906" s="1">
        <f t="shared" si="314"/>
        <v>1.9634954084936209E-3</v>
      </c>
      <c r="K1906" s="2">
        <f t="shared" si="324"/>
        <v>3.5268851656513989E-3</v>
      </c>
      <c r="L1906" t="s">
        <v>13</v>
      </c>
    </row>
    <row r="1907" spans="1:12" hidden="1" x14ac:dyDescent="0.3">
      <c r="A1907">
        <v>19</v>
      </c>
      <c r="B1907">
        <v>65</v>
      </c>
      <c r="C1907">
        <v>1</v>
      </c>
      <c r="D1907">
        <v>22</v>
      </c>
      <c r="E1907" t="s">
        <v>15</v>
      </c>
      <c r="F1907">
        <v>5</v>
      </c>
      <c r="G1907">
        <v>3</v>
      </c>
      <c r="J1907" s="1">
        <f t="shared" si="314"/>
        <v>1.9634954084936209E-3</v>
      </c>
      <c r="K1907" s="2">
        <f>EXP(-9.7663+1.83097*LN(F1907)+1.09511*LN(G1907))</f>
        <v>3.6378364277704512E-3</v>
      </c>
      <c r="L1907" t="s">
        <v>13</v>
      </c>
    </row>
    <row r="1908" spans="1:12" hidden="1" x14ac:dyDescent="0.3">
      <c r="A1908">
        <v>19</v>
      </c>
      <c r="B1908">
        <v>65</v>
      </c>
      <c r="C1908">
        <v>1</v>
      </c>
      <c r="D1908">
        <v>24</v>
      </c>
      <c r="E1908" t="s">
        <v>18</v>
      </c>
      <c r="F1908">
        <v>15</v>
      </c>
      <c r="G1908">
        <v>6</v>
      </c>
      <c r="J1908" s="1">
        <f t="shared" si="314"/>
        <v>1.7671458676442587E-2</v>
      </c>
      <c r="K1908" s="2">
        <f t="shared" ref="K1908:K1913" si="325">EXP(-9.81042+1.86563*LN(F1908)+1.0563*LN(G1908))</f>
        <v>5.6950957515054322E-2</v>
      </c>
      <c r="L1908" t="s">
        <v>13</v>
      </c>
    </row>
    <row r="1909" spans="1:12" hidden="1" x14ac:dyDescent="0.3">
      <c r="A1909">
        <v>19</v>
      </c>
      <c r="B1909">
        <v>65</v>
      </c>
      <c r="C1909">
        <v>1</v>
      </c>
      <c r="D1909">
        <v>24</v>
      </c>
      <c r="E1909" t="s">
        <v>18</v>
      </c>
      <c r="F1909">
        <v>15</v>
      </c>
      <c r="G1909">
        <v>6</v>
      </c>
      <c r="J1909" s="1">
        <f t="shared" si="314"/>
        <v>1.7671458676442587E-2</v>
      </c>
      <c r="K1909" s="2">
        <f t="shared" si="325"/>
        <v>5.6950957515054322E-2</v>
      </c>
      <c r="L1909" t="s">
        <v>13</v>
      </c>
    </row>
    <row r="1910" spans="1:12" hidden="1" x14ac:dyDescent="0.3">
      <c r="A1910">
        <v>19</v>
      </c>
      <c r="B1910">
        <v>65</v>
      </c>
      <c r="C1910">
        <v>1</v>
      </c>
      <c r="D1910">
        <v>24</v>
      </c>
      <c r="E1910" t="s">
        <v>18</v>
      </c>
      <c r="F1910">
        <v>10</v>
      </c>
      <c r="G1910">
        <v>6</v>
      </c>
      <c r="J1910" s="1">
        <f t="shared" si="314"/>
        <v>7.8539816339744835E-3</v>
      </c>
      <c r="K1910" s="2">
        <f t="shared" si="325"/>
        <v>2.6728826664807165E-2</v>
      </c>
      <c r="L1910" t="s">
        <v>13</v>
      </c>
    </row>
    <row r="1911" spans="1:12" hidden="1" x14ac:dyDescent="0.3">
      <c r="A1911">
        <v>19</v>
      </c>
      <c r="B1911">
        <v>65</v>
      </c>
      <c r="C1911">
        <v>1</v>
      </c>
      <c r="D1911">
        <v>24</v>
      </c>
      <c r="E1911" t="s">
        <v>18</v>
      </c>
      <c r="F1911">
        <v>15</v>
      </c>
      <c r="G1911">
        <v>6</v>
      </c>
      <c r="J1911" s="1">
        <f t="shared" si="314"/>
        <v>1.7671458676442587E-2</v>
      </c>
      <c r="K1911" s="2">
        <f t="shared" si="325"/>
        <v>5.6950957515054322E-2</v>
      </c>
      <c r="L1911" t="s">
        <v>13</v>
      </c>
    </row>
    <row r="1912" spans="1:12" hidden="1" x14ac:dyDescent="0.3">
      <c r="A1912">
        <v>19</v>
      </c>
      <c r="B1912">
        <v>65</v>
      </c>
      <c r="C1912">
        <v>1</v>
      </c>
      <c r="D1912">
        <v>24</v>
      </c>
      <c r="E1912" t="s">
        <v>18</v>
      </c>
      <c r="F1912">
        <v>10</v>
      </c>
      <c r="G1912">
        <v>6</v>
      </c>
      <c r="J1912" s="1">
        <f t="shared" si="314"/>
        <v>7.8539816339744835E-3</v>
      </c>
      <c r="K1912" s="2">
        <f t="shared" si="325"/>
        <v>2.6728826664807165E-2</v>
      </c>
      <c r="L1912" t="s">
        <v>13</v>
      </c>
    </row>
    <row r="1913" spans="1:12" hidden="1" x14ac:dyDescent="0.3">
      <c r="A1913">
        <v>19</v>
      </c>
      <c r="B1913">
        <v>65</v>
      </c>
      <c r="C1913">
        <v>1</v>
      </c>
      <c r="D1913">
        <v>24</v>
      </c>
      <c r="E1913" t="s">
        <v>18</v>
      </c>
      <c r="F1913">
        <v>5</v>
      </c>
      <c r="G1913">
        <v>6</v>
      </c>
      <c r="J1913" s="1">
        <f t="shared" si="314"/>
        <v>1.9634954084936209E-3</v>
      </c>
      <c r="K1913" s="2">
        <f t="shared" si="325"/>
        <v>7.3344795804612326E-3</v>
      </c>
      <c r="L1913" t="s">
        <v>13</v>
      </c>
    </row>
    <row r="1914" spans="1:12" hidden="1" x14ac:dyDescent="0.3">
      <c r="A1914">
        <v>19</v>
      </c>
      <c r="B1914">
        <v>65</v>
      </c>
      <c r="C1914">
        <v>1</v>
      </c>
      <c r="D1914">
        <v>22</v>
      </c>
      <c r="E1914" t="s">
        <v>15</v>
      </c>
      <c r="F1914">
        <v>5</v>
      </c>
      <c r="G1914">
        <v>3</v>
      </c>
      <c r="J1914" s="1">
        <f t="shared" si="314"/>
        <v>1.9634954084936209E-3</v>
      </c>
      <c r="K1914" s="2">
        <f t="shared" ref="K1914:K1918" si="326">EXP(-9.7663+1.83097*LN(F1914)+1.09511*LN(G1914))</f>
        <v>3.6378364277704512E-3</v>
      </c>
      <c r="L1914" t="s">
        <v>13</v>
      </c>
    </row>
    <row r="1915" spans="1:12" hidden="1" x14ac:dyDescent="0.3">
      <c r="A1915">
        <v>19</v>
      </c>
      <c r="B1915">
        <v>65</v>
      </c>
      <c r="C1915">
        <v>1</v>
      </c>
      <c r="D1915">
        <v>10</v>
      </c>
      <c r="E1915" t="s">
        <v>12</v>
      </c>
      <c r="F1915">
        <v>5</v>
      </c>
      <c r="G1915">
        <v>3</v>
      </c>
      <c r="J1915" s="1">
        <f t="shared" si="314"/>
        <v>1.9634954084936209E-3</v>
      </c>
      <c r="K1915" s="2">
        <f t="shared" si="326"/>
        <v>3.6378364277704512E-3</v>
      </c>
      <c r="L1915" t="s">
        <v>13</v>
      </c>
    </row>
    <row r="1916" spans="1:12" hidden="1" x14ac:dyDescent="0.3">
      <c r="A1916">
        <v>19</v>
      </c>
      <c r="B1916">
        <v>65</v>
      </c>
      <c r="C1916">
        <v>1</v>
      </c>
      <c r="D1916">
        <v>10</v>
      </c>
      <c r="E1916" t="s">
        <v>12</v>
      </c>
      <c r="F1916">
        <v>5</v>
      </c>
      <c r="G1916">
        <v>3</v>
      </c>
      <c r="J1916" s="1">
        <f t="shared" si="314"/>
        <v>1.9634954084936209E-3</v>
      </c>
      <c r="K1916" s="2">
        <f t="shared" si="326"/>
        <v>3.6378364277704512E-3</v>
      </c>
      <c r="L1916" t="s">
        <v>13</v>
      </c>
    </row>
    <row r="1917" spans="1:12" hidden="1" x14ac:dyDescent="0.3">
      <c r="A1917">
        <v>19</v>
      </c>
      <c r="B1917">
        <v>65</v>
      </c>
      <c r="C1917">
        <v>1</v>
      </c>
      <c r="D1917">
        <v>10</v>
      </c>
      <c r="E1917" t="s">
        <v>12</v>
      </c>
      <c r="F1917">
        <v>10</v>
      </c>
      <c r="G1917">
        <v>3</v>
      </c>
      <c r="J1917" s="1">
        <f t="shared" si="314"/>
        <v>7.8539816339744835E-3</v>
      </c>
      <c r="K1917" s="2">
        <f t="shared" si="326"/>
        <v>1.2942556175112916E-2</v>
      </c>
      <c r="L1917" t="s">
        <v>13</v>
      </c>
    </row>
    <row r="1918" spans="1:12" hidden="1" x14ac:dyDescent="0.3">
      <c r="A1918">
        <v>19</v>
      </c>
      <c r="B1918">
        <v>65</v>
      </c>
      <c r="C1918">
        <v>1</v>
      </c>
      <c r="D1918">
        <v>10</v>
      </c>
      <c r="E1918" t="s">
        <v>12</v>
      </c>
      <c r="F1918">
        <v>5</v>
      </c>
      <c r="G1918">
        <v>3</v>
      </c>
      <c r="J1918" s="1">
        <f t="shared" si="314"/>
        <v>1.9634954084936209E-3</v>
      </c>
      <c r="K1918" s="2">
        <f t="shared" si="326"/>
        <v>3.6378364277704512E-3</v>
      </c>
      <c r="L1918" t="s">
        <v>13</v>
      </c>
    </row>
    <row r="1919" spans="1:12" hidden="1" x14ac:dyDescent="0.3">
      <c r="A1919">
        <v>19</v>
      </c>
      <c r="B1919">
        <v>65</v>
      </c>
      <c r="C1919">
        <v>1</v>
      </c>
      <c r="D1919">
        <v>24</v>
      </c>
      <c r="E1919" t="s">
        <v>18</v>
      </c>
      <c r="F1919">
        <v>5</v>
      </c>
      <c r="G1919">
        <v>3</v>
      </c>
      <c r="J1919" s="1">
        <f t="shared" si="314"/>
        <v>1.9634954084936209E-3</v>
      </c>
      <c r="K1919" s="2">
        <f>EXP(-9.81042+1.86563*LN(F1919)+1.0563*LN(G1919))</f>
        <v>3.5268851656513989E-3</v>
      </c>
      <c r="L1919" t="s">
        <v>13</v>
      </c>
    </row>
    <row r="1920" spans="1:12" hidden="1" x14ac:dyDescent="0.3">
      <c r="A1920">
        <v>19</v>
      </c>
      <c r="B1920">
        <v>65</v>
      </c>
      <c r="C1920">
        <v>1</v>
      </c>
      <c r="D1920">
        <v>10</v>
      </c>
      <c r="E1920" t="s">
        <v>12</v>
      </c>
      <c r="F1920">
        <v>25</v>
      </c>
      <c r="G1920">
        <v>6</v>
      </c>
      <c r="J1920" s="1">
        <f t="shared" si="314"/>
        <v>4.9087385212340517E-2</v>
      </c>
      <c r="K1920" s="2">
        <f>EXP(-9.7663+1.83097*LN(F1920)+1.09511*LN(G1920))</f>
        <v>0.14801210491524977</v>
      </c>
      <c r="L1920" t="s">
        <v>17</v>
      </c>
    </row>
    <row r="1921" spans="1:12" hidden="1" x14ac:dyDescent="0.3">
      <c r="A1921">
        <v>19</v>
      </c>
      <c r="B1921">
        <v>65</v>
      </c>
      <c r="C1921">
        <v>1</v>
      </c>
      <c r="D1921">
        <v>24</v>
      </c>
      <c r="E1921" t="s">
        <v>18</v>
      </c>
      <c r="F1921">
        <v>5</v>
      </c>
      <c r="G1921">
        <v>3</v>
      </c>
      <c r="J1921" s="1">
        <f t="shared" si="314"/>
        <v>1.9634954084936209E-3</v>
      </c>
      <c r="K1921" s="2">
        <f t="shared" ref="K1921:K1924" si="327">EXP(-9.81042+1.86563*LN(F1921)+1.0563*LN(G1921))</f>
        <v>3.5268851656513989E-3</v>
      </c>
      <c r="L1921" t="s">
        <v>13</v>
      </c>
    </row>
    <row r="1922" spans="1:12" hidden="1" x14ac:dyDescent="0.3">
      <c r="A1922">
        <v>19</v>
      </c>
      <c r="B1922">
        <v>65</v>
      </c>
      <c r="C1922">
        <v>1</v>
      </c>
      <c r="D1922">
        <v>24</v>
      </c>
      <c r="E1922" t="s">
        <v>18</v>
      </c>
      <c r="F1922">
        <v>5</v>
      </c>
      <c r="G1922">
        <v>3</v>
      </c>
      <c r="J1922" s="1">
        <f t="shared" si="314"/>
        <v>1.9634954084936209E-3</v>
      </c>
      <c r="K1922" s="2">
        <f t="shared" si="327"/>
        <v>3.5268851656513989E-3</v>
      </c>
      <c r="L1922" t="s">
        <v>13</v>
      </c>
    </row>
    <row r="1923" spans="1:12" hidden="1" x14ac:dyDescent="0.3">
      <c r="A1923">
        <v>19</v>
      </c>
      <c r="B1923">
        <v>65</v>
      </c>
      <c r="C1923">
        <v>1</v>
      </c>
      <c r="D1923">
        <v>24</v>
      </c>
      <c r="E1923" t="s">
        <v>18</v>
      </c>
      <c r="F1923">
        <v>5</v>
      </c>
      <c r="G1923">
        <v>3</v>
      </c>
      <c r="J1923" s="1">
        <f t="shared" ref="J1923:J1986" si="328">((F1923*F1923/10000)*(PI()/4*C1923))</f>
        <v>1.9634954084936209E-3</v>
      </c>
      <c r="K1923" s="2">
        <f t="shared" si="327"/>
        <v>3.5268851656513989E-3</v>
      </c>
      <c r="L1923" t="s">
        <v>13</v>
      </c>
    </row>
    <row r="1924" spans="1:12" hidden="1" x14ac:dyDescent="0.3">
      <c r="A1924">
        <v>19</v>
      </c>
      <c r="B1924">
        <v>65</v>
      </c>
      <c r="C1924">
        <v>1</v>
      </c>
      <c r="D1924">
        <v>24</v>
      </c>
      <c r="E1924" t="s">
        <v>18</v>
      </c>
      <c r="F1924">
        <v>5</v>
      </c>
      <c r="G1924">
        <v>3</v>
      </c>
      <c r="J1924" s="1">
        <f t="shared" si="328"/>
        <v>1.9634954084936209E-3</v>
      </c>
      <c r="K1924" s="2">
        <f t="shared" si="327"/>
        <v>3.5268851656513989E-3</v>
      </c>
      <c r="L1924" t="s">
        <v>13</v>
      </c>
    </row>
    <row r="1925" spans="1:12" hidden="1" x14ac:dyDescent="0.3">
      <c r="A1925">
        <v>19</v>
      </c>
      <c r="B1925">
        <v>65</v>
      </c>
      <c r="C1925">
        <v>1</v>
      </c>
      <c r="D1925">
        <v>10</v>
      </c>
      <c r="E1925" t="s">
        <v>12</v>
      </c>
      <c r="F1925">
        <v>5</v>
      </c>
      <c r="G1925">
        <v>3</v>
      </c>
      <c r="J1925" s="1">
        <f t="shared" si="328"/>
        <v>1.9634954084936209E-3</v>
      </c>
      <c r="K1925" s="2">
        <f t="shared" ref="K1925:K1928" si="329">EXP(-9.7663+1.83097*LN(F1925)+1.09511*LN(G1925))</f>
        <v>3.6378364277704512E-3</v>
      </c>
      <c r="L1925" t="s">
        <v>13</v>
      </c>
    </row>
    <row r="1926" spans="1:12" hidden="1" x14ac:dyDescent="0.3">
      <c r="A1926">
        <v>19</v>
      </c>
      <c r="B1926">
        <v>65</v>
      </c>
      <c r="C1926">
        <v>1</v>
      </c>
      <c r="D1926">
        <v>10</v>
      </c>
      <c r="E1926" t="s">
        <v>12</v>
      </c>
      <c r="F1926">
        <v>5</v>
      </c>
      <c r="G1926">
        <v>3</v>
      </c>
      <c r="J1926" s="1">
        <f t="shared" si="328"/>
        <v>1.9634954084936209E-3</v>
      </c>
      <c r="K1926" s="2">
        <f t="shared" si="329"/>
        <v>3.6378364277704512E-3</v>
      </c>
      <c r="L1926" t="s">
        <v>13</v>
      </c>
    </row>
    <row r="1927" spans="1:12" hidden="1" x14ac:dyDescent="0.3">
      <c r="A1927">
        <v>19</v>
      </c>
      <c r="B1927">
        <v>65</v>
      </c>
      <c r="C1927">
        <v>1</v>
      </c>
      <c r="D1927">
        <v>10</v>
      </c>
      <c r="E1927" t="s">
        <v>12</v>
      </c>
      <c r="F1927">
        <v>10</v>
      </c>
      <c r="G1927">
        <v>3</v>
      </c>
      <c r="J1927" s="1">
        <f t="shared" si="328"/>
        <v>7.8539816339744835E-3</v>
      </c>
      <c r="K1927" s="2">
        <f t="shared" si="329"/>
        <v>1.2942556175112916E-2</v>
      </c>
      <c r="L1927" t="s">
        <v>13</v>
      </c>
    </row>
    <row r="1928" spans="1:12" hidden="1" x14ac:dyDescent="0.3">
      <c r="A1928">
        <v>19</v>
      </c>
      <c r="B1928">
        <v>65</v>
      </c>
      <c r="C1928">
        <v>1</v>
      </c>
      <c r="D1928">
        <v>10</v>
      </c>
      <c r="E1928" t="s">
        <v>12</v>
      </c>
      <c r="F1928">
        <v>5</v>
      </c>
      <c r="G1928">
        <v>3</v>
      </c>
      <c r="J1928" s="1">
        <f t="shared" si="328"/>
        <v>1.9634954084936209E-3</v>
      </c>
      <c r="K1928" s="2">
        <f t="shared" si="329"/>
        <v>3.6378364277704512E-3</v>
      </c>
      <c r="L1928" t="s">
        <v>13</v>
      </c>
    </row>
    <row r="1929" spans="1:12" hidden="1" x14ac:dyDescent="0.3">
      <c r="A1929">
        <v>19</v>
      </c>
      <c r="B1929">
        <v>65</v>
      </c>
      <c r="C1929">
        <v>1</v>
      </c>
      <c r="D1929">
        <v>24</v>
      </c>
      <c r="E1929" t="s">
        <v>18</v>
      </c>
      <c r="F1929">
        <v>5</v>
      </c>
      <c r="G1929">
        <v>3</v>
      </c>
      <c r="J1929" s="1">
        <f t="shared" si="328"/>
        <v>1.9634954084936209E-3</v>
      </c>
      <c r="K1929" s="2">
        <f>EXP(-9.81042+1.86563*LN(F1929)+1.0563*LN(G1929))</f>
        <v>3.5268851656513989E-3</v>
      </c>
      <c r="L1929" t="s">
        <v>13</v>
      </c>
    </row>
    <row r="1930" spans="1:12" hidden="1" x14ac:dyDescent="0.3">
      <c r="A1930">
        <v>19</v>
      </c>
      <c r="B1930">
        <v>65</v>
      </c>
      <c r="C1930">
        <v>1</v>
      </c>
      <c r="D1930">
        <v>10</v>
      </c>
      <c r="E1930" t="s">
        <v>12</v>
      </c>
      <c r="F1930">
        <v>25</v>
      </c>
      <c r="G1930">
        <v>6</v>
      </c>
      <c r="J1930" s="1">
        <f t="shared" si="328"/>
        <v>4.9087385212340517E-2</v>
      </c>
      <c r="K1930" s="2">
        <f>EXP(-9.7663+1.83097*LN(F1930)+1.09511*LN(G1930))</f>
        <v>0.14801210491524977</v>
      </c>
      <c r="L1930" t="s">
        <v>17</v>
      </c>
    </row>
    <row r="1931" spans="1:12" hidden="1" x14ac:dyDescent="0.3">
      <c r="A1931">
        <v>19</v>
      </c>
      <c r="B1931">
        <v>65</v>
      </c>
      <c r="C1931">
        <v>1</v>
      </c>
      <c r="D1931">
        <v>24</v>
      </c>
      <c r="E1931" t="s">
        <v>18</v>
      </c>
      <c r="F1931">
        <v>5</v>
      </c>
      <c r="G1931">
        <v>3</v>
      </c>
      <c r="J1931" s="1">
        <f t="shared" si="328"/>
        <v>1.9634954084936209E-3</v>
      </c>
      <c r="K1931" s="2">
        <f t="shared" ref="K1931:K1934" si="330">EXP(-9.81042+1.86563*LN(F1931)+1.0563*LN(G1931))</f>
        <v>3.5268851656513989E-3</v>
      </c>
      <c r="L1931" t="s">
        <v>13</v>
      </c>
    </row>
    <row r="1932" spans="1:12" hidden="1" x14ac:dyDescent="0.3">
      <c r="A1932">
        <v>19</v>
      </c>
      <c r="B1932">
        <v>65</v>
      </c>
      <c r="C1932">
        <v>1</v>
      </c>
      <c r="D1932">
        <v>24</v>
      </c>
      <c r="E1932" t="s">
        <v>18</v>
      </c>
      <c r="F1932">
        <v>5</v>
      </c>
      <c r="G1932">
        <v>3</v>
      </c>
      <c r="J1932" s="1">
        <f t="shared" si="328"/>
        <v>1.9634954084936209E-3</v>
      </c>
      <c r="K1932" s="2">
        <f t="shared" si="330"/>
        <v>3.5268851656513989E-3</v>
      </c>
      <c r="L1932" t="s">
        <v>13</v>
      </c>
    </row>
    <row r="1933" spans="1:12" hidden="1" x14ac:dyDescent="0.3">
      <c r="A1933">
        <v>19</v>
      </c>
      <c r="B1933">
        <v>65</v>
      </c>
      <c r="C1933">
        <v>1</v>
      </c>
      <c r="D1933">
        <v>24</v>
      </c>
      <c r="E1933" t="s">
        <v>18</v>
      </c>
      <c r="F1933">
        <v>5</v>
      </c>
      <c r="G1933">
        <v>3</v>
      </c>
      <c r="J1933" s="1">
        <f t="shared" si="328"/>
        <v>1.9634954084936209E-3</v>
      </c>
      <c r="K1933" s="2">
        <f t="shared" si="330"/>
        <v>3.5268851656513989E-3</v>
      </c>
      <c r="L1933" t="s">
        <v>13</v>
      </c>
    </row>
    <row r="1934" spans="1:12" hidden="1" x14ac:dyDescent="0.3">
      <c r="A1934">
        <v>19</v>
      </c>
      <c r="B1934">
        <v>67</v>
      </c>
      <c r="C1934">
        <v>1</v>
      </c>
      <c r="D1934">
        <v>24</v>
      </c>
      <c r="E1934" t="s">
        <v>18</v>
      </c>
      <c r="F1934">
        <v>5</v>
      </c>
      <c r="G1934">
        <v>3</v>
      </c>
      <c r="J1934" s="1">
        <f t="shared" si="328"/>
        <v>1.9634954084936209E-3</v>
      </c>
      <c r="K1934" s="2">
        <f t="shared" si="330"/>
        <v>3.5268851656513989E-3</v>
      </c>
      <c r="L1934" t="s">
        <v>13</v>
      </c>
    </row>
    <row r="1935" spans="1:12" hidden="1" x14ac:dyDescent="0.3">
      <c r="A1935">
        <v>19</v>
      </c>
      <c r="B1935">
        <v>67</v>
      </c>
      <c r="C1935">
        <v>1</v>
      </c>
      <c r="D1935">
        <v>22</v>
      </c>
      <c r="E1935" t="s">
        <v>15</v>
      </c>
      <c r="F1935">
        <v>5</v>
      </c>
      <c r="G1935">
        <v>3</v>
      </c>
      <c r="J1935" s="1">
        <f t="shared" si="328"/>
        <v>1.9634954084936209E-3</v>
      </c>
      <c r="K1935" s="2">
        <f>EXP(-9.7663+1.83097*LN(F1935)+1.09511*LN(G1935))</f>
        <v>3.6378364277704512E-3</v>
      </c>
      <c r="L1935" t="s">
        <v>13</v>
      </c>
    </row>
    <row r="1936" spans="1:12" hidden="1" x14ac:dyDescent="0.3">
      <c r="A1936">
        <v>19</v>
      </c>
      <c r="B1936">
        <v>67</v>
      </c>
      <c r="C1936">
        <v>1</v>
      </c>
      <c r="D1936">
        <v>24</v>
      </c>
      <c r="E1936" t="s">
        <v>18</v>
      </c>
      <c r="F1936">
        <v>15</v>
      </c>
      <c r="G1936">
        <v>6</v>
      </c>
      <c r="J1936" s="1">
        <f t="shared" si="328"/>
        <v>1.7671458676442587E-2</v>
      </c>
      <c r="K1936" s="2">
        <f t="shared" ref="K1936:K1937" si="331">EXP(-9.81042+1.86563*LN(F1936)+1.0563*LN(G1936))</f>
        <v>5.6950957515054322E-2</v>
      </c>
      <c r="L1936" t="s">
        <v>13</v>
      </c>
    </row>
    <row r="1937" spans="1:12" hidden="1" x14ac:dyDescent="0.3">
      <c r="A1937">
        <v>19</v>
      </c>
      <c r="B1937">
        <v>67</v>
      </c>
      <c r="C1937">
        <v>1</v>
      </c>
      <c r="D1937">
        <v>24</v>
      </c>
      <c r="E1937" t="s">
        <v>18</v>
      </c>
      <c r="F1937">
        <v>5</v>
      </c>
      <c r="G1937">
        <v>3</v>
      </c>
      <c r="J1937" s="1">
        <f t="shared" si="328"/>
        <v>1.9634954084936209E-3</v>
      </c>
      <c r="K1937" s="2">
        <f t="shared" si="331"/>
        <v>3.5268851656513989E-3</v>
      </c>
      <c r="L1937" t="s">
        <v>13</v>
      </c>
    </row>
    <row r="1938" spans="1:12" hidden="1" x14ac:dyDescent="0.3">
      <c r="A1938">
        <v>19</v>
      </c>
      <c r="B1938">
        <v>67</v>
      </c>
      <c r="C1938">
        <v>1</v>
      </c>
      <c r="D1938">
        <v>10</v>
      </c>
      <c r="E1938" t="s">
        <v>12</v>
      </c>
      <c r="F1938">
        <v>5</v>
      </c>
      <c r="G1938">
        <v>3</v>
      </c>
      <c r="J1938" s="1">
        <f t="shared" si="328"/>
        <v>1.9634954084936209E-3</v>
      </c>
      <c r="K1938" s="2">
        <f t="shared" ref="K1938:K1941" si="332">EXP(-9.7663+1.83097*LN(F1938)+1.09511*LN(G1938))</f>
        <v>3.6378364277704512E-3</v>
      </c>
      <c r="L1938" t="s">
        <v>13</v>
      </c>
    </row>
    <row r="1939" spans="1:12" hidden="1" x14ac:dyDescent="0.3">
      <c r="A1939">
        <v>19</v>
      </c>
      <c r="B1939">
        <v>67</v>
      </c>
      <c r="C1939">
        <v>1</v>
      </c>
      <c r="D1939">
        <v>10</v>
      </c>
      <c r="E1939" t="s">
        <v>12</v>
      </c>
      <c r="F1939">
        <v>5</v>
      </c>
      <c r="G1939">
        <v>3</v>
      </c>
      <c r="J1939" s="1">
        <f t="shared" si="328"/>
        <v>1.9634954084936209E-3</v>
      </c>
      <c r="K1939" s="2">
        <f t="shared" si="332"/>
        <v>3.6378364277704512E-3</v>
      </c>
      <c r="L1939" t="s">
        <v>13</v>
      </c>
    </row>
    <row r="1940" spans="1:12" hidden="1" x14ac:dyDescent="0.3">
      <c r="A1940">
        <v>19</v>
      </c>
      <c r="B1940">
        <v>67</v>
      </c>
      <c r="C1940">
        <v>1</v>
      </c>
      <c r="D1940">
        <v>10</v>
      </c>
      <c r="E1940" t="s">
        <v>12</v>
      </c>
      <c r="F1940">
        <v>10</v>
      </c>
      <c r="G1940">
        <v>3</v>
      </c>
      <c r="J1940" s="1">
        <f t="shared" si="328"/>
        <v>7.8539816339744835E-3</v>
      </c>
      <c r="K1940" s="2">
        <f t="shared" si="332"/>
        <v>1.2942556175112916E-2</v>
      </c>
      <c r="L1940" t="s">
        <v>13</v>
      </c>
    </row>
    <row r="1941" spans="1:12" hidden="1" x14ac:dyDescent="0.3">
      <c r="A1941">
        <v>19</v>
      </c>
      <c r="B1941">
        <v>67</v>
      </c>
      <c r="C1941">
        <v>1</v>
      </c>
      <c r="D1941">
        <v>10</v>
      </c>
      <c r="E1941" t="s">
        <v>12</v>
      </c>
      <c r="F1941">
        <v>5</v>
      </c>
      <c r="G1941">
        <v>3</v>
      </c>
      <c r="J1941" s="1">
        <f t="shared" si="328"/>
        <v>1.9634954084936209E-3</v>
      </c>
      <c r="K1941" s="2">
        <f t="shared" si="332"/>
        <v>3.6378364277704512E-3</v>
      </c>
      <c r="L1941" t="s">
        <v>13</v>
      </c>
    </row>
    <row r="1942" spans="1:12" hidden="1" x14ac:dyDescent="0.3">
      <c r="A1942">
        <v>19</v>
      </c>
      <c r="B1942">
        <v>67</v>
      </c>
      <c r="C1942">
        <v>1</v>
      </c>
      <c r="D1942">
        <v>24</v>
      </c>
      <c r="E1942" t="s">
        <v>18</v>
      </c>
      <c r="F1942">
        <v>5</v>
      </c>
      <c r="G1942">
        <v>3</v>
      </c>
      <c r="J1942" s="1">
        <f t="shared" si="328"/>
        <v>1.9634954084936209E-3</v>
      </c>
      <c r="K1942" s="2">
        <f>EXP(-9.81042+1.86563*LN(F1942)+1.0563*LN(G1942))</f>
        <v>3.5268851656513989E-3</v>
      </c>
      <c r="L1942" t="s">
        <v>13</v>
      </c>
    </row>
    <row r="1943" spans="1:12" hidden="1" x14ac:dyDescent="0.3">
      <c r="A1943">
        <v>19</v>
      </c>
      <c r="B1943">
        <v>67</v>
      </c>
      <c r="C1943">
        <v>1</v>
      </c>
      <c r="D1943">
        <v>10</v>
      </c>
      <c r="E1943" t="s">
        <v>12</v>
      </c>
      <c r="F1943">
        <v>25</v>
      </c>
      <c r="G1943">
        <v>6</v>
      </c>
      <c r="J1943" s="1">
        <f t="shared" si="328"/>
        <v>4.9087385212340517E-2</v>
      </c>
      <c r="K1943" s="2">
        <f>EXP(-9.7663+1.83097*LN(F1943)+1.09511*LN(G1943))</f>
        <v>0.14801210491524977</v>
      </c>
      <c r="L1943" t="s">
        <v>17</v>
      </c>
    </row>
    <row r="1944" spans="1:12" hidden="1" x14ac:dyDescent="0.3">
      <c r="A1944">
        <v>19</v>
      </c>
      <c r="B1944">
        <v>67</v>
      </c>
      <c r="C1944">
        <v>1</v>
      </c>
      <c r="D1944">
        <v>24</v>
      </c>
      <c r="E1944" t="s">
        <v>18</v>
      </c>
      <c r="F1944">
        <v>5</v>
      </c>
      <c r="G1944">
        <v>3</v>
      </c>
      <c r="J1944" s="1">
        <f t="shared" si="328"/>
        <v>1.9634954084936209E-3</v>
      </c>
      <c r="K1944" s="2">
        <f t="shared" ref="K1944:K1946" si="333">EXP(-9.81042+1.86563*LN(F1944)+1.0563*LN(G1944))</f>
        <v>3.5268851656513989E-3</v>
      </c>
      <c r="L1944" t="s">
        <v>13</v>
      </c>
    </row>
    <row r="1945" spans="1:12" hidden="1" x14ac:dyDescent="0.3">
      <c r="A1945">
        <v>19</v>
      </c>
      <c r="B1945">
        <v>67</v>
      </c>
      <c r="C1945">
        <v>1</v>
      </c>
      <c r="D1945">
        <v>24</v>
      </c>
      <c r="E1945" t="s">
        <v>18</v>
      </c>
      <c r="F1945">
        <v>5</v>
      </c>
      <c r="G1945">
        <v>3</v>
      </c>
      <c r="J1945" s="1">
        <f t="shared" si="328"/>
        <v>1.9634954084936209E-3</v>
      </c>
      <c r="K1945" s="2">
        <f t="shared" si="333"/>
        <v>3.5268851656513989E-3</v>
      </c>
      <c r="L1945" t="s">
        <v>13</v>
      </c>
    </row>
    <row r="1946" spans="1:12" hidden="1" x14ac:dyDescent="0.3">
      <c r="A1946">
        <v>19</v>
      </c>
      <c r="B1946">
        <v>67</v>
      </c>
      <c r="C1946">
        <v>1</v>
      </c>
      <c r="D1946">
        <v>24</v>
      </c>
      <c r="E1946" t="s">
        <v>18</v>
      </c>
      <c r="F1946">
        <v>5</v>
      </c>
      <c r="G1946">
        <v>3</v>
      </c>
      <c r="J1946" s="1">
        <f t="shared" si="328"/>
        <v>1.9634954084936209E-3</v>
      </c>
      <c r="K1946" s="2">
        <f t="shared" si="333"/>
        <v>3.5268851656513989E-3</v>
      </c>
      <c r="L1946" t="s">
        <v>13</v>
      </c>
    </row>
    <row r="1947" spans="1:12" hidden="1" x14ac:dyDescent="0.3">
      <c r="A1947">
        <v>19</v>
      </c>
      <c r="B1947">
        <v>67</v>
      </c>
      <c r="C1947">
        <v>1</v>
      </c>
      <c r="D1947">
        <v>14</v>
      </c>
      <c r="E1947" t="s">
        <v>14</v>
      </c>
      <c r="F1947">
        <v>5</v>
      </c>
      <c r="G1947">
        <v>3</v>
      </c>
      <c r="J1947" s="1">
        <f t="shared" si="328"/>
        <v>1.9634954084936209E-3</v>
      </c>
      <c r="K1947" s="2">
        <f t="shared" ref="K1947:K1971" si="334">EXP(-9.7663+1.83097*LN(F1947)+1.09511*LN(G1947))</f>
        <v>3.6378364277704512E-3</v>
      </c>
      <c r="L1947" t="s">
        <v>13</v>
      </c>
    </row>
    <row r="1948" spans="1:12" hidden="1" x14ac:dyDescent="0.3">
      <c r="A1948">
        <v>19</v>
      </c>
      <c r="B1948">
        <v>67</v>
      </c>
      <c r="C1948">
        <v>1</v>
      </c>
      <c r="D1948">
        <v>22</v>
      </c>
      <c r="E1948" t="s">
        <v>15</v>
      </c>
      <c r="F1948">
        <v>5</v>
      </c>
      <c r="G1948">
        <v>3</v>
      </c>
      <c r="J1948" s="1">
        <f t="shared" si="328"/>
        <v>1.9634954084936209E-3</v>
      </c>
      <c r="K1948" s="2">
        <f t="shared" si="334"/>
        <v>3.6378364277704512E-3</v>
      </c>
      <c r="L1948" t="s">
        <v>13</v>
      </c>
    </row>
    <row r="1949" spans="1:12" hidden="1" x14ac:dyDescent="0.3">
      <c r="A1949">
        <v>19</v>
      </c>
      <c r="B1949">
        <v>67</v>
      </c>
      <c r="C1949">
        <v>1</v>
      </c>
      <c r="D1949">
        <v>22</v>
      </c>
      <c r="E1949" t="s">
        <v>15</v>
      </c>
      <c r="F1949">
        <v>5</v>
      </c>
      <c r="G1949">
        <v>3</v>
      </c>
      <c r="J1949" s="1">
        <f t="shared" si="328"/>
        <v>1.9634954084936209E-3</v>
      </c>
      <c r="K1949" s="2">
        <f t="shared" si="334"/>
        <v>3.6378364277704512E-3</v>
      </c>
      <c r="L1949" t="s">
        <v>13</v>
      </c>
    </row>
    <row r="1950" spans="1:12" hidden="1" x14ac:dyDescent="0.3">
      <c r="A1950">
        <v>19</v>
      </c>
      <c r="B1950">
        <v>67</v>
      </c>
      <c r="C1950">
        <v>1</v>
      </c>
      <c r="D1950">
        <v>14</v>
      </c>
      <c r="E1950" t="s">
        <v>14</v>
      </c>
      <c r="F1950">
        <v>5</v>
      </c>
      <c r="G1950">
        <v>3</v>
      </c>
      <c r="J1950" s="1">
        <f t="shared" si="328"/>
        <v>1.9634954084936209E-3</v>
      </c>
      <c r="K1950" s="2">
        <f t="shared" si="334"/>
        <v>3.6378364277704512E-3</v>
      </c>
      <c r="L1950" t="s">
        <v>13</v>
      </c>
    </row>
    <row r="1951" spans="1:12" hidden="1" x14ac:dyDescent="0.3">
      <c r="A1951">
        <v>19</v>
      </c>
      <c r="B1951">
        <v>67</v>
      </c>
      <c r="C1951">
        <v>1</v>
      </c>
      <c r="D1951">
        <v>14</v>
      </c>
      <c r="E1951" t="s">
        <v>14</v>
      </c>
      <c r="F1951">
        <v>5</v>
      </c>
      <c r="G1951">
        <v>3</v>
      </c>
      <c r="J1951" s="1">
        <f t="shared" si="328"/>
        <v>1.9634954084936209E-3</v>
      </c>
      <c r="K1951" s="2">
        <f t="shared" si="334"/>
        <v>3.6378364277704512E-3</v>
      </c>
      <c r="L1951" t="s">
        <v>13</v>
      </c>
    </row>
    <row r="1952" spans="1:12" hidden="1" x14ac:dyDescent="0.3">
      <c r="A1952">
        <v>19</v>
      </c>
      <c r="B1952">
        <v>67</v>
      </c>
      <c r="C1952">
        <v>1</v>
      </c>
      <c r="D1952">
        <v>14</v>
      </c>
      <c r="E1952" t="s">
        <v>14</v>
      </c>
      <c r="F1952">
        <v>5</v>
      </c>
      <c r="G1952">
        <v>3</v>
      </c>
      <c r="J1952" s="1">
        <f t="shared" si="328"/>
        <v>1.9634954084936209E-3</v>
      </c>
      <c r="K1952" s="2">
        <f t="shared" si="334"/>
        <v>3.6378364277704512E-3</v>
      </c>
      <c r="L1952" t="s">
        <v>13</v>
      </c>
    </row>
    <row r="1953" spans="1:12" hidden="1" x14ac:dyDescent="0.3">
      <c r="A1953">
        <v>19</v>
      </c>
      <c r="B1953">
        <v>67</v>
      </c>
      <c r="C1953">
        <v>1</v>
      </c>
      <c r="D1953">
        <v>22</v>
      </c>
      <c r="E1953" t="s">
        <v>15</v>
      </c>
      <c r="F1953">
        <v>5</v>
      </c>
      <c r="G1953">
        <v>3</v>
      </c>
      <c r="J1953" s="1">
        <f t="shared" si="328"/>
        <v>1.9634954084936209E-3</v>
      </c>
      <c r="K1953" s="2">
        <f t="shared" si="334"/>
        <v>3.6378364277704512E-3</v>
      </c>
      <c r="L1953" t="s">
        <v>13</v>
      </c>
    </row>
    <row r="1954" spans="1:12" hidden="1" x14ac:dyDescent="0.3">
      <c r="A1954">
        <v>19</v>
      </c>
      <c r="B1954">
        <v>67</v>
      </c>
      <c r="C1954">
        <v>1</v>
      </c>
      <c r="D1954">
        <v>14</v>
      </c>
      <c r="E1954" t="s">
        <v>14</v>
      </c>
      <c r="F1954">
        <v>5</v>
      </c>
      <c r="G1954">
        <v>3</v>
      </c>
      <c r="J1954" s="1">
        <f t="shared" si="328"/>
        <v>1.9634954084936209E-3</v>
      </c>
      <c r="K1954" s="2">
        <f t="shared" si="334"/>
        <v>3.6378364277704512E-3</v>
      </c>
      <c r="L1954" t="s">
        <v>13</v>
      </c>
    </row>
    <row r="1955" spans="1:12" hidden="1" x14ac:dyDescent="0.3">
      <c r="A1955">
        <v>19</v>
      </c>
      <c r="B1955">
        <v>67</v>
      </c>
      <c r="C1955">
        <v>1</v>
      </c>
      <c r="D1955">
        <v>22</v>
      </c>
      <c r="E1955" t="s">
        <v>15</v>
      </c>
      <c r="F1955">
        <v>5</v>
      </c>
      <c r="G1955">
        <v>3</v>
      </c>
      <c r="J1955" s="1">
        <f t="shared" si="328"/>
        <v>1.9634954084936209E-3</v>
      </c>
      <c r="K1955" s="2">
        <f t="shared" si="334"/>
        <v>3.6378364277704512E-3</v>
      </c>
      <c r="L1955" t="s">
        <v>13</v>
      </c>
    </row>
    <row r="1956" spans="1:12" hidden="1" x14ac:dyDescent="0.3">
      <c r="A1956">
        <v>19</v>
      </c>
      <c r="B1956">
        <v>67</v>
      </c>
      <c r="C1956">
        <v>1</v>
      </c>
      <c r="D1956">
        <v>14</v>
      </c>
      <c r="E1956" t="s">
        <v>14</v>
      </c>
      <c r="F1956">
        <v>5</v>
      </c>
      <c r="G1956">
        <v>3</v>
      </c>
      <c r="J1956" s="1">
        <f t="shared" si="328"/>
        <v>1.9634954084936209E-3</v>
      </c>
      <c r="K1956" s="2">
        <f t="shared" si="334"/>
        <v>3.6378364277704512E-3</v>
      </c>
      <c r="L1956" t="s">
        <v>13</v>
      </c>
    </row>
    <row r="1957" spans="1:12" hidden="1" x14ac:dyDescent="0.3">
      <c r="A1957">
        <v>19</v>
      </c>
      <c r="B1957">
        <v>67</v>
      </c>
      <c r="C1957">
        <v>1</v>
      </c>
      <c r="D1957">
        <v>14</v>
      </c>
      <c r="E1957" t="s">
        <v>14</v>
      </c>
      <c r="F1957">
        <v>5</v>
      </c>
      <c r="G1957">
        <v>3</v>
      </c>
      <c r="J1957" s="1">
        <f t="shared" si="328"/>
        <v>1.9634954084936209E-3</v>
      </c>
      <c r="K1957" s="2">
        <f t="shared" si="334"/>
        <v>3.6378364277704512E-3</v>
      </c>
      <c r="L1957" t="s">
        <v>13</v>
      </c>
    </row>
    <row r="1958" spans="1:12" hidden="1" x14ac:dyDescent="0.3">
      <c r="A1958">
        <v>19</v>
      </c>
      <c r="B1958">
        <v>67</v>
      </c>
      <c r="C1958">
        <v>1</v>
      </c>
      <c r="D1958">
        <v>14</v>
      </c>
      <c r="E1958" t="s">
        <v>14</v>
      </c>
      <c r="F1958">
        <v>5</v>
      </c>
      <c r="G1958">
        <v>3</v>
      </c>
      <c r="J1958" s="1">
        <f t="shared" si="328"/>
        <v>1.9634954084936209E-3</v>
      </c>
      <c r="K1958" s="2">
        <f t="shared" si="334"/>
        <v>3.6378364277704512E-3</v>
      </c>
      <c r="L1958" t="s">
        <v>13</v>
      </c>
    </row>
    <row r="1959" spans="1:12" hidden="1" x14ac:dyDescent="0.3">
      <c r="A1959">
        <v>19</v>
      </c>
      <c r="B1959">
        <v>67</v>
      </c>
      <c r="C1959">
        <v>1</v>
      </c>
      <c r="D1959">
        <v>14</v>
      </c>
      <c r="E1959" t="s">
        <v>14</v>
      </c>
      <c r="F1959">
        <v>5</v>
      </c>
      <c r="G1959">
        <v>3</v>
      </c>
      <c r="J1959" s="1">
        <f t="shared" si="328"/>
        <v>1.9634954084936209E-3</v>
      </c>
      <c r="K1959" s="2">
        <f t="shared" si="334"/>
        <v>3.6378364277704512E-3</v>
      </c>
      <c r="L1959" t="s">
        <v>13</v>
      </c>
    </row>
    <row r="1960" spans="1:12" hidden="1" x14ac:dyDescent="0.3">
      <c r="A1960">
        <v>19</v>
      </c>
      <c r="B1960">
        <v>67</v>
      </c>
      <c r="C1960">
        <v>1</v>
      </c>
      <c r="D1960">
        <v>14</v>
      </c>
      <c r="E1960" t="s">
        <v>14</v>
      </c>
      <c r="F1960">
        <v>5</v>
      </c>
      <c r="G1960">
        <v>3</v>
      </c>
      <c r="J1960" s="1">
        <f t="shared" si="328"/>
        <v>1.9634954084936209E-3</v>
      </c>
      <c r="K1960" s="2">
        <f t="shared" si="334"/>
        <v>3.6378364277704512E-3</v>
      </c>
      <c r="L1960" t="s">
        <v>13</v>
      </c>
    </row>
    <row r="1961" spans="1:12" hidden="1" x14ac:dyDescent="0.3">
      <c r="A1961">
        <v>19</v>
      </c>
      <c r="B1961">
        <v>67</v>
      </c>
      <c r="C1961">
        <v>1</v>
      </c>
      <c r="D1961">
        <v>22</v>
      </c>
      <c r="E1961" t="s">
        <v>15</v>
      </c>
      <c r="F1961">
        <v>5</v>
      </c>
      <c r="G1961">
        <v>3</v>
      </c>
      <c r="J1961" s="1">
        <f t="shared" si="328"/>
        <v>1.9634954084936209E-3</v>
      </c>
      <c r="K1961" s="2">
        <f t="shared" si="334"/>
        <v>3.6378364277704512E-3</v>
      </c>
      <c r="L1961" t="s">
        <v>13</v>
      </c>
    </row>
    <row r="1962" spans="1:12" hidden="1" x14ac:dyDescent="0.3">
      <c r="A1962">
        <v>19</v>
      </c>
      <c r="B1962">
        <v>67</v>
      </c>
      <c r="C1962">
        <v>1</v>
      </c>
      <c r="D1962">
        <v>14</v>
      </c>
      <c r="E1962" t="s">
        <v>14</v>
      </c>
      <c r="F1962">
        <v>5</v>
      </c>
      <c r="G1962">
        <v>3</v>
      </c>
      <c r="J1962" s="1">
        <f t="shared" si="328"/>
        <v>1.9634954084936209E-3</v>
      </c>
      <c r="K1962" s="2">
        <f t="shared" si="334"/>
        <v>3.6378364277704512E-3</v>
      </c>
      <c r="L1962" t="s">
        <v>13</v>
      </c>
    </row>
    <row r="1963" spans="1:12" hidden="1" x14ac:dyDescent="0.3">
      <c r="A1963">
        <v>19</v>
      </c>
      <c r="B1963">
        <v>67</v>
      </c>
      <c r="C1963">
        <v>1</v>
      </c>
      <c r="D1963">
        <v>22</v>
      </c>
      <c r="E1963" t="s">
        <v>15</v>
      </c>
      <c r="F1963">
        <v>5</v>
      </c>
      <c r="G1963">
        <v>3</v>
      </c>
      <c r="J1963" s="1">
        <f t="shared" si="328"/>
        <v>1.9634954084936209E-3</v>
      </c>
      <c r="K1963" s="2">
        <f t="shared" si="334"/>
        <v>3.6378364277704512E-3</v>
      </c>
      <c r="L1963" t="s">
        <v>13</v>
      </c>
    </row>
    <row r="1964" spans="1:12" hidden="1" x14ac:dyDescent="0.3">
      <c r="A1964">
        <v>19</v>
      </c>
      <c r="B1964">
        <v>67</v>
      </c>
      <c r="C1964">
        <v>1</v>
      </c>
      <c r="D1964">
        <v>14</v>
      </c>
      <c r="E1964" t="s">
        <v>14</v>
      </c>
      <c r="F1964">
        <v>5</v>
      </c>
      <c r="G1964">
        <v>3</v>
      </c>
      <c r="J1964" s="1">
        <f t="shared" si="328"/>
        <v>1.9634954084936209E-3</v>
      </c>
      <c r="K1964" s="2">
        <f t="shared" si="334"/>
        <v>3.6378364277704512E-3</v>
      </c>
      <c r="L1964" t="s">
        <v>13</v>
      </c>
    </row>
    <row r="1965" spans="1:12" hidden="1" x14ac:dyDescent="0.3">
      <c r="A1965">
        <v>19</v>
      </c>
      <c r="B1965">
        <v>67</v>
      </c>
      <c r="C1965">
        <v>1</v>
      </c>
      <c r="D1965">
        <v>14</v>
      </c>
      <c r="E1965" t="s">
        <v>14</v>
      </c>
      <c r="F1965">
        <v>5</v>
      </c>
      <c r="G1965">
        <v>3</v>
      </c>
      <c r="J1965" s="1">
        <f t="shared" si="328"/>
        <v>1.9634954084936209E-3</v>
      </c>
      <c r="K1965" s="2">
        <f t="shared" si="334"/>
        <v>3.6378364277704512E-3</v>
      </c>
      <c r="L1965" t="s">
        <v>13</v>
      </c>
    </row>
    <row r="1966" spans="1:12" hidden="1" x14ac:dyDescent="0.3">
      <c r="A1966">
        <v>19</v>
      </c>
      <c r="B1966">
        <v>67</v>
      </c>
      <c r="C1966">
        <v>1</v>
      </c>
      <c r="D1966">
        <v>14</v>
      </c>
      <c r="E1966" t="s">
        <v>14</v>
      </c>
      <c r="F1966">
        <v>5</v>
      </c>
      <c r="G1966">
        <v>3</v>
      </c>
      <c r="J1966" s="1">
        <f t="shared" si="328"/>
        <v>1.9634954084936209E-3</v>
      </c>
      <c r="K1966" s="2">
        <f t="shared" si="334"/>
        <v>3.6378364277704512E-3</v>
      </c>
      <c r="L1966" t="s">
        <v>13</v>
      </c>
    </row>
    <row r="1967" spans="1:12" hidden="1" x14ac:dyDescent="0.3">
      <c r="A1967">
        <v>19</v>
      </c>
      <c r="B1967">
        <v>67</v>
      </c>
      <c r="C1967">
        <v>1</v>
      </c>
      <c r="D1967">
        <v>14</v>
      </c>
      <c r="E1967" t="s">
        <v>14</v>
      </c>
      <c r="F1967">
        <v>5</v>
      </c>
      <c r="G1967">
        <v>3</v>
      </c>
      <c r="J1967" s="1">
        <f t="shared" si="328"/>
        <v>1.9634954084936209E-3</v>
      </c>
      <c r="K1967" s="2">
        <f t="shared" si="334"/>
        <v>3.6378364277704512E-3</v>
      </c>
      <c r="L1967" t="s">
        <v>13</v>
      </c>
    </row>
    <row r="1968" spans="1:12" hidden="1" x14ac:dyDescent="0.3">
      <c r="A1968">
        <v>19</v>
      </c>
      <c r="B1968">
        <v>67</v>
      </c>
      <c r="C1968">
        <v>1</v>
      </c>
      <c r="D1968">
        <v>22</v>
      </c>
      <c r="E1968" t="s">
        <v>15</v>
      </c>
      <c r="F1968">
        <v>5</v>
      </c>
      <c r="G1968">
        <v>3</v>
      </c>
      <c r="J1968" s="1">
        <f t="shared" si="328"/>
        <v>1.9634954084936209E-3</v>
      </c>
      <c r="K1968" s="2">
        <f t="shared" si="334"/>
        <v>3.6378364277704512E-3</v>
      </c>
      <c r="L1968" t="s">
        <v>13</v>
      </c>
    </row>
    <row r="1969" spans="1:12" hidden="1" x14ac:dyDescent="0.3">
      <c r="A1969">
        <v>19</v>
      </c>
      <c r="B1969">
        <v>67</v>
      </c>
      <c r="C1969">
        <v>1</v>
      </c>
      <c r="D1969">
        <v>22</v>
      </c>
      <c r="E1969" t="s">
        <v>15</v>
      </c>
      <c r="F1969">
        <v>5</v>
      </c>
      <c r="G1969">
        <v>3</v>
      </c>
      <c r="J1969" s="1">
        <f t="shared" si="328"/>
        <v>1.9634954084936209E-3</v>
      </c>
      <c r="K1969" s="2">
        <f t="shared" si="334"/>
        <v>3.6378364277704512E-3</v>
      </c>
      <c r="L1969" t="s">
        <v>13</v>
      </c>
    </row>
    <row r="1970" spans="1:12" hidden="1" x14ac:dyDescent="0.3">
      <c r="A1970">
        <v>19</v>
      </c>
      <c r="B1970">
        <v>67</v>
      </c>
      <c r="C1970">
        <v>1</v>
      </c>
      <c r="D1970">
        <v>14</v>
      </c>
      <c r="E1970" t="s">
        <v>14</v>
      </c>
      <c r="F1970">
        <v>5</v>
      </c>
      <c r="G1970">
        <v>3</v>
      </c>
      <c r="J1970" s="1">
        <f t="shared" si="328"/>
        <v>1.9634954084936209E-3</v>
      </c>
      <c r="K1970" s="2">
        <f t="shared" si="334"/>
        <v>3.6378364277704512E-3</v>
      </c>
      <c r="L1970" t="s">
        <v>13</v>
      </c>
    </row>
    <row r="1971" spans="1:12" hidden="1" x14ac:dyDescent="0.3">
      <c r="A1971">
        <v>19</v>
      </c>
      <c r="B1971">
        <v>67</v>
      </c>
      <c r="C1971">
        <v>1</v>
      </c>
      <c r="D1971">
        <v>14</v>
      </c>
      <c r="E1971" t="s">
        <v>14</v>
      </c>
      <c r="F1971">
        <v>5</v>
      </c>
      <c r="G1971">
        <v>3</v>
      </c>
      <c r="J1971" s="1">
        <f t="shared" si="328"/>
        <v>1.9634954084936209E-3</v>
      </c>
      <c r="K1971" s="2">
        <f t="shared" si="334"/>
        <v>3.6378364277704512E-3</v>
      </c>
      <c r="L1971" t="s">
        <v>13</v>
      </c>
    </row>
    <row r="1972" spans="1:12" hidden="1" x14ac:dyDescent="0.3">
      <c r="A1972">
        <v>19</v>
      </c>
      <c r="B1972">
        <v>67</v>
      </c>
      <c r="C1972">
        <v>1</v>
      </c>
      <c r="D1972">
        <v>2</v>
      </c>
      <c r="E1972" t="s">
        <v>16</v>
      </c>
      <c r="F1972">
        <v>15</v>
      </c>
      <c r="G1972">
        <v>10</v>
      </c>
      <c r="H1972">
        <v>46</v>
      </c>
      <c r="I1972">
        <v>8</v>
      </c>
      <c r="J1972" s="1">
        <f t="shared" si="328"/>
        <v>1.7671458676442587E-2</v>
      </c>
      <c r="K1972" s="2">
        <f>EXP(-9.81042+1.86563*LN(F1972)+1.0563*LN(G1972))</f>
        <v>9.7687695493628809E-2</v>
      </c>
      <c r="L1972" t="s">
        <v>13</v>
      </c>
    </row>
    <row r="1973" spans="1:12" hidden="1" x14ac:dyDescent="0.3">
      <c r="A1973">
        <v>19</v>
      </c>
      <c r="B1973">
        <v>67</v>
      </c>
      <c r="C1973">
        <v>1</v>
      </c>
      <c r="D1973">
        <v>10</v>
      </c>
      <c r="E1973" t="s">
        <v>12</v>
      </c>
      <c r="F1973">
        <v>25</v>
      </c>
      <c r="G1973">
        <v>6</v>
      </c>
      <c r="J1973" s="1">
        <f t="shared" si="328"/>
        <v>4.9087385212340517E-2</v>
      </c>
      <c r="K1973" s="2">
        <f>EXP(-9.7663+1.83097*LN(F1973)+1.09511*LN(G1973))</f>
        <v>0.14801210491524977</v>
      </c>
      <c r="L1973" t="s">
        <v>17</v>
      </c>
    </row>
    <row r="1974" spans="1:12" hidden="1" x14ac:dyDescent="0.3">
      <c r="A1974">
        <v>19</v>
      </c>
      <c r="B1974">
        <v>67</v>
      </c>
      <c r="C1974">
        <v>1</v>
      </c>
      <c r="D1974">
        <v>2</v>
      </c>
      <c r="E1974" t="s">
        <v>16</v>
      </c>
      <c r="F1974">
        <v>15</v>
      </c>
      <c r="G1974">
        <v>10</v>
      </c>
      <c r="J1974" s="1">
        <f t="shared" si="328"/>
        <v>1.7671458676442587E-2</v>
      </c>
      <c r="K1974" s="2">
        <f t="shared" ref="K1974:K1975" si="335">EXP(-9.81042+1.86563*LN(F1974)+1.0563*LN(G1974))</f>
        <v>9.7687695493628809E-2</v>
      </c>
      <c r="L1974" t="s">
        <v>13</v>
      </c>
    </row>
    <row r="1975" spans="1:12" hidden="1" x14ac:dyDescent="0.3">
      <c r="A1975">
        <v>19</v>
      </c>
      <c r="B1975">
        <v>67</v>
      </c>
      <c r="C1975">
        <v>1</v>
      </c>
      <c r="D1975">
        <v>2</v>
      </c>
      <c r="E1975" t="s">
        <v>16</v>
      </c>
      <c r="F1975">
        <v>10</v>
      </c>
      <c r="G1975">
        <v>10</v>
      </c>
      <c r="J1975" s="1">
        <f t="shared" si="328"/>
        <v>7.8539816339744835E-3</v>
      </c>
      <c r="K1975" s="2">
        <f t="shared" si="335"/>
        <v>4.5847824058857317E-2</v>
      </c>
      <c r="L1975" t="s">
        <v>13</v>
      </c>
    </row>
    <row r="1976" spans="1:12" hidden="1" x14ac:dyDescent="0.3">
      <c r="A1976">
        <v>19</v>
      </c>
      <c r="B1976">
        <v>67</v>
      </c>
      <c r="C1976">
        <v>1</v>
      </c>
      <c r="D1976">
        <v>10</v>
      </c>
      <c r="E1976" t="s">
        <v>12</v>
      </c>
      <c r="F1976">
        <v>10</v>
      </c>
      <c r="G1976">
        <v>3</v>
      </c>
      <c r="J1976" s="1">
        <f t="shared" si="328"/>
        <v>7.8539816339744835E-3</v>
      </c>
      <c r="K1976" s="2">
        <f t="shared" ref="K1976:K1977" si="336">EXP(-9.7663+1.83097*LN(F1976)+1.09511*LN(G1976))</f>
        <v>1.2942556175112916E-2</v>
      </c>
      <c r="L1976" t="s">
        <v>13</v>
      </c>
    </row>
    <row r="1977" spans="1:12" hidden="1" x14ac:dyDescent="0.3">
      <c r="A1977">
        <v>19</v>
      </c>
      <c r="B1977">
        <v>67</v>
      </c>
      <c r="C1977">
        <v>1</v>
      </c>
      <c r="D1977">
        <v>10</v>
      </c>
      <c r="E1977" t="s">
        <v>12</v>
      </c>
      <c r="F1977">
        <v>5</v>
      </c>
      <c r="G1977">
        <v>3</v>
      </c>
      <c r="J1977" s="1">
        <f t="shared" si="328"/>
        <v>1.9634954084936209E-3</v>
      </c>
      <c r="K1977" s="2">
        <f t="shared" si="336"/>
        <v>3.6378364277704512E-3</v>
      </c>
      <c r="L1977" t="s">
        <v>13</v>
      </c>
    </row>
    <row r="1978" spans="1:12" hidden="1" x14ac:dyDescent="0.3">
      <c r="A1978">
        <v>19</v>
      </c>
      <c r="B1978">
        <v>67</v>
      </c>
      <c r="C1978">
        <v>1</v>
      </c>
      <c r="D1978">
        <v>24</v>
      </c>
      <c r="E1978" t="s">
        <v>18</v>
      </c>
      <c r="F1978">
        <v>5</v>
      </c>
      <c r="G1978">
        <v>3</v>
      </c>
      <c r="J1978" s="1">
        <f t="shared" si="328"/>
        <v>1.9634954084936209E-3</v>
      </c>
      <c r="K1978" s="2">
        <f t="shared" ref="K1978:K1980" si="337">EXP(-9.81042+1.86563*LN(F1978)+1.0563*LN(G1978))</f>
        <v>3.5268851656513989E-3</v>
      </c>
      <c r="L1978" t="s">
        <v>13</v>
      </c>
    </row>
    <row r="1979" spans="1:12" hidden="1" x14ac:dyDescent="0.3">
      <c r="A1979">
        <v>16</v>
      </c>
      <c r="B1979">
        <v>51</v>
      </c>
      <c r="C1979">
        <v>1</v>
      </c>
      <c r="D1979">
        <v>24</v>
      </c>
      <c r="E1979" t="s">
        <v>18</v>
      </c>
      <c r="F1979">
        <v>10</v>
      </c>
      <c r="G1979">
        <v>6</v>
      </c>
      <c r="J1979" s="1">
        <f t="shared" si="328"/>
        <v>7.8539816339744835E-3</v>
      </c>
      <c r="K1979" s="2">
        <f t="shared" si="337"/>
        <v>2.6728826664807165E-2</v>
      </c>
      <c r="L1979" t="s">
        <v>13</v>
      </c>
    </row>
    <row r="1980" spans="1:12" hidden="1" x14ac:dyDescent="0.3">
      <c r="A1980">
        <v>16</v>
      </c>
      <c r="B1980">
        <v>51</v>
      </c>
      <c r="C1980">
        <v>1</v>
      </c>
      <c r="D1980">
        <v>24</v>
      </c>
      <c r="E1980" t="s">
        <v>18</v>
      </c>
      <c r="F1980">
        <v>5</v>
      </c>
      <c r="G1980">
        <v>6</v>
      </c>
      <c r="J1980" s="1">
        <f t="shared" si="328"/>
        <v>1.9634954084936209E-3</v>
      </c>
      <c r="K1980" s="2">
        <f t="shared" si="337"/>
        <v>7.3344795804612326E-3</v>
      </c>
      <c r="L1980" t="s">
        <v>13</v>
      </c>
    </row>
    <row r="1981" spans="1:12" hidden="1" x14ac:dyDescent="0.3">
      <c r="A1981">
        <v>16</v>
      </c>
      <c r="B1981">
        <v>51</v>
      </c>
      <c r="C1981">
        <v>1</v>
      </c>
      <c r="D1981">
        <v>22</v>
      </c>
      <c r="E1981" t="s">
        <v>15</v>
      </c>
      <c r="F1981">
        <v>5</v>
      </c>
      <c r="G1981">
        <v>3</v>
      </c>
      <c r="J1981" s="1">
        <f t="shared" si="328"/>
        <v>1.9634954084936209E-3</v>
      </c>
      <c r="K1981" s="2">
        <f t="shared" ref="K1981:K1985" si="338">EXP(-9.7663+1.83097*LN(F1981)+1.09511*LN(G1981))</f>
        <v>3.6378364277704512E-3</v>
      </c>
      <c r="L1981" t="s">
        <v>13</v>
      </c>
    </row>
    <row r="1982" spans="1:12" hidden="1" x14ac:dyDescent="0.3">
      <c r="A1982">
        <v>16</v>
      </c>
      <c r="B1982">
        <v>51</v>
      </c>
      <c r="C1982">
        <v>1</v>
      </c>
      <c r="D1982">
        <v>10</v>
      </c>
      <c r="E1982" t="s">
        <v>21</v>
      </c>
      <c r="F1982">
        <v>5</v>
      </c>
      <c r="G1982">
        <v>3</v>
      </c>
      <c r="J1982" s="1">
        <f t="shared" si="328"/>
        <v>1.9634954084936209E-3</v>
      </c>
      <c r="K1982" s="2">
        <f t="shared" si="338"/>
        <v>3.6378364277704512E-3</v>
      </c>
      <c r="L1982" t="s">
        <v>13</v>
      </c>
    </row>
    <row r="1983" spans="1:12" hidden="1" x14ac:dyDescent="0.3">
      <c r="A1983">
        <v>16</v>
      </c>
      <c r="B1983">
        <v>51</v>
      </c>
      <c r="C1983">
        <v>1</v>
      </c>
      <c r="D1983">
        <v>10</v>
      </c>
      <c r="E1983" t="s">
        <v>12</v>
      </c>
      <c r="F1983">
        <v>5</v>
      </c>
      <c r="G1983">
        <v>3</v>
      </c>
      <c r="J1983" s="1">
        <f t="shared" si="328"/>
        <v>1.9634954084936209E-3</v>
      </c>
      <c r="K1983" s="2">
        <f t="shared" si="338"/>
        <v>3.6378364277704512E-3</v>
      </c>
      <c r="L1983" t="s">
        <v>13</v>
      </c>
    </row>
    <row r="1984" spans="1:12" hidden="1" x14ac:dyDescent="0.3">
      <c r="A1984">
        <v>16</v>
      </c>
      <c r="B1984">
        <v>51</v>
      </c>
      <c r="C1984">
        <v>1</v>
      </c>
      <c r="D1984">
        <v>10</v>
      </c>
      <c r="E1984" t="s">
        <v>12</v>
      </c>
      <c r="F1984">
        <v>10</v>
      </c>
      <c r="G1984">
        <v>3</v>
      </c>
      <c r="J1984" s="1">
        <f t="shared" si="328"/>
        <v>7.8539816339744835E-3</v>
      </c>
      <c r="K1984" s="2">
        <f t="shared" si="338"/>
        <v>1.2942556175112916E-2</v>
      </c>
      <c r="L1984" t="s">
        <v>13</v>
      </c>
    </row>
    <row r="1985" spans="1:12" hidden="1" x14ac:dyDescent="0.3">
      <c r="A1985">
        <v>16</v>
      </c>
      <c r="B1985">
        <v>51</v>
      </c>
      <c r="C1985">
        <v>1</v>
      </c>
      <c r="D1985">
        <v>10</v>
      </c>
      <c r="E1985" t="s">
        <v>12</v>
      </c>
      <c r="F1985">
        <v>5</v>
      </c>
      <c r="G1985">
        <v>3</v>
      </c>
      <c r="J1985" s="1">
        <f t="shared" si="328"/>
        <v>1.9634954084936209E-3</v>
      </c>
      <c r="K1985" s="2">
        <f t="shared" si="338"/>
        <v>3.6378364277704512E-3</v>
      </c>
      <c r="L1985" t="s">
        <v>13</v>
      </c>
    </row>
    <row r="1986" spans="1:12" hidden="1" x14ac:dyDescent="0.3">
      <c r="A1986">
        <v>16</v>
      </c>
      <c r="B1986">
        <v>51</v>
      </c>
      <c r="C1986">
        <v>1</v>
      </c>
      <c r="D1986">
        <v>24</v>
      </c>
      <c r="E1986" t="s">
        <v>18</v>
      </c>
      <c r="F1986">
        <v>5</v>
      </c>
      <c r="G1986">
        <v>3</v>
      </c>
      <c r="J1986" s="1">
        <f t="shared" si="328"/>
        <v>1.9634954084936209E-3</v>
      </c>
      <c r="K1986" s="2">
        <f>EXP(-9.81042+1.86563*LN(F1986)+1.0563*LN(G1986))</f>
        <v>3.5268851656513989E-3</v>
      </c>
      <c r="L1986" t="s">
        <v>13</v>
      </c>
    </row>
    <row r="1987" spans="1:12" hidden="1" x14ac:dyDescent="0.3">
      <c r="A1987">
        <v>16</v>
      </c>
      <c r="B1987">
        <v>51</v>
      </c>
      <c r="C1987">
        <v>1</v>
      </c>
      <c r="D1987">
        <v>10</v>
      </c>
      <c r="E1987" t="s">
        <v>12</v>
      </c>
      <c r="F1987">
        <v>25</v>
      </c>
      <c r="G1987">
        <v>6</v>
      </c>
      <c r="J1987" s="1">
        <f t="shared" ref="J1987:J2050" si="339">((F1987*F1987/10000)*(PI()/4*C1987))</f>
        <v>4.9087385212340517E-2</v>
      </c>
      <c r="K1987" s="2">
        <f>EXP(-9.7663+1.83097*LN(F1987)+1.09511*LN(G1987))</f>
        <v>0.14801210491524977</v>
      </c>
      <c r="L1987" t="s">
        <v>17</v>
      </c>
    </row>
    <row r="1988" spans="1:12" hidden="1" x14ac:dyDescent="0.3">
      <c r="A1988">
        <v>16</v>
      </c>
      <c r="B1988">
        <v>51</v>
      </c>
      <c r="C1988">
        <v>1</v>
      </c>
      <c r="D1988">
        <v>2</v>
      </c>
      <c r="E1988" t="s">
        <v>16</v>
      </c>
      <c r="F1988">
        <v>10</v>
      </c>
      <c r="G1988">
        <v>10</v>
      </c>
      <c r="J1988" s="1">
        <f t="shared" si="339"/>
        <v>7.8539816339744835E-3</v>
      </c>
      <c r="K1988" s="2">
        <f t="shared" ref="K1988:K1994" si="340">EXP(-9.81042+1.86563*LN(F1988)+1.0563*LN(G1988))</f>
        <v>4.5847824058857317E-2</v>
      </c>
      <c r="L1988" t="s">
        <v>13</v>
      </c>
    </row>
    <row r="1989" spans="1:12" hidden="1" x14ac:dyDescent="0.3">
      <c r="A1989">
        <v>16</v>
      </c>
      <c r="B1989">
        <v>51</v>
      </c>
      <c r="C1989">
        <v>1</v>
      </c>
      <c r="D1989">
        <v>2</v>
      </c>
      <c r="E1989" t="s">
        <v>16</v>
      </c>
      <c r="F1989">
        <v>25</v>
      </c>
      <c r="G1989">
        <v>15</v>
      </c>
      <c r="H1989">
        <v>46</v>
      </c>
      <c r="I1989">
        <v>9</v>
      </c>
      <c r="J1989" s="1">
        <f t="shared" si="339"/>
        <v>4.9087385212340517E-2</v>
      </c>
      <c r="K1989" s="2">
        <f t="shared" si="340"/>
        <v>0.38880580831452366</v>
      </c>
      <c r="L1989" t="s">
        <v>13</v>
      </c>
    </row>
    <row r="1990" spans="1:12" hidden="1" x14ac:dyDescent="0.3">
      <c r="A1990">
        <v>16</v>
      </c>
      <c r="B1990">
        <v>51</v>
      </c>
      <c r="C1990">
        <v>1</v>
      </c>
      <c r="D1990">
        <v>24</v>
      </c>
      <c r="E1990" t="s">
        <v>18</v>
      </c>
      <c r="F1990">
        <v>5</v>
      </c>
      <c r="G1990">
        <v>3</v>
      </c>
      <c r="J1990" s="1">
        <f t="shared" si="339"/>
        <v>1.9634954084936209E-3</v>
      </c>
      <c r="K1990" s="2">
        <f t="shared" si="340"/>
        <v>3.5268851656513989E-3</v>
      </c>
      <c r="L1990" t="s">
        <v>13</v>
      </c>
    </row>
    <row r="1991" spans="1:12" hidden="1" x14ac:dyDescent="0.3">
      <c r="A1991">
        <v>16</v>
      </c>
      <c r="B1991">
        <v>51</v>
      </c>
      <c r="C1991">
        <v>1</v>
      </c>
      <c r="D1991">
        <v>24</v>
      </c>
      <c r="E1991" t="s">
        <v>18</v>
      </c>
      <c r="F1991">
        <v>5</v>
      </c>
      <c r="G1991">
        <v>3</v>
      </c>
      <c r="J1991" s="1">
        <f t="shared" si="339"/>
        <v>1.9634954084936209E-3</v>
      </c>
      <c r="K1991" s="2">
        <f t="shared" si="340"/>
        <v>3.5268851656513989E-3</v>
      </c>
      <c r="L1991" t="s">
        <v>13</v>
      </c>
    </row>
    <row r="1992" spans="1:12" hidden="1" x14ac:dyDescent="0.3">
      <c r="A1992">
        <v>16</v>
      </c>
      <c r="B1992">
        <v>51</v>
      </c>
      <c r="C1992">
        <v>1</v>
      </c>
      <c r="D1992">
        <v>24</v>
      </c>
      <c r="E1992" t="s">
        <v>18</v>
      </c>
      <c r="F1992">
        <v>5</v>
      </c>
      <c r="G1992">
        <v>3</v>
      </c>
      <c r="J1992" s="1">
        <f t="shared" si="339"/>
        <v>1.9634954084936209E-3</v>
      </c>
      <c r="K1992" s="2">
        <f t="shared" si="340"/>
        <v>3.5268851656513989E-3</v>
      </c>
      <c r="L1992" t="s">
        <v>13</v>
      </c>
    </row>
    <row r="1993" spans="1:12" hidden="1" x14ac:dyDescent="0.3">
      <c r="A1993">
        <v>16</v>
      </c>
      <c r="B1993">
        <v>51</v>
      </c>
      <c r="C1993">
        <v>1</v>
      </c>
      <c r="D1993">
        <v>24</v>
      </c>
      <c r="E1993" t="s">
        <v>18</v>
      </c>
      <c r="F1993">
        <v>5</v>
      </c>
      <c r="G1993">
        <v>3</v>
      </c>
      <c r="J1993" s="1">
        <f t="shared" si="339"/>
        <v>1.9634954084936209E-3</v>
      </c>
      <c r="K1993" s="2">
        <f t="shared" si="340"/>
        <v>3.5268851656513989E-3</v>
      </c>
      <c r="L1993" t="s">
        <v>13</v>
      </c>
    </row>
    <row r="1994" spans="1:12" hidden="1" x14ac:dyDescent="0.3">
      <c r="A1994">
        <v>16</v>
      </c>
      <c r="B1994">
        <v>51</v>
      </c>
      <c r="C1994">
        <v>1</v>
      </c>
      <c r="D1994">
        <v>2</v>
      </c>
      <c r="E1994" t="s">
        <v>16</v>
      </c>
      <c r="F1994">
        <v>15</v>
      </c>
      <c r="G1994">
        <v>10</v>
      </c>
      <c r="J1994" s="1">
        <f t="shared" si="339"/>
        <v>1.7671458676442587E-2</v>
      </c>
      <c r="K1994" s="2">
        <f t="shared" si="340"/>
        <v>9.7687695493628809E-2</v>
      </c>
      <c r="L1994" t="s">
        <v>13</v>
      </c>
    </row>
    <row r="1995" spans="1:12" hidden="1" x14ac:dyDescent="0.3">
      <c r="A1995">
        <v>16</v>
      </c>
      <c r="B1995">
        <v>51</v>
      </c>
      <c r="C1995">
        <v>1</v>
      </c>
      <c r="D1995">
        <v>10</v>
      </c>
      <c r="E1995" t="s">
        <v>12</v>
      </c>
      <c r="F1995">
        <v>5</v>
      </c>
      <c r="G1995">
        <v>3</v>
      </c>
      <c r="J1995" s="1">
        <f t="shared" si="339"/>
        <v>1.9634954084936209E-3</v>
      </c>
      <c r="K1995" s="2">
        <f t="shared" ref="K1995:K1998" si="341">EXP(-9.7663+1.83097*LN(F1995)+1.09511*LN(G1995))</f>
        <v>3.6378364277704512E-3</v>
      </c>
      <c r="L1995" t="s">
        <v>13</v>
      </c>
    </row>
    <row r="1996" spans="1:12" hidden="1" x14ac:dyDescent="0.3">
      <c r="A1996">
        <v>16</v>
      </c>
      <c r="B1996">
        <v>51</v>
      </c>
      <c r="C1996">
        <v>1</v>
      </c>
      <c r="D1996">
        <v>10</v>
      </c>
      <c r="E1996" t="s">
        <v>12</v>
      </c>
      <c r="F1996">
        <v>5</v>
      </c>
      <c r="G1996">
        <v>3</v>
      </c>
      <c r="J1996" s="1">
        <f t="shared" si="339"/>
        <v>1.9634954084936209E-3</v>
      </c>
      <c r="K1996" s="2">
        <f t="shared" si="341"/>
        <v>3.6378364277704512E-3</v>
      </c>
      <c r="L1996" t="s">
        <v>13</v>
      </c>
    </row>
    <row r="1997" spans="1:12" hidden="1" x14ac:dyDescent="0.3">
      <c r="A1997">
        <v>16</v>
      </c>
      <c r="B1997">
        <v>51</v>
      </c>
      <c r="C1997">
        <v>1</v>
      </c>
      <c r="D1997">
        <v>10</v>
      </c>
      <c r="E1997" t="s">
        <v>12</v>
      </c>
      <c r="F1997">
        <v>10</v>
      </c>
      <c r="G1997">
        <v>3</v>
      </c>
      <c r="J1997" s="1">
        <f t="shared" si="339"/>
        <v>7.8539816339744835E-3</v>
      </c>
      <c r="K1997" s="2">
        <f t="shared" si="341"/>
        <v>1.2942556175112916E-2</v>
      </c>
      <c r="L1997" t="s">
        <v>13</v>
      </c>
    </row>
    <row r="1998" spans="1:12" hidden="1" x14ac:dyDescent="0.3">
      <c r="A1998">
        <v>16</v>
      </c>
      <c r="B1998">
        <v>51</v>
      </c>
      <c r="C1998">
        <v>1</v>
      </c>
      <c r="D1998">
        <v>10</v>
      </c>
      <c r="E1998" t="s">
        <v>12</v>
      </c>
      <c r="F1998">
        <v>5</v>
      </c>
      <c r="G1998">
        <v>3</v>
      </c>
      <c r="J1998" s="1">
        <f t="shared" si="339"/>
        <v>1.9634954084936209E-3</v>
      </c>
      <c r="K1998" s="2">
        <f t="shared" si="341"/>
        <v>3.6378364277704512E-3</v>
      </c>
      <c r="L1998" t="s">
        <v>13</v>
      </c>
    </row>
    <row r="1999" spans="1:12" hidden="1" x14ac:dyDescent="0.3">
      <c r="A1999">
        <v>16</v>
      </c>
      <c r="B1999">
        <v>51</v>
      </c>
      <c r="C1999">
        <v>1</v>
      </c>
      <c r="D1999">
        <v>24</v>
      </c>
      <c r="E1999" t="s">
        <v>18</v>
      </c>
      <c r="F1999">
        <v>5</v>
      </c>
      <c r="G1999">
        <v>3</v>
      </c>
      <c r="J1999" s="1">
        <f t="shared" si="339"/>
        <v>1.9634954084936209E-3</v>
      </c>
      <c r="K1999" s="2">
        <f>EXP(-9.81042+1.86563*LN(F1999)+1.0563*LN(G1999))</f>
        <v>3.5268851656513989E-3</v>
      </c>
      <c r="L1999" t="s">
        <v>13</v>
      </c>
    </row>
    <row r="2000" spans="1:12" hidden="1" x14ac:dyDescent="0.3">
      <c r="A2000">
        <v>16</v>
      </c>
      <c r="B2000">
        <v>51</v>
      </c>
      <c r="C2000">
        <v>1</v>
      </c>
      <c r="D2000">
        <v>10</v>
      </c>
      <c r="E2000" t="s">
        <v>12</v>
      </c>
      <c r="F2000">
        <v>25</v>
      </c>
      <c r="G2000">
        <v>6</v>
      </c>
      <c r="J2000" s="1">
        <f t="shared" si="339"/>
        <v>4.9087385212340517E-2</v>
      </c>
      <c r="K2000" s="2">
        <f>EXP(-9.7663+1.83097*LN(F2000)+1.09511*LN(G2000))</f>
        <v>0.14801210491524977</v>
      </c>
      <c r="L2000" t="s">
        <v>17</v>
      </c>
    </row>
    <row r="2001" spans="1:12" hidden="1" x14ac:dyDescent="0.3">
      <c r="A2001">
        <v>16</v>
      </c>
      <c r="B2001">
        <v>51</v>
      </c>
      <c r="C2001">
        <v>1</v>
      </c>
      <c r="D2001">
        <v>24</v>
      </c>
      <c r="E2001" t="s">
        <v>18</v>
      </c>
      <c r="F2001">
        <v>5</v>
      </c>
      <c r="G2001">
        <v>3</v>
      </c>
      <c r="J2001" s="1">
        <f t="shared" si="339"/>
        <v>1.9634954084936209E-3</v>
      </c>
      <c r="K2001" s="2">
        <f t="shared" ref="K2001:K2003" si="342">EXP(-9.81042+1.86563*LN(F2001)+1.0563*LN(G2001))</f>
        <v>3.5268851656513989E-3</v>
      </c>
      <c r="L2001" t="s">
        <v>13</v>
      </c>
    </row>
    <row r="2002" spans="1:12" hidden="1" x14ac:dyDescent="0.3">
      <c r="A2002">
        <v>16</v>
      </c>
      <c r="B2002">
        <v>51</v>
      </c>
      <c r="C2002">
        <v>1</v>
      </c>
      <c r="D2002">
        <v>2</v>
      </c>
      <c r="E2002" t="s">
        <v>16</v>
      </c>
      <c r="F2002">
        <v>10</v>
      </c>
      <c r="G2002">
        <v>10</v>
      </c>
      <c r="J2002" s="1">
        <f t="shared" si="339"/>
        <v>7.8539816339744835E-3</v>
      </c>
      <c r="K2002" s="2">
        <f t="shared" si="342"/>
        <v>4.5847824058857317E-2</v>
      </c>
      <c r="L2002" t="s">
        <v>13</v>
      </c>
    </row>
    <row r="2003" spans="1:12" hidden="1" x14ac:dyDescent="0.3">
      <c r="A2003">
        <v>16</v>
      </c>
      <c r="B2003">
        <v>51</v>
      </c>
      <c r="C2003">
        <v>1</v>
      </c>
      <c r="D2003">
        <v>2</v>
      </c>
      <c r="E2003" t="s">
        <v>16</v>
      </c>
      <c r="F2003">
        <v>10</v>
      </c>
      <c r="G2003">
        <v>10</v>
      </c>
      <c r="J2003" s="1">
        <f t="shared" si="339"/>
        <v>7.8539816339744835E-3</v>
      </c>
      <c r="K2003" s="2">
        <f t="shared" si="342"/>
        <v>4.5847824058857317E-2</v>
      </c>
      <c r="L2003" t="s">
        <v>13</v>
      </c>
    </row>
    <row r="2004" spans="1:12" hidden="1" x14ac:dyDescent="0.3">
      <c r="A2004">
        <v>16</v>
      </c>
      <c r="B2004">
        <v>51</v>
      </c>
      <c r="C2004">
        <v>1</v>
      </c>
      <c r="D2004">
        <v>22</v>
      </c>
      <c r="E2004" t="s">
        <v>15</v>
      </c>
      <c r="F2004">
        <v>5</v>
      </c>
      <c r="G2004">
        <v>3</v>
      </c>
      <c r="J2004" s="1">
        <f t="shared" si="339"/>
        <v>1.9634954084936209E-3</v>
      </c>
      <c r="K2004" s="2">
        <f t="shared" ref="K2004:K2008" si="343">EXP(-9.7663+1.83097*LN(F2004)+1.09511*LN(G2004))</f>
        <v>3.6378364277704512E-3</v>
      </c>
      <c r="L2004" t="s">
        <v>13</v>
      </c>
    </row>
    <row r="2005" spans="1:12" hidden="1" x14ac:dyDescent="0.3">
      <c r="A2005">
        <v>16</v>
      </c>
      <c r="B2005">
        <v>51</v>
      </c>
      <c r="C2005">
        <v>1</v>
      </c>
      <c r="D2005">
        <v>22</v>
      </c>
      <c r="E2005" t="s">
        <v>15</v>
      </c>
      <c r="F2005">
        <v>5</v>
      </c>
      <c r="G2005">
        <v>3</v>
      </c>
      <c r="J2005" s="1">
        <f t="shared" si="339"/>
        <v>1.9634954084936209E-3</v>
      </c>
      <c r="K2005" s="2">
        <f t="shared" si="343"/>
        <v>3.6378364277704512E-3</v>
      </c>
      <c r="L2005" t="s">
        <v>13</v>
      </c>
    </row>
    <row r="2006" spans="1:12" hidden="1" x14ac:dyDescent="0.3">
      <c r="A2006">
        <v>16</v>
      </c>
      <c r="B2006">
        <v>51</v>
      </c>
      <c r="C2006">
        <v>1</v>
      </c>
      <c r="D2006">
        <v>22</v>
      </c>
      <c r="E2006" t="s">
        <v>15</v>
      </c>
      <c r="F2006">
        <v>10</v>
      </c>
      <c r="G2006">
        <v>3</v>
      </c>
      <c r="J2006" s="1">
        <f t="shared" si="339"/>
        <v>7.8539816339744835E-3</v>
      </c>
      <c r="K2006" s="2">
        <f t="shared" si="343"/>
        <v>1.2942556175112916E-2</v>
      </c>
      <c r="L2006" t="s">
        <v>13</v>
      </c>
    </row>
    <row r="2007" spans="1:12" hidden="1" x14ac:dyDescent="0.3">
      <c r="A2007">
        <v>16</v>
      </c>
      <c r="B2007">
        <v>51</v>
      </c>
      <c r="C2007">
        <v>1</v>
      </c>
      <c r="D2007">
        <v>22</v>
      </c>
      <c r="E2007" t="s">
        <v>15</v>
      </c>
      <c r="F2007">
        <v>10</v>
      </c>
      <c r="G2007">
        <v>3</v>
      </c>
      <c r="J2007" s="1">
        <f t="shared" si="339"/>
        <v>7.8539816339744835E-3</v>
      </c>
      <c r="K2007" s="2">
        <f t="shared" si="343"/>
        <v>1.2942556175112916E-2</v>
      </c>
      <c r="L2007" t="s">
        <v>13</v>
      </c>
    </row>
    <row r="2008" spans="1:12" hidden="1" x14ac:dyDescent="0.3">
      <c r="A2008">
        <v>16</v>
      </c>
      <c r="B2008">
        <v>51</v>
      </c>
      <c r="C2008">
        <v>1</v>
      </c>
      <c r="D2008">
        <v>22</v>
      </c>
      <c r="E2008" t="s">
        <v>15</v>
      </c>
      <c r="F2008">
        <v>10</v>
      </c>
      <c r="G2008">
        <v>3</v>
      </c>
      <c r="J2008" s="1">
        <f t="shared" si="339"/>
        <v>7.8539816339744835E-3</v>
      </c>
      <c r="K2008" s="2">
        <f t="shared" si="343"/>
        <v>1.2942556175112916E-2</v>
      </c>
      <c r="L2008" t="s">
        <v>13</v>
      </c>
    </row>
    <row r="2009" spans="1:12" hidden="1" x14ac:dyDescent="0.3">
      <c r="A2009">
        <v>16</v>
      </c>
      <c r="B2009">
        <v>51</v>
      </c>
      <c r="C2009">
        <v>1</v>
      </c>
      <c r="D2009">
        <v>2</v>
      </c>
      <c r="E2009" t="s">
        <v>16</v>
      </c>
      <c r="F2009">
        <v>10</v>
      </c>
      <c r="G2009">
        <v>10</v>
      </c>
      <c r="J2009" s="1">
        <f t="shared" si="339"/>
        <v>7.8539816339744835E-3</v>
      </c>
      <c r="K2009" s="2">
        <f t="shared" ref="K2009:K2010" si="344">EXP(-9.81042+1.86563*LN(F2009)+1.0563*LN(G2009))</f>
        <v>4.5847824058857317E-2</v>
      </c>
      <c r="L2009" t="s">
        <v>13</v>
      </c>
    </row>
    <row r="2010" spans="1:12" hidden="1" x14ac:dyDescent="0.3">
      <c r="A2010">
        <v>16</v>
      </c>
      <c r="B2010">
        <v>51</v>
      </c>
      <c r="C2010">
        <v>1</v>
      </c>
      <c r="D2010">
        <v>2</v>
      </c>
      <c r="E2010" t="s">
        <v>16</v>
      </c>
      <c r="F2010">
        <v>10</v>
      </c>
      <c r="G2010">
        <v>10</v>
      </c>
      <c r="J2010" s="1">
        <f t="shared" si="339"/>
        <v>7.8539816339744835E-3</v>
      </c>
      <c r="K2010" s="2">
        <f t="shared" si="344"/>
        <v>4.5847824058857317E-2</v>
      </c>
      <c r="L2010" t="s">
        <v>13</v>
      </c>
    </row>
    <row r="2011" spans="1:12" hidden="1" x14ac:dyDescent="0.3">
      <c r="A2011">
        <v>16</v>
      </c>
      <c r="B2011">
        <v>51</v>
      </c>
      <c r="C2011">
        <v>1</v>
      </c>
      <c r="D2011">
        <v>22</v>
      </c>
      <c r="E2011" t="s">
        <v>15</v>
      </c>
      <c r="F2011">
        <v>5</v>
      </c>
      <c r="G2011">
        <v>3</v>
      </c>
      <c r="J2011" s="1">
        <f t="shared" si="339"/>
        <v>1.9634954084936209E-3</v>
      </c>
      <c r="K2011" s="2">
        <f>EXP(-9.7663+1.83097*LN(F2011)+1.09511*LN(G2011))</f>
        <v>3.6378364277704512E-3</v>
      </c>
      <c r="L2011" t="s">
        <v>13</v>
      </c>
    </row>
    <row r="2012" spans="1:12" hidden="1" x14ac:dyDescent="0.3">
      <c r="A2012">
        <v>16</v>
      </c>
      <c r="B2012">
        <v>51</v>
      </c>
      <c r="C2012">
        <v>1</v>
      </c>
      <c r="D2012">
        <v>24</v>
      </c>
      <c r="E2012" t="s">
        <v>18</v>
      </c>
      <c r="F2012">
        <v>15</v>
      </c>
      <c r="G2012">
        <v>6</v>
      </c>
      <c r="J2012" s="1">
        <f t="shared" si="339"/>
        <v>1.7671458676442587E-2</v>
      </c>
      <c r="K2012" s="2">
        <f t="shared" ref="K2012:K2018" si="345">EXP(-9.81042+1.86563*LN(F2012)+1.0563*LN(G2012))</f>
        <v>5.6950957515054322E-2</v>
      </c>
      <c r="L2012" t="s">
        <v>13</v>
      </c>
    </row>
    <row r="2013" spans="1:12" hidden="1" x14ac:dyDescent="0.3">
      <c r="A2013">
        <v>16</v>
      </c>
      <c r="B2013">
        <v>51</v>
      </c>
      <c r="C2013">
        <v>1</v>
      </c>
      <c r="D2013">
        <v>24</v>
      </c>
      <c r="E2013" t="s">
        <v>18</v>
      </c>
      <c r="F2013">
        <v>10</v>
      </c>
      <c r="G2013">
        <v>6</v>
      </c>
      <c r="J2013" s="1">
        <f t="shared" si="339"/>
        <v>7.8539816339744835E-3</v>
      </c>
      <c r="K2013" s="2">
        <f t="shared" si="345"/>
        <v>2.6728826664807165E-2</v>
      </c>
      <c r="L2013" t="s">
        <v>13</v>
      </c>
    </row>
    <row r="2014" spans="1:12" hidden="1" x14ac:dyDescent="0.3">
      <c r="A2014">
        <v>16</v>
      </c>
      <c r="B2014">
        <v>51</v>
      </c>
      <c r="C2014">
        <v>1</v>
      </c>
      <c r="D2014">
        <v>24</v>
      </c>
      <c r="E2014" t="s">
        <v>18</v>
      </c>
      <c r="F2014">
        <v>10</v>
      </c>
      <c r="G2014">
        <v>6</v>
      </c>
      <c r="J2014" s="1">
        <f t="shared" si="339"/>
        <v>7.8539816339744835E-3</v>
      </c>
      <c r="K2014" s="2">
        <f t="shared" si="345"/>
        <v>2.6728826664807165E-2</v>
      </c>
      <c r="L2014" t="s">
        <v>13</v>
      </c>
    </row>
    <row r="2015" spans="1:12" hidden="1" x14ac:dyDescent="0.3">
      <c r="A2015">
        <v>16</v>
      </c>
      <c r="B2015">
        <v>51</v>
      </c>
      <c r="C2015">
        <v>1</v>
      </c>
      <c r="D2015">
        <v>24</v>
      </c>
      <c r="E2015" t="s">
        <v>18</v>
      </c>
      <c r="F2015">
        <v>15</v>
      </c>
      <c r="G2015">
        <v>6</v>
      </c>
      <c r="J2015" s="1">
        <f t="shared" si="339"/>
        <v>1.7671458676442587E-2</v>
      </c>
      <c r="K2015" s="2">
        <f t="shared" si="345"/>
        <v>5.6950957515054322E-2</v>
      </c>
      <c r="L2015" t="s">
        <v>13</v>
      </c>
    </row>
    <row r="2016" spans="1:12" hidden="1" x14ac:dyDescent="0.3">
      <c r="A2016">
        <v>16</v>
      </c>
      <c r="B2016">
        <v>51</v>
      </c>
      <c r="C2016">
        <v>1</v>
      </c>
      <c r="D2016">
        <v>24</v>
      </c>
      <c r="E2016" t="s">
        <v>18</v>
      </c>
      <c r="F2016">
        <v>15</v>
      </c>
      <c r="G2016">
        <v>6</v>
      </c>
      <c r="J2016" s="1">
        <f t="shared" si="339"/>
        <v>1.7671458676442587E-2</v>
      </c>
      <c r="K2016" s="2">
        <f t="shared" si="345"/>
        <v>5.6950957515054322E-2</v>
      </c>
      <c r="L2016" t="s">
        <v>13</v>
      </c>
    </row>
    <row r="2017" spans="1:12" hidden="1" x14ac:dyDescent="0.3">
      <c r="A2017">
        <v>16</v>
      </c>
      <c r="B2017">
        <v>51</v>
      </c>
      <c r="C2017">
        <v>1</v>
      </c>
      <c r="D2017">
        <v>24</v>
      </c>
      <c r="E2017" t="s">
        <v>18</v>
      </c>
      <c r="F2017">
        <v>10</v>
      </c>
      <c r="G2017">
        <v>6</v>
      </c>
      <c r="J2017" s="1">
        <f t="shared" si="339"/>
        <v>7.8539816339744835E-3</v>
      </c>
      <c r="K2017" s="2">
        <f t="shared" si="345"/>
        <v>2.6728826664807165E-2</v>
      </c>
      <c r="L2017" t="s">
        <v>13</v>
      </c>
    </row>
    <row r="2018" spans="1:12" hidden="1" x14ac:dyDescent="0.3">
      <c r="A2018">
        <v>16</v>
      </c>
      <c r="B2018">
        <v>51</v>
      </c>
      <c r="C2018">
        <v>1</v>
      </c>
      <c r="D2018">
        <v>24</v>
      </c>
      <c r="E2018" t="s">
        <v>18</v>
      </c>
      <c r="F2018">
        <v>5</v>
      </c>
      <c r="G2018">
        <v>6</v>
      </c>
      <c r="J2018" s="1">
        <f t="shared" si="339"/>
        <v>1.9634954084936209E-3</v>
      </c>
      <c r="K2018" s="2">
        <f t="shared" si="345"/>
        <v>7.3344795804612326E-3</v>
      </c>
      <c r="L2018" t="s">
        <v>13</v>
      </c>
    </row>
    <row r="2019" spans="1:12" hidden="1" x14ac:dyDescent="0.3">
      <c r="A2019">
        <v>16</v>
      </c>
      <c r="B2019">
        <v>51</v>
      </c>
      <c r="C2019">
        <v>1</v>
      </c>
      <c r="D2019">
        <v>22</v>
      </c>
      <c r="E2019" t="s">
        <v>15</v>
      </c>
      <c r="F2019">
        <v>5</v>
      </c>
      <c r="G2019">
        <v>3</v>
      </c>
      <c r="J2019" s="1">
        <f t="shared" si="339"/>
        <v>1.9634954084936209E-3</v>
      </c>
      <c r="K2019" s="2">
        <f t="shared" ref="K2019:K2023" si="346">EXP(-9.7663+1.83097*LN(F2019)+1.09511*LN(G2019))</f>
        <v>3.6378364277704512E-3</v>
      </c>
      <c r="L2019" t="s">
        <v>13</v>
      </c>
    </row>
    <row r="2020" spans="1:12" hidden="1" x14ac:dyDescent="0.3">
      <c r="A2020">
        <v>16</v>
      </c>
      <c r="B2020">
        <v>51</v>
      </c>
      <c r="C2020">
        <v>1</v>
      </c>
      <c r="D2020">
        <v>10</v>
      </c>
      <c r="E2020" t="s">
        <v>12</v>
      </c>
      <c r="F2020">
        <v>5</v>
      </c>
      <c r="G2020">
        <v>3</v>
      </c>
      <c r="J2020" s="1">
        <f t="shared" si="339"/>
        <v>1.9634954084936209E-3</v>
      </c>
      <c r="K2020" s="2">
        <f t="shared" si="346"/>
        <v>3.6378364277704512E-3</v>
      </c>
      <c r="L2020" t="s">
        <v>13</v>
      </c>
    </row>
    <row r="2021" spans="1:12" hidden="1" x14ac:dyDescent="0.3">
      <c r="A2021">
        <v>16</v>
      </c>
      <c r="B2021">
        <v>51</v>
      </c>
      <c r="C2021">
        <v>1</v>
      </c>
      <c r="D2021">
        <v>10</v>
      </c>
      <c r="E2021" t="s">
        <v>12</v>
      </c>
      <c r="F2021">
        <v>5</v>
      </c>
      <c r="G2021">
        <v>3</v>
      </c>
      <c r="J2021" s="1">
        <f t="shared" si="339"/>
        <v>1.9634954084936209E-3</v>
      </c>
      <c r="K2021" s="2">
        <f t="shared" si="346"/>
        <v>3.6378364277704512E-3</v>
      </c>
      <c r="L2021" t="s">
        <v>13</v>
      </c>
    </row>
    <row r="2022" spans="1:12" hidden="1" x14ac:dyDescent="0.3">
      <c r="A2022">
        <v>16</v>
      </c>
      <c r="B2022">
        <v>51</v>
      </c>
      <c r="C2022">
        <v>1</v>
      </c>
      <c r="D2022">
        <v>10</v>
      </c>
      <c r="E2022" t="s">
        <v>12</v>
      </c>
      <c r="F2022">
        <v>10</v>
      </c>
      <c r="G2022">
        <v>3</v>
      </c>
      <c r="J2022" s="1">
        <f t="shared" si="339"/>
        <v>7.8539816339744835E-3</v>
      </c>
      <c r="K2022" s="2">
        <f t="shared" si="346"/>
        <v>1.2942556175112916E-2</v>
      </c>
      <c r="L2022" t="s">
        <v>13</v>
      </c>
    </row>
    <row r="2023" spans="1:12" hidden="1" x14ac:dyDescent="0.3">
      <c r="A2023">
        <v>16</v>
      </c>
      <c r="B2023">
        <v>54</v>
      </c>
      <c r="C2023">
        <v>1</v>
      </c>
      <c r="D2023">
        <v>10</v>
      </c>
      <c r="E2023" t="s">
        <v>12</v>
      </c>
      <c r="F2023">
        <v>5</v>
      </c>
      <c r="G2023">
        <v>3</v>
      </c>
      <c r="J2023" s="1">
        <f t="shared" si="339"/>
        <v>1.9634954084936209E-3</v>
      </c>
      <c r="K2023" s="2">
        <f t="shared" si="346"/>
        <v>3.6378364277704512E-3</v>
      </c>
      <c r="L2023" t="s">
        <v>13</v>
      </c>
    </row>
    <row r="2024" spans="1:12" hidden="1" x14ac:dyDescent="0.3">
      <c r="A2024">
        <v>16</v>
      </c>
      <c r="B2024">
        <v>54</v>
      </c>
      <c r="C2024">
        <v>1</v>
      </c>
      <c r="D2024">
        <v>24</v>
      </c>
      <c r="E2024" t="s">
        <v>18</v>
      </c>
      <c r="F2024">
        <v>5</v>
      </c>
      <c r="G2024">
        <v>3</v>
      </c>
      <c r="J2024" s="1">
        <f t="shared" si="339"/>
        <v>1.9634954084936209E-3</v>
      </c>
      <c r="K2024" s="2">
        <f>EXP(-9.81042+1.86563*LN(F2024)+1.0563*LN(G2024))</f>
        <v>3.5268851656513989E-3</v>
      </c>
      <c r="L2024" t="s">
        <v>13</v>
      </c>
    </row>
    <row r="2025" spans="1:12" hidden="1" x14ac:dyDescent="0.3">
      <c r="A2025">
        <v>16</v>
      </c>
      <c r="B2025">
        <v>54</v>
      </c>
      <c r="C2025">
        <v>1</v>
      </c>
      <c r="D2025">
        <v>10</v>
      </c>
      <c r="E2025" t="s">
        <v>12</v>
      </c>
      <c r="F2025">
        <v>25</v>
      </c>
      <c r="G2025">
        <v>6</v>
      </c>
      <c r="J2025" s="1">
        <f t="shared" si="339"/>
        <v>4.9087385212340517E-2</v>
      </c>
      <c r="K2025" s="2">
        <f>EXP(-9.7663+1.83097*LN(F2025)+1.09511*LN(G2025))</f>
        <v>0.14801210491524977</v>
      </c>
      <c r="L2025" t="s">
        <v>17</v>
      </c>
    </row>
    <row r="2026" spans="1:12" hidden="1" x14ac:dyDescent="0.3">
      <c r="A2026">
        <v>16</v>
      </c>
      <c r="B2026">
        <v>54</v>
      </c>
      <c r="C2026">
        <v>1</v>
      </c>
      <c r="D2026">
        <v>2</v>
      </c>
      <c r="E2026" t="s">
        <v>16</v>
      </c>
      <c r="F2026">
        <v>15</v>
      </c>
      <c r="G2026">
        <v>10</v>
      </c>
      <c r="J2026" s="1">
        <f t="shared" si="339"/>
        <v>1.7671458676442587E-2</v>
      </c>
      <c r="K2026" s="2">
        <f t="shared" ref="K2026:K2029" si="347">EXP(-9.81042+1.86563*LN(F2026)+1.0563*LN(G2026))</f>
        <v>9.7687695493628809E-2</v>
      </c>
      <c r="L2026" t="s">
        <v>13</v>
      </c>
    </row>
    <row r="2027" spans="1:12" hidden="1" x14ac:dyDescent="0.3">
      <c r="A2027">
        <v>16</v>
      </c>
      <c r="B2027">
        <v>54</v>
      </c>
      <c r="C2027">
        <v>1</v>
      </c>
      <c r="D2027">
        <v>2</v>
      </c>
      <c r="E2027" t="s">
        <v>16</v>
      </c>
      <c r="F2027">
        <v>15</v>
      </c>
      <c r="G2027">
        <v>10</v>
      </c>
      <c r="J2027" s="1">
        <f t="shared" si="339"/>
        <v>1.7671458676442587E-2</v>
      </c>
      <c r="K2027" s="2">
        <f t="shared" si="347"/>
        <v>9.7687695493628809E-2</v>
      </c>
      <c r="L2027" t="s">
        <v>13</v>
      </c>
    </row>
    <row r="2028" spans="1:12" hidden="1" x14ac:dyDescent="0.3">
      <c r="A2028">
        <v>16</v>
      </c>
      <c r="B2028">
        <v>54</v>
      </c>
      <c r="C2028">
        <v>1</v>
      </c>
      <c r="D2028">
        <v>24</v>
      </c>
      <c r="E2028" t="s">
        <v>18</v>
      </c>
      <c r="F2028">
        <v>5</v>
      </c>
      <c r="G2028">
        <v>3</v>
      </c>
      <c r="J2028" s="1">
        <f t="shared" si="339"/>
        <v>1.9634954084936209E-3</v>
      </c>
      <c r="K2028" s="2">
        <f t="shared" si="347"/>
        <v>3.5268851656513989E-3</v>
      </c>
      <c r="L2028" t="s">
        <v>13</v>
      </c>
    </row>
    <row r="2029" spans="1:12" hidden="1" x14ac:dyDescent="0.3">
      <c r="A2029">
        <v>16</v>
      </c>
      <c r="B2029">
        <v>54</v>
      </c>
      <c r="C2029">
        <v>1</v>
      </c>
      <c r="D2029">
        <v>24</v>
      </c>
      <c r="E2029" t="s">
        <v>18</v>
      </c>
      <c r="F2029">
        <v>5</v>
      </c>
      <c r="G2029">
        <v>3</v>
      </c>
      <c r="J2029" s="1">
        <f t="shared" si="339"/>
        <v>1.9634954084936209E-3</v>
      </c>
      <c r="K2029" s="2">
        <f t="shared" si="347"/>
        <v>3.5268851656513989E-3</v>
      </c>
      <c r="L2029" t="s">
        <v>13</v>
      </c>
    </row>
    <row r="2030" spans="1:12" hidden="1" x14ac:dyDescent="0.3">
      <c r="A2030">
        <v>16</v>
      </c>
      <c r="B2030">
        <v>54</v>
      </c>
      <c r="C2030">
        <v>1</v>
      </c>
      <c r="D2030">
        <v>22</v>
      </c>
      <c r="E2030" t="s">
        <v>15</v>
      </c>
      <c r="F2030">
        <v>5</v>
      </c>
      <c r="G2030">
        <v>3</v>
      </c>
      <c r="J2030" s="1">
        <f t="shared" si="339"/>
        <v>1.9634954084936209E-3</v>
      </c>
      <c r="K2030" s="2">
        <f>EXP(-9.7663+1.83097*LN(F2030)+1.09511*LN(G2030))</f>
        <v>3.6378364277704512E-3</v>
      </c>
      <c r="L2030" t="s">
        <v>13</v>
      </c>
    </row>
    <row r="2031" spans="1:12" hidden="1" x14ac:dyDescent="0.3">
      <c r="A2031">
        <v>16</v>
      </c>
      <c r="B2031">
        <v>54</v>
      </c>
      <c r="C2031">
        <v>1</v>
      </c>
      <c r="D2031">
        <v>24</v>
      </c>
      <c r="E2031" t="s">
        <v>18</v>
      </c>
      <c r="F2031">
        <v>15</v>
      </c>
      <c r="G2031">
        <v>6</v>
      </c>
      <c r="J2031" s="1">
        <f t="shared" si="339"/>
        <v>1.7671458676442587E-2</v>
      </c>
      <c r="K2031" s="2">
        <f t="shared" ref="K2031:K2032" si="348">EXP(-9.81042+1.86563*LN(F2031)+1.0563*LN(G2031))</f>
        <v>5.6950957515054322E-2</v>
      </c>
      <c r="L2031" t="s">
        <v>13</v>
      </c>
    </row>
    <row r="2032" spans="1:12" hidden="1" x14ac:dyDescent="0.3">
      <c r="A2032">
        <v>16</v>
      </c>
      <c r="B2032">
        <v>54</v>
      </c>
      <c r="C2032">
        <v>1</v>
      </c>
      <c r="D2032">
        <v>24</v>
      </c>
      <c r="E2032" t="s">
        <v>18</v>
      </c>
      <c r="F2032">
        <v>5</v>
      </c>
      <c r="G2032">
        <v>3</v>
      </c>
      <c r="J2032" s="1">
        <f t="shared" si="339"/>
        <v>1.9634954084936209E-3</v>
      </c>
      <c r="K2032" s="2">
        <f t="shared" si="348"/>
        <v>3.5268851656513989E-3</v>
      </c>
      <c r="L2032" t="s">
        <v>13</v>
      </c>
    </row>
    <row r="2033" spans="1:12" hidden="1" x14ac:dyDescent="0.3">
      <c r="A2033">
        <v>16</v>
      </c>
      <c r="B2033">
        <v>54</v>
      </c>
      <c r="C2033">
        <v>1</v>
      </c>
      <c r="D2033">
        <v>10</v>
      </c>
      <c r="E2033" t="s">
        <v>12</v>
      </c>
      <c r="F2033">
        <v>5</v>
      </c>
      <c r="G2033">
        <v>3</v>
      </c>
      <c r="J2033" s="1">
        <f t="shared" si="339"/>
        <v>1.9634954084936209E-3</v>
      </c>
      <c r="K2033" s="2">
        <f t="shared" ref="K2033:K2036" si="349">EXP(-9.7663+1.83097*LN(F2033)+1.09511*LN(G2033))</f>
        <v>3.6378364277704512E-3</v>
      </c>
      <c r="L2033" t="s">
        <v>13</v>
      </c>
    </row>
    <row r="2034" spans="1:12" hidden="1" x14ac:dyDescent="0.3">
      <c r="A2034">
        <v>16</v>
      </c>
      <c r="B2034">
        <v>54</v>
      </c>
      <c r="C2034">
        <v>1</v>
      </c>
      <c r="D2034">
        <v>10</v>
      </c>
      <c r="E2034" t="s">
        <v>12</v>
      </c>
      <c r="F2034">
        <v>5</v>
      </c>
      <c r="G2034">
        <v>3</v>
      </c>
      <c r="J2034" s="1">
        <f t="shared" si="339"/>
        <v>1.9634954084936209E-3</v>
      </c>
      <c r="K2034" s="2">
        <f t="shared" si="349"/>
        <v>3.6378364277704512E-3</v>
      </c>
      <c r="L2034" t="s">
        <v>13</v>
      </c>
    </row>
    <row r="2035" spans="1:12" hidden="1" x14ac:dyDescent="0.3">
      <c r="A2035">
        <v>16</v>
      </c>
      <c r="B2035">
        <v>54</v>
      </c>
      <c r="C2035">
        <v>1</v>
      </c>
      <c r="D2035">
        <v>10</v>
      </c>
      <c r="E2035" t="s">
        <v>12</v>
      </c>
      <c r="F2035">
        <v>10</v>
      </c>
      <c r="G2035">
        <v>3</v>
      </c>
      <c r="J2035" s="1">
        <f t="shared" si="339"/>
        <v>7.8539816339744835E-3</v>
      </c>
      <c r="K2035" s="2">
        <f t="shared" si="349"/>
        <v>1.2942556175112916E-2</v>
      </c>
      <c r="L2035" t="s">
        <v>13</v>
      </c>
    </row>
    <row r="2036" spans="1:12" hidden="1" x14ac:dyDescent="0.3">
      <c r="A2036">
        <v>16</v>
      </c>
      <c r="B2036">
        <v>54</v>
      </c>
      <c r="C2036">
        <v>1</v>
      </c>
      <c r="D2036">
        <v>10</v>
      </c>
      <c r="E2036" t="s">
        <v>12</v>
      </c>
      <c r="F2036">
        <v>5</v>
      </c>
      <c r="G2036">
        <v>3</v>
      </c>
      <c r="J2036" s="1">
        <f t="shared" si="339"/>
        <v>1.9634954084936209E-3</v>
      </c>
      <c r="K2036" s="2">
        <f t="shared" si="349"/>
        <v>3.6378364277704512E-3</v>
      </c>
      <c r="L2036" t="s">
        <v>13</v>
      </c>
    </row>
    <row r="2037" spans="1:12" hidden="1" x14ac:dyDescent="0.3">
      <c r="A2037">
        <v>16</v>
      </c>
      <c r="B2037">
        <v>54</v>
      </c>
      <c r="C2037">
        <v>1</v>
      </c>
      <c r="D2037">
        <v>24</v>
      </c>
      <c r="E2037" t="s">
        <v>18</v>
      </c>
      <c r="F2037">
        <v>5</v>
      </c>
      <c r="G2037">
        <v>3</v>
      </c>
      <c r="J2037" s="1">
        <f t="shared" si="339"/>
        <v>1.9634954084936209E-3</v>
      </c>
      <c r="K2037" s="2">
        <f>EXP(-9.81042+1.86563*LN(F2037)+1.0563*LN(G2037))</f>
        <v>3.5268851656513989E-3</v>
      </c>
      <c r="L2037" t="s">
        <v>13</v>
      </c>
    </row>
    <row r="2038" spans="1:12" hidden="1" x14ac:dyDescent="0.3">
      <c r="A2038">
        <v>16</v>
      </c>
      <c r="B2038">
        <v>54</v>
      </c>
      <c r="C2038">
        <v>1</v>
      </c>
      <c r="D2038">
        <v>10</v>
      </c>
      <c r="E2038" t="s">
        <v>12</v>
      </c>
      <c r="F2038">
        <v>25</v>
      </c>
      <c r="G2038">
        <v>6</v>
      </c>
      <c r="J2038" s="1">
        <f t="shared" si="339"/>
        <v>4.9087385212340517E-2</v>
      </c>
      <c r="K2038" s="2">
        <f>EXP(-9.7663+1.83097*LN(F2038)+1.09511*LN(G2038))</f>
        <v>0.14801210491524977</v>
      </c>
      <c r="L2038" t="s">
        <v>17</v>
      </c>
    </row>
    <row r="2039" spans="1:12" hidden="1" x14ac:dyDescent="0.3">
      <c r="A2039">
        <v>16</v>
      </c>
      <c r="B2039">
        <v>54</v>
      </c>
      <c r="C2039">
        <v>1</v>
      </c>
      <c r="D2039">
        <v>24</v>
      </c>
      <c r="E2039" t="s">
        <v>18</v>
      </c>
      <c r="F2039">
        <v>5</v>
      </c>
      <c r="G2039">
        <v>3</v>
      </c>
      <c r="J2039" s="1">
        <f t="shared" si="339"/>
        <v>1.9634954084936209E-3</v>
      </c>
      <c r="K2039" s="2">
        <f t="shared" ref="K2039:K2041" si="350">EXP(-9.81042+1.86563*LN(F2039)+1.0563*LN(G2039))</f>
        <v>3.5268851656513989E-3</v>
      </c>
      <c r="L2039" t="s">
        <v>13</v>
      </c>
    </row>
    <row r="2040" spans="1:12" hidden="1" x14ac:dyDescent="0.3">
      <c r="A2040">
        <v>16</v>
      </c>
      <c r="B2040">
        <v>54</v>
      </c>
      <c r="C2040">
        <v>1</v>
      </c>
      <c r="D2040">
        <v>24</v>
      </c>
      <c r="E2040" t="s">
        <v>18</v>
      </c>
      <c r="F2040">
        <v>5</v>
      </c>
      <c r="G2040">
        <v>3</v>
      </c>
      <c r="J2040" s="1">
        <f t="shared" si="339"/>
        <v>1.9634954084936209E-3</v>
      </c>
      <c r="K2040" s="2">
        <f t="shared" si="350"/>
        <v>3.5268851656513989E-3</v>
      </c>
      <c r="L2040" t="s">
        <v>13</v>
      </c>
    </row>
    <row r="2041" spans="1:12" hidden="1" x14ac:dyDescent="0.3">
      <c r="A2041">
        <v>16</v>
      </c>
      <c r="B2041">
        <v>54</v>
      </c>
      <c r="C2041">
        <v>1</v>
      </c>
      <c r="D2041">
        <v>24</v>
      </c>
      <c r="E2041" t="s">
        <v>18</v>
      </c>
      <c r="F2041">
        <v>5</v>
      </c>
      <c r="G2041">
        <v>3</v>
      </c>
      <c r="J2041" s="1">
        <f t="shared" si="339"/>
        <v>1.9634954084936209E-3</v>
      </c>
      <c r="K2041" s="2">
        <f t="shared" si="350"/>
        <v>3.5268851656513989E-3</v>
      </c>
      <c r="L2041" t="s">
        <v>13</v>
      </c>
    </row>
    <row r="2042" spans="1:12" hidden="1" x14ac:dyDescent="0.3">
      <c r="A2042">
        <v>16</v>
      </c>
      <c r="B2042">
        <v>54</v>
      </c>
      <c r="C2042">
        <v>1</v>
      </c>
      <c r="D2042">
        <v>14</v>
      </c>
      <c r="E2042" t="s">
        <v>14</v>
      </c>
      <c r="F2042">
        <v>5</v>
      </c>
      <c r="G2042">
        <v>3</v>
      </c>
      <c r="J2042" s="1">
        <f t="shared" si="339"/>
        <v>1.9634954084936209E-3</v>
      </c>
      <c r="K2042" s="2">
        <f t="shared" ref="K2042:K2066" si="351">EXP(-9.7663+1.83097*LN(F2042)+1.09511*LN(G2042))</f>
        <v>3.6378364277704512E-3</v>
      </c>
      <c r="L2042" t="s">
        <v>13</v>
      </c>
    </row>
    <row r="2043" spans="1:12" hidden="1" x14ac:dyDescent="0.3">
      <c r="A2043">
        <v>16</v>
      </c>
      <c r="B2043">
        <v>54</v>
      </c>
      <c r="C2043">
        <v>1</v>
      </c>
      <c r="D2043">
        <v>22</v>
      </c>
      <c r="E2043" t="s">
        <v>15</v>
      </c>
      <c r="F2043">
        <v>5</v>
      </c>
      <c r="G2043">
        <v>3</v>
      </c>
      <c r="J2043" s="1">
        <f t="shared" si="339"/>
        <v>1.9634954084936209E-3</v>
      </c>
      <c r="K2043" s="2">
        <f t="shared" si="351"/>
        <v>3.6378364277704512E-3</v>
      </c>
      <c r="L2043" t="s">
        <v>13</v>
      </c>
    </row>
    <row r="2044" spans="1:12" hidden="1" x14ac:dyDescent="0.3">
      <c r="A2044">
        <v>16</v>
      </c>
      <c r="B2044">
        <v>54</v>
      </c>
      <c r="C2044">
        <v>1</v>
      </c>
      <c r="D2044">
        <v>22</v>
      </c>
      <c r="E2044" t="s">
        <v>15</v>
      </c>
      <c r="F2044">
        <v>5</v>
      </c>
      <c r="G2044">
        <v>3</v>
      </c>
      <c r="J2044" s="1">
        <f t="shared" si="339"/>
        <v>1.9634954084936209E-3</v>
      </c>
      <c r="K2044" s="2">
        <f t="shared" si="351"/>
        <v>3.6378364277704512E-3</v>
      </c>
      <c r="L2044" t="s">
        <v>13</v>
      </c>
    </row>
    <row r="2045" spans="1:12" hidden="1" x14ac:dyDescent="0.3">
      <c r="A2045">
        <v>16</v>
      </c>
      <c r="B2045">
        <v>54</v>
      </c>
      <c r="C2045">
        <v>1</v>
      </c>
      <c r="D2045">
        <v>14</v>
      </c>
      <c r="E2045" t="s">
        <v>14</v>
      </c>
      <c r="F2045">
        <v>5</v>
      </c>
      <c r="G2045">
        <v>3</v>
      </c>
      <c r="J2045" s="1">
        <f t="shared" si="339"/>
        <v>1.9634954084936209E-3</v>
      </c>
      <c r="K2045" s="2">
        <f t="shared" si="351"/>
        <v>3.6378364277704512E-3</v>
      </c>
      <c r="L2045" t="s">
        <v>13</v>
      </c>
    </row>
    <row r="2046" spans="1:12" hidden="1" x14ac:dyDescent="0.3">
      <c r="A2046">
        <v>16</v>
      </c>
      <c r="B2046">
        <v>54</v>
      </c>
      <c r="C2046">
        <v>1</v>
      </c>
      <c r="D2046">
        <v>14</v>
      </c>
      <c r="E2046" t="s">
        <v>14</v>
      </c>
      <c r="F2046">
        <v>5</v>
      </c>
      <c r="G2046">
        <v>3</v>
      </c>
      <c r="J2046" s="1">
        <f t="shared" si="339"/>
        <v>1.9634954084936209E-3</v>
      </c>
      <c r="K2046" s="2">
        <f t="shared" si="351"/>
        <v>3.6378364277704512E-3</v>
      </c>
      <c r="L2046" t="s">
        <v>13</v>
      </c>
    </row>
    <row r="2047" spans="1:12" hidden="1" x14ac:dyDescent="0.3">
      <c r="A2047">
        <v>16</v>
      </c>
      <c r="B2047">
        <v>54</v>
      </c>
      <c r="C2047">
        <v>1</v>
      </c>
      <c r="D2047">
        <v>14</v>
      </c>
      <c r="E2047" t="s">
        <v>14</v>
      </c>
      <c r="F2047">
        <v>5</v>
      </c>
      <c r="G2047">
        <v>3</v>
      </c>
      <c r="J2047" s="1">
        <f t="shared" si="339"/>
        <v>1.9634954084936209E-3</v>
      </c>
      <c r="K2047" s="2">
        <f t="shared" si="351"/>
        <v>3.6378364277704512E-3</v>
      </c>
      <c r="L2047" t="s">
        <v>13</v>
      </c>
    </row>
    <row r="2048" spans="1:12" hidden="1" x14ac:dyDescent="0.3">
      <c r="A2048">
        <v>16</v>
      </c>
      <c r="B2048">
        <v>54</v>
      </c>
      <c r="C2048">
        <v>1</v>
      </c>
      <c r="D2048">
        <v>22</v>
      </c>
      <c r="E2048" t="s">
        <v>15</v>
      </c>
      <c r="F2048">
        <v>5</v>
      </c>
      <c r="G2048">
        <v>3</v>
      </c>
      <c r="J2048" s="1">
        <f t="shared" si="339"/>
        <v>1.9634954084936209E-3</v>
      </c>
      <c r="K2048" s="2">
        <f t="shared" si="351"/>
        <v>3.6378364277704512E-3</v>
      </c>
      <c r="L2048" t="s">
        <v>13</v>
      </c>
    </row>
    <row r="2049" spans="1:12" hidden="1" x14ac:dyDescent="0.3">
      <c r="A2049">
        <v>16</v>
      </c>
      <c r="B2049">
        <v>54</v>
      </c>
      <c r="C2049">
        <v>1</v>
      </c>
      <c r="D2049">
        <v>14</v>
      </c>
      <c r="E2049" t="s">
        <v>14</v>
      </c>
      <c r="F2049">
        <v>5</v>
      </c>
      <c r="G2049">
        <v>3</v>
      </c>
      <c r="J2049" s="1">
        <f t="shared" si="339"/>
        <v>1.9634954084936209E-3</v>
      </c>
      <c r="K2049" s="2">
        <f t="shared" si="351"/>
        <v>3.6378364277704512E-3</v>
      </c>
      <c r="L2049" t="s">
        <v>13</v>
      </c>
    </row>
    <row r="2050" spans="1:12" hidden="1" x14ac:dyDescent="0.3">
      <c r="A2050">
        <v>16</v>
      </c>
      <c r="B2050">
        <v>54</v>
      </c>
      <c r="C2050">
        <v>1</v>
      </c>
      <c r="D2050">
        <v>22</v>
      </c>
      <c r="E2050" t="s">
        <v>15</v>
      </c>
      <c r="F2050">
        <v>5</v>
      </c>
      <c r="G2050">
        <v>3</v>
      </c>
      <c r="J2050" s="1">
        <f t="shared" si="339"/>
        <v>1.9634954084936209E-3</v>
      </c>
      <c r="K2050" s="2">
        <f t="shared" si="351"/>
        <v>3.6378364277704512E-3</v>
      </c>
      <c r="L2050" t="s">
        <v>13</v>
      </c>
    </row>
    <row r="2051" spans="1:12" hidden="1" x14ac:dyDescent="0.3">
      <c r="A2051">
        <v>16</v>
      </c>
      <c r="B2051">
        <v>54</v>
      </c>
      <c r="C2051">
        <v>1</v>
      </c>
      <c r="D2051">
        <v>14</v>
      </c>
      <c r="E2051" t="s">
        <v>14</v>
      </c>
      <c r="F2051">
        <v>5</v>
      </c>
      <c r="G2051">
        <v>3</v>
      </c>
      <c r="J2051" s="1">
        <f t="shared" ref="J2051:J2114" si="352">((F2051*F2051/10000)*(PI()/4*C2051))</f>
        <v>1.9634954084936209E-3</v>
      </c>
      <c r="K2051" s="2">
        <f t="shared" si="351"/>
        <v>3.6378364277704512E-3</v>
      </c>
      <c r="L2051" t="s">
        <v>13</v>
      </c>
    </row>
    <row r="2052" spans="1:12" hidden="1" x14ac:dyDescent="0.3">
      <c r="A2052">
        <v>16</v>
      </c>
      <c r="B2052">
        <v>54</v>
      </c>
      <c r="C2052">
        <v>1</v>
      </c>
      <c r="D2052">
        <v>14</v>
      </c>
      <c r="E2052" t="s">
        <v>14</v>
      </c>
      <c r="F2052">
        <v>5</v>
      </c>
      <c r="G2052">
        <v>3</v>
      </c>
      <c r="J2052" s="1">
        <f t="shared" si="352"/>
        <v>1.9634954084936209E-3</v>
      </c>
      <c r="K2052" s="2">
        <f t="shared" si="351"/>
        <v>3.6378364277704512E-3</v>
      </c>
      <c r="L2052" t="s">
        <v>13</v>
      </c>
    </row>
    <row r="2053" spans="1:12" hidden="1" x14ac:dyDescent="0.3">
      <c r="A2053">
        <v>16</v>
      </c>
      <c r="B2053">
        <v>54</v>
      </c>
      <c r="C2053">
        <v>1</v>
      </c>
      <c r="D2053">
        <v>14</v>
      </c>
      <c r="E2053" t="s">
        <v>14</v>
      </c>
      <c r="F2053">
        <v>5</v>
      </c>
      <c r="G2053">
        <v>3</v>
      </c>
      <c r="J2053" s="1">
        <f t="shared" si="352"/>
        <v>1.9634954084936209E-3</v>
      </c>
      <c r="K2053" s="2">
        <f t="shared" si="351"/>
        <v>3.6378364277704512E-3</v>
      </c>
      <c r="L2053" t="s">
        <v>13</v>
      </c>
    </row>
    <row r="2054" spans="1:12" hidden="1" x14ac:dyDescent="0.3">
      <c r="A2054">
        <v>16</v>
      </c>
      <c r="B2054">
        <v>54</v>
      </c>
      <c r="C2054">
        <v>1</v>
      </c>
      <c r="D2054">
        <v>14</v>
      </c>
      <c r="E2054" t="s">
        <v>14</v>
      </c>
      <c r="F2054">
        <v>5</v>
      </c>
      <c r="G2054">
        <v>3</v>
      </c>
      <c r="J2054" s="1">
        <f t="shared" si="352"/>
        <v>1.9634954084936209E-3</v>
      </c>
      <c r="K2054" s="2">
        <f t="shared" si="351"/>
        <v>3.6378364277704512E-3</v>
      </c>
      <c r="L2054" t="s">
        <v>13</v>
      </c>
    </row>
    <row r="2055" spans="1:12" hidden="1" x14ac:dyDescent="0.3">
      <c r="A2055">
        <v>16</v>
      </c>
      <c r="B2055">
        <v>54</v>
      </c>
      <c r="C2055">
        <v>1</v>
      </c>
      <c r="D2055">
        <v>14</v>
      </c>
      <c r="E2055" t="s">
        <v>14</v>
      </c>
      <c r="F2055">
        <v>5</v>
      </c>
      <c r="G2055">
        <v>3</v>
      </c>
      <c r="J2055" s="1">
        <f t="shared" si="352"/>
        <v>1.9634954084936209E-3</v>
      </c>
      <c r="K2055" s="2">
        <f t="shared" si="351"/>
        <v>3.6378364277704512E-3</v>
      </c>
      <c r="L2055" t="s">
        <v>13</v>
      </c>
    </row>
    <row r="2056" spans="1:12" hidden="1" x14ac:dyDescent="0.3">
      <c r="A2056">
        <v>16</v>
      </c>
      <c r="B2056">
        <v>54</v>
      </c>
      <c r="C2056">
        <v>1</v>
      </c>
      <c r="D2056">
        <v>22</v>
      </c>
      <c r="E2056" t="s">
        <v>15</v>
      </c>
      <c r="F2056">
        <v>5</v>
      </c>
      <c r="G2056">
        <v>3</v>
      </c>
      <c r="J2056" s="1">
        <f t="shared" si="352"/>
        <v>1.9634954084936209E-3</v>
      </c>
      <c r="K2056" s="2">
        <f t="shared" si="351"/>
        <v>3.6378364277704512E-3</v>
      </c>
      <c r="L2056" t="s">
        <v>13</v>
      </c>
    </row>
    <row r="2057" spans="1:12" hidden="1" x14ac:dyDescent="0.3">
      <c r="A2057">
        <v>16</v>
      </c>
      <c r="B2057">
        <v>54</v>
      </c>
      <c r="C2057">
        <v>1</v>
      </c>
      <c r="D2057">
        <v>14</v>
      </c>
      <c r="E2057" t="s">
        <v>14</v>
      </c>
      <c r="F2057">
        <v>5</v>
      </c>
      <c r="G2057">
        <v>3</v>
      </c>
      <c r="J2057" s="1">
        <f t="shared" si="352"/>
        <v>1.9634954084936209E-3</v>
      </c>
      <c r="K2057" s="2">
        <f t="shared" si="351"/>
        <v>3.6378364277704512E-3</v>
      </c>
      <c r="L2057" t="s">
        <v>13</v>
      </c>
    </row>
    <row r="2058" spans="1:12" hidden="1" x14ac:dyDescent="0.3">
      <c r="A2058">
        <v>16</v>
      </c>
      <c r="B2058">
        <v>54</v>
      </c>
      <c r="C2058">
        <v>1</v>
      </c>
      <c r="D2058">
        <v>22</v>
      </c>
      <c r="E2058" t="s">
        <v>15</v>
      </c>
      <c r="F2058">
        <v>5</v>
      </c>
      <c r="G2058">
        <v>3</v>
      </c>
      <c r="J2058" s="1">
        <f t="shared" si="352"/>
        <v>1.9634954084936209E-3</v>
      </c>
      <c r="K2058" s="2">
        <f t="shared" si="351"/>
        <v>3.6378364277704512E-3</v>
      </c>
      <c r="L2058" t="s">
        <v>13</v>
      </c>
    </row>
    <row r="2059" spans="1:12" hidden="1" x14ac:dyDescent="0.3">
      <c r="A2059">
        <v>16</v>
      </c>
      <c r="B2059">
        <v>54</v>
      </c>
      <c r="C2059">
        <v>1</v>
      </c>
      <c r="D2059">
        <v>14</v>
      </c>
      <c r="E2059" t="s">
        <v>14</v>
      </c>
      <c r="F2059">
        <v>5</v>
      </c>
      <c r="G2059">
        <v>3</v>
      </c>
      <c r="J2059" s="1">
        <f t="shared" si="352"/>
        <v>1.9634954084936209E-3</v>
      </c>
      <c r="K2059" s="2">
        <f t="shared" si="351"/>
        <v>3.6378364277704512E-3</v>
      </c>
      <c r="L2059" t="s">
        <v>13</v>
      </c>
    </row>
    <row r="2060" spans="1:12" hidden="1" x14ac:dyDescent="0.3">
      <c r="A2060">
        <v>16</v>
      </c>
      <c r="B2060">
        <v>54</v>
      </c>
      <c r="C2060">
        <v>1</v>
      </c>
      <c r="D2060">
        <v>14</v>
      </c>
      <c r="E2060" t="s">
        <v>14</v>
      </c>
      <c r="F2060">
        <v>5</v>
      </c>
      <c r="G2060">
        <v>3</v>
      </c>
      <c r="J2060" s="1">
        <f t="shared" si="352"/>
        <v>1.9634954084936209E-3</v>
      </c>
      <c r="K2060" s="2">
        <f t="shared" si="351"/>
        <v>3.6378364277704512E-3</v>
      </c>
      <c r="L2060" t="s">
        <v>13</v>
      </c>
    </row>
    <row r="2061" spans="1:12" hidden="1" x14ac:dyDescent="0.3">
      <c r="A2061">
        <v>16</v>
      </c>
      <c r="B2061">
        <v>54</v>
      </c>
      <c r="C2061">
        <v>1</v>
      </c>
      <c r="D2061">
        <v>14</v>
      </c>
      <c r="E2061" t="s">
        <v>14</v>
      </c>
      <c r="F2061">
        <v>5</v>
      </c>
      <c r="G2061">
        <v>3</v>
      </c>
      <c r="J2061" s="1">
        <f t="shared" si="352"/>
        <v>1.9634954084936209E-3</v>
      </c>
      <c r="K2061" s="2">
        <f t="shared" si="351"/>
        <v>3.6378364277704512E-3</v>
      </c>
      <c r="L2061" t="s">
        <v>13</v>
      </c>
    </row>
    <row r="2062" spans="1:12" hidden="1" x14ac:dyDescent="0.3">
      <c r="A2062">
        <v>16</v>
      </c>
      <c r="B2062">
        <v>54</v>
      </c>
      <c r="C2062">
        <v>1</v>
      </c>
      <c r="D2062">
        <v>14</v>
      </c>
      <c r="E2062" t="s">
        <v>14</v>
      </c>
      <c r="F2062">
        <v>5</v>
      </c>
      <c r="G2062">
        <v>3</v>
      </c>
      <c r="J2062" s="1">
        <f t="shared" si="352"/>
        <v>1.9634954084936209E-3</v>
      </c>
      <c r="K2062" s="2">
        <f t="shared" si="351"/>
        <v>3.6378364277704512E-3</v>
      </c>
      <c r="L2062" t="s">
        <v>13</v>
      </c>
    </row>
    <row r="2063" spans="1:12" hidden="1" x14ac:dyDescent="0.3">
      <c r="A2063">
        <v>16</v>
      </c>
      <c r="B2063">
        <v>54</v>
      </c>
      <c r="C2063">
        <v>1</v>
      </c>
      <c r="D2063">
        <v>22</v>
      </c>
      <c r="E2063" t="s">
        <v>15</v>
      </c>
      <c r="F2063">
        <v>5</v>
      </c>
      <c r="G2063">
        <v>3</v>
      </c>
      <c r="J2063" s="1">
        <f t="shared" si="352"/>
        <v>1.9634954084936209E-3</v>
      </c>
      <c r="K2063" s="2">
        <f t="shared" si="351"/>
        <v>3.6378364277704512E-3</v>
      </c>
      <c r="L2063" t="s">
        <v>13</v>
      </c>
    </row>
    <row r="2064" spans="1:12" hidden="1" x14ac:dyDescent="0.3">
      <c r="A2064">
        <v>16</v>
      </c>
      <c r="B2064">
        <v>54</v>
      </c>
      <c r="C2064">
        <v>1</v>
      </c>
      <c r="D2064">
        <v>22</v>
      </c>
      <c r="E2064" t="s">
        <v>15</v>
      </c>
      <c r="F2064">
        <v>5</v>
      </c>
      <c r="G2064">
        <v>3</v>
      </c>
      <c r="J2064" s="1">
        <f t="shared" si="352"/>
        <v>1.9634954084936209E-3</v>
      </c>
      <c r="K2064" s="2">
        <f t="shared" si="351"/>
        <v>3.6378364277704512E-3</v>
      </c>
      <c r="L2064" t="s">
        <v>13</v>
      </c>
    </row>
    <row r="2065" spans="1:12" hidden="1" x14ac:dyDescent="0.3">
      <c r="A2065">
        <v>16</v>
      </c>
      <c r="B2065">
        <v>54</v>
      </c>
      <c r="C2065">
        <v>1</v>
      </c>
      <c r="D2065">
        <v>14</v>
      </c>
      <c r="E2065" t="s">
        <v>14</v>
      </c>
      <c r="F2065">
        <v>5</v>
      </c>
      <c r="G2065">
        <v>3</v>
      </c>
      <c r="J2065" s="1">
        <f t="shared" si="352"/>
        <v>1.9634954084936209E-3</v>
      </c>
      <c r="K2065" s="2">
        <f t="shared" si="351"/>
        <v>3.6378364277704512E-3</v>
      </c>
      <c r="L2065" t="s">
        <v>13</v>
      </c>
    </row>
    <row r="2066" spans="1:12" hidden="1" x14ac:dyDescent="0.3">
      <c r="A2066">
        <v>16</v>
      </c>
      <c r="B2066">
        <v>54</v>
      </c>
      <c r="C2066">
        <v>1</v>
      </c>
      <c r="D2066">
        <v>14</v>
      </c>
      <c r="E2066" t="s">
        <v>14</v>
      </c>
      <c r="F2066">
        <v>5</v>
      </c>
      <c r="G2066">
        <v>3</v>
      </c>
      <c r="J2066" s="1">
        <f t="shared" si="352"/>
        <v>1.9634954084936209E-3</v>
      </c>
      <c r="K2066" s="2">
        <f t="shared" si="351"/>
        <v>3.6378364277704512E-3</v>
      </c>
      <c r="L2066" t="s">
        <v>13</v>
      </c>
    </row>
    <row r="2067" spans="1:12" hidden="1" x14ac:dyDescent="0.3">
      <c r="A2067">
        <v>16</v>
      </c>
      <c r="B2067">
        <v>54</v>
      </c>
      <c r="C2067">
        <v>1</v>
      </c>
      <c r="D2067">
        <v>24</v>
      </c>
      <c r="E2067" t="s">
        <v>18</v>
      </c>
      <c r="F2067">
        <v>5</v>
      </c>
      <c r="G2067">
        <v>3</v>
      </c>
      <c r="J2067" s="1">
        <f t="shared" si="352"/>
        <v>1.9634954084936209E-3</v>
      </c>
      <c r="K2067" s="2">
        <f>EXP(-9.81042+1.86563*LN(F2067)+1.0563*LN(G2067))</f>
        <v>3.5268851656513989E-3</v>
      </c>
      <c r="L2067" t="s">
        <v>13</v>
      </c>
    </row>
    <row r="2068" spans="1:12" hidden="1" x14ac:dyDescent="0.3">
      <c r="A2068">
        <v>16</v>
      </c>
      <c r="B2068">
        <v>54</v>
      </c>
      <c r="C2068">
        <v>1</v>
      </c>
      <c r="D2068">
        <v>10</v>
      </c>
      <c r="E2068" t="s">
        <v>12</v>
      </c>
      <c r="F2068">
        <v>25</v>
      </c>
      <c r="G2068">
        <v>6</v>
      </c>
      <c r="J2068" s="1">
        <f t="shared" si="352"/>
        <v>4.9087385212340517E-2</v>
      </c>
      <c r="K2068" s="2">
        <f>EXP(-9.7663+1.83097*LN(F2068)+1.09511*LN(G2068))</f>
        <v>0.14801210491524977</v>
      </c>
      <c r="L2068" t="s">
        <v>17</v>
      </c>
    </row>
    <row r="2069" spans="1:12" hidden="1" x14ac:dyDescent="0.3">
      <c r="A2069">
        <v>16</v>
      </c>
      <c r="B2069">
        <v>54</v>
      </c>
      <c r="C2069">
        <v>1</v>
      </c>
      <c r="D2069">
        <v>24</v>
      </c>
      <c r="E2069" t="s">
        <v>18</v>
      </c>
      <c r="F2069">
        <v>5</v>
      </c>
      <c r="G2069">
        <v>3</v>
      </c>
      <c r="J2069" s="1">
        <f t="shared" si="352"/>
        <v>1.9634954084936209E-3</v>
      </c>
      <c r="K2069" s="2">
        <f t="shared" ref="K2069:K2072" si="353">EXP(-9.81042+1.86563*LN(F2069)+1.0563*LN(G2069))</f>
        <v>3.5268851656513989E-3</v>
      </c>
      <c r="L2069" t="s">
        <v>13</v>
      </c>
    </row>
    <row r="2070" spans="1:12" hidden="1" x14ac:dyDescent="0.3">
      <c r="A2070">
        <v>16</v>
      </c>
      <c r="B2070">
        <v>54</v>
      </c>
      <c r="C2070">
        <v>1</v>
      </c>
      <c r="D2070">
        <v>24</v>
      </c>
      <c r="E2070" t="s">
        <v>18</v>
      </c>
      <c r="F2070">
        <v>10</v>
      </c>
      <c r="G2070">
        <v>5</v>
      </c>
      <c r="J2070" s="1">
        <f t="shared" si="352"/>
        <v>7.8539816339744835E-3</v>
      </c>
      <c r="K2070" s="2">
        <f t="shared" si="353"/>
        <v>2.2046555420420225E-2</v>
      </c>
      <c r="L2070" t="s">
        <v>13</v>
      </c>
    </row>
    <row r="2071" spans="1:12" hidden="1" x14ac:dyDescent="0.3">
      <c r="A2071">
        <v>16</v>
      </c>
      <c r="B2071">
        <v>55</v>
      </c>
      <c r="C2071">
        <v>1</v>
      </c>
      <c r="D2071">
        <v>24</v>
      </c>
      <c r="E2071" t="s">
        <v>18</v>
      </c>
      <c r="F2071">
        <v>5</v>
      </c>
      <c r="G2071">
        <v>3</v>
      </c>
      <c r="J2071" s="1">
        <f t="shared" si="352"/>
        <v>1.9634954084936209E-3</v>
      </c>
      <c r="K2071" s="2">
        <f t="shared" si="353"/>
        <v>3.5268851656513989E-3</v>
      </c>
      <c r="L2071" t="s">
        <v>13</v>
      </c>
    </row>
    <row r="2072" spans="1:12" hidden="1" x14ac:dyDescent="0.3">
      <c r="A2072">
        <v>16</v>
      </c>
      <c r="B2072">
        <v>55</v>
      </c>
      <c r="C2072">
        <v>1</v>
      </c>
      <c r="D2072">
        <v>24</v>
      </c>
      <c r="E2072" t="s">
        <v>18</v>
      </c>
      <c r="F2072">
        <v>10</v>
      </c>
      <c r="G2072">
        <v>5</v>
      </c>
      <c r="J2072" s="1">
        <f t="shared" si="352"/>
        <v>7.8539816339744835E-3</v>
      </c>
      <c r="K2072" s="2">
        <f t="shared" si="353"/>
        <v>2.2046555420420225E-2</v>
      </c>
      <c r="L2072" t="s">
        <v>13</v>
      </c>
    </row>
    <row r="2073" spans="1:12" hidden="1" x14ac:dyDescent="0.3">
      <c r="A2073">
        <v>16</v>
      </c>
      <c r="B2073">
        <v>55</v>
      </c>
      <c r="C2073">
        <v>1</v>
      </c>
      <c r="D2073">
        <v>10</v>
      </c>
      <c r="E2073" t="s">
        <v>12</v>
      </c>
      <c r="F2073">
        <v>10</v>
      </c>
      <c r="G2073">
        <v>3</v>
      </c>
      <c r="J2073" s="1">
        <f t="shared" si="352"/>
        <v>7.8539816339744835E-3</v>
      </c>
      <c r="K2073" s="2">
        <f t="shared" ref="K2073:K2074" si="354">EXP(-9.7663+1.83097*LN(F2073)+1.09511*LN(G2073))</f>
        <v>1.2942556175112916E-2</v>
      </c>
      <c r="L2073" t="s">
        <v>13</v>
      </c>
    </row>
    <row r="2074" spans="1:12" hidden="1" x14ac:dyDescent="0.3">
      <c r="A2074">
        <v>16</v>
      </c>
      <c r="B2074">
        <v>55</v>
      </c>
      <c r="C2074">
        <v>1</v>
      </c>
      <c r="D2074">
        <v>10</v>
      </c>
      <c r="E2074" t="s">
        <v>12</v>
      </c>
      <c r="F2074">
        <v>5</v>
      </c>
      <c r="G2074">
        <v>3</v>
      </c>
      <c r="J2074" s="1">
        <f t="shared" si="352"/>
        <v>1.9634954084936209E-3</v>
      </c>
      <c r="K2074" s="2">
        <f t="shared" si="354"/>
        <v>3.6378364277704512E-3</v>
      </c>
      <c r="L2074" t="s">
        <v>13</v>
      </c>
    </row>
    <row r="2075" spans="1:12" hidden="1" x14ac:dyDescent="0.3">
      <c r="A2075">
        <v>16</v>
      </c>
      <c r="B2075">
        <v>55</v>
      </c>
      <c r="C2075">
        <v>1</v>
      </c>
      <c r="D2075">
        <v>24</v>
      </c>
      <c r="E2075" t="s">
        <v>18</v>
      </c>
      <c r="F2075">
        <v>5</v>
      </c>
      <c r="G2075">
        <v>3</v>
      </c>
      <c r="J2075" s="1">
        <f t="shared" si="352"/>
        <v>1.9634954084936209E-3</v>
      </c>
      <c r="K2075" s="2">
        <f t="shared" ref="K2075:K2077" si="355">EXP(-9.81042+1.86563*LN(F2075)+1.0563*LN(G2075))</f>
        <v>3.5268851656513989E-3</v>
      </c>
      <c r="L2075" t="s">
        <v>13</v>
      </c>
    </row>
    <row r="2076" spans="1:12" hidden="1" x14ac:dyDescent="0.3">
      <c r="A2076">
        <v>16</v>
      </c>
      <c r="B2076">
        <v>55</v>
      </c>
      <c r="C2076">
        <v>1</v>
      </c>
      <c r="D2076">
        <v>24</v>
      </c>
      <c r="E2076" t="s">
        <v>18</v>
      </c>
      <c r="F2076">
        <v>10</v>
      </c>
      <c r="G2076">
        <v>6</v>
      </c>
      <c r="J2076" s="1">
        <f t="shared" si="352"/>
        <v>7.8539816339744835E-3</v>
      </c>
      <c r="K2076" s="2">
        <f t="shared" si="355"/>
        <v>2.6728826664807165E-2</v>
      </c>
      <c r="L2076" t="s">
        <v>13</v>
      </c>
    </row>
    <row r="2077" spans="1:12" hidden="1" x14ac:dyDescent="0.3">
      <c r="A2077">
        <v>16</v>
      </c>
      <c r="B2077">
        <v>55</v>
      </c>
      <c r="C2077">
        <v>1</v>
      </c>
      <c r="D2077">
        <v>24</v>
      </c>
      <c r="E2077" t="s">
        <v>18</v>
      </c>
      <c r="F2077">
        <v>5</v>
      </c>
      <c r="G2077">
        <v>6</v>
      </c>
      <c r="J2077" s="1">
        <f t="shared" si="352"/>
        <v>1.9634954084936209E-3</v>
      </c>
      <c r="K2077" s="2">
        <f t="shared" si="355"/>
        <v>7.3344795804612326E-3</v>
      </c>
      <c r="L2077" t="s">
        <v>13</v>
      </c>
    </row>
    <row r="2078" spans="1:12" hidden="1" x14ac:dyDescent="0.3">
      <c r="A2078">
        <v>16</v>
      </c>
      <c r="B2078">
        <v>55</v>
      </c>
      <c r="C2078">
        <v>1</v>
      </c>
      <c r="D2078">
        <v>22</v>
      </c>
      <c r="E2078" t="s">
        <v>15</v>
      </c>
      <c r="F2078">
        <v>5</v>
      </c>
      <c r="G2078">
        <v>3</v>
      </c>
      <c r="J2078" s="1">
        <f t="shared" si="352"/>
        <v>1.9634954084936209E-3</v>
      </c>
      <c r="K2078" s="2">
        <f t="shared" ref="K2078:K2082" si="356">EXP(-9.7663+1.83097*LN(F2078)+1.09511*LN(G2078))</f>
        <v>3.6378364277704512E-3</v>
      </c>
      <c r="L2078" t="s">
        <v>13</v>
      </c>
    </row>
    <row r="2079" spans="1:12" hidden="1" x14ac:dyDescent="0.3">
      <c r="A2079">
        <v>16</v>
      </c>
      <c r="B2079">
        <v>55</v>
      </c>
      <c r="C2079">
        <v>1</v>
      </c>
      <c r="D2079">
        <v>10</v>
      </c>
      <c r="E2079" t="s">
        <v>21</v>
      </c>
      <c r="F2079">
        <v>5</v>
      </c>
      <c r="G2079">
        <v>3</v>
      </c>
      <c r="J2079" s="1">
        <f t="shared" si="352"/>
        <v>1.9634954084936209E-3</v>
      </c>
      <c r="K2079" s="2">
        <f t="shared" si="356"/>
        <v>3.6378364277704512E-3</v>
      </c>
      <c r="L2079" t="s">
        <v>13</v>
      </c>
    </row>
    <row r="2080" spans="1:12" hidden="1" x14ac:dyDescent="0.3">
      <c r="A2080">
        <v>16</v>
      </c>
      <c r="B2080">
        <v>55</v>
      </c>
      <c r="C2080">
        <v>1</v>
      </c>
      <c r="D2080">
        <v>10</v>
      </c>
      <c r="E2080" t="s">
        <v>12</v>
      </c>
      <c r="F2080">
        <v>5</v>
      </c>
      <c r="G2080">
        <v>3</v>
      </c>
      <c r="J2080" s="1">
        <f t="shared" si="352"/>
        <v>1.9634954084936209E-3</v>
      </c>
      <c r="K2080" s="2">
        <f t="shared" si="356"/>
        <v>3.6378364277704512E-3</v>
      </c>
      <c r="L2080" t="s">
        <v>13</v>
      </c>
    </row>
    <row r="2081" spans="1:12" hidden="1" x14ac:dyDescent="0.3">
      <c r="A2081">
        <v>16</v>
      </c>
      <c r="B2081">
        <v>55</v>
      </c>
      <c r="C2081">
        <v>1</v>
      </c>
      <c r="D2081">
        <v>10</v>
      </c>
      <c r="E2081" t="s">
        <v>12</v>
      </c>
      <c r="F2081">
        <v>10</v>
      </c>
      <c r="G2081">
        <v>3</v>
      </c>
      <c r="J2081" s="1">
        <f t="shared" si="352"/>
        <v>7.8539816339744835E-3</v>
      </c>
      <c r="K2081" s="2">
        <f t="shared" si="356"/>
        <v>1.2942556175112916E-2</v>
      </c>
      <c r="L2081" t="s">
        <v>13</v>
      </c>
    </row>
    <row r="2082" spans="1:12" hidden="1" x14ac:dyDescent="0.3">
      <c r="A2082">
        <v>16</v>
      </c>
      <c r="B2082">
        <v>55</v>
      </c>
      <c r="C2082">
        <v>1</v>
      </c>
      <c r="D2082">
        <v>10</v>
      </c>
      <c r="E2082" t="s">
        <v>12</v>
      </c>
      <c r="F2082">
        <v>5</v>
      </c>
      <c r="G2082">
        <v>3</v>
      </c>
      <c r="J2082" s="1">
        <f t="shared" si="352"/>
        <v>1.9634954084936209E-3</v>
      </c>
      <c r="K2082" s="2">
        <f t="shared" si="356"/>
        <v>3.6378364277704512E-3</v>
      </c>
      <c r="L2082" t="s">
        <v>13</v>
      </c>
    </row>
    <row r="2083" spans="1:12" hidden="1" x14ac:dyDescent="0.3">
      <c r="A2083">
        <v>16</v>
      </c>
      <c r="B2083">
        <v>55</v>
      </c>
      <c r="C2083">
        <v>1</v>
      </c>
      <c r="D2083">
        <v>24</v>
      </c>
      <c r="E2083" t="s">
        <v>18</v>
      </c>
      <c r="F2083">
        <v>5</v>
      </c>
      <c r="G2083">
        <v>3</v>
      </c>
      <c r="J2083" s="1">
        <f t="shared" si="352"/>
        <v>1.9634954084936209E-3</v>
      </c>
      <c r="K2083" s="2">
        <f>EXP(-9.81042+1.86563*LN(F2083)+1.0563*LN(G2083))</f>
        <v>3.5268851656513989E-3</v>
      </c>
      <c r="L2083" t="s">
        <v>13</v>
      </c>
    </row>
    <row r="2084" spans="1:12" hidden="1" x14ac:dyDescent="0.3">
      <c r="A2084">
        <v>16</v>
      </c>
      <c r="B2084">
        <v>55</v>
      </c>
      <c r="C2084">
        <v>1</v>
      </c>
      <c r="D2084">
        <v>10</v>
      </c>
      <c r="E2084" t="s">
        <v>12</v>
      </c>
      <c r="F2084">
        <v>25</v>
      </c>
      <c r="G2084">
        <v>6</v>
      </c>
      <c r="J2084" s="1">
        <f t="shared" si="352"/>
        <v>4.9087385212340517E-2</v>
      </c>
      <c r="K2084" s="2">
        <f>EXP(-9.7663+1.83097*LN(F2084)+1.09511*LN(G2084))</f>
        <v>0.14801210491524977</v>
      </c>
      <c r="L2084" t="s">
        <v>17</v>
      </c>
    </row>
    <row r="2085" spans="1:12" hidden="1" x14ac:dyDescent="0.3">
      <c r="A2085">
        <v>16</v>
      </c>
      <c r="B2085">
        <v>55</v>
      </c>
      <c r="C2085">
        <v>1</v>
      </c>
      <c r="D2085">
        <v>24</v>
      </c>
      <c r="E2085" t="s">
        <v>18</v>
      </c>
      <c r="F2085">
        <v>5</v>
      </c>
      <c r="G2085">
        <v>3</v>
      </c>
      <c r="J2085" s="1">
        <f t="shared" si="352"/>
        <v>1.9634954084936209E-3</v>
      </c>
      <c r="K2085" s="2">
        <f t="shared" ref="K2085:K2091" si="357">EXP(-9.81042+1.86563*LN(F2085)+1.0563*LN(G2085))</f>
        <v>3.5268851656513989E-3</v>
      </c>
      <c r="L2085" t="s">
        <v>13</v>
      </c>
    </row>
    <row r="2086" spans="1:12" hidden="1" x14ac:dyDescent="0.3">
      <c r="A2086">
        <v>16</v>
      </c>
      <c r="B2086">
        <v>55</v>
      </c>
      <c r="C2086">
        <v>1</v>
      </c>
      <c r="D2086">
        <v>24</v>
      </c>
      <c r="E2086" t="s">
        <v>18</v>
      </c>
      <c r="F2086">
        <v>5</v>
      </c>
      <c r="G2086">
        <v>3</v>
      </c>
      <c r="J2086" s="1">
        <f t="shared" si="352"/>
        <v>1.9634954084936209E-3</v>
      </c>
      <c r="K2086" s="2">
        <f t="shared" si="357"/>
        <v>3.5268851656513989E-3</v>
      </c>
      <c r="L2086" t="s">
        <v>13</v>
      </c>
    </row>
    <row r="2087" spans="1:12" hidden="1" x14ac:dyDescent="0.3">
      <c r="A2087">
        <v>16</v>
      </c>
      <c r="B2087">
        <v>55</v>
      </c>
      <c r="C2087">
        <v>1</v>
      </c>
      <c r="D2087">
        <v>24</v>
      </c>
      <c r="E2087" t="s">
        <v>18</v>
      </c>
      <c r="F2087">
        <v>5</v>
      </c>
      <c r="G2087">
        <v>3</v>
      </c>
      <c r="J2087" s="1">
        <f t="shared" si="352"/>
        <v>1.9634954084936209E-3</v>
      </c>
      <c r="K2087" s="2">
        <f t="shared" si="357"/>
        <v>3.5268851656513989E-3</v>
      </c>
      <c r="L2087" t="s">
        <v>13</v>
      </c>
    </row>
    <row r="2088" spans="1:12" hidden="1" x14ac:dyDescent="0.3">
      <c r="A2088">
        <v>16</v>
      </c>
      <c r="B2088">
        <v>55</v>
      </c>
      <c r="C2088">
        <v>1</v>
      </c>
      <c r="D2088">
        <v>24</v>
      </c>
      <c r="E2088" t="s">
        <v>18</v>
      </c>
      <c r="F2088">
        <v>5</v>
      </c>
      <c r="G2088">
        <v>3</v>
      </c>
      <c r="J2088" s="1">
        <f t="shared" si="352"/>
        <v>1.9634954084936209E-3</v>
      </c>
      <c r="K2088" s="2">
        <f t="shared" si="357"/>
        <v>3.5268851656513989E-3</v>
      </c>
      <c r="L2088" t="s">
        <v>13</v>
      </c>
    </row>
    <row r="2089" spans="1:12" hidden="1" x14ac:dyDescent="0.3">
      <c r="A2089">
        <v>16</v>
      </c>
      <c r="B2089">
        <v>55</v>
      </c>
      <c r="C2089">
        <v>1</v>
      </c>
      <c r="D2089">
        <v>24</v>
      </c>
      <c r="E2089" t="s">
        <v>18</v>
      </c>
      <c r="F2089">
        <v>5</v>
      </c>
      <c r="G2089">
        <v>3</v>
      </c>
      <c r="J2089" s="1">
        <f t="shared" si="352"/>
        <v>1.9634954084936209E-3</v>
      </c>
      <c r="K2089" s="2">
        <f t="shared" si="357"/>
        <v>3.5268851656513989E-3</v>
      </c>
      <c r="L2089" t="s">
        <v>13</v>
      </c>
    </row>
    <row r="2090" spans="1:12" hidden="1" x14ac:dyDescent="0.3">
      <c r="A2090">
        <v>16</v>
      </c>
      <c r="B2090">
        <v>55</v>
      </c>
      <c r="C2090">
        <v>1</v>
      </c>
      <c r="D2090">
        <v>24</v>
      </c>
      <c r="E2090" t="s">
        <v>18</v>
      </c>
      <c r="F2090">
        <v>5</v>
      </c>
      <c r="G2090">
        <v>3</v>
      </c>
      <c r="J2090" s="1">
        <f t="shared" si="352"/>
        <v>1.9634954084936209E-3</v>
      </c>
      <c r="K2090" s="2">
        <f t="shared" si="357"/>
        <v>3.5268851656513989E-3</v>
      </c>
      <c r="L2090" t="s">
        <v>13</v>
      </c>
    </row>
    <row r="2091" spans="1:12" hidden="1" x14ac:dyDescent="0.3">
      <c r="A2091">
        <v>16</v>
      </c>
      <c r="B2091">
        <v>55</v>
      </c>
      <c r="C2091">
        <v>1</v>
      </c>
      <c r="D2091">
        <v>24</v>
      </c>
      <c r="E2091" t="s">
        <v>18</v>
      </c>
      <c r="F2091">
        <v>5</v>
      </c>
      <c r="G2091">
        <v>3</v>
      </c>
      <c r="J2091" s="1">
        <f t="shared" si="352"/>
        <v>1.9634954084936209E-3</v>
      </c>
      <c r="K2091" s="2">
        <f t="shared" si="357"/>
        <v>3.5268851656513989E-3</v>
      </c>
      <c r="L2091" t="s">
        <v>13</v>
      </c>
    </row>
    <row r="2092" spans="1:12" hidden="1" x14ac:dyDescent="0.3">
      <c r="A2092">
        <v>16</v>
      </c>
      <c r="B2092">
        <v>55</v>
      </c>
      <c r="C2092">
        <v>1</v>
      </c>
      <c r="D2092">
        <v>10</v>
      </c>
      <c r="E2092" t="s">
        <v>12</v>
      </c>
      <c r="F2092">
        <v>5</v>
      </c>
      <c r="G2092">
        <v>3</v>
      </c>
      <c r="J2092" s="1">
        <f t="shared" si="352"/>
        <v>1.9634954084936209E-3</v>
      </c>
      <c r="K2092" s="2">
        <f t="shared" ref="K2092:K2095" si="358">EXP(-9.7663+1.83097*LN(F2092)+1.09511*LN(G2092))</f>
        <v>3.6378364277704512E-3</v>
      </c>
      <c r="L2092" t="s">
        <v>13</v>
      </c>
    </row>
    <row r="2093" spans="1:12" hidden="1" x14ac:dyDescent="0.3">
      <c r="A2093">
        <v>16</v>
      </c>
      <c r="B2093">
        <v>55</v>
      </c>
      <c r="C2093">
        <v>1</v>
      </c>
      <c r="D2093">
        <v>10</v>
      </c>
      <c r="E2093" t="s">
        <v>12</v>
      </c>
      <c r="F2093">
        <v>5</v>
      </c>
      <c r="G2093">
        <v>3</v>
      </c>
      <c r="J2093" s="1">
        <f t="shared" si="352"/>
        <v>1.9634954084936209E-3</v>
      </c>
      <c r="K2093" s="2">
        <f t="shared" si="358"/>
        <v>3.6378364277704512E-3</v>
      </c>
      <c r="L2093" t="s">
        <v>13</v>
      </c>
    </row>
    <row r="2094" spans="1:12" hidden="1" x14ac:dyDescent="0.3">
      <c r="A2094">
        <v>16</v>
      </c>
      <c r="B2094">
        <v>55</v>
      </c>
      <c r="C2094">
        <v>1</v>
      </c>
      <c r="D2094">
        <v>10</v>
      </c>
      <c r="E2094" t="s">
        <v>12</v>
      </c>
      <c r="F2094">
        <v>10</v>
      </c>
      <c r="G2094">
        <v>3</v>
      </c>
      <c r="J2094" s="1">
        <f t="shared" si="352"/>
        <v>7.8539816339744835E-3</v>
      </c>
      <c r="K2094" s="2">
        <f t="shared" si="358"/>
        <v>1.2942556175112916E-2</v>
      </c>
      <c r="L2094" t="s">
        <v>13</v>
      </c>
    </row>
    <row r="2095" spans="1:12" hidden="1" x14ac:dyDescent="0.3">
      <c r="A2095">
        <v>16</v>
      </c>
      <c r="B2095">
        <v>55</v>
      </c>
      <c r="C2095">
        <v>1</v>
      </c>
      <c r="D2095">
        <v>10</v>
      </c>
      <c r="E2095" t="s">
        <v>12</v>
      </c>
      <c r="F2095">
        <v>5</v>
      </c>
      <c r="G2095">
        <v>3</v>
      </c>
      <c r="J2095" s="1">
        <f t="shared" si="352"/>
        <v>1.9634954084936209E-3</v>
      </c>
      <c r="K2095" s="2">
        <f t="shared" si="358"/>
        <v>3.6378364277704512E-3</v>
      </c>
      <c r="L2095" t="s">
        <v>13</v>
      </c>
    </row>
    <row r="2096" spans="1:12" hidden="1" x14ac:dyDescent="0.3">
      <c r="A2096">
        <v>16</v>
      </c>
      <c r="B2096">
        <v>55</v>
      </c>
      <c r="C2096">
        <v>1</v>
      </c>
      <c r="D2096">
        <v>24</v>
      </c>
      <c r="E2096" t="s">
        <v>18</v>
      </c>
      <c r="F2096">
        <v>5</v>
      </c>
      <c r="G2096">
        <v>3</v>
      </c>
      <c r="J2096" s="1">
        <f t="shared" si="352"/>
        <v>1.9634954084936209E-3</v>
      </c>
      <c r="K2096" s="2">
        <f>EXP(-9.81042+1.86563*LN(F2096)+1.0563*LN(G2096))</f>
        <v>3.5268851656513989E-3</v>
      </c>
      <c r="L2096" t="s">
        <v>13</v>
      </c>
    </row>
    <row r="2097" spans="1:12" hidden="1" x14ac:dyDescent="0.3">
      <c r="A2097">
        <v>16</v>
      </c>
      <c r="B2097">
        <v>55</v>
      </c>
      <c r="C2097">
        <v>1</v>
      </c>
      <c r="D2097">
        <v>10</v>
      </c>
      <c r="E2097" t="s">
        <v>12</v>
      </c>
      <c r="F2097">
        <v>25</v>
      </c>
      <c r="G2097">
        <v>6</v>
      </c>
      <c r="J2097" s="1">
        <f t="shared" si="352"/>
        <v>4.9087385212340517E-2</v>
      </c>
      <c r="K2097" s="2">
        <f>EXP(-9.7663+1.83097*LN(F2097)+1.09511*LN(G2097))</f>
        <v>0.14801210491524977</v>
      </c>
      <c r="L2097" t="s">
        <v>17</v>
      </c>
    </row>
    <row r="2098" spans="1:12" hidden="1" x14ac:dyDescent="0.3">
      <c r="A2098">
        <v>16</v>
      </c>
      <c r="B2098">
        <v>55</v>
      </c>
      <c r="C2098">
        <v>1</v>
      </c>
      <c r="D2098">
        <v>24</v>
      </c>
      <c r="E2098" t="s">
        <v>18</v>
      </c>
      <c r="F2098">
        <v>5</v>
      </c>
      <c r="G2098">
        <v>3</v>
      </c>
      <c r="J2098" s="1">
        <f t="shared" si="352"/>
        <v>1.9634954084936209E-3</v>
      </c>
      <c r="K2098" s="2">
        <f t="shared" ref="K2098:K2100" si="359">EXP(-9.81042+1.86563*LN(F2098)+1.0563*LN(G2098))</f>
        <v>3.5268851656513989E-3</v>
      </c>
      <c r="L2098" t="s">
        <v>13</v>
      </c>
    </row>
    <row r="2099" spans="1:12" hidden="1" x14ac:dyDescent="0.3">
      <c r="A2099">
        <v>16</v>
      </c>
      <c r="B2099">
        <v>55</v>
      </c>
      <c r="C2099">
        <v>1</v>
      </c>
      <c r="D2099">
        <v>24</v>
      </c>
      <c r="E2099" t="s">
        <v>18</v>
      </c>
      <c r="F2099">
        <v>5</v>
      </c>
      <c r="G2099">
        <v>3</v>
      </c>
      <c r="J2099" s="1">
        <f t="shared" si="352"/>
        <v>1.9634954084936209E-3</v>
      </c>
      <c r="K2099" s="2">
        <f t="shared" si="359"/>
        <v>3.5268851656513989E-3</v>
      </c>
      <c r="L2099" t="s">
        <v>13</v>
      </c>
    </row>
    <row r="2100" spans="1:12" hidden="1" x14ac:dyDescent="0.3">
      <c r="A2100">
        <v>16</v>
      </c>
      <c r="B2100">
        <v>55</v>
      </c>
      <c r="C2100">
        <v>1</v>
      </c>
      <c r="D2100">
        <v>24</v>
      </c>
      <c r="E2100" t="s">
        <v>18</v>
      </c>
      <c r="F2100">
        <v>5</v>
      </c>
      <c r="G2100">
        <v>3</v>
      </c>
      <c r="J2100" s="1">
        <f t="shared" si="352"/>
        <v>1.9634954084936209E-3</v>
      </c>
      <c r="K2100" s="2">
        <f t="shared" si="359"/>
        <v>3.5268851656513989E-3</v>
      </c>
      <c r="L2100" t="s">
        <v>13</v>
      </c>
    </row>
    <row r="2101" spans="1:12" hidden="1" x14ac:dyDescent="0.3">
      <c r="A2101">
        <v>16</v>
      </c>
      <c r="B2101">
        <v>55</v>
      </c>
      <c r="C2101">
        <v>1</v>
      </c>
      <c r="D2101">
        <v>22</v>
      </c>
      <c r="E2101" t="s">
        <v>15</v>
      </c>
      <c r="F2101">
        <v>5</v>
      </c>
      <c r="G2101">
        <v>3</v>
      </c>
      <c r="J2101" s="1">
        <f t="shared" si="352"/>
        <v>1.9634954084936209E-3</v>
      </c>
      <c r="K2101" s="2">
        <f t="shared" ref="K2101:K2105" si="360">EXP(-9.7663+1.83097*LN(F2101)+1.09511*LN(G2101))</f>
        <v>3.6378364277704512E-3</v>
      </c>
      <c r="L2101" t="s">
        <v>13</v>
      </c>
    </row>
    <row r="2102" spans="1:12" hidden="1" x14ac:dyDescent="0.3">
      <c r="A2102">
        <v>16</v>
      </c>
      <c r="B2102">
        <v>55</v>
      </c>
      <c r="C2102">
        <v>1</v>
      </c>
      <c r="D2102">
        <v>22</v>
      </c>
      <c r="E2102" t="s">
        <v>15</v>
      </c>
      <c r="F2102">
        <v>5</v>
      </c>
      <c r="G2102">
        <v>3</v>
      </c>
      <c r="J2102" s="1">
        <f t="shared" si="352"/>
        <v>1.9634954084936209E-3</v>
      </c>
      <c r="K2102" s="2">
        <f t="shared" si="360"/>
        <v>3.6378364277704512E-3</v>
      </c>
      <c r="L2102" t="s">
        <v>13</v>
      </c>
    </row>
    <row r="2103" spans="1:12" hidden="1" x14ac:dyDescent="0.3">
      <c r="A2103">
        <v>16</v>
      </c>
      <c r="B2103">
        <v>55</v>
      </c>
      <c r="C2103">
        <v>1</v>
      </c>
      <c r="D2103">
        <v>22</v>
      </c>
      <c r="E2103" t="s">
        <v>15</v>
      </c>
      <c r="F2103">
        <v>10</v>
      </c>
      <c r="G2103">
        <v>3</v>
      </c>
      <c r="J2103" s="1">
        <f t="shared" si="352"/>
        <v>7.8539816339744835E-3</v>
      </c>
      <c r="K2103" s="2">
        <f t="shared" si="360"/>
        <v>1.2942556175112916E-2</v>
      </c>
      <c r="L2103" t="s">
        <v>13</v>
      </c>
    </row>
    <row r="2104" spans="1:12" hidden="1" x14ac:dyDescent="0.3">
      <c r="A2104">
        <v>16</v>
      </c>
      <c r="B2104">
        <v>55</v>
      </c>
      <c r="C2104">
        <v>1</v>
      </c>
      <c r="D2104">
        <v>22</v>
      </c>
      <c r="E2104" t="s">
        <v>15</v>
      </c>
      <c r="F2104">
        <v>10</v>
      </c>
      <c r="G2104">
        <v>3</v>
      </c>
      <c r="J2104" s="1">
        <f t="shared" si="352"/>
        <v>7.8539816339744835E-3</v>
      </c>
      <c r="K2104" s="2">
        <f t="shared" si="360"/>
        <v>1.2942556175112916E-2</v>
      </c>
      <c r="L2104" t="s">
        <v>13</v>
      </c>
    </row>
    <row r="2105" spans="1:12" hidden="1" x14ac:dyDescent="0.3">
      <c r="A2105">
        <v>16</v>
      </c>
      <c r="B2105">
        <v>55</v>
      </c>
      <c r="C2105">
        <v>1</v>
      </c>
      <c r="D2105">
        <v>22</v>
      </c>
      <c r="E2105" t="s">
        <v>15</v>
      </c>
      <c r="F2105">
        <v>10</v>
      </c>
      <c r="G2105">
        <v>3</v>
      </c>
      <c r="J2105" s="1">
        <f t="shared" si="352"/>
        <v>7.8539816339744835E-3</v>
      </c>
      <c r="K2105" s="2">
        <f t="shared" si="360"/>
        <v>1.2942556175112916E-2</v>
      </c>
      <c r="L2105" t="s">
        <v>13</v>
      </c>
    </row>
    <row r="2106" spans="1:12" hidden="1" x14ac:dyDescent="0.3">
      <c r="A2106">
        <v>16</v>
      </c>
      <c r="B2106">
        <v>55</v>
      </c>
      <c r="C2106">
        <v>1</v>
      </c>
      <c r="D2106">
        <v>24</v>
      </c>
      <c r="E2106" t="s">
        <v>18</v>
      </c>
      <c r="F2106">
        <v>5</v>
      </c>
      <c r="G2106">
        <v>3</v>
      </c>
      <c r="J2106" s="1">
        <f t="shared" si="352"/>
        <v>1.9634954084936209E-3</v>
      </c>
      <c r="K2106" s="2">
        <f t="shared" ref="K2106:K2107" si="361">EXP(-9.81042+1.86563*LN(F2106)+1.0563*LN(G2106))</f>
        <v>3.5268851656513989E-3</v>
      </c>
      <c r="L2106" t="s">
        <v>13</v>
      </c>
    </row>
    <row r="2107" spans="1:12" hidden="1" x14ac:dyDescent="0.3">
      <c r="A2107">
        <v>16</v>
      </c>
      <c r="B2107">
        <v>55</v>
      </c>
      <c r="C2107">
        <v>1</v>
      </c>
      <c r="D2107">
        <v>24</v>
      </c>
      <c r="E2107" t="s">
        <v>18</v>
      </c>
      <c r="F2107">
        <v>5</v>
      </c>
      <c r="G2107">
        <v>3</v>
      </c>
      <c r="J2107" s="1">
        <f t="shared" si="352"/>
        <v>1.9634954084936209E-3</v>
      </c>
      <c r="K2107" s="2">
        <f t="shared" si="361"/>
        <v>3.5268851656513989E-3</v>
      </c>
      <c r="L2107" t="s">
        <v>13</v>
      </c>
    </row>
    <row r="2108" spans="1:12" hidden="1" x14ac:dyDescent="0.3">
      <c r="A2108">
        <v>16</v>
      </c>
      <c r="B2108">
        <v>55</v>
      </c>
      <c r="C2108">
        <v>1</v>
      </c>
      <c r="D2108">
        <v>22</v>
      </c>
      <c r="E2108" t="s">
        <v>15</v>
      </c>
      <c r="F2108">
        <v>5</v>
      </c>
      <c r="G2108">
        <v>3</v>
      </c>
      <c r="J2108" s="1">
        <f t="shared" si="352"/>
        <v>1.9634954084936209E-3</v>
      </c>
      <c r="K2108" s="2">
        <f>EXP(-9.7663+1.83097*LN(F2108)+1.09511*LN(G2108))</f>
        <v>3.6378364277704512E-3</v>
      </c>
      <c r="L2108" t="s">
        <v>13</v>
      </c>
    </row>
    <row r="2109" spans="1:12" hidden="1" x14ac:dyDescent="0.3">
      <c r="A2109">
        <v>16</v>
      </c>
      <c r="B2109">
        <v>55</v>
      </c>
      <c r="C2109">
        <v>1</v>
      </c>
      <c r="D2109">
        <v>24</v>
      </c>
      <c r="E2109" t="s">
        <v>18</v>
      </c>
      <c r="F2109">
        <v>15</v>
      </c>
      <c r="G2109">
        <v>6</v>
      </c>
      <c r="J2109" s="1">
        <f t="shared" si="352"/>
        <v>1.7671458676442587E-2</v>
      </c>
      <c r="K2109" s="2">
        <f t="shared" ref="K2109:K2115" si="362">EXP(-9.81042+1.86563*LN(F2109)+1.0563*LN(G2109))</f>
        <v>5.6950957515054322E-2</v>
      </c>
      <c r="L2109" t="s">
        <v>13</v>
      </c>
    </row>
    <row r="2110" spans="1:12" hidden="1" x14ac:dyDescent="0.3">
      <c r="A2110">
        <v>16</v>
      </c>
      <c r="B2110">
        <v>55</v>
      </c>
      <c r="C2110">
        <v>1</v>
      </c>
      <c r="D2110">
        <v>24</v>
      </c>
      <c r="E2110" t="s">
        <v>18</v>
      </c>
      <c r="F2110">
        <v>10</v>
      </c>
      <c r="G2110">
        <v>6</v>
      </c>
      <c r="J2110" s="1">
        <f t="shared" si="352"/>
        <v>7.8539816339744835E-3</v>
      </c>
      <c r="K2110" s="2">
        <f t="shared" si="362"/>
        <v>2.6728826664807165E-2</v>
      </c>
      <c r="L2110" t="s">
        <v>13</v>
      </c>
    </row>
    <row r="2111" spans="1:12" hidden="1" x14ac:dyDescent="0.3">
      <c r="A2111">
        <v>16</v>
      </c>
      <c r="B2111">
        <v>55</v>
      </c>
      <c r="C2111">
        <v>1</v>
      </c>
      <c r="D2111">
        <v>24</v>
      </c>
      <c r="E2111" t="s">
        <v>18</v>
      </c>
      <c r="F2111">
        <v>10</v>
      </c>
      <c r="G2111">
        <v>6</v>
      </c>
      <c r="J2111" s="1">
        <f t="shared" si="352"/>
        <v>7.8539816339744835E-3</v>
      </c>
      <c r="K2111" s="2">
        <f t="shared" si="362"/>
        <v>2.6728826664807165E-2</v>
      </c>
      <c r="L2111" t="s">
        <v>13</v>
      </c>
    </row>
    <row r="2112" spans="1:12" hidden="1" x14ac:dyDescent="0.3">
      <c r="A2112">
        <v>16</v>
      </c>
      <c r="B2112">
        <v>55</v>
      </c>
      <c r="C2112">
        <v>1</v>
      </c>
      <c r="D2112">
        <v>24</v>
      </c>
      <c r="E2112" t="s">
        <v>18</v>
      </c>
      <c r="F2112">
        <v>15</v>
      </c>
      <c r="G2112">
        <v>6</v>
      </c>
      <c r="J2112" s="1">
        <f t="shared" si="352"/>
        <v>1.7671458676442587E-2</v>
      </c>
      <c r="K2112" s="2">
        <f t="shared" si="362"/>
        <v>5.6950957515054322E-2</v>
      </c>
      <c r="L2112" t="s">
        <v>13</v>
      </c>
    </row>
    <row r="2113" spans="1:12" hidden="1" x14ac:dyDescent="0.3">
      <c r="A2113">
        <v>16</v>
      </c>
      <c r="B2113">
        <v>55</v>
      </c>
      <c r="C2113">
        <v>1</v>
      </c>
      <c r="D2113">
        <v>24</v>
      </c>
      <c r="E2113" t="s">
        <v>18</v>
      </c>
      <c r="F2113">
        <v>15</v>
      </c>
      <c r="G2113">
        <v>6</v>
      </c>
      <c r="J2113" s="1">
        <f t="shared" si="352"/>
        <v>1.7671458676442587E-2</v>
      </c>
      <c r="K2113" s="2">
        <f t="shared" si="362"/>
        <v>5.6950957515054322E-2</v>
      </c>
      <c r="L2113" t="s">
        <v>13</v>
      </c>
    </row>
    <row r="2114" spans="1:12" hidden="1" x14ac:dyDescent="0.3">
      <c r="A2114">
        <v>16</v>
      </c>
      <c r="B2114">
        <v>55</v>
      </c>
      <c r="C2114">
        <v>1</v>
      </c>
      <c r="D2114">
        <v>24</v>
      </c>
      <c r="E2114" t="s">
        <v>18</v>
      </c>
      <c r="F2114">
        <v>10</v>
      </c>
      <c r="G2114">
        <v>6</v>
      </c>
      <c r="J2114" s="1">
        <f t="shared" si="352"/>
        <v>7.8539816339744835E-3</v>
      </c>
      <c r="K2114" s="2">
        <f t="shared" si="362"/>
        <v>2.6728826664807165E-2</v>
      </c>
      <c r="L2114" t="s">
        <v>13</v>
      </c>
    </row>
    <row r="2115" spans="1:12" hidden="1" x14ac:dyDescent="0.3">
      <c r="A2115">
        <v>16</v>
      </c>
      <c r="B2115">
        <v>55</v>
      </c>
      <c r="C2115">
        <v>1</v>
      </c>
      <c r="D2115">
        <v>24</v>
      </c>
      <c r="E2115" t="s">
        <v>18</v>
      </c>
      <c r="F2115">
        <v>5</v>
      </c>
      <c r="G2115">
        <v>6</v>
      </c>
      <c r="J2115" s="1">
        <f t="shared" ref="J2115:J2178" si="363">((F2115*F2115/10000)*(PI()/4*C2115))</f>
        <v>1.9634954084936209E-3</v>
      </c>
      <c r="K2115" s="2">
        <f t="shared" si="362"/>
        <v>7.3344795804612326E-3</v>
      </c>
      <c r="L2115" t="s">
        <v>13</v>
      </c>
    </row>
    <row r="2116" spans="1:12" hidden="1" x14ac:dyDescent="0.3">
      <c r="A2116">
        <v>16</v>
      </c>
      <c r="B2116">
        <v>55</v>
      </c>
      <c r="C2116">
        <v>1</v>
      </c>
      <c r="D2116">
        <v>22</v>
      </c>
      <c r="E2116" t="s">
        <v>15</v>
      </c>
      <c r="F2116">
        <v>5</v>
      </c>
      <c r="G2116">
        <v>3</v>
      </c>
      <c r="J2116" s="1">
        <f t="shared" si="363"/>
        <v>1.9634954084936209E-3</v>
      </c>
      <c r="K2116" s="2">
        <f t="shared" ref="K2116:K2120" si="364">EXP(-9.7663+1.83097*LN(F2116)+1.09511*LN(G2116))</f>
        <v>3.6378364277704512E-3</v>
      </c>
      <c r="L2116" t="s">
        <v>13</v>
      </c>
    </row>
    <row r="2117" spans="1:12" hidden="1" x14ac:dyDescent="0.3">
      <c r="A2117">
        <v>16</v>
      </c>
      <c r="B2117">
        <v>55</v>
      </c>
      <c r="C2117">
        <v>1</v>
      </c>
      <c r="D2117">
        <v>10</v>
      </c>
      <c r="E2117" t="s">
        <v>12</v>
      </c>
      <c r="F2117">
        <v>5</v>
      </c>
      <c r="G2117">
        <v>3</v>
      </c>
      <c r="J2117" s="1">
        <f t="shared" si="363"/>
        <v>1.9634954084936209E-3</v>
      </c>
      <c r="K2117" s="2">
        <f t="shared" si="364"/>
        <v>3.6378364277704512E-3</v>
      </c>
      <c r="L2117" t="s">
        <v>13</v>
      </c>
    </row>
    <row r="2118" spans="1:12" hidden="1" x14ac:dyDescent="0.3">
      <c r="A2118">
        <v>16</v>
      </c>
      <c r="B2118">
        <v>55</v>
      </c>
      <c r="C2118">
        <v>1</v>
      </c>
      <c r="D2118">
        <v>10</v>
      </c>
      <c r="E2118" t="s">
        <v>12</v>
      </c>
      <c r="F2118">
        <v>5</v>
      </c>
      <c r="G2118">
        <v>3</v>
      </c>
      <c r="J2118" s="1">
        <f t="shared" si="363"/>
        <v>1.9634954084936209E-3</v>
      </c>
      <c r="K2118" s="2">
        <f t="shared" si="364"/>
        <v>3.6378364277704512E-3</v>
      </c>
      <c r="L2118" t="s">
        <v>13</v>
      </c>
    </row>
    <row r="2119" spans="1:12" hidden="1" x14ac:dyDescent="0.3">
      <c r="A2119">
        <v>16</v>
      </c>
      <c r="B2119">
        <v>55</v>
      </c>
      <c r="C2119">
        <v>1</v>
      </c>
      <c r="D2119">
        <v>10</v>
      </c>
      <c r="E2119" t="s">
        <v>12</v>
      </c>
      <c r="F2119">
        <v>10</v>
      </c>
      <c r="G2119">
        <v>3</v>
      </c>
      <c r="J2119" s="1">
        <f t="shared" si="363"/>
        <v>7.8539816339744835E-3</v>
      </c>
      <c r="K2119" s="2">
        <f t="shared" si="364"/>
        <v>1.2942556175112916E-2</v>
      </c>
      <c r="L2119" t="s">
        <v>13</v>
      </c>
    </row>
    <row r="2120" spans="1:12" hidden="1" x14ac:dyDescent="0.3">
      <c r="A2120">
        <v>16</v>
      </c>
      <c r="B2120">
        <v>55</v>
      </c>
      <c r="C2120">
        <v>1</v>
      </c>
      <c r="D2120">
        <v>10</v>
      </c>
      <c r="E2120" t="s">
        <v>12</v>
      </c>
      <c r="F2120">
        <v>5</v>
      </c>
      <c r="G2120">
        <v>3</v>
      </c>
      <c r="J2120" s="1">
        <f t="shared" si="363"/>
        <v>1.9634954084936209E-3</v>
      </c>
      <c r="K2120" s="2">
        <f t="shared" si="364"/>
        <v>3.6378364277704512E-3</v>
      </c>
      <c r="L2120" t="s">
        <v>13</v>
      </c>
    </row>
    <row r="2121" spans="1:12" hidden="1" x14ac:dyDescent="0.3">
      <c r="A2121">
        <v>16</v>
      </c>
      <c r="B2121">
        <v>55</v>
      </c>
      <c r="C2121">
        <v>1</v>
      </c>
      <c r="D2121">
        <v>24</v>
      </c>
      <c r="E2121" t="s">
        <v>18</v>
      </c>
      <c r="F2121">
        <v>5</v>
      </c>
      <c r="G2121">
        <v>3</v>
      </c>
      <c r="J2121" s="1">
        <f t="shared" si="363"/>
        <v>1.9634954084936209E-3</v>
      </c>
      <c r="K2121" s="2">
        <f>EXP(-9.81042+1.86563*LN(F2121)+1.0563*LN(G2121))</f>
        <v>3.5268851656513989E-3</v>
      </c>
      <c r="L2121" t="s">
        <v>13</v>
      </c>
    </row>
    <row r="2122" spans="1:12" hidden="1" x14ac:dyDescent="0.3">
      <c r="A2122">
        <v>16</v>
      </c>
      <c r="B2122">
        <v>55</v>
      </c>
      <c r="C2122">
        <v>1</v>
      </c>
      <c r="D2122">
        <v>10</v>
      </c>
      <c r="E2122" t="s">
        <v>12</v>
      </c>
      <c r="F2122">
        <v>25</v>
      </c>
      <c r="G2122">
        <v>6</v>
      </c>
      <c r="J2122" s="1">
        <f t="shared" si="363"/>
        <v>4.9087385212340517E-2</v>
      </c>
      <c r="K2122" s="2">
        <f t="shared" ref="K2122:K2131" si="365">EXP(-9.7663+1.83097*LN(F2122)+1.09511*LN(G2122))</f>
        <v>0.14801210491524977</v>
      </c>
      <c r="L2122" t="s">
        <v>17</v>
      </c>
    </row>
    <row r="2123" spans="1:12" hidden="1" x14ac:dyDescent="0.3">
      <c r="A2123">
        <v>16</v>
      </c>
      <c r="B2123">
        <v>58</v>
      </c>
      <c r="C2123">
        <v>1</v>
      </c>
      <c r="D2123">
        <v>22</v>
      </c>
      <c r="E2123" t="s">
        <v>15</v>
      </c>
      <c r="F2123">
        <v>5</v>
      </c>
      <c r="G2123">
        <v>3</v>
      </c>
      <c r="J2123" s="1">
        <f t="shared" si="363"/>
        <v>1.9634954084936209E-3</v>
      </c>
      <c r="K2123" s="2">
        <f t="shared" si="365"/>
        <v>3.6378364277704512E-3</v>
      </c>
      <c r="L2123" t="s">
        <v>13</v>
      </c>
    </row>
    <row r="2124" spans="1:12" hidden="1" x14ac:dyDescent="0.3">
      <c r="A2124">
        <v>16</v>
      </c>
      <c r="B2124">
        <v>58</v>
      </c>
      <c r="C2124">
        <v>1</v>
      </c>
      <c r="D2124">
        <v>14</v>
      </c>
      <c r="E2124" t="s">
        <v>14</v>
      </c>
      <c r="F2124">
        <v>5</v>
      </c>
      <c r="G2124">
        <v>3</v>
      </c>
      <c r="J2124" s="1">
        <f t="shared" si="363"/>
        <v>1.9634954084936209E-3</v>
      </c>
      <c r="K2124" s="2">
        <f t="shared" si="365"/>
        <v>3.6378364277704512E-3</v>
      </c>
      <c r="L2124" t="s">
        <v>13</v>
      </c>
    </row>
    <row r="2125" spans="1:12" hidden="1" x14ac:dyDescent="0.3">
      <c r="A2125">
        <v>16</v>
      </c>
      <c r="B2125">
        <v>58</v>
      </c>
      <c r="C2125">
        <v>1</v>
      </c>
      <c r="D2125">
        <v>14</v>
      </c>
      <c r="E2125" t="s">
        <v>14</v>
      </c>
      <c r="F2125">
        <v>5</v>
      </c>
      <c r="G2125">
        <v>3</v>
      </c>
      <c r="J2125" s="1">
        <f t="shared" si="363"/>
        <v>1.9634954084936209E-3</v>
      </c>
      <c r="K2125" s="2">
        <f t="shared" si="365"/>
        <v>3.6378364277704512E-3</v>
      </c>
      <c r="L2125" t="s">
        <v>13</v>
      </c>
    </row>
    <row r="2126" spans="1:12" hidden="1" x14ac:dyDescent="0.3">
      <c r="A2126">
        <v>16</v>
      </c>
      <c r="B2126">
        <v>58</v>
      </c>
      <c r="C2126">
        <v>1</v>
      </c>
      <c r="D2126">
        <v>14</v>
      </c>
      <c r="E2126" t="s">
        <v>14</v>
      </c>
      <c r="F2126">
        <v>5</v>
      </c>
      <c r="G2126">
        <v>3</v>
      </c>
      <c r="J2126" s="1">
        <f t="shared" si="363"/>
        <v>1.9634954084936209E-3</v>
      </c>
      <c r="K2126" s="2">
        <f t="shared" si="365"/>
        <v>3.6378364277704512E-3</v>
      </c>
      <c r="L2126" t="s">
        <v>13</v>
      </c>
    </row>
    <row r="2127" spans="1:12" hidden="1" x14ac:dyDescent="0.3">
      <c r="A2127">
        <v>16</v>
      </c>
      <c r="B2127">
        <v>58</v>
      </c>
      <c r="C2127">
        <v>1</v>
      </c>
      <c r="D2127">
        <v>14</v>
      </c>
      <c r="E2127" t="s">
        <v>14</v>
      </c>
      <c r="F2127">
        <v>5</v>
      </c>
      <c r="G2127">
        <v>3</v>
      </c>
      <c r="J2127" s="1">
        <f t="shared" si="363"/>
        <v>1.9634954084936209E-3</v>
      </c>
      <c r="K2127" s="2">
        <f t="shared" si="365"/>
        <v>3.6378364277704512E-3</v>
      </c>
      <c r="L2127" t="s">
        <v>13</v>
      </c>
    </row>
    <row r="2128" spans="1:12" hidden="1" x14ac:dyDescent="0.3">
      <c r="A2128">
        <v>16</v>
      </c>
      <c r="B2128">
        <v>58</v>
      </c>
      <c r="C2128">
        <v>1</v>
      </c>
      <c r="D2128">
        <v>22</v>
      </c>
      <c r="E2128" t="s">
        <v>15</v>
      </c>
      <c r="F2128">
        <v>5</v>
      </c>
      <c r="G2128">
        <v>3</v>
      </c>
      <c r="J2128" s="1">
        <f t="shared" si="363"/>
        <v>1.9634954084936209E-3</v>
      </c>
      <c r="K2128" s="2">
        <f t="shared" si="365"/>
        <v>3.6378364277704512E-3</v>
      </c>
      <c r="L2128" t="s">
        <v>13</v>
      </c>
    </row>
    <row r="2129" spans="1:12" hidden="1" x14ac:dyDescent="0.3">
      <c r="A2129">
        <v>16</v>
      </c>
      <c r="B2129">
        <v>58</v>
      </c>
      <c r="C2129">
        <v>1</v>
      </c>
      <c r="D2129">
        <v>22</v>
      </c>
      <c r="E2129" t="s">
        <v>15</v>
      </c>
      <c r="F2129">
        <v>5</v>
      </c>
      <c r="G2129">
        <v>3</v>
      </c>
      <c r="J2129" s="1">
        <f t="shared" si="363"/>
        <v>1.9634954084936209E-3</v>
      </c>
      <c r="K2129" s="2">
        <f t="shared" si="365"/>
        <v>3.6378364277704512E-3</v>
      </c>
      <c r="L2129" t="s">
        <v>13</v>
      </c>
    </row>
    <row r="2130" spans="1:12" hidden="1" x14ac:dyDescent="0.3">
      <c r="A2130">
        <v>16</v>
      </c>
      <c r="B2130">
        <v>58</v>
      </c>
      <c r="C2130">
        <v>1</v>
      </c>
      <c r="D2130">
        <v>14</v>
      </c>
      <c r="E2130" t="s">
        <v>14</v>
      </c>
      <c r="F2130">
        <v>5</v>
      </c>
      <c r="G2130">
        <v>3</v>
      </c>
      <c r="J2130" s="1">
        <f t="shared" si="363"/>
        <v>1.9634954084936209E-3</v>
      </c>
      <c r="K2130" s="2">
        <f t="shared" si="365"/>
        <v>3.6378364277704512E-3</v>
      </c>
      <c r="L2130" t="s">
        <v>13</v>
      </c>
    </row>
    <row r="2131" spans="1:12" hidden="1" x14ac:dyDescent="0.3">
      <c r="A2131">
        <v>16</v>
      </c>
      <c r="B2131">
        <v>58</v>
      </c>
      <c r="C2131">
        <v>1</v>
      </c>
      <c r="D2131">
        <v>14</v>
      </c>
      <c r="E2131" t="s">
        <v>14</v>
      </c>
      <c r="F2131">
        <v>5</v>
      </c>
      <c r="G2131">
        <v>3</v>
      </c>
      <c r="J2131" s="1">
        <f t="shared" si="363"/>
        <v>1.9634954084936209E-3</v>
      </c>
      <c r="K2131" s="2">
        <f t="shared" si="365"/>
        <v>3.6378364277704512E-3</v>
      </c>
      <c r="L2131" t="s">
        <v>13</v>
      </c>
    </row>
    <row r="2132" spans="1:12" hidden="1" x14ac:dyDescent="0.3">
      <c r="A2132">
        <v>16</v>
      </c>
      <c r="B2132">
        <v>58</v>
      </c>
      <c r="C2132">
        <v>1</v>
      </c>
      <c r="D2132">
        <v>24</v>
      </c>
      <c r="E2132" t="s">
        <v>18</v>
      </c>
      <c r="F2132">
        <v>5</v>
      </c>
      <c r="G2132">
        <v>3</v>
      </c>
      <c r="J2132" s="1">
        <f t="shared" si="363"/>
        <v>1.9634954084936209E-3</v>
      </c>
      <c r="K2132" s="2">
        <f>EXP(-9.81042+1.86563*LN(F2132)+1.0563*LN(G2132))</f>
        <v>3.5268851656513989E-3</v>
      </c>
      <c r="L2132" t="s">
        <v>13</v>
      </c>
    </row>
    <row r="2133" spans="1:12" hidden="1" x14ac:dyDescent="0.3">
      <c r="A2133">
        <v>16</v>
      </c>
      <c r="B2133">
        <v>58</v>
      </c>
      <c r="C2133">
        <v>1</v>
      </c>
      <c r="D2133">
        <v>10</v>
      </c>
      <c r="E2133" t="s">
        <v>12</v>
      </c>
      <c r="F2133">
        <v>25</v>
      </c>
      <c r="G2133">
        <v>6</v>
      </c>
      <c r="J2133" s="1">
        <f t="shared" si="363"/>
        <v>4.9087385212340517E-2</v>
      </c>
      <c r="K2133" s="2">
        <f>EXP(-9.7663+1.83097*LN(F2133)+1.09511*LN(G2133))</f>
        <v>0.14801210491524977</v>
      </c>
      <c r="L2133" t="s">
        <v>17</v>
      </c>
    </row>
    <row r="2134" spans="1:12" hidden="1" x14ac:dyDescent="0.3">
      <c r="A2134">
        <v>16</v>
      </c>
      <c r="B2134">
        <v>58</v>
      </c>
      <c r="C2134">
        <v>1</v>
      </c>
      <c r="D2134">
        <v>24</v>
      </c>
      <c r="E2134" t="s">
        <v>18</v>
      </c>
      <c r="F2134">
        <v>5</v>
      </c>
      <c r="G2134">
        <v>3</v>
      </c>
      <c r="J2134" s="1">
        <f t="shared" si="363"/>
        <v>1.9634954084936209E-3</v>
      </c>
      <c r="K2134" s="2">
        <f t="shared" ref="K2134:K2135" si="366">EXP(-9.81042+1.86563*LN(F2134)+1.0563*LN(G2134))</f>
        <v>3.5268851656513989E-3</v>
      </c>
      <c r="L2134" t="s">
        <v>13</v>
      </c>
    </row>
    <row r="2135" spans="1:12" hidden="1" x14ac:dyDescent="0.3">
      <c r="A2135">
        <v>16</v>
      </c>
      <c r="B2135">
        <v>58</v>
      </c>
      <c r="C2135">
        <v>1</v>
      </c>
      <c r="D2135">
        <v>24</v>
      </c>
      <c r="E2135" t="s">
        <v>18</v>
      </c>
      <c r="F2135">
        <v>10</v>
      </c>
      <c r="G2135">
        <v>5</v>
      </c>
      <c r="J2135" s="1">
        <f t="shared" si="363"/>
        <v>7.8539816339744835E-3</v>
      </c>
      <c r="K2135" s="2">
        <f t="shared" si="366"/>
        <v>2.2046555420420225E-2</v>
      </c>
      <c r="L2135" t="s">
        <v>13</v>
      </c>
    </row>
    <row r="2136" spans="1:12" hidden="1" x14ac:dyDescent="0.3">
      <c r="A2136">
        <v>16</v>
      </c>
      <c r="B2136">
        <v>58</v>
      </c>
      <c r="C2136">
        <v>1</v>
      </c>
      <c r="D2136">
        <v>10</v>
      </c>
      <c r="E2136" t="s">
        <v>12</v>
      </c>
      <c r="F2136">
        <v>10</v>
      </c>
      <c r="G2136">
        <v>3</v>
      </c>
      <c r="J2136" s="1">
        <f t="shared" si="363"/>
        <v>7.8539816339744835E-3</v>
      </c>
      <c r="K2136" s="2">
        <f t="shared" ref="K2136:K2137" si="367">EXP(-9.7663+1.83097*LN(F2136)+1.09511*LN(G2136))</f>
        <v>1.2942556175112916E-2</v>
      </c>
      <c r="L2136" t="s">
        <v>13</v>
      </c>
    </row>
    <row r="2137" spans="1:12" hidden="1" x14ac:dyDescent="0.3">
      <c r="A2137">
        <v>16</v>
      </c>
      <c r="B2137">
        <v>58</v>
      </c>
      <c r="C2137">
        <v>1</v>
      </c>
      <c r="D2137">
        <v>10</v>
      </c>
      <c r="E2137" t="s">
        <v>12</v>
      </c>
      <c r="F2137">
        <v>5</v>
      </c>
      <c r="G2137">
        <v>3</v>
      </c>
      <c r="J2137" s="1">
        <f t="shared" si="363"/>
        <v>1.9634954084936209E-3</v>
      </c>
      <c r="K2137" s="2">
        <f t="shared" si="367"/>
        <v>3.6378364277704512E-3</v>
      </c>
      <c r="L2137" t="s">
        <v>13</v>
      </c>
    </row>
    <row r="2138" spans="1:12" hidden="1" x14ac:dyDescent="0.3">
      <c r="A2138">
        <v>16</v>
      </c>
      <c r="B2138">
        <v>58</v>
      </c>
      <c r="C2138">
        <v>1</v>
      </c>
      <c r="D2138">
        <v>24</v>
      </c>
      <c r="E2138" t="s">
        <v>18</v>
      </c>
      <c r="F2138">
        <v>5</v>
      </c>
      <c r="G2138">
        <v>3</v>
      </c>
      <c r="J2138" s="1">
        <f t="shared" si="363"/>
        <v>1.9634954084936209E-3</v>
      </c>
      <c r="K2138" s="2">
        <f t="shared" ref="K2138:K2140" si="368">EXP(-9.81042+1.86563*LN(F2138)+1.0563*LN(G2138))</f>
        <v>3.5268851656513989E-3</v>
      </c>
      <c r="L2138" t="s">
        <v>13</v>
      </c>
    </row>
    <row r="2139" spans="1:12" hidden="1" x14ac:dyDescent="0.3">
      <c r="A2139">
        <v>16</v>
      </c>
      <c r="B2139">
        <v>58</v>
      </c>
      <c r="C2139">
        <v>1</v>
      </c>
      <c r="D2139">
        <v>24</v>
      </c>
      <c r="E2139" t="s">
        <v>18</v>
      </c>
      <c r="F2139">
        <v>10</v>
      </c>
      <c r="G2139">
        <v>6</v>
      </c>
      <c r="J2139" s="1">
        <f t="shared" si="363"/>
        <v>7.8539816339744835E-3</v>
      </c>
      <c r="K2139" s="2">
        <f t="shared" si="368"/>
        <v>2.6728826664807165E-2</v>
      </c>
      <c r="L2139" t="s">
        <v>13</v>
      </c>
    </row>
    <row r="2140" spans="1:12" hidden="1" x14ac:dyDescent="0.3">
      <c r="A2140">
        <v>16</v>
      </c>
      <c r="B2140">
        <v>58</v>
      </c>
      <c r="C2140">
        <v>1</v>
      </c>
      <c r="D2140">
        <v>24</v>
      </c>
      <c r="E2140" t="s">
        <v>18</v>
      </c>
      <c r="F2140">
        <v>5</v>
      </c>
      <c r="G2140">
        <v>6</v>
      </c>
      <c r="J2140" s="1">
        <f t="shared" si="363"/>
        <v>1.9634954084936209E-3</v>
      </c>
      <c r="K2140" s="2">
        <f t="shared" si="368"/>
        <v>7.3344795804612326E-3</v>
      </c>
      <c r="L2140" t="s">
        <v>13</v>
      </c>
    </row>
    <row r="2141" spans="1:12" hidden="1" x14ac:dyDescent="0.3">
      <c r="A2141">
        <v>16</v>
      </c>
      <c r="B2141">
        <v>58</v>
      </c>
      <c r="C2141">
        <v>1</v>
      </c>
      <c r="D2141">
        <v>22</v>
      </c>
      <c r="E2141" t="s">
        <v>15</v>
      </c>
      <c r="F2141">
        <v>5</v>
      </c>
      <c r="G2141">
        <v>3</v>
      </c>
      <c r="J2141" s="1">
        <f t="shared" si="363"/>
        <v>1.9634954084936209E-3</v>
      </c>
      <c r="K2141" s="2">
        <f t="shared" ref="K2141:K2145" si="369">EXP(-9.7663+1.83097*LN(F2141)+1.09511*LN(G2141))</f>
        <v>3.6378364277704512E-3</v>
      </c>
      <c r="L2141" t="s">
        <v>13</v>
      </c>
    </row>
    <row r="2142" spans="1:12" hidden="1" x14ac:dyDescent="0.3">
      <c r="A2142">
        <v>16</v>
      </c>
      <c r="B2142">
        <v>58</v>
      </c>
      <c r="C2142">
        <v>1</v>
      </c>
      <c r="D2142">
        <v>10</v>
      </c>
      <c r="E2142" t="s">
        <v>21</v>
      </c>
      <c r="F2142">
        <v>5</v>
      </c>
      <c r="G2142">
        <v>3</v>
      </c>
      <c r="J2142" s="1">
        <f t="shared" si="363"/>
        <v>1.9634954084936209E-3</v>
      </c>
      <c r="K2142" s="2">
        <f t="shared" si="369"/>
        <v>3.6378364277704512E-3</v>
      </c>
      <c r="L2142" t="s">
        <v>13</v>
      </c>
    </row>
    <row r="2143" spans="1:12" hidden="1" x14ac:dyDescent="0.3">
      <c r="A2143">
        <v>16</v>
      </c>
      <c r="B2143">
        <v>58</v>
      </c>
      <c r="C2143">
        <v>1</v>
      </c>
      <c r="D2143">
        <v>10</v>
      </c>
      <c r="E2143" t="s">
        <v>12</v>
      </c>
      <c r="F2143">
        <v>5</v>
      </c>
      <c r="G2143">
        <v>3</v>
      </c>
      <c r="J2143" s="1">
        <f t="shared" si="363"/>
        <v>1.9634954084936209E-3</v>
      </c>
      <c r="K2143" s="2">
        <f t="shared" si="369"/>
        <v>3.6378364277704512E-3</v>
      </c>
      <c r="L2143" t="s">
        <v>13</v>
      </c>
    </row>
    <row r="2144" spans="1:12" hidden="1" x14ac:dyDescent="0.3">
      <c r="A2144">
        <v>16</v>
      </c>
      <c r="B2144">
        <v>58</v>
      </c>
      <c r="C2144">
        <v>1</v>
      </c>
      <c r="D2144">
        <v>10</v>
      </c>
      <c r="E2144" t="s">
        <v>12</v>
      </c>
      <c r="F2144">
        <v>10</v>
      </c>
      <c r="G2144">
        <v>3</v>
      </c>
      <c r="J2144" s="1">
        <f t="shared" si="363"/>
        <v>7.8539816339744835E-3</v>
      </c>
      <c r="K2144" s="2">
        <f t="shared" si="369"/>
        <v>1.2942556175112916E-2</v>
      </c>
      <c r="L2144" t="s">
        <v>13</v>
      </c>
    </row>
    <row r="2145" spans="1:12" hidden="1" x14ac:dyDescent="0.3">
      <c r="A2145">
        <v>16</v>
      </c>
      <c r="B2145">
        <v>58</v>
      </c>
      <c r="C2145">
        <v>1</v>
      </c>
      <c r="D2145">
        <v>10</v>
      </c>
      <c r="E2145" t="s">
        <v>12</v>
      </c>
      <c r="F2145">
        <v>5</v>
      </c>
      <c r="G2145">
        <v>3</v>
      </c>
      <c r="J2145" s="1">
        <f t="shared" si="363"/>
        <v>1.9634954084936209E-3</v>
      </c>
      <c r="K2145" s="2">
        <f t="shared" si="369"/>
        <v>3.6378364277704512E-3</v>
      </c>
      <c r="L2145" t="s">
        <v>13</v>
      </c>
    </row>
    <row r="2146" spans="1:12" hidden="1" x14ac:dyDescent="0.3">
      <c r="A2146">
        <v>16</v>
      </c>
      <c r="B2146">
        <v>58</v>
      </c>
      <c r="C2146">
        <v>1</v>
      </c>
      <c r="D2146">
        <v>24</v>
      </c>
      <c r="E2146" t="s">
        <v>18</v>
      </c>
      <c r="F2146">
        <v>5</v>
      </c>
      <c r="G2146">
        <v>3</v>
      </c>
      <c r="J2146" s="1">
        <f t="shared" si="363"/>
        <v>1.9634954084936209E-3</v>
      </c>
      <c r="K2146" s="2">
        <f>EXP(-9.81042+1.86563*LN(F2146)+1.0563*LN(G2146))</f>
        <v>3.5268851656513989E-3</v>
      </c>
      <c r="L2146" t="s">
        <v>13</v>
      </c>
    </row>
    <row r="2147" spans="1:12" hidden="1" x14ac:dyDescent="0.3">
      <c r="A2147">
        <v>16</v>
      </c>
      <c r="B2147">
        <v>58</v>
      </c>
      <c r="C2147">
        <v>1</v>
      </c>
      <c r="D2147">
        <v>10</v>
      </c>
      <c r="E2147" t="s">
        <v>12</v>
      </c>
      <c r="F2147">
        <v>25</v>
      </c>
      <c r="G2147">
        <v>6</v>
      </c>
      <c r="J2147" s="1">
        <f t="shared" si="363"/>
        <v>4.9087385212340517E-2</v>
      </c>
      <c r="K2147" s="2">
        <f>EXP(-9.7663+1.83097*LN(F2147)+1.09511*LN(G2147))</f>
        <v>0.14801210491524977</v>
      </c>
      <c r="L2147" t="s">
        <v>17</v>
      </c>
    </row>
    <row r="2148" spans="1:12" hidden="1" x14ac:dyDescent="0.3">
      <c r="A2148">
        <v>16</v>
      </c>
      <c r="B2148">
        <v>58</v>
      </c>
      <c r="C2148">
        <v>1</v>
      </c>
      <c r="D2148">
        <v>24</v>
      </c>
      <c r="E2148" t="s">
        <v>18</v>
      </c>
      <c r="F2148">
        <v>5</v>
      </c>
      <c r="G2148">
        <v>3</v>
      </c>
      <c r="J2148" s="1">
        <f t="shared" si="363"/>
        <v>1.9634954084936209E-3</v>
      </c>
      <c r="K2148" s="2">
        <f t="shared" ref="K2148:K2154" si="370">EXP(-9.81042+1.86563*LN(F2148)+1.0563*LN(G2148))</f>
        <v>3.5268851656513989E-3</v>
      </c>
      <c r="L2148" t="s">
        <v>13</v>
      </c>
    </row>
    <row r="2149" spans="1:12" hidden="1" x14ac:dyDescent="0.3">
      <c r="A2149">
        <v>16</v>
      </c>
      <c r="B2149">
        <v>58</v>
      </c>
      <c r="C2149">
        <v>1</v>
      </c>
      <c r="D2149">
        <v>24</v>
      </c>
      <c r="E2149" t="s">
        <v>18</v>
      </c>
      <c r="F2149">
        <v>5</v>
      </c>
      <c r="G2149">
        <v>3</v>
      </c>
      <c r="J2149" s="1">
        <f t="shared" si="363"/>
        <v>1.9634954084936209E-3</v>
      </c>
      <c r="K2149" s="2">
        <f t="shared" si="370"/>
        <v>3.5268851656513989E-3</v>
      </c>
      <c r="L2149" t="s">
        <v>13</v>
      </c>
    </row>
    <row r="2150" spans="1:12" hidden="1" x14ac:dyDescent="0.3">
      <c r="A2150">
        <v>16</v>
      </c>
      <c r="B2150">
        <v>58</v>
      </c>
      <c r="C2150">
        <v>1</v>
      </c>
      <c r="D2150">
        <v>24</v>
      </c>
      <c r="E2150" t="s">
        <v>18</v>
      </c>
      <c r="F2150">
        <v>5</v>
      </c>
      <c r="G2150">
        <v>3</v>
      </c>
      <c r="J2150" s="1">
        <f t="shared" si="363"/>
        <v>1.9634954084936209E-3</v>
      </c>
      <c r="K2150" s="2">
        <f t="shared" si="370"/>
        <v>3.5268851656513989E-3</v>
      </c>
      <c r="L2150" t="s">
        <v>13</v>
      </c>
    </row>
    <row r="2151" spans="1:12" hidden="1" x14ac:dyDescent="0.3">
      <c r="A2151">
        <v>16</v>
      </c>
      <c r="B2151">
        <v>58</v>
      </c>
      <c r="C2151">
        <v>1</v>
      </c>
      <c r="D2151">
        <v>24</v>
      </c>
      <c r="E2151" t="s">
        <v>18</v>
      </c>
      <c r="F2151">
        <v>5</v>
      </c>
      <c r="G2151">
        <v>3</v>
      </c>
      <c r="J2151" s="1">
        <f t="shared" si="363"/>
        <v>1.9634954084936209E-3</v>
      </c>
      <c r="K2151" s="2">
        <f t="shared" si="370"/>
        <v>3.5268851656513989E-3</v>
      </c>
      <c r="L2151" t="s">
        <v>13</v>
      </c>
    </row>
    <row r="2152" spans="1:12" hidden="1" x14ac:dyDescent="0.3">
      <c r="A2152">
        <v>16</v>
      </c>
      <c r="B2152">
        <v>58</v>
      </c>
      <c r="C2152">
        <v>1</v>
      </c>
      <c r="D2152">
        <v>24</v>
      </c>
      <c r="E2152" t="s">
        <v>18</v>
      </c>
      <c r="F2152">
        <v>5</v>
      </c>
      <c r="G2152">
        <v>3</v>
      </c>
      <c r="J2152" s="1">
        <f t="shared" si="363"/>
        <v>1.9634954084936209E-3</v>
      </c>
      <c r="K2152" s="2">
        <f t="shared" si="370"/>
        <v>3.5268851656513989E-3</v>
      </c>
      <c r="L2152" t="s">
        <v>13</v>
      </c>
    </row>
    <row r="2153" spans="1:12" hidden="1" x14ac:dyDescent="0.3">
      <c r="A2153">
        <v>16</v>
      </c>
      <c r="B2153">
        <v>58</v>
      </c>
      <c r="C2153">
        <v>1</v>
      </c>
      <c r="D2153">
        <v>24</v>
      </c>
      <c r="E2153" t="s">
        <v>18</v>
      </c>
      <c r="F2153">
        <v>5</v>
      </c>
      <c r="G2153">
        <v>3</v>
      </c>
      <c r="J2153" s="1">
        <f t="shared" si="363"/>
        <v>1.9634954084936209E-3</v>
      </c>
      <c r="K2153" s="2">
        <f t="shared" si="370"/>
        <v>3.5268851656513989E-3</v>
      </c>
      <c r="L2153" t="s">
        <v>13</v>
      </c>
    </row>
    <row r="2154" spans="1:12" hidden="1" x14ac:dyDescent="0.3">
      <c r="A2154">
        <v>16</v>
      </c>
      <c r="B2154">
        <v>58</v>
      </c>
      <c r="C2154">
        <v>1</v>
      </c>
      <c r="D2154">
        <v>24</v>
      </c>
      <c r="E2154" t="s">
        <v>18</v>
      </c>
      <c r="F2154">
        <v>5</v>
      </c>
      <c r="G2154">
        <v>3</v>
      </c>
      <c r="J2154" s="1">
        <f t="shared" si="363"/>
        <v>1.9634954084936209E-3</v>
      </c>
      <c r="K2154" s="2">
        <f t="shared" si="370"/>
        <v>3.5268851656513989E-3</v>
      </c>
      <c r="L2154" t="s">
        <v>13</v>
      </c>
    </row>
    <row r="2155" spans="1:12" hidden="1" x14ac:dyDescent="0.3">
      <c r="A2155">
        <v>16</v>
      </c>
      <c r="B2155">
        <v>58</v>
      </c>
      <c r="C2155">
        <v>1</v>
      </c>
      <c r="D2155">
        <v>10</v>
      </c>
      <c r="E2155" t="s">
        <v>12</v>
      </c>
      <c r="F2155">
        <v>5</v>
      </c>
      <c r="G2155">
        <v>3</v>
      </c>
      <c r="J2155" s="1">
        <f t="shared" si="363"/>
        <v>1.9634954084936209E-3</v>
      </c>
      <c r="K2155" s="2">
        <f t="shared" ref="K2155:K2158" si="371">EXP(-9.7663+1.83097*LN(F2155)+1.09511*LN(G2155))</f>
        <v>3.6378364277704512E-3</v>
      </c>
      <c r="L2155" t="s">
        <v>13</v>
      </c>
    </row>
    <row r="2156" spans="1:12" hidden="1" x14ac:dyDescent="0.3">
      <c r="A2156">
        <v>16</v>
      </c>
      <c r="B2156">
        <v>58</v>
      </c>
      <c r="C2156">
        <v>1</v>
      </c>
      <c r="D2156">
        <v>10</v>
      </c>
      <c r="E2156" t="s">
        <v>12</v>
      </c>
      <c r="F2156">
        <v>5</v>
      </c>
      <c r="G2156">
        <v>3</v>
      </c>
      <c r="J2156" s="1">
        <f t="shared" si="363"/>
        <v>1.9634954084936209E-3</v>
      </c>
      <c r="K2156" s="2">
        <f t="shared" si="371"/>
        <v>3.6378364277704512E-3</v>
      </c>
      <c r="L2156" t="s">
        <v>13</v>
      </c>
    </row>
    <row r="2157" spans="1:12" hidden="1" x14ac:dyDescent="0.3">
      <c r="A2157">
        <v>16</v>
      </c>
      <c r="B2157">
        <v>58</v>
      </c>
      <c r="C2157">
        <v>1</v>
      </c>
      <c r="D2157">
        <v>10</v>
      </c>
      <c r="E2157" t="s">
        <v>12</v>
      </c>
      <c r="F2157">
        <v>10</v>
      </c>
      <c r="G2157">
        <v>3</v>
      </c>
      <c r="J2157" s="1">
        <f t="shared" si="363"/>
        <v>7.8539816339744835E-3</v>
      </c>
      <c r="K2157" s="2">
        <f t="shared" si="371"/>
        <v>1.2942556175112916E-2</v>
      </c>
      <c r="L2157" t="s">
        <v>13</v>
      </c>
    </row>
    <row r="2158" spans="1:12" hidden="1" x14ac:dyDescent="0.3">
      <c r="A2158">
        <v>16</v>
      </c>
      <c r="B2158">
        <v>58</v>
      </c>
      <c r="C2158">
        <v>1</v>
      </c>
      <c r="D2158">
        <v>10</v>
      </c>
      <c r="E2158" t="s">
        <v>12</v>
      </c>
      <c r="F2158">
        <v>5</v>
      </c>
      <c r="G2158">
        <v>3</v>
      </c>
      <c r="J2158" s="1">
        <f t="shared" si="363"/>
        <v>1.9634954084936209E-3</v>
      </c>
      <c r="K2158" s="2">
        <f t="shared" si="371"/>
        <v>3.6378364277704512E-3</v>
      </c>
      <c r="L2158" t="s">
        <v>13</v>
      </c>
    </row>
    <row r="2159" spans="1:12" hidden="1" x14ac:dyDescent="0.3">
      <c r="A2159">
        <v>16</v>
      </c>
      <c r="B2159">
        <v>58</v>
      </c>
      <c r="C2159">
        <v>1</v>
      </c>
      <c r="D2159">
        <v>24</v>
      </c>
      <c r="E2159" t="s">
        <v>18</v>
      </c>
      <c r="F2159">
        <v>5</v>
      </c>
      <c r="G2159">
        <v>3</v>
      </c>
      <c r="J2159" s="1">
        <f t="shared" si="363"/>
        <v>1.9634954084936209E-3</v>
      </c>
      <c r="K2159" s="2">
        <f>EXP(-9.81042+1.86563*LN(F2159)+1.0563*LN(G2159))</f>
        <v>3.5268851656513989E-3</v>
      </c>
      <c r="L2159" t="s">
        <v>13</v>
      </c>
    </row>
    <row r="2160" spans="1:12" hidden="1" x14ac:dyDescent="0.3">
      <c r="A2160">
        <v>16</v>
      </c>
      <c r="B2160">
        <v>58</v>
      </c>
      <c r="C2160">
        <v>1</v>
      </c>
      <c r="D2160">
        <v>10</v>
      </c>
      <c r="E2160" t="s">
        <v>12</v>
      </c>
      <c r="F2160">
        <v>25</v>
      </c>
      <c r="G2160">
        <v>6</v>
      </c>
      <c r="J2160" s="1">
        <f t="shared" si="363"/>
        <v>4.9087385212340517E-2</v>
      </c>
      <c r="K2160" s="2">
        <f>EXP(-9.7663+1.83097*LN(F2160)+1.09511*LN(G2160))</f>
        <v>0.14801210491524977</v>
      </c>
      <c r="L2160" t="s">
        <v>17</v>
      </c>
    </row>
    <row r="2161" spans="1:12" hidden="1" x14ac:dyDescent="0.3">
      <c r="A2161">
        <v>16</v>
      </c>
      <c r="B2161">
        <v>58</v>
      </c>
      <c r="C2161">
        <v>1</v>
      </c>
      <c r="D2161">
        <v>24</v>
      </c>
      <c r="E2161" t="s">
        <v>18</v>
      </c>
      <c r="F2161">
        <v>5</v>
      </c>
      <c r="G2161">
        <v>3</v>
      </c>
      <c r="J2161" s="1">
        <f t="shared" si="363"/>
        <v>1.9634954084936209E-3</v>
      </c>
      <c r="K2161" s="2">
        <f t="shared" ref="K2161:K2163" si="372">EXP(-9.81042+1.86563*LN(F2161)+1.0563*LN(G2161))</f>
        <v>3.5268851656513989E-3</v>
      </c>
      <c r="L2161" t="s">
        <v>13</v>
      </c>
    </row>
    <row r="2162" spans="1:12" hidden="1" x14ac:dyDescent="0.3">
      <c r="A2162">
        <v>16</v>
      </c>
      <c r="B2162">
        <v>58</v>
      </c>
      <c r="C2162">
        <v>1</v>
      </c>
      <c r="D2162">
        <v>24</v>
      </c>
      <c r="E2162" t="s">
        <v>18</v>
      </c>
      <c r="F2162">
        <v>5</v>
      </c>
      <c r="G2162">
        <v>3</v>
      </c>
      <c r="J2162" s="1">
        <f t="shared" si="363"/>
        <v>1.9634954084936209E-3</v>
      </c>
      <c r="K2162" s="2">
        <f t="shared" si="372"/>
        <v>3.5268851656513989E-3</v>
      </c>
      <c r="L2162" t="s">
        <v>13</v>
      </c>
    </row>
    <row r="2163" spans="1:12" hidden="1" x14ac:dyDescent="0.3">
      <c r="A2163">
        <v>16</v>
      </c>
      <c r="B2163">
        <v>58</v>
      </c>
      <c r="C2163">
        <v>1</v>
      </c>
      <c r="D2163">
        <v>24</v>
      </c>
      <c r="E2163" t="s">
        <v>18</v>
      </c>
      <c r="F2163">
        <v>5</v>
      </c>
      <c r="G2163">
        <v>3</v>
      </c>
      <c r="J2163" s="1">
        <f t="shared" si="363"/>
        <v>1.9634954084936209E-3</v>
      </c>
      <c r="K2163" s="2">
        <f t="shared" si="372"/>
        <v>3.5268851656513989E-3</v>
      </c>
      <c r="L2163" t="s">
        <v>13</v>
      </c>
    </row>
    <row r="2164" spans="1:12" hidden="1" x14ac:dyDescent="0.3">
      <c r="A2164">
        <v>16</v>
      </c>
      <c r="B2164">
        <v>58</v>
      </c>
      <c r="C2164">
        <v>1</v>
      </c>
      <c r="D2164">
        <v>22</v>
      </c>
      <c r="E2164" t="s">
        <v>15</v>
      </c>
      <c r="F2164">
        <v>5</v>
      </c>
      <c r="G2164">
        <v>3</v>
      </c>
      <c r="J2164" s="1">
        <f t="shared" si="363"/>
        <v>1.9634954084936209E-3</v>
      </c>
      <c r="K2164" s="2">
        <f t="shared" ref="K2164:K2168" si="373">EXP(-9.7663+1.83097*LN(F2164)+1.09511*LN(G2164))</f>
        <v>3.6378364277704512E-3</v>
      </c>
      <c r="L2164" t="s">
        <v>13</v>
      </c>
    </row>
    <row r="2165" spans="1:12" hidden="1" x14ac:dyDescent="0.3">
      <c r="A2165">
        <v>16</v>
      </c>
      <c r="B2165">
        <v>58</v>
      </c>
      <c r="C2165">
        <v>1</v>
      </c>
      <c r="D2165">
        <v>22</v>
      </c>
      <c r="E2165" t="s">
        <v>15</v>
      </c>
      <c r="F2165">
        <v>5</v>
      </c>
      <c r="G2165">
        <v>3</v>
      </c>
      <c r="J2165" s="1">
        <f t="shared" si="363"/>
        <v>1.9634954084936209E-3</v>
      </c>
      <c r="K2165" s="2">
        <f t="shared" si="373"/>
        <v>3.6378364277704512E-3</v>
      </c>
      <c r="L2165" t="s">
        <v>13</v>
      </c>
    </row>
    <row r="2166" spans="1:12" hidden="1" x14ac:dyDescent="0.3">
      <c r="A2166">
        <v>16</v>
      </c>
      <c r="B2166">
        <v>58</v>
      </c>
      <c r="C2166">
        <v>1</v>
      </c>
      <c r="D2166">
        <v>22</v>
      </c>
      <c r="E2166" t="s">
        <v>15</v>
      </c>
      <c r="F2166">
        <v>10</v>
      </c>
      <c r="G2166">
        <v>3</v>
      </c>
      <c r="J2166" s="1">
        <f t="shared" si="363"/>
        <v>7.8539816339744835E-3</v>
      </c>
      <c r="K2166" s="2">
        <f t="shared" si="373"/>
        <v>1.2942556175112916E-2</v>
      </c>
      <c r="L2166" t="s">
        <v>13</v>
      </c>
    </row>
    <row r="2167" spans="1:12" hidden="1" x14ac:dyDescent="0.3">
      <c r="A2167">
        <v>16</v>
      </c>
      <c r="B2167">
        <v>58</v>
      </c>
      <c r="C2167">
        <v>1</v>
      </c>
      <c r="D2167">
        <v>22</v>
      </c>
      <c r="E2167" t="s">
        <v>15</v>
      </c>
      <c r="F2167">
        <v>10</v>
      </c>
      <c r="G2167">
        <v>3</v>
      </c>
      <c r="J2167" s="1">
        <f t="shared" si="363"/>
        <v>7.8539816339744835E-3</v>
      </c>
      <c r="K2167" s="2">
        <f t="shared" si="373"/>
        <v>1.2942556175112916E-2</v>
      </c>
      <c r="L2167" t="s">
        <v>13</v>
      </c>
    </row>
    <row r="2168" spans="1:12" hidden="1" x14ac:dyDescent="0.3">
      <c r="A2168">
        <v>16</v>
      </c>
      <c r="B2168">
        <v>58</v>
      </c>
      <c r="C2168">
        <v>1</v>
      </c>
      <c r="D2168">
        <v>22</v>
      </c>
      <c r="E2168" t="s">
        <v>15</v>
      </c>
      <c r="F2168">
        <v>10</v>
      </c>
      <c r="G2168">
        <v>3</v>
      </c>
      <c r="J2168" s="1">
        <f t="shared" si="363"/>
        <v>7.8539816339744835E-3</v>
      </c>
      <c r="K2168" s="2">
        <f t="shared" si="373"/>
        <v>1.2942556175112916E-2</v>
      </c>
      <c r="L2168" t="s">
        <v>13</v>
      </c>
    </row>
    <row r="2169" spans="1:12" hidden="1" x14ac:dyDescent="0.3">
      <c r="A2169">
        <v>20</v>
      </c>
      <c r="B2169">
        <v>70</v>
      </c>
      <c r="C2169">
        <v>1</v>
      </c>
      <c r="D2169">
        <v>24</v>
      </c>
      <c r="E2169" t="s">
        <v>18</v>
      </c>
      <c r="F2169">
        <v>5</v>
      </c>
      <c r="G2169">
        <v>3</v>
      </c>
      <c r="J2169" s="1">
        <f t="shared" si="363"/>
        <v>1.9634954084936209E-3</v>
      </c>
      <c r="K2169" s="2">
        <f t="shared" ref="K2169:K2170" si="374">EXP(-9.81042+1.86563*LN(F2169)+1.0563*LN(G2169))</f>
        <v>3.5268851656513989E-3</v>
      </c>
      <c r="L2169" t="s">
        <v>13</v>
      </c>
    </row>
    <row r="2170" spans="1:12" hidden="1" x14ac:dyDescent="0.3">
      <c r="A2170">
        <v>20</v>
      </c>
      <c r="B2170">
        <v>70</v>
      </c>
      <c r="C2170">
        <v>1</v>
      </c>
      <c r="D2170">
        <v>24</v>
      </c>
      <c r="E2170" t="s">
        <v>18</v>
      </c>
      <c r="F2170">
        <v>5</v>
      </c>
      <c r="G2170">
        <v>3</v>
      </c>
      <c r="J2170" s="1">
        <f t="shared" si="363"/>
        <v>1.9634954084936209E-3</v>
      </c>
      <c r="K2170" s="2">
        <f t="shared" si="374"/>
        <v>3.5268851656513989E-3</v>
      </c>
      <c r="L2170" t="s">
        <v>13</v>
      </c>
    </row>
    <row r="2171" spans="1:12" hidden="1" x14ac:dyDescent="0.3">
      <c r="A2171">
        <v>20</v>
      </c>
      <c r="B2171">
        <v>70</v>
      </c>
      <c r="C2171">
        <v>1</v>
      </c>
      <c r="D2171">
        <v>22</v>
      </c>
      <c r="E2171" t="s">
        <v>15</v>
      </c>
      <c r="F2171">
        <v>5</v>
      </c>
      <c r="G2171">
        <v>3</v>
      </c>
      <c r="J2171" s="1">
        <f t="shared" si="363"/>
        <v>1.9634954084936209E-3</v>
      </c>
      <c r="K2171" s="2">
        <f t="shared" ref="K2171:K2175" si="375">EXP(-9.7663+1.83097*LN(F2171)+1.09511*LN(G2171))</f>
        <v>3.6378364277704512E-3</v>
      </c>
      <c r="L2171" t="s">
        <v>13</v>
      </c>
    </row>
    <row r="2172" spans="1:12" hidden="1" x14ac:dyDescent="0.3">
      <c r="A2172">
        <v>20</v>
      </c>
      <c r="B2172">
        <v>70</v>
      </c>
      <c r="C2172">
        <v>1</v>
      </c>
      <c r="D2172">
        <v>22</v>
      </c>
      <c r="E2172" t="s">
        <v>15</v>
      </c>
      <c r="F2172">
        <v>5</v>
      </c>
      <c r="G2172">
        <v>3</v>
      </c>
      <c r="J2172" s="1">
        <f t="shared" si="363"/>
        <v>1.9634954084936209E-3</v>
      </c>
      <c r="K2172" s="2">
        <f t="shared" si="375"/>
        <v>3.6378364277704512E-3</v>
      </c>
      <c r="L2172" t="s">
        <v>13</v>
      </c>
    </row>
    <row r="2173" spans="1:12" hidden="1" x14ac:dyDescent="0.3">
      <c r="A2173">
        <v>20</v>
      </c>
      <c r="B2173">
        <v>70</v>
      </c>
      <c r="C2173">
        <v>1</v>
      </c>
      <c r="D2173">
        <v>22</v>
      </c>
      <c r="E2173" t="s">
        <v>15</v>
      </c>
      <c r="F2173">
        <v>10</v>
      </c>
      <c r="G2173">
        <v>3</v>
      </c>
      <c r="J2173" s="1">
        <f t="shared" si="363"/>
        <v>7.8539816339744835E-3</v>
      </c>
      <c r="K2173" s="2">
        <f t="shared" si="375"/>
        <v>1.2942556175112916E-2</v>
      </c>
      <c r="L2173" t="s">
        <v>13</v>
      </c>
    </row>
    <row r="2174" spans="1:12" hidden="1" x14ac:dyDescent="0.3">
      <c r="A2174">
        <v>20</v>
      </c>
      <c r="B2174">
        <v>70</v>
      </c>
      <c r="C2174">
        <v>1</v>
      </c>
      <c r="D2174">
        <v>22</v>
      </c>
      <c r="E2174" t="s">
        <v>15</v>
      </c>
      <c r="F2174">
        <v>10</v>
      </c>
      <c r="G2174">
        <v>3</v>
      </c>
      <c r="J2174" s="1">
        <f t="shared" si="363"/>
        <v>7.8539816339744835E-3</v>
      </c>
      <c r="K2174" s="2">
        <f t="shared" si="375"/>
        <v>1.2942556175112916E-2</v>
      </c>
      <c r="L2174" t="s">
        <v>13</v>
      </c>
    </row>
    <row r="2175" spans="1:12" hidden="1" x14ac:dyDescent="0.3">
      <c r="A2175">
        <v>20</v>
      </c>
      <c r="B2175">
        <v>70</v>
      </c>
      <c r="C2175">
        <v>1</v>
      </c>
      <c r="D2175">
        <v>22</v>
      </c>
      <c r="E2175" t="s">
        <v>15</v>
      </c>
      <c r="F2175">
        <v>10</v>
      </c>
      <c r="G2175">
        <v>3</v>
      </c>
      <c r="J2175" s="1">
        <f t="shared" si="363"/>
        <v>7.8539816339744835E-3</v>
      </c>
      <c r="K2175" s="2">
        <f t="shared" si="375"/>
        <v>1.2942556175112916E-2</v>
      </c>
      <c r="L2175" t="s">
        <v>13</v>
      </c>
    </row>
    <row r="2176" spans="1:12" hidden="1" x14ac:dyDescent="0.3">
      <c r="A2176">
        <v>20</v>
      </c>
      <c r="B2176">
        <v>70</v>
      </c>
      <c r="C2176">
        <v>1</v>
      </c>
      <c r="D2176">
        <v>24</v>
      </c>
      <c r="E2176" t="s">
        <v>18</v>
      </c>
      <c r="F2176">
        <v>5</v>
      </c>
      <c r="G2176">
        <v>3</v>
      </c>
      <c r="J2176" s="1">
        <f t="shared" si="363"/>
        <v>1.9634954084936209E-3</v>
      </c>
      <c r="K2176" s="2">
        <f t="shared" ref="K2176:K2177" si="376">EXP(-9.81042+1.86563*LN(F2176)+1.0563*LN(G2176))</f>
        <v>3.5268851656513989E-3</v>
      </c>
      <c r="L2176" t="s">
        <v>13</v>
      </c>
    </row>
    <row r="2177" spans="1:12" hidden="1" x14ac:dyDescent="0.3">
      <c r="A2177">
        <v>20</v>
      </c>
      <c r="B2177">
        <v>70</v>
      </c>
      <c r="C2177">
        <v>1</v>
      </c>
      <c r="D2177">
        <v>24</v>
      </c>
      <c r="E2177" t="s">
        <v>18</v>
      </c>
      <c r="F2177">
        <v>5</v>
      </c>
      <c r="G2177">
        <v>3</v>
      </c>
      <c r="J2177" s="1">
        <f t="shared" si="363"/>
        <v>1.9634954084936209E-3</v>
      </c>
      <c r="K2177" s="2">
        <f t="shared" si="376"/>
        <v>3.5268851656513989E-3</v>
      </c>
      <c r="L2177" t="s">
        <v>13</v>
      </c>
    </row>
    <row r="2178" spans="1:12" hidden="1" x14ac:dyDescent="0.3">
      <c r="A2178">
        <v>20</v>
      </c>
      <c r="B2178">
        <v>70</v>
      </c>
      <c r="C2178">
        <v>1</v>
      </c>
      <c r="D2178">
        <v>22</v>
      </c>
      <c r="E2178" t="s">
        <v>15</v>
      </c>
      <c r="F2178">
        <v>5</v>
      </c>
      <c r="G2178">
        <v>3</v>
      </c>
      <c r="J2178" s="1">
        <f t="shared" si="363"/>
        <v>1.9634954084936209E-3</v>
      </c>
      <c r="K2178" s="2">
        <f>EXP(-9.7663+1.83097*LN(F2178)+1.09511*LN(G2178))</f>
        <v>3.6378364277704512E-3</v>
      </c>
      <c r="L2178" t="s">
        <v>13</v>
      </c>
    </row>
    <row r="2179" spans="1:12" hidden="1" x14ac:dyDescent="0.3">
      <c r="A2179">
        <v>20</v>
      </c>
      <c r="B2179">
        <v>70</v>
      </c>
      <c r="C2179">
        <v>1</v>
      </c>
      <c r="D2179">
        <v>24</v>
      </c>
      <c r="E2179" t="s">
        <v>18</v>
      </c>
      <c r="F2179">
        <v>15</v>
      </c>
      <c r="G2179">
        <v>6</v>
      </c>
      <c r="J2179" s="1">
        <f t="shared" ref="J2179:J2242" si="377">((F2179*F2179/10000)*(PI()/4*C2179))</f>
        <v>1.7671458676442587E-2</v>
      </c>
      <c r="K2179" s="2">
        <f t="shared" ref="K2179:K2185" si="378">EXP(-9.81042+1.86563*LN(F2179)+1.0563*LN(G2179))</f>
        <v>5.6950957515054322E-2</v>
      </c>
      <c r="L2179" t="s">
        <v>13</v>
      </c>
    </row>
    <row r="2180" spans="1:12" hidden="1" x14ac:dyDescent="0.3">
      <c r="A2180">
        <v>20</v>
      </c>
      <c r="B2180">
        <v>70</v>
      </c>
      <c r="C2180">
        <v>1</v>
      </c>
      <c r="D2180">
        <v>2</v>
      </c>
      <c r="E2180" t="s">
        <v>16</v>
      </c>
      <c r="F2180">
        <v>10</v>
      </c>
      <c r="G2180">
        <v>10</v>
      </c>
      <c r="J2180" s="1">
        <f t="shared" si="377"/>
        <v>7.8539816339744835E-3</v>
      </c>
      <c r="K2180" s="2">
        <f t="shared" si="378"/>
        <v>4.5847824058857317E-2</v>
      </c>
      <c r="L2180" t="s">
        <v>13</v>
      </c>
    </row>
    <row r="2181" spans="1:12" hidden="1" x14ac:dyDescent="0.3">
      <c r="A2181">
        <v>20</v>
      </c>
      <c r="B2181">
        <v>70</v>
      </c>
      <c r="C2181">
        <v>1</v>
      </c>
      <c r="D2181">
        <v>2</v>
      </c>
      <c r="E2181" t="s">
        <v>16</v>
      </c>
      <c r="F2181">
        <v>10</v>
      </c>
      <c r="G2181">
        <v>10</v>
      </c>
      <c r="J2181" s="1">
        <f t="shared" si="377"/>
        <v>7.8539816339744835E-3</v>
      </c>
      <c r="K2181" s="2">
        <f t="shared" si="378"/>
        <v>4.5847824058857317E-2</v>
      </c>
      <c r="L2181" t="s">
        <v>13</v>
      </c>
    </row>
    <row r="2182" spans="1:12" hidden="1" x14ac:dyDescent="0.3">
      <c r="A2182">
        <v>20</v>
      </c>
      <c r="B2182">
        <v>70</v>
      </c>
      <c r="C2182">
        <v>1</v>
      </c>
      <c r="D2182">
        <v>24</v>
      </c>
      <c r="E2182" t="s">
        <v>18</v>
      </c>
      <c r="F2182">
        <v>15</v>
      </c>
      <c r="G2182">
        <v>6</v>
      </c>
      <c r="J2182" s="1">
        <f t="shared" si="377"/>
        <v>1.7671458676442587E-2</v>
      </c>
      <c r="K2182" s="2">
        <f t="shared" si="378"/>
        <v>5.6950957515054322E-2</v>
      </c>
      <c r="L2182" t="s">
        <v>13</v>
      </c>
    </row>
    <row r="2183" spans="1:12" hidden="1" x14ac:dyDescent="0.3">
      <c r="A2183">
        <v>20</v>
      </c>
      <c r="B2183">
        <v>70</v>
      </c>
      <c r="C2183">
        <v>1</v>
      </c>
      <c r="D2183">
        <v>24</v>
      </c>
      <c r="E2183" t="s">
        <v>18</v>
      </c>
      <c r="F2183">
        <v>15</v>
      </c>
      <c r="G2183">
        <v>6</v>
      </c>
      <c r="J2183" s="1">
        <f t="shared" si="377"/>
        <v>1.7671458676442587E-2</v>
      </c>
      <c r="K2183" s="2">
        <f t="shared" si="378"/>
        <v>5.6950957515054322E-2</v>
      </c>
      <c r="L2183" t="s">
        <v>13</v>
      </c>
    </row>
    <row r="2184" spans="1:12" hidden="1" x14ac:dyDescent="0.3">
      <c r="A2184">
        <v>20</v>
      </c>
      <c r="B2184">
        <v>70</v>
      </c>
      <c r="C2184">
        <v>1</v>
      </c>
      <c r="D2184">
        <v>24</v>
      </c>
      <c r="E2184" t="s">
        <v>18</v>
      </c>
      <c r="F2184">
        <v>10</v>
      </c>
      <c r="G2184">
        <v>6</v>
      </c>
      <c r="J2184" s="1">
        <f t="shared" si="377"/>
        <v>7.8539816339744835E-3</v>
      </c>
      <c r="K2184" s="2">
        <f t="shared" si="378"/>
        <v>2.6728826664807165E-2</v>
      </c>
      <c r="L2184" t="s">
        <v>13</v>
      </c>
    </row>
    <row r="2185" spans="1:12" hidden="1" x14ac:dyDescent="0.3">
      <c r="A2185">
        <v>20</v>
      </c>
      <c r="B2185">
        <v>70</v>
      </c>
      <c r="C2185">
        <v>1</v>
      </c>
      <c r="D2185">
        <v>24</v>
      </c>
      <c r="E2185" t="s">
        <v>18</v>
      </c>
      <c r="F2185">
        <v>5</v>
      </c>
      <c r="G2185">
        <v>6</v>
      </c>
      <c r="J2185" s="1">
        <f t="shared" si="377"/>
        <v>1.9634954084936209E-3</v>
      </c>
      <c r="K2185" s="2">
        <f t="shared" si="378"/>
        <v>7.3344795804612326E-3</v>
      </c>
      <c r="L2185" t="s">
        <v>13</v>
      </c>
    </row>
    <row r="2186" spans="1:12" hidden="1" x14ac:dyDescent="0.3">
      <c r="A2186">
        <v>20</v>
      </c>
      <c r="B2186">
        <v>70</v>
      </c>
      <c r="C2186">
        <v>1</v>
      </c>
      <c r="D2186">
        <v>22</v>
      </c>
      <c r="E2186" t="s">
        <v>15</v>
      </c>
      <c r="F2186">
        <v>5</v>
      </c>
      <c r="G2186">
        <v>3</v>
      </c>
      <c r="J2186" s="1">
        <f t="shared" si="377"/>
        <v>1.9634954084936209E-3</v>
      </c>
      <c r="K2186" s="2">
        <f t="shared" ref="K2186:K2190" si="379">EXP(-9.7663+1.83097*LN(F2186)+1.09511*LN(G2186))</f>
        <v>3.6378364277704512E-3</v>
      </c>
      <c r="L2186" t="s">
        <v>13</v>
      </c>
    </row>
    <row r="2187" spans="1:12" hidden="1" x14ac:dyDescent="0.3">
      <c r="A2187">
        <v>20</v>
      </c>
      <c r="B2187">
        <v>70</v>
      </c>
      <c r="C2187">
        <v>1</v>
      </c>
      <c r="D2187">
        <v>10</v>
      </c>
      <c r="E2187" t="s">
        <v>12</v>
      </c>
      <c r="F2187">
        <v>5</v>
      </c>
      <c r="G2187">
        <v>3</v>
      </c>
      <c r="J2187" s="1">
        <f t="shared" si="377"/>
        <v>1.9634954084936209E-3</v>
      </c>
      <c r="K2187" s="2">
        <f t="shared" si="379"/>
        <v>3.6378364277704512E-3</v>
      </c>
      <c r="L2187" t="s">
        <v>13</v>
      </c>
    </row>
    <row r="2188" spans="1:12" hidden="1" x14ac:dyDescent="0.3">
      <c r="A2188">
        <v>20</v>
      </c>
      <c r="B2188">
        <v>70</v>
      </c>
      <c r="C2188">
        <v>1</v>
      </c>
      <c r="D2188">
        <v>10</v>
      </c>
      <c r="E2188" t="s">
        <v>12</v>
      </c>
      <c r="F2188">
        <v>5</v>
      </c>
      <c r="G2188">
        <v>3</v>
      </c>
      <c r="J2188" s="1">
        <f t="shared" si="377"/>
        <v>1.9634954084936209E-3</v>
      </c>
      <c r="K2188" s="2">
        <f t="shared" si="379"/>
        <v>3.6378364277704512E-3</v>
      </c>
      <c r="L2188" t="s">
        <v>13</v>
      </c>
    </row>
    <row r="2189" spans="1:12" hidden="1" x14ac:dyDescent="0.3">
      <c r="A2189">
        <v>20</v>
      </c>
      <c r="B2189">
        <v>70</v>
      </c>
      <c r="C2189">
        <v>1</v>
      </c>
      <c r="D2189">
        <v>10</v>
      </c>
      <c r="E2189" t="s">
        <v>12</v>
      </c>
      <c r="F2189">
        <v>10</v>
      </c>
      <c r="G2189">
        <v>3</v>
      </c>
      <c r="J2189" s="1">
        <f t="shared" si="377"/>
        <v>7.8539816339744835E-3</v>
      </c>
      <c r="K2189" s="2">
        <f t="shared" si="379"/>
        <v>1.2942556175112916E-2</v>
      </c>
      <c r="L2189" t="s">
        <v>13</v>
      </c>
    </row>
    <row r="2190" spans="1:12" hidden="1" x14ac:dyDescent="0.3">
      <c r="A2190">
        <v>20</v>
      </c>
      <c r="B2190">
        <v>70</v>
      </c>
      <c r="C2190">
        <v>1</v>
      </c>
      <c r="D2190">
        <v>10</v>
      </c>
      <c r="E2190" t="s">
        <v>12</v>
      </c>
      <c r="F2190">
        <v>5</v>
      </c>
      <c r="G2190">
        <v>3</v>
      </c>
      <c r="J2190" s="1">
        <f t="shared" si="377"/>
        <v>1.9634954084936209E-3</v>
      </c>
      <c r="K2190" s="2">
        <f t="shared" si="379"/>
        <v>3.6378364277704512E-3</v>
      </c>
      <c r="L2190" t="s">
        <v>13</v>
      </c>
    </row>
    <row r="2191" spans="1:12" hidden="1" x14ac:dyDescent="0.3">
      <c r="A2191">
        <v>20</v>
      </c>
      <c r="B2191">
        <v>70</v>
      </c>
      <c r="C2191">
        <v>1</v>
      </c>
      <c r="D2191">
        <v>24</v>
      </c>
      <c r="E2191" t="s">
        <v>18</v>
      </c>
      <c r="F2191">
        <v>5</v>
      </c>
      <c r="G2191">
        <v>3</v>
      </c>
      <c r="J2191" s="1">
        <f t="shared" si="377"/>
        <v>1.9634954084936209E-3</v>
      </c>
      <c r="K2191" s="2">
        <f>EXP(-9.81042+1.86563*LN(F2191)+1.0563*LN(G2191))</f>
        <v>3.5268851656513989E-3</v>
      </c>
      <c r="L2191" t="s">
        <v>13</v>
      </c>
    </row>
    <row r="2192" spans="1:12" hidden="1" x14ac:dyDescent="0.3">
      <c r="A2192">
        <v>20</v>
      </c>
      <c r="B2192">
        <v>70</v>
      </c>
      <c r="C2192">
        <v>1</v>
      </c>
      <c r="D2192">
        <v>10</v>
      </c>
      <c r="E2192" t="s">
        <v>12</v>
      </c>
      <c r="F2192">
        <v>25</v>
      </c>
      <c r="G2192">
        <v>6</v>
      </c>
      <c r="J2192" s="1">
        <f t="shared" si="377"/>
        <v>4.9087385212340517E-2</v>
      </c>
      <c r="K2192" s="2">
        <f>EXP(-9.7663+1.83097*LN(F2192)+1.09511*LN(G2192))</f>
        <v>0.14801210491524977</v>
      </c>
      <c r="L2192" t="s">
        <v>17</v>
      </c>
    </row>
    <row r="2193" spans="1:12" hidden="1" x14ac:dyDescent="0.3">
      <c r="A2193">
        <v>20</v>
      </c>
      <c r="B2193">
        <v>70</v>
      </c>
      <c r="C2193">
        <v>1</v>
      </c>
      <c r="D2193">
        <v>24</v>
      </c>
      <c r="E2193" t="s">
        <v>18</v>
      </c>
      <c r="F2193">
        <v>5</v>
      </c>
      <c r="G2193">
        <v>3</v>
      </c>
      <c r="J2193" s="1">
        <f t="shared" si="377"/>
        <v>1.9634954084936209E-3</v>
      </c>
      <c r="K2193" s="2">
        <f t="shared" ref="K2193:K2196" si="380">EXP(-9.81042+1.86563*LN(F2193)+1.0563*LN(G2193))</f>
        <v>3.5268851656513989E-3</v>
      </c>
      <c r="L2193" t="s">
        <v>13</v>
      </c>
    </row>
    <row r="2194" spans="1:12" hidden="1" x14ac:dyDescent="0.3">
      <c r="A2194">
        <v>20</v>
      </c>
      <c r="B2194">
        <v>70</v>
      </c>
      <c r="C2194">
        <v>1</v>
      </c>
      <c r="D2194">
        <v>24</v>
      </c>
      <c r="E2194" t="s">
        <v>18</v>
      </c>
      <c r="F2194">
        <v>5</v>
      </c>
      <c r="G2194">
        <v>3</v>
      </c>
      <c r="J2194" s="1">
        <f t="shared" si="377"/>
        <v>1.9634954084936209E-3</v>
      </c>
      <c r="K2194" s="2">
        <f t="shared" si="380"/>
        <v>3.5268851656513989E-3</v>
      </c>
      <c r="L2194" t="s">
        <v>13</v>
      </c>
    </row>
    <row r="2195" spans="1:12" hidden="1" x14ac:dyDescent="0.3">
      <c r="A2195">
        <v>20</v>
      </c>
      <c r="B2195">
        <v>70</v>
      </c>
      <c r="C2195">
        <v>1</v>
      </c>
      <c r="D2195">
        <v>24</v>
      </c>
      <c r="E2195" t="s">
        <v>18</v>
      </c>
      <c r="F2195">
        <v>5</v>
      </c>
      <c r="G2195">
        <v>3</v>
      </c>
      <c r="J2195" s="1">
        <f t="shared" si="377"/>
        <v>1.9634954084936209E-3</v>
      </c>
      <c r="K2195" s="2">
        <f t="shared" si="380"/>
        <v>3.5268851656513989E-3</v>
      </c>
      <c r="L2195" t="s">
        <v>13</v>
      </c>
    </row>
    <row r="2196" spans="1:12" hidden="1" x14ac:dyDescent="0.3">
      <c r="A2196">
        <v>20</v>
      </c>
      <c r="B2196">
        <v>70</v>
      </c>
      <c r="C2196">
        <v>1</v>
      </c>
      <c r="D2196">
        <v>24</v>
      </c>
      <c r="E2196" t="s">
        <v>18</v>
      </c>
      <c r="F2196">
        <v>5</v>
      </c>
      <c r="G2196">
        <v>3</v>
      </c>
      <c r="J2196" s="1">
        <f t="shared" si="377"/>
        <v>1.9634954084936209E-3</v>
      </c>
      <c r="K2196" s="2">
        <f t="shared" si="380"/>
        <v>3.5268851656513989E-3</v>
      </c>
      <c r="L2196" t="s">
        <v>13</v>
      </c>
    </row>
    <row r="2197" spans="1:12" hidden="1" x14ac:dyDescent="0.3">
      <c r="A2197">
        <v>20</v>
      </c>
      <c r="B2197">
        <v>70</v>
      </c>
      <c r="C2197">
        <v>1</v>
      </c>
      <c r="D2197">
        <v>22</v>
      </c>
      <c r="E2197" t="s">
        <v>15</v>
      </c>
      <c r="F2197">
        <v>5</v>
      </c>
      <c r="G2197">
        <v>3</v>
      </c>
      <c r="J2197" s="1">
        <f t="shared" si="377"/>
        <v>1.9634954084936209E-3</v>
      </c>
      <c r="K2197" s="2">
        <f>EXP(-9.7663+1.83097*LN(F2197)+1.09511*LN(G2197))</f>
        <v>3.6378364277704512E-3</v>
      </c>
      <c r="L2197" t="s">
        <v>13</v>
      </c>
    </row>
    <row r="2198" spans="1:12" hidden="1" x14ac:dyDescent="0.3">
      <c r="A2198">
        <v>20</v>
      </c>
      <c r="B2198">
        <v>70</v>
      </c>
      <c r="C2198">
        <v>1</v>
      </c>
      <c r="D2198">
        <v>24</v>
      </c>
      <c r="E2198" t="s">
        <v>18</v>
      </c>
      <c r="F2198">
        <v>15</v>
      </c>
      <c r="G2198">
        <v>6</v>
      </c>
      <c r="J2198" s="1">
        <f t="shared" si="377"/>
        <v>1.7671458676442587E-2</v>
      </c>
      <c r="K2198" s="2">
        <f t="shared" ref="K2198:K2199" si="381">EXP(-9.81042+1.86563*LN(F2198)+1.0563*LN(G2198))</f>
        <v>5.6950957515054322E-2</v>
      </c>
      <c r="L2198" t="s">
        <v>13</v>
      </c>
    </row>
    <row r="2199" spans="1:12" hidden="1" x14ac:dyDescent="0.3">
      <c r="A2199">
        <v>20</v>
      </c>
      <c r="B2199">
        <v>70</v>
      </c>
      <c r="C2199">
        <v>1</v>
      </c>
      <c r="D2199">
        <v>24</v>
      </c>
      <c r="E2199" t="s">
        <v>18</v>
      </c>
      <c r="F2199">
        <v>5</v>
      </c>
      <c r="G2199">
        <v>3</v>
      </c>
      <c r="J2199" s="1">
        <f t="shared" si="377"/>
        <v>1.9634954084936209E-3</v>
      </c>
      <c r="K2199" s="2">
        <f t="shared" si="381"/>
        <v>3.5268851656513989E-3</v>
      </c>
      <c r="L2199" t="s">
        <v>13</v>
      </c>
    </row>
    <row r="2200" spans="1:12" hidden="1" x14ac:dyDescent="0.3">
      <c r="A2200">
        <v>20</v>
      </c>
      <c r="B2200">
        <v>70</v>
      </c>
      <c r="C2200">
        <v>1</v>
      </c>
      <c r="D2200">
        <v>10</v>
      </c>
      <c r="E2200" t="s">
        <v>12</v>
      </c>
      <c r="F2200">
        <v>5</v>
      </c>
      <c r="G2200">
        <v>3</v>
      </c>
      <c r="J2200" s="1">
        <f t="shared" si="377"/>
        <v>1.9634954084936209E-3</v>
      </c>
      <c r="K2200" s="2">
        <f t="shared" ref="K2200:K2203" si="382">EXP(-9.7663+1.83097*LN(F2200)+1.09511*LN(G2200))</f>
        <v>3.6378364277704512E-3</v>
      </c>
      <c r="L2200" t="s">
        <v>13</v>
      </c>
    </row>
    <row r="2201" spans="1:12" hidden="1" x14ac:dyDescent="0.3">
      <c r="A2201">
        <v>20</v>
      </c>
      <c r="B2201">
        <v>70</v>
      </c>
      <c r="C2201">
        <v>1</v>
      </c>
      <c r="D2201">
        <v>10</v>
      </c>
      <c r="E2201" t="s">
        <v>12</v>
      </c>
      <c r="F2201">
        <v>5</v>
      </c>
      <c r="G2201">
        <v>3</v>
      </c>
      <c r="J2201" s="1">
        <f t="shared" si="377"/>
        <v>1.9634954084936209E-3</v>
      </c>
      <c r="K2201" s="2">
        <f t="shared" si="382"/>
        <v>3.6378364277704512E-3</v>
      </c>
      <c r="L2201" t="s">
        <v>13</v>
      </c>
    </row>
    <row r="2202" spans="1:12" hidden="1" x14ac:dyDescent="0.3">
      <c r="A2202">
        <v>20</v>
      </c>
      <c r="B2202">
        <v>70</v>
      </c>
      <c r="C2202">
        <v>1</v>
      </c>
      <c r="D2202">
        <v>10</v>
      </c>
      <c r="E2202" t="s">
        <v>12</v>
      </c>
      <c r="F2202">
        <v>10</v>
      </c>
      <c r="G2202">
        <v>3</v>
      </c>
      <c r="J2202" s="1">
        <f t="shared" si="377"/>
        <v>7.8539816339744835E-3</v>
      </c>
      <c r="K2202" s="2">
        <f t="shared" si="382"/>
        <v>1.2942556175112916E-2</v>
      </c>
      <c r="L2202" t="s">
        <v>13</v>
      </c>
    </row>
    <row r="2203" spans="1:12" hidden="1" x14ac:dyDescent="0.3">
      <c r="A2203">
        <v>20</v>
      </c>
      <c r="B2203">
        <v>70</v>
      </c>
      <c r="C2203">
        <v>1</v>
      </c>
      <c r="D2203">
        <v>10</v>
      </c>
      <c r="E2203" t="s">
        <v>12</v>
      </c>
      <c r="F2203">
        <v>5</v>
      </c>
      <c r="G2203">
        <v>3</v>
      </c>
      <c r="J2203" s="1">
        <f t="shared" si="377"/>
        <v>1.9634954084936209E-3</v>
      </c>
      <c r="K2203" s="2">
        <f t="shared" si="382"/>
        <v>3.6378364277704512E-3</v>
      </c>
      <c r="L2203" t="s">
        <v>13</v>
      </c>
    </row>
    <row r="2204" spans="1:12" hidden="1" x14ac:dyDescent="0.3">
      <c r="A2204">
        <v>20</v>
      </c>
      <c r="B2204">
        <v>70</v>
      </c>
      <c r="C2204">
        <v>1</v>
      </c>
      <c r="D2204">
        <v>24</v>
      </c>
      <c r="E2204" t="s">
        <v>18</v>
      </c>
      <c r="F2204">
        <v>5</v>
      </c>
      <c r="G2204">
        <v>3</v>
      </c>
      <c r="J2204" s="1">
        <f t="shared" si="377"/>
        <v>1.9634954084936209E-3</v>
      </c>
      <c r="K2204" s="2">
        <f>EXP(-9.81042+1.86563*LN(F2204)+1.0563*LN(G2204))</f>
        <v>3.5268851656513989E-3</v>
      </c>
      <c r="L2204" t="s">
        <v>13</v>
      </c>
    </row>
    <row r="2205" spans="1:12" hidden="1" x14ac:dyDescent="0.3">
      <c r="A2205">
        <v>20</v>
      </c>
      <c r="B2205">
        <v>70</v>
      </c>
      <c r="C2205">
        <v>1</v>
      </c>
      <c r="D2205">
        <v>10</v>
      </c>
      <c r="E2205" t="s">
        <v>12</v>
      </c>
      <c r="F2205">
        <v>25</v>
      </c>
      <c r="G2205">
        <v>6</v>
      </c>
      <c r="J2205" s="1">
        <f t="shared" si="377"/>
        <v>4.9087385212340517E-2</v>
      </c>
      <c r="K2205" s="2">
        <f>EXP(-9.7663+1.83097*LN(F2205)+1.09511*LN(G2205))</f>
        <v>0.14801210491524977</v>
      </c>
      <c r="L2205" t="s">
        <v>17</v>
      </c>
    </row>
    <row r="2206" spans="1:12" hidden="1" x14ac:dyDescent="0.3">
      <c r="A2206">
        <v>20</v>
      </c>
      <c r="B2206">
        <v>70</v>
      </c>
      <c r="C2206">
        <v>1</v>
      </c>
      <c r="D2206">
        <v>24</v>
      </c>
      <c r="E2206" t="s">
        <v>18</v>
      </c>
      <c r="F2206">
        <v>5</v>
      </c>
      <c r="G2206">
        <v>3</v>
      </c>
      <c r="J2206" s="1">
        <f t="shared" si="377"/>
        <v>1.9634954084936209E-3</v>
      </c>
      <c r="K2206" s="2">
        <f t="shared" ref="K2206:K2208" si="383">EXP(-9.81042+1.86563*LN(F2206)+1.0563*LN(G2206))</f>
        <v>3.5268851656513989E-3</v>
      </c>
      <c r="L2206" t="s">
        <v>13</v>
      </c>
    </row>
    <row r="2207" spans="1:12" hidden="1" x14ac:dyDescent="0.3">
      <c r="A2207">
        <v>20</v>
      </c>
      <c r="B2207">
        <v>70</v>
      </c>
      <c r="C2207">
        <v>1</v>
      </c>
      <c r="D2207">
        <v>24</v>
      </c>
      <c r="E2207" t="s">
        <v>18</v>
      </c>
      <c r="F2207">
        <v>5</v>
      </c>
      <c r="G2207">
        <v>3</v>
      </c>
      <c r="J2207" s="1">
        <f t="shared" si="377"/>
        <v>1.9634954084936209E-3</v>
      </c>
      <c r="K2207" s="2">
        <f t="shared" si="383"/>
        <v>3.5268851656513989E-3</v>
      </c>
      <c r="L2207" t="s">
        <v>13</v>
      </c>
    </row>
    <row r="2208" spans="1:12" hidden="1" x14ac:dyDescent="0.3">
      <c r="A2208">
        <v>20</v>
      </c>
      <c r="B2208">
        <v>70</v>
      </c>
      <c r="C2208">
        <v>1</v>
      </c>
      <c r="D2208">
        <v>24</v>
      </c>
      <c r="E2208" t="s">
        <v>18</v>
      </c>
      <c r="F2208">
        <v>5</v>
      </c>
      <c r="G2208">
        <v>3</v>
      </c>
      <c r="J2208" s="1">
        <f t="shared" si="377"/>
        <v>1.9634954084936209E-3</v>
      </c>
      <c r="K2208" s="2">
        <f t="shared" si="383"/>
        <v>3.5268851656513989E-3</v>
      </c>
      <c r="L2208" t="s">
        <v>13</v>
      </c>
    </row>
    <row r="2209" spans="1:12" hidden="1" x14ac:dyDescent="0.3">
      <c r="A2209">
        <v>20</v>
      </c>
      <c r="B2209">
        <v>70</v>
      </c>
      <c r="C2209">
        <v>1</v>
      </c>
      <c r="D2209">
        <v>14</v>
      </c>
      <c r="E2209" t="s">
        <v>14</v>
      </c>
      <c r="F2209">
        <v>5</v>
      </c>
      <c r="G2209">
        <v>3</v>
      </c>
      <c r="J2209" s="1">
        <f t="shared" si="377"/>
        <v>1.9634954084936209E-3</v>
      </c>
      <c r="K2209" s="2">
        <f t="shared" ref="K2209:K2216" si="384">EXP(-9.7663+1.83097*LN(F2209)+1.09511*LN(G2209))</f>
        <v>3.6378364277704512E-3</v>
      </c>
      <c r="L2209" t="s">
        <v>13</v>
      </c>
    </row>
    <row r="2210" spans="1:12" hidden="1" x14ac:dyDescent="0.3">
      <c r="A2210">
        <v>20</v>
      </c>
      <c r="B2210">
        <v>70</v>
      </c>
      <c r="C2210">
        <v>1</v>
      </c>
      <c r="D2210">
        <v>22</v>
      </c>
      <c r="E2210" t="s">
        <v>15</v>
      </c>
      <c r="F2210">
        <v>5</v>
      </c>
      <c r="G2210">
        <v>3</v>
      </c>
      <c r="J2210" s="1">
        <f t="shared" si="377"/>
        <v>1.9634954084936209E-3</v>
      </c>
      <c r="K2210" s="2">
        <f t="shared" si="384"/>
        <v>3.6378364277704512E-3</v>
      </c>
      <c r="L2210" t="s">
        <v>13</v>
      </c>
    </row>
    <row r="2211" spans="1:12" hidden="1" x14ac:dyDescent="0.3">
      <c r="A2211">
        <v>20</v>
      </c>
      <c r="B2211">
        <v>70</v>
      </c>
      <c r="C2211">
        <v>1</v>
      </c>
      <c r="D2211">
        <v>22</v>
      </c>
      <c r="E2211" t="s">
        <v>15</v>
      </c>
      <c r="F2211">
        <v>5</v>
      </c>
      <c r="G2211">
        <v>3</v>
      </c>
      <c r="J2211" s="1">
        <f t="shared" si="377"/>
        <v>1.9634954084936209E-3</v>
      </c>
      <c r="K2211" s="2">
        <f t="shared" si="384"/>
        <v>3.6378364277704512E-3</v>
      </c>
      <c r="L2211" t="s">
        <v>13</v>
      </c>
    </row>
    <row r="2212" spans="1:12" hidden="1" x14ac:dyDescent="0.3">
      <c r="A2212">
        <v>20</v>
      </c>
      <c r="B2212">
        <v>70</v>
      </c>
      <c r="C2212">
        <v>1</v>
      </c>
      <c r="D2212">
        <v>14</v>
      </c>
      <c r="E2212" t="s">
        <v>14</v>
      </c>
      <c r="F2212">
        <v>5</v>
      </c>
      <c r="G2212">
        <v>3</v>
      </c>
      <c r="J2212" s="1">
        <f t="shared" si="377"/>
        <v>1.9634954084936209E-3</v>
      </c>
      <c r="K2212" s="2">
        <f t="shared" si="384"/>
        <v>3.6378364277704512E-3</v>
      </c>
      <c r="L2212" t="s">
        <v>13</v>
      </c>
    </row>
    <row r="2213" spans="1:12" hidden="1" x14ac:dyDescent="0.3">
      <c r="A2213">
        <v>20</v>
      </c>
      <c r="B2213">
        <v>70</v>
      </c>
      <c r="C2213">
        <v>1</v>
      </c>
      <c r="D2213">
        <v>14</v>
      </c>
      <c r="E2213" t="s">
        <v>14</v>
      </c>
      <c r="F2213">
        <v>5</v>
      </c>
      <c r="G2213">
        <v>3</v>
      </c>
      <c r="J2213" s="1">
        <f t="shared" si="377"/>
        <v>1.9634954084936209E-3</v>
      </c>
      <c r="K2213" s="2">
        <f t="shared" si="384"/>
        <v>3.6378364277704512E-3</v>
      </c>
      <c r="L2213" t="s">
        <v>13</v>
      </c>
    </row>
    <row r="2214" spans="1:12" hidden="1" x14ac:dyDescent="0.3">
      <c r="A2214">
        <v>20</v>
      </c>
      <c r="B2214">
        <v>71</v>
      </c>
      <c r="C2214">
        <v>1</v>
      </c>
      <c r="D2214">
        <v>22</v>
      </c>
      <c r="E2214" t="s">
        <v>15</v>
      </c>
      <c r="F2214">
        <v>10</v>
      </c>
      <c r="G2214">
        <v>3</v>
      </c>
      <c r="J2214" s="1">
        <f t="shared" si="377"/>
        <v>7.8539816339744835E-3</v>
      </c>
      <c r="K2214" s="2">
        <f t="shared" si="384"/>
        <v>1.2942556175112916E-2</v>
      </c>
      <c r="L2214" t="s">
        <v>13</v>
      </c>
    </row>
    <row r="2215" spans="1:12" hidden="1" x14ac:dyDescent="0.3">
      <c r="A2215">
        <v>20</v>
      </c>
      <c r="B2215">
        <v>71</v>
      </c>
      <c r="C2215">
        <v>1</v>
      </c>
      <c r="D2215">
        <v>22</v>
      </c>
      <c r="E2215" t="s">
        <v>15</v>
      </c>
      <c r="F2215">
        <v>10</v>
      </c>
      <c r="G2215">
        <v>3</v>
      </c>
      <c r="J2215" s="1">
        <f t="shared" si="377"/>
        <v>7.8539816339744835E-3</v>
      </c>
      <c r="K2215" s="2">
        <f t="shared" si="384"/>
        <v>1.2942556175112916E-2</v>
      </c>
      <c r="L2215" t="s">
        <v>13</v>
      </c>
    </row>
    <row r="2216" spans="1:12" hidden="1" x14ac:dyDescent="0.3">
      <c r="A2216">
        <v>20</v>
      </c>
      <c r="B2216">
        <v>71</v>
      </c>
      <c r="C2216">
        <v>1</v>
      </c>
      <c r="D2216">
        <v>22</v>
      </c>
      <c r="E2216" t="s">
        <v>15</v>
      </c>
      <c r="F2216">
        <v>10</v>
      </c>
      <c r="G2216">
        <v>3</v>
      </c>
      <c r="J2216" s="1">
        <f t="shared" si="377"/>
        <v>7.8539816339744835E-3</v>
      </c>
      <c r="K2216" s="2">
        <f t="shared" si="384"/>
        <v>1.2942556175112916E-2</v>
      </c>
      <c r="L2216" t="s">
        <v>13</v>
      </c>
    </row>
    <row r="2217" spans="1:12" hidden="1" x14ac:dyDescent="0.3">
      <c r="A2217">
        <v>20</v>
      </c>
      <c r="B2217">
        <v>71</v>
      </c>
      <c r="C2217">
        <v>1</v>
      </c>
      <c r="D2217">
        <v>24</v>
      </c>
      <c r="E2217" t="s">
        <v>18</v>
      </c>
      <c r="F2217">
        <v>5</v>
      </c>
      <c r="G2217">
        <v>3</v>
      </c>
      <c r="J2217" s="1">
        <f t="shared" si="377"/>
        <v>1.9634954084936209E-3</v>
      </c>
      <c r="K2217" s="2">
        <f t="shared" ref="K2217:K2218" si="385">EXP(-9.81042+1.86563*LN(F2217)+1.0563*LN(G2217))</f>
        <v>3.5268851656513989E-3</v>
      </c>
      <c r="L2217" t="s">
        <v>13</v>
      </c>
    </row>
    <row r="2218" spans="1:12" hidden="1" x14ac:dyDescent="0.3">
      <c r="A2218">
        <v>20</v>
      </c>
      <c r="B2218">
        <v>71</v>
      </c>
      <c r="C2218">
        <v>1</v>
      </c>
      <c r="D2218">
        <v>24</v>
      </c>
      <c r="E2218" t="s">
        <v>18</v>
      </c>
      <c r="F2218">
        <v>5</v>
      </c>
      <c r="G2218">
        <v>3</v>
      </c>
      <c r="J2218" s="1">
        <f t="shared" si="377"/>
        <v>1.9634954084936209E-3</v>
      </c>
      <c r="K2218" s="2">
        <f t="shared" si="385"/>
        <v>3.5268851656513989E-3</v>
      </c>
      <c r="L2218" t="s">
        <v>13</v>
      </c>
    </row>
    <row r="2219" spans="1:12" hidden="1" x14ac:dyDescent="0.3">
      <c r="A2219">
        <v>20</v>
      </c>
      <c r="B2219">
        <v>71</v>
      </c>
      <c r="C2219">
        <v>1</v>
      </c>
      <c r="D2219">
        <v>22</v>
      </c>
      <c r="E2219" t="s">
        <v>15</v>
      </c>
      <c r="F2219">
        <v>5</v>
      </c>
      <c r="G2219">
        <v>3</v>
      </c>
      <c r="J2219" s="1">
        <f t="shared" si="377"/>
        <v>1.9634954084936209E-3</v>
      </c>
      <c r="K2219" s="2">
        <f>EXP(-9.7663+1.83097*LN(F2219)+1.09511*LN(G2219))</f>
        <v>3.6378364277704512E-3</v>
      </c>
      <c r="L2219" t="s">
        <v>13</v>
      </c>
    </row>
    <row r="2220" spans="1:12" hidden="1" x14ac:dyDescent="0.3">
      <c r="A2220">
        <v>20</v>
      </c>
      <c r="B2220">
        <v>71</v>
      </c>
      <c r="C2220">
        <v>1</v>
      </c>
      <c r="D2220">
        <v>24</v>
      </c>
      <c r="E2220" t="s">
        <v>18</v>
      </c>
      <c r="F2220">
        <v>15</v>
      </c>
      <c r="G2220">
        <v>6</v>
      </c>
      <c r="J2220" s="1">
        <f t="shared" si="377"/>
        <v>1.7671458676442587E-2</v>
      </c>
      <c r="K2220" s="2">
        <f t="shared" ref="K2220:K2226" si="386">EXP(-9.81042+1.86563*LN(F2220)+1.0563*LN(G2220))</f>
        <v>5.6950957515054322E-2</v>
      </c>
      <c r="L2220" t="s">
        <v>13</v>
      </c>
    </row>
    <row r="2221" spans="1:12" hidden="1" x14ac:dyDescent="0.3">
      <c r="A2221">
        <v>20</v>
      </c>
      <c r="B2221">
        <v>71</v>
      </c>
      <c r="C2221">
        <v>1</v>
      </c>
      <c r="D2221">
        <v>24</v>
      </c>
      <c r="E2221" t="s">
        <v>18</v>
      </c>
      <c r="F2221">
        <v>10</v>
      </c>
      <c r="G2221">
        <v>6</v>
      </c>
      <c r="J2221" s="1">
        <f t="shared" si="377"/>
        <v>7.8539816339744835E-3</v>
      </c>
      <c r="K2221" s="2">
        <f t="shared" si="386"/>
        <v>2.6728826664807165E-2</v>
      </c>
      <c r="L2221" t="s">
        <v>13</v>
      </c>
    </row>
    <row r="2222" spans="1:12" hidden="1" x14ac:dyDescent="0.3">
      <c r="A2222">
        <v>20</v>
      </c>
      <c r="B2222">
        <v>71</v>
      </c>
      <c r="C2222">
        <v>1</v>
      </c>
      <c r="D2222">
        <v>24</v>
      </c>
      <c r="E2222" t="s">
        <v>18</v>
      </c>
      <c r="F2222">
        <v>10</v>
      </c>
      <c r="G2222">
        <v>6</v>
      </c>
      <c r="J2222" s="1">
        <f t="shared" si="377"/>
        <v>7.8539816339744835E-3</v>
      </c>
      <c r="K2222" s="2">
        <f t="shared" si="386"/>
        <v>2.6728826664807165E-2</v>
      </c>
      <c r="L2222" t="s">
        <v>13</v>
      </c>
    </row>
    <row r="2223" spans="1:12" hidden="1" x14ac:dyDescent="0.3">
      <c r="A2223">
        <v>20</v>
      </c>
      <c r="B2223">
        <v>71</v>
      </c>
      <c r="C2223">
        <v>1</v>
      </c>
      <c r="D2223">
        <v>24</v>
      </c>
      <c r="E2223" t="s">
        <v>18</v>
      </c>
      <c r="F2223">
        <v>15</v>
      </c>
      <c r="G2223">
        <v>6</v>
      </c>
      <c r="J2223" s="1">
        <f t="shared" si="377"/>
        <v>1.7671458676442587E-2</v>
      </c>
      <c r="K2223" s="2">
        <f t="shared" si="386"/>
        <v>5.6950957515054322E-2</v>
      </c>
      <c r="L2223" t="s">
        <v>13</v>
      </c>
    </row>
    <row r="2224" spans="1:12" hidden="1" x14ac:dyDescent="0.3">
      <c r="A2224">
        <v>20</v>
      </c>
      <c r="B2224">
        <v>71</v>
      </c>
      <c r="C2224">
        <v>1</v>
      </c>
      <c r="D2224">
        <v>24</v>
      </c>
      <c r="E2224" t="s">
        <v>18</v>
      </c>
      <c r="F2224">
        <v>15</v>
      </c>
      <c r="G2224">
        <v>6</v>
      </c>
      <c r="J2224" s="1">
        <f t="shared" si="377"/>
        <v>1.7671458676442587E-2</v>
      </c>
      <c r="K2224" s="2">
        <f t="shared" si="386"/>
        <v>5.6950957515054322E-2</v>
      </c>
      <c r="L2224" t="s">
        <v>13</v>
      </c>
    </row>
    <row r="2225" spans="1:12" hidden="1" x14ac:dyDescent="0.3">
      <c r="A2225">
        <v>20</v>
      </c>
      <c r="B2225">
        <v>71</v>
      </c>
      <c r="C2225">
        <v>1</v>
      </c>
      <c r="D2225">
        <v>24</v>
      </c>
      <c r="E2225" t="s">
        <v>18</v>
      </c>
      <c r="F2225">
        <v>10</v>
      </c>
      <c r="G2225">
        <v>6</v>
      </c>
      <c r="J2225" s="1">
        <f t="shared" si="377"/>
        <v>7.8539816339744835E-3</v>
      </c>
      <c r="K2225" s="2">
        <f t="shared" si="386"/>
        <v>2.6728826664807165E-2</v>
      </c>
      <c r="L2225" t="s">
        <v>13</v>
      </c>
    </row>
    <row r="2226" spans="1:12" hidden="1" x14ac:dyDescent="0.3">
      <c r="A2226">
        <v>20</v>
      </c>
      <c r="B2226">
        <v>71</v>
      </c>
      <c r="C2226">
        <v>1</v>
      </c>
      <c r="D2226">
        <v>24</v>
      </c>
      <c r="E2226" t="s">
        <v>18</v>
      </c>
      <c r="F2226">
        <v>5</v>
      </c>
      <c r="G2226">
        <v>6</v>
      </c>
      <c r="J2226" s="1">
        <f t="shared" si="377"/>
        <v>1.9634954084936209E-3</v>
      </c>
      <c r="K2226" s="2">
        <f t="shared" si="386"/>
        <v>7.3344795804612326E-3</v>
      </c>
      <c r="L2226" t="s">
        <v>13</v>
      </c>
    </row>
    <row r="2227" spans="1:12" hidden="1" x14ac:dyDescent="0.3">
      <c r="A2227">
        <v>20</v>
      </c>
      <c r="B2227">
        <v>71</v>
      </c>
      <c r="C2227">
        <v>1</v>
      </c>
      <c r="D2227">
        <v>22</v>
      </c>
      <c r="E2227" t="s">
        <v>15</v>
      </c>
      <c r="F2227">
        <v>5</v>
      </c>
      <c r="G2227">
        <v>3</v>
      </c>
      <c r="J2227" s="1">
        <f t="shared" si="377"/>
        <v>1.9634954084936209E-3</v>
      </c>
      <c r="K2227" s="2">
        <f t="shared" ref="K2227:K2231" si="387">EXP(-9.7663+1.83097*LN(F2227)+1.09511*LN(G2227))</f>
        <v>3.6378364277704512E-3</v>
      </c>
      <c r="L2227" t="s">
        <v>13</v>
      </c>
    </row>
    <row r="2228" spans="1:12" hidden="1" x14ac:dyDescent="0.3">
      <c r="A2228">
        <v>20</v>
      </c>
      <c r="B2228">
        <v>71</v>
      </c>
      <c r="C2228">
        <v>1</v>
      </c>
      <c r="D2228">
        <v>10</v>
      </c>
      <c r="E2228" t="s">
        <v>12</v>
      </c>
      <c r="F2228">
        <v>5</v>
      </c>
      <c r="G2228">
        <v>3</v>
      </c>
      <c r="J2228" s="1">
        <f t="shared" si="377"/>
        <v>1.9634954084936209E-3</v>
      </c>
      <c r="K2228" s="2">
        <f t="shared" si="387"/>
        <v>3.6378364277704512E-3</v>
      </c>
      <c r="L2228" t="s">
        <v>13</v>
      </c>
    </row>
    <row r="2229" spans="1:12" hidden="1" x14ac:dyDescent="0.3">
      <c r="A2229">
        <v>20</v>
      </c>
      <c r="B2229">
        <v>71</v>
      </c>
      <c r="C2229">
        <v>1</v>
      </c>
      <c r="D2229">
        <v>10</v>
      </c>
      <c r="E2229" t="s">
        <v>12</v>
      </c>
      <c r="F2229">
        <v>5</v>
      </c>
      <c r="G2229">
        <v>3</v>
      </c>
      <c r="J2229" s="1">
        <f t="shared" si="377"/>
        <v>1.9634954084936209E-3</v>
      </c>
      <c r="K2229" s="2">
        <f t="shared" si="387"/>
        <v>3.6378364277704512E-3</v>
      </c>
      <c r="L2229" t="s">
        <v>13</v>
      </c>
    </row>
    <row r="2230" spans="1:12" hidden="1" x14ac:dyDescent="0.3">
      <c r="A2230">
        <v>20</v>
      </c>
      <c r="B2230">
        <v>71</v>
      </c>
      <c r="C2230">
        <v>1</v>
      </c>
      <c r="D2230">
        <v>10</v>
      </c>
      <c r="E2230" t="s">
        <v>12</v>
      </c>
      <c r="F2230">
        <v>10</v>
      </c>
      <c r="G2230">
        <v>3</v>
      </c>
      <c r="J2230" s="1">
        <f t="shared" si="377"/>
        <v>7.8539816339744835E-3</v>
      </c>
      <c r="K2230" s="2">
        <f t="shared" si="387"/>
        <v>1.2942556175112916E-2</v>
      </c>
      <c r="L2230" t="s">
        <v>13</v>
      </c>
    </row>
    <row r="2231" spans="1:12" hidden="1" x14ac:dyDescent="0.3">
      <c r="A2231">
        <v>20</v>
      </c>
      <c r="B2231">
        <v>71</v>
      </c>
      <c r="C2231">
        <v>1</v>
      </c>
      <c r="D2231">
        <v>10</v>
      </c>
      <c r="E2231" t="s">
        <v>12</v>
      </c>
      <c r="F2231">
        <v>5</v>
      </c>
      <c r="G2231">
        <v>3</v>
      </c>
      <c r="J2231" s="1">
        <f t="shared" si="377"/>
        <v>1.9634954084936209E-3</v>
      </c>
      <c r="K2231" s="2">
        <f t="shared" si="387"/>
        <v>3.6378364277704512E-3</v>
      </c>
      <c r="L2231" t="s">
        <v>13</v>
      </c>
    </row>
    <row r="2232" spans="1:12" hidden="1" x14ac:dyDescent="0.3">
      <c r="A2232">
        <v>20</v>
      </c>
      <c r="B2232">
        <v>71</v>
      </c>
      <c r="C2232">
        <v>1</v>
      </c>
      <c r="D2232">
        <v>2</v>
      </c>
      <c r="E2232" t="s">
        <v>16</v>
      </c>
      <c r="F2232">
        <v>20</v>
      </c>
      <c r="G2232">
        <v>15</v>
      </c>
      <c r="H2232">
        <v>56</v>
      </c>
      <c r="I2232">
        <v>7</v>
      </c>
      <c r="J2232" s="1">
        <f t="shared" si="377"/>
        <v>3.1415926535897934E-2</v>
      </c>
      <c r="K2232" s="2">
        <f>EXP(-9.81042+1.86563*LN(F2232)+1.0563*LN(G2232))</f>
        <v>0.25640973899293129</v>
      </c>
      <c r="L2232" t="s">
        <v>13</v>
      </c>
    </row>
    <row r="2233" spans="1:12" hidden="1" x14ac:dyDescent="0.3">
      <c r="A2233">
        <v>20</v>
      </c>
      <c r="B2233">
        <v>71</v>
      </c>
      <c r="C2233">
        <v>1</v>
      </c>
      <c r="D2233">
        <v>10</v>
      </c>
      <c r="E2233" t="s">
        <v>12</v>
      </c>
      <c r="F2233">
        <v>25</v>
      </c>
      <c r="G2233">
        <v>6</v>
      </c>
      <c r="J2233" s="1">
        <f t="shared" si="377"/>
        <v>4.9087385212340517E-2</v>
      </c>
      <c r="K2233" s="2">
        <f t="shared" ref="K2233:K2242" si="388">EXP(-9.7663+1.83097*LN(F2233)+1.09511*LN(G2233))</f>
        <v>0.14801210491524977</v>
      </c>
      <c r="L2233" t="s">
        <v>17</v>
      </c>
    </row>
    <row r="2234" spans="1:12" hidden="1" x14ac:dyDescent="0.3">
      <c r="A2234">
        <v>20</v>
      </c>
      <c r="B2234">
        <v>71</v>
      </c>
      <c r="C2234">
        <v>1</v>
      </c>
      <c r="D2234">
        <v>22</v>
      </c>
      <c r="E2234" t="s">
        <v>15</v>
      </c>
      <c r="F2234">
        <v>5</v>
      </c>
      <c r="G2234">
        <v>3</v>
      </c>
      <c r="J2234" s="1">
        <f t="shared" si="377"/>
        <v>1.9634954084936209E-3</v>
      </c>
      <c r="K2234" s="2">
        <f t="shared" si="388"/>
        <v>3.6378364277704512E-3</v>
      </c>
      <c r="L2234" t="s">
        <v>13</v>
      </c>
    </row>
    <row r="2235" spans="1:12" hidden="1" x14ac:dyDescent="0.3">
      <c r="A2235">
        <v>20</v>
      </c>
      <c r="B2235">
        <v>71</v>
      </c>
      <c r="C2235">
        <v>1</v>
      </c>
      <c r="D2235">
        <v>14</v>
      </c>
      <c r="E2235" t="s">
        <v>14</v>
      </c>
      <c r="F2235">
        <v>5</v>
      </c>
      <c r="G2235">
        <v>3</v>
      </c>
      <c r="J2235" s="1">
        <f t="shared" si="377"/>
        <v>1.9634954084936209E-3</v>
      </c>
      <c r="K2235" s="2">
        <f t="shared" si="388"/>
        <v>3.6378364277704512E-3</v>
      </c>
      <c r="L2235" t="s">
        <v>13</v>
      </c>
    </row>
    <row r="2236" spans="1:12" hidden="1" x14ac:dyDescent="0.3">
      <c r="A2236">
        <v>20</v>
      </c>
      <c r="B2236">
        <v>71</v>
      </c>
      <c r="C2236">
        <v>1</v>
      </c>
      <c r="D2236">
        <v>14</v>
      </c>
      <c r="E2236" t="s">
        <v>14</v>
      </c>
      <c r="F2236">
        <v>5</v>
      </c>
      <c r="G2236">
        <v>3</v>
      </c>
      <c r="J2236" s="1">
        <f t="shared" si="377"/>
        <v>1.9634954084936209E-3</v>
      </c>
      <c r="K2236" s="2">
        <f t="shared" si="388"/>
        <v>3.6378364277704512E-3</v>
      </c>
      <c r="L2236" t="s">
        <v>13</v>
      </c>
    </row>
    <row r="2237" spans="1:12" hidden="1" x14ac:dyDescent="0.3">
      <c r="A2237">
        <v>20</v>
      </c>
      <c r="B2237">
        <v>71</v>
      </c>
      <c r="C2237">
        <v>1</v>
      </c>
      <c r="D2237">
        <v>14</v>
      </c>
      <c r="E2237" t="s">
        <v>14</v>
      </c>
      <c r="F2237">
        <v>5</v>
      </c>
      <c r="G2237">
        <v>3</v>
      </c>
      <c r="J2237" s="1">
        <f t="shared" si="377"/>
        <v>1.9634954084936209E-3</v>
      </c>
      <c r="K2237" s="2">
        <f t="shared" si="388"/>
        <v>3.6378364277704512E-3</v>
      </c>
      <c r="L2237" t="s">
        <v>13</v>
      </c>
    </row>
    <row r="2238" spans="1:12" hidden="1" x14ac:dyDescent="0.3">
      <c r="A2238">
        <v>20</v>
      </c>
      <c r="B2238">
        <v>71</v>
      </c>
      <c r="C2238">
        <v>1</v>
      </c>
      <c r="D2238">
        <v>14</v>
      </c>
      <c r="E2238" t="s">
        <v>14</v>
      </c>
      <c r="F2238">
        <v>5</v>
      </c>
      <c r="G2238">
        <v>3</v>
      </c>
      <c r="J2238" s="1">
        <f t="shared" si="377"/>
        <v>1.9634954084936209E-3</v>
      </c>
      <c r="K2238" s="2">
        <f t="shared" si="388"/>
        <v>3.6378364277704512E-3</v>
      </c>
      <c r="L2238" t="s">
        <v>13</v>
      </c>
    </row>
    <row r="2239" spans="1:12" hidden="1" x14ac:dyDescent="0.3">
      <c r="A2239">
        <v>20</v>
      </c>
      <c r="B2239">
        <v>71</v>
      </c>
      <c r="C2239">
        <v>1</v>
      </c>
      <c r="D2239">
        <v>22</v>
      </c>
      <c r="E2239" t="s">
        <v>15</v>
      </c>
      <c r="F2239">
        <v>5</v>
      </c>
      <c r="G2239">
        <v>3</v>
      </c>
      <c r="J2239" s="1">
        <f t="shared" si="377"/>
        <v>1.9634954084936209E-3</v>
      </c>
      <c r="K2239" s="2">
        <f t="shared" si="388"/>
        <v>3.6378364277704512E-3</v>
      </c>
      <c r="L2239" t="s">
        <v>13</v>
      </c>
    </row>
    <row r="2240" spans="1:12" hidden="1" x14ac:dyDescent="0.3">
      <c r="A2240">
        <v>20</v>
      </c>
      <c r="B2240">
        <v>71</v>
      </c>
      <c r="C2240">
        <v>1</v>
      </c>
      <c r="D2240">
        <v>22</v>
      </c>
      <c r="E2240" t="s">
        <v>15</v>
      </c>
      <c r="F2240">
        <v>5</v>
      </c>
      <c r="G2240">
        <v>3</v>
      </c>
      <c r="J2240" s="1">
        <f t="shared" si="377"/>
        <v>1.9634954084936209E-3</v>
      </c>
      <c r="K2240" s="2">
        <f t="shared" si="388"/>
        <v>3.6378364277704512E-3</v>
      </c>
      <c r="L2240" t="s">
        <v>13</v>
      </c>
    </row>
    <row r="2241" spans="1:12" hidden="1" x14ac:dyDescent="0.3">
      <c r="A2241">
        <v>20</v>
      </c>
      <c r="B2241">
        <v>71</v>
      </c>
      <c r="C2241">
        <v>1</v>
      </c>
      <c r="D2241">
        <v>14</v>
      </c>
      <c r="E2241" t="s">
        <v>14</v>
      </c>
      <c r="F2241">
        <v>5</v>
      </c>
      <c r="G2241">
        <v>3</v>
      </c>
      <c r="J2241" s="1">
        <f t="shared" si="377"/>
        <v>1.9634954084936209E-3</v>
      </c>
      <c r="K2241" s="2">
        <f t="shared" si="388"/>
        <v>3.6378364277704512E-3</v>
      </c>
      <c r="L2241" t="s">
        <v>13</v>
      </c>
    </row>
    <row r="2242" spans="1:12" hidden="1" x14ac:dyDescent="0.3">
      <c r="A2242">
        <v>20</v>
      </c>
      <c r="B2242">
        <v>71</v>
      </c>
      <c r="C2242">
        <v>1</v>
      </c>
      <c r="D2242">
        <v>14</v>
      </c>
      <c r="E2242" t="s">
        <v>14</v>
      </c>
      <c r="F2242">
        <v>5</v>
      </c>
      <c r="G2242">
        <v>3</v>
      </c>
      <c r="J2242" s="1">
        <f t="shared" si="377"/>
        <v>1.9634954084936209E-3</v>
      </c>
      <c r="K2242" s="2">
        <f t="shared" si="388"/>
        <v>3.6378364277704512E-3</v>
      </c>
      <c r="L2242" t="s">
        <v>13</v>
      </c>
    </row>
    <row r="2243" spans="1:12" hidden="1" x14ac:dyDescent="0.3">
      <c r="A2243">
        <v>20</v>
      </c>
      <c r="B2243">
        <v>71</v>
      </c>
      <c r="C2243">
        <v>1</v>
      </c>
      <c r="D2243">
        <v>24</v>
      </c>
      <c r="E2243" t="s">
        <v>18</v>
      </c>
      <c r="F2243">
        <v>5</v>
      </c>
      <c r="G2243">
        <v>3</v>
      </c>
      <c r="J2243" s="1">
        <f t="shared" ref="J2243:J2306" si="389">((F2243*F2243/10000)*(PI()/4*C2243))</f>
        <v>1.9634954084936209E-3</v>
      </c>
      <c r="K2243" s="2">
        <f>EXP(-9.81042+1.86563*LN(F2243)+1.0563*LN(G2243))</f>
        <v>3.5268851656513989E-3</v>
      </c>
      <c r="L2243" t="s">
        <v>13</v>
      </c>
    </row>
    <row r="2244" spans="1:12" hidden="1" x14ac:dyDescent="0.3">
      <c r="A2244">
        <v>20</v>
      </c>
      <c r="B2244">
        <v>71</v>
      </c>
      <c r="C2244">
        <v>1</v>
      </c>
      <c r="D2244">
        <v>10</v>
      </c>
      <c r="E2244" t="s">
        <v>12</v>
      </c>
      <c r="F2244">
        <v>25</v>
      </c>
      <c r="G2244">
        <v>6</v>
      </c>
      <c r="J2244" s="1">
        <f t="shared" si="389"/>
        <v>4.9087385212340517E-2</v>
      </c>
      <c r="K2244" s="2">
        <f>EXP(-9.7663+1.83097*LN(F2244)+1.09511*LN(G2244))</f>
        <v>0.14801210491524977</v>
      </c>
      <c r="L2244" t="s">
        <v>17</v>
      </c>
    </row>
    <row r="2245" spans="1:12" hidden="1" x14ac:dyDescent="0.3">
      <c r="A2245">
        <v>20</v>
      </c>
      <c r="B2245">
        <v>71</v>
      </c>
      <c r="C2245">
        <v>1</v>
      </c>
      <c r="D2245">
        <v>24</v>
      </c>
      <c r="E2245" t="s">
        <v>18</v>
      </c>
      <c r="F2245">
        <v>5</v>
      </c>
      <c r="G2245">
        <v>3</v>
      </c>
      <c r="J2245" s="1">
        <f t="shared" si="389"/>
        <v>1.9634954084936209E-3</v>
      </c>
      <c r="K2245" s="2">
        <f t="shared" ref="K2245:K2246" si="390">EXP(-9.81042+1.86563*LN(F2245)+1.0563*LN(G2245))</f>
        <v>3.5268851656513989E-3</v>
      </c>
      <c r="L2245" t="s">
        <v>13</v>
      </c>
    </row>
    <row r="2246" spans="1:12" hidden="1" x14ac:dyDescent="0.3">
      <c r="A2246">
        <v>20</v>
      </c>
      <c r="B2246">
        <v>71</v>
      </c>
      <c r="C2246">
        <v>1</v>
      </c>
      <c r="D2246">
        <v>24</v>
      </c>
      <c r="E2246" t="s">
        <v>18</v>
      </c>
      <c r="F2246">
        <v>10</v>
      </c>
      <c r="G2246">
        <v>5</v>
      </c>
      <c r="J2246" s="1">
        <f t="shared" si="389"/>
        <v>7.8539816339744835E-3</v>
      </c>
      <c r="K2246" s="2">
        <f t="shared" si="390"/>
        <v>2.2046555420420225E-2</v>
      </c>
      <c r="L2246" t="s">
        <v>13</v>
      </c>
    </row>
    <row r="2247" spans="1:12" hidden="1" x14ac:dyDescent="0.3">
      <c r="A2247">
        <v>20</v>
      </c>
      <c r="B2247">
        <v>71</v>
      </c>
      <c r="C2247">
        <v>1</v>
      </c>
      <c r="D2247">
        <v>10</v>
      </c>
      <c r="E2247" t="s">
        <v>12</v>
      </c>
      <c r="F2247">
        <v>10</v>
      </c>
      <c r="G2247">
        <v>3</v>
      </c>
      <c r="J2247" s="1">
        <f t="shared" si="389"/>
        <v>7.8539816339744835E-3</v>
      </c>
      <c r="K2247" s="2">
        <f t="shared" ref="K2247:K2248" si="391">EXP(-9.7663+1.83097*LN(F2247)+1.09511*LN(G2247))</f>
        <v>1.2942556175112916E-2</v>
      </c>
      <c r="L2247" t="s">
        <v>13</v>
      </c>
    </row>
    <row r="2248" spans="1:12" hidden="1" x14ac:dyDescent="0.3">
      <c r="A2248">
        <v>20</v>
      </c>
      <c r="B2248">
        <v>71</v>
      </c>
      <c r="C2248">
        <v>1</v>
      </c>
      <c r="D2248">
        <v>10</v>
      </c>
      <c r="E2248" t="s">
        <v>12</v>
      </c>
      <c r="F2248">
        <v>5</v>
      </c>
      <c r="G2248">
        <v>3</v>
      </c>
      <c r="J2248" s="1">
        <f t="shared" si="389"/>
        <v>1.9634954084936209E-3</v>
      </c>
      <c r="K2248" s="2">
        <f t="shared" si="391"/>
        <v>3.6378364277704512E-3</v>
      </c>
      <c r="L2248" t="s">
        <v>13</v>
      </c>
    </row>
    <row r="2249" spans="1:12" hidden="1" x14ac:dyDescent="0.3">
      <c r="A2249">
        <v>20</v>
      </c>
      <c r="B2249">
        <v>71</v>
      </c>
      <c r="C2249">
        <v>1</v>
      </c>
      <c r="D2249">
        <v>2</v>
      </c>
      <c r="E2249" t="s">
        <v>16</v>
      </c>
      <c r="F2249">
        <v>20</v>
      </c>
      <c r="G2249">
        <v>15</v>
      </c>
      <c r="J2249" s="1">
        <f t="shared" si="389"/>
        <v>3.1415926535897934E-2</v>
      </c>
      <c r="K2249" s="2">
        <f t="shared" ref="K2249:K2251" si="392">EXP(-9.81042+1.86563*LN(F2249)+1.0563*LN(G2249))</f>
        <v>0.25640973899293129</v>
      </c>
      <c r="L2249" t="s">
        <v>13</v>
      </c>
    </row>
    <row r="2250" spans="1:12" hidden="1" x14ac:dyDescent="0.3">
      <c r="A2250">
        <v>20</v>
      </c>
      <c r="B2250">
        <v>71</v>
      </c>
      <c r="C2250">
        <v>1</v>
      </c>
      <c r="D2250">
        <v>2</v>
      </c>
      <c r="E2250" t="s">
        <v>16</v>
      </c>
      <c r="F2250">
        <v>10</v>
      </c>
      <c r="G2250">
        <v>10</v>
      </c>
      <c r="J2250" s="1">
        <f t="shared" si="389"/>
        <v>7.8539816339744835E-3</v>
      </c>
      <c r="K2250" s="2">
        <f t="shared" si="392"/>
        <v>4.5847824058857317E-2</v>
      </c>
      <c r="L2250" t="s">
        <v>13</v>
      </c>
    </row>
    <row r="2251" spans="1:12" hidden="1" x14ac:dyDescent="0.3">
      <c r="A2251">
        <v>20</v>
      </c>
      <c r="B2251">
        <v>71</v>
      </c>
      <c r="C2251">
        <v>1</v>
      </c>
      <c r="D2251">
        <v>24</v>
      </c>
      <c r="E2251" t="s">
        <v>18</v>
      </c>
      <c r="F2251">
        <v>5</v>
      </c>
      <c r="G2251">
        <v>6</v>
      </c>
      <c r="J2251" s="1">
        <f t="shared" si="389"/>
        <v>1.9634954084936209E-3</v>
      </c>
      <c r="K2251" s="2">
        <f t="shared" si="392"/>
        <v>7.3344795804612326E-3</v>
      </c>
      <c r="L2251" t="s">
        <v>13</v>
      </c>
    </row>
    <row r="2252" spans="1:12" hidden="1" x14ac:dyDescent="0.3">
      <c r="A2252">
        <v>20</v>
      </c>
      <c r="B2252">
        <v>71</v>
      </c>
      <c r="C2252">
        <v>1</v>
      </c>
      <c r="D2252">
        <v>22</v>
      </c>
      <c r="E2252" t="s">
        <v>15</v>
      </c>
      <c r="F2252">
        <v>5</v>
      </c>
      <c r="G2252">
        <v>3</v>
      </c>
      <c r="J2252" s="1">
        <f t="shared" si="389"/>
        <v>1.9634954084936209E-3</v>
      </c>
      <c r="K2252" s="2">
        <f t="shared" ref="K2252:K2256" si="393">EXP(-9.7663+1.83097*LN(F2252)+1.09511*LN(G2252))</f>
        <v>3.6378364277704512E-3</v>
      </c>
      <c r="L2252" t="s">
        <v>13</v>
      </c>
    </row>
    <row r="2253" spans="1:12" hidden="1" x14ac:dyDescent="0.3">
      <c r="A2253">
        <v>20</v>
      </c>
      <c r="B2253">
        <v>71</v>
      </c>
      <c r="C2253">
        <v>1</v>
      </c>
      <c r="D2253">
        <v>10</v>
      </c>
      <c r="E2253" t="s">
        <v>21</v>
      </c>
      <c r="F2253">
        <v>5</v>
      </c>
      <c r="G2253">
        <v>3</v>
      </c>
      <c r="J2253" s="1">
        <f t="shared" si="389"/>
        <v>1.9634954084936209E-3</v>
      </c>
      <c r="K2253" s="2">
        <f t="shared" si="393"/>
        <v>3.6378364277704512E-3</v>
      </c>
      <c r="L2253" t="s">
        <v>13</v>
      </c>
    </row>
    <row r="2254" spans="1:12" hidden="1" x14ac:dyDescent="0.3">
      <c r="A2254">
        <v>20</v>
      </c>
      <c r="B2254">
        <v>71</v>
      </c>
      <c r="C2254">
        <v>1</v>
      </c>
      <c r="D2254">
        <v>10</v>
      </c>
      <c r="E2254" t="s">
        <v>12</v>
      </c>
      <c r="F2254">
        <v>5</v>
      </c>
      <c r="G2254">
        <v>3</v>
      </c>
      <c r="J2254" s="1">
        <f t="shared" si="389"/>
        <v>1.9634954084936209E-3</v>
      </c>
      <c r="K2254" s="2">
        <f t="shared" si="393"/>
        <v>3.6378364277704512E-3</v>
      </c>
      <c r="L2254" t="s">
        <v>13</v>
      </c>
    </row>
    <row r="2255" spans="1:12" hidden="1" x14ac:dyDescent="0.3">
      <c r="A2255">
        <v>20</v>
      </c>
      <c r="B2255">
        <v>71</v>
      </c>
      <c r="C2255">
        <v>1</v>
      </c>
      <c r="D2255">
        <v>10</v>
      </c>
      <c r="E2255" t="s">
        <v>12</v>
      </c>
      <c r="F2255">
        <v>10</v>
      </c>
      <c r="G2255">
        <v>3</v>
      </c>
      <c r="J2255" s="1">
        <f t="shared" si="389"/>
        <v>7.8539816339744835E-3</v>
      </c>
      <c r="K2255" s="2">
        <f t="shared" si="393"/>
        <v>1.2942556175112916E-2</v>
      </c>
      <c r="L2255" t="s">
        <v>13</v>
      </c>
    </row>
    <row r="2256" spans="1:12" hidden="1" x14ac:dyDescent="0.3">
      <c r="A2256">
        <v>20</v>
      </c>
      <c r="B2256">
        <v>71</v>
      </c>
      <c r="C2256">
        <v>1</v>
      </c>
      <c r="D2256">
        <v>10</v>
      </c>
      <c r="E2256" t="s">
        <v>12</v>
      </c>
      <c r="F2256">
        <v>5</v>
      </c>
      <c r="G2256">
        <v>3</v>
      </c>
      <c r="J2256" s="1">
        <f t="shared" si="389"/>
        <v>1.9634954084936209E-3</v>
      </c>
      <c r="K2256" s="2">
        <f t="shared" si="393"/>
        <v>3.6378364277704512E-3</v>
      </c>
      <c r="L2256" t="s">
        <v>13</v>
      </c>
    </row>
    <row r="2257" spans="1:12" hidden="1" x14ac:dyDescent="0.3">
      <c r="A2257">
        <v>20</v>
      </c>
      <c r="B2257">
        <v>71</v>
      </c>
      <c r="C2257">
        <v>1</v>
      </c>
      <c r="D2257">
        <v>24</v>
      </c>
      <c r="E2257" t="s">
        <v>18</v>
      </c>
      <c r="F2257">
        <v>5</v>
      </c>
      <c r="G2257">
        <v>3</v>
      </c>
      <c r="J2257" s="1">
        <f t="shared" si="389"/>
        <v>1.9634954084936209E-3</v>
      </c>
      <c r="K2257" s="2">
        <f>EXP(-9.81042+1.86563*LN(F2257)+1.0563*LN(G2257))</f>
        <v>3.5268851656513989E-3</v>
      </c>
      <c r="L2257" t="s">
        <v>13</v>
      </c>
    </row>
    <row r="2258" spans="1:12" hidden="1" x14ac:dyDescent="0.3">
      <c r="A2258">
        <v>20</v>
      </c>
      <c r="B2258">
        <v>71</v>
      </c>
      <c r="C2258">
        <v>1</v>
      </c>
      <c r="D2258">
        <v>10</v>
      </c>
      <c r="E2258" t="s">
        <v>12</v>
      </c>
      <c r="F2258">
        <v>25</v>
      </c>
      <c r="G2258">
        <v>6</v>
      </c>
      <c r="J2258" s="1">
        <f t="shared" si="389"/>
        <v>4.9087385212340517E-2</v>
      </c>
      <c r="K2258" s="2">
        <f>EXP(-9.7663+1.83097*LN(F2258)+1.09511*LN(G2258))</f>
        <v>0.14801210491524977</v>
      </c>
      <c r="L2258" t="s">
        <v>17</v>
      </c>
    </row>
    <row r="2259" spans="1:12" hidden="1" x14ac:dyDescent="0.3">
      <c r="A2259">
        <v>20</v>
      </c>
      <c r="B2259">
        <v>72</v>
      </c>
      <c r="C2259">
        <v>1</v>
      </c>
      <c r="D2259">
        <v>24</v>
      </c>
      <c r="E2259" t="s">
        <v>18</v>
      </c>
      <c r="F2259">
        <v>5</v>
      </c>
      <c r="G2259">
        <v>3</v>
      </c>
      <c r="J2259" s="1">
        <f t="shared" si="389"/>
        <v>1.9634954084936209E-3</v>
      </c>
      <c r="K2259" s="2">
        <f>EXP(-9.81042+1.86563*LN(F2259)+1.0563*LN(G2259))</f>
        <v>3.5268851656513989E-3</v>
      </c>
      <c r="L2259" t="s">
        <v>13</v>
      </c>
    </row>
    <row r="2260" spans="1:12" hidden="1" x14ac:dyDescent="0.3">
      <c r="A2260">
        <v>20</v>
      </c>
      <c r="B2260">
        <v>72</v>
      </c>
      <c r="C2260">
        <v>1</v>
      </c>
      <c r="D2260">
        <v>10</v>
      </c>
      <c r="E2260" t="s">
        <v>12</v>
      </c>
      <c r="F2260">
        <v>25</v>
      </c>
      <c r="G2260">
        <v>6</v>
      </c>
      <c r="J2260" s="1">
        <f t="shared" si="389"/>
        <v>4.9087385212340517E-2</v>
      </c>
      <c r="K2260" s="2">
        <f>EXP(-9.7663+1.83097*LN(F2260)+1.09511*LN(G2260))</f>
        <v>0.14801210491524977</v>
      </c>
      <c r="L2260" t="s">
        <v>17</v>
      </c>
    </row>
    <row r="2261" spans="1:12" hidden="1" x14ac:dyDescent="0.3">
      <c r="A2261">
        <v>20</v>
      </c>
      <c r="B2261">
        <v>72</v>
      </c>
      <c r="C2261">
        <v>1</v>
      </c>
      <c r="D2261">
        <v>24</v>
      </c>
      <c r="E2261" t="s">
        <v>18</v>
      </c>
      <c r="F2261">
        <v>5</v>
      </c>
      <c r="G2261">
        <v>3</v>
      </c>
      <c r="J2261" s="1">
        <f t="shared" si="389"/>
        <v>1.9634954084936209E-3</v>
      </c>
      <c r="K2261" s="2">
        <f t="shared" ref="K2261:K2262" si="394">EXP(-9.81042+1.86563*LN(F2261)+1.0563*LN(G2261))</f>
        <v>3.5268851656513989E-3</v>
      </c>
      <c r="L2261" t="s">
        <v>13</v>
      </c>
    </row>
    <row r="2262" spans="1:12" hidden="1" x14ac:dyDescent="0.3">
      <c r="A2262">
        <v>20</v>
      </c>
      <c r="B2262">
        <v>72</v>
      </c>
      <c r="C2262">
        <v>1</v>
      </c>
      <c r="D2262">
        <v>24</v>
      </c>
      <c r="E2262" t="s">
        <v>18</v>
      </c>
      <c r="F2262">
        <v>10</v>
      </c>
      <c r="G2262">
        <v>5</v>
      </c>
      <c r="J2262" s="1">
        <f t="shared" si="389"/>
        <v>7.8539816339744835E-3</v>
      </c>
      <c r="K2262" s="2">
        <f t="shared" si="394"/>
        <v>2.2046555420420225E-2</v>
      </c>
      <c r="L2262" t="s">
        <v>13</v>
      </c>
    </row>
    <row r="2263" spans="1:12" hidden="1" x14ac:dyDescent="0.3">
      <c r="A2263">
        <v>20</v>
      </c>
      <c r="B2263">
        <v>72</v>
      </c>
      <c r="C2263">
        <v>1</v>
      </c>
      <c r="D2263">
        <v>10</v>
      </c>
      <c r="E2263" t="s">
        <v>12</v>
      </c>
      <c r="F2263">
        <v>10</v>
      </c>
      <c r="G2263">
        <v>3</v>
      </c>
      <c r="J2263" s="1">
        <f t="shared" si="389"/>
        <v>7.8539816339744835E-3</v>
      </c>
      <c r="K2263" s="2">
        <f t="shared" ref="K2263:K2264" si="395">EXP(-9.7663+1.83097*LN(F2263)+1.09511*LN(G2263))</f>
        <v>1.2942556175112916E-2</v>
      </c>
      <c r="L2263" t="s">
        <v>13</v>
      </c>
    </row>
    <row r="2264" spans="1:12" hidden="1" x14ac:dyDescent="0.3">
      <c r="A2264">
        <v>20</v>
      </c>
      <c r="B2264">
        <v>72</v>
      </c>
      <c r="C2264">
        <v>1</v>
      </c>
      <c r="D2264">
        <v>10</v>
      </c>
      <c r="E2264" t="s">
        <v>12</v>
      </c>
      <c r="F2264">
        <v>5</v>
      </c>
      <c r="G2264">
        <v>3</v>
      </c>
      <c r="J2264" s="1">
        <f t="shared" si="389"/>
        <v>1.9634954084936209E-3</v>
      </c>
      <c r="K2264" s="2">
        <f t="shared" si="395"/>
        <v>3.6378364277704512E-3</v>
      </c>
      <c r="L2264" t="s">
        <v>13</v>
      </c>
    </row>
    <row r="2265" spans="1:12" hidden="1" x14ac:dyDescent="0.3">
      <c r="A2265">
        <v>20</v>
      </c>
      <c r="B2265">
        <v>72</v>
      </c>
      <c r="C2265">
        <v>1</v>
      </c>
      <c r="D2265">
        <v>24</v>
      </c>
      <c r="E2265" t="s">
        <v>18</v>
      </c>
      <c r="F2265">
        <v>5</v>
      </c>
      <c r="G2265">
        <v>3</v>
      </c>
      <c r="J2265" s="1">
        <f t="shared" si="389"/>
        <v>1.9634954084936209E-3</v>
      </c>
      <c r="K2265" s="2">
        <f t="shared" ref="K2265:K2267" si="396">EXP(-9.81042+1.86563*LN(F2265)+1.0563*LN(G2265))</f>
        <v>3.5268851656513989E-3</v>
      </c>
      <c r="L2265" t="s">
        <v>13</v>
      </c>
    </row>
    <row r="2266" spans="1:12" hidden="1" x14ac:dyDescent="0.3">
      <c r="A2266">
        <v>20</v>
      </c>
      <c r="B2266">
        <v>72</v>
      </c>
      <c r="C2266">
        <v>1</v>
      </c>
      <c r="D2266">
        <v>24</v>
      </c>
      <c r="E2266" t="s">
        <v>18</v>
      </c>
      <c r="F2266">
        <v>10</v>
      </c>
      <c r="G2266">
        <v>6</v>
      </c>
      <c r="J2266" s="1">
        <f t="shared" si="389"/>
        <v>7.8539816339744835E-3</v>
      </c>
      <c r="K2266" s="2">
        <f t="shared" si="396"/>
        <v>2.6728826664807165E-2</v>
      </c>
      <c r="L2266" t="s">
        <v>13</v>
      </c>
    </row>
    <row r="2267" spans="1:12" hidden="1" x14ac:dyDescent="0.3">
      <c r="A2267">
        <v>20</v>
      </c>
      <c r="B2267">
        <v>72</v>
      </c>
      <c r="C2267">
        <v>1</v>
      </c>
      <c r="D2267">
        <v>24</v>
      </c>
      <c r="E2267" t="s">
        <v>18</v>
      </c>
      <c r="F2267">
        <v>5</v>
      </c>
      <c r="G2267">
        <v>6</v>
      </c>
      <c r="J2267" s="1">
        <f t="shared" si="389"/>
        <v>1.9634954084936209E-3</v>
      </c>
      <c r="K2267" s="2">
        <f t="shared" si="396"/>
        <v>7.3344795804612326E-3</v>
      </c>
      <c r="L2267" t="s">
        <v>13</v>
      </c>
    </row>
    <row r="2268" spans="1:12" hidden="1" x14ac:dyDescent="0.3">
      <c r="A2268">
        <v>20</v>
      </c>
      <c r="B2268">
        <v>72</v>
      </c>
      <c r="C2268">
        <v>1</v>
      </c>
      <c r="D2268">
        <v>22</v>
      </c>
      <c r="E2268" t="s">
        <v>15</v>
      </c>
      <c r="F2268">
        <v>5</v>
      </c>
      <c r="G2268">
        <v>3</v>
      </c>
      <c r="J2268" s="1">
        <f t="shared" si="389"/>
        <v>1.9634954084936209E-3</v>
      </c>
      <c r="K2268" s="2">
        <f t="shared" ref="K2268:K2272" si="397">EXP(-9.7663+1.83097*LN(F2268)+1.09511*LN(G2268))</f>
        <v>3.6378364277704512E-3</v>
      </c>
      <c r="L2268" t="s">
        <v>13</v>
      </c>
    </row>
    <row r="2269" spans="1:12" hidden="1" x14ac:dyDescent="0.3">
      <c r="A2269">
        <v>20</v>
      </c>
      <c r="B2269">
        <v>72</v>
      </c>
      <c r="C2269">
        <v>1</v>
      </c>
      <c r="D2269">
        <v>10</v>
      </c>
      <c r="E2269" t="s">
        <v>21</v>
      </c>
      <c r="F2269">
        <v>5</v>
      </c>
      <c r="G2269">
        <v>3</v>
      </c>
      <c r="J2269" s="1">
        <f t="shared" si="389"/>
        <v>1.9634954084936209E-3</v>
      </c>
      <c r="K2269" s="2">
        <f t="shared" si="397"/>
        <v>3.6378364277704512E-3</v>
      </c>
      <c r="L2269" t="s">
        <v>13</v>
      </c>
    </row>
    <row r="2270" spans="1:12" hidden="1" x14ac:dyDescent="0.3">
      <c r="A2270">
        <v>20</v>
      </c>
      <c r="B2270">
        <v>72</v>
      </c>
      <c r="C2270">
        <v>1</v>
      </c>
      <c r="D2270">
        <v>10</v>
      </c>
      <c r="E2270" t="s">
        <v>12</v>
      </c>
      <c r="F2270">
        <v>5</v>
      </c>
      <c r="G2270">
        <v>3</v>
      </c>
      <c r="J2270" s="1">
        <f t="shared" si="389"/>
        <v>1.9634954084936209E-3</v>
      </c>
      <c r="K2270" s="2">
        <f t="shared" si="397"/>
        <v>3.6378364277704512E-3</v>
      </c>
      <c r="L2270" t="s">
        <v>13</v>
      </c>
    </row>
    <row r="2271" spans="1:12" hidden="1" x14ac:dyDescent="0.3">
      <c r="A2271">
        <v>20</v>
      </c>
      <c r="B2271">
        <v>72</v>
      </c>
      <c r="C2271">
        <v>1</v>
      </c>
      <c r="D2271">
        <v>10</v>
      </c>
      <c r="E2271" t="s">
        <v>12</v>
      </c>
      <c r="F2271">
        <v>10</v>
      </c>
      <c r="G2271">
        <v>3</v>
      </c>
      <c r="J2271" s="1">
        <f t="shared" si="389"/>
        <v>7.8539816339744835E-3</v>
      </c>
      <c r="K2271" s="2">
        <f t="shared" si="397"/>
        <v>1.2942556175112916E-2</v>
      </c>
      <c r="L2271" t="s">
        <v>13</v>
      </c>
    </row>
    <row r="2272" spans="1:12" hidden="1" x14ac:dyDescent="0.3">
      <c r="A2272">
        <v>20</v>
      </c>
      <c r="B2272">
        <v>72</v>
      </c>
      <c r="C2272">
        <v>1</v>
      </c>
      <c r="D2272">
        <v>10</v>
      </c>
      <c r="E2272" t="s">
        <v>12</v>
      </c>
      <c r="F2272">
        <v>5</v>
      </c>
      <c r="G2272">
        <v>3</v>
      </c>
      <c r="J2272" s="1">
        <f t="shared" si="389"/>
        <v>1.9634954084936209E-3</v>
      </c>
      <c r="K2272" s="2">
        <f t="shared" si="397"/>
        <v>3.6378364277704512E-3</v>
      </c>
      <c r="L2272" t="s">
        <v>13</v>
      </c>
    </row>
    <row r="2273" spans="1:12" hidden="1" x14ac:dyDescent="0.3">
      <c r="A2273">
        <v>20</v>
      </c>
      <c r="B2273">
        <v>72</v>
      </c>
      <c r="C2273">
        <v>1</v>
      </c>
      <c r="D2273">
        <v>24</v>
      </c>
      <c r="E2273" t="s">
        <v>18</v>
      </c>
      <c r="F2273">
        <v>5</v>
      </c>
      <c r="G2273">
        <v>3</v>
      </c>
      <c r="J2273" s="1">
        <f t="shared" si="389"/>
        <v>1.9634954084936209E-3</v>
      </c>
      <c r="K2273" s="2">
        <f>EXP(-9.81042+1.86563*LN(F2273)+1.0563*LN(G2273))</f>
        <v>3.5268851656513989E-3</v>
      </c>
      <c r="L2273" t="s">
        <v>13</v>
      </c>
    </row>
    <row r="2274" spans="1:12" hidden="1" x14ac:dyDescent="0.3">
      <c r="A2274">
        <v>20</v>
      </c>
      <c r="B2274">
        <v>72</v>
      </c>
      <c r="C2274">
        <v>1</v>
      </c>
      <c r="D2274">
        <v>10</v>
      </c>
      <c r="E2274" t="s">
        <v>12</v>
      </c>
      <c r="F2274">
        <v>25</v>
      </c>
      <c r="G2274">
        <v>6</v>
      </c>
      <c r="J2274" s="1">
        <f t="shared" si="389"/>
        <v>4.9087385212340517E-2</v>
      </c>
      <c r="K2274" s="2">
        <f>EXP(-9.7663+1.83097*LN(F2274)+1.09511*LN(G2274))</f>
        <v>0.14801210491524977</v>
      </c>
      <c r="L2274" t="s">
        <v>17</v>
      </c>
    </row>
    <row r="2275" spans="1:12" hidden="1" x14ac:dyDescent="0.3">
      <c r="A2275">
        <v>20</v>
      </c>
      <c r="B2275">
        <v>72</v>
      </c>
      <c r="C2275">
        <v>1</v>
      </c>
      <c r="D2275">
        <v>24</v>
      </c>
      <c r="E2275" t="s">
        <v>18</v>
      </c>
      <c r="F2275">
        <v>5</v>
      </c>
      <c r="G2275">
        <v>3</v>
      </c>
      <c r="J2275" s="1">
        <f t="shared" si="389"/>
        <v>1.9634954084936209E-3</v>
      </c>
      <c r="K2275" s="2">
        <f t="shared" ref="K2275:K2281" si="398">EXP(-9.81042+1.86563*LN(F2275)+1.0563*LN(G2275))</f>
        <v>3.5268851656513989E-3</v>
      </c>
      <c r="L2275" t="s">
        <v>13</v>
      </c>
    </row>
    <row r="2276" spans="1:12" hidden="1" x14ac:dyDescent="0.3">
      <c r="A2276">
        <v>20</v>
      </c>
      <c r="B2276">
        <v>72</v>
      </c>
      <c r="C2276">
        <v>1</v>
      </c>
      <c r="D2276">
        <v>24</v>
      </c>
      <c r="E2276" t="s">
        <v>18</v>
      </c>
      <c r="F2276">
        <v>5</v>
      </c>
      <c r="G2276">
        <v>3</v>
      </c>
      <c r="J2276" s="1">
        <f t="shared" si="389"/>
        <v>1.9634954084936209E-3</v>
      </c>
      <c r="K2276" s="2">
        <f t="shared" si="398"/>
        <v>3.5268851656513989E-3</v>
      </c>
      <c r="L2276" t="s">
        <v>13</v>
      </c>
    </row>
    <row r="2277" spans="1:12" hidden="1" x14ac:dyDescent="0.3">
      <c r="A2277">
        <v>20</v>
      </c>
      <c r="B2277">
        <v>72</v>
      </c>
      <c r="C2277">
        <v>1</v>
      </c>
      <c r="D2277">
        <v>24</v>
      </c>
      <c r="E2277" t="s">
        <v>18</v>
      </c>
      <c r="F2277">
        <v>5</v>
      </c>
      <c r="G2277">
        <v>3</v>
      </c>
      <c r="J2277" s="1">
        <f t="shared" si="389"/>
        <v>1.9634954084936209E-3</v>
      </c>
      <c r="K2277" s="2">
        <f t="shared" si="398"/>
        <v>3.5268851656513989E-3</v>
      </c>
      <c r="L2277" t="s">
        <v>13</v>
      </c>
    </row>
    <row r="2278" spans="1:12" hidden="1" x14ac:dyDescent="0.3">
      <c r="A2278">
        <v>20</v>
      </c>
      <c r="B2278">
        <v>72</v>
      </c>
      <c r="C2278">
        <v>1</v>
      </c>
      <c r="D2278">
        <v>24</v>
      </c>
      <c r="E2278" t="s">
        <v>18</v>
      </c>
      <c r="F2278">
        <v>5</v>
      </c>
      <c r="G2278">
        <v>3</v>
      </c>
      <c r="J2278" s="1">
        <f t="shared" si="389"/>
        <v>1.9634954084936209E-3</v>
      </c>
      <c r="K2278" s="2">
        <f t="shared" si="398"/>
        <v>3.5268851656513989E-3</v>
      </c>
      <c r="L2278" t="s">
        <v>13</v>
      </c>
    </row>
    <row r="2279" spans="1:12" hidden="1" x14ac:dyDescent="0.3">
      <c r="A2279">
        <v>20</v>
      </c>
      <c r="B2279">
        <v>72</v>
      </c>
      <c r="C2279">
        <v>1</v>
      </c>
      <c r="D2279">
        <v>24</v>
      </c>
      <c r="E2279" t="s">
        <v>18</v>
      </c>
      <c r="F2279">
        <v>5</v>
      </c>
      <c r="G2279">
        <v>3</v>
      </c>
      <c r="J2279" s="1">
        <f t="shared" si="389"/>
        <v>1.9634954084936209E-3</v>
      </c>
      <c r="K2279" s="2">
        <f t="shared" si="398"/>
        <v>3.5268851656513989E-3</v>
      </c>
      <c r="L2279" t="s">
        <v>13</v>
      </c>
    </row>
    <row r="2280" spans="1:12" hidden="1" x14ac:dyDescent="0.3">
      <c r="A2280">
        <v>20</v>
      </c>
      <c r="B2280">
        <v>72</v>
      </c>
      <c r="C2280">
        <v>1</v>
      </c>
      <c r="D2280">
        <v>2</v>
      </c>
      <c r="E2280" t="s">
        <v>16</v>
      </c>
      <c r="F2280">
        <v>20</v>
      </c>
      <c r="G2280">
        <v>10</v>
      </c>
      <c r="J2280" s="1">
        <f t="shared" si="389"/>
        <v>3.1415926535897934E-2</v>
      </c>
      <c r="K2280" s="2">
        <f t="shared" si="398"/>
        <v>0.16708186706148101</v>
      </c>
      <c r="L2280" t="s">
        <v>13</v>
      </c>
    </row>
    <row r="2281" spans="1:12" hidden="1" x14ac:dyDescent="0.3">
      <c r="A2281">
        <v>20</v>
      </c>
      <c r="B2281">
        <v>72</v>
      </c>
      <c r="C2281">
        <v>1</v>
      </c>
      <c r="D2281">
        <v>2</v>
      </c>
      <c r="E2281" t="s">
        <v>16</v>
      </c>
      <c r="F2281">
        <v>20</v>
      </c>
      <c r="G2281">
        <v>10</v>
      </c>
      <c r="J2281" s="1">
        <f t="shared" si="389"/>
        <v>3.1415926535897934E-2</v>
      </c>
      <c r="K2281" s="2">
        <f t="shared" si="398"/>
        <v>0.16708186706148101</v>
      </c>
      <c r="L2281" t="s">
        <v>13</v>
      </c>
    </row>
    <row r="2282" spans="1:12" hidden="1" x14ac:dyDescent="0.3">
      <c r="A2282">
        <v>20</v>
      </c>
      <c r="B2282">
        <v>72</v>
      </c>
      <c r="C2282">
        <v>1</v>
      </c>
      <c r="D2282">
        <v>10</v>
      </c>
      <c r="E2282" t="s">
        <v>12</v>
      </c>
      <c r="F2282">
        <v>5</v>
      </c>
      <c r="G2282">
        <v>3</v>
      </c>
      <c r="J2282" s="1">
        <f t="shared" si="389"/>
        <v>1.9634954084936209E-3</v>
      </c>
      <c r="K2282" s="2">
        <f t="shared" ref="K2282:K2285" si="399">EXP(-9.7663+1.83097*LN(F2282)+1.09511*LN(G2282))</f>
        <v>3.6378364277704512E-3</v>
      </c>
      <c r="L2282" t="s">
        <v>13</v>
      </c>
    </row>
    <row r="2283" spans="1:12" hidden="1" x14ac:dyDescent="0.3">
      <c r="A2283">
        <v>20</v>
      </c>
      <c r="B2283">
        <v>72</v>
      </c>
      <c r="C2283">
        <v>1</v>
      </c>
      <c r="D2283">
        <v>10</v>
      </c>
      <c r="E2283" t="s">
        <v>12</v>
      </c>
      <c r="F2283">
        <v>5</v>
      </c>
      <c r="G2283">
        <v>3</v>
      </c>
      <c r="J2283" s="1">
        <f t="shared" si="389"/>
        <v>1.9634954084936209E-3</v>
      </c>
      <c r="K2283" s="2">
        <f t="shared" si="399"/>
        <v>3.6378364277704512E-3</v>
      </c>
      <c r="L2283" t="s">
        <v>13</v>
      </c>
    </row>
    <row r="2284" spans="1:12" hidden="1" x14ac:dyDescent="0.3">
      <c r="A2284">
        <v>20</v>
      </c>
      <c r="B2284">
        <v>72</v>
      </c>
      <c r="C2284">
        <v>1</v>
      </c>
      <c r="D2284">
        <v>10</v>
      </c>
      <c r="E2284" t="s">
        <v>12</v>
      </c>
      <c r="F2284">
        <v>10</v>
      </c>
      <c r="G2284">
        <v>3</v>
      </c>
      <c r="J2284" s="1">
        <f t="shared" si="389"/>
        <v>7.8539816339744835E-3</v>
      </c>
      <c r="K2284" s="2">
        <f t="shared" si="399"/>
        <v>1.2942556175112916E-2</v>
      </c>
      <c r="L2284" t="s">
        <v>13</v>
      </c>
    </row>
    <row r="2285" spans="1:12" hidden="1" x14ac:dyDescent="0.3">
      <c r="A2285">
        <v>20</v>
      </c>
      <c r="B2285">
        <v>72</v>
      </c>
      <c r="C2285">
        <v>1</v>
      </c>
      <c r="D2285">
        <v>10</v>
      </c>
      <c r="E2285" t="s">
        <v>12</v>
      </c>
      <c r="F2285">
        <v>5</v>
      </c>
      <c r="G2285">
        <v>3</v>
      </c>
      <c r="J2285" s="1">
        <f t="shared" si="389"/>
        <v>1.9634954084936209E-3</v>
      </c>
      <c r="K2285" s="2">
        <f t="shared" si="399"/>
        <v>3.6378364277704512E-3</v>
      </c>
      <c r="L2285" t="s">
        <v>13</v>
      </c>
    </row>
    <row r="2286" spans="1:12" hidden="1" x14ac:dyDescent="0.3">
      <c r="A2286">
        <v>20</v>
      </c>
      <c r="B2286">
        <v>72</v>
      </c>
      <c r="C2286">
        <v>1</v>
      </c>
      <c r="D2286">
        <v>24</v>
      </c>
      <c r="E2286" t="s">
        <v>18</v>
      </c>
      <c r="F2286">
        <v>5</v>
      </c>
      <c r="G2286">
        <v>3</v>
      </c>
      <c r="J2286" s="1">
        <f t="shared" si="389"/>
        <v>1.9634954084936209E-3</v>
      </c>
      <c r="K2286" s="2">
        <f>EXP(-9.81042+1.86563*LN(F2286)+1.0563*LN(G2286))</f>
        <v>3.5268851656513989E-3</v>
      </c>
      <c r="L2286" t="s">
        <v>13</v>
      </c>
    </row>
    <row r="2287" spans="1:12" hidden="1" x14ac:dyDescent="0.3">
      <c r="A2287">
        <v>20</v>
      </c>
      <c r="B2287">
        <v>72</v>
      </c>
      <c r="C2287">
        <v>1</v>
      </c>
      <c r="D2287">
        <v>10</v>
      </c>
      <c r="E2287" t="s">
        <v>12</v>
      </c>
      <c r="F2287">
        <v>25</v>
      </c>
      <c r="G2287">
        <v>6</v>
      </c>
      <c r="J2287" s="1">
        <f t="shared" si="389"/>
        <v>4.9087385212340517E-2</v>
      </c>
      <c r="K2287" s="2">
        <f>EXP(-9.7663+1.83097*LN(F2287)+1.09511*LN(G2287))</f>
        <v>0.14801210491524977</v>
      </c>
      <c r="L2287" t="s">
        <v>17</v>
      </c>
    </row>
    <row r="2288" spans="1:12" hidden="1" x14ac:dyDescent="0.3">
      <c r="A2288">
        <v>20</v>
      </c>
      <c r="B2288">
        <v>72</v>
      </c>
      <c r="C2288">
        <v>1</v>
      </c>
      <c r="D2288">
        <v>24</v>
      </c>
      <c r="E2288" t="s">
        <v>18</v>
      </c>
      <c r="F2288">
        <v>5</v>
      </c>
      <c r="G2288">
        <v>3</v>
      </c>
      <c r="J2288" s="1">
        <f t="shared" si="389"/>
        <v>1.9634954084936209E-3</v>
      </c>
      <c r="K2288" s="2">
        <f t="shared" ref="K2288:K2290" si="400">EXP(-9.81042+1.86563*LN(F2288)+1.0563*LN(G2288))</f>
        <v>3.5268851656513989E-3</v>
      </c>
      <c r="L2288" t="s">
        <v>13</v>
      </c>
    </row>
    <row r="2289" spans="1:12" hidden="1" x14ac:dyDescent="0.3">
      <c r="A2289">
        <v>20</v>
      </c>
      <c r="B2289">
        <v>72</v>
      </c>
      <c r="C2289">
        <v>1</v>
      </c>
      <c r="D2289">
        <v>24</v>
      </c>
      <c r="E2289" t="s">
        <v>18</v>
      </c>
      <c r="F2289">
        <v>5</v>
      </c>
      <c r="G2289">
        <v>3</v>
      </c>
      <c r="J2289" s="1">
        <f t="shared" si="389"/>
        <v>1.9634954084936209E-3</v>
      </c>
      <c r="K2289" s="2">
        <f t="shared" si="400"/>
        <v>3.5268851656513989E-3</v>
      </c>
      <c r="L2289" t="s">
        <v>13</v>
      </c>
    </row>
    <row r="2290" spans="1:12" hidden="1" x14ac:dyDescent="0.3">
      <c r="A2290">
        <v>20</v>
      </c>
      <c r="B2290">
        <v>72</v>
      </c>
      <c r="C2290">
        <v>1</v>
      </c>
      <c r="D2290">
        <v>24</v>
      </c>
      <c r="E2290" t="s">
        <v>18</v>
      </c>
      <c r="F2290">
        <v>5</v>
      </c>
      <c r="G2290">
        <v>3</v>
      </c>
      <c r="J2290" s="1">
        <f t="shared" si="389"/>
        <v>1.9634954084936209E-3</v>
      </c>
      <c r="K2290" s="2">
        <f t="shared" si="400"/>
        <v>3.5268851656513989E-3</v>
      </c>
      <c r="L2290" t="s">
        <v>13</v>
      </c>
    </row>
    <row r="2291" spans="1:12" hidden="1" x14ac:dyDescent="0.3">
      <c r="A2291">
        <v>20</v>
      </c>
      <c r="B2291">
        <v>72</v>
      </c>
      <c r="C2291">
        <v>1</v>
      </c>
      <c r="D2291">
        <v>22</v>
      </c>
      <c r="E2291" t="s">
        <v>15</v>
      </c>
      <c r="F2291">
        <v>5</v>
      </c>
      <c r="G2291">
        <v>3</v>
      </c>
      <c r="J2291" s="1">
        <f t="shared" si="389"/>
        <v>1.9634954084936209E-3</v>
      </c>
      <c r="K2291" s="2">
        <f t="shared" ref="K2291:K2295" si="401">EXP(-9.7663+1.83097*LN(F2291)+1.09511*LN(G2291))</f>
        <v>3.6378364277704512E-3</v>
      </c>
      <c r="L2291" t="s">
        <v>13</v>
      </c>
    </row>
    <row r="2292" spans="1:12" hidden="1" x14ac:dyDescent="0.3">
      <c r="A2292">
        <v>20</v>
      </c>
      <c r="B2292">
        <v>72</v>
      </c>
      <c r="C2292">
        <v>1</v>
      </c>
      <c r="D2292">
        <v>22</v>
      </c>
      <c r="E2292" t="s">
        <v>15</v>
      </c>
      <c r="F2292">
        <v>5</v>
      </c>
      <c r="G2292">
        <v>3</v>
      </c>
      <c r="J2292" s="1">
        <f t="shared" si="389"/>
        <v>1.9634954084936209E-3</v>
      </c>
      <c r="K2292" s="2">
        <f t="shared" si="401"/>
        <v>3.6378364277704512E-3</v>
      </c>
      <c r="L2292" t="s">
        <v>13</v>
      </c>
    </row>
    <row r="2293" spans="1:12" hidden="1" x14ac:dyDescent="0.3">
      <c r="A2293">
        <v>20</v>
      </c>
      <c r="B2293">
        <v>72</v>
      </c>
      <c r="C2293">
        <v>1</v>
      </c>
      <c r="D2293">
        <v>22</v>
      </c>
      <c r="E2293" t="s">
        <v>15</v>
      </c>
      <c r="F2293">
        <v>10</v>
      </c>
      <c r="G2293">
        <v>3</v>
      </c>
      <c r="J2293" s="1">
        <f t="shared" si="389"/>
        <v>7.8539816339744835E-3</v>
      </c>
      <c r="K2293" s="2">
        <f t="shared" si="401"/>
        <v>1.2942556175112916E-2</v>
      </c>
      <c r="L2293" t="s">
        <v>13</v>
      </c>
    </row>
    <row r="2294" spans="1:12" hidden="1" x14ac:dyDescent="0.3">
      <c r="A2294">
        <v>20</v>
      </c>
      <c r="B2294">
        <v>72</v>
      </c>
      <c r="C2294">
        <v>1</v>
      </c>
      <c r="D2294">
        <v>22</v>
      </c>
      <c r="E2294" t="s">
        <v>15</v>
      </c>
      <c r="F2294">
        <v>10</v>
      </c>
      <c r="G2294">
        <v>3</v>
      </c>
      <c r="J2294" s="1">
        <f t="shared" si="389"/>
        <v>7.8539816339744835E-3</v>
      </c>
      <c r="K2294" s="2">
        <f t="shared" si="401"/>
        <v>1.2942556175112916E-2</v>
      </c>
      <c r="L2294" t="s">
        <v>13</v>
      </c>
    </row>
    <row r="2295" spans="1:12" hidden="1" x14ac:dyDescent="0.3">
      <c r="A2295">
        <v>20</v>
      </c>
      <c r="B2295">
        <v>72</v>
      </c>
      <c r="C2295">
        <v>1</v>
      </c>
      <c r="D2295">
        <v>22</v>
      </c>
      <c r="E2295" t="s">
        <v>15</v>
      </c>
      <c r="F2295">
        <v>10</v>
      </c>
      <c r="G2295">
        <v>3</v>
      </c>
      <c r="J2295" s="1">
        <f t="shared" si="389"/>
        <v>7.8539816339744835E-3</v>
      </c>
      <c r="K2295" s="2">
        <f t="shared" si="401"/>
        <v>1.2942556175112916E-2</v>
      </c>
      <c r="L2295" t="s">
        <v>13</v>
      </c>
    </row>
    <row r="2296" spans="1:12" hidden="1" x14ac:dyDescent="0.3">
      <c r="A2296">
        <v>20</v>
      </c>
      <c r="B2296">
        <v>72</v>
      </c>
      <c r="C2296">
        <v>1</v>
      </c>
      <c r="D2296">
        <v>24</v>
      </c>
      <c r="E2296" t="s">
        <v>18</v>
      </c>
      <c r="F2296">
        <v>5</v>
      </c>
      <c r="G2296">
        <v>3</v>
      </c>
      <c r="J2296" s="1">
        <f t="shared" si="389"/>
        <v>1.9634954084936209E-3</v>
      </c>
      <c r="K2296" s="2">
        <f t="shared" ref="K2296:K2297" si="402">EXP(-9.81042+1.86563*LN(F2296)+1.0563*LN(G2296))</f>
        <v>3.5268851656513989E-3</v>
      </c>
      <c r="L2296" t="s">
        <v>13</v>
      </c>
    </row>
    <row r="2297" spans="1:12" hidden="1" x14ac:dyDescent="0.3">
      <c r="A2297">
        <v>20</v>
      </c>
      <c r="B2297">
        <v>72</v>
      </c>
      <c r="C2297">
        <v>1</v>
      </c>
      <c r="D2297">
        <v>24</v>
      </c>
      <c r="E2297" t="s">
        <v>18</v>
      </c>
      <c r="F2297">
        <v>5</v>
      </c>
      <c r="G2297">
        <v>3</v>
      </c>
      <c r="J2297" s="1">
        <f t="shared" si="389"/>
        <v>1.9634954084936209E-3</v>
      </c>
      <c r="K2297" s="2">
        <f t="shared" si="402"/>
        <v>3.5268851656513989E-3</v>
      </c>
      <c r="L2297" t="s">
        <v>13</v>
      </c>
    </row>
    <row r="2298" spans="1:12" hidden="1" x14ac:dyDescent="0.3">
      <c r="A2298">
        <v>20</v>
      </c>
      <c r="B2298">
        <v>72</v>
      </c>
      <c r="C2298">
        <v>1</v>
      </c>
      <c r="D2298">
        <v>22</v>
      </c>
      <c r="E2298" t="s">
        <v>15</v>
      </c>
      <c r="F2298">
        <v>5</v>
      </c>
      <c r="G2298">
        <v>3</v>
      </c>
      <c r="J2298" s="1">
        <f t="shared" si="389"/>
        <v>1.9634954084936209E-3</v>
      </c>
      <c r="K2298" s="2">
        <f t="shared" ref="K2298:K2302" si="403">EXP(-9.7663+1.83097*LN(F2298)+1.09511*LN(G2298))</f>
        <v>3.6378364277704512E-3</v>
      </c>
      <c r="L2298" t="s">
        <v>13</v>
      </c>
    </row>
    <row r="2299" spans="1:12" hidden="1" x14ac:dyDescent="0.3">
      <c r="A2299">
        <v>20</v>
      </c>
      <c r="B2299">
        <v>72</v>
      </c>
      <c r="C2299">
        <v>1</v>
      </c>
      <c r="D2299">
        <v>22</v>
      </c>
      <c r="E2299" t="s">
        <v>15</v>
      </c>
      <c r="F2299">
        <v>5</v>
      </c>
      <c r="G2299">
        <v>3</v>
      </c>
      <c r="J2299" s="1">
        <f t="shared" si="389"/>
        <v>1.9634954084936209E-3</v>
      </c>
      <c r="K2299" s="2">
        <f t="shared" si="403"/>
        <v>3.6378364277704512E-3</v>
      </c>
      <c r="L2299" t="s">
        <v>13</v>
      </c>
    </row>
    <row r="2300" spans="1:12" hidden="1" x14ac:dyDescent="0.3">
      <c r="A2300">
        <v>20</v>
      </c>
      <c r="B2300">
        <v>72</v>
      </c>
      <c r="C2300">
        <v>1</v>
      </c>
      <c r="D2300">
        <v>22</v>
      </c>
      <c r="E2300" t="s">
        <v>15</v>
      </c>
      <c r="F2300">
        <v>10</v>
      </c>
      <c r="G2300">
        <v>3</v>
      </c>
      <c r="J2300" s="1">
        <f t="shared" si="389"/>
        <v>7.8539816339744835E-3</v>
      </c>
      <c r="K2300" s="2">
        <f t="shared" si="403"/>
        <v>1.2942556175112916E-2</v>
      </c>
      <c r="L2300" t="s">
        <v>13</v>
      </c>
    </row>
    <row r="2301" spans="1:12" hidden="1" x14ac:dyDescent="0.3">
      <c r="A2301">
        <v>20</v>
      </c>
      <c r="B2301">
        <v>72</v>
      </c>
      <c r="C2301">
        <v>1</v>
      </c>
      <c r="D2301">
        <v>22</v>
      </c>
      <c r="E2301" t="s">
        <v>15</v>
      </c>
      <c r="F2301">
        <v>10</v>
      </c>
      <c r="G2301">
        <v>3</v>
      </c>
      <c r="J2301" s="1">
        <f t="shared" si="389"/>
        <v>7.8539816339744835E-3</v>
      </c>
      <c r="K2301" s="2">
        <f t="shared" si="403"/>
        <v>1.2942556175112916E-2</v>
      </c>
      <c r="L2301" t="s">
        <v>13</v>
      </c>
    </row>
    <row r="2302" spans="1:12" hidden="1" x14ac:dyDescent="0.3">
      <c r="A2302">
        <v>20</v>
      </c>
      <c r="B2302">
        <v>73</v>
      </c>
      <c r="C2302">
        <v>1</v>
      </c>
      <c r="D2302">
        <v>22</v>
      </c>
      <c r="E2302" t="s">
        <v>15</v>
      </c>
      <c r="F2302">
        <v>5</v>
      </c>
      <c r="G2302">
        <v>3</v>
      </c>
      <c r="J2302" s="1">
        <f t="shared" si="389"/>
        <v>1.9634954084936209E-3</v>
      </c>
      <c r="K2302" s="2">
        <f t="shared" si="403"/>
        <v>3.6378364277704512E-3</v>
      </c>
      <c r="L2302" t="s">
        <v>13</v>
      </c>
    </row>
    <row r="2303" spans="1:12" hidden="1" x14ac:dyDescent="0.3">
      <c r="A2303">
        <v>20</v>
      </c>
      <c r="B2303">
        <v>73</v>
      </c>
      <c r="C2303">
        <v>1</v>
      </c>
      <c r="D2303">
        <v>24</v>
      </c>
      <c r="E2303" t="s">
        <v>18</v>
      </c>
      <c r="F2303">
        <v>15</v>
      </c>
      <c r="G2303">
        <v>6</v>
      </c>
      <c r="J2303" s="1">
        <f t="shared" si="389"/>
        <v>1.7671458676442587E-2</v>
      </c>
      <c r="K2303" s="2">
        <f t="shared" ref="K2303:K2304" si="404">EXP(-9.81042+1.86563*LN(F2303)+1.0563*LN(G2303))</f>
        <v>5.6950957515054322E-2</v>
      </c>
      <c r="L2303" t="s">
        <v>13</v>
      </c>
    </row>
    <row r="2304" spans="1:12" hidden="1" x14ac:dyDescent="0.3">
      <c r="A2304">
        <v>20</v>
      </c>
      <c r="B2304">
        <v>73</v>
      </c>
      <c r="C2304">
        <v>1</v>
      </c>
      <c r="D2304">
        <v>24</v>
      </c>
      <c r="E2304" t="s">
        <v>18</v>
      </c>
      <c r="F2304">
        <v>5</v>
      </c>
      <c r="G2304">
        <v>3</v>
      </c>
      <c r="J2304" s="1">
        <f t="shared" si="389"/>
        <v>1.9634954084936209E-3</v>
      </c>
      <c r="K2304" s="2">
        <f t="shared" si="404"/>
        <v>3.5268851656513989E-3</v>
      </c>
      <c r="L2304" t="s">
        <v>13</v>
      </c>
    </row>
    <row r="2305" spans="1:12" hidden="1" x14ac:dyDescent="0.3">
      <c r="A2305">
        <v>20</v>
      </c>
      <c r="B2305">
        <v>73</v>
      </c>
      <c r="C2305">
        <v>1</v>
      </c>
      <c r="D2305">
        <v>10</v>
      </c>
      <c r="E2305" t="s">
        <v>12</v>
      </c>
      <c r="F2305">
        <v>5</v>
      </c>
      <c r="G2305">
        <v>3</v>
      </c>
      <c r="J2305" s="1">
        <f t="shared" si="389"/>
        <v>1.9634954084936209E-3</v>
      </c>
      <c r="K2305" s="2">
        <f t="shared" ref="K2305:K2308" si="405">EXP(-9.7663+1.83097*LN(F2305)+1.09511*LN(G2305))</f>
        <v>3.6378364277704512E-3</v>
      </c>
      <c r="L2305" t="s">
        <v>13</v>
      </c>
    </row>
    <row r="2306" spans="1:12" hidden="1" x14ac:dyDescent="0.3">
      <c r="A2306">
        <v>20</v>
      </c>
      <c r="B2306">
        <v>73</v>
      </c>
      <c r="C2306">
        <v>1</v>
      </c>
      <c r="D2306">
        <v>10</v>
      </c>
      <c r="E2306" t="s">
        <v>12</v>
      </c>
      <c r="F2306">
        <v>5</v>
      </c>
      <c r="G2306">
        <v>3</v>
      </c>
      <c r="J2306" s="1">
        <f t="shared" si="389"/>
        <v>1.9634954084936209E-3</v>
      </c>
      <c r="K2306" s="2">
        <f t="shared" si="405"/>
        <v>3.6378364277704512E-3</v>
      </c>
      <c r="L2306" t="s">
        <v>13</v>
      </c>
    </row>
    <row r="2307" spans="1:12" hidden="1" x14ac:dyDescent="0.3">
      <c r="A2307">
        <v>20</v>
      </c>
      <c r="B2307">
        <v>73</v>
      </c>
      <c r="C2307">
        <v>1</v>
      </c>
      <c r="D2307">
        <v>10</v>
      </c>
      <c r="E2307" t="s">
        <v>12</v>
      </c>
      <c r="F2307">
        <v>10</v>
      </c>
      <c r="G2307">
        <v>3</v>
      </c>
      <c r="J2307" s="1">
        <f t="shared" ref="J2307:J2370" si="406">((F2307*F2307/10000)*(PI()/4*C2307))</f>
        <v>7.8539816339744835E-3</v>
      </c>
      <c r="K2307" s="2">
        <f t="shared" si="405"/>
        <v>1.2942556175112916E-2</v>
      </c>
      <c r="L2307" t="s">
        <v>13</v>
      </c>
    </row>
    <row r="2308" spans="1:12" hidden="1" x14ac:dyDescent="0.3">
      <c r="A2308">
        <v>20</v>
      </c>
      <c r="B2308">
        <v>73</v>
      </c>
      <c r="C2308">
        <v>1</v>
      </c>
      <c r="D2308">
        <v>10</v>
      </c>
      <c r="E2308" t="s">
        <v>12</v>
      </c>
      <c r="F2308">
        <v>5</v>
      </c>
      <c r="G2308">
        <v>3</v>
      </c>
      <c r="J2308" s="1">
        <f t="shared" si="406"/>
        <v>1.9634954084936209E-3</v>
      </c>
      <c r="K2308" s="2">
        <f t="shared" si="405"/>
        <v>3.6378364277704512E-3</v>
      </c>
      <c r="L2308" t="s">
        <v>13</v>
      </c>
    </row>
    <row r="2309" spans="1:12" hidden="1" x14ac:dyDescent="0.3">
      <c r="A2309">
        <v>20</v>
      </c>
      <c r="B2309">
        <v>73</v>
      </c>
      <c r="C2309">
        <v>1</v>
      </c>
      <c r="D2309">
        <v>24</v>
      </c>
      <c r="E2309" t="s">
        <v>18</v>
      </c>
      <c r="F2309">
        <v>5</v>
      </c>
      <c r="G2309">
        <v>3</v>
      </c>
      <c r="J2309" s="1">
        <f t="shared" si="406"/>
        <v>1.9634954084936209E-3</v>
      </c>
      <c r="K2309" s="2">
        <f>EXP(-9.81042+1.86563*LN(F2309)+1.0563*LN(G2309))</f>
        <v>3.5268851656513989E-3</v>
      </c>
      <c r="L2309" t="s">
        <v>13</v>
      </c>
    </row>
    <row r="2310" spans="1:12" hidden="1" x14ac:dyDescent="0.3">
      <c r="A2310">
        <v>20</v>
      </c>
      <c r="B2310">
        <v>73</v>
      </c>
      <c r="C2310">
        <v>1</v>
      </c>
      <c r="D2310">
        <v>10</v>
      </c>
      <c r="E2310" t="s">
        <v>12</v>
      </c>
      <c r="F2310">
        <v>25</v>
      </c>
      <c r="G2310">
        <v>6</v>
      </c>
      <c r="J2310" s="1">
        <f t="shared" si="406"/>
        <v>4.9087385212340517E-2</v>
      </c>
      <c r="K2310" s="2">
        <f>EXP(-9.7663+1.83097*LN(F2310)+1.09511*LN(G2310))</f>
        <v>0.14801210491524977</v>
      </c>
      <c r="L2310" t="s">
        <v>17</v>
      </c>
    </row>
    <row r="2311" spans="1:12" hidden="1" x14ac:dyDescent="0.3">
      <c r="A2311">
        <v>20</v>
      </c>
      <c r="B2311">
        <v>73</v>
      </c>
      <c r="C2311">
        <v>1</v>
      </c>
      <c r="D2311">
        <v>24</v>
      </c>
      <c r="E2311" t="s">
        <v>18</v>
      </c>
      <c r="F2311">
        <v>5</v>
      </c>
      <c r="G2311">
        <v>3</v>
      </c>
      <c r="J2311" s="1">
        <f t="shared" si="406"/>
        <v>1.9634954084936209E-3</v>
      </c>
      <c r="K2311" s="2">
        <f t="shared" ref="K2311:K2313" si="407">EXP(-9.81042+1.86563*LN(F2311)+1.0563*LN(G2311))</f>
        <v>3.5268851656513989E-3</v>
      </c>
      <c r="L2311" t="s">
        <v>13</v>
      </c>
    </row>
    <row r="2312" spans="1:12" hidden="1" x14ac:dyDescent="0.3">
      <c r="A2312">
        <v>20</v>
      </c>
      <c r="B2312">
        <v>73</v>
      </c>
      <c r="C2312">
        <v>1</v>
      </c>
      <c r="D2312">
        <v>24</v>
      </c>
      <c r="E2312" t="s">
        <v>18</v>
      </c>
      <c r="F2312">
        <v>5</v>
      </c>
      <c r="G2312">
        <v>3</v>
      </c>
      <c r="J2312" s="1">
        <f t="shared" si="406"/>
        <v>1.9634954084936209E-3</v>
      </c>
      <c r="K2312" s="2">
        <f t="shared" si="407"/>
        <v>3.5268851656513989E-3</v>
      </c>
      <c r="L2312" t="s">
        <v>13</v>
      </c>
    </row>
    <row r="2313" spans="1:12" hidden="1" x14ac:dyDescent="0.3">
      <c r="A2313">
        <v>20</v>
      </c>
      <c r="B2313">
        <v>73</v>
      </c>
      <c r="C2313">
        <v>1</v>
      </c>
      <c r="D2313">
        <v>24</v>
      </c>
      <c r="E2313" t="s">
        <v>18</v>
      </c>
      <c r="F2313">
        <v>5</v>
      </c>
      <c r="G2313">
        <v>3</v>
      </c>
      <c r="J2313" s="1">
        <f t="shared" si="406"/>
        <v>1.9634954084936209E-3</v>
      </c>
      <c r="K2313" s="2">
        <f t="shared" si="407"/>
        <v>3.5268851656513989E-3</v>
      </c>
      <c r="L2313" t="s">
        <v>13</v>
      </c>
    </row>
    <row r="2314" spans="1:12" hidden="1" x14ac:dyDescent="0.3">
      <c r="A2314">
        <v>20</v>
      </c>
      <c r="B2314">
        <v>73</v>
      </c>
      <c r="C2314">
        <v>1</v>
      </c>
      <c r="D2314">
        <v>14</v>
      </c>
      <c r="E2314" t="s">
        <v>14</v>
      </c>
      <c r="F2314">
        <v>5</v>
      </c>
      <c r="G2314">
        <v>3</v>
      </c>
      <c r="J2314" s="1">
        <f t="shared" si="406"/>
        <v>1.9634954084936209E-3</v>
      </c>
      <c r="K2314" s="2">
        <f t="shared" ref="K2314:K2321" si="408">EXP(-9.7663+1.83097*LN(F2314)+1.09511*LN(G2314))</f>
        <v>3.6378364277704512E-3</v>
      </c>
      <c r="L2314" t="s">
        <v>13</v>
      </c>
    </row>
    <row r="2315" spans="1:12" hidden="1" x14ac:dyDescent="0.3">
      <c r="A2315">
        <v>20</v>
      </c>
      <c r="B2315">
        <v>73</v>
      </c>
      <c r="C2315">
        <v>1</v>
      </c>
      <c r="D2315">
        <v>22</v>
      </c>
      <c r="E2315" t="s">
        <v>15</v>
      </c>
      <c r="F2315">
        <v>5</v>
      </c>
      <c r="G2315">
        <v>3</v>
      </c>
      <c r="J2315" s="1">
        <f t="shared" si="406"/>
        <v>1.9634954084936209E-3</v>
      </c>
      <c r="K2315" s="2">
        <f t="shared" si="408"/>
        <v>3.6378364277704512E-3</v>
      </c>
      <c r="L2315" t="s">
        <v>13</v>
      </c>
    </row>
    <row r="2316" spans="1:12" hidden="1" x14ac:dyDescent="0.3">
      <c r="A2316">
        <v>20</v>
      </c>
      <c r="B2316">
        <v>73</v>
      </c>
      <c r="C2316">
        <v>1</v>
      </c>
      <c r="D2316">
        <v>22</v>
      </c>
      <c r="E2316" t="s">
        <v>15</v>
      </c>
      <c r="F2316">
        <v>5</v>
      </c>
      <c r="G2316">
        <v>3</v>
      </c>
      <c r="J2316" s="1">
        <f t="shared" si="406"/>
        <v>1.9634954084936209E-3</v>
      </c>
      <c r="K2316" s="2">
        <f t="shared" si="408"/>
        <v>3.6378364277704512E-3</v>
      </c>
      <c r="L2316" t="s">
        <v>13</v>
      </c>
    </row>
    <row r="2317" spans="1:12" hidden="1" x14ac:dyDescent="0.3">
      <c r="A2317">
        <v>20</v>
      </c>
      <c r="B2317">
        <v>73</v>
      </c>
      <c r="C2317">
        <v>1</v>
      </c>
      <c r="D2317">
        <v>14</v>
      </c>
      <c r="E2317" t="s">
        <v>14</v>
      </c>
      <c r="F2317">
        <v>5</v>
      </c>
      <c r="G2317">
        <v>3</v>
      </c>
      <c r="J2317" s="1">
        <f t="shared" si="406"/>
        <v>1.9634954084936209E-3</v>
      </c>
      <c r="K2317" s="2">
        <f t="shared" si="408"/>
        <v>3.6378364277704512E-3</v>
      </c>
      <c r="L2317" t="s">
        <v>13</v>
      </c>
    </row>
    <row r="2318" spans="1:12" hidden="1" x14ac:dyDescent="0.3">
      <c r="A2318">
        <v>20</v>
      </c>
      <c r="B2318">
        <v>73</v>
      </c>
      <c r="C2318">
        <v>1</v>
      </c>
      <c r="D2318">
        <v>14</v>
      </c>
      <c r="E2318" t="s">
        <v>14</v>
      </c>
      <c r="F2318">
        <v>5</v>
      </c>
      <c r="G2318">
        <v>3</v>
      </c>
      <c r="J2318" s="1">
        <f t="shared" si="406"/>
        <v>1.9634954084936209E-3</v>
      </c>
      <c r="K2318" s="2">
        <f t="shared" si="408"/>
        <v>3.6378364277704512E-3</v>
      </c>
      <c r="L2318" t="s">
        <v>13</v>
      </c>
    </row>
    <row r="2319" spans="1:12" hidden="1" x14ac:dyDescent="0.3">
      <c r="A2319">
        <v>20</v>
      </c>
      <c r="B2319">
        <v>73</v>
      </c>
      <c r="C2319">
        <v>1</v>
      </c>
      <c r="D2319">
        <v>22</v>
      </c>
      <c r="E2319" t="s">
        <v>15</v>
      </c>
      <c r="F2319">
        <v>10</v>
      </c>
      <c r="G2319">
        <v>3</v>
      </c>
      <c r="J2319" s="1">
        <f t="shared" si="406"/>
        <v>7.8539816339744835E-3</v>
      </c>
      <c r="K2319" s="2">
        <f t="shared" si="408"/>
        <v>1.2942556175112916E-2</v>
      </c>
      <c r="L2319" t="s">
        <v>13</v>
      </c>
    </row>
    <row r="2320" spans="1:12" hidden="1" x14ac:dyDescent="0.3">
      <c r="A2320">
        <v>20</v>
      </c>
      <c r="B2320">
        <v>73</v>
      </c>
      <c r="C2320">
        <v>1</v>
      </c>
      <c r="D2320">
        <v>22</v>
      </c>
      <c r="E2320" t="s">
        <v>15</v>
      </c>
      <c r="F2320">
        <v>10</v>
      </c>
      <c r="G2320">
        <v>3</v>
      </c>
      <c r="J2320" s="1">
        <f t="shared" si="406"/>
        <v>7.8539816339744835E-3</v>
      </c>
      <c r="K2320" s="2">
        <f t="shared" si="408"/>
        <v>1.2942556175112916E-2</v>
      </c>
      <c r="L2320" t="s">
        <v>13</v>
      </c>
    </row>
    <row r="2321" spans="1:12" hidden="1" x14ac:dyDescent="0.3">
      <c r="A2321">
        <v>20</v>
      </c>
      <c r="B2321">
        <v>73</v>
      </c>
      <c r="C2321">
        <v>1</v>
      </c>
      <c r="D2321">
        <v>22</v>
      </c>
      <c r="E2321" t="s">
        <v>15</v>
      </c>
      <c r="F2321">
        <v>10</v>
      </c>
      <c r="G2321">
        <v>3</v>
      </c>
      <c r="J2321" s="1">
        <f t="shared" si="406"/>
        <v>7.8539816339744835E-3</v>
      </c>
      <c r="K2321" s="2">
        <f t="shared" si="408"/>
        <v>1.2942556175112916E-2</v>
      </c>
      <c r="L2321" t="s">
        <v>13</v>
      </c>
    </row>
    <row r="2322" spans="1:12" hidden="1" x14ac:dyDescent="0.3">
      <c r="A2322">
        <v>20</v>
      </c>
      <c r="B2322">
        <v>73</v>
      </c>
      <c r="C2322">
        <v>1</v>
      </c>
      <c r="D2322">
        <v>24</v>
      </c>
      <c r="E2322" t="s">
        <v>18</v>
      </c>
      <c r="F2322">
        <v>5</v>
      </c>
      <c r="G2322">
        <v>3</v>
      </c>
      <c r="J2322" s="1">
        <f t="shared" si="406"/>
        <v>1.9634954084936209E-3</v>
      </c>
      <c r="K2322" s="2">
        <f t="shared" ref="K2322:K2323" si="409">EXP(-9.81042+1.86563*LN(F2322)+1.0563*LN(G2322))</f>
        <v>3.5268851656513989E-3</v>
      </c>
      <c r="L2322" t="s">
        <v>13</v>
      </c>
    </row>
    <row r="2323" spans="1:12" hidden="1" x14ac:dyDescent="0.3">
      <c r="A2323">
        <v>20</v>
      </c>
      <c r="B2323">
        <v>73</v>
      </c>
      <c r="C2323">
        <v>1</v>
      </c>
      <c r="D2323">
        <v>24</v>
      </c>
      <c r="E2323" t="s">
        <v>18</v>
      </c>
      <c r="F2323">
        <v>5</v>
      </c>
      <c r="G2323">
        <v>3</v>
      </c>
      <c r="J2323" s="1">
        <f t="shared" si="406"/>
        <v>1.9634954084936209E-3</v>
      </c>
      <c r="K2323" s="2">
        <f t="shared" si="409"/>
        <v>3.5268851656513989E-3</v>
      </c>
      <c r="L2323" t="s">
        <v>13</v>
      </c>
    </row>
    <row r="2324" spans="1:12" hidden="1" x14ac:dyDescent="0.3">
      <c r="A2324">
        <v>20</v>
      </c>
      <c r="B2324">
        <v>73</v>
      </c>
      <c r="C2324">
        <v>1</v>
      </c>
      <c r="D2324">
        <v>22</v>
      </c>
      <c r="E2324" t="s">
        <v>15</v>
      </c>
      <c r="F2324">
        <v>5</v>
      </c>
      <c r="G2324">
        <v>3</v>
      </c>
      <c r="J2324" s="1">
        <f t="shared" si="406"/>
        <v>1.9634954084936209E-3</v>
      </c>
      <c r="K2324" s="2">
        <f>EXP(-9.7663+1.83097*LN(F2324)+1.09511*LN(G2324))</f>
        <v>3.6378364277704512E-3</v>
      </c>
      <c r="L2324" t="s">
        <v>13</v>
      </c>
    </row>
    <row r="2325" spans="1:12" hidden="1" x14ac:dyDescent="0.3">
      <c r="A2325">
        <v>20</v>
      </c>
      <c r="B2325">
        <v>73</v>
      </c>
      <c r="C2325">
        <v>1</v>
      </c>
      <c r="D2325">
        <v>24</v>
      </c>
      <c r="E2325" t="s">
        <v>18</v>
      </c>
      <c r="F2325">
        <v>15</v>
      </c>
      <c r="G2325">
        <v>6</v>
      </c>
      <c r="J2325" s="1">
        <f t="shared" si="406"/>
        <v>1.7671458676442587E-2</v>
      </c>
      <c r="K2325" s="2">
        <f t="shared" ref="K2325:K2331" si="410">EXP(-9.81042+1.86563*LN(F2325)+1.0563*LN(G2325))</f>
        <v>5.6950957515054322E-2</v>
      </c>
      <c r="L2325" t="s">
        <v>13</v>
      </c>
    </row>
    <row r="2326" spans="1:12" hidden="1" x14ac:dyDescent="0.3">
      <c r="A2326">
        <v>20</v>
      </c>
      <c r="B2326">
        <v>73</v>
      </c>
      <c r="C2326">
        <v>1</v>
      </c>
      <c r="D2326">
        <v>24</v>
      </c>
      <c r="E2326" t="s">
        <v>18</v>
      </c>
      <c r="F2326">
        <v>10</v>
      </c>
      <c r="G2326">
        <v>6</v>
      </c>
      <c r="J2326" s="1">
        <f t="shared" si="406"/>
        <v>7.8539816339744835E-3</v>
      </c>
      <c r="K2326" s="2">
        <f t="shared" si="410"/>
        <v>2.6728826664807165E-2</v>
      </c>
      <c r="L2326" t="s">
        <v>13</v>
      </c>
    </row>
    <row r="2327" spans="1:12" hidden="1" x14ac:dyDescent="0.3">
      <c r="A2327">
        <v>20</v>
      </c>
      <c r="B2327">
        <v>73</v>
      </c>
      <c r="C2327">
        <v>1</v>
      </c>
      <c r="D2327">
        <v>24</v>
      </c>
      <c r="E2327" t="s">
        <v>18</v>
      </c>
      <c r="F2327">
        <v>10</v>
      </c>
      <c r="G2327">
        <v>6</v>
      </c>
      <c r="J2327" s="1">
        <f t="shared" si="406"/>
        <v>7.8539816339744835E-3</v>
      </c>
      <c r="K2327" s="2">
        <f t="shared" si="410"/>
        <v>2.6728826664807165E-2</v>
      </c>
      <c r="L2327" t="s">
        <v>13</v>
      </c>
    </row>
    <row r="2328" spans="1:12" hidden="1" x14ac:dyDescent="0.3">
      <c r="A2328">
        <v>20</v>
      </c>
      <c r="B2328">
        <v>73</v>
      </c>
      <c r="C2328">
        <v>1</v>
      </c>
      <c r="D2328">
        <v>24</v>
      </c>
      <c r="E2328" t="s">
        <v>18</v>
      </c>
      <c r="F2328">
        <v>15</v>
      </c>
      <c r="G2328">
        <v>6</v>
      </c>
      <c r="J2328" s="1">
        <f t="shared" si="406"/>
        <v>1.7671458676442587E-2</v>
      </c>
      <c r="K2328" s="2">
        <f t="shared" si="410"/>
        <v>5.6950957515054322E-2</v>
      </c>
      <c r="L2328" t="s">
        <v>13</v>
      </c>
    </row>
    <row r="2329" spans="1:12" hidden="1" x14ac:dyDescent="0.3">
      <c r="A2329">
        <v>20</v>
      </c>
      <c r="B2329">
        <v>73</v>
      </c>
      <c r="C2329">
        <v>1</v>
      </c>
      <c r="D2329">
        <v>24</v>
      </c>
      <c r="E2329" t="s">
        <v>18</v>
      </c>
      <c r="F2329">
        <v>15</v>
      </c>
      <c r="G2329">
        <v>6</v>
      </c>
      <c r="J2329" s="1">
        <f t="shared" si="406"/>
        <v>1.7671458676442587E-2</v>
      </c>
      <c r="K2329" s="2">
        <f t="shared" si="410"/>
        <v>5.6950957515054322E-2</v>
      </c>
      <c r="L2329" t="s">
        <v>13</v>
      </c>
    </row>
    <row r="2330" spans="1:12" hidden="1" x14ac:dyDescent="0.3">
      <c r="A2330">
        <v>20</v>
      </c>
      <c r="B2330">
        <v>73</v>
      </c>
      <c r="C2330">
        <v>1</v>
      </c>
      <c r="D2330">
        <v>24</v>
      </c>
      <c r="E2330" t="s">
        <v>18</v>
      </c>
      <c r="F2330">
        <v>10</v>
      </c>
      <c r="G2330">
        <v>6</v>
      </c>
      <c r="J2330" s="1">
        <f t="shared" si="406"/>
        <v>7.8539816339744835E-3</v>
      </c>
      <c r="K2330" s="2">
        <f t="shared" si="410"/>
        <v>2.6728826664807165E-2</v>
      </c>
      <c r="L2330" t="s">
        <v>13</v>
      </c>
    </row>
    <row r="2331" spans="1:12" hidden="1" x14ac:dyDescent="0.3">
      <c r="A2331">
        <v>20</v>
      </c>
      <c r="B2331">
        <v>73</v>
      </c>
      <c r="C2331">
        <v>1</v>
      </c>
      <c r="D2331">
        <v>24</v>
      </c>
      <c r="E2331" t="s">
        <v>18</v>
      </c>
      <c r="F2331">
        <v>5</v>
      </c>
      <c r="G2331">
        <v>6</v>
      </c>
      <c r="J2331" s="1">
        <f t="shared" si="406"/>
        <v>1.9634954084936209E-3</v>
      </c>
      <c r="K2331" s="2">
        <f t="shared" si="410"/>
        <v>7.3344795804612326E-3</v>
      </c>
      <c r="L2331" t="s">
        <v>13</v>
      </c>
    </row>
    <row r="2332" spans="1:12" hidden="1" x14ac:dyDescent="0.3">
      <c r="A2332">
        <v>20</v>
      </c>
      <c r="B2332">
        <v>73</v>
      </c>
      <c r="C2332">
        <v>1</v>
      </c>
      <c r="D2332">
        <v>22</v>
      </c>
      <c r="E2332" t="s">
        <v>15</v>
      </c>
      <c r="F2332">
        <v>5</v>
      </c>
      <c r="G2332">
        <v>3</v>
      </c>
      <c r="J2332" s="1">
        <f t="shared" si="406"/>
        <v>1.9634954084936209E-3</v>
      </c>
      <c r="K2332" s="2">
        <f t="shared" ref="K2332:K2336" si="411">EXP(-9.7663+1.83097*LN(F2332)+1.09511*LN(G2332))</f>
        <v>3.6378364277704512E-3</v>
      </c>
      <c r="L2332" t="s">
        <v>13</v>
      </c>
    </row>
    <row r="2333" spans="1:12" hidden="1" x14ac:dyDescent="0.3">
      <c r="A2333">
        <v>20</v>
      </c>
      <c r="B2333">
        <v>73</v>
      </c>
      <c r="C2333">
        <v>1</v>
      </c>
      <c r="D2333">
        <v>10</v>
      </c>
      <c r="E2333" t="s">
        <v>12</v>
      </c>
      <c r="F2333">
        <v>5</v>
      </c>
      <c r="G2333">
        <v>3</v>
      </c>
      <c r="J2333" s="1">
        <f t="shared" si="406"/>
        <v>1.9634954084936209E-3</v>
      </c>
      <c r="K2333" s="2">
        <f t="shared" si="411"/>
        <v>3.6378364277704512E-3</v>
      </c>
      <c r="L2333" t="s">
        <v>13</v>
      </c>
    </row>
    <row r="2334" spans="1:12" hidden="1" x14ac:dyDescent="0.3">
      <c r="A2334">
        <v>20</v>
      </c>
      <c r="B2334">
        <v>73</v>
      </c>
      <c r="C2334">
        <v>1</v>
      </c>
      <c r="D2334">
        <v>10</v>
      </c>
      <c r="E2334" t="s">
        <v>12</v>
      </c>
      <c r="F2334">
        <v>5</v>
      </c>
      <c r="G2334">
        <v>3</v>
      </c>
      <c r="J2334" s="1">
        <f t="shared" si="406"/>
        <v>1.9634954084936209E-3</v>
      </c>
      <c r="K2334" s="2">
        <f t="shared" si="411"/>
        <v>3.6378364277704512E-3</v>
      </c>
      <c r="L2334" t="s">
        <v>13</v>
      </c>
    </row>
    <row r="2335" spans="1:12" hidden="1" x14ac:dyDescent="0.3">
      <c r="A2335">
        <v>20</v>
      </c>
      <c r="B2335">
        <v>73</v>
      </c>
      <c r="C2335">
        <v>1</v>
      </c>
      <c r="D2335">
        <v>10</v>
      </c>
      <c r="E2335" t="s">
        <v>12</v>
      </c>
      <c r="F2335">
        <v>10</v>
      </c>
      <c r="G2335">
        <v>3</v>
      </c>
      <c r="J2335" s="1">
        <f t="shared" si="406"/>
        <v>7.8539816339744835E-3</v>
      </c>
      <c r="K2335" s="2">
        <f t="shared" si="411"/>
        <v>1.2942556175112916E-2</v>
      </c>
      <c r="L2335" t="s">
        <v>13</v>
      </c>
    </row>
    <row r="2336" spans="1:12" hidden="1" x14ac:dyDescent="0.3">
      <c r="A2336">
        <v>20</v>
      </c>
      <c r="B2336">
        <v>73</v>
      </c>
      <c r="C2336">
        <v>1</v>
      </c>
      <c r="D2336">
        <v>10</v>
      </c>
      <c r="E2336" t="s">
        <v>12</v>
      </c>
      <c r="F2336">
        <v>5</v>
      </c>
      <c r="G2336">
        <v>3</v>
      </c>
      <c r="J2336" s="1">
        <f t="shared" si="406"/>
        <v>1.9634954084936209E-3</v>
      </c>
      <c r="K2336" s="2">
        <f t="shared" si="411"/>
        <v>3.6378364277704512E-3</v>
      </c>
      <c r="L2336" t="s">
        <v>13</v>
      </c>
    </row>
    <row r="2337" spans="1:12" hidden="1" x14ac:dyDescent="0.3">
      <c r="A2337">
        <v>20</v>
      </c>
      <c r="B2337">
        <v>73</v>
      </c>
      <c r="C2337">
        <v>1</v>
      </c>
      <c r="D2337">
        <v>24</v>
      </c>
      <c r="E2337" t="s">
        <v>18</v>
      </c>
      <c r="F2337">
        <v>5</v>
      </c>
      <c r="G2337">
        <v>3</v>
      </c>
      <c r="J2337" s="1">
        <f t="shared" si="406"/>
        <v>1.9634954084936209E-3</v>
      </c>
      <c r="K2337" s="2">
        <f>EXP(-9.81042+1.86563*LN(F2337)+1.0563*LN(G2337))</f>
        <v>3.5268851656513989E-3</v>
      </c>
      <c r="L2337" t="s">
        <v>13</v>
      </c>
    </row>
    <row r="2338" spans="1:12" hidden="1" x14ac:dyDescent="0.3">
      <c r="A2338">
        <v>20</v>
      </c>
      <c r="B2338">
        <v>73</v>
      </c>
      <c r="C2338">
        <v>1</v>
      </c>
      <c r="D2338">
        <v>10</v>
      </c>
      <c r="E2338" t="s">
        <v>12</v>
      </c>
      <c r="F2338">
        <v>25</v>
      </c>
      <c r="G2338">
        <v>6</v>
      </c>
      <c r="J2338" s="1">
        <f t="shared" si="406"/>
        <v>4.9087385212340517E-2</v>
      </c>
      <c r="K2338" s="2">
        <f t="shared" ref="K2338:K2343" si="412">EXP(-9.7663+1.83097*LN(F2338)+1.09511*LN(G2338))</f>
        <v>0.14801210491524977</v>
      </c>
      <c r="L2338" t="s">
        <v>17</v>
      </c>
    </row>
    <row r="2339" spans="1:12" hidden="1" x14ac:dyDescent="0.3">
      <c r="A2339">
        <v>20</v>
      </c>
      <c r="B2339">
        <v>73</v>
      </c>
      <c r="C2339">
        <v>1</v>
      </c>
      <c r="D2339">
        <v>22</v>
      </c>
      <c r="E2339" t="s">
        <v>15</v>
      </c>
      <c r="F2339">
        <v>5</v>
      </c>
      <c r="G2339">
        <v>3</v>
      </c>
      <c r="J2339" s="1">
        <f t="shared" si="406"/>
        <v>1.9634954084936209E-3</v>
      </c>
      <c r="K2339" s="2">
        <f t="shared" si="412"/>
        <v>3.6378364277704512E-3</v>
      </c>
      <c r="L2339" t="s">
        <v>13</v>
      </c>
    </row>
    <row r="2340" spans="1:12" hidden="1" x14ac:dyDescent="0.3">
      <c r="A2340">
        <v>20</v>
      </c>
      <c r="B2340">
        <v>73</v>
      </c>
      <c r="C2340">
        <v>1</v>
      </c>
      <c r="D2340">
        <v>14</v>
      </c>
      <c r="E2340" t="s">
        <v>14</v>
      </c>
      <c r="F2340">
        <v>5</v>
      </c>
      <c r="G2340">
        <v>3</v>
      </c>
      <c r="J2340" s="1">
        <f t="shared" si="406"/>
        <v>1.9634954084936209E-3</v>
      </c>
      <c r="K2340" s="2">
        <f t="shared" si="412"/>
        <v>3.6378364277704512E-3</v>
      </c>
      <c r="L2340" t="s">
        <v>13</v>
      </c>
    </row>
    <row r="2341" spans="1:12" hidden="1" x14ac:dyDescent="0.3">
      <c r="A2341">
        <v>20</v>
      </c>
      <c r="B2341">
        <v>73</v>
      </c>
      <c r="C2341">
        <v>1</v>
      </c>
      <c r="D2341">
        <v>14</v>
      </c>
      <c r="E2341" t="s">
        <v>14</v>
      </c>
      <c r="F2341">
        <v>5</v>
      </c>
      <c r="G2341">
        <v>3</v>
      </c>
      <c r="J2341" s="1">
        <f t="shared" si="406"/>
        <v>1.9634954084936209E-3</v>
      </c>
      <c r="K2341" s="2">
        <f t="shared" si="412"/>
        <v>3.6378364277704512E-3</v>
      </c>
      <c r="L2341" t="s">
        <v>13</v>
      </c>
    </row>
    <row r="2342" spans="1:12" hidden="1" x14ac:dyDescent="0.3">
      <c r="A2342">
        <v>20</v>
      </c>
      <c r="B2342">
        <v>73</v>
      </c>
      <c r="C2342">
        <v>1</v>
      </c>
      <c r="D2342">
        <v>14</v>
      </c>
      <c r="E2342" t="s">
        <v>14</v>
      </c>
      <c r="F2342">
        <v>5</v>
      </c>
      <c r="G2342">
        <v>3</v>
      </c>
      <c r="J2342" s="1">
        <f t="shared" si="406"/>
        <v>1.9634954084936209E-3</v>
      </c>
      <c r="K2342" s="2">
        <f t="shared" si="412"/>
        <v>3.6378364277704512E-3</v>
      </c>
      <c r="L2342" t="s">
        <v>13</v>
      </c>
    </row>
    <row r="2343" spans="1:12" hidden="1" x14ac:dyDescent="0.3">
      <c r="A2343">
        <v>20</v>
      </c>
      <c r="B2343">
        <v>73</v>
      </c>
      <c r="C2343">
        <v>1</v>
      </c>
      <c r="D2343">
        <v>14</v>
      </c>
      <c r="E2343" t="s">
        <v>14</v>
      </c>
      <c r="F2343">
        <v>5</v>
      </c>
      <c r="G2343">
        <v>3</v>
      </c>
      <c r="J2343" s="1">
        <f t="shared" si="406"/>
        <v>1.9634954084936209E-3</v>
      </c>
      <c r="K2343" s="2">
        <f t="shared" si="412"/>
        <v>3.6378364277704512E-3</v>
      </c>
      <c r="L2343" t="s">
        <v>13</v>
      </c>
    </row>
    <row r="2344" spans="1:12" hidden="1" x14ac:dyDescent="0.3">
      <c r="A2344">
        <v>20</v>
      </c>
      <c r="B2344">
        <v>74</v>
      </c>
      <c r="C2344">
        <v>1</v>
      </c>
      <c r="D2344">
        <v>24</v>
      </c>
      <c r="E2344" t="s">
        <v>18</v>
      </c>
      <c r="F2344">
        <v>10</v>
      </c>
      <c r="G2344">
        <v>5</v>
      </c>
      <c r="J2344" s="1">
        <f t="shared" si="406"/>
        <v>7.8539816339744835E-3</v>
      </c>
      <c r="K2344" s="2">
        <f>EXP(-9.81042+1.86563*LN(F2344)+1.0563*LN(G2344))</f>
        <v>2.2046555420420225E-2</v>
      </c>
      <c r="L2344" t="s">
        <v>13</v>
      </c>
    </row>
    <row r="2345" spans="1:12" hidden="1" x14ac:dyDescent="0.3">
      <c r="A2345">
        <v>20</v>
      </c>
      <c r="B2345">
        <v>74</v>
      </c>
      <c r="C2345">
        <v>1</v>
      </c>
      <c r="D2345">
        <v>10</v>
      </c>
      <c r="E2345" t="s">
        <v>12</v>
      </c>
      <c r="F2345">
        <v>10</v>
      </c>
      <c r="G2345">
        <v>3</v>
      </c>
      <c r="J2345" s="1">
        <f t="shared" si="406"/>
        <v>7.8539816339744835E-3</v>
      </c>
      <c r="K2345" s="2">
        <f t="shared" ref="K2345:K2346" si="413">EXP(-9.7663+1.83097*LN(F2345)+1.09511*LN(G2345))</f>
        <v>1.2942556175112916E-2</v>
      </c>
      <c r="L2345" t="s">
        <v>13</v>
      </c>
    </row>
    <row r="2346" spans="1:12" hidden="1" x14ac:dyDescent="0.3">
      <c r="A2346">
        <v>20</v>
      </c>
      <c r="B2346">
        <v>74</v>
      </c>
      <c r="C2346">
        <v>1</v>
      </c>
      <c r="D2346">
        <v>10</v>
      </c>
      <c r="E2346" t="s">
        <v>12</v>
      </c>
      <c r="F2346">
        <v>5</v>
      </c>
      <c r="G2346">
        <v>3</v>
      </c>
      <c r="J2346" s="1">
        <f t="shared" si="406"/>
        <v>1.9634954084936209E-3</v>
      </c>
      <c r="K2346" s="2">
        <f t="shared" si="413"/>
        <v>3.6378364277704512E-3</v>
      </c>
      <c r="L2346" t="s">
        <v>13</v>
      </c>
    </row>
    <row r="2347" spans="1:12" hidden="1" x14ac:dyDescent="0.3">
      <c r="A2347">
        <v>20</v>
      </c>
      <c r="B2347">
        <v>74</v>
      </c>
      <c r="C2347">
        <v>1</v>
      </c>
      <c r="D2347">
        <v>24</v>
      </c>
      <c r="E2347" t="s">
        <v>18</v>
      </c>
      <c r="F2347">
        <v>5</v>
      </c>
      <c r="G2347">
        <v>3</v>
      </c>
      <c r="J2347" s="1">
        <f t="shared" si="406"/>
        <v>1.9634954084936209E-3</v>
      </c>
      <c r="K2347" s="2">
        <f t="shared" ref="K2347:K2349" si="414">EXP(-9.81042+1.86563*LN(F2347)+1.0563*LN(G2347))</f>
        <v>3.5268851656513989E-3</v>
      </c>
      <c r="L2347" t="s">
        <v>13</v>
      </c>
    </row>
    <row r="2348" spans="1:12" hidden="1" x14ac:dyDescent="0.3">
      <c r="A2348">
        <v>20</v>
      </c>
      <c r="B2348">
        <v>74</v>
      </c>
      <c r="C2348">
        <v>1</v>
      </c>
      <c r="D2348">
        <v>24</v>
      </c>
      <c r="E2348" t="s">
        <v>18</v>
      </c>
      <c r="F2348">
        <v>10</v>
      </c>
      <c r="G2348">
        <v>6</v>
      </c>
      <c r="J2348" s="1">
        <f t="shared" si="406"/>
        <v>7.8539816339744835E-3</v>
      </c>
      <c r="K2348" s="2">
        <f t="shared" si="414"/>
        <v>2.6728826664807165E-2</v>
      </c>
      <c r="L2348" t="s">
        <v>13</v>
      </c>
    </row>
    <row r="2349" spans="1:12" hidden="1" x14ac:dyDescent="0.3">
      <c r="A2349">
        <v>20</v>
      </c>
      <c r="B2349">
        <v>74</v>
      </c>
      <c r="C2349">
        <v>1</v>
      </c>
      <c r="D2349">
        <v>24</v>
      </c>
      <c r="E2349" t="s">
        <v>18</v>
      </c>
      <c r="F2349">
        <v>5</v>
      </c>
      <c r="G2349">
        <v>6</v>
      </c>
      <c r="J2349" s="1">
        <f t="shared" si="406"/>
        <v>1.9634954084936209E-3</v>
      </c>
      <c r="K2349" s="2">
        <f t="shared" si="414"/>
        <v>7.3344795804612326E-3</v>
      </c>
      <c r="L2349" t="s">
        <v>13</v>
      </c>
    </row>
    <row r="2350" spans="1:12" hidden="1" x14ac:dyDescent="0.3">
      <c r="A2350">
        <v>20</v>
      </c>
      <c r="B2350">
        <v>74</v>
      </c>
      <c r="C2350">
        <v>1</v>
      </c>
      <c r="D2350">
        <v>22</v>
      </c>
      <c r="E2350" t="s">
        <v>15</v>
      </c>
      <c r="F2350">
        <v>5</v>
      </c>
      <c r="G2350">
        <v>3</v>
      </c>
      <c r="J2350" s="1">
        <f t="shared" si="406"/>
        <v>1.9634954084936209E-3</v>
      </c>
      <c r="K2350" s="2">
        <f t="shared" ref="K2350:K2354" si="415">EXP(-9.7663+1.83097*LN(F2350)+1.09511*LN(G2350))</f>
        <v>3.6378364277704512E-3</v>
      </c>
      <c r="L2350" t="s">
        <v>13</v>
      </c>
    </row>
    <row r="2351" spans="1:12" hidden="1" x14ac:dyDescent="0.3">
      <c r="A2351">
        <v>20</v>
      </c>
      <c r="B2351">
        <v>74</v>
      </c>
      <c r="C2351">
        <v>1</v>
      </c>
      <c r="D2351">
        <v>10</v>
      </c>
      <c r="E2351" t="s">
        <v>21</v>
      </c>
      <c r="F2351">
        <v>5</v>
      </c>
      <c r="G2351">
        <v>3</v>
      </c>
      <c r="J2351" s="1">
        <f t="shared" si="406"/>
        <v>1.9634954084936209E-3</v>
      </c>
      <c r="K2351" s="2">
        <f t="shared" si="415"/>
        <v>3.6378364277704512E-3</v>
      </c>
      <c r="L2351" t="s">
        <v>13</v>
      </c>
    </row>
    <row r="2352" spans="1:12" hidden="1" x14ac:dyDescent="0.3">
      <c r="A2352">
        <v>20</v>
      </c>
      <c r="B2352">
        <v>74</v>
      </c>
      <c r="C2352">
        <v>1</v>
      </c>
      <c r="D2352">
        <v>10</v>
      </c>
      <c r="E2352" t="s">
        <v>12</v>
      </c>
      <c r="F2352">
        <v>5</v>
      </c>
      <c r="G2352">
        <v>3</v>
      </c>
      <c r="J2352" s="1">
        <f t="shared" si="406"/>
        <v>1.9634954084936209E-3</v>
      </c>
      <c r="K2352" s="2">
        <f t="shared" si="415"/>
        <v>3.6378364277704512E-3</v>
      </c>
      <c r="L2352" t="s">
        <v>13</v>
      </c>
    </row>
    <row r="2353" spans="1:12" hidden="1" x14ac:dyDescent="0.3">
      <c r="A2353">
        <v>20</v>
      </c>
      <c r="B2353">
        <v>74</v>
      </c>
      <c r="C2353">
        <v>1</v>
      </c>
      <c r="D2353">
        <v>10</v>
      </c>
      <c r="E2353" t="s">
        <v>12</v>
      </c>
      <c r="F2353">
        <v>10</v>
      </c>
      <c r="G2353">
        <v>3</v>
      </c>
      <c r="J2353" s="1">
        <f t="shared" si="406"/>
        <v>7.8539816339744835E-3</v>
      </c>
      <c r="K2353" s="2">
        <f t="shared" si="415"/>
        <v>1.2942556175112916E-2</v>
      </c>
      <c r="L2353" t="s">
        <v>13</v>
      </c>
    </row>
    <row r="2354" spans="1:12" hidden="1" x14ac:dyDescent="0.3">
      <c r="A2354">
        <v>20</v>
      </c>
      <c r="B2354">
        <v>74</v>
      </c>
      <c r="C2354">
        <v>1</v>
      </c>
      <c r="D2354">
        <v>10</v>
      </c>
      <c r="E2354" t="s">
        <v>12</v>
      </c>
      <c r="F2354">
        <v>5</v>
      </c>
      <c r="G2354">
        <v>3</v>
      </c>
      <c r="J2354" s="1">
        <f t="shared" si="406"/>
        <v>1.9634954084936209E-3</v>
      </c>
      <c r="K2354" s="2">
        <f t="shared" si="415"/>
        <v>3.6378364277704512E-3</v>
      </c>
      <c r="L2354" t="s">
        <v>13</v>
      </c>
    </row>
    <row r="2355" spans="1:12" hidden="1" x14ac:dyDescent="0.3">
      <c r="A2355">
        <v>20</v>
      </c>
      <c r="B2355">
        <v>74</v>
      </c>
      <c r="C2355">
        <v>1</v>
      </c>
      <c r="D2355">
        <v>24</v>
      </c>
      <c r="E2355" t="s">
        <v>18</v>
      </c>
      <c r="F2355">
        <v>5</v>
      </c>
      <c r="G2355">
        <v>3</v>
      </c>
      <c r="J2355" s="1">
        <f t="shared" si="406"/>
        <v>1.9634954084936209E-3</v>
      </c>
      <c r="K2355" s="2">
        <f>EXP(-9.81042+1.86563*LN(F2355)+1.0563*LN(G2355))</f>
        <v>3.5268851656513989E-3</v>
      </c>
      <c r="L2355" t="s">
        <v>13</v>
      </c>
    </row>
    <row r="2356" spans="1:12" hidden="1" x14ac:dyDescent="0.3">
      <c r="A2356">
        <v>20</v>
      </c>
      <c r="B2356">
        <v>74</v>
      </c>
      <c r="C2356">
        <v>1</v>
      </c>
      <c r="D2356">
        <v>10</v>
      </c>
      <c r="E2356" t="s">
        <v>12</v>
      </c>
      <c r="F2356">
        <v>25</v>
      </c>
      <c r="G2356">
        <v>6</v>
      </c>
      <c r="J2356" s="1">
        <f t="shared" si="406"/>
        <v>4.9087385212340517E-2</v>
      </c>
      <c r="K2356" s="2">
        <f>EXP(-9.7663+1.83097*LN(F2356)+1.09511*LN(G2356))</f>
        <v>0.14801210491524977</v>
      </c>
      <c r="L2356" t="s">
        <v>17</v>
      </c>
    </row>
    <row r="2357" spans="1:12" hidden="1" x14ac:dyDescent="0.3">
      <c r="A2357">
        <v>20</v>
      </c>
      <c r="B2357">
        <v>74</v>
      </c>
      <c r="C2357">
        <v>1</v>
      </c>
      <c r="D2357">
        <v>24</v>
      </c>
      <c r="E2357" t="s">
        <v>18</v>
      </c>
      <c r="F2357">
        <v>5</v>
      </c>
      <c r="G2357">
        <v>3</v>
      </c>
      <c r="J2357" s="1">
        <f t="shared" si="406"/>
        <v>1.9634954084936209E-3</v>
      </c>
      <c r="K2357" s="2">
        <f>EXP(-9.81042+1.86563*LN(F2357)+1.0563*LN(G2357))</f>
        <v>3.5268851656513989E-3</v>
      </c>
      <c r="L2357" t="s">
        <v>13</v>
      </c>
    </row>
    <row r="2358" spans="1:12" hidden="1" x14ac:dyDescent="0.3">
      <c r="A2358">
        <v>20</v>
      </c>
      <c r="B2358">
        <v>74</v>
      </c>
      <c r="C2358">
        <v>1</v>
      </c>
      <c r="D2358">
        <v>10</v>
      </c>
      <c r="E2358" t="s">
        <v>12</v>
      </c>
      <c r="F2358">
        <v>25</v>
      </c>
      <c r="G2358">
        <v>6</v>
      </c>
      <c r="J2358" s="1">
        <f t="shared" si="406"/>
        <v>4.9087385212340517E-2</v>
      </c>
      <c r="K2358" s="2">
        <f>EXP(-9.7663+1.83097*LN(F2358)+1.09511*LN(G2358))</f>
        <v>0.14801210491524977</v>
      </c>
      <c r="L2358" t="s">
        <v>17</v>
      </c>
    </row>
    <row r="2359" spans="1:12" hidden="1" x14ac:dyDescent="0.3">
      <c r="A2359">
        <v>20</v>
      </c>
      <c r="B2359">
        <v>74</v>
      </c>
      <c r="C2359">
        <v>1</v>
      </c>
      <c r="D2359">
        <v>24</v>
      </c>
      <c r="E2359" t="s">
        <v>18</v>
      </c>
      <c r="F2359">
        <v>5</v>
      </c>
      <c r="G2359">
        <v>3</v>
      </c>
      <c r="J2359" s="1">
        <f t="shared" si="406"/>
        <v>1.9634954084936209E-3</v>
      </c>
      <c r="K2359" s="2">
        <f t="shared" ref="K2359:K2360" si="416">EXP(-9.81042+1.86563*LN(F2359)+1.0563*LN(G2359))</f>
        <v>3.5268851656513989E-3</v>
      </c>
      <c r="L2359" t="s">
        <v>13</v>
      </c>
    </row>
    <row r="2360" spans="1:12" hidden="1" x14ac:dyDescent="0.3">
      <c r="A2360">
        <v>20</v>
      </c>
      <c r="B2360">
        <v>74</v>
      </c>
      <c r="C2360">
        <v>1</v>
      </c>
      <c r="D2360">
        <v>24</v>
      </c>
      <c r="E2360" t="s">
        <v>18</v>
      </c>
      <c r="F2360">
        <v>10</v>
      </c>
      <c r="G2360">
        <v>5</v>
      </c>
      <c r="J2360" s="1">
        <f t="shared" si="406"/>
        <v>7.8539816339744835E-3</v>
      </c>
      <c r="K2360" s="2">
        <f t="shared" si="416"/>
        <v>2.2046555420420225E-2</v>
      </c>
      <c r="L2360" t="s">
        <v>13</v>
      </c>
    </row>
    <row r="2361" spans="1:12" hidden="1" x14ac:dyDescent="0.3">
      <c r="A2361">
        <v>20</v>
      </c>
      <c r="B2361">
        <v>74</v>
      </c>
      <c r="C2361">
        <v>1</v>
      </c>
      <c r="D2361">
        <v>10</v>
      </c>
      <c r="E2361" t="s">
        <v>12</v>
      </c>
      <c r="F2361">
        <v>10</v>
      </c>
      <c r="G2361">
        <v>3</v>
      </c>
      <c r="J2361" s="1">
        <f t="shared" si="406"/>
        <v>7.8539816339744835E-3</v>
      </c>
      <c r="K2361" s="2">
        <f t="shared" ref="K2361:K2362" si="417">EXP(-9.7663+1.83097*LN(F2361)+1.09511*LN(G2361))</f>
        <v>1.2942556175112916E-2</v>
      </c>
      <c r="L2361" t="s">
        <v>13</v>
      </c>
    </row>
    <row r="2362" spans="1:12" hidden="1" x14ac:dyDescent="0.3">
      <c r="A2362">
        <v>20</v>
      </c>
      <c r="B2362">
        <v>74</v>
      </c>
      <c r="C2362">
        <v>1</v>
      </c>
      <c r="D2362">
        <v>10</v>
      </c>
      <c r="E2362" t="s">
        <v>12</v>
      </c>
      <c r="F2362">
        <v>5</v>
      </c>
      <c r="G2362">
        <v>3</v>
      </c>
      <c r="J2362" s="1">
        <f t="shared" si="406"/>
        <v>1.9634954084936209E-3</v>
      </c>
      <c r="K2362" s="2">
        <f t="shared" si="417"/>
        <v>3.6378364277704512E-3</v>
      </c>
      <c r="L2362" t="s">
        <v>13</v>
      </c>
    </row>
    <row r="2363" spans="1:12" hidden="1" x14ac:dyDescent="0.3">
      <c r="A2363">
        <v>20</v>
      </c>
      <c r="B2363">
        <v>74</v>
      </c>
      <c r="C2363">
        <v>1</v>
      </c>
      <c r="D2363">
        <v>24</v>
      </c>
      <c r="E2363" t="s">
        <v>18</v>
      </c>
      <c r="F2363">
        <v>5</v>
      </c>
      <c r="G2363">
        <v>3</v>
      </c>
      <c r="J2363" s="1">
        <f t="shared" si="406"/>
        <v>1.9634954084936209E-3</v>
      </c>
      <c r="K2363" s="2">
        <f t="shared" ref="K2363:K2365" si="418">EXP(-9.81042+1.86563*LN(F2363)+1.0563*LN(G2363))</f>
        <v>3.5268851656513989E-3</v>
      </c>
      <c r="L2363" t="s">
        <v>13</v>
      </c>
    </row>
    <row r="2364" spans="1:12" hidden="1" x14ac:dyDescent="0.3">
      <c r="A2364">
        <v>20</v>
      </c>
      <c r="B2364">
        <v>74</v>
      </c>
      <c r="C2364">
        <v>1</v>
      </c>
      <c r="D2364">
        <v>24</v>
      </c>
      <c r="E2364" t="s">
        <v>18</v>
      </c>
      <c r="F2364">
        <v>10</v>
      </c>
      <c r="G2364">
        <v>6</v>
      </c>
      <c r="J2364" s="1">
        <f t="shared" si="406"/>
        <v>7.8539816339744835E-3</v>
      </c>
      <c r="K2364" s="2">
        <f t="shared" si="418"/>
        <v>2.6728826664807165E-2</v>
      </c>
      <c r="L2364" t="s">
        <v>13</v>
      </c>
    </row>
    <row r="2365" spans="1:12" hidden="1" x14ac:dyDescent="0.3">
      <c r="A2365">
        <v>20</v>
      </c>
      <c r="B2365">
        <v>74</v>
      </c>
      <c r="C2365">
        <v>1</v>
      </c>
      <c r="D2365">
        <v>24</v>
      </c>
      <c r="E2365" t="s">
        <v>18</v>
      </c>
      <c r="F2365">
        <v>5</v>
      </c>
      <c r="G2365">
        <v>6</v>
      </c>
      <c r="J2365" s="1">
        <f t="shared" si="406"/>
        <v>1.9634954084936209E-3</v>
      </c>
      <c r="K2365" s="2">
        <f t="shared" si="418"/>
        <v>7.3344795804612326E-3</v>
      </c>
      <c r="L2365" t="s">
        <v>13</v>
      </c>
    </row>
    <row r="2366" spans="1:12" hidden="1" x14ac:dyDescent="0.3">
      <c r="A2366">
        <v>20</v>
      </c>
      <c r="B2366">
        <v>74</v>
      </c>
      <c r="C2366">
        <v>1</v>
      </c>
      <c r="D2366">
        <v>22</v>
      </c>
      <c r="E2366" t="s">
        <v>15</v>
      </c>
      <c r="F2366">
        <v>5</v>
      </c>
      <c r="G2366">
        <v>3</v>
      </c>
      <c r="J2366" s="1">
        <f t="shared" si="406"/>
        <v>1.9634954084936209E-3</v>
      </c>
      <c r="K2366" s="2">
        <f t="shared" ref="K2366:K2370" si="419">EXP(-9.7663+1.83097*LN(F2366)+1.09511*LN(G2366))</f>
        <v>3.6378364277704512E-3</v>
      </c>
      <c r="L2366" t="s">
        <v>13</v>
      </c>
    </row>
    <row r="2367" spans="1:12" hidden="1" x14ac:dyDescent="0.3">
      <c r="A2367">
        <v>20</v>
      </c>
      <c r="B2367">
        <v>74</v>
      </c>
      <c r="C2367">
        <v>1</v>
      </c>
      <c r="D2367">
        <v>10</v>
      </c>
      <c r="E2367" t="s">
        <v>21</v>
      </c>
      <c r="F2367">
        <v>5</v>
      </c>
      <c r="G2367">
        <v>3</v>
      </c>
      <c r="J2367" s="1">
        <f t="shared" si="406"/>
        <v>1.9634954084936209E-3</v>
      </c>
      <c r="K2367" s="2">
        <f t="shared" si="419"/>
        <v>3.6378364277704512E-3</v>
      </c>
      <c r="L2367" t="s">
        <v>13</v>
      </c>
    </row>
    <row r="2368" spans="1:12" hidden="1" x14ac:dyDescent="0.3">
      <c r="A2368">
        <v>20</v>
      </c>
      <c r="B2368">
        <v>74</v>
      </c>
      <c r="C2368">
        <v>1</v>
      </c>
      <c r="D2368">
        <v>10</v>
      </c>
      <c r="E2368" t="s">
        <v>12</v>
      </c>
      <c r="F2368">
        <v>5</v>
      </c>
      <c r="G2368">
        <v>3</v>
      </c>
      <c r="J2368" s="1">
        <f t="shared" si="406"/>
        <v>1.9634954084936209E-3</v>
      </c>
      <c r="K2368" s="2">
        <f t="shared" si="419"/>
        <v>3.6378364277704512E-3</v>
      </c>
      <c r="L2368" t="s">
        <v>13</v>
      </c>
    </row>
    <row r="2369" spans="1:12" hidden="1" x14ac:dyDescent="0.3">
      <c r="A2369">
        <v>20</v>
      </c>
      <c r="B2369">
        <v>74</v>
      </c>
      <c r="C2369">
        <v>1</v>
      </c>
      <c r="D2369">
        <v>10</v>
      </c>
      <c r="E2369" t="s">
        <v>12</v>
      </c>
      <c r="F2369">
        <v>10</v>
      </c>
      <c r="G2369">
        <v>3</v>
      </c>
      <c r="J2369" s="1">
        <f t="shared" si="406"/>
        <v>7.8539816339744835E-3</v>
      </c>
      <c r="K2369" s="2">
        <f t="shared" si="419"/>
        <v>1.2942556175112916E-2</v>
      </c>
      <c r="L2369" t="s">
        <v>13</v>
      </c>
    </row>
    <row r="2370" spans="1:12" hidden="1" x14ac:dyDescent="0.3">
      <c r="A2370">
        <v>20</v>
      </c>
      <c r="B2370">
        <v>74</v>
      </c>
      <c r="C2370">
        <v>1</v>
      </c>
      <c r="D2370">
        <v>10</v>
      </c>
      <c r="E2370" t="s">
        <v>12</v>
      </c>
      <c r="F2370">
        <v>5</v>
      </c>
      <c r="G2370">
        <v>3</v>
      </c>
      <c r="J2370" s="1">
        <f t="shared" si="406"/>
        <v>1.9634954084936209E-3</v>
      </c>
      <c r="K2370" s="2">
        <f t="shared" si="419"/>
        <v>3.6378364277704512E-3</v>
      </c>
      <c r="L2370" t="s">
        <v>13</v>
      </c>
    </row>
    <row r="2371" spans="1:12" hidden="1" x14ac:dyDescent="0.3">
      <c r="A2371">
        <v>20</v>
      </c>
      <c r="B2371">
        <v>74</v>
      </c>
      <c r="C2371">
        <v>1</v>
      </c>
      <c r="D2371">
        <v>24</v>
      </c>
      <c r="E2371" t="s">
        <v>18</v>
      </c>
      <c r="F2371">
        <v>5</v>
      </c>
      <c r="G2371">
        <v>3</v>
      </c>
      <c r="J2371" s="1">
        <f t="shared" ref="J2371:J2434" si="420">((F2371*F2371/10000)*(PI()/4*C2371))</f>
        <v>1.9634954084936209E-3</v>
      </c>
      <c r="K2371" s="2">
        <f>EXP(-9.81042+1.86563*LN(F2371)+1.0563*LN(G2371))</f>
        <v>3.5268851656513989E-3</v>
      </c>
      <c r="L2371" t="s">
        <v>13</v>
      </c>
    </row>
    <row r="2372" spans="1:12" hidden="1" x14ac:dyDescent="0.3">
      <c r="A2372">
        <v>20</v>
      </c>
      <c r="B2372">
        <v>74</v>
      </c>
      <c r="C2372">
        <v>1</v>
      </c>
      <c r="D2372">
        <v>10</v>
      </c>
      <c r="E2372" t="s">
        <v>12</v>
      </c>
      <c r="F2372">
        <v>25</v>
      </c>
      <c r="G2372">
        <v>6</v>
      </c>
      <c r="J2372" s="1">
        <f t="shared" si="420"/>
        <v>4.9087385212340517E-2</v>
      </c>
      <c r="K2372" s="2">
        <f>EXP(-9.7663+1.83097*LN(F2372)+1.09511*LN(G2372))</f>
        <v>0.14801210491524977</v>
      </c>
      <c r="L2372" t="s">
        <v>17</v>
      </c>
    </row>
    <row r="2373" spans="1:12" hidden="1" x14ac:dyDescent="0.3">
      <c r="A2373">
        <v>20</v>
      </c>
      <c r="B2373">
        <v>74</v>
      </c>
      <c r="C2373">
        <v>1</v>
      </c>
      <c r="D2373">
        <v>24</v>
      </c>
      <c r="E2373" t="s">
        <v>18</v>
      </c>
      <c r="F2373">
        <v>5</v>
      </c>
      <c r="G2373">
        <v>3</v>
      </c>
      <c r="J2373" s="1">
        <f t="shared" si="420"/>
        <v>1.9634954084936209E-3</v>
      </c>
      <c r="K2373" s="2">
        <f t="shared" ref="K2373:K2379" si="421">EXP(-9.81042+1.86563*LN(F2373)+1.0563*LN(G2373))</f>
        <v>3.5268851656513989E-3</v>
      </c>
      <c r="L2373" t="s">
        <v>13</v>
      </c>
    </row>
    <row r="2374" spans="1:12" hidden="1" x14ac:dyDescent="0.3">
      <c r="A2374">
        <v>20</v>
      </c>
      <c r="B2374">
        <v>74</v>
      </c>
      <c r="C2374">
        <v>1</v>
      </c>
      <c r="D2374">
        <v>24</v>
      </c>
      <c r="E2374" t="s">
        <v>18</v>
      </c>
      <c r="F2374">
        <v>5</v>
      </c>
      <c r="G2374">
        <v>3</v>
      </c>
      <c r="J2374" s="1">
        <f t="shared" si="420"/>
        <v>1.9634954084936209E-3</v>
      </c>
      <c r="K2374" s="2">
        <f t="shared" si="421"/>
        <v>3.5268851656513989E-3</v>
      </c>
      <c r="L2374" t="s">
        <v>13</v>
      </c>
    </row>
    <row r="2375" spans="1:12" hidden="1" x14ac:dyDescent="0.3">
      <c r="A2375">
        <v>20</v>
      </c>
      <c r="B2375">
        <v>74</v>
      </c>
      <c r="C2375">
        <v>1</v>
      </c>
      <c r="D2375">
        <v>24</v>
      </c>
      <c r="E2375" t="s">
        <v>18</v>
      </c>
      <c r="F2375">
        <v>5</v>
      </c>
      <c r="G2375">
        <v>3</v>
      </c>
      <c r="J2375" s="1">
        <f t="shared" si="420"/>
        <v>1.9634954084936209E-3</v>
      </c>
      <c r="K2375" s="2">
        <f t="shared" si="421"/>
        <v>3.5268851656513989E-3</v>
      </c>
      <c r="L2375" t="s">
        <v>13</v>
      </c>
    </row>
    <row r="2376" spans="1:12" hidden="1" x14ac:dyDescent="0.3">
      <c r="A2376">
        <v>20</v>
      </c>
      <c r="B2376">
        <v>74</v>
      </c>
      <c r="C2376">
        <v>1</v>
      </c>
      <c r="D2376">
        <v>24</v>
      </c>
      <c r="E2376" t="s">
        <v>18</v>
      </c>
      <c r="F2376">
        <v>5</v>
      </c>
      <c r="G2376">
        <v>3</v>
      </c>
      <c r="J2376" s="1">
        <f t="shared" si="420"/>
        <v>1.9634954084936209E-3</v>
      </c>
      <c r="K2376" s="2">
        <f t="shared" si="421"/>
        <v>3.5268851656513989E-3</v>
      </c>
      <c r="L2376" t="s">
        <v>13</v>
      </c>
    </row>
    <row r="2377" spans="1:12" hidden="1" x14ac:dyDescent="0.3">
      <c r="A2377">
        <v>20</v>
      </c>
      <c r="B2377">
        <v>74</v>
      </c>
      <c r="C2377">
        <v>1</v>
      </c>
      <c r="D2377">
        <v>24</v>
      </c>
      <c r="E2377" t="s">
        <v>18</v>
      </c>
      <c r="F2377">
        <v>5</v>
      </c>
      <c r="G2377">
        <v>3</v>
      </c>
      <c r="J2377" s="1">
        <f t="shared" si="420"/>
        <v>1.9634954084936209E-3</v>
      </c>
      <c r="K2377" s="2">
        <f t="shared" si="421"/>
        <v>3.5268851656513989E-3</v>
      </c>
      <c r="L2377" t="s">
        <v>13</v>
      </c>
    </row>
    <row r="2378" spans="1:12" hidden="1" x14ac:dyDescent="0.3">
      <c r="A2378">
        <v>20</v>
      </c>
      <c r="B2378">
        <v>74</v>
      </c>
      <c r="C2378">
        <v>1</v>
      </c>
      <c r="D2378">
        <v>24</v>
      </c>
      <c r="E2378" t="s">
        <v>18</v>
      </c>
      <c r="F2378">
        <v>5</v>
      </c>
      <c r="G2378">
        <v>3</v>
      </c>
      <c r="J2378" s="1">
        <f t="shared" si="420"/>
        <v>1.9634954084936209E-3</v>
      </c>
      <c r="K2378" s="2">
        <f t="shared" si="421"/>
        <v>3.5268851656513989E-3</v>
      </c>
      <c r="L2378" t="s">
        <v>13</v>
      </c>
    </row>
    <row r="2379" spans="1:12" hidden="1" x14ac:dyDescent="0.3">
      <c r="A2379">
        <v>20</v>
      </c>
      <c r="B2379">
        <v>74</v>
      </c>
      <c r="C2379">
        <v>1</v>
      </c>
      <c r="D2379">
        <v>24</v>
      </c>
      <c r="E2379" t="s">
        <v>18</v>
      </c>
      <c r="F2379">
        <v>5</v>
      </c>
      <c r="G2379">
        <v>3</v>
      </c>
      <c r="J2379" s="1">
        <f t="shared" si="420"/>
        <v>1.9634954084936209E-3</v>
      </c>
      <c r="K2379" s="2">
        <f t="shared" si="421"/>
        <v>3.5268851656513989E-3</v>
      </c>
      <c r="L2379" t="s">
        <v>13</v>
      </c>
    </row>
    <row r="2380" spans="1:12" hidden="1" x14ac:dyDescent="0.3">
      <c r="A2380">
        <v>20</v>
      </c>
      <c r="B2380">
        <v>74</v>
      </c>
      <c r="C2380">
        <v>1</v>
      </c>
      <c r="D2380">
        <v>10</v>
      </c>
      <c r="E2380" t="s">
        <v>12</v>
      </c>
      <c r="F2380">
        <v>5</v>
      </c>
      <c r="G2380">
        <v>3</v>
      </c>
      <c r="J2380" s="1">
        <f t="shared" si="420"/>
        <v>1.9634954084936209E-3</v>
      </c>
      <c r="K2380" s="2">
        <f t="shared" ref="K2380:K2383" si="422">EXP(-9.7663+1.83097*LN(F2380)+1.09511*LN(G2380))</f>
        <v>3.6378364277704512E-3</v>
      </c>
      <c r="L2380" t="s">
        <v>13</v>
      </c>
    </row>
    <row r="2381" spans="1:12" hidden="1" x14ac:dyDescent="0.3">
      <c r="A2381">
        <v>20</v>
      </c>
      <c r="B2381">
        <v>74</v>
      </c>
      <c r="C2381">
        <v>1</v>
      </c>
      <c r="D2381">
        <v>10</v>
      </c>
      <c r="E2381" t="s">
        <v>12</v>
      </c>
      <c r="F2381">
        <v>5</v>
      </c>
      <c r="G2381">
        <v>3</v>
      </c>
      <c r="J2381" s="1">
        <f t="shared" si="420"/>
        <v>1.9634954084936209E-3</v>
      </c>
      <c r="K2381" s="2">
        <f t="shared" si="422"/>
        <v>3.6378364277704512E-3</v>
      </c>
      <c r="L2381" t="s">
        <v>13</v>
      </c>
    </row>
    <row r="2382" spans="1:12" hidden="1" x14ac:dyDescent="0.3">
      <c r="A2382">
        <v>20</v>
      </c>
      <c r="B2382">
        <v>74</v>
      </c>
      <c r="C2382">
        <v>1</v>
      </c>
      <c r="D2382">
        <v>10</v>
      </c>
      <c r="E2382" t="s">
        <v>12</v>
      </c>
      <c r="F2382">
        <v>10</v>
      </c>
      <c r="G2382">
        <v>3</v>
      </c>
      <c r="J2382" s="1">
        <f t="shared" si="420"/>
        <v>7.8539816339744835E-3</v>
      </c>
      <c r="K2382" s="2">
        <f t="shared" si="422"/>
        <v>1.2942556175112916E-2</v>
      </c>
      <c r="L2382" t="s">
        <v>13</v>
      </c>
    </row>
    <row r="2383" spans="1:12" hidden="1" x14ac:dyDescent="0.3">
      <c r="A2383">
        <v>20</v>
      </c>
      <c r="B2383">
        <v>74</v>
      </c>
      <c r="C2383">
        <v>1</v>
      </c>
      <c r="D2383">
        <v>10</v>
      </c>
      <c r="E2383" t="s">
        <v>12</v>
      </c>
      <c r="F2383">
        <v>5</v>
      </c>
      <c r="G2383">
        <v>3</v>
      </c>
      <c r="J2383" s="1">
        <f t="shared" si="420"/>
        <v>1.9634954084936209E-3</v>
      </c>
      <c r="K2383" s="2">
        <f t="shared" si="422"/>
        <v>3.6378364277704512E-3</v>
      </c>
      <c r="L2383" t="s">
        <v>13</v>
      </c>
    </row>
    <row r="2384" spans="1:12" hidden="1" x14ac:dyDescent="0.3">
      <c r="A2384">
        <v>20</v>
      </c>
      <c r="B2384">
        <v>74</v>
      </c>
      <c r="C2384">
        <v>1</v>
      </c>
      <c r="D2384">
        <v>24</v>
      </c>
      <c r="E2384" t="s">
        <v>18</v>
      </c>
      <c r="F2384">
        <v>5</v>
      </c>
      <c r="G2384">
        <v>3</v>
      </c>
      <c r="J2384" s="1">
        <f t="shared" si="420"/>
        <v>1.9634954084936209E-3</v>
      </c>
      <c r="K2384" s="2">
        <f>EXP(-9.81042+1.86563*LN(F2384)+1.0563*LN(G2384))</f>
        <v>3.5268851656513989E-3</v>
      </c>
      <c r="L2384" t="s">
        <v>13</v>
      </c>
    </row>
    <row r="2385" spans="1:12" hidden="1" x14ac:dyDescent="0.3">
      <c r="A2385">
        <v>20</v>
      </c>
      <c r="B2385">
        <v>74</v>
      </c>
      <c r="C2385">
        <v>1</v>
      </c>
      <c r="D2385">
        <v>10</v>
      </c>
      <c r="E2385" t="s">
        <v>12</v>
      </c>
      <c r="F2385">
        <v>25</v>
      </c>
      <c r="G2385">
        <v>6</v>
      </c>
      <c r="J2385" s="1">
        <f t="shared" si="420"/>
        <v>4.9087385212340517E-2</v>
      </c>
      <c r="K2385" s="2">
        <f>EXP(-9.7663+1.83097*LN(F2385)+1.09511*LN(G2385))</f>
        <v>0.14801210491524977</v>
      </c>
      <c r="L2385" t="s">
        <v>17</v>
      </c>
    </row>
    <row r="2386" spans="1:12" hidden="1" x14ac:dyDescent="0.3">
      <c r="A2386">
        <v>20</v>
      </c>
      <c r="B2386">
        <v>74</v>
      </c>
      <c r="C2386">
        <v>1</v>
      </c>
      <c r="D2386">
        <v>24</v>
      </c>
      <c r="E2386" t="s">
        <v>18</v>
      </c>
      <c r="F2386">
        <v>5</v>
      </c>
      <c r="G2386">
        <v>3</v>
      </c>
      <c r="J2386" s="1">
        <f t="shared" si="420"/>
        <v>1.9634954084936209E-3</v>
      </c>
      <c r="K2386" s="2">
        <f t="shared" ref="K2386:K2388" si="423">EXP(-9.81042+1.86563*LN(F2386)+1.0563*LN(G2386))</f>
        <v>3.5268851656513989E-3</v>
      </c>
      <c r="L2386" t="s">
        <v>13</v>
      </c>
    </row>
    <row r="2387" spans="1:12" hidden="1" x14ac:dyDescent="0.3">
      <c r="A2387">
        <v>20</v>
      </c>
      <c r="B2387">
        <v>74</v>
      </c>
      <c r="C2387">
        <v>1</v>
      </c>
      <c r="D2387">
        <v>24</v>
      </c>
      <c r="E2387" t="s">
        <v>18</v>
      </c>
      <c r="F2387">
        <v>5</v>
      </c>
      <c r="G2387">
        <v>3</v>
      </c>
      <c r="J2387" s="1">
        <f t="shared" si="420"/>
        <v>1.9634954084936209E-3</v>
      </c>
      <c r="K2387" s="2">
        <f t="shared" si="423"/>
        <v>3.5268851656513989E-3</v>
      </c>
      <c r="L2387" t="s">
        <v>13</v>
      </c>
    </row>
    <row r="2388" spans="1:12" hidden="1" x14ac:dyDescent="0.3">
      <c r="A2388">
        <v>20</v>
      </c>
      <c r="B2388">
        <v>74</v>
      </c>
      <c r="C2388">
        <v>1</v>
      </c>
      <c r="D2388">
        <v>24</v>
      </c>
      <c r="E2388" t="s">
        <v>18</v>
      </c>
      <c r="F2388">
        <v>5</v>
      </c>
      <c r="G2388">
        <v>3</v>
      </c>
      <c r="J2388" s="1">
        <f t="shared" si="420"/>
        <v>1.9634954084936209E-3</v>
      </c>
      <c r="K2388" s="2">
        <f t="shared" si="423"/>
        <v>3.5268851656513989E-3</v>
      </c>
      <c r="L2388" t="s">
        <v>13</v>
      </c>
    </row>
    <row r="2389" spans="1:12" hidden="1" x14ac:dyDescent="0.3">
      <c r="A2389">
        <v>20</v>
      </c>
      <c r="B2389">
        <v>74</v>
      </c>
      <c r="C2389">
        <v>1</v>
      </c>
      <c r="D2389">
        <v>22</v>
      </c>
      <c r="E2389" t="s">
        <v>15</v>
      </c>
      <c r="F2389">
        <v>5</v>
      </c>
      <c r="G2389">
        <v>3</v>
      </c>
      <c r="J2389" s="1">
        <f t="shared" si="420"/>
        <v>1.9634954084936209E-3</v>
      </c>
      <c r="K2389" s="2">
        <f t="shared" ref="K2389:K2390" si="424">EXP(-9.7663+1.83097*LN(F2389)+1.09511*LN(G2389))</f>
        <v>3.6378364277704512E-3</v>
      </c>
      <c r="L2389" t="s">
        <v>13</v>
      </c>
    </row>
    <row r="2390" spans="1:12" hidden="1" x14ac:dyDescent="0.3">
      <c r="A2390">
        <v>20</v>
      </c>
      <c r="B2390">
        <v>74</v>
      </c>
      <c r="C2390">
        <v>1</v>
      </c>
      <c r="D2390">
        <v>22</v>
      </c>
      <c r="E2390" t="s">
        <v>15</v>
      </c>
      <c r="F2390">
        <v>5</v>
      </c>
      <c r="G2390">
        <v>3</v>
      </c>
      <c r="J2390" s="1">
        <f t="shared" si="420"/>
        <v>1.9634954084936209E-3</v>
      </c>
      <c r="K2390" s="2">
        <f t="shared" si="424"/>
        <v>3.6378364277704512E-3</v>
      </c>
      <c r="L2390" t="s">
        <v>13</v>
      </c>
    </row>
    <row r="2391" spans="1:12" hidden="1" x14ac:dyDescent="0.3">
      <c r="A2391">
        <v>21</v>
      </c>
      <c r="B2391">
        <v>77</v>
      </c>
      <c r="C2391">
        <v>1</v>
      </c>
      <c r="D2391">
        <v>24</v>
      </c>
      <c r="E2391" t="s">
        <v>18</v>
      </c>
      <c r="F2391">
        <v>15</v>
      </c>
      <c r="G2391">
        <v>6</v>
      </c>
      <c r="J2391" s="1">
        <f t="shared" si="420"/>
        <v>1.7671458676442587E-2</v>
      </c>
      <c r="K2391" s="2">
        <f t="shared" ref="K2391:K2397" si="425">EXP(-9.81042+1.86563*LN(F2391)+1.0563*LN(G2391))</f>
        <v>5.6950957515054322E-2</v>
      </c>
      <c r="L2391" t="s">
        <v>13</v>
      </c>
    </row>
    <row r="2392" spans="1:12" hidden="1" x14ac:dyDescent="0.3">
      <c r="A2392">
        <v>21</v>
      </c>
      <c r="B2392">
        <v>77</v>
      </c>
      <c r="C2392">
        <v>1</v>
      </c>
      <c r="D2392">
        <v>24</v>
      </c>
      <c r="E2392" t="s">
        <v>18</v>
      </c>
      <c r="F2392">
        <v>10</v>
      </c>
      <c r="G2392">
        <v>6</v>
      </c>
      <c r="J2392" s="1">
        <f t="shared" si="420"/>
        <v>7.8539816339744835E-3</v>
      </c>
      <c r="K2392" s="2">
        <f t="shared" si="425"/>
        <v>2.6728826664807165E-2</v>
      </c>
      <c r="L2392" t="s">
        <v>13</v>
      </c>
    </row>
    <row r="2393" spans="1:12" hidden="1" x14ac:dyDescent="0.3">
      <c r="A2393">
        <v>21</v>
      </c>
      <c r="B2393">
        <v>77</v>
      </c>
      <c r="C2393">
        <v>1</v>
      </c>
      <c r="D2393">
        <v>2</v>
      </c>
      <c r="E2393" t="s">
        <v>16</v>
      </c>
      <c r="F2393">
        <v>10</v>
      </c>
      <c r="G2393">
        <v>10</v>
      </c>
      <c r="J2393" s="1">
        <f t="shared" si="420"/>
        <v>7.8539816339744835E-3</v>
      </c>
      <c r="K2393" s="2">
        <f t="shared" si="425"/>
        <v>4.5847824058857317E-2</v>
      </c>
      <c r="L2393" t="s">
        <v>13</v>
      </c>
    </row>
    <row r="2394" spans="1:12" hidden="1" x14ac:dyDescent="0.3">
      <c r="A2394">
        <v>21</v>
      </c>
      <c r="B2394">
        <v>77</v>
      </c>
      <c r="C2394">
        <v>1</v>
      </c>
      <c r="D2394">
        <v>2</v>
      </c>
      <c r="E2394" t="s">
        <v>16</v>
      </c>
      <c r="F2394">
        <v>15</v>
      </c>
      <c r="G2394">
        <v>15</v>
      </c>
      <c r="H2394">
        <v>52</v>
      </c>
      <c r="I2394">
        <v>9</v>
      </c>
      <c r="J2394" s="1">
        <f t="shared" si="420"/>
        <v>1.7671458676442587E-2</v>
      </c>
      <c r="K2394" s="2">
        <f t="shared" si="425"/>
        <v>0.14991499044672146</v>
      </c>
      <c r="L2394" t="s">
        <v>13</v>
      </c>
    </row>
    <row r="2395" spans="1:12" hidden="1" x14ac:dyDescent="0.3">
      <c r="A2395">
        <v>21</v>
      </c>
      <c r="B2395">
        <v>77</v>
      </c>
      <c r="C2395">
        <v>1</v>
      </c>
      <c r="D2395">
        <v>24</v>
      </c>
      <c r="E2395" t="s">
        <v>18</v>
      </c>
      <c r="F2395">
        <v>15</v>
      </c>
      <c r="G2395">
        <v>6</v>
      </c>
      <c r="J2395" s="1">
        <f t="shared" si="420"/>
        <v>1.7671458676442587E-2</v>
      </c>
      <c r="K2395" s="2">
        <f t="shared" si="425"/>
        <v>5.6950957515054322E-2</v>
      </c>
      <c r="L2395" t="s">
        <v>13</v>
      </c>
    </row>
    <row r="2396" spans="1:12" hidden="1" x14ac:dyDescent="0.3">
      <c r="A2396">
        <v>21</v>
      </c>
      <c r="B2396">
        <v>77</v>
      </c>
      <c r="C2396">
        <v>1</v>
      </c>
      <c r="D2396">
        <v>2</v>
      </c>
      <c r="E2396" t="s">
        <v>16</v>
      </c>
      <c r="F2396">
        <v>10</v>
      </c>
      <c r="G2396">
        <v>10</v>
      </c>
      <c r="J2396" s="1">
        <f t="shared" si="420"/>
        <v>7.8539816339744835E-3</v>
      </c>
      <c r="K2396" s="2">
        <f t="shared" si="425"/>
        <v>4.5847824058857317E-2</v>
      </c>
      <c r="L2396" t="s">
        <v>13</v>
      </c>
    </row>
    <row r="2397" spans="1:12" hidden="1" x14ac:dyDescent="0.3">
      <c r="A2397">
        <v>21</v>
      </c>
      <c r="B2397">
        <v>77</v>
      </c>
      <c r="C2397">
        <v>1</v>
      </c>
      <c r="D2397">
        <v>24</v>
      </c>
      <c r="E2397" t="s">
        <v>18</v>
      </c>
      <c r="F2397">
        <v>5</v>
      </c>
      <c r="G2397">
        <v>6</v>
      </c>
      <c r="J2397" s="1">
        <f t="shared" si="420"/>
        <v>1.9634954084936209E-3</v>
      </c>
      <c r="K2397" s="2">
        <f t="shared" si="425"/>
        <v>7.3344795804612326E-3</v>
      </c>
      <c r="L2397" t="s">
        <v>13</v>
      </c>
    </row>
    <row r="2398" spans="1:12" hidden="1" x14ac:dyDescent="0.3">
      <c r="A2398">
        <v>21</v>
      </c>
      <c r="B2398">
        <v>77</v>
      </c>
      <c r="C2398">
        <v>1</v>
      </c>
      <c r="D2398">
        <v>22</v>
      </c>
      <c r="E2398" t="s">
        <v>15</v>
      </c>
      <c r="F2398">
        <v>5</v>
      </c>
      <c r="G2398">
        <v>3</v>
      </c>
      <c r="J2398" s="1">
        <f t="shared" si="420"/>
        <v>1.9634954084936209E-3</v>
      </c>
      <c r="K2398" s="2">
        <f t="shared" ref="K2398:K2402" si="426">EXP(-9.7663+1.83097*LN(F2398)+1.09511*LN(G2398))</f>
        <v>3.6378364277704512E-3</v>
      </c>
      <c r="L2398" t="s">
        <v>13</v>
      </c>
    </row>
    <row r="2399" spans="1:12" hidden="1" x14ac:dyDescent="0.3">
      <c r="A2399">
        <v>21</v>
      </c>
      <c r="B2399">
        <v>77</v>
      </c>
      <c r="C2399">
        <v>1</v>
      </c>
      <c r="D2399">
        <v>10</v>
      </c>
      <c r="E2399" t="s">
        <v>12</v>
      </c>
      <c r="F2399">
        <v>5</v>
      </c>
      <c r="G2399">
        <v>3</v>
      </c>
      <c r="J2399" s="1">
        <f t="shared" si="420"/>
        <v>1.9634954084936209E-3</v>
      </c>
      <c r="K2399" s="2">
        <f t="shared" si="426"/>
        <v>3.6378364277704512E-3</v>
      </c>
      <c r="L2399" t="s">
        <v>13</v>
      </c>
    </row>
    <row r="2400" spans="1:12" hidden="1" x14ac:dyDescent="0.3">
      <c r="A2400">
        <v>21</v>
      </c>
      <c r="B2400">
        <v>77</v>
      </c>
      <c r="C2400">
        <v>1</v>
      </c>
      <c r="D2400">
        <v>10</v>
      </c>
      <c r="E2400" t="s">
        <v>12</v>
      </c>
      <c r="F2400">
        <v>5</v>
      </c>
      <c r="G2400">
        <v>3</v>
      </c>
      <c r="J2400" s="1">
        <f t="shared" si="420"/>
        <v>1.9634954084936209E-3</v>
      </c>
      <c r="K2400" s="2">
        <f t="shared" si="426"/>
        <v>3.6378364277704512E-3</v>
      </c>
      <c r="L2400" t="s">
        <v>13</v>
      </c>
    </row>
    <row r="2401" spans="1:12" hidden="1" x14ac:dyDescent="0.3">
      <c r="A2401">
        <v>21</v>
      </c>
      <c r="B2401">
        <v>77</v>
      </c>
      <c r="C2401">
        <v>1</v>
      </c>
      <c r="D2401">
        <v>10</v>
      </c>
      <c r="E2401" t="s">
        <v>12</v>
      </c>
      <c r="F2401">
        <v>10</v>
      </c>
      <c r="G2401">
        <v>3</v>
      </c>
      <c r="J2401" s="1">
        <f t="shared" si="420"/>
        <v>7.8539816339744835E-3</v>
      </c>
      <c r="K2401" s="2">
        <f t="shared" si="426"/>
        <v>1.2942556175112916E-2</v>
      </c>
      <c r="L2401" t="s">
        <v>13</v>
      </c>
    </row>
    <row r="2402" spans="1:12" hidden="1" x14ac:dyDescent="0.3">
      <c r="A2402">
        <v>21</v>
      </c>
      <c r="B2402">
        <v>77</v>
      </c>
      <c r="C2402">
        <v>1</v>
      </c>
      <c r="D2402">
        <v>10</v>
      </c>
      <c r="E2402" t="s">
        <v>12</v>
      </c>
      <c r="F2402">
        <v>5</v>
      </c>
      <c r="G2402">
        <v>3</v>
      </c>
      <c r="J2402" s="1">
        <f t="shared" si="420"/>
        <v>1.9634954084936209E-3</v>
      </c>
      <c r="K2402" s="2">
        <f t="shared" si="426"/>
        <v>3.6378364277704512E-3</v>
      </c>
      <c r="L2402" t="s">
        <v>13</v>
      </c>
    </row>
    <row r="2403" spans="1:12" hidden="1" x14ac:dyDescent="0.3">
      <c r="A2403">
        <v>21</v>
      </c>
      <c r="B2403">
        <v>77</v>
      </c>
      <c r="C2403">
        <v>1</v>
      </c>
      <c r="D2403">
        <v>2</v>
      </c>
      <c r="E2403" t="s">
        <v>16</v>
      </c>
      <c r="F2403">
        <v>10</v>
      </c>
      <c r="G2403">
        <v>10</v>
      </c>
      <c r="J2403" s="1">
        <f t="shared" si="420"/>
        <v>7.8539816339744835E-3</v>
      </c>
      <c r="K2403" s="2">
        <f>EXP(-9.81042+1.86563*LN(F2403)+1.0563*LN(G2403))</f>
        <v>4.5847824058857317E-2</v>
      </c>
      <c r="L2403" t="s">
        <v>13</v>
      </c>
    </row>
    <row r="2404" spans="1:12" hidden="1" x14ac:dyDescent="0.3">
      <c r="A2404">
        <v>21</v>
      </c>
      <c r="B2404">
        <v>77</v>
      </c>
      <c r="C2404">
        <v>1</v>
      </c>
      <c r="D2404">
        <v>10</v>
      </c>
      <c r="E2404" t="s">
        <v>12</v>
      </c>
      <c r="F2404">
        <v>25</v>
      </c>
      <c r="G2404">
        <v>6</v>
      </c>
      <c r="J2404" s="1">
        <f t="shared" si="420"/>
        <v>4.9087385212340517E-2</v>
      </c>
      <c r="K2404" s="2">
        <f t="shared" ref="K2404:K2413" si="427">EXP(-9.7663+1.83097*LN(F2404)+1.09511*LN(G2404))</f>
        <v>0.14801210491524977</v>
      </c>
      <c r="L2404" t="s">
        <v>17</v>
      </c>
    </row>
    <row r="2405" spans="1:12" hidden="1" x14ac:dyDescent="0.3">
      <c r="A2405">
        <v>21</v>
      </c>
      <c r="B2405">
        <v>77</v>
      </c>
      <c r="C2405">
        <v>1</v>
      </c>
      <c r="D2405">
        <v>22</v>
      </c>
      <c r="E2405" t="s">
        <v>15</v>
      </c>
      <c r="F2405">
        <v>5</v>
      </c>
      <c r="G2405">
        <v>3</v>
      </c>
      <c r="J2405" s="1">
        <f t="shared" si="420"/>
        <v>1.9634954084936209E-3</v>
      </c>
      <c r="K2405" s="2">
        <f t="shared" si="427"/>
        <v>3.6378364277704512E-3</v>
      </c>
      <c r="L2405" t="s">
        <v>13</v>
      </c>
    </row>
    <row r="2406" spans="1:12" hidden="1" x14ac:dyDescent="0.3">
      <c r="A2406">
        <v>21</v>
      </c>
      <c r="B2406">
        <v>77</v>
      </c>
      <c r="C2406">
        <v>1</v>
      </c>
      <c r="D2406">
        <v>14</v>
      </c>
      <c r="E2406" t="s">
        <v>14</v>
      </c>
      <c r="F2406">
        <v>5</v>
      </c>
      <c r="G2406">
        <v>3</v>
      </c>
      <c r="J2406" s="1">
        <f t="shared" si="420"/>
        <v>1.9634954084936209E-3</v>
      </c>
      <c r="K2406" s="2">
        <f t="shared" si="427"/>
        <v>3.6378364277704512E-3</v>
      </c>
      <c r="L2406" t="s">
        <v>13</v>
      </c>
    </row>
    <row r="2407" spans="1:12" hidden="1" x14ac:dyDescent="0.3">
      <c r="A2407">
        <v>21</v>
      </c>
      <c r="B2407">
        <v>77</v>
      </c>
      <c r="C2407">
        <v>1</v>
      </c>
      <c r="D2407">
        <v>14</v>
      </c>
      <c r="E2407" t="s">
        <v>14</v>
      </c>
      <c r="F2407">
        <v>5</v>
      </c>
      <c r="G2407">
        <v>3</v>
      </c>
      <c r="J2407" s="1">
        <f t="shared" si="420"/>
        <v>1.9634954084936209E-3</v>
      </c>
      <c r="K2407" s="2">
        <f t="shared" si="427"/>
        <v>3.6378364277704512E-3</v>
      </c>
      <c r="L2407" t="s">
        <v>13</v>
      </c>
    </row>
    <row r="2408" spans="1:12" hidden="1" x14ac:dyDescent="0.3">
      <c r="A2408">
        <v>21</v>
      </c>
      <c r="B2408">
        <v>77</v>
      </c>
      <c r="C2408">
        <v>1</v>
      </c>
      <c r="D2408">
        <v>14</v>
      </c>
      <c r="E2408" t="s">
        <v>14</v>
      </c>
      <c r="F2408">
        <v>5</v>
      </c>
      <c r="G2408">
        <v>3</v>
      </c>
      <c r="J2408" s="1">
        <f t="shared" si="420"/>
        <v>1.9634954084936209E-3</v>
      </c>
      <c r="K2408" s="2">
        <f t="shared" si="427"/>
        <v>3.6378364277704512E-3</v>
      </c>
      <c r="L2408" t="s">
        <v>13</v>
      </c>
    </row>
    <row r="2409" spans="1:12" hidden="1" x14ac:dyDescent="0.3">
      <c r="A2409">
        <v>21</v>
      </c>
      <c r="B2409">
        <v>77</v>
      </c>
      <c r="C2409">
        <v>1</v>
      </c>
      <c r="D2409">
        <v>14</v>
      </c>
      <c r="E2409" t="s">
        <v>14</v>
      </c>
      <c r="F2409">
        <v>5</v>
      </c>
      <c r="G2409">
        <v>3</v>
      </c>
      <c r="J2409" s="1">
        <f t="shared" si="420"/>
        <v>1.9634954084936209E-3</v>
      </c>
      <c r="K2409" s="2">
        <f t="shared" si="427"/>
        <v>3.6378364277704512E-3</v>
      </c>
      <c r="L2409" t="s">
        <v>13</v>
      </c>
    </row>
    <row r="2410" spans="1:12" hidden="1" x14ac:dyDescent="0.3">
      <c r="A2410">
        <v>21</v>
      </c>
      <c r="B2410">
        <v>77</v>
      </c>
      <c r="C2410">
        <v>1</v>
      </c>
      <c r="D2410">
        <v>22</v>
      </c>
      <c r="E2410" t="s">
        <v>15</v>
      </c>
      <c r="F2410">
        <v>5</v>
      </c>
      <c r="G2410">
        <v>3</v>
      </c>
      <c r="J2410" s="1">
        <f t="shared" si="420"/>
        <v>1.9634954084936209E-3</v>
      </c>
      <c r="K2410" s="2">
        <f t="shared" si="427"/>
        <v>3.6378364277704512E-3</v>
      </c>
      <c r="L2410" t="s">
        <v>13</v>
      </c>
    </row>
    <row r="2411" spans="1:12" hidden="1" x14ac:dyDescent="0.3">
      <c r="A2411">
        <v>21</v>
      </c>
      <c r="B2411">
        <v>77</v>
      </c>
      <c r="C2411">
        <v>1</v>
      </c>
      <c r="D2411">
        <v>22</v>
      </c>
      <c r="E2411" t="s">
        <v>15</v>
      </c>
      <c r="F2411">
        <v>5</v>
      </c>
      <c r="G2411">
        <v>3</v>
      </c>
      <c r="J2411" s="1">
        <f t="shared" si="420"/>
        <v>1.9634954084936209E-3</v>
      </c>
      <c r="K2411" s="2">
        <f t="shared" si="427"/>
        <v>3.6378364277704512E-3</v>
      </c>
      <c r="L2411" t="s">
        <v>13</v>
      </c>
    </row>
    <row r="2412" spans="1:12" hidden="1" x14ac:dyDescent="0.3">
      <c r="A2412">
        <v>21</v>
      </c>
      <c r="B2412">
        <v>77</v>
      </c>
      <c r="C2412">
        <v>1</v>
      </c>
      <c r="D2412">
        <v>14</v>
      </c>
      <c r="E2412" t="s">
        <v>14</v>
      </c>
      <c r="F2412">
        <v>5</v>
      </c>
      <c r="G2412">
        <v>3</v>
      </c>
      <c r="J2412" s="1">
        <f t="shared" si="420"/>
        <v>1.9634954084936209E-3</v>
      </c>
      <c r="K2412" s="2">
        <f t="shared" si="427"/>
        <v>3.6378364277704512E-3</v>
      </c>
      <c r="L2412" t="s">
        <v>13</v>
      </c>
    </row>
    <row r="2413" spans="1:12" hidden="1" x14ac:dyDescent="0.3">
      <c r="A2413">
        <v>21</v>
      </c>
      <c r="B2413">
        <v>77</v>
      </c>
      <c r="C2413">
        <v>1</v>
      </c>
      <c r="D2413">
        <v>14</v>
      </c>
      <c r="E2413" t="s">
        <v>14</v>
      </c>
      <c r="F2413">
        <v>5</v>
      </c>
      <c r="G2413">
        <v>3</v>
      </c>
      <c r="J2413" s="1">
        <f t="shared" si="420"/>
        <v>1.9634954084936209E-3</v>
      </c>
      <c r="K2413" s="2">
        <f t="shared" si="427"/>
        <v>3.6378364277704512E-3</v>
      </c>
      <c r="L2413" t="s">
        <v>13</v>
      </c>
    </row>
    <row r="2414" spans="1:12" hidden="1" x14ac:dyDescent="0.3">
      <c r="A2414">
        <v>21</v>
      </c>
      <c r="B2414">
        <v>77</v>
      </c>
      <c r="C2414">
        <v>1</v>
      </c>
      <c r="D2414">
        <v>24</v>
      </c>
      <c r="E2414" t="s">
        <v>18</v>
      </c>
      <c r="F2414">
        <v>5</v>
      </c>
      <c r="G2414">
        <v>3</v>
      </c>
      <c r="J2414" s="1">
        <f t="shared" si="420"/>
        <v>1.9634954084936209E-3</v>
      </c>
      <c r="K2414" s="2">
        <f>EXP(-9.81042+1.86563*LN(F2414)+1.0563*LN(G2414))</f>
        <v>3.5268851656513989E-3</v>
      </c>
      <c r="L2414" t="s">
        <v>13</v>
      </c>
    </row>
    <row r="2415" spans="1:12" hidden="1" x14ac:dyDescent="0.3">
      <c r="A2415">
        <v>21</v>
      </c>
      <c r="B2415">
        <v>77</v>
      </c>
      <c r="C2415">
        <v>1</v>
      </c>
      <c r="D2415">
        <v>10</v>
      </c>
      <c r="E2415" t="s">
        <v>12</v>
      </c>
      <c r="F2415">
        <v>25</v>
      </c>
      <c r="G2415">
        <v>6</v>
      </c>
      <c r="J2415" s="1">
        <f t="shared" si="420"/>
        <v>4.9087385212340517E-2</v>
      </c>
      <c r="K2415" s="2">
        <f>EXP(-9.7663+1.83097*LN(F2415)+1.09511*LN(G2415))</f>
        <v>0.14801210491524977</v>
      </c>
      <c r="L2415" t="s">
        <v>17</v>
      </c>
    </row>
    <row r="2416" spans="1:12" hidden="1" x14ac:dyDescent="0.3">
      <c r="A2416">
        <v>21</v>
      </c>
      <c r="B2416">
        <v>77</v>
      </c>
      <c r="C2416">
        <v>1</v>
      </c>
      <c r="D2416">
        <v>24</v>
      </c>
      <c r="E2416" t="s">
        <v>18</v>
      </c>
      <c r="F2416">
        <v>5</v>
      </c>
      <c r="G2416">
        <v>3</v>
      </c>
      <c r="J2416" s="1">
        <f t="shared" si="420"/>
        <v>1.9634954084936209E-3</v>
      </c>
      <c r="K2416" s="2">
        <f t="shared" ref="K2416:K2417" si="428">EXP(-9.81042+1.86563*LN(F2416)+1.0563*LN(G2416))</f>
        <v>3.5268851656513989E-3</v>
      </c>
      <c r="L2416" t="s">
        <v>13</v>
      </c>
    </row>
    <row r="2417" spans="1:12" hidden="1" x14ac:dyDescent="0.3">
      <c r="A2417">
        <v>21</v>
      </c>
      <c r="B2417">
        <v>77</v>
      </c>
      <c r="C2417">
        <v>1</v>
      </c>
      <c r="D2417">
        <v>24</v>
      </c>
      <c r="E2417" t="s">
        <v>18</v>
      </c>
      <c r="F2417">
        <v>10</v>
      </c>
      <c r="G2417">
        <v>5</v>
      </c>
      <c r="J2417" s="1">
        <f t="shared" si="420"/>
        <v>7.8539816339744835E-3</v>
      </c>
      <c r="K2417" s="2">
        <f t="shared" si="428"/>
        <v>2.2046555420420225E-2</v>
      </c>
      <c r="L2417" t="s">
        <v>13</v>
      </c>
    </row>
    <row r="2418" spans="1:12" hidden="1" x14ac:dyDescent="0.3">
      <c r="A2418">
        <v>21</v>
      </c>
      <c r="B2418">
        <v>77</v>
      </c>
      <c r="C2418">
        <v>1</v>
      </c>
      <c r="D2418">
        <v>10</v>
      </c>
      <c r="E2418" t="s">
        <v>12</v>
      </c>
      <c r="F2418">
        <v>10</v>
      </c>
      <c r="G2418">
        <v>3</v>
      </c>
      <c r="J2418" s="1">
        <f t="shared" si="420"/>
        <v>7.8539816339744835E-3</v>
      </c>
      <c r="K2418" s="2">
        <f t="shared" ref="K2418:K2419" si="429">EXP(-9.7663+1.83097*LN(F2418)+1.09511*LN(G2418))</f>
        <v>1.2942556175112916E-2</v>
      </c>
      <c r="L2418" t="s">
        <v>13</v>
      </c>
    </row>
    <row r="2419" spans="1:12" hidden="1" x14ac:dyDescent="0.3">
      <c r="A2419">
        <v>21</v>
      </c>
      <c r="B2419">
        <v>77</v>
      </c>
      <c r="C2419">
        <v>1</v>
      </c>
      <c r="D2419">
        <v>10</v>
      </c>
      <c r="E2419" t="s">
        <v>12</v>
      </c>
      <c r="F2419">
        <v>5</v>
      </c>
      <c r="G2419">
        <v>3</v>
      </c>
      <c r="J2419" s="1">
        <f t="shared" si="420"/>
        <v>1.9634954084936209E-3</v>
      </c>
      <c r="K2419" s="2">
        <f t="shared" si="429"/>
        <v>3.6378364277704512E-3</v>
      </c>
      <c r="L2419" t="s">
        <v>13</v>
      </c>
    </row>
    <row r="2420" spans="1:12" hidden="1" x14ac:dyDescent="0.3">
      <c r="A2420">
        <v>21</v>
      </c>
      <c r="B2420">
        <v>77</v>
      </c>
      <c r="C2420">
        <v>1</v>
      </c>
      <c r="D2420">
        <v>24</v>
      </c>
      <c r="E2420" t="s">
        <v>18</v>
      </c>
      <c r="F2420">
        <v>5</v>
      </c>
      <c r="G2420">
        <v>3</v>
      </c>
      <c r="J2420" s="1">
        <f t="shared" si="420"/>
        <v>1.9634954084936209E-3</v>
      </c>
      <c r="K2420" s="2">
        <f t="shared" ref="K2420:K2422" si="430">EXP(-9.81042+1.86563*LN(F2420)+1.0563*LN(G2420))</f>
        <v>3.5268851656513989E-3</v>
      </c>
      <c r="L2420" t="s">
        <v>13</v>
      </c>
    </row>
    <row r="2421" spans="1:12" hidden="1" x14ac:dyDescent="0.3">
      <c r="A2421">
        <v>21</v>
      </c>
      <c r="B2421">
        <v>77</v>
      </c>
      <c r="C2421">
        <v>1</v>
      </c>
      <c r="D2421">
        <v>24</v>
      </c>
      <c r="E2421" t="s">
        <v>18</v>
      </c>
      <c r="F2421">
        <v>10</v>
      </c>
      <c r="G2421">
        <v>6</v>
      </c>
      <c r="J2421" s="1">
        <f t="shared" si="420"/>
        <v>7.8539816339744835E-3</v>
      </c>
      <c r="K2421" s="2">
        <f t="shared" si="430"/>
        <v>2.6728826664807165E-2</v>
      </c>
      <c r="L2421" t="s">
        <v>13</v>
      </c>
    </row>
    <row r="2422" spans="1:12" hidden="1" x14ac:dyDescent="0.3">
      <c r="A2422">
        <v>21</v>
      </c>
      <c r="B2422">
        <v>77</v>
      </c>
      <c r="C2422">
        <v>1</v>
      </c>
      <c r="D2422">
        <v>24</v>
      </c>
      <c r="E2422" t="s">
        <v>18</v>
      </c>
      <c r="F2422">
        <v>5</v>
      </c>
      <c r="G2422">
        <v>6</v>
      </c>
      <c r="J2422" s="1">
        <f t="shared" si="420"/>
        <v>1.9634954084936209E-3</v>
      </c>
      <c r="K2422" s="2">
        <f t="shared" si="430"/>
        <v>7.3344795804612326E-3</v>
      </c>
      <c r="L2422" t="s">
        <v>13</v>
      </c>
    </row>
    <row r="2423" spans="1:12" hidden="1" x14ac:dyDescent="0.3">
      <c r="A2423">
        <v>21</v>
      </c>
      <c r="B2423">
        <v>77</v>
      </c>
      <c r="C2423">
        <v>1</v>
      </c>
      <c r="D2423">
        <v>22</v>
      </c>
      <c r="E2423" t="s">
        <v>15</v>
      </c>
      <c r="F2423">
        <v>5</v>
      </c>
      <c r="G2423">
        <v>3</v>
      </c>
      <c r="J2423" s="1">
        <f t="shared" si="420"/>
        <v>1.9634954084936209E-3</v>
      </c>
      <c r="K2423" s="2">
        <f t="shared" ref="K2423:K2427" si="431">EXP(-9.7663+1.83097*LN(F2423)+1.09511*LN(G2423))</f>
        <v>3.6378364277704512E-3</v>
      </c>
      <c r="L2423" t="s">
        <v>13</v>
      </c>
    </row>
    <row r="2424" spans="1:12" hidden="1" x14ac:dyDescent="0.3">
      <c r="A2424">
        <v>21</v>
      </c>
      <c r="B2424">
        <v>77</v>
      </c>
      <c r="C2424">
        <v>1</v>
      </c>
      <c r="D2424">
        <v>10</v>
      </c>
      <c r="E2424" t="s">
        <v>21</v>
      </c>
      <c r="F2424">
        <v>5</v>
      </c>
      <c r="G2424">
        <v>3</v>
      </c>
      <c r="J2424" s="1">
        <f t="shared" si="420"/>
        <v>1.9634954084936209E-3</v>
      </c>
      <c r="K2424" s="2">
        <f t="shared" si="431"/>
        <v>3.6378364277704512E-3</v>
      </c>
      <c r="L2424" t="s">
        <v>13</v>
      </c>
    </row>
    <row r="2425" spans="1:12" hidden="1" x14ac:dyDescent="0.3">
      <c r="A2425">
        <v>21</v>
      </c>
      <c r="B2425">
        <v>77</v>
      </c>
      <c r="C2425">
        <v>1</v>
      </c>
      <c r="D2425">
        <v>10</v>
      </c>
      <c r="E2425" t="s">
        <v>12</v>
      </c>
      <c r="F2425">
        <v>5</v>
      </c>
      <c r="G2425">
        <v>3</v>
      </c>
      <c r="J2425" s="1">
        <f t="shared" si="420"/>
        <v>1.9634954084936209E-3</v>
      </c>
      <c r="K2425" s="2">
        <f t="shared" si="431"/>
        <v>3.6378364277704512E-3</v>
      </c>
      <c r="L2425" t="s">
        <v>13</v>
      </c>
    </row>
    <row r="2426" spans="1:12" hidden="1" x14ac:dyDescent="0.3">
      <c r="A2426">
        <v>21</v>
      </c>
      <c r="B2426">
        <v>77</v>
      </c>
      <c r="C2426">
        <v>1</v>
      </c>
      <c r="D2426">
        <v>10</v>
      </c>
      <c r="E2426" t="s">
        <v>12</v>
      </c>
      <c r="F2426">
        <v>10</v>
      </c>
      <c r="G2426">
        <v>3</v>
      </c>
      <c r="J2426" s="1">
        <f t="shared" si="420"/>
        <v>7.8539816339744835E-3</v>
      </c>
      <c r="K2426" s="2">
        <f t="shared" si="431"/>
        <v>1.2942556175112916E-2</v>
      </c>
      <c r="L2426" t="s">
        <v>13</v>
      </c>
    </row>
    <row r="2427" spans="1:12" hidden="1" x14ac:dyDescent="0.3">
      <c r="A2427">
        <v>21</v>
      </c>
      <c r="B2427">
        <v>77</v>
      </c>
      <c r="C2427">
        <v>1</v>
      </c>
      <c r="D2427">
        <v>10</v>
      </c>
      <c r="E2427" t="s">
        <v>12</v>
      </c>
      <c r="F2427">
        <v>5</v>
      </c>
      <c r="G2427">
        <v>3</v>
      </c>
      <c r="J2427" s="1">
        <f t="shared" si="420"/>
        <v>1.9634954084936209E-3</v>
      </c>
      <c r="K2427" s="2">
        <f t="shared" si="431"/>
        <v>3.6378364277704512E-3</v>
      </c>
      <c r="L2427" t="s">
        <v>13</v>
      </c>
    </row>
    <row r="2428" spans="1:12" hidden="1" x14ac:dyDescent="0.3">
      <c r="A2428">
        <v>21</v>
      </c>
      <c r="B2428">
        <v>77</v>
      </c>
      <c r="C2428">
        <v>1</v>
      </c>
      <c r="D2428">
        <v>24</v>
      </c>
      <c r="E2428" t="s">
        <v>18</v>
      </c>
      <c r="F2428">
        <v>5</v>
      </c>
      <c r="G2428">
        <v>3</v>
      </c>
      <c r="J2428" s="1">
        <f t="shared" si="420"/>
        <v>1.9634954084936209E-3</v>
      </c>
      <c r="K2428" s="2">
        <f>EXP(-9.81042+1.86563*LN(F2428)+1.0563*LN(G2428))</f>
        <v>3.5268851656513989E-3</v>
      </c>
      <c r="L2428" t="s">
        <v>13</v>
      </c>
    </row>
    <row r="2429" spans="1:12" hidden="1" x14ac:dyDescent="0.3">
      <c r="A2429">
        <v>21</v>
      </c>
      <c r="B2429">
        <v>77</v>
      </c>
      <c r="C2429">
        <v>1</v>
      </c>
      <c r="D2429">
        <v>10</v>
      </c>
      <c r="E2429" t="s">
        <v>12</v>
      </c>
      <c r="F2429">
        <v>25</v>
      </c>
      <c r="G2429">
        <v>6</v>
      </c>
      <c r="J2429" s="1">
        <f t="shared" si="420"/>
        <v>4.9087385212340517E-2</v>
      </c>
      <c r="K2429" s="2">
        <f>EXP(-9.7663+1.83097*LN(F2429)+1.09511*LN(G2429))</f>
        <v>0.14801210491524977</v>
      </c>
      <c r="L2429" t="s">
        <v>17</v>
      </c>
    </row>
    <row r="2430" spans="1:12" hidden="1" x14ac:dyDescent="0.3">
      <c r="A2430">
        <v>21</v>
      </c>
      <c r="B2430">
        <v>78</v>
      </c>
      <c r="C2430">
        <v>1</v>
      </c>
      <c r="D2430">
        <v>24</v>
      </c>
      <c r="E2430" t="s">
        <v>18</v>
      </c>
      <c r="F2430">
        <v>5</v>
      </c>
      <c r="G2430">
        <v>6</v>
      </c>
      <c r="J2430" s="1">
        <f t="shared" si="420"/>
        <v>1.9634954084936209E-3</v>
      </c>
      <c r="K2430" s="2">
        <f>EXP(-9.81042+1.86563*LN(F2430)+1.0563*LN(G2430))</f>
        <v>7.3344795804612326E-3</v>
      </c>
      <c r="L2430" t="s">
        <v>13</v>
      </c>
    </row>
    <row r="2431" spans="1:12" hidden="1" x14ac:dyDescent="0.3">
      <c r="A2431">
        <v>21</v>
      </c>
      <c r="B2431">
        <v>78</v>
      </c>
      <c r="C2431">
        <v>1</v>
      </c>
      <c r="D2431">
        <v>22</v>
      </c>
      <c r="E2431" t="s">
        <v>15</v>
      </c>
      <c r="F2431">
        <v>5</v>
      </c>
      <c r="G2431">
        <v>3</v>
      </c>
      <c r="J2431" s="1">
        <f t="shared" si="420"/>
        <v>1.9634954084936209E-3</v>
      </c>
      <c r="K2431" s="2">
        <f t="shared" ref="K2431:K2435" si="432">EXP(-9.7663+1.83097*LN(F2431)+1.09511*LN(G2431))</f>
        <v>3.6378364277704512E-3</v>
      </c>
      <c r="L2431" t="s">
        <v>13</v>
      </c>
    </row>
    <row r="2432" spans="1:12" hidden="1" x14ac:dyDescent="0.3">
      <c r="A2432">
        <v>21</v>
      </c>
      <c r="B2432">
        <v>78</v>
      </c>
      <c r="C2432">
        <v>1</v>
      </c>
      <c r="D2432">
        <v>10</v>
      </c>
      <c r="E2432" t="s">
        <v>21</v>
      </c>
      <c r="F2432">
        <v>5</v>
      </c>
      <c r="G2432">
        <v>3</v>
      </c>
      <c r="J2432" s="1">
        <f t="shared" si="420"/>
        <v>1.9634954084936209E-3</v>
      </c>
      <c r="K2432" s="2">
        <f t="shared" si="432"/>
        <v>3.6378364277704512E-3</v>
      </c>
      <c r="L2432" t="s">
        <v>13</v>
      </c>
    </row>
    <row r="2433" spans="1:12" hidden="1" x14ac:dyDescent="0.3">
      <c r="A2433">
        <v>21</v>
      </c>
      <c r="B2433">
        <v>78</v>
      </c>
      <c r="C2433">
        <v>1</v>
      </c>
      <c r="D2433">
        <v>10</v>
      </c>
      <c r="E2433" t="s">
        <v>12</v>
      </c>
      <c r="F2433">
        <v>5</v>
      </c>
      <c r="G2433">
        <v>3</v>
      </c>
      <c r="J2433" s="1">
        <f t="shared" si="420"/>
        <v>1.9634954084936209E-3</v>
      </c>
      <c r="K2433" s="2">
        <f t="shared" si="432"/>
        <v>3.6378364277704512E-3</v>
      </c>
      <c r="L2433" t="s">
        <v>13</v>
      </c>
    </row>
    <row r="2434" spans="1:12" hidden="1" x14ac:dyDescent="0.3">
      <c r="A2434">
        <v>21</v>
      </c>
      <c r="B2434">
        <v>78</v>
      </c>
      <c r="C2434">
        <v>1</v>
      </c>
      <c r="D2434">
        <v>10</v>
      </c>
      <c r="E2434" t="s">
        <v>12</v>
      </c>
      <c r="F2434">
        <v>10</v>
      </c>
      <c r="G2434">
        <v>3</v>
      </c>
      <c r="J2434" s="1">
        <f t="shared" si="420"/>
        <v>7.8539816339744835E-3</v>
      </c>
      <c r="K2434" s="2">
        <f t="shared" si="432"/>
        <v>1.2942556175112916E-2</v>
      </c>
      <c r="L2434" t="s">
        <v>13</v>
      </c>
    </row>
    <row r="2435" spans="1:12" hidden="1" x14ac:dyDescent="0.3">
      <c r="A2435">
        <v>21</v>
      </c>
      <c r="B2435">
        <v>78</v>
      </c>
      <c r="C2435">
        <v>1</v>
      </c>
      <c r="D2435">
        <v>10</v>
      </c>
      <c r="E2435" t="s">
        <v>12</v>
      </c>
      <c r="F2435">
        <v>5</v>
      </c>
      <c r="G2435">
        <v>3</v>
      </c>
      <c r="J2435" s="1">
        <f t="shared" ref="J2435:J2498" si="433">((F2435*F2435/10000)*(PI()/4*C2435))</f>
        <v>1.9634954084936209E-3</v>
      </c>
      <c r="K2435" s="2">
        <f t="shared" si="432"/>
        <v>3.6378364277704512E-3</v>
      </c>
      <c r="L2435" t="s">
        <v>13</v>
      </c>
    </row>
    <row r="2436" spans="1:12" hidden="1" x14ac:dyDescent="0.3">
      <c r="A2436">
        <v>21</v>
      </c>
      <c r="B2436">
        <v>78</v>
      </c>
      <c r="C2436">
        <v>1</v>
      </c>
      <c r="D2436">
        <v>24</v>
      </c>
      <c r="E2436" t="s">
        <v>18</v>
      </c>
      <c r="F2436">
        <v>5</v>
      </c>
      <c r="G2436">
        <v>3</v>
      </c>
      <c r="J2436" s="1">
        <f t="shared" si="433"/>
        <v>1.9634954084936209E-3</v>
      </c>
      <c r="K2436" s="2">
        <f>EXP(-9.81042+1.86563*LN(F2436)+1.0563*LN(G2436))</f>
        <v>3.5268851656513989E-3</v>
      </c>
      <c r="L2436" t="s">
        <v>13</v>
      </c>
    </row>
    <row r="2437" spans="1:12" hidden="1" x14ac:dyDescent="0.3">
      <c r="A2437">
        <v>21</v>
      </c>
      <c r="B2437">
        <v>78</v>
      </c>
      <c r="C2437">
        <v>1</v>
      </c>
      <c r="D2437">
        <v>10</v>
      </c>
      <c r="E2437" t="s">
        <v>12</v>
      </c>
      <c r="F2437">
        <v>25</v>
      </c>
      <c r="G2437">
        <v>6</v>
      </c>
      <c r="J2437" s="1">
        <f t="shared" si="433"/>
        <v>4.9087385212340517E-2</v>
      </c>
      <c r="K2437" s="2">
        <f>EXP(-9.7663+1.83097*LN(F2437)+1.09511*LN(G2437))</f>
        <v>0.14801210491524977</v>
      </c>
      <c r="L2437" t="s">
        <v>17</v>
      </c>
    </row>
    <row r="2438" spans="1:12" hidden="1" x14ac:dyDescent="0.3">
      <c r="A2438">
        <v>21</v>
      </c>
      <c r="B2438">
        <v>78</v>
      </c>
      <c r="C2438">
        <v>1</v>
      </c>
      <c r="D2438">
        <v>24</v>
      </c>
      <c r="E2438" t="s">
        <v>18</v>
      </c>
      <c r="F2438">
        <v>5</v>
      </c>
      <c r="G2438">
        <v>3</v>
      </c>
      <c r="J2438" s="1">
        <f t="shared" si="433"/>
        <v>1.9634954084936209E-3</v>
      </c>
      <c r="K2438" s="2">
        <f t="shared" ref="K2438:K2444" si="434">EXP(-9.81042+1.86563*LN(F2438)+1.0563*LN(G2438))</f>
        <v>3.5268851656513989E-3</v>
      </c>
      <c r="L2438" t="s">
        <v>13</v>
      </c>
    </row>
    <row r="2439" spans="1:12" hidden="1" x14ac:dyDescent="0.3">
      <c r="A2439">
        <v>21</v>
      </c>
      <c r="B2439">
        <v>78</v>
      </c>
      <c r="C2439">
        <v>1</v>
      </c>
      <c r="D2439">
        <v>24</v>
      </c>
      <c r="E2439" t="s">
        <v>18</v>
      </c>
      <c r="F2439">
        <v>5</v>
      </c>
      <c r="G2439">
        <v>3</v>
      </c>
      <c r="J2439" s="1">
        <f t="shared" si="433"/>
        <v>1.9634954084936209E-3</v>
      </c>
      <c r="K2439" s="2">
        <f t="shared" si="434"/>
        <v>3.5268851656513989E-3</v>
      </c>
      <c r="L2439" t="s">
        <v>13</v>
      </c>
    </row>
    <row r="2440" spans="1:12" hidden="1" x14ac:dyDescent="0.3">
      <c r="A2440">
        <v>21</v>
      </c>
      <c r="B2440">
        <v>78</v>
      </c>
      <c r="C2440">
        <v>1</v>
      </c>
      <c r="D2440">
        <v>24</v>
      </c>
      <c r="E2440" t="s">
        <v>18</v>
      </c>
      <c r="F2440">
        <v>5</v>
      </c>
      <c r="G2440">
        <v>3</v>
      </c>
      <c r="J2440" s="1">
        <f t="shared" si="433"/>
        <v>1.9634954084936209E-3</v>
      </c>
      <c r="K2440" s="2">
        <f t="shared" si="434"/>
        <v>3.5268851656513989E-3</v>
      </c>
      <c r="L2440" t="s">
        <v>13</v>
      </c>
    </row>
    <row r="2441" spans="1:12" hidden="1" x14ac:dyDescent="0.3">
      <c r="A2441">
        <v>21</v>
      </c>
      <c r="B2441">
        <v>78</v>
      </c>
      <c r="C2441">
        <v>1</v>
      </c>
      <c r="D2441">
        <v>24</v>
      </c>
      <c r="E2441" t="s">
        <v>18</v>
      </c>
      <c r="F2441">
        <v>5</v>
      </c>
      <c r="G2441">
        <v>3</v>
      </c>
      <c r="J2441" s="1">
        <f t="shared" si="433"/>
        <v>1.9634954084936209E-3</v>
      </c>
      <c r="K2441" s="2">
        <f t="shared" si="434"/>
        <v>3.5268851656513989E-3</v>
      </c>
      <c r="L2441" t="s">
        <v>13</v>
      </c>
    </row>
    <row r="2442" spans="1:12" hidden="1" x14ac:dyDescent="0.3">
      <c r="A2442">
        <v>21</v>
      </c>
      <c r="B2442">
        <v>78</v>
      </c>
      <c r="C2442">
        <v>1</v>
      </c>
      <c r="D2442">
        <v>24</v>
      </c>
      <c r="E2442" t="s">
        <v>18</v>
      </c>
      <c r="F2442">
        <v>5</v>
      </c>
      <c r="G2442">
        <v>3</v>
      </c>
      <c r="J2442" s="1">
        <f t="shared" si="433"/>
        <v>1.9634954084936209E-3</v>
      </c>
      <c r="K2442" s="2">
        <f t="shared" si="434"/>
        <v>3.5268851656513989E-3</v>
      </c>
      <c r="L2442" t="s">
        <v>13</v>
      </c>
    </row>
    <row r="2443" spans="1:12" hidden="1" x14ac:dyDescent="0.3">
      <c r="A2443">
        <v>21</v>
      </c>
      <c r="B2443">
        <v>78</v>
      </c>
      <c r="C2443">
        <v>1</v>
      </c>
      <c r="D2443">
        <v>24</v>
      </c>
      <c r="E2443" t="s">
        <v>18</v>
      </c>
      <c r="F2443">
        <v>5</v>
      </c>
      <c r="G2443">
        <v>3</v>
      </c>
      <c r="J2443" s="1">
        <f t="shared" si="433"/>
        <v>1.9634954084936209E-3</v>
      </c>
      <c r="K2443" s="2">
        <f t="shared" si="434"/>
        <v>3.5268851656513989E-3</v>
      </c>
      <c r="L2443" t="s">
        <v>13</v>
      </c>
    </row>
    <row r="2444" spans="1:12" hidden="1" x14ac:dyDescent="0.3">
      <c r="A2444">
        <v>21</v>
      </c>
      <c r="B2444">
        <v>78</v>
      </c>
      <c r="C2444">
        <v>1</v>
      </c>
      <c r="D2444">
        <v>24</v>
      </c>
      <c r="E2444" t="s">
        <v>18</v>
      </c>
      <c r="F2444">
        <v>5</v>
      </c>
      <c r="G2444">
        <v>3</v>
      </c>
      <c r="J2444" s="1">
        <f t="shared" si="433"/>
        <v>1.9634954084936209E-3</v>
      </c>
      <c r="K2444" s="2">
        <f t="shared" si="434"/>
        <v>3.5268851656513989E-3</v>
      </c>
      <c r="L2444" t="s">
        <v>13</v>
      </c>
    </row>
    <row r="2445" spans="1:12" hidden="1" x14ac:dyDescent="0.3">
      <c r="A2445">
        <v>21</v>
      </c>
      <c r="B2445">
        <v>78</v>
      </c>
      <c r="C2445">
        <v>1</v>
      </c>
      <c r="D2445">
        <v>10</v>
      </c>
      <c r="E2445" t="s">
        <v>12</v>
      </c>
      <c r="F2445">
        <v>5</v>
      </c>
      <c r="G2445">
        <v>3</v>
      </c>
      <c r="J2445" s="1">
        <f t="shared" si="433"/>
        <v>1.9634954084936209E-3</v>
      </c>
      <c r="K2445" s="2">
        <f t="shared" ref="K2445:K2448" si="435">EXP(-9.7663+1.83097*LN(F2445)+1.09511*LN(G2445))</f>
        <v>3.6378364277704512E-3</v>
      </c>
      <c r="L2445" t="s">
        <v>13</v>
      </c>
    </row>
    <row r="2446" spans="1:12" hidden="1" x14ac:dyDescent="0.3">
      <c r="A2446">
        <v>21</v>
      </c>
      <c r="B2446">
        <v>78</v>
      </c>
      <c r="C2446">
        <v>1</v>
      </c>
      <c r="D2446">
        <v>10</v>
      </c>
      <c r="E2446" t="s">
        <v>12</v>
      </c>
      <c r="F2446">
        <v>5</v>
      </c>
      <c r="G2446">
        <v>3</v>
      </c>
      <c r="J2446" s="1">
        <f t="shared" si="433"/>
        <v>1.9634954084936209E-3</v>
      </c>
      <c r="K2446" s="2">
        <f t="shared" si="435"/>
        <v>3.6378364277704512E-3</v>
      </c>
      <c r="L2446" t="s">
        <v>13</v>
      </c>
    </row>
    <row r="2447" spans="1:12" hidden="1" x14ac:dyDescent="0.3">
      <c r="A2447">
        <v>21</v>
      </c>
      <c r="B2447">
        <v>78</v>
      </c>
      <c r="C2447">
        <v>1</v>
      </c>
      <c r="D2447">
        <v>10</v>
      </c>
      <c r="E2447" t="s">
        <v>12</v>
      </c>
      <c r="F2447">
        <v>10</v>
      </c>
      <c r="G2447">
        <v>3</v>
      </c>
      <c r="J2447" s="1">
        <f t="shared" si="433"/>
        <v>7.8539816339744835E-3</v>
      </c>
      <c r="K2447" s="2">
        <f t="shared" si="435"/>
        <v>1.2942556175112916E-2</v>
      </c>
      <c r="L2447" t="s">
        <v>13</v>
      </c>
    </row>
    <row r="2448" spans="1:12" hidden="1" x14ac:dyDescent="0.3">
      <c r="A2448">
        <v>21</v>
      </c>
      <c r="B2448">
        <v>78</v>
      </c>
      <c r="C2448">
        <v>1</v>
      </c>
      <c r="D2448">
        <v>10</v>
      </c>
      <c r="E2448" t="s">
        <v>12</v>
      </c>
      <c r="F2448">
        <v>5</v>
      </c>
      <c r="G2448">
        <v>3</v>
      </c>
      <c r="J2448" s="1">
        <f t="shared" si="433"/>
        <v>1.9634954084936209E-3</v>
      </c>
      <c r="K2448" s="2">
        <f t="shared" si="435"/>
        <v>3.6378364277704512E-3</v>
      </c>
      <c r="L2448" t="s">
        <v>13</v>
      </c>
    </row>
    <row r="2449" spans="1:12" hidden="1" x14ac:dyDescent="0.3">
      <c r="A2449">
        <v>21</v>
      </c>
      <c r="B2449">
        <v>78</v>
      </c>
      <c r="C2449">
        <v>1</v>
      </c>
      <c r="D2449">
        <v>24</v>
      </c>
      <c r="E2449" t="s">
        <v>18</v>
      </c>
      <c r="F2449">
        <v>5</v>
      </c>
      <c r="G2449">
        <v>3</v>
      </c>
      <c r="J2449" s="1">
        <f t="shared" si="433"/>
        <v>1.9634954084936209E-3</v>
      </c>
      <c r="K2449" s="2">
        <f>EXP(-9.81042+1.86563*LN(F2449)+1.0563*LN(G2449))</f>
        <v>3.5268851656513989E-3</v>
      </c>
      <c r="L2449" t="s">
        <v>13</v>
      </c>
    </row>
    <row r="2450" spans="1:12" hidden="1" x14ac:dyDescent="0.3">
      <c r="A2450">
        <v>21</v>
      </c>
      <c r="B2450">
        <v>78</v>
      </c>
      <c r="C2450">
        <v>1</v>
      </c>
      <c r="D2450">
        <v>10</v>
      </c>
      <c r="E2450" t="s">
        <v>12</v>
      </c>
      <c r="F2450">
        <v>25</v>
      </c>
      <c r="G2450">
        <v>6</v>
      </c>
      <c r="J2450" s="1">
        <f t="shared" si="433"/>
        <v>4.9087385212340517E-2</v>
      </c>
      <c r="K2450" s="2">
        <f>EXP(-9.7663+1.83097*LN(F2450)+1.09511*LN(G2450))</f>
        <v>0.14801210491524977</v>
      </c>
      <c r="L2450" t="s">
        <v>17</v>
      </c>
    </row>
    <row r="2451" spans="1:12" hidden="1" x14ac:dyDescent="0.3">
      <c r="A2451">
        <v>21</v>
      </c>
      <c r="B2451">
        <v>78</v>
      </c>
      <c r="C2451">
        <v>1</v>
      </c>
      <c r="D2451">
        <v>2</v>
      </c>
      <c r="E2451" t="s">
        <v>16</v>
      </c>
      <c r="F2451">
        <v>15</v>
      </c>
      <c r="G2451">
        <v>10</v>
      </c>
      <c r="J2451" s="1">
        <f t="shared" si="433"/>
        <v>1.7671458676442587E-2</v>
      </c>
      <c r="K2451" s="2">
        <f t="shared" ref="K2451:K2453" si="436">EXP(-9.81042+1.86563*LN(F2451)+1.0563*LN(G2451))</f>
        <v>9.7687695493628809E-2</v>
      </c>
      <c r="L2451" t="s">
        <v>13</v>
      </c>
    </row>
    <row r="2452" spans="1:12" hidden="1" x14ac:dyDescent="0.3">
      <c r="A2452">
        <v>21</v>
      </c>
      <c r="B2452">
        <v>78</v>
      </c>
      <c r="C2452">
        <v>1</v>
      </c>
      <c r="D2452">
        <v>24</v>
      </c>
      <c r="E2452" t="s">
        <v>18</v>
      </c>
      <c r="F2452">
        <v>5</v>
      </c>
      <c r="G2452">
        <v>3</v>
      </c>
      <c r="J2452" s="1">
        <f t="shared" si="433"/>
        <v>1.9634954084936209E-3</v>
      </c>
      <c r="K2452" s="2">
        <f t="shared" si="436"/>
        <v>3.5268851656513989E-3</v>
      </c>
      <c r="L2452" t="s">
        <v>13</v>
      </c>
    </row>
    <row r="2453" spans="1:12" hidden="1" x14ac:dyDescent="0.3">
      <c r="A2453">
        <v>21</v>
      </c>
      <c r="B2453">
        <v>78</v>
      </c>
      <c r="C2453">
        <v>1</v>
      </c>
      <c r="D2453">
        <v>2</v>
      </c>
      <c r="E2453" t="s">
        <v>16</v>
      </c>
      <c r="F2453">
        <v>10</v>
      </c>
      <c r="G2453">
        <v>10</v>
      </c>
      <c r="J2453" s="1">
        <f t="shared" si="433"/>
        <v>7.8539816339744835E-3</v>
      </c>
      <c r="K2453" s="2">
        <f t="shared" si="436"/>
        <v>4.5847824058857317E-2</v>
      </c>
      <c r="L2453" t="s">
        <v>13</v>
      </c>
    </row>
    <row r="2454" spans="1:12" hidden="1" x14ac:dyDescent="0.3">
      <c r="A2454">
        <v>21</v>
      </c>
      <c r="B2454">
        <v>78</v>
      </c>
      <c r="C2454">
        <v>1</v>
      </c>
      <c r="D2454">
        <v>22</v>
      </c>
      <c r="E2454" t="s">
        <v>15</v>
      </c>
      <c r="F2454">
        <v>5</v>
      </c>
      <c r="G2454">
        <v>3</v>
      </c>
      <c r="J2454" s="1">
        <f t="shared" si="433"/>
        <v>1.9634954084936209E-3</v>
      </c>
      <c r="K2454" s="2">
        <f t="shared" ref="K2454:K2458" si="437">EXP(-9.7663+1.83097*LN(F2454)+1.09511*LN(G2454))</f>
        <v>3.6378364277704512E-3</v>
      </c>
      <c r="L2454" t="s">
        <v>13</v>
      </c>
    </row>
    <row r="2455" spans="1:12" hidden="1" x14ac:dyDescent="0.3">
      <c r="A2455">
        <v>21</v>
      </c>
      <c r="B2455">
        <v>78</v>
      </c>
      <c r="C2455">
        <v>1</v>
      </c>
      <c r="D2455">
        <v>22</v>
      </c>
      <c r="E2455" t="s">
        <v>15</v>
      </c>
      <c r="F2455">
        <v>5</v>
      </c>
      <c r="G2455">
        <v>3</v>
      </c>
      <c r="J2455" s="1">
        <f t="shared" si="433"/>
        <v>1.9634954084936209E-3</v>
      </c>
      <c r="K2455" s="2">
        <f t="shared" si="437"/>
        <v>3.6378364277704512E-3</v>
      </c>
      <c r="L2455" t="s">
        <v>13</v>
      </c>
    </row>
    <row r="2456" spans="1:12" hidden="1" x14ac:dyDescent="0.3">
      <c r="A2456">
        <v>21</v>
      </c>
      <c r="B2456">
        <v>78</v>
      </c>
      <c r="C2456">
        <v>1</v>
      </c>
      <c r="D2456">
        <v>22</v>
      </c>
      <c r="E2456" t="s">
        <v>15</v>
      </c>
      <c r="F2456">
        <v>10</v>
      </c>
      <c r="G2456">
        <v>3</v>
      </c>
      <c r="J2456" s="1">
        <f t="shared" si="433"/>
        <v>7.8539816339744835E-3</v>
      </c>
      <c r="K2456" s="2">
        <f t="shared" si="437"/>
        <v>1.2942556175112916E-2</v>
      </c>
      <c r="L2456" t="s">
        <v>13</v>
      </c>
    </row>
    <row r="2457" spans="1:12" hidden="1" x14ac:dyDescent="0.3">
      <c r="A2457">
        <v>21</v>
      </c>
      <c r="B2457">
        <v>78</v>
      </c>
      <c r="C2457">
        <v>1</v>
      </c>
      <c r="D2457">
        <v>22</v>
      </c>
      <c r="E2457" t="s">
        <v>15</v>
      </c>
      <c r="F2457">
        <v>10</v>
      </c>
      <c r="G2457">
        <v>3</v>
      </c>
      <c r="J2457" s="1">
        <f t="shared" si="433"/>
        <v>7.8539816339744835E-3</v>
      </c>
      <c r="K2457" s="2">
        <f t="shared" si="437"/>
        <v>1.2942556175112916E-2</v>
      </c>
      <c r="L2457" t="s">
        <v>13</v>
      </c>
    </row>
    <row r="2458" spans="1:12" hidden="1" x14ac:dyDescent="0.3">
      <c r="A2458">
        <v>21</v>
      </c>
      <c r="B2458">
        <v>78</v>
      </c>
      <c r="C2458">
        <v>1</v>
      </c>
      <c r="D2458">
        <v>22</v>
      </c>
      <c r="E2458" t="s">
        <v>15</v>
      </c>
      <c r="F2458">
        <v>10</v>
      </c>
      <c r="G2458">
        <v>3</v>
      </c>
      <c r="J2458" s="1">
        <f t="shared" si="433"/>
        <v>7.8539816339744835E-3</v>
      </c>
      <c r="K2458" s="2">
        <f t="shared" si="437"/>
        <v>1.2942556175112916E-2</v>
      </c>
      <c r="L2458" t="s">
        <v>13</v>
      </c>
    </row>
    <row r="2459" spans="1:12" hidden="1" x14ac:dyDescent="0.3">
      <c r="A2459">
        <v>21</v>
      </c>
      <c r="B2459">
        <v>78</v>
      </c>
      <c r="C2459">
        <v>1</v>
      </c>
      <c r="D2459">
        <v>24</v>
      </c>
      <c r="E2459" t="s">
        <v>18</v>
      </c>
      <c r="F2459">
        <v>5</v>
      </c>
      <c r="G2459">
        <v>3</v>
      </c>
      <c r="J2459" s="1">
        <f t="shared" si="433"/>
        <v>1.9634954084936209E-3</v>
      </c>
      <c r="K2459" s="2">
        <f t="shared" ref="K2459:K2460" si="438">EXP(-9.81042+1.86563*LN(F2459)+1.0563*LN(G2459))</f>
        <v>3.5268851656513989E-3</v>
      </c>
      <c r="L2459" t="s">
        <v>13</v>
      </c>
    </row>
    <row r="2460" spans="1:12" hidden="1" x14ac:dyDescent="0.3">
      <c r="A2460">
        <v>21</v>
      </c>
      <c r="B2460">
        <v>78</v>
      </c>
      <c r="C2460">
        <v>1</v>
      </c>
      <c r="D2460">
        <v>24</v>
      </c>
      <c r="E2460" t="s">
        <v>18</v>
      </c>
      <c r="F2460">
        <v>5</v>
      </c>
      <c r="G2460">
        <v>3</v>
      </c>
      <c r="J2460" s="1">
        <f t="shared" si="433"/>
        <v>1.9634954084936209E-3</v>
      </c>
      <c r="K2460" s="2">
        <f t="shared" si="438"/>
        <v>3.5268851656513989E-3</v>
      </c>
      <c r="L2460" t="s">
        <v>13</v>
      </c>
    </row>
    <row r="2461" spans="1:12" hidden="1" x14ac:dyDescent="0.3">
      <c r="A2461">
        <v>21</v>
      </c>
      <c r="B2461">
        <v>78</v>
      </c>
      <c r="C2461">
        <v>1</v>
      </c>
      <c r="D2461">
        <v>22</v>
      </c>
      <c r="E2461" t="s">
        <v>15</v>
      </c>
      <c r="F2461">
        <v>5</v>
      </c>
      <c r="G2461">
        <v>3</v>
      </c>
      <c r="J2461" s="1">
        <f t="shared" si="433"/>
        <v>1.9634954084936209E-3</v>
      </c>
      <c r="K2461" s="2">
        <f t="shared" ref="K2461:K2465" si="439">EXP(-9.7663+1.83097*LN(F2461)+1.09511*LN(G2461))</f>
        <v>3.6378364277704512E-3</v>
      </c>
      <c r="L2461" t="s">
        <v>13</v>
      </c>
    </row>
    <row r="2462" spans="1:12" hidden="1" x14ac:dyDescent="0.3">
      <c r="A2462">
        <v>21</v>
      </c>
      <c r="B2462">
        <v>78</v>
      </c>
      <c r="C2462">
        <v>1</v>
      </c>
      <c r="D2462">
        <v>22</v>
      </c>
      <c r="E2462" t="s">
        <v>15</v>
      </c>
      <c r="F2462">
        <v>5</v>
      </c>
      <c r="G2462">
        <v>3</v>
      </c>
      <c r="J2462" s="1">
        <f t="shared" si="433"/>
        <v>1.9634954084936209E-3</v>
      </c>
      <c r="K2462" s="2">
        <f t="shared" si="439"/>
        <v>3.6378364277704512E-3</v>
      </c>
      <c r="L2462" t="s">
        <v>13</v>
      </c>
    </row>
    <row r="2463" spans="1:12" hidden="1" x14ac:dyDescent="0.3">
      <c r="A2463">
        <v>21</v>
      </c>
      <c r="B2463">
        <v>78</v>
      </c>
      <c r="C2463">
        <v>1</v>
      </c>
      <c r="D2463">
        <v>22</v>
      </c>
      <c r="E2463" t="s">
        <v>15</v>
      </c>
      <c r="F2463">
        <v>10</v>
      </c>
      <c r="G2463">
        <v>3</v>
      </c>
      <c r="J2463" s="1">
        <f t="shared" si="433"/>
        <v>7.8539816339744835E-3</v>
      </c>
      <c r="K2463" s="2">
        <f t="shared" si="439"/>
        <v>1.2942556175112916E-2</v>
      </c>
      <c r="L2463" t="s">
        <v>13</v>
      </c>
    </row>
    <row r="2464" spans="1:12" hidden="1" x14ac:dyDescent="0.3">
      <c r="A2464">
        <v>21</v>
      </c>
      <c r="B2464">
        <v>78</v>
      </c>
      <c r="C2464">
        <v>1</v>
      </c>
      <c r="D2464">
        <v>22</v>
      </c>
      <c r="E2464" t="s">
        <v>15</v>
      </c>
      <c r="F2464">
        <v>10</v>
      </c>
      <c r="G2464">
        <v>3</v>
      </c>
      <c r="J2464" s="1">
        <f t="shared" si="433"/>
        <v>7.8539816339744835E-3</v>
      </c>
      <c r="K2464" s="2">
        <f t="shared" si="439"/>
        <v>1.2942556175112916E-2</v>
      </c>
      <c r="L2464" t="s">
        <v>13</v>
      </c>
    </row>
    <row r="2465" spans="1:12" hidden="1" x14ac:dyDescent="0.3">
      <c r="A2465">
        <v>21</v>
      </c>
      <c r="B2465">
        <v>78</v>
      </c>
      <c r="C2465">
        <v>1</v>
      </c>
      <c r="D2465">
        <v>22</v>
      </c>
      <c r="E2465" t="s">
        <v>15</v>
      </c>
      <c r="F2465">
        <v>5</v>
      </c>
      <c r="G2465">
        <v>3</v>
      </c>
      <c r="J2465" s="1">
        <f t="shared" si="433"/>
        <v>1.9634954084936209E-3</v>
      </c>
      <c r="K2465" s="2">
        <f t="shared" si="439"/>
        <v>3.6378364277704512E-3</v>
      </c>
      <c r="L2465" t="s">
        <v>13</v>
      </c>
    </row>
    <row r="2466" spans="1:12" hidden="1" x14ac:dyDescent="0.3">
      <c r="A2466">
        <v>21</v>
      </c>
      <c r="B2466">
        <v>78</v>
      </c>
      <c r="C2466">
        <v>1</v>
      </c>
      <c r="D2466">
        <v>24</v>
      </c>
      <c r="E2466" t="s">
        <v>18</v>
      </c>
      <c r="F2466">
        <v>15</v>
      </c>
      <c r="G2466">
        <v>6</v>
      </c>
      <c r="J2466" s="1">
        <f t="shared" si="433"/>
        <v>1.7671458676442587E-2</v>
      </c>
      <c r="K2466" s="2">
        <f t="shared" ref="K2466:K2467" si="440">EXP(-9.81042+1.86563*LN(F2466)+1.0563*LN(G2466))</f>
        <v>5.6950957515054322E-2</v>
      </c>
      <c r="L2466" t="s">
        <v>13</v>
      </c>
    </row>
    <row r="2467" spans="1:12" hidden="1" x14ac:dyDescent="0.3">
      <c r="A2467">
        <v>21</v>
      </c>
      <c r="B2467">
        <v>78</v>
      </c>
      <c r="C2467">
        <v>1</v>
      </c>
      <c r="D2467">
        <v>24</v>
      </c>
      <c r="E2467" t="s">
        <v>18</v>
      </c>
      <c r="F2467">
        <v>5</v>
      </c>
      <c r="G2467">
        <v>3</v>
      </c>
      <c r="J2467" s="1">
        <f t="shared" si="433"/>
        <v>1.9634954084936209E-3</v>
      </c>
      <c r="K2467" s="2">
        <f t="shared" si="440"/>
        <v>3.5268851656513989E-3</v>
      </c>
      <c r="L2467" t="s">
        <v>13</v>
      </c>
    </row>
    <row r="2468" spans="1:12" hidden="1" x14ac:dyDescent="0.3">
      <c r="A2468">
        <v>21</v>
      </c>
      <c r="B2468">
        <v>78</v>
      </c>
      <c r="C2468">
        <v>1</v>
      </c>
      <c r="D2468">
        <v>10</v>
      </c>
      <c r="E2468" t="s">
        <v>12</v>
      </c>
      <c r="F2468">
        <v>5</v>
      </c>
      <c r="G2468">
        <v>3</v>
      </c>
      <c r="J2468" s="1">
        <f t="shared" si="433"/>
        <v>1.9634954084936209E-3</v>
      </c>
      <c r="K2468" s="2">
        <f t="shared" ref="K2468:K2471" si="441">EXP(-9.7663+1.83097*LN(F2468)+1.09511*LN(G2468))</f>
        <v>3.6378364277704512E-3</v>
      </c>
      <c r="L2468" t="s">
        <v>13</v>
      </c>
    </row>
    <row r="2469" spans="1:12" hidden="1" x14ac:dyDescent="0.3">
      <c r="A2469">
        <v>21</v>
      </c>
      <c r="B2469">
        <v>78</v>
      </c>
      <c r="C2469">
        <v>1</v>
      </c>
      <c r="D2469">
        <v>10</v>
      </c>
      <c r="E2469" t="s">
        <v>12</v>
      </c>
      <c r="F2469">
        <v>5</v>
      </c>
      <c r="G2469">
        <v>3</v>
      </c>
      <c r="J2469" s="1">
        <f t="shared" si="433"/>
        <v>1.9634954084936209E-3</v>
      </c>
      <c r="K2469" s="2">
        <f t="shared" si="441"/>
        <v>3.6378364277704512E-3</v>
      </c>
      <c r="L2469" t="s">
        <v>13</v>
      </c>
    </row>
    <row r="2470" spans="1:12" hidden="1" x14ac:dyDescent="0.3">
      <c r="A2470">
        <v>21</v>
      </c>
      <c r="B2470">
        <v>78</v>
      </c>
      <c r="C2470">
        <v>1</v>
      </c>
      <c r="D2470">
        <v>10</v>
      </c>
      <c r="E2470" t="s">
        <v>12</v>
      </c>
      <c r="F2470">
        <v>10</v>
      </c>
      <c r="G2470">
        <v>3</v>
      </c>
      <c r="J2470" s="1">
        <f t="shared" si="433"/>
        <v>7.8539816339744835E-3</v>
      </c>
      <c r="K2470" s="2">
        <f t="shared" si="441"/>
        <v>1.2942556175112916E-2</v>
      </c>
      <c r="L2470" t="s">
        <v>13</v>
      </c>
    </row>
    <row r="2471" spans="1:12" hidden="1" x14ac:dyDescent="0.3">
      <c r="A2471">
        <v>21</v>
      </c>
      <c r="B2471">
        <v>78</v>
      </c>
      <c r="C2471">
        <v>1</v>
      </c>
      <c r="D2471">
        <v>10</v>
      </c>
      <c r="E2471" t="s">
        <v>12</v>
      </c>
      <c r="F2471">
        <v>5</v>
      </c>
      <c r="G2471">
        <v>3</v>
      </c>
      <c r="J2471" s="1">
        <f t="shared" si="433"/>
        <v>1.9634954084936209E-3</v>
      </c>
      <c r="K2471" s="2">
        <f t="shared" si="441"/>
        <v>3.6378364277704512E-3</v>
      </c>
      <c r="L2471" t="s">
        <v>13</v>
      </c>
    </row>
    <row r="2472" spans="1:12" hidden="1" x14ac:dyDescent="0.3">
      <c r="A2472">
        <v>21</v>
      </c>
      <c r="B2472">
        <v>78</v>
      </c>
      <c r="C2472">
        <v>1</v>
      </c>
      <c r="D2472">
        <v>24</v>
      </c>
      <c r="E2472" t="s">
        <v>18</v>
      </c>
      <c r="F2472">
        <v>5</v>
      </c>
      <c r="G2472">
        <v>3</v>
      </c>
      <c r="J2472" s="1">
        <f t="shared" si="433"/>
        <v>1.9634954084936209E-3</v>
      </c>
      <c r="K2472" s="2">
        <f>EXP(-9.81042+1.86563*LN(F2472)+1.0563*LN(G2472))</f>
        <v>3.5268851656513989E-3</v>
      </c>
      <c r="L2472" t="s">
        <v>13</v>
      </c>
    </row>
    <row r="2473" spans="1:12" hidden="1" x14ac:dyDescent="0.3">
      <c r="A2473">
        <v>21</v>
      </c>
      <c r="B2473">
        <v>78</v>
      </c>
      <c r="C2473">
        <v>1</v>
      </c>
      <c r="D2473">
        <v>10</v>
      </c>
      <c r="E2473" t="s">
        <v>12</v>
      </c>
      <c r="F2473">
        <v>25</v>
      </c>
      <c r="G2473">
        <v>6</v>
      </c>
      <c r="J2473" s="1">
        <f t="shared" si="433"/>
        <v>4.9087385212340517E-2</v>
      </c>
      <c r="K2473" s="2">
        <f>EXP(-9.7663+1.83097*LN(F2473)+1.09511*LN(G2473))</f>
        <v>0.14801210491524977</v>
      </c>
      <c r="L2473" t="s">
        <v>17</v>
      </c>
    </row>
    <row r="2474" spans="1:12" hidden="1" x14ac:dyDescent="0.3">
      <c r="A2474">
        <v>21</v>
      </c>
      <c r="B2474">
        <v>78</v>
      </c>
      <c r="C2474">
        <v>1</v>
      </c>
      <c r="D2474">
        <v>24</v>
      </c>
      <c r="E2474" t="s">
        <v>18</v>
      </c>
      <c r="F2474">
        <v>5</v>
      </c>
      <c r="G2474">
        <v>3</v>
      </c>
      <c r="J2474" s="1">
        <f t="shared" si="433"/>
        <v>1.9634954084936209E-3</v>
      </c>
      <c r="K2474" s="2">
        <f t="shared" ref="K2474:K2481" si="442">EXP(-9.81042+1.86563*LN(F2474)+1.0563*LN(G2474))</f>
        <v>3.5268851656513989E-3</v>
      </c>
      <c r="L2474" t="s">
        <v>13</v>
      </c>
    </row>
    <row r="2475" spans="1:12" hidden="1" x14ac:dyDescent="0.3">
      <c r="A2475">
        <v>21</v>
      </c>
      <c r="B2475">
        <v>78</v>
      </c>
      <c r="C2475">
        <v>1</v>
      </c>
      <c r="D2475">
        <v>24</v>
      </c>
      <c r="E2475" t="s">
        <v>18</v>
      </c>
      <c r="F2475">
        <v>5</v>
      </c>
      <c r="G2475">
        <v>3</v>
      </c>
      <c r="J2475" s="1">
        <f t="shared" si="433"/>
        <v>1.9634954084936209E-3</v>
      </c>
      <c r="K2475" s="2">
        <f t="shared" si="442"/>
        <v>3.5268851656513989E-3</v>
      </c>
      <c r="L2475" t="s">
        <v>13</v>
      </c>
    </row>
    <row r="2476" spans="1:12" hidden="1" x14ac:dyDescent="0.3">
      <c r="A2476">
        <v>21</v>
      </c>
      <c r="B2476">
        <v>78</v>
      </c>
      <c r="C2476">
        <v>1</v>
      </c>
      <c r="D2476">
        <v>24</v>
      </c>
      <c r="E2476" t="s">
        <v>18</v>
      </c>
      <c r="F2476">
        <v>5</v>
      </c>
      <c r="G2476">
        <v>3</v>
      </c>
      <c r="J2476" s="1">
        <f t="shared" si="433"/>
        <v>1.9634954084936209E-3</v>
      </c>
      <c r="K2476" s="2">
        <f t="shared" si="442"/>
        <v>3.5268851656513989E-3</v>
      </c>
      <c r="L2476" t="s">
        <v>13</v>
      </c>
    </row>
    <row r="2477" spans="1:12" hidden="1" x14ac:dyDescent="0.3">
      <c r="A2477">
        <v>23</v>
      </c>
      <c r="B2477">
        <v>80</v>
      </c>
      <c r="C2477">
        <v>1</v>
      </c>
      <c r="D2477">
        <v>24</v>
      </c>
      <c r="E2477" t="s">
        <v>18</v>
      </c>
      <c r="F2477">
        <v>5</v>
      </c>
      <c r="G2477">
        <v>3</v>
      </c>
      <c r="J2477" s="1">
        <f t="shared" si="433"/>
        <v>1.9634954084936209E-3</v>
      </c>
      <c r="K2477" s="2">
        <f t="shared" si="442"/>
        <v>3.5268851656513989E-3</v>
      </c>
      <c r="L2477" t="s">
        <v>13</v>
      </c>
    </row>
    <row r="2478" spans="1:12" hidden="1" x14ac:dyDescent="0.3">
      <c r="A2478">
        <v>23</v>
      </c>
      <c r="B2478">
        <v>80</v>
      </c>
      <c r="C2478">
        <v>1</v>
      </c>
      <c r="D2478">
        <v>24</v>
      </c>
      <c r="E2478" t="s">
        <v>18</v>
      </c>
      <c r="F2478">
        <v>5</v>
      </c>
      <c r="G2478">
        <v>3</v>
      </c>
      <c r="J2478" s="1">
        <f t="shared" si="433"/>
        <v>1.9634954084936209E-3</v>
      </c>
      <c r="K2478" s="2">
        <f t="shared" si="442"/>
        <v>3.5268851656513989E-3</v>
      </c>
      <c r="L2478" t="s">
        <v>13</v>
      </c>
    </row>
    <row r="2479" spans="1:12" hidden="1" x14ac:dyDescent="0.3">
      <c r="A2479">
        <v>23</v>
      </c>
      <c r="B2479">
        <v>80</v>
      </c>
      <c r="C2479">
        <v>1</v>
      </c>
      <c r="D2479">
        <v>24</v>
      </c>
      <c r="E2479" t="s">
        <v>18</v>
      </c>
      <c r="F2479">
        <v>5</v>
      </c>
      <c r="G2479">
        <v>3</v>
      </c>
      <c r="J2479" s="1">
        <f t="shared" si="433"/>
        <v>1.9634954084936209E-3</v>
      </c>
      <c r="K2479" s="2">
        <f t="shared" si="442"/>
        <v>3.5268851656513989E-3</v>
      </c>
      <c r="L2479" t="s">
        <v>13</v>
      </c>
    </row>
    <row r="2480" spans="1:12" hidden="1" x14ac:dyDescent="0.3">
      <c r="A2480">
        <v>23</v>
      </c>
      <c r="B2480">
        <v>80</v>
      </c>
      <c r="C2480">
        <v>1</v>
      </c>
      <c r="D2480">
        <v>2</v>
      </c>
      <c r="E2480" t="s">
        <v>16</v>
      </c>
      <c r="F2480">
        <v>10</v>
      </c>
      <c r="G2480">
        <v>10</v>
      </c>
      <c r="J2480" s="1">
        <f t="shared" si="433"/>
        <v>7.8539816339744835E-3</v>
      </c>
      <c r="K2480" s="2">
        <f t="shared" si="442"/>
        <v>4.5847824058857317E-2</v>
      </c>
      <c r="L2480" t="s">
        <v>13</v>
      </c>
    </row>
    <row r="2481" spans="1:12" hidden="1" x14ac:dyDescent="0.3">
      <c r="A2481">
        <v>23</v>
      </c>
      <c r="B2481">
        <v>80</v>
      </c>
      <c r="C2481">
        <v>1</v>
      </c>
      <c r="D2481">
        <v>2</v>
      </c>
      <c r="E2481" t="s">
        <v>16</v>
      </c>
      <c r="F2481">
        <v>10</v>
      </c>
      <c r="G2481">
        <v>10</v>
      </c>
      <c r="J2481" s="1">
        <f t="shared" si="433"/>
        <v>7.8539816339744835E-3</v>
      </c>
      <c r="K2481" s="2">
        <f t="shared" si="442"/>
        <v>4.5847824058857317E-2</v>
      </c>
      <c r="L2481" t="s">
        <v>13</v>
      </c>
    </row>
    <row r="2482" spans="1:12" hidden="1" x14ac:dyDescent="0.3">
      <c r="A2482">
        <v>23</v>
      </c>
      <c r="B2482">
        <v>80</v>
      </c>
      <c r="C2482">
        <v>1</v>
      </c>
      <c r="D2482">
        <v>10</v>
      </c>
      <c r="E2482" t="s">
        <v>12</v>
      </c>
      <c r="F2482">
        <v>5</v>
      </c>
      <c r="G2482">
        <v>3</v>
      </c>
      <c r="J2482" s="1">
        <f t="shared" si="433"/>
        <v>1.9634954084936209E-3</v>
      </c>
      <c r="K2482" s="2">
        <f t="shared" ref="K2482:K2485" si="443">EXP(-9.7663+1.83097*LN(F2482)+1.09511*LN(G2482))</f>
        <v>3.6378364277704512E-3</v>
      </c>
      <c r="L2482" t="s">
        <v>13</v>
      </c>
    </row>
    <row r="2483" spans="1:12" hidden="1" x14ac:dyDescent="0.3">
      <c r="A2483">
        <v>23</v>
      </c>
      <c r="B2483">
        <v>80</v>
      </c>
      <c r="C2483">
        <v>1</v>
      </c>
      <c r="D2483">
        <v>10</v>
      </c>
      <c r="E2483" t="s">
        <v>12</v>
      </c>
      <c r="F2483">
        <v>5</v>
      </c>
      <c r="G2483">
        <v>3</v>
      </c>
      <c r="J2483" s="1">
        <f t="shared" si="433"/>
        <v>1.9634954084936209E-3</v>
      </c>
      <c r="K2483" s="2">
        <f t="shared" si="443"/>
        <v>3.6378364277704512E-3</v>
      </c>
      <c r="L2483" t="s">
        <v>13</v>
      </c>
    </row>
    <row r="2484" spans="1:12" hidden="1" x14ac:dyDescent="0.3">
      <c r="A2484">
        <v>23</v>
      </c>
      <c r="B2484">
        <v>80</v>
      </c>
      <c r="C2484">
        <v>1</v>
      </c>
      <c r="D2484">
        <v>10</v>
      </c>
      <c r="E2484" t="s">
        <v>12</v>
      </c>
      <c r="F2484">
        <v>10</v>
      </c>
      <c r="G2484">
        <v>3</v>
      </c>
      <c r="J2484" s="1">
        <f t="shared" si="433"/>
        <v>7.8539816339744835E-3</v>
      </c>
      <c r="K2484" s="2">
        <f t="shared" si="443"/>
        <v>1.2942556175112916E-2</v>
      </c>
      <c r="L2484" t="s">
        <v>13</v>
      </c>
    </row>
    <row r="2485" spans="1:12" hidden="1" x14ac:dyDescent="0.3">
      <c r="A2485">
        <v>23</v>
      </c>
      <c r="B2485">
        <v>80</v>
      </c>
      <c r="C2485">
        <v>1</v>
      </c>
      <c r="D2485">
        <v>10</v>
      </c>
      <c r="E2485" t="s">
        <v>12</v>
      </c>
      <c r="F2485">
        <v>5</v>
      </c>
      <c r="G2485">
        <v>3</v>
      </c>
      <c r="J2485" s="1">
        <f t="shared" si="433"/>
        <v>1.9634954084936209E-3</v>
      </c>
      <c r="K2485" s="2">
        <f t="shared" si="443"/>
        <v>3.6378364277704512E-3</v>
      </c>
      <c r="L2485" t="s">
        <v>13</v>
      </c>
    </row>
    <row r="2486" spans="1:12" hidden="1" x14ac:dyDescent="0.3">
      <c r="A2486">
        <v>23</v>
      </c>
      <c r="B2486">
        <v>80</v>
      </c>
      <c r="C2486">
        <v>1</v>
      </c>
      <c r="D2486">
        <v>24</v>
      </c>
      <c r="E2486" t="s">
        <v>18</v>
      </c>
      <c r="F2486">
        <v>5</v>
      </c>
      <c r="G2486">
        <v>3</v>
      </c>
      <c r="J2486" s="1">
        <f t="shared" si="433"/>
        <v>1.9634954084936209E-3</v>
      </c>
      <c r="K2486" s="2">
        <f>EXP(-9.81042+1.86563*LN(F2486)+1.0563*LN(G2486))</f>
        <v>3.5268851656513989E-3</v>
      </c>
      <c r="L2486" t="s">
        <v>13</v>
      </c>
    </row>
    <row r="2487" spans="1:12" hidden="1" x14ac:dyDescent="0.3">
      <c r="A2487">
        <v>23</v>
      </c>
      <c r="B2487">
        <v>80</v>
      </c>
      <c r="C2487">
        <v>1</v>
      </c>
      <c r="D2487">
        <v>10</v>
      </c>
      <c r="E2487" t="s">
        <v>12</v>
      </c>
      <c r="F2487">
        <v>25</v>
      </c>
      <c r="G2487">
        <v>6</v>
      </c>
      <c r="J2487" s="1">
        <f t="shared" si="433"/>
        <v>4.9087385212340517E-2</v>
      </c>
      <c r="K2487" s="2">
        <f>EXP(-9.7663+1.83097*LN(F2487)+1.09511*LN(G2487))</f>
        <v>0.14801210491524977</v>
      </c>
      <c r="L2487" t="s">
        <v>17</v>
      </c>
    </row>
    <row r="2488" spans="1:12" hidden="1" x14ac:dyDescent="0.3">
      <c r="A2488">
        <v>23</v>
      </c>
      <c r="B2488">
        <v>80</v>
      </c>
      <c r="C2488">
        <v>1</v>
      </c>
      <c r="D2488">
        <v>2</v>
      </c>
      <c r="E2488" t="s">
        <v>16</v>
      </c>
      <c r="F2488">
        <v>10</v>
      </c>
      <c r="G2488">
        <v>10</v>
      </c>
      <c r="J2488" s="1">
        <f t="shared" si="433"/>
        <v>7.8539816339744835E-3</v>
      </c>
      <c r="K2488" s="2">
        <f t="shared" ref="K2488:K2490" si="444">EXP(-9.81042+1.86563*LN(F2488)+1.0563*LN(G2488))</f>
        <v>4.5847824058857317E-2</v>
      </c>
      <c r="L2488" t="s">
        <v>13</v>
      </c>
    </row>
    <row r="2489" spans="1:12" hidden="1" x14ac:dyDescent="0.3">
      <c r="A2489">
        <v>23</v>
      </c>
      <c r="B2489">
        <v>80</v>
      </c>
      <c r="C2489">
        <v>1</v>
      </c>
      <c r="D2489">
        <v>2</v>
      </c>
      <c r="E2489" t="s">
        <v>16</v>
      </c>
      <c r="F2489">
        <v>10</v>
      </c>
      <c r="G2489">
        <v>10</v>
      </c>
      <c r="J2489" s="1">
        <f t="shared" si="433"/>
        <v>7.8539816339744835E-3</v>
      </c>
      <c r="K2489" s="2">
        <f t="shared" si="444"/>
        <v>4.5847824058857317E-2</v>
      </c>
      <c r="L2489" t="s">
        <v>13</v>
      </c>
    </row>
    <row r="2490" spans="1:12" hidden="1" x14ac:dyDescent="0.3">
      <c r="A2490">
        <v>23</v>
      </c>
      <c r="B2490">
        <v>80</v>
      </c>
      <c r="C2490">
        <v>1</v>
      </c>
      <c r="D2490">
        <v>24</v>
      </c>
      <c r="E2490" t="s">
        <v>18</v>
      </c>
      <c r="F2490">
        <v>5</v>
      </c>
      <c r="G2490">
        <v>3</v>
      </c>
      <c r="J2490" s="1">
        <f t="shared" si="433"/>
        <v>1.9634954084936209E-3</v>
      </c>
      <c r="K2490" s="2">
        <f t="shared" si="444"/>
        <v>3.5268851656513989E-3</v>
      </c>
      <c r="L2490" t="s">
        <v>13</v>
      </c>
    </row>
    <row r="2491" spans="1:12" hidden="1" x14ac:dyDescent="0.3">
      <c r="A2491">
        <v>23</v>
      </c>
      <c r="B2491">
        <v>80</v>
      </c>
      <c r="C2491">
        <v>1</v>
      </c>
      <c r="D2491">
        <v>22</v>
      </c>
      <c r="E2491" t="s">
        <v>15</v>
      </c>
      <c r="F2491">
        <v>5</v>
      </c>
      <c r="G2491">
        <v>3</v>
      </c>
      <c r="J2491" s="1">
        <f t="shared" si="433"/>
        <v>1.9634954084936209E-3</v>
      </c>
      <c r="K2491" s="2">
        <f t="shared" ref="K2491:K2495" si="445">EXP(-9.7663+1.83097*LN(F2491)+1.09511*LN(G2491))</f>
        <v>3.6378364277704512E-3</v>
      </c>
      <c r="L2491" t="s">
        <v>13</v>
      </c>
    </row>
    <row r="2492" spans="1:12" hidden="1" x14ac:dyDescent="0.3">
      <c r="A2492">
        <v>23</v>
      </c>
      <c r="B2492">
        <v>80</v>
      </c>
      <c r="C2492">
        <v>1</v>
      </c>
      <c r="D2492">
        <v>22</v>
      </c>
      <c r="E2492" t="s">
        <v>15</v>
      </c>
      <c r="F2492">
        <v>5</v>
      </c>
      <c r="G2492">
        <v>3</v>
      </c>
      <c r="J2492" s="1">
        <f t="shared" si="433"/>
        <v>1.9634954084936209E-3</v>
      </c>
      <c r="K2492" s="2">
        <f t="shared" si="445"/>
        <v>3.6378364277704512E-3</v>
      </c>
      <c r="L2492" t="s">
        <v>13</v>
      </c>
    </row>
    <row r="2493" spans="1:12" hidden="1" x14ac:dyDescent="0.3">
      <c r="A2493">
        <v>23</v>
      </c>
      <c r="B2493">
        <v>80</v>
      </c>
      <c r="C2493">
        <v>1</v>
      </c>
      <c r="D2493">
        <v>22</v>
      </c>
      <c r="E2493" t="s">
        <v>15</v>
      </c>
      <c r="F2493">
        <v>10</v>
      </c>
      <c r="G2493">
        <v>3</v>
      </c>
      <c r="J2493" s="1">
        <f t="shared" si="433"/>
        <v>7.8539816339744835E-3</v>
      </c>
      <c r="K2493" s="2">
        <f t="shared" si="445"/>
        <v>1.2942556175112916E-2</v>
      </c>
      <c r="L2493" t="s">
        <v>13</v>
      </c>
    </row>
    <row r="2494" spans="1:12" hidden="1" x14ac:dyDescent="0.3">
      <c r="A2494">
        <v>23</v>
      </c>
      <c r="B2494">
        <v>80</v>
      </c>
      <c r="C2494">
        <v>1</v>
      </c>
      <c r="D2494">
        <v>22</v>
      </c>
      <c r="E2494" t="s">
        <v>15</v>
      </c>
      <c r="F2494">
        <v>10</v>
      </c>
      <c r="G2494">
        <v>3</v>
      </c>
      <c r="J2494" s="1">
        <f t="shared" si="433"/>
        <v>7.8539816339744835E-3</v>
      </c>
      <c r="K2494" s="2">
        <f t="shared" si="445"/>
        <v>1.2942556175112916E-2</v>
      </c>
      <c r="L2494" t="s">
        <v>13</v>
      </c>
    </row>
    <row r="2495" spans="1:12" hidden="1" x14ac:dyDescent="0.3">
      <c r="A2495">
        <v>23</v>
      </c>
      <c r="B2495">
        <v>80</v>
      </c>
      <c r="C2495">
        <v>1</v>
      </c>
      <c r="D2495">
        <v>22</v>
      </c>
      <c r="E2495" t="s">
        <v>15</v>
      </c>
      <c r="F2495">
        <v>10</v>
      </c>
      <c r="G2495">
        <v>3</v>
      </c>
      <c r="J2495" s="1">
        <f t="shared" si="433"/>
        <v>7.8539816339744835E-3</v>
      </c>
      <c r="K2495" s="2">
        <f t="shared" si="445"/>
        <v>1.2942556175112916E-2</v>
      </c>
      <c r="L2495" t="s">
        <v>13</v>
      </c>
    </row>
    <row r="2496" spans="1:12" hidden="1" x14ac:dyDescent="0.3">
      <c r="A2496">
        <v>23</v>
      </c>
      <c r="B2496">
        <v>80</v>
      </c>
      <c r="C2496">
        <v>1</v>
      </c>
      <c r="D2496">
        <v>24</v>
      </c>
      <c r="E2496" t="s">
        <v>18</v>
      </c>
      <c r="F2496">
        <v>5</v>
      </c>
      <c r="G2496">
        <v>3</v>
      </c>
      <c r="J2496" s="1">
        <f t="shared" si="433"/>
        <v>1.9634954084936209E-3</v>
      </c>
      <c r="K2496" s="2">
        <f t="shared" ref="K2496:K2497" si="446">EXP(-9.81042+1.86563*LN(F2496)+1.0563*LN(G2496))</f>
        <v>3.5268851656513989E-3</v>
      </c>
      <c r="L2496" t="s">
        <v>13</v>
      </c>
    </row>
    <row r="2497" spans="1:12" hidden="1" x14ac:dyDescent="0.3">
      <c r="A2497">
        <v>23</v>
      </c>
      <c r="B2497">
        <v>80</v>
      </c>
      <c r="C2497">
        <v>1</v>
      </c>
      <c r="D2497">
        <v>2</v>
      </c>
      <c r="E2497" t="s">
        <v>16</v>
      </c>
      <c r="F2497">
        <v>10</v>
      </c>
      <c r="G2497">
        <v>10</v>
      </c>
      <c r="J2497" s="1">
        <f t="shared" si="433"/>
        <v>7.8539816339744835E-3</v>
      </c>
      <c r="K2497" s="2">
        <f t="shared" si="446"/>
        <v>4.5847824058857317E-2</v>
      </c>
      <c r="L2497" t="s">
        <v>13</v>
      </c>
    </row>
    <row r="2498" spans="1:12" hidden="1" x14ac:dyDescent="0.3">
      <c r="A2498">
        <v>23</v>
      </c>
      <c r="B2498">
        <v>80</v>
      </c>
      <c r="C2498">
        <v>1</v>
      </c>
      <c r="D2498">
        <v>22</v>
      </c>
      <c r="E2498" t="s">
        <v>15</v>
      </c>
      <c r="F2498">
        <v>5</v>
      </c>
      <c r="G2498">
        <v>3</v>
      </c>
      <c r="J2498" s="1">
        <f t="shared" si="433"/>
        <v>1.9634954084936209E-3</v>
      </c>
      <c r="K2498" s="2">
        <f t="shared" ref="K2498:K2502" si="447">EXP(-9.7663+1.83097*LN(F2498)+1.09511*LN(G2498))</f>
        <v>3.6378364277704512E-3</v>
      </c>
      <c r="L2498" t="s">
        <v>13</v>
      </c>
    </row>
    <row r="2499" spans="1:12" hidden="1" x14ac:dyDescent="0.3">
      <c r="A2499">
        <v>23</v>
      </c>
      <c r="B2499">
        <v>80</v>
      </c>
      <c r="C2499">
        <v>1</v>
      </c>
      <c r="D2499">
        <v>22</v>
      </c>
      <c r="E2499" t="s">
        <v>15</v>
      </c>
      <c r="F2499">
        <v>5</v>
      </c>
      <c r="G2499">
        <v>3</v>
      </c>
      <c r="J2499" s="1">
        <f t="shared" ref="J2499:J2562" si="448">((F2499*F2499/10000)*(PI()/4*C2499))</f>
        <v>1.9634954084936209E-3</v>
      </c>
      <c r="K2499" s="2">
        <f t="shared" si="447"/>
        <v>3.6378364277704512E-3</v>
      </c>
      <c r="L2499" t="s">
        <v>13</v>
      </c>
    </row>
    <row r="2500" spans="1:12" hidden="1" x14ac:dyDescent="0.3">
      <c r="A2500">
        <v>23</v>
      </c>
      <c r="B2500">
        <v>80</v>
      </c>
      <c r="C2500">
        <v>1</v>
      </c>
      <c r="D2500">
        <v>22</v>
      </c>
      <c r="E2500" t="s">
        <v>15</v>
      </c>
      <c r="F2500">
        <v>10</v>
      </c>
      <c r="G2500">
        <v>3</v>
      </c>
      <c r="J2500" s="1">
        <f t="shared" si="448"/>
        <v>7.8539816339744835E-3</v>
      </c>
      <c r="K2500" s="2">
        <f t="shared" si="447"/>
        <v>1.2942556175112916E-2</v>
      </c>
      <c r="L2500" t="s">
        <v>13</v>
      </c>
    </row>
    <row r="2501" spans="1:12" hidden="1" x14ac:dyDescent="0.3">
      <c r="A2501">
        <v>23</v>
      </c>
      <c r="B2501">
        <v>80</v>
      </c>
      <c r="C2501">
        <v>1</v>
      </c>
      <c r="D2501">
        <v>22</v>
      </c>
      <c r="E2501" t="s">
        <v>15</v>
      </c>
      <c r="F2501">
        <v>10</v>
      </c>
      <c r="G2501">
        <v>3</v>
      </c>
      <c r="J2501" s="1">
        <f t="shared" si="448"/>
        <v>7.8539816339744835E-3</v>
      </c>
      <c r="K2501" s="2">
        <f t="shared" si="447"/>
        <v>1.2942556175112916E-2</v>
      </c>
      <c r="L2501" t="s">
        <v>13</v>
      </c>
    </row>
    <row r="2502" spans="1:12" hidden="1" x14ac:dyDescent="0.3">
      <c r="A2502">
        <v>23</v>
      </c>
      <c r="B2502">
        <v>80</v>
      </c>
      <c r="C2502">
        <v>1</v>
      </c>
      <c r="D2502">
        <v>22</v>
      </c>
      <c r="E2502" t="s">
        <v>15</v>
      </c>
      <c r="F2502">
        <v>5</v>
      </c>
      <c r="G2502">
        <v>3</v>
      </c>
      <c r="J2502" s="1">
        <f t="shared" si="448"/>
        <v>1.9634954084936209E-3</v>
      </c>
      <c r="K2502" s="2">
        <f t="shared" si="447"/>
        <v>3.6378364277704512E-3</v>
      </c>
      <c r="L2502" t="s">
        <v>13</v>
      </c>
    </row>
    <row r="2503" spans="1:12" hidden="1" x14ac:dyDescent="0.3">
      <c r="A2503">
        <v>23</v>
      </c>
      <c r="B2503">
        <v>80</v>
      </c>
      <c r="C2503">
        <v>1</v>
      </c>
      <c r="D2503">
        <v>2</v>
      </c>
      <c r="E2503" t="s">
        <v>16</v>
      </c>
      <c r="F2503">
        <v>15</v>
      </c>
      <c r="G2503">
        <v>10</v>
      </c>
      <c r="H2503">
        <v>25</v>
      </c>
      <c r="I2503">
        <v>8</v>
      </c>
      <c r="J2503" s="1">
        <f t="shared" si="448"/>
        <v>1.7671458676442587E-2</v>
      </c>
      <c r="K2503" s="2">
        <f t="shared" ref="K2503:K2504" si="449">EXP(-9.81042+1.86563*LN(F2503)+1.0563*LN(G2503))</f>
        <v>9.7687695493628809E-2</v>
      </c>
      <c r="L2503" t="s">
        <v>13</v>
      </c>
    </row>
    <row r="2504" spans="1:12" hidden="1" x14ac:dyDescent="0.3">
      <c r="A2504">
        <v>23</v>
      </c>
      <c r="B2504">
        <v>80</v>
      </c>
      <c r="C2504">
        <v>1</v>
      </c>
      <c r="D2504">
        <v>24</v>
      </c>
      <c r="E2504" t="s">
        <v>18</v>
      </c>
      <c r="F2504">
        <v>5</v>
      </c>
      <c r="G2504">
        <v>3</v>
      </c>
      <c r="J2504" s="1">
        <f t="shared" si="448"/>
        <v>1.9634954084936209E-3</v>
      </c>
      <c r="K2504" s="2">
        <f t="shared" si="449"/>
        <v>3.5268851656513989E-3</v>
      </c>
      <c r="L2504" t="s">
        <v>13</v>
      </c>
    </row>
    <row r="2505" spans="1:12" hidden="1" x14ac:dyDescent="0.3">
      <c r="A2505">
        <v>23</v>
      </c>
      <c r="B2505">
        <v>80</v>
      </c>
      <c r="C2505">
        <v>1</v>
      </c>
      <c r="D2505">
        <v>10</v>
      </c>
      <c r="E2505" t="s">
        <v>12</v>
      </c>
      <c r="F2505">
        <v>5</v>
      </c>
      <c r="G2505">
        <v>3</v>
      </c>
      <c r="J2505" s="1">
        <f t="shared" si="448"/>
        <v>1.9634954084936209E-3</v>
      </c>
      <c r="K2505" s="2">
        <f t="shared" ref="K2505:K2508" si="450">EXP(-9.7663+1.83097*LN(F2505)+1.09511*LN(G2505))</f>
        <v>3.6378364277704512E-3</v>
      </c>
      <c r="L2505" t="s">
        <v>13</v>
      </c>
    </row>
    <row r="2506" spans="1:12" hidden="1" x14ac:dyDescent="0.3">
      <c r="A2506">
        <v>23</v>
      </c>
      <c r="B2506">
        <v>80</v>
      </c>
      <c r="C2506">
        <v>1</v>
      </c>
      <c r="D2506">
        <v>10</v>
      </c>
      <c r="E2506" t="s">
        <v>12</v>
      </c>
      <c r="F2506">
        <v>5</v>
      </c>
      <c r="G2506">
        <v>3</v>
      </c>
      <c r="J2506" s="1">
        <f t="shared" si="448"/>
        <v>1.9634954084936209E-3</v>
      </c>
      <c r="K2506" s="2">
        <f t="shared" si="450"/>
        <v>3.6378364277704512E-3</v>
      </c>
      <c r="L2506" t="s">
        <v>13</v>
      </c>
    </row>
    <row r="2507" spans="1:12" hidden="1" x14ac:dyDescent="0.3">
      <c r="A2507">
        <v>23</v>
      </c>
      <c r="B2507">
        <v>80</v>
      </c>
      <c r="C2507">
        <v>1</v>
      </c>
      <c r="D2507">
        <v>10</v>
      </c>
      <c r="E2507" t="s">
        <v>12</v>
      </c>
      <c r="F2507">
        <v>10</v>
      </c>
      <c r="G2507">
        <v>3</v>
      </c>
      <c r="J2507" s="1">
        <f t="shared" si="448"/>
        <v>7.8539816339744835E-3</v>
      </c>
      <c r="K2507" s="2">
        <f t="shared" si="450"/>
        <v>1.2942556175112916E-2</v>
      </c>
      <c r="L2507" t="s">
        <v>13</v>
      </c>
    </row>
    <row r="2508" spans="1:12" hidden="1" x14ac:dyDescent="0.3">
      <c r="A2508">
        <v>23</v>
      </c>
      <c r="B2508">
        <v>80</v>
      </c>
      <c r="C2508">
        <v>1</v>
      </c>
      <c r="D2508">
        <v>10</v>
      </c>
      <c r="E2508" t="s">
        <v>12</v>
      </c>
      <c r="F2508">
        <v>5</v>
      </c>
      <c r="G2508">
        <v>3</v>
      </c>
      <c r="J2508" s="1">
        <f t="shared" si="448"/>
        <v>1.9634954084936209E-3</v>
      </c>
      <c r="K2508" s="2">
        <f t="shared" si="450"/>
        <v>3.6378364277704512E-3</v>
      </c>
      <c r="L2508" t="s">
        <v>13</v>
      </c>
    </row>
    <row r="2509" spans="1:12" hidden="1" x14ac:dyDescent="0.3">
      <c r="A2509">
        <v>23</v>
      </c>
      <c r="B2509">
        <v>80</v>
      </c>
      <c r="C2509">
        <v>1</v>
      </c>
      <c r="D2509">
        <v>2</v>
      </c>
      <c r="E2509" t="s">
        <v>16</v>
      </c>
      <c r="F2509">
        <v>15</v>
      </c>
      <c r="G2509">
        <v>10</v>
      </c>
      <c r="J2509" s="1">
        <f t="shared" si="448"/>
        <v>1.7671458676442587E-2</v>
      </c>
      <c r="K2509" s="2">
        <f>EXP(-9.81042+1.86563*LN(F2509)+1.0563*LN(G2509))</f>
        <v>9.7687695493628809E-2</v>
      </c>
      <c r="L2509" t="s">
        <v>13</v>
      </c>
    </row>
    <row r="2510" spans="1:12" hidden="1" x14ac:dyDescent="0.3">
      <c r="A2510">
        <v>23</v>
      </c>
      <c r="B2510">
        <v>80</v>
      </c>
      <c r="C2510">
        <v>1</v>
      </c>
      <c r="D2510">
        <v>10</v>
      </c>
      <c r="E2510" t="s">
        <v>12</v>
      </c>
      <c r="F2510">
        <v>25</v>
      </c>
      <c r="G2510">
        <v>6</v>
      </c>
      <c r="J2510" s="1">
        <f t="shared" si="448"/>
        <v>4.9087385212340517E-2</v>
      </c>
      <c r="K2510" s="2">
        <f>EXP(-9.7663+1.83097*LN(F2510)+1.09511*LN(G2510))</f>
        <v>0.14801210491524977</v>
      </c>
      <c r="L2510" t="s">
        <v>17</v>
      </c>
    </row>
    <row r="2511" spans="1:12" hidden="1" x14ac:dyDescent="0.3">
      <c r="A2511">
        <v>23</v>
      </c>
      <c r="B2511">
        <v>80</v>
      </c>
      <c r="C2511">
        <v>1</v>
      </c>
      <c r="D2511">
        <v>24</v>
      </c>
      <c r="E2511" t="s">
        <v>18</v>
      </c>
      <c r="F2511">
        <v>5</v>
      </c>
      <c r="G2511">
        <v>3</v>
      </c>
      <c r="J2511" s="1">
        <f t="shared" si="448"/>
        <v>1.9634954084936209E-3</v>
      </c>
      <c r="K2511" s="2">
        <f t="shared" ref="K2511:K2513" si="451">EXP(-9.81042+1.86563*LN(F2511)+1.0563*LN(G2511))</f>
        <v>3.5268851656513989E-3</v>
      </c>
      <c r="L2511" t="s">
        <v>13</v>
      </c>
    </row>
    <row r="2512" spans="1:12" hidden="1" x14ac:dyDescent="0.3">
      <c r="A2512">
        <v>23</v>
      </c>
      <c r="B2512">
        <v>80</v>
      </c>
      <c r="C2512">
        <v>1</v>
      </c>
      <c r="D2512">
        <v>24</v>
      </c>
      <c r="E2512" t="s">
        <v>18</v>
      </c>
      <c r="F2512">
        <v>5</v>
      </c>
      <c r="G2512">
        <v>3</v>
      </c>
      <c r="J2512" s="1">
        <f t="shared" si="448"/>
        <v>1.9634954084936209E-3</v>
      </c>
      <c r="K2512" s="2">
        <f t="shared" si="451"/>
        <v>3.5268851656513989E-3</v>
      </c>
      <c r="L2512" t="s">
        <v>13</v>
      </c>
    </row>
    <row r="2513" spans="1:12" hidden="1" x14ac:dyDescent="0.3">
      <c r="A2513">
        <v>23</v>
      </c>
      <c r="B2513">
        <v>80</v>
      </c>
      <c r="C2513">
        <v>1</v>
      </c>
      <c r="D2513">
        <v>24</v>
      </c>
      <c r="E2513" t="s">
        <v>18</v>
      </c>
      <c r="F2513">
        <v>5</v>
      </c>
      <c r="G2513">
        <v>3</v>
      </c>
      <c r="J2513" s="1">
        <f t="shared" si="448"/>
        <v>1.9634954084936209E-3</v>
      </c>
      <c r="K2513" s="2">
        <f t="shared" si="451"/>
        <v>3.5268851656513989E-3</v>
      </c>
      <c r="L2513" t="s">
        <v>13</v>
      </c>
    </row>
    <row r="2514" spans="1:12" hidden="1" x14ac:dyDescent="0.3">
      <c r="A2514">
        <v>23</v>
      </c>
      <c r="B2514">
        <v>80</v>
      </c>
      <c r="C2514">
        <v>1</v>
      </c>
      <c r="D2514">
        <v>14</v>
      </c>
      <c r="E2514" t="s">
        <v>14</v>
      </c>
      <c r="F2514">
        <v>5</v>
      </c>
      <c r="G2514">
        <v>3</v>
      </c>
      <c r="J2514" s="1">
        <f t="shared" si="448"/>
        <v>1.9634954084936209E-3</v>
      </c>
      <c r="K2514" s="2">
        <f t="shared" ref="K2514:K2519" si="452">EXP(-9.7663+1.83097*LN(F2514)+1.09511*LN(G2514))</f>
        <v>3.6378364277704512E-3</v>
      </c>
      <c r="L2514" t="s">
        <v>13</v>
      </c>
    </row>
    <row r="2515" spans="1:12" hidden="1" x14ac:dyDescent="0.3">
      <c r="A2515">
        <v>23</v>
      </c>
      <c r="B2515">
        <v>80</v>
      </c>
      <c r="C2515">
        <v>1</v>
      </c>
      <c r="D2515">
        <v>22</v>
      </c>
      <c r="E2515" t="s">
        <v>15</v>
      </c>
      <c r="F2515">
        <v>5</v>
      </c>
      <c r="G2515">
        <v>3</v>
      </c>
      <c r="J2515" s="1">
        <f t="shared" si="448"/>
        <v>1.9634954084936209E-3</v>
      </c>
      <c r="K2515" s="2">
        <f t="shared" si="452"/>
        <v>3.6378364277704512E-3</v>
      </c>
      <c r="L2515" t="s">
        <v>13</v>
      </c>
    </row>
    <row r="2516" spans="1:12" hidden="1" x14ac:dyDescent="0.3">
      <c r="A2516">
        <v>23</v>
      </c>
      <c r="B2516">
        <v>80</v>
      </c>
      <c r="C2516">
        <v>1</v>
      </c>
      <c r="D2516">
        <v>22</v>
      </c>
      <c r="E2516" t="s">
        <v>15</v>
      </c>
      <c r="F2516">
        <v>5</v>
      </c>
      <c r="G2516">
        <v>3</v>
      </c>
      <c r="J2516" s="1">
        <f t="shared" si="448"/>
        <v>1.9634954084936209E-3</v>
      </c>
      <c r="K2516" s="2">
        <f t="shared" si="452"/>
        <v>3.6378364277704512E-3</v>
      </c>
      <c r="L2516" t="s">
        <v>13</v>
      </c>
    </row>
    <row r="2517" spans="1:12" hidden="1" x14ac:dyDescent="0.3">
      <c r="A2517">
        <v>23</v>
      </c>
      <c r="B2517">
        <v>80</v>
      </c>
      <c r="C2517">
        <v>1</v>
      </c>
      <c r="D2517">
        <v>14</v>
      </c>
      <c r="E2517" t="s">
        <v>14</v>
      </c>
      <c r="F2517">
        <v>5</v>
      </c>
      <c r="G2517">
        <v>3</v>
      </c>
      <c r="J2517" s="1">
        <f t="shared" si="448"/>
        <v>1.9634954084936209E-3</v>
      </c>
      <c r="K2517" s="2">
        <f t="shared" si="452"/>
        <v>3.6378364277704512E-3</v>
      </c>
      <c r="L2517" t="s">
        <v>13</v>
      </c>
    </row>
    <row r="2518" spans="1:12" hidden="1" x14ac:dyDescent="0.3">
      <c r="A2518">
        <v>23</v>
      </c>
      <c r="B2518">
        <v>80</v>
      </c>
      <c r="C2518">
        <v>1</v>
      </c>
      <c r="D2518">
        <v>14</v>
      </c>
      <c r="E2518" t="s">
        <v>14</v>
      </c>
      <c r="F2518">
        <v>5</v>
      </c>
      <c r="G2518">
        <v>3</v>
      </c>
      <c r="J2518" s="1">
        <f t="shared" si="448"/>
        <v>1.9634954084936209E-3</v>
      </c>
      <c r="K2518" s="2">
        <f t="shared" si="452"/>
        <v>3.6378364277704512E-3</v>
      </c>
      <c r="L2518" t="s">
        <v>13</v>
      </c>
    </row>
    <row r="2519" spans="1:12" hidden="1" x14ac:dyDescent="0.3">
      <c r="A2519">
        <v>28</v>
      </c>
      <c r="B2519">
        <v>85</v>
      </c>
      <c r="C2519">
        <v>1</v>
      </c>
      <c r="D2519">
        <v>10</v>
      </c>
      <c r="E2519" t="s">
        <v>12</v>
      </c>
      <c r="F2519">
        <v>5</v>
      </c>
      <c r="G2519">
        <v>3</v>
      </c>
      <c r="J2519" s="1">
        <f t="shared" si="448"/>
        <v>1.9634954084936209E-3</v>
      </c>
      <c r="K2519" s="2">
        <f t="shared" si="452"/>
        <v>3.6378364277704512E-3</v>
      </c>
      <c r="L2519" t="s">
        <v>13</v>
      </c>
    </row>
    <row r="2520" spans="1:12" hidden="1" x14ac:dyDescent="0.3">
      <c r="A2520">
        <v>28</v>
      </c>
      <c r="B2520">
        <v>85</v>
      </c>
      <c r="C2520">
        <v>1</v>
      </c>
      <c r="D2520">
        <v>24</v>
      </c>
      <c r="E2520" t="s">
        <v>18</v>
      </c>
      <c r="F2520">
        <v>5</v>
      </c>
      <c r="G2520">
        <v>3</v>
      </c>
      <c r="J2520" s="1">
        <f t="shared" si="448"/>
        <v>1.9634954084936209E-3</v>
      </c>
      <c r="K2520" s="2">
        <f t="shared" ref="K2520:K2522" si="453">EXP(-9.81042+1.86563*LN(F2520)+1.0563*LN(G2520))</f>
        <v>3.5268851656513989E-3</v>
      </c>
      <c r="L2520" t="s">
        <v>13</v>
      </c>
    </row>
    <row r="2521" spans="1:12" hidden="1" x14ac:dyDescent="0.3">
      <c r="A2521">
        <v>28</v>
      </c>
      <c r="B2521">
        <v>85</v>
      </c>
      <c r="C2521">
        <v>1</v>
      </c>
      <c r="D2521">
        <v>24</v>
      </c>
      <c r="E2521" t="s">
        <v>18</v>
      </c>
      <c r="F2521">
        <v>10</v>
      </c>
      <c r="G2521">
        <v>6</v>
      </c>
      <c r="J2521" s="1">
        <f t="shared" si="448"/>
        <v>7.8539816339744835E-3</v>
      </c>
      <c r="K2521" s="2">
        <f t="shared" si="453"/>
        <v>2.6728826664807165E-2</v>
      </c>
      <c r="L2521" t="s">
        <v>13</v>
      </c>
    </row>
    <row r="2522" spans="1:12" hidden="1" x14ac:dyDescent="0.3">
      <c r="A2522">
        <v>28</v>
      </c>
      <c r="B2522">
        <v>85</v>
      </c>
      <c r="C2522">
        <v>1</v>
      </c>
      <c r="D2522">
        <v>24</v>
      </c>
      <c r="E2522" t="s">
        <v>18</v>
      </c>
      <c r="F2522">
        <v>5</v>
      </c>
      <c r="G2522">
        <v>6</v>
      </c>
      <c r="J2522" s="1">
        <f t="shared" si="448"/>
        <v>1.9634954084936209E-3</v>
      </c>
      <c r="K2522" s="2">
        <f t="shared" si="453"/>
        <v>7.3344795804612326E-3</v>
      </c>
      <c r="L2522" t="s">
        <v>13</v>
      </c>
    </row>
    <row r="2523" spans="1:12" hidden="1" x14ac:dyDescent="0.3">
      <c r="A2523">
        <v>28</v>
      </c>
      <c r="B2523">
        <v>85</v>
      </c>
      <c r="C2523">
        <v>1</v>
      </c>
      <c r="D2523">
        <v>22</v>
      </c>
      <c r="E2523" t="s">
        <v>15</v>
      </c>
      <c r="F2523">
        <v>5</v>
      </c>
      <c r="G2523">
        <v>3</v>
      </c>
      <c r="J2523" s="1">
        <f t="shared" si="448"/>
        <v>1.9634954084936209E-3</v>
      </c>
      <c r="K2523" s="2">
        <f t="shared" ref="K2523:K2527" si="454">EXP(-9.7663+1.83097*LN(F2523)+1.09511*LN(G2523))</f>
        <v>3.6378364277704512E-3</v>
      </c>
      <c r="L2523" t="s">
        <v>13</v>
      </c>
    </row>
    <row r="2524" spans="1:12" hidden="1" x14ac:dyDescent="0.3">
      <c r="A2524">
        <v>28</v>
      </c>
      <c r="B2524">
        <v>85</v>
      </c>
      <c r="C2524">
        <v>1</v>
      </c>
      <c r="D2524">
        <v>10</v>
      </c>
      <c r="E2524" t="s">
        <v>21</v>
      </c>
      <c r="F2524">
        <v>5</v>
      </c>
      <c r="G2524">
        <v>3</v>
      </c>
      <c r="J2524" s="1">
        <f t="shared" si="448"/>
        <v>1.9634954084936209E-3</v>
      </c>
      <c r="K2524" s="2">
        <f t="shared" si="454"/>
        <v>3.6378364277704512E-3</v>
      </c>
      <c r="L2524" t="s">
        <v>13</v>
      </c>
    </row>
    <row r="2525" spans="1:12" hidden="1" x14ac:dyDescent="0.3">
      <c r="A2525">
        <v>28</v>
      </c>
      <c r="B2525">
        <v>85</v>
      </c>
      <c r="C2525">
        <v>1</v>
      </c>
      <c r="D2525">
        <v>10</v>
      </c>
      <c r="E2525" t="s">
        <v>12</v>
      </c>
      <c r="F2525">
        <v>5</v>
      </c>
      <c r="G2525">
        <v>3</v>
      </c>
      <c r="J2525" s="1">
        <f t="shared" si="448"/>
        <v>1.9634954084936209E-3</v>
      </c>
      <c r="K2525" s="2">
        <f t="shared" si="454"/>
        <v>3.6378364277704512E-3</v>
      </c>
      <c r="L2525" t="s">
        <v>13</v>
      </c>
    </row>
    <row r="2526" spans="1:12" hidden="1" x14ac:dyDescent="0.3">
      <c r="A2526">
        <v>28</v>
      </c>
      <c r="B2526">
        <v>85</v>
      </c>
      <c r="C2526">
        <v>1</v>
      </c>
      <c r="D2526">
        <v>10</v>
      </c>
      <c r="E2526" t="s">
        <v>12</v>
      </c>
      <c r="F2526">
        <v>10</v>
      </c>
      <c r="G2526">
        <v>3</v>
      </c>
      <c r="J2526" s="1">
        <f t="shared" si="448"/>
        <v>7.8539816339744835E-3</v>
      </c>
      <c r="K2526" s="2">
        <f t="shared" si="454"/>
        <v>1.2942556175112916E-2</v>
      </c>
      <c r="L2526" t="s">
        <v>13</v>
      </c>
    </row>
    <row r="2527" spans="1:12" hidden="1" x14ac:dyDescent="0.3">
      <c r="A2527">
        <v>28</v>
      </c>
      <c r="B2527">
        <v>85</v>
      </c>
      <c r="C2527">
        <v>1</v>
      </c>
      <c r="D2527">
        <v>10</v>
      </c>
      <c r="E2527" t="s">
        <v>12</v>
      </c>
      <c r="F2527">
        <v>5</v>
      </c>
      <c r="G2527">
        <v>3</v>
      </c>
      <c r="J2527" s="1">
        <f t="shared" si="448"/>
        <v>1.9634954084936209E-3</v>
      </c>
      <c r="K2527" s="2">
        <f t="shared" si="454"/>
        <v>3.6378364277704512E-3</v>
      </c>
      <c r="L2527" t="s">
        <v>13</v>
      </c>
    </row>
    <row r="2528" spans="1:12" hidden="1" x14ac:dyDescent="0.3">
      <c r="A2528">
        <v>28</v>
      </c>
      <c r="B2528">
        <v>85</v>
      </c>
      <c r="C2528">
        <v>1</v>
      </c>
      <c r="D2528">
        <v>24</v>
      </c>
      <c r="E2528" t="s">
        <v>18</v>
      </c>
      <c r="F2528">
        <v>5</v>
      </c>
      <c r="G2528">
        <v>3</v>
      </c>
      <c r="J2528" s="1">
        <f t="shared" si="448"/>
        <v>1.9634954084936209E-3</v>
      </c>
      <c r="K2528" s="2">
        <f>EXP(-9.81042+1.86563*LN(F2528)+1.0563*LN(G2528))</f>
        <v>3.5268851656513989E-3</v>
      </c>
      <c r="L2528" t="s">
        <v>13</v>
      </c>
    </row>
    <row r="2529" spans="1:12" hidden="1" x14ac:dyDescent="0.3">
      <c r="A2529">
        <v>28</v>
      </c>
      <c r="B2529">
        <v>85</v>
      </c>
      <c r="C2529">
        <v>1</v>
      </c>
      <c r="D2529">
        <v>10</v>
      </c>
      <c r="E2529" t="s">
        <v>12</v>
      </c>
      <c r="F2529">
        <v>25</v>
      </c>
      <c r="G2529">
        <v>6</v>
      </c>
      <c r="J2529" s="1">
        <f t="shared" si="448"/>
        <v>4.9087385212340517E-2</v>
      </c>
      <c r="K2529" s="2">
        <f>EXP(-9.7663+1.83097*LN(F2529)+1.09511*LN(G2529))</f>
        <v>0.14801210491524977</v>
      </c>
      <c r="L2529" t="s">
        <v>17</v>
      </c>
    </row>
    <row r="2530" spans="1:12" hidden="1" x14ac:dyDescent="0.3">
      <c r="A2530">
        <v>28</v>
      </c>
      <c r="B2530">
        <v>85</v>
      </c>
      <c r="C2530">
        <v>1</v>
      </c>
      <c r="D2530">
        <v>24</v>
      </c>
      <c r="E2530" t="s">
        <v>18</v>
      </c>
      <c r="F2530">
        <v>5</v>
      </c>
      <c r="G2530">
        <v>3</v>
      </c>
      <c r="J2530" s="1">
        <f t="shared" si="448"/>
        <v>1.9634954084936209E-3</v>
      </c>
      <c r="K2530" s="2">
        <f>EXP(-9.81042+1.86563*LN(F2530)+1.0563*LN(G2530))</f>
        <v>3.5268851656513989E-3</v>
      </c>
      <c r="L2530" t="s">
        <v>13</v>
      </c>
    </row>
    <row r="2531" spans="1:12" hidden="1" x14ac:dyDescent="0.3">
      <c r="A2531">
        <v>28</v>
      </c>
      <c r="B2531">
        <v>85</v>
      </c>
      <c r="C2531">
        <v>1</v>
      </c>
      <c r="D2531">
        <v>10</v>
      </c>
      <c r="E2531" t="s">
        <v>12</v>
      </c>
      <c r="F2531">
        <v>25</v>
      </c>
      <c r="G2531">
        <v>6</v>
      </c>
      <c r="J2531" s="1">
        <f t="shared" si="448"/>
        <v>4.9087385212340517E-2</v>
      </c>
      <c r="K2531" s="2">
        <f>EXP(-9.7663+1.83097*LN(F2531)+1.09511*LN(G2531))</f>
        <v>0.14801210491524977</v>
      </c>
      <c r="L2531" t="s">
        <v>17</v>
      </c>
    </row>
    <row r="2532" spans="1:12" hidden="1" x14ac:dyDescent="0.3">
      <c r="A2532">
        <v>28</v>
      </c>
      <c r="B2532">
        <v>85</v>
      </c>
      <c r="C2532">
        <v>1</v>
      </c>
      <c r="D2532">
        <v>24</v>
      </c>
      <c r="E2532" t="s">
        <v>18</v>
      </c>
      <c r="F2532">
        <v>5</v>
      </c>
      <c r="G2532">
        <v>3</v>
      </c>
      <c r="J2532" s="1">
        <f t="shared" si="448"/>
        <v>1.9634954084936209E-3</v>
      </c>
      <c r="K2532" s="2">
        <f t="shared" ref="K2532:K2533" si="455">EXP(-9.81042+1.86563*LN(F2532)+1.0563*LN(G2532))</f>
        <v>3.5268851656513989E-3</v>
      </c>
      <c r="L2532" t="s">
        <v>13</v>
      </c>
    </row>
    <row r="2533" spans="1:12" hidden="1" x14ac:dyDescent="0.3">
      <c r="A2533">
        <v>28</v>
      </c>
      <c r="B2533">
        <v>85</v>
      </c>
      <c r="C2533">
        <v>1</v>
      </c>
      <c r="D2533">
        <v>24</v>
      </c>
      <c r="E2533" t="s">
        <v>18</v>
      </c>
      <c r="F2533">
        <v>10</v>
      </c>
      <c r="G2533">
        <v>5</v>
      </c>
      <c r="J2533" s="1">
        <f t="shared" si="448"/>
        <v>7.8539816339744835E-3</v>
      </c>
      <c r="K2533" s="2">
        <f t="shared" si="455"/>
        <v>2.2046555420420225E-2</v>
      </c>
      <c r="L2533" t="s">
        <v>13</v>
      </c>
    </row>
    <row r="2534" spans="1:12" hidden="1" x14ac:dyDescent="0.3">
      <c r="A2534">
        <v>28</v>
      </c>
      <c r="B2534">
        <v>85</v>
      </c>
      <c r="C2534">
        <v>1</v>
      </c>
      <c r="D2534">
        <v>10</v>
      </c>
      <c r="E2534" t="s">
        <v>12</v>
      </c>
      <c r="F2534">
        <v>10</v>
      </c>
      <c r="G2534">
        <v>3</v>
      </c>
      <c r="J2534" s="1">
        <f t="shared" si="448"/>
        <v>7.8539816339744835E-3</v>
      </c>
      <c r="K2534" s="2">
        <f t="shared" ref="K2534:K2535" si="456">EXP(-9.7663+1.83097*LN(F2534)+1.09511*LN(G2534))</f>
        <v>1.2942556175112916E-2</v>
      </c>
      <c r="L2534" t="s">
        <v>13</v>
      </c>
    </row>
    <row r="2535" spans="1:12" hidden="1" x14ac:dyDescent="0.3">
      <c r="A2535">
        <v>28</v>
      </c>
      <c r="B2535">
        <v>85</v>
      </c>
      <c r="C2535">
        <v>1</v>
      </c>
      <c r="D2535">
        <v>10</v>
      </c>
      <c r="E2535" t="s">
        <v>12</v>
      </c>
      <c r="F2535">
        <v>5</v>
      </c>
      <c r="G2535">
        <v>3</v>
      </c>
      <c r="J2535" s="1">
        <f t="shared" si="448"/>
        <v>1.9634954084936209E-3</v>
      </c>
      <c r="K2535" s="2">
        <f t="shared" si="456"/>
        <v>3.6378364277704512E-3</v>
      </c>
      <c r="L2535" t="s">
        <v>13</v>
      </c>
    </row>
    <row r="2536" spans="1:12" hidden="1" x14ac:dyDescent="0.3">
      <c r="A2536">
        <v>28</v>
      </c>
      <c r="B2536">
        <v>85</v>
      </c>
      <c r="C2536">
        <v>1</v>
      </c>
      <c r="D2536">
        <v>24</v>
      </c>
      <c r="E2536" t="s">
        <v>18</v>
      </c>
      <c r="F2536">
        <v>5</v>
      </c>
      <c r="G2536">
        <v>3</v>
      </c>
      <c r="J2536" s="1">
        <f t="shared" si="448"/>
        <v>1.9634954084936209E-3</v>
      </c>
      <c r="K2536" s="2">
        <f t="shared" ref="K2536:K2538" si="457">EXP(-9.81042+1.86563*LN(F2536)+1.0563*LN(G2536))</f>
        <v>3.5268851656513989E-3</v>
      </c>
      <c r="L2536" t="s">
        <v>13</v>
      </c>
    </row>
    <row r="2537" spans="1:12" hidden="1" x14ac:dyDescent="0.3">
      <c r="A2537">
        <v>28</v>
      </c>
      <c r="B2537">
        <v>85</v>
      </c>
      <c r="C2537">
        <v>1</v>
      </c>
      <c r="D2537">
        <v>24</v>
      </c>
      <c r="E2537" t="s">
        <v>18</v>
      </c>
      <c r="F2537">
        <v>10</v>
      </c>
      <c r="G2537">
        <v>6</v>
      </c>
      <c r="J2537" s="1">
        <f t="shared" si="448"/>
        <v>7.8539816339744835E-3</v>
      </c>
      <c r="K2537" s="2">
        <f t="shared" si="457"/>
        <v>2.6728826664807165E-2</v>
      </c>
      <c r="L2537" t="s">
        <v>13</v>
      </c>
    </row>
    <row r="2538" spans="1:12" hidden="1" x14ac:dyDescent="0.3">
      <c r="A2538">
        <v>28</v>
      </c>
      <c r="B2538">
        <v>85</v>
      </c>
      <c r="C2538">
        <v>1</v>
      </c>
      <c r="D2538">
        <v>24</v>
      </c>
      <c r="E2538" t="s">
        <v>18</v>
      </c>
      <c r="F2538">
        <v>5</v>
      </c>
      <c r="G2538">
        <v>6</v>
      </c>
      <c r="J2538" s="1">
        <f t="shared" si="448"/>
        <v>1.9634954084936209E-3</v>
      </c>
      <c r="K2538" s="2">
        <f t="shared" si="457"/>
        <v>7.3344795804612326E-3</v>
      </c>
      <c r="L2538" t="s">
        <v>13</v>
      </c>
    </row>
    <row r="2539" spans="1:12" hidden="1" x14ac:dyDescent="0.3">
      <c r="A2539">
        <v>28</v>
      </c>
      <c r="B2539">
        <v>85</v>
      </c>
      <c r="C2539">
        <v>1</v>
      </c>
      <c r="D2539">
        <v>22</v>
      </c>
      <c r="E2539" t="s">
        <v>15</v>
      </c>
      <c r="F2539">
        <v>5</v>
      </c>
      <c r="G2539">
        <v>3</v>
      </c>
      <c r="J2539" s="1">
        <f t="shared" si="448"/>
        <v>1.9634954084936209E-3</v>
      </c>
      <c r="K2539" s="2">
        <f t="shared" ref="K2539:K2543" si="458">EXP(-9.7663+1.83097*LN(F2539)+1.09511*LN(G2539))</f>
        <v>3.6378364277704512E-3</v>
      </c>
      <c r="L2539" t="s">
        <v>13</v>
      </c>
    </row>
    <row r="2540" spans="1:12" hidden="1" x14ac:dyDescent="0.3">
      <c r="A2540">
        <v>28</v>
      </c>
      <c r="B2540">
        <v>85</v>
      </c>
      <c r="C2540">
        <v>1</v>
      </c>
      <c r="D2540">
        <v>10</v>
      </c>
      <c r="E2540" t="s">
        <v>21</v>
      </c>
      <c r="F2540">
        <v>5</v>
      </c>
      <c r="G2540">
        <v>3</v>
      </c>
      <c r="J2540" s="1">
        <f t="shared" si="448"/>
        <v>1.9634954084936209E-3</v>
      </c>
      <c r="K2540" s="2">
        <f t="shared" si="458"/>
        <v>3.6378364277704512E-3</v>
      </c>
      <c r="L2540" t="s">
        <v>13</v>
      </c>
    </row>
    <row r="2541" spans="1:12" hidden="1" x14ac:dyDescent="0.3">
      <c r="A2541">
        <v>28</v>
      </c>
      <c r="B2541">
        <v>85</v>
      </c>
      <c r="C2541">
        <v>1</v>
      </c>
      <c r="D2541">
        <v>10</v>
      </c>
      <c r="E2541" t="s">
        <v>12</v>
      </c>
      <c r="F2541">
        <v>5</v>
      </c>
      <c r="G2541">
        <v>3</v>
      </c>
      <c r="J2541" s="1">
        <f t="shared" si="448"/>
        <v>1.9634954084936209E-3</v>
      </c>
      <c r="K2541" s="2">
        <f t="shared" si="458"/>
        <v>3.6378364277704512E-3</v>
      </c>
      <c r="L2541" t="s">
        <v>13</v>
      </c>
    </row>
    <row r="2542" spans="1:12" hidden="1" x14ac:dyDescent="0.3">
      <c r="A2542">
        <v>28</v>
      </c>
      <c r="B2542">
        <v>85</v>
      </c>
      <c r="C2542">
        <v>1</v>
      </c>
      <c r="D2542">
        <v>10</v>
      </c>
      <c r="E2542" t="s">
        <v>12</v>
      </c>
      <c r="F2542">
        <v>10</v>
      </c>
      <c r="G2542">
        <v>3</v>
      </c>
      <c r="J2542" s="1">
        <f t="shared" si="448"/>
        <v>7.8539816339744835E-3</v>
      </c>
      <c r="K2542" s="2">
        <f t="shared" si="458"/>
        <v>1.2942556175112916E-2</v>
      </c>
      <c r="L2542" t="s">
        <v>13</v>
      </c>
    </row>
    <row r="2543" spans="1:12" hidden="1" x14ac:dyDescent="0.3">
      <c r="A2543">
        <v>28</v>
      </c>
      <c r="B2543">
        <v>85</v>
      </c>
      <c r="C2543">
        <v>1</v>
      </c>
      <c r="D2543">
        <v>10</v>
      </c>
      <c r="E2543" t="s">
        <v>12</v>
      </c>
      <c r="F2543">
        <v>5</v>
      </c>
      <c r="G2543">
        <v>3</v>
      </c>
      <c r="J2543" s="1">
        <f t="shared" si="448"/>
        <v>1.9634954084936209E-3</v>
      </c>
      <c r="K2543" s="2">
        <f t="shared" si="458"/>
        <v>3.6378364277704512E-3</v>
      </c>
      <c r="L2543" t="s">
        <v>13</v>
      </c>
    </row>
    <row r="2544" spans="1:12" hidden="1" x14ac:dyDescent="0.3">
      <c r="A2544">
        <v>28</v>
      </c>
      <c r="B2544">
        <v>85</v>
      </c>
      <c r="C2544">
        <v>1</v>
      </c>
      <c r="D2544">
        <v>24</v>
      </c>
      <c r="E2544" t="s">
        <v>18</v>
      </c>
      <c r="F2544">
        <v>5</v>
      </c>
      <c r="G2544">
        <v>3</v>
      </c>
      <c r="J2544" s="1">
        <f t="shared" si="448"/>
        <v>1.9634954084936209E-3</v>
      </c>
      <c r="K2544" s="2">
        <f>EXP(-9.81042+1.86563*LN(F2544)+1.0563*LN(G2544))</f>
        <v>3.5268851656513989E-3</v>
      </c>
      <c r="L2544" t="s">
        <v>13</v>
      </c>
    </row>
    <row r="2545" spans="1:12" hidden="1" x14ac:dyDescent="0.3">
      <c r="A2545">
        <v>28</v>
      </c>
      <c r="B2545">
        <v>85</v>
      </c>
      <c r="C2545">
        <v>1</v>
      </c>
      <c r="D2545">
        <v>10</v>
      </c>
      <c r="E2545" t="s">
        <v>12</v>
      </c>
      <c r="F2545">
        <v>25</v>
      </c>
      <c r="G2545">
        <v>6</v>
      </c>
      <c r="J2545" s="1">
        <f t="shared" si="448"/>
        <v>4.9087385212340517E-2</v>
      </c>
      <c r="K2545" s="2">
        <f>EXP(-9.7663+1.83097*LN(F2545)+1.09511*LN(G2545))</f>
        <v>0.14801210491524977</v>
      </c>
      <c r="L2545" t="s">
        <v>17</v>
      </c>
    </row>
    <row r="2546" spans="1:12" hidden="1" x14ac:dyDescent="0.3">
      <c r="A2546">
        <v>28</v>
      </c>
      <c r="B2546">
        <v>85</v>
      </c>
      <c r="C2546">
        <v>1</v>
      </c>
      <c r="D2546">
        <v>2</v>
      </c>
      <c r="E2546" t="s">
        <v>16</v>
      </c>
      <c r="F2546">
        <v>10</v>
      </c>
      <c r="G2546">
        <v>10</v>
      </c>
      <c r="J2546" s="1">
        <f t="shared" si="448"/>
        <v>7.8539816339744835E-3</v>
      </c>
      <c r="K2546" s="2">
        <f t="shared" ref="K2546:K2552" si="459">EXP(-9.81042+1.86563*LN(F2546)+1.0563*LN(G2546))</f>
        <v>4.5847824058857317E-2</v>
      </c>
      <c r="L2546" t="s">
        <v>13</v>
      </c>
    </row>
    <row r="2547" spans="1:12" hidden="1" x14ac:dyDescent="0.3">
      <c r="A2547">
        <v>28</v>
      </c>
      <c r="B2547">
        <v>85</v>
      </c>
      <c r="C2547">
        <v>1</v>
      </c>
      <c r="D2547">
        <v>24</v>
      </c>
      <c r="E2547" t="s">
        <v>18</v>
      </c>
      <c r="F2547">
        <v>5</v>
      </c>
      <c r="G2547">
        <v>3</v>
      </c>
      <c r="J2547" s="1">
        <f t="shared" si="448"/>
        <v>1.9634954084936209E-3</v>
      </c>
      <c r="K2547" s="2">
        <f t="shared" si="459"/>
        <v>3.5268851656513989E-3</v>
      </c>
      <c r="L2547" t="s">
        <v>13</v>
      </c>
    </row>
    <row r="2548" spans="1:12" hidden="1" x14ac:dyDescent="0.3">
      <c r="A2548">
        <v>28</v>
      </c>
      <c r="B2548">
        <v>85</v>
      </c>
      <c r="C2548">
        <v>1</v>
      </c>
      <c r="D2548">
        <v>24</v>
      </c>
      <c r="E2548" t="s">
        <v>18</v>
      </c>
      <c r="F2548">
        <v>5</v>
      </c>
      <c r="G2548">
        <v>3</v>
      </c>
      <c r="J2548" s="1">
        <f t="shared" si="448"/>
        <v>1.9634954084936209E-3</v>
      </c>
      <c r="K2548" s="2">
        <f t="shared" si="459"/>
        <v>3.5268851656513989E-3</v>
      </c>
      <c r="L2548" t="s">
        <v>13</v>
      </c>
    </row>
    <row r="2549" spans="1:12" hidden="1" x14ac:dyDescent="0.3">
      <c r="A2549">
        <v>28</v>
      </c>
      <c r="B2549">
        <v>85</v>
      </c>
      <c r="C2549">
        <v>1</v>
      </c>
      <c r="D2549">
        <v>24</v>
      </c>
      <c r="E2549" t="s">
        <v>18</v>
      </c>
      <c r="F2549">
        <v>5</v>
      </c>
      <c r="G2549">
        <v>3</v>
      </c>
      <c r="J2549" s="1">
        <f t="shared" si="448"/>
        <v>1.9634954084936209E-3</v>
      </c>
      <c r="K2549" s="2">
        <f t="shared" si="459"/>
        <v>3.5268851656513989E-3</v>
      </c>
      <c r="L2549" t="s">
        <v>13</v>
      </c>
    </row>
    <row r="2550" spans="1:12" hidden="1" x14ac:dyDescent="0.3">
      <c r="A2550">
        <v>28</v>
      </c>
      <c r="B2550">
        <v>85</v>
      </c>
      <c r="C2550">
        <v>1</v>
      </c>
      <c r="D2550">
        <v>24</v>
      </c>
      <c r="E2550" t="s">
        <v>18</v>
      </c>
      <c r="F2550">
        <v>5</v>
      </c>
      <c r="G2550">
        <v>3</v>
      </c>
      <c r="J2550" s="1">
        <f t="shared" si="448"/>
        <v>1.9634954084936209E-3</v>
      </c>
      <c r="K2550" s="2">
        <f t="shared" si="459"/>
        <v>3.5268851656513989E-3</v>
      </c>
      <c r="L2550" t="s">
        <v>13</v>
      </c>
    </row>
    <row r="2551" spans="1:12" hidden="1" x14ac:dyDescent="0.3">
      <c r="A2551">
        <v>28</v>
      </c>
      <c r="B2551">
        <v>85</v>
      </c>
      <c r="C2551">
        <v>1</v>
      </c>
      <c r="D2551">
        <v>2</v>
      </c>
      <c r="E2551" t="s">
        <v>16</v>
      </c>
      <c r="F2551">
        <v>15</v>
      </c>
      <c r="G2551">
        <v>10</v>
      </c>
      <c r="H2551">
        <v>28</v>
      </c>
      <c r="I2551">
        <v>7</v>
      </c>
      <c r="J2551" s="1">
        <f t="shared" si="448"/>
        <v>1.7671458676442587E-2</v>
      </c>
      <c r="K2551" s="2">
        <f t="shared" si="459"/>
        <v>9.7687695493628809E-2</v>
      </c>
      <c r="L2551" t="s">
        <v>13</v>
      </c>
    </row>
    <row r="2552" spans="1:12" hidden="1" x14ac:dyDescent="0.3">
      <c r="A2552">
        <v>28</v>
      </c>
      <c r="B2552">
        <v>85</v>
      </c>
      <c r="C2552">
        <v>1</v>
      </c>
      <c r="D2552">
        <v>24</v>
      </c>
      <c r="E2552" t="s">
        <v>18</v>
      </c>
      <c r="F2552">
        <v>5</v>
      </c>
      <c r="G2552">
        <v>3</v>
      </c>
      <c r="J2552" s="1">
        <f t="shared" si="448"/>
        <v>1.9634954084936209E-3</v>
      </c>
      <c r="K2552" s="2">
        <f t="shared" si="459"/>
        <v>3.5268851656513989E-3</v>
      </c>
      <c r="L2552" t="s">
        <v>13</v>
      </c>
    </row>
    <row r="2553" spans="1:12" hidden="1" x14ac:dyDescent="0.3">
      <c r="A2553">
        <v>28</v>
      </c>
      <c r="B2553">
        <v>85</v>
      </c>
      <c r="C2553">
        <v>1</v>
      </c>
      <c r="D2553">
        <v>10</v>
      </c>
      <c r="E2553" t="s">
        <v>12</v>
      </c>
      <c r="F2553">
        <v>5</v>
      </c>
      <c r="G2553">
        <v>3</v>
      </c>
      <c r="J2553" s="1">
        <f t="shared" si="448"/>
        <v>1.9634954084936209E-3</v>
      </c>
      <c r="K2553" s="2">
        <f t="shared" ref="K2553:K2556" si="460">EXP(-9.7663+1.83097*LN(F2553)+1.09511*LN(G2553))</f>
        <v>3.6378364277704512E-3</v>
      </c>
      <c r="L2553" t="s">
        <v>13</v>
      </c>
    </row>
    <row r="2554" spans="1:12" hidden="1" x14ac:dyDescent="0.3">
      <c r="A2554">
        <v>28</v>
      </c>
      <c r="B2554">
        <v>85</v>
      </c>
      <c r="C2554">
        <v>1</v>
      </c>
      <c r="D2554">
        <v>10</v>
      </c>
      <c r="E2554" t="s">
        <v>12</v>
      </c>
      <c r="F2554">
        <v>5</v>
      </c>
      <c r="G2554">
        <v>3</v>
      </c>
      <c r="J2554" s="1">
        <f t="shared" si="448"/>
        <v>1.9634954084936209E-3</v>
      </c>
      <c r="K2554" s="2">
        <f t="shared" si="460"/>
        <v>3.6378364277704512E-3</v>
      </c>
      <c r="L2554" t="s">
        <v>13</v>
      </c>
    </row>
    <row r="2555" spans="1:12" hidden="1" x14ac:dyDescent="0.3">
      <c r="A2555">
        <v>28</v>
      </c>
      <c r="B2555">
        <v>85</v>
      </c>
      <c r="C2555">
        <v>1</v>
      </c>
      <c r="D2555">
        <v>10</v>
      </c>
      <c r="E2555" t="s">
        <v>12</v>
      </c>
      <c r="F2555">
        <v>10</v>
      </c>
      <c r="G2555">
        <v>3</v>
      </c>
      <c r="J2555" s="1">
        <f t="shared" si="448"/>
        <v>7.8539816339744835E-3</v>
      </c>
      <c r="K2555" s="2">
        <f t="shared" si="460"/>
        <v>1.2942556175112916E-2</v>
      </c>
      <c r="L2555" t="s">
        <v>13</v>
      </c>
    </row>
    <row r="2556" spans="1:12" hidden="1" x14ac:dyDescent="0.3">
      <c r="A2556">
        <v>28</v>
      </c>
      <c r="B2556">
        <v>85</v>
      </c>
      <c r="C2556">
        <v>1</v>
      </c>
      <c r="D2556">
        <v>10</v>
      </c>
      <c r="E2556" t="s">
        <v>12</v>
      </c>
      <c r="F2556">
        <v>5</v>
      </c>
      <c r="G2556">
        <v>3</v>
      </c>
      <c r="J2556" s="1">
        <f t="shared" si="448"/>
        <v>1.9634954084936209E-3</v>
      </c>
      <c r="K2556" s="2">
        <f t="shared" si="460"/>
        <v>3.6378364277704512E-3</v>
      </c>
      <c r="L2556" t="s">
        <v>13</v>
      </c>
    </row>
    <row r="2557" spans="1:12" hidden="1" x14ac:dyDescent="0.3">
      <c r="A2557">
        <v>28</v>
      </c>
      <c r="B2557">
        <v>85</v>
      </c>
      <c r="C2557">
        <v>1</v>
      </c>
      <c r="D2557">
        <v>2</v>
      </c>
      <c r="E2557" t="s">
        <v>16</v>
      </c>
      <c r="F2557">
        <v>15</v>
      </c>
      <c r="G2557">
        <v>10</v>
      </c>
      <c r="J2557" s="1">
        <f t="shared" si="448"/>
        <v>1.7671458676442587E-2</v>
      </c>
      <c r="K2557" s="2">
        <f>EXP(-9.81042+1.86563*LN(F2557)+1.0563*LN(G2557))</f>
        <v>9.7687695493628809E-2</v>
      </c>
      <c r="L2557" t="s">
        <v>13</v>
      </c>
    </row>
    <row r="2558" spans="1:12" hidden="1" x14ac:dyDescent="0.3">
      <c r="A2558">
        <v>28</v>
      </c>
      <c r="B2558">
        <v>85</v>
      </c>
      <c r="C2558">
        <v>1</v>
      </c>
      <c r="D2558">
        <v>10</v>
      </c>
      <c r="E2558" t="s">
        <v>12</v>
      </c>
      <c r="F2558">
        <v>25</v>
      </c>
      <c r="G2558">
        <v>6</v>
      </c>
      <c r="J2558" s="1">
        <f t="shared" si="448"/>
        <v>4.9087385212340517E-2</v>
      </c>
      <c r="K2558" s="2">
        <f>EXP(-9.7663+1.83097*LN(F2558)+1.09511*LN(G2558))</f>
        <v>0.14801210491524977</v>
      </c>
      <c r="L2558" t="s">
        <v>17</v>
      </c>
    </row>
    <row r="2559" spans="1:12" hidden="1" x14ac:dyDescent="0.3">
      <c r="A2559">
        <v>28</v>
      </c>
      <c r="B2559">
        <v>85</v>
      </c>
      <c r="C2559">
        <v>1</v>
      </c>
      <c r="D2559">
        <v>2</v>
      </c>
      <c r="E2559" t="s">
        <v>16</v>
      </c>
      <c r="F2559">
        <v>10</v>
      </c>
      <c r="G2559">
        <v>10</v>
      </c>
      <c r="J2559" s="1">
        <f t="shared" si="448"/>
        <v>7.8539816339744835E-3</v>
      </c>
      <c r="K2559" s="2">
        <f t="shared" ref="K2559:K2561" si="461">EXP(-9.81042+1.86563*LN(F2559)+1.0563*LN(G2559))</f>
        <v>4.5847824058857317E-2</v>
      </c>
      <c r="L2559" t="s">
        <v>13</v>
      </c>
    </row>
    <row r="2560" spans="1:12" hidden="1" x14ac:dyDescent="0.3">
      <c r="A2560">
        <v>28</v>
      </c>
      <c r="B2560">
        <v>85</v>
      </c>
      <c r="C2560">
        <v>1</v>
      </c>
      <c r="D2560">
        <v>24</v>
      </c>
      <c r="E2560" t="s">
        <v>18</v>
      </c>
      <c r="F2560">
        <v>5</v>
      </c>
      <c r="G2560">
        <v>3</v>
      </c>
      <c r="J2560" s="1">
        <f t="shared" si="448"/>
        <v>1.9634954084936209E-3</v>
      </c>
      <c r="K2560" s="2">
        <f t="shared" si="461"/>
        <v>3.5268851656513989E-3</v>
      </c>
      <c r="L2560" t="s">
        <v>13</v>
      </c>
    </row>
    <row r="2561" spans="1:12" hidden="1" x14ac:dyDescent="0.3">
      <c r="A2561">
        <v>28</v>
      </c>
      <c r="B2561">
        <v>85</v>
      </c>
      <c r="C2561">
        <v>1</v>
      </c>
      <c r="D2561">
        <v>24</v>
      </c>
      <c r="E2561" t="s">
        <v>18</v>
      </c>
      <c r="F2561">
        <v>5</v>
      </c>
      <c r="G2561">
        <v>3</v>
      </c>
      <c r="J2561" s="1">
        <f t="shared" si="448"/>
        <v>1.9634954084936209E-3</v>
      </c>
      <c r="K2561" s="2">
        <f t="shared" si="461"/>
        <v>3.5268851656513989E-3</v>
      </c>
      <c r="L2561" t="s">
        <v>13</v>
      </c>
    </row>
    <row r="2562" spans="1:12" hidden="1" x14ac:dyDescent="0.3">
      <c r="A2562">
        <v>28</v>
      </c>
      <c r="B2562">
        <v>88</v>
      </c>
      <c r="C2562">
        <v>1</v>
      </c>
      <c r="D2562">
        <v>14</v>
      </c>
      <c r="E2562" t="s">
        <v>14</v>
      </c>
      <c r="F2562">
        <v>5</v>
      </c>
      <c r="G2562">
        <v>3</v>
      </c>
      <c r="J2562" s="1">
        <f t="shared" si="448"/>
        <v>1.9634954084936209E-3</v>
      </c>
      <c r="K2562" s="2">
        <f t="shared" ref="K2562:K2567" si="462">EXP(-9.7663+1.83097*LN(F2562)+1.09511*LN(G2562))</f>
        <v>3.6378364277704512E-3</v>
      </c>
      <c r="L2562" t="s">
        <v>13</v>
      </c>
    </row>
    <row r="2563" spans="1:12" hidden="1" x14ac:dyDescent="0.3">
      <c r="A2563">
        <v>28</v>
      </c>
      <c r="B2563">
        <v>88</v>
      </c>
      <c r="C2563">
        <v>1</v>
      </c>
      <c r="D2563">
        <v>14</v>
      </c>
      <c r="E2563" t="s">
        <v>14</v>
      </c>
      <c r="F2563">
        <v>5</v>
      </c>
      <c r="G2563">
        <v>3</v>
      </c>
      <c r="J2563" s="1">
        <f t="shared" ref="J2563:J2626" si="463">((F2563*F2563/10000)*(PI()/4*C2563))</f>
        <v>1.9634954084936209E-3</v>
      </c>
      <c r="K2563" s="2">
        <f t="shared" si="462"/>
        <v>3.6378364277704512E-3</v>
      </c>
      <c r="L2563" t="s">
        <v>13</v>
      </c>
    </row>
    <row r="2564" spans="1:12" hidden="1" x14ac:dyDescent="0.3">
      <c r="A2564">
        <v>28</v>
      </c>
      <c r="B2564">
        <v>88</v>
      </c>
      <c r="C2564">
        <v>1</v>
      </c>
      <c r="D2564">
        <v>22</v>
      </c>
      <c r="E2564" t="s">
        <v>15</v>
      </c>
      <c r="F2564">
        <v>5</v>
      </c>
      <c r="G2564">
        <v>3</v>
      </c>
      <c r="J2564" s="1">
        <f t="shared" si="463"/>
        <v>1.9634954084936209E-3</v>
      </c>
      <c r="K2564" s="2">
        <f t="shared" si="462"/>
        <v>3.6378364277704512E-3</v>
      </c>
      <c r="L2564" t="s">
        <v>13</v>
      </c>
    </row>
    <row r="2565" spans="1:12" hidden="1" x14ac:dyDescent="0.3">
      <c r="A2565">
        <v>28</v>
      </c>
      <c r="B2565">
        <v>88</v>
      </c>
      <c r="C2565">
        <v>1</v>
      </c>
      <c r="D2565">
        <v>22</v>
      </c>
      <c r="E2565" t="s">
        <v>15</v>
      </c>
      <c r="F2565">
        <v>5</v>
      </c>
      <c r="G2565">
        <v>3</v>
      </c>
      <c r="J2565" s="1">
        <f t="shared" si="463"/>
        <v>1.9634954084936209E-3</v>
      </c>
      <c r="K2565" s="2">
        <f t="shared" si="462"/>
        <v>3.6378364277704512E-3</v>
      </c>
      <c r="L2565" t="s">
        <v>13</v>
      </c>
    </row>
    <row r="2566" spans="1:12" hidden="1" x14ac:dyDescent="0.3">
      <c r="A2566">
        <v>28</v>
      </c>
      <c r="B2566">
        <v>88</v>
      </c>
      <c r="C2566">
        <v>1</v>
      </c>
      <c r="D2566">
        <v>14</v>
      </c>
      <c r="E2566" t="s">
        <v>14</v>
      </c>
      <c r="F2566">
        <v>5</v>
      </c>
      <c r="G2566">
        <v>3</v>
      </c>
      <c r="J2566" s="1">
        <f t="shared" si="463"/>
        <v>1.9634954084936209E-3</v>
      </c>
      <c r="K2566" s="2">
        <f t="shared" si="462"/>
        <v>3.6378364277704512E-3</v>
      </c>
      <c r="L2566" t="s">
        <v>13</v>
      </c>
    </row>
    <row r="2567" spans="1:12" hidden="1" x14ac:dyDescent="0.3">
      <c r="A2567">
        <v>28</v>
      </c>
      <c r="B2567">
        <v>88</v>
      </c>
      <c r="C2567">
        <v>1</v>
      </c>
      <c r="D2567">
        <v>14</v>
      </c>
      <c r="E2567" t="s">
        <v>14</v>
      </c>
      <c r="F2567">
        <v>5</v>
      </c>
      <c r="G2567">
        <v>3</v>
      </c>
      <c r="J2567" s="1">
        <f t="shared" si="463"/>
        <v>1.9634954084936209E-3</v>
      </c>
      <c r="K2567" s="2">
        <f t="shared" si="462"/>
        <v>3.6378364277704512E-3</v>
      </c>
      <c r="L2567" t="s">
        <v>13</v>
      </c>
    </row>
    <row r="2568" spans="1:12" hidden="1" x14ac:dyDescent="0.3">
      <c r="A2568">
        <v>28</v>
      </c>
      <c r="B2568">
        <v>88</v>
      </c>
      <c r="C2568">
        <v>1</v>
      </c>
      <c r="D2568">
        <v>24</v>
      </c>
      <c r="E2568" t="s">
        <v>18</v>
      </c>
      <c r="F2568">
        <v>5</v>
      </c>
      <c r="G2568">
        <v>3</v>
      </c>
      <c r="J2568" s="1">
        <f t="shared" si="463"/>
        <v>1.9634954084936209E-3</v>
      </c>
      <c r="K2568" s="2">
        <f>EXP(-9.81042+1.86563*LN(F2568)+1.0563*LN(G2568))</f>
        <v>3.5268851656513989E-3</v>
      </c>
      <c r="L2568" t="s">
        <v>13</v>
      </c>
    </row>
    <row r="2569" spans="1:12" hidden="1" x14ac:dyDescent="0.3">
      <c r="A2569">
        <v>28</v>
      </c>
      <c r="B2569">
        <v>88</v>
      </c>
      <c r="C2569">
        <v>1</v>
      </c>
      <c r="D2569">
        <v>10</v>
      </c>
      <c r="E2569" t="s">
        <v>12</v>
      </c>
      <c r="F2569">
        <v>25</v>
      </c>
      <c r="G2569">
        <v>6</v>
      </c>
      <c r="J2569" s="1">
        <f t="shared" si="463"/>
        <v>4.9087385212340517E-2</v>
      </c>
      <c r="K2569" s="2">
        <f>EXP(-9.7663+1.83097*LN(F2569)+1.09511*LN(G2569))</f>
        <v>0.14801210491524977</v>
      </c>
      <c r="L2569" t="s">
        <v>17</v>
      </c>
    </row>
    <row r="2570" spans="1:12" hidden="1" x14ac:dyDescent="0.3">
      <c r="A2570">
        <v>28</v>
      </c>
      <c r="B2570">
        <v>88</v>
      </c>
      <c r="C2570">
        <v>1</v>
      </c>
      <c r="D2570">
        <v>24</v>
      </c>
      <c r="E2570" t="s">
        <v>18</v>
      </c>
      <c r="F2570">
        <v>5</v>
      </c>
      <c r="G2570">
        <v>3</v>
      </c>
      <c r="J2570" s="1">
        <f t="shared" si="463"/>
        <v>1.9634954084936209E-3</v>
      </c>
      <c r="K2570" s="2">
        <f t="shared" ref="K2570:K2571" si="464">EXP(-9.81042+1.86563*LN(F2570)+1.0563*LN(G2570))</f>
        <v>3.5268851656513989E-3</v>
      </c>
      <c r="L2570" t="s">
        <v>13</v>
      </c>
    </row>
    <row r="2571" spans="1:12" hidden="1" x14ac:dyDescent="0.3">
      <c r="A2571">
        <v>28</v>
      </c>
      <c r="B2571">
        <v>88</v>
      </c>
      <c r="C2571">
        <v>1</v>
      </c>
      <c r="D2571">
        <v>24</v>
      </c>
      <c r="E2571" t="s">
        <v>18</v>
      </c>
      <c r="F2571">
        <v>10</v>
      </c>
      <c r="G2571">
        <v>5</v>
      </c>
      <c r="J2571" s="1">
        <f t="shared" si="463"/>
        <v>7.8539816339744835E-3</v>
      </c>
      <c r="K2571" s="2">
        <f t="shared" si="464"/>
        <v>2.2046555420420225E-2</v>
      </c>
      <c r="L2571" t="s">
        <v>13</v>
      </c>
    </row>
    <row r="2572" spans="1:12" hidden="1" x14ac:dyDescent="0.3">
      <c r="A2572">
        <v>28</v>
      </c>
      <c r="B2572">
        <v>88</v>
      </c>
      <c r="C2572">
        <v>1</v>
      </c>
      <c r="D2572">
        <v>10</v>
      </c>
      <c r="E2572" t="s">
        <v>12</v>
      </c>
      <c r="F2572">
        <v>10</v>
      </c>
      <c r="G2572">
        <v>3</v>
      </c>
      <c r="J2572" s="1">
        <f t="shared" si="463"/>
        <v>7.8539816339744835E-3</v>
      </c>
      <c r="K2572" s="2">
        <f t="shared" ref="K2572:K2573" si="465">EXP(-9.7663+1.83097*LN(F2572)+1.09511*LN(G2572))</f>
        <v>1.2942556175112916E-2</v>
      </c>
      <c r="L2572" t="s">
        <v>13</v>
      </c>
    </row>
    <row r="2573" spans="1:12" hidden="1" x14ac:dyDescent="0.3">
      <c r="A2573">
        <v>28</v>
      </c>
      <c r="B2573">
        <v>88</v>
      </c>
      <c r="C2573">
        <v>1</v>
      </c>
      <c r="D2573">
        <v>10</v>
      </c>
      <c r="E2573" t="s">
        <v>12</v>
      </c>
      <c r="F2573">
        <v>5</v>
      </c>
      <c r="G2573">
        <v>3</v>
      </c>
      <c r="J2573" s="1">
        <f t="shared" si="463"/>
        <v>1.9634954084936209E-3</v>
      </c>
      <c r="K2573" s="2">
        <f t="shared" si="465"/>
        <v>3.6378364277704512E-3</v>
      </c>
      <c r="L2573" t="s">
        <v>13</v>
      </c>
    </row>
    <row r="2574" spans="1:12" hidden="1" x14ac:dyDescent="0.3">
      <c r="A2574">
        <v>28</v>
      </c>
      <c r="B2574">
        <v>88</v>
      </c>
      <c r="C2574">
        <v>1</v>
      </c>
      <c r="D2574">
        <v>24</v>
      </c>
      <c r="E2574" t="s">
        <v>18</v>
      </c>
      <c r="F2574">
        <v>5</v>
      </c>
      <c r="G2574">
        <v>3</v>
      </c>
      <c r="J2574" s="1">
        <f t="shared" si="463"/>
        <v>1.9634954084936209E-3</v>
      </c>
      <c r="K2574" s="2">
        <f t="shared" ref="K2574:K2576" si="466">EXP(-9.81042+1.86563*LN(F2574)+1.0563*LN(G2574))</f>
        <v>3.5268851656513989E-3</v>
      </c>
      <c r="L2574" t="s">
        <v>13</v>
      </c>
    </row>
    <row r="2575" spans="1:12" hidden="1" x14ac:dyDescent="0.3">
      <c r="A2575">
        <v>28</v>
      </c>
      <c r="B2575">
        <v>88</v>
      </c>
      <c r="C2575">
        <v>1</v>
      </c>
      <c r="D2575">
        <v>24</v>
      </c>
      <c r="E2575" t="s">
        <v>18</v>
      </c>
      <c r="F2575">
        <v>10</v>
      </c>
      <c r="G2575">
        <v>6</v>
      </c>
      <c r="J2575" s="1">
        <f t="shared" si="463"/>
        <v>7.8539816339744835E-3</v>
      </c>
      <c r="K2575" s="2">
        <f t="shared" si="466"/>
        <v>2.6728826664807165E-2</v>
      </c>
      <c r="L2575" t="s">
        <v>13</v>
      </c>
    </row>
    <row r="2576" spans="1:12" hidden="1" x14ac:dyDescent="0.3">
      <c r="A2576">
        <v>28</v>
      </c>
      <c r="B2576">
        <v>88</v>
      </c>
      <c r="C2576">
        <v>1</v>
      </c>
      <c r="D2576">
        <v>24</v>
      </c>
      <c r="E2576" t="s">
        <v>18</v>
      </c>
      <c r="F2576">
        <v>5</v>
      </c>
      <c r="G2576">
        <v>6</v>
      </c>
      <c r="J2576" s="1">
        <f t="shared" si="463"/>
        <v>1.9634954084936209E-3</v>
      </c>
      <c r="K2576" s="2">
        <f t="shared" si="466"/>
        <v>7.3344795804612326E-3</v>
      </c>
      <c r="L2576" t="s">
        <v>13</v>
      </c>
    </row>
    <row r="2577" spans="1:12" hidden="1" x14ac:dyDescent="0.3">
      <c r="A2577">
        <v>28</v>
      </c>
      <c r="B2577">
        <v>88</v>
      </c>
      <c r="C2577">
        <v>1</v>
      </c>
      <c r="D2577">
        <v>22</v>
      </c>
      <c r="E2577" t="s">
        <v>15</v>
      </c>
      <c r="F2577">
        <v>5</v>
      </c>
      <c r="G2577">
        <v>3</v>
      </c>
      <c r="J2577" s="1">
        <f t="shared" si="463"/>
        <v>1.9634954084936209E-3</v>
      </c>
      <c r="K2577" s="2">
        <f t="shared" ref="K2577:K2581" si="467">EXP(-9.7663+1.83097*LN(F2577)+1.09511*LN(G2577))</f>
        <v>3.6378364277704512E-3</v>
      </c>
      <c r="L2577" t="s">
        <v>13</v>
      </c>
    </row>
    <row r="2578" spans="1:12" hidden="1" x14ac:dyDescent="0.3">
      <c r="A2578">
        <v>28</v>
      </c>
      <c r="B2578">
        <v>88</v>
      </c>
      <c r="C2578">
        <v>1</v>
      </c>
      <c r="D2578">
        <v>10</v>
      </c>
      <c r="E2578" t="s">
        <v>21</v>
      </c>
      <c r="F2578">
        <v>5</v>
      </c>
      <c r="G2578">
        <v>3</v>
      </c>
      <c r="J2578" s="1">
        <f t="shared" si="463"/>
        <v>1.9634954084936209E-3</v>
      </c>
      <c r="K2578" s="2">
        <f t="shared" si="467"/>
        <v>3.6378364277704512E-3</v>
      </c>
      <c r="L2578" t="s">
        <v>13</v>
      </c>
    </row>
    <row r="2579" spans="1:12" hidden="1" x14ac:dyDescent="0.3">
      <c r="A2579">
        <v>28</v>
      </c>
      <c r="B2579">
        <v>88</v>
      </c>
      <c r="C2579">
        <v>1</v>
      </c>
      <c r="D2579">
        <v>10</v>
      </c>
      <c r="E2579" t="s">
        <v>12</v>
      </c>
      <c r="F2579">
        <v>5</v>
      </c>
      <c r="G2579">
        <v>3</v>
      </c>
      <c r="J2579" s="1">
        <f t="shared" si="463"/>
        <v>1.9634954084936209E-3</v>
      </c>
      <c r="K2579" s="2">
        <f t="shared" si="467"/>
        <v>3.6378364277704512E-3</v>
      </c>
      <c r="L2579" t="s">
        <v>13</v>
      </c>
    </row>
    <row r="2580" spans="1:12" hidden="1" x14ac:dyDescent="0.3">
      <c r="A2580">
        <v>28</v>
      </c>
      <c r="B2580">
        <v>88</v>
      </c>
      <c r="C2580">
        <v>1</v>
      </c>
      <c r="D2580">
        <v>10</v>
      </c>
      <c r="E2580" t="s">
        <v>12</v>
      </c>
      <c r="F2580">
        <v>10</v>
      </c>
      <c r="G2580">
        <v>3</v>
      </c>
      <c r="J2580" s="1">
        <f t="shared" si="463"/>
        <v>7.8539816339744835E-3</v>
      </c>
      <c r="K2580" s="2">
        <f t="shared" si="467"/>
        <v>1.2942556175112916E-2</v>
      </c>
      <c r="L2580" t="s">
        <v>13</v>
      </c>
    </row>
    <row r="2581" spans="1:12" hidden="1" x14ac:dyDescent="0.3">
      <c r="A2581">
        <v>28</v>
      </c>
      <c r="B2581">
        <v>88</v>
      </c>
      <c r="C2581">
        <v>1</v>
      </c>
      <c r="D2581">
        <v>10</v>
      </c>
      <c r="E2581" t="s">
        <v>12</v>
      </c>
      <c r="F2581">
        <v>5</v>
      </c>
      <c r="G2581">
        <v>3</v>
      </c>
      <c r="J2581" s="1">
        <f t="shared" si="463"/>
        <v>1.9634954084936209E-3</v>
      </c>
      <c r="K2581" s="2">
        <f t="shared" si="467"/>
        <v>3.6378364277704512E-3</v>
      </c>
      <c r="L2581" t="s">
        <v>13</v>
      </c>
    </row>
    <row r="2582" spans="1:12" hidden="1" x14ac:dyDescent="0.3">
      <c r="A2582">
        <v>28</v>
      </c>
      <c r="B2582">
        <v>88</v>
      </c>
      <c r="C2582">
        <v>1</v>
      </c>
      <c r="D2582">
        <v>24</v>
      </c>
      <c r="E2582" t="s">
        <v>18</v>
      </c>
      <c r="F2582">
        <v>5</v>
      </c>
      <c r="G2582">
        <v>3</v>
      </c>
      <c r="J2582" s="1">
        <f t="shared" si="463"/>
        <v>1.9634954084936209E-3</v>
      </c>
      <c r="K2582" s="2">
        <f>EXP(-9.81042+1.86563*LN(F2582)+1.0563*LN(G2582))</f>
        <v>3.5268851656513989E-3</v>
      </c>
      <c r="L2582" t="s">
        <v>13</v>
      </c>
    </row>
    <row r="2583" spans="1:12" hidden="1" x14ac:dyDescent="0.3">
      <c r="A2583">
        <v>28</v>
      </c>
      <c r="B2583">
        <v>88</v>
      </c>
      <c r="C2583">
        <v>1</v>
      </c>
      <c r="D2583">
        <v>10</v>
      </c>
      <c r="E2583" t="s">
        <v>12</v>
      </c>
      <c r="F2583">
        <v>25</v>
      </c>
      <c r="G2583">
        <v>6</v>
      </c>
      <c r="J2583" s="1">
        <f t="shared" si="463"/>
        <v>4.9087385212340517E-2</v>
      </c>
      <c r="K2583" s="2">
        <f>EXP(-9.7663+1.83097*LN(F2583)+1.09511*LN(G2583))</f>
        <v>0.14801210491524977</v>
      </c>
      <c r="L2583" t="s">
        <v>17</v>
      </c>
    </row>
    <row r="2584" spans="1:12" hidden="1" x14ac:dyDescent="0.3">
      <c r="A2584">
        <v>28</v>
      </c>
      <c r="B2584">
        <v>88</v>
      </c>
      <c r="C2584">
        <v>1</v>
      </c>
      <c r="D2584">
        <v>24</v>
      </c>
      <c r="E2584" t="s">
        <v>18</v>
      </c>
      <c r="F2584">
        <v>5</v>
      </c>
      <c r="G2584">
        <v>6</v>
      </c>
      <c r="J2584" s="1">
        <f t="shared" si="463"/>
        <v>1.9634954084936209E-3</v>
      </c>
      <c r="K2584" s="2">
        <f>EXP(-9.81042+1.86563*LN(F2584)+1.0563*LN(G2584))</f>
        <v>7.3344795804612326E-3</v>
      </c>
      <c r="L2584" t="s">
        <v>13</v>
      </c>
    </row>
    <row r="2585" spans="1:12" hidden="1" x14ac:dyDescent="0.3">
      <c r="A2585">
        <v>28</v>
      </c>
      <c r="B2585">
        <v>88</v>
      </c>
      <c r="C2585">
        <v>1</v>
      </c>
      <c r="D2585">
        <v>22</v>
      </c>
      <c r="E2585" t="s">
        <v>15</v>
      </c>
      <c r="F2585">
        <v>5</v>
      </c>
      <c r="G2585">
        <v>3</v>
      </c>
      <c r="J2585" s="1">
        <f t="shared" si="463"/>
        <v>1.9634954084936209E-3</v>
      </c>
      <c r="K2585" s="2">
        <f t="shared" ref="K2585:K2589" si="468">EXP(-9.7663+1.83097*LN(F2585)+1.09511*LN(G2585))</f>
        <v>3.6378364277704512E-3</v>
      </c>
      <c r="L2585" t="s">
        <v>13</v>
      </c>
    </row>
    <row r="2586" spans="1:12" hidden="1" x14ac:dyDescent="0.3">
      <c r="A2586">
        <v>28</v>
      </c>
      <c r="B2586">
        <v>88</v>
      </c>
      <c r="C2586">
        <v>1</v>
      </c>
      <c r="D2586">
        <v>10</v>
      </c>
      <c r="E2586" t="s">
        <v>21</v>
      </c>
      <c r="F2586">
        <v>5</v>
      </c>
      <c r="G2586">
        <v>3</v>
      </c>
      <c r="J2586" s="1">
        <f t="shared" si="463"/>
        <v>1.9634954084936209E-3</v>
      </c>
      <c r="K2586" s="2">
        <f t="shared" si="468"/>
        <v>3.6378364277704512E-3</v>
      </c>
      <c r="L2586" t="s">
        <v>13</v>
      </c>
    </row>
    <row r="2587" spans="1:12" hidden="1" x14ac:dyDescent="0.3">
      <c r="A2587">
        <v>28</v>
      </c>
      <c r="B2587">
        <v>88</v>
      </c>
      <c r="C2587">
        <v>1</v>
      </c>
      <c r="D2587">
        <v>10</v>
      </c>
      <c r="E2587" t="s">
        <v>12</v>
      </c>
      <c r="F2587">
        <v>5</v>
      </c>
      <c r="G2587">
        <v>3</v>
      </c>
      <c r="J2587" s="1">
        <f t="shared" si="463"/>
        <v>1.9634954084936209E-3</v>
      </c>
      <c r="K2587" s="2">
        <f t="shared" si="468"/>
        <v>3.6378364277704512E-3</v>
      </c>
      <c r="L2587" t="s">
        <v>13</v>
      </c>
    </row>
    <row r="2588" spans="1:12" hidden="1" x14ac:dyDescent="0.3">
      <c r="A2588">
        <v>28</v>
      </c>
      <c r="B2588">
        <v>88</v>
      </c>
      <c r="C2588">
        <v>1</v>
      </c>
      <c r="D2588">
        <v>10</v>
      </c>
      <c r="E2588" t="s">
        <v>12</v>
      </c>
      <c r="F2588">
        <v>10</v>
      </c>
      <c r="G2588">
        <v>3</v>
      </c>
      <c r="J2588" s="1">
        <f t="shared" si="463"/>
        <v>7.8539816339744835E-3</v>
      </c>
      <c r="K2588" s="2">
        <f t="shared" si="468"/>
        <v>1.2942556175112916E-2</v>
      </c>
      <c r="L2588" t="s">
        <v>13</v>
      </c>
    </row>
    <row r="2589" spans="1:12" hidden="1" x14ac:dyDescent="0.3">
      <c r="A2589">
        <v>28</v>
      </c>
      <c r="B2589">
        <v>88</v>
      </c>
      <c r="C2589">
        <v>1</v>
      </c>
      <c r="D2589">
        <v>10</v>
      </c>
      <c r="E2589" t="s">
        <v>12</v>
      </c>
      <c r="F2589">
        <v>5</v>
      </c>
      <c r="G2589">
        <v>3</v>
      </c>
      <c r="J2589" s="1">
        <f t="shared" si="463"/>
        <v>1.9634954084936209E-3</v>
      </c>
      <c r="K2589" s="2">
        <f t="shared" si="468"/>
        <v>3.6378364277704512E-3</v>
      </c>
      <c r="L2589" t="s">
        <v>13</v>
      </c>
    </row>
    <row r="2590" spans="1:12" hidden="1" x14ac:dyDescent="0.3">
      <c r="A2590">
        <v>28</v>
      </c>
      <c r="B2590">
        <v>88</v>
      </c>
      <c r="C2590">
        <v>1</v>
      </c>
      <c r="D2590">
        <v>24</v>
      </c>
      <c r="E2590" t="s">
        <v>18</v>
      </c>
      <c r="F2590">
        <v>5</v>
      </c>
      <c r="G2590">
        <v>3</v>
      </c>
      <c r="J2590" s="1">
        <f t="shared" si="463"/>
        <v>1.9634954084936209E-3</v>
      </c>
      <c r="K2590" s="2">
        <f>EXP(-9.81042+1.86563*LN(F2590)+1.0563*LN(G2590))</f>
        <v>3.5268851656513989E-3</v>
      </c>
      <c r="L2590" t="s">
        <v>13</v>
      </c>
    </row>
    <row r="2591" spans="1:12" hidden="1" x14ac:dyDescent="0.3">
      <c r="A2591">
        <v>28</v>
      </c>
      <c r="B2591">
        <v>88</v>
      </c>
      <c r="C2591">
        <v>1</v>
      </c>
      <c r="D2591">
        <v>10</v>
      </c>
      <c r="E2591" t="s">
        <v>12</v>
      </c>
      <c r="F2591">
        <v>25</v>
      </c>
      <c r="G2591">
        <v>6</v>
      </c>
      <c r="J2591" s="1">
        <f t="shared" si="463"/>
        <v>4.9087385212340517E-2</v>
      </c>
      <c r="K2591" s="2">
        <f>EXP(-9.7663+1.83097*LN(F2591)+1.09511*LN(G2591))</f>
        <v>0.14801210491524977</v>
      </c>
      <c r="L2591" t="s">
        <v>17</v>
      </c>
    </row>
    <row r="2592" spans="1:12" hidden="1" x14ac:dyDescent="0.3">
      <c r="A2592">
        <v>28</v>
      </c>
      <c r="B2592">
        <v>88</v>
      </c>
      <c r="C2592">
        <v>1</v>
      </c>
      <c r="D2592">
        <v>24</v>
      </c>
      <c r="E2592" t="s">
        <v>18</v>
      </c>
      <c r="F2592">
        <v>5</v>
      </c>
      <c r="G2592">
        <v>3</v>
      </c>
      <c r="J2592" s="1">
        <f t="shared" si="463"/>
        <v>1.9634954084936209E-3</v>
      </c>
      <c r="K2592" s="2">
        <f t="shared" ref="K2592:K2598" si="469">EXP(-9.81042+1.86563*LN(F2592)+1.0563*LN(G2592))</f>
        <v>3.5268851656513989E-3</v>
      </c>
      <c r="L2592" t="s">
        <v>13</v>
      </c>
    </row>
    <row r="2593" spans="1:12" hidden="1" x14ac:dyDescent="0.3">
      <c r="A2593">
        <v>28</v>
      </c>
      <c r="B2593">
        <v>88</v>
      </c>
      <c r="C2593">
        <v>1</v>
      </c>
      <c r="D2593">
        <v>24</v>
      </c>
      <c r="E2593" t="s">
        <v>18</v>
      </c>
      <c r="F2593">
        <v>5</v>
      </c>
      <c r="G2593">
        <v>3</v>
      </c>
      <c r="J2593" s="1">
        <f t="shared" si="463"/>
        <v>1.9634954084936209E-3</v>
      </c>
      <c r="K2593" s="2">
        <f t="shared" si="469"/>
        <v>3.5268851656513989E-3</v>
      </c>
      <c r="L2593" t="s">
        <v>13</v>
      </c>
    </row>
    <row r="2594" spans="1:12" hidden="1" x14ac:dyDescent="0.3">
      <c r="A2594">
        <v>28</v>
      </c>
      <c r="B2594">
        <v>88</v>
      </c>
      <c r="C2594">
        <v>1</v>
      </c>
      <c r="D2594">
        <v>24</v>
      </c>
      <c r="E2594" t="s">
        <v>18</v>
      </c>
      <c r="F2594">
        <v>5</v>
      </c>
      <c r="G2594">
        <v>3</v>
      </c>
      <c r="J2594" s="1">
        <f t="shared" si="463"/>
        <v>1.9634954084936209E-3</v>
      </c>
      <c r="K2594" s="2">
        <f t="shared" si="469"/>
        <v>3.5268851656513989E-3</v>
      </c>
      <c r="L2594" t="s">
        <v>13</v>
      </c>
    </row>
    <row r="2595" spans="1:12" hidden="1" x14ac:dyDescent="0.3">
      <c r="A2595">
        <v>28</v>
      </c>
      <c r="B2595">
        <v>88</v>
      </c>
      <c r="C2595">
        <v>1</v>
      </c>
      <c r="D2595">
        <v>24</v>
      </c>
      <c r="E2595" t="s">
        <v>18</v>
      </c>
      <c r="F2595">
        <v>5</v>
      </c>
      <c r="G2595">
        <v>3</v>
      </c>
      <c r="J2595" s="1">
        <f t="shared" si="463"/>
        <v>1.9634954084936209E-3</v>
      </c>
      <c r="K2595" s="2">
        <f t="shared" si="469"/>
        <v>3.5268851656513989E-3</v>
      </c>
      <c r="L2595" t="s">
        <v>13</v>
      </c>
    </row>
    <row r="2596" spans="1:12" hidden="1" x14ac:dyDescent="0.3">
      <c r="A2596">
        <v>28</v>
      </c>
      <c r="B2596">
        <v>88</v>
      </c>
      <c r="C2596">
        <v>1</v>
      </c>
      <c r="D2596">
        <v>24</v>
      </c>
      <c r="E2596" t="s">
        <v>18</v>
      </c>
      <c r="F2596">
        <v>5</v>
      </c>
      <c r="G2596">
        <v>3</v>
      </c>
      <c r="J2596" s="1">
        <f t="shared" si="463"/>
        <v>1.9634954084936209E-3</v>
      </c>
      <c r="K2596" s="2">
        <f t="shared" si="469"/>
        <v>3.5268851656513989E-3</v>
      </c>
      <c r="L2596" t="s">
        <v>13</v>
      </c>
    </row>
    <row r="2597" spans="1:12" hidden="1" x14ac:dyDescent="0.3">
      <c r="A2597">
        <v>28</v>
      </c>
      <c r="B2597">
        <v>88</v>
      </c>
      <c r="C2597">
        <v>1</v>
      </c>
      <c r="D2597">
        <v>24</v>
      </c>
      <c r="E2597" t="s">
        <v>18</v>
      </c>
      <c r="F2597">
        <v>5</v>
      </c>
      <c r="G2597">
        <v>3</v>
      </c>
      <c r="J2597" s="1">
        <f t="shared" si="463"/>
        <v>1.9634954084936209E-3</v>
      </c>
      <c r="K2597" s="2">
        <f t="shared" si="469"/>
        <v>3.5268851656513989E-3</v>
      </c>
      <c r="L2597" t="s">
        <v>13</v>
      </c>
    </row>
    <row r="2598" spans="1:12" hidden="1" x14ac:dyDescent="0.3">
      <c r="A2598">
        <v>28</v>
      </c>
      <c r="B2598">
        <v>88</v>
      </c>
      <c r="C2598">
        <v>1</v>
      </c>
      <c r="D2598">
        <v>24</v>
      </c>
      <c r="E2598" t="s">
        <v>18</v>
      </c>
      <c r="F2598">
        <v>5</v>
      </c>
      <c r="G2598">
        <v>3</v>
      </c>
      <c r="J2598" s="1">
        <f t="shared" si="463"/>
        <v>1.9634954084936209E-3</v>
      </c>
      <c r="K2598" s="2">
        <f t="shared" si="469"/>
        <v>3.5268851656513989E-3</v>
      </c>
      <c r="L2598" t="s">
        <v>13</v>
      </c>
    </row>
    <row r="2599" spans="1:12" hidden="1" x14ac:dyDescent="0.3">
      <c r="A2599">
        <v>28</v>
      </c>
      <c r="B2599">
        <v>88</v>
      </c>
      <c r="C2599">
        <v>1</v>
      </c>
      <c r="D2599">
        <v>10</v>
      </c>
      <c r="E2599" t="s">
        <v>12</v>
      </c>
      <c r="F2599">
        <v>5</v>
      </c>
      <c r="G2599">
        <v>3</v>
      </c>
      <c r="J2599" s="1">
        <f t="shared" si="463"/>
        <v>1.9634954084936209E-3</v>
      </c>
      <c r="K2599" s="2">
        <f t="shared" ref="K2599:K2602" si="470">EXP(-9.7663+1.83097*LN(F2599)+1.09511*LN(G2599))</f>
        <v>3.6378364277704512E-3</v>
      </c>
      <c r="L2599" t="s">
        <v>13</v>
      </c>
    </row>
    <row r="2600" spans="1:12" hidden="1" x14ac:dyDescent="0.3">
      <c r="A2600">
        <v>28</v>
      </c>
      <c r="B2600">
        <v>88</v>
      </c>
      <c r="C2600">
        <v>1</v>
      </c>
      <c r="D2600">
        <v>10</v>
      </c>
      <c r="E2600" t="s">
        <v>12</v>
      </c>
      <c r="F2600">
        <v>5</v>
      </c>
      <c r="G2600">
        <v>3</v>
      </c>
      <c r="J2600" s="1">
        <f t="shared" si="463"/>
        <v>1.9634954084936209E-3</v>
      </c>
      <c r="K2600" s="2">
        <f t="shared" si="470"/>
        <v>3.6378364277704512E-3</v>
      </c>
      <c r="L2600" t="s">
        <v>13</v>
      </c>
    </row>
    <row r="2601" spans="1:12" hidden="1" x14ac:dyDescent="0.3">
      <c r="A2601">
        <v>28</v>
      </c>
      <c r="B2601">
        <v>88</v>
      </c>
      <c r="C2601">
        <v>1</v>
      </c>
      <c r="D2601">
        <v>10</v>
      </c>
      <c r="E2601" t="s">
        <v>12</v>
      </c>
      <c r="F2601">
        <v>10</v>
      </c>
      <c r="G2601">
        <v>3</v>
      </c>
      <c r="J2601" s="1">
        <f t="shared" si="463"/>
        <v>7.8539816339744835E-3</v>
      </c>
      <c r="K2601" s="2">
        <f t="shared" si="470"/>
        <v>1.2942556175112916E-2</v>
      </c>
      <c r="L2601" t="s">
        <v>13</v>
      </c>
    </row>
    <row r="2602" spans="1:12" hidden="1" x14ac:dyDescent="0.3">
      <c r="A2602">
        <v>28</v>
      </c>
      <c r="B2602">
        <v>88</v>
      </c>
      <c r="C2602">
        <v>1</v>
      </c>
      <c r="D2602">
        <v>10</v>
      </c>
      <c r="E2602" t="s">
        <v>12</v>
      </c>
      <c r="F2602">
        <v>5</v>
      </c>
      <c r="G2602">
        <v>3</v>
      </c>
      <c r="J2602" s="1">
        <f t="shared" si="463"/>
        <v>1.9634954084936209E-3</v>
      </c>
      <c r="K2602" s="2">
        <f t="shared" si="470"/>
        <v>3.6378364277704512E-3</v>
      </c>
      <c r="L2602" t="s">
        <v>13</v>
      </c>
    </row>
    <row r="2603" spans="1:12" hidden="1" x14ac:dyDescent="0.3">
      <c r="A2603">
        <v>28</v>
      </c>
      <c r="B2603">
        <v>88</v>
      </c>
      <c r="C2603">
        <v>1</v>
      </c>
      <c r="D2603">
        <v>24</v>
      </c>
      <c r="E2603" t="s">
        <v>18</v>
      </c>
      <c r="F2603">
        <v>5</v>
      </c>
      <c r="G2603">
        <v>3</v>
      </c>
      <c r="J2603" s="1">
        <f t="shared" si="463"/>
        <v>1.9634954084936209E-3</v>
      </c>
      <c r="K2603" s="2">
        <f>EXP(-9.81042+1.86563*LN(F2603)+1.0563*LN(G2603))</f>
        <v>3.5268851656513989E-3</v>
      </c>
      <c r="L2603" t="s">
        <v>13</v>
      </c>
    </row>
    <row r="2604" spans="1:12" hidden="1" x14ac:dyDescent="0.3">
      <c r="A2604">
        <v>28</v>
      </c>
      <c r="B2604">
        <v>88</v>
      </c>
      <c r="C2604">
        <v>1</v>
      </c>
      <c r="D2604">
        <v>10</v>
      </c>
      <c r="E2604" t="s">
        <v>12</v>
      </c>
      <c r="F2604">
        <v>25</v>
      </c>
      <c r="G2604">
        <v>6</v>
      </c>
      <c r="J2604" s="1">
        <f t="shared" si="463"/>
        <v>4.9087385212340517E-2</v>
      </c>
      <c r="K2604" s="2">
        <f>EXP(-9.7663+1.83097*LN(F2604)+1.09511*LN(G2604))</f>
        <v>0.14801210491524977</v>
      </c>
      <c r="L2604" t="s">
        <v>17</v>
      </c>
    </row>
    <row r="2605" spans="1:12" hidden="1" x14ac:dyDescent="0.3">
      <c r="A2605">
        <v>28</v>
      </c>
      <c r="B2605">
        <v>89</v>
      </c>
      <c r="C2605">
        <v>1</v>
      </c>
      <c r="D2605">
        <v>24</v>
      </c>
      <c r="E2605" t="s">
        <v>18</v>
      </c>
      <c r="F2605">
        <v>5</v>
      </c>
      <c r="G2605">
        <v>3</v>
      </c>
      <c r="J2605" s="1">
        <f t="shared" si="463"/>
        <v>1.9634954084936209E-3</v>
      </c>
      <c r="K2605" s="2">
        <f>EXP(-9.81042+1.86563*LN(F2605)+1.0563*LN(G2605))</f>
        <v>3.5268851656513989E-3</v>
      </c>
      <c r="L2605" t="s">
        <v>13</v>
      </c>
    </row>
    <row r="2606" spans="1:12" hidden="1" x14ac:dyDescent="0.3">
      <c r="A2606">
        <v>28</v>
      </c>
      <c r="B2606">
        <v>89</v>
      </c>
      <c r="C2606">
        <v>1</v>
      </c>
      <c r="D2606">
        <v>10</v>
      </c>
      <c r="E2606" t="s">
        <v>12</v>
      </c>
      <c r="F2606">
        <v>25</v>
      </c>
      <c r="G2606">
        <v>6</v>
      </c>
      <c r="J2606" s="1">
        <f t="shared" si="463"/>
        <v>4.9087385212340517E-2</v>
      </c>
      <c r="K2606" s="2">
        <f>EXP(-9.7663+1.83097*LN(F2606)+1.09511*LN(G2606))</f>
        <v>0.14801210491524977</v>
      </c>
      <c r="L2606" t="s">
        <v>17</v>
      </c>
    </row>
    <row r="2607" spans="1:12" hidden="1" x14ac:dyDescent="0.3">
      <c r="A2607">
        <v>28</v>
      </c>
      <c r="B2607">
        <v>89</v>
      </c>
      <c r="C2607">
        <v>1</v>
      </c>
      <c r="D2607">
        <v>24</v>
      </c>
      <c r="E2607" t="s">
        <v>18</v>
      </c>
      <c r="F2607">
        <v>5</v>
      </c>
      <c r="G2607">
        <v>3</v>
      </c>
      <c r="J2607" s="1">
        <f t="shared" si="463"/>
        <v>1.9634954084936209E-3</v>
      </c>
      <c r="K2607" s="2">
        <f>EXP(-9.81042+1.86563*LN(F2607)+1.0563*LN(G2607))</f>
        <v>3.5268851656513989E-3</v>
      </c>
      <c r="L2607" t="s">
        <v>13</v>
      </c>
    </row>
    <row r="2608" spans="1:12" hidden="1" x14ac:dyDescent="0.3">
      <c r="A2608">
        <v>28</v>
      </c>
      <c r="B2608">
        <v>89</v>
      </c>
      <c r="C2608">
        <v>1</v>
      </c>
      <c r="D2608">
        <v>10</v>
      </c>
      <c r="E2608" t="s">
        <v>12</v>
      </c>
      <c r="F2608">
        <v>25</v>
      </c>
      <c r="G2608">
        <v>6</v>
      </c>
      <c r="J2608" s="1">
        <f t="shared" si="463"/>
        <v>4.9087385212340517E-2</v>
      </c>
      <c r="K2608" s="2">
        <f>EXP(-9.7663+1.83097*LN(F2608)+1.09511*LN(G2608))</f>
        <v>0.14801210491524977</v>
      </c>
      <c r="L2608" t="s">
        <v>17</v>
      </c>
    </row>
    <row r="2609" spans="1:12" hidden="1" x14ac:dyDescent="0.3">
      <c r="A2609">
        <v>28</v>
      </c>
      <c r="B2609">
        <v>89</v>
      </c>
      <c r="C2609">
        <v>1</v>
      </c>
      <c r="D2609">
        <v>24</v>
      </c>
      <c r="E2609" t="s">
        <v>18</v>
      </c>
      <c r="F2609">
        <v>5</v>
      </c>
      <c r="G2609">
        <v>3</v>
      </c>
      <c r="J2609" s="1">
        <f t="shared" si="463"/>
        <v>1.9634954084936209E-3</v>
      </c>
      <c r="K2609" s="2">
        <f t="shared" ref="K2609:K2610" si="471">EXP(-9.81042+1.86563*LN(F2609)+1.0563*LN(G2609))</f>
        <v>3.5268851656513989E-3</v>
      </c>
      <c r="L2609" t="s">
        <v>13</v>
      </c>
    </row>
    <row r="2610" spans="1:12" hidden="1" x14ac:dyDescent="0.3">
      <c r="A2610">
        <v>28</v>
      </c>
      <c r="B2610">
        <v>89</v>
      </c>
      <c r="C2610">
        <v>1</v>
      </c>
      <c r="D2610">
        <v>24</v>
      </c>
      <c r="E2610" t="s">
        <v>18</v>
      </c>
      <c r="F2610">
        <v>10</v>
      </c>
      <c r="G2610">
        <v>5</v>
      </c>
      <c r="J2610" s="1">
        <f t="shared" si="463"/>
        <v>7.8539816339744835E-3</v>
      </c>
      <c r="K2610" s="2">
        <f t="shared" si="471"/>
        <v>2.2046555420420225E-2</v>
      </c>
      <c r="L2610" t="s">
        <v>13</v>
      </c>
    </row>
    <row r="2611" spans="1:12" hidden="1" x14ac:dyDescent="0.3">
      <c r="A2611">
        <v>28</v>
      </c>
      <c r="B2611">
        <v>89</v>
      </c>
      <c r="C2611">
        <v>1</v>
      </c>
      <c r="D2611">
        <v>10</v>
      </c>
      <c r="E2611" t="s">
        <v>12</v>
      </c>
      <c r="F2611">
        <v>10</v>
      </c>
      <c r="G2611">
        <v>3</v>
      </c>
      <c r="J2611" s="1">
        <f t="shared" si="463"/>
        <v>7.8539816339744835E-3</v>
      </c>
      <c r="K2611" s="2">
        <f t="shared" ref="K2611:K2612" si="472">EXP(-9.7663+1.83097*LN(F2611)+1.09511*LN(G2611))</f>
        <v>1.2942556175112916E-2</v>
      </c>
      <c r="L2611" t="s">
        <v>13</v>
      </c>
    </row>
    <row r="2612" spans="1:12" hidden="1" x14ac:dyDescent="0.3">
      <c r="A2612">
        <v>28</v>
      </c>
      <c r="B2612">
        <v>89</v>
      </c>
      <c r="C2612">
        <v>1</v>
      </c>
      <c r="D2612">
        <v>10</v>
      </c>
      <c r="E2612" t="s">
        <v>12</v>
      </c>
      <c r="F2612">
        <v>5</v>
      </c>
      <c r="G2612">
        <v>3</v>
      </c>
      <c r="J2612" s="1">
        <f t="shared" si="463"/>
        <v>1.9634954084936209E-3</v>
      </c>
      <c r="K2612" s="2">
        <f t="shared" si="472"/>
        <v>3.6378364277704512E-3</v>
      </c>
      <c r="L2612" t="s">
        <v>13</v>
      </c>
    </row>
    <row r="2613" spans="1:12" hidden="1" x14ac:dyDescent="0.3">
      <c r="A2613">
        <v>28</v>
      </c>
      <c r="B2613">
        <v>89</v>
      </c>
      <c r="C2613">
        <v>1</v>
      </c>
      <c r="D2613">
        <v>24</v>
      </c>
      <c r="E2613" t="s">
        <v>18</v>
      </c>
      <c r="F2613">
        <v>5</v>
      </c>
      <c r="G2613">
        <v>3</v>
      </c>
      <c r="J2613" s="1">
        <f t="shared" si="463"/>
        <v>1.9634954084936209E-3</v>
      </c>
      <c r="K2613" s="2">
        <f t="shared" ref="K2613:K2615" si="473">EXP(-9.81042+1.86563*LN(F2613)+1.0563*LN(G2613))</f>
        <v>3.5268851656513989E-3</v>
      </c>
      <c r="L2613" t="s">
        <v>13</v>
      </c>
    </row>
    <row r="2614" spans="1:12" hidden="1" x14ac:dyDescent="0.3">
      <c r="A2614">
        <v>28</v>
      </c>
      <c r="B2614">
        <v>89</v>
      </c>
      <c r="C2614">
        <v>1</v>
      </c>
      <c r="D2614">
        <v>24</v>
      </c>
      <c r="E2614" t="s">
        <v>18</v>
      </c>
      <c r="F2614">
        <v>10</v>
      </c>
      <c r="G2614">
        <v>6</v>
      </c>
      <c r="J2614" s="1">
        <f t="shared" si="463"/>
        <v>7.8539816339744835E-3</v>
      </c>
      <c r="K2614" s="2">
        <f t="shared" si="473"/>
        <v>2.6728826664807165E-2</v>
      </c>
      <c r="L2614" t="s">
        <v>13</v>
      </c>
    </row>
    <row r="2615" spans="1:12" hidden="1" x14ac:dyDescent="0.3">
      <c r="A2615">
        <v>28</v>
      </c>
      <c r="B2615">
        <v>89</v>
      </c>
      <c r="C2615">
        <v>1</v>
      </c>
      <c r="D2615">
        <v>24</v>
      </c>
      <c r="E2615" t="s">
        <v>18</v>
      </c>
      <c r="F2615">
        <v>5</v>
      </c>
      <c r="G2615">
        <v>6</v>
      </c>
      <c r="J2615" s="1">
        <f t="shared" si="463"/>
        <v>1.9634954084936209E-3</v>
      </c>
      <c r="K2615" s="2">
        <f t="shared" si="473"/>
        <v>7.3344795804612326E-3</v>
      </c>
      <c r="L2615" t="s">
        <v>13</v>
      </c>
    </row>
    <row r="2616" spans="1:12" hidden="1" x14ac:dyDescent="0.3">
      <c r="A2616">
        <v>28</v>
      </c>
      <c r="B2616">
        <v>89</v>
      </c>
      <c r="C2616">
        <v>1</v>
      </c>
      <c r="D2616">
        <v>22</v>
      </c>
      <c r="E2616" t="s">
        <v>15</v>
      </c>
      <c r="F2616">
        <v>5</v>
      </c>
      <c r="G2616">
        <v>3</v>
      </c>
      <c r="J2616" s="1">
        <f t="shared" si="463"/>
        <v>1.9634954084936209E-3</v>
      </c>
      <c r="K2616" s="2">
        <f t="shared" ref="K2616:K2620" si="474">EXP(-9.7663+1.83097*LN(F2616)+1.09511*LN(G2616))</f>
        <v>3.6378364277704512E-3</v>
      </c>
      <c r="L2616" t="s">
        <v>13</v>
      </c>
    </row>
    <row r="2617" spans="1:12" hidden="1" x14ac:dyDescent="0.3">
      <c r="A2617">
        <v>28</v>
      </c>
      <c r="B2617">
        <v>89</v>
      </c>
      <c r="C2617">
        <v>1</v>
      </c>
      <c r="D2617">
        <v>10</v>
      </c>
      <c r="E2617" t="s">
        <v>21</v>
      </c>
      <c r="F2617">
        <v>5</v>
      </c>
      <c r="G2617">
        <v>3</v>
      </c>
      <c r="J2617" s="1">
        <f t="shared" si="463"/>
        <v>1.9634954084936209E-3</v>
      </c>
      <c r="K2617" s="2">
        <f t="shared" si="474"/>
        <v>3.6378364277704512E-3</v>
      </c>
      <c r="L2617" t="s">
        <v>13</v>
      </c>
    </row>
    <row r="2618" spans="1:12" hidden="1" x14ac:dyDescent="0.3">
      <c r="A2618">
        <v>28</v>
      </c>
      <c r="B2618">
        <v>89</v>
      </c>
      <c r="C2618">
        <v>1</v>
      </c>
      <c r="D2618">
        <v>10</v>
      </c>
      <c r="E2618" t="s">
        <v>12</v>
      </c>
      <c r="F2618">
        <v>5</v>
      </c>
      <c r="G2618">
        <v>3</v>
      </c>
      <c r="J2618" s="1">
        <f t="shared" si="463"/>
        <v>1.9634954084936209E-3</v>
      </c>
      <c r="K2618" s="2">
        <f t="shared" si="474"/>
        <v>3.6378364277704512E-3</v>
      </c>
      <c r="L2618" t="s">
        <v>13</v>
      </c>
    </row>
    <row r="2619" spans="1:12" hidden="1" x14ac:dyDescent="0.3">
      <c r="A2619">
        <v>28</v>
      </c>
      <c r="B2619">
        <v>89</v>
      </c>
      <c r="C2619">
        <v>1</v>
      </c>
      <c r="D2619">
        <v>10</v>
      </c>
      <c r="E2619" t="s">
        <v>12</v>
      </c>
      <c r="F2619">
        <v>10</v>
      </c>
      <c r="G2619">
        <v>3</v>
      </c>
      <c r="J2619" s="1">
        <f t="shared" si="463"/>
        <v>7.8539816339744835E-3</v>
      </c>
      <c r="K2619" s="2">
        <f t="shared" si="474"/>
        <v>1.2942556175112916E-2</v>
      </c>
      <c r="L2619" t="s">
        <v>13</v>
      </c>
    </row>
    <row r="2620" spans="1:12" hidden="1" x14ac:dyDescent="0.3">
      <c r="A2620">
        <v>28</v>
      </c>
      <c r="B2620">
        <v>89</v>
      </c>
      <c r="C2620">
        <v>1</v>
      </c>
      <c r="D2620">
        <v>10</v>
      </c>
      <c r="E2620" t="s">
        <v>12</v>
      </c>
      <c r="F2620">
        <v>5</v>
      </c>
      <c r="G2620">
        <v>3</v>
      </c>
      <c r="J2620" s="1">
        <f t="shared" si="463"/>
        <v>1.9634954084936209E-3</v>
      </c>
      <c r="K2620" s="2">
        <f t="shared" si="474"/>
        <v>3.6378364277704512E-3</v>
      </c>
      <c r="L2620" t="s">
        <v>13</v>
      </c>
    </row>
    <row r="2621" spans="1:12" hidden="1" x14ac:dyDescent="0.3">
      <c r="A2621">
        <v>28</v>
      </c>
      <c r="B2621">
        <v>89</v>
      </c>
      <c r="C2621">
        <v>1</v>
      </c>
      <c r="D2621">
        <v>24</v>
      </c>
      <c r="E2621" t="s">
        <v>18</v>
      </c>
      <c r="F2621">
        <v>5</v>
      </c>
      <c r="G2621">
        <v>3</v>
      </c>
      <c r="J2621" s="1">
        <f t="shared" si="463"/>
        <v>1.9634954084936209E-3</v>
      </c>
      <c r="K2621" s="2">
        <f>EXP(-9.81042+1.86563*LN(F2621)+1.0563*LN(G2621))</f>
        <v>3.5268851656513989E-3</v>
      </c>
      <c r="L2621" t="s">
        <v>13</v>
      </c>
    </row>
    <row r="2622" spans="1:12" hidden="1" x14ac:dyDescent="0.3">
      <c r="A2622">
        <v>28</v>
      </c>
      <c r="B2622">
        <v>89</v>
      </c>
      <c r="C2622">
        <v>1</v>
      </c>
      <c r="D2622">
        <v>10</v>
      </c>
      <c r="E2622" t="s">
        <v>12</v>
      </c>
      <c r="F2622">
        <v>25</v>
      </c>
      <c r="G2622">
        <v>6</v>
      </c>
      <c r="J2622" s="1">
        <f t="shared" si="463"/>
        <v>4.9087385212340517E-2</v>
      </c>
      <c r="K2622" s="2">
        <f>EXP(-9.7663+1.83097*LN(F2622)+1.09511*LN(G2622))</f>
        <v>0.14801210491524977</v>
      </c>
      <c r="L2622" t="s">
        <v>17</v>
      </c>
    </row>
    <row r="2623" spans="1:12" hidden="1" x14ac:dyDescent="0.3">
      <c r="A2623">
        <v>28</v>
      </c>
      <c r="B2623">
        <v>89</v>
      </c>
      <c r="C2623">
        <v>1</v>
      </c>
      <c r="D2623">
        <v>24</v>
      </c>
      <c r="E2623" t="s">
        <v>18</v>
      </c>
      <c r="F2623">
        <v>5</v>
      </c>
      <c r="G2623">
        <v>3</v>
      </c>
      <c r="J2623" s="1">
        <f t="shared" si="463"/>
        <v>1.9634954084936209E-3</v>
      </c>
      <c r="K2623" s="2">
        <f t="shared" ref="K2623:K2629" si="475">EXP(-9.81042+1.86563*LN(F2623)+1.0563*LN(G2623))</f>
        <v>3.5268851656513989E-3</v>
      </c>
      <c r="L2623" t="s">
        <v>13</v>
      </c>
    </row>
    <row r="2624" spans="1:12" hidden="1" x14ac:dyDescent="0.3">
      <c r="A2624">
        <v>28</v>
      </c>
      <c r="B2624">
        <v>89</v>
      </c>
      <c r="C2624">
        <v>1</v>
      </c>
      <c r="D2624">
        <v>24</v>
      </c>
      <c r="E2624" t="s">
        <v>18</v>
      </c>
      <c r="F2624">
        <v>5</v>
      </c>
      <c r="G2624">
        <v>3</v>
      </c>
      <c r="J2624" s="1">
        <f t="shared" si="463"/>
        <v>1.9634954084936209E-3</v>
      </c>
      <c r="K2624" s="2">
        <f t="shared" si="475"/>
        <v>3.5268851656513989E-3</v>
      </c>
      <c r="L2624" t="s">
        <v>13</v>
      </c>
    </row>
    <row r="2625" spans="1:12" hidden="1" x14ac:dyDescent="0.3">
      <c r="A2625">
        <v>28</v>
      </c>
      <c r="B2625">
        <v>89</v>
      </c>
      <c r="C2625">
        <v>1</v>
      </c>
      <c r="D2625">
        <v>24</v>
      </c>
      <c r="E2625" t="s">
        <v>18</v>
      </c>
      <c r="F2625">
        <v>5</v>
      </c>
      <c r="G2625">
        <v>3</v>
      </c>
      <c r="J2625" s="1">
        <f t="shared" si="463"/>
        <v>1.9634954084936209E-3</v>
      </c>
      <c r="K2625" s="2">
        <f t="shared" si="475"/>
        <v>3.5268851656513989E-3</v>
      </c>
      <c r="L2625" t="s">
        <v>13</v>
      </c>
    </row>
    <row r="2626" spans="1:12" hidden="1" x14ac:dyDescent="0.3">
      <c r="A2626">
        <v>28</v>
      </c>
      <c r="B2626">
        <v>89</v>
      </c>
      <c r="C2626">
        <v>1</v>
      </c>
      <c r="D2626">
        <v>24</v>
      </c>
      <c r="E2626" t="s">
        <v>18</v>
      </c>
      <c r="F2626">
        <v>5</v>
      </c>
      <c r="G2626">
        <v>3</v>
      </c>
      <c r="J2626" s="1">
        <f t="shared" si="463"/>
        <v>1.9634954084936209E-3</v>
      </c>
      <c r="K2626" s="2">
        <f t="shared" si="475"/>
        <v>3.5268851656513989E-3</v>
      </c>
      <c r="L2626" t="s">
        <v>13</v>
      </c>
    </row>
    <row r="2627" spans="1:12" hidden="1" x14ac:dyDescent="0.3">
      <c r="A2627">
        <v>28</v>
      </c>
      <c r="B2627">
        <v>89</v>
      </c>
      <c r="C2627">
        <v>1</v>
      </c>
      <c r="D2627">
        <v>24</v>
      </c>
      <c r="E2627" t="s">
        <v>18</v>
      </c>
      <c r="F2627">
        <v>5</v>
      </c>
      <c r="G2627">
        <v>3</v>
      </c>
      <c r="J2627" s="1">
        <f t="shared" ref="J2627:J2690" si="476">((F2627*F2627/10000)*(PI()/4*C2627))</f>
        <v>1.9634954084936209E-3</v>
      </c>
      <c r="K2627" s="2">
        <f t="shared" si="475"/>
        <v>3.5268851656513989E-3</v>
      </c>
      <c r="L2627" t="s">
        <v>13</v>
      </c>
    </row>
    <row r="2628" spans="1:12" hidden="1" x14ac:dyDescent="0.3">
      <c r="A2628">
        <v>28</v>
      </c>
      <c r="B2628">
        <v>89</v>
      </c>
      <c r="C2628">
        <v>1</v>
      </c>
      <c r="D2628">
        <v>24</v>
      </c>
      <c r="E2628" t="s">
        <v>18</v>
      </c>
      <c r="F2628">
        <v>5</v>
      </c>
      <c r="G2628">
        <v>3</v>
      </c>
      <c r="J2628" s="1">
        <f t="shared" si="476"/>
        <v>1.9634954084936209E-3</v>
      </c>
      <c r="K2628" s="2">
        <f t="shared" si="475"/>
        <v>3.5268851656513989E-3</v>
      </c>
      <c r="L2628" t="s">
        <v>13</v>
      </c>
    </row>
    <row r="2629" spans="1:12" hidden="1" x14ac:dyDescent="0.3">
      <c r="A2629">
        <v>28</v>
      </c>
      <c r="B2629">
        <v>89</v>
      </c>
      <c r="C2629">
        <v>1</v>
      </c>
      <c r="D2629">
        <v>24</v>
      </c>
      <c r="E2629" t="s">
        <v>18</v>
      </c>
      <c r="F2629">
        <v>5</v>
      </c>
      <c r="G2629">
        <v>3</v>
      </c>
      <c r="J2629" s="1">
        <f t="shared" si="476"/>
        <v>1.9634954084936209E-3</v>
      </c>
      <c r="K2629" s="2">
        <f t="shared" si="475"/>
        <v>3.5268851656513989E-3</v>
      </c>
      <c r="L2629" t="s">
        <v>13</v>
      </c>
    </row>
    <row r="2630" spans="1:12" hidden="1" x14ac:dyDescent="0.3">
      <c r="A2630">
        <v>28</v>
      </c>
      <c r="B2630">
        <v>89</v>
      </c>
      <c r="C2630">
        <v>1</v>
      </c>
      <c r="D2630">
        <v>10</v>
      </c>
      <c r="E2630" t="s">
        <v>12</v>
      </c>
      <c r="F2630">
        <v>5</v>
      </c>
      <c r="G2630">
        <v>3</v>
      </c>
      <c r="J2630" s="1">
        <f t="shared" si="476"/>
        <v>1.9634954084936209E-3</v>
      </c>
      <c r="K2630" s="2">
        <f t="shared" ref="K2630:K2633" si="477">EXP(-9.7663+1.83097*LN(F2630)+1.09511*LN(G2630))</f>
        <v>3.6378364277704512E-3</v>
      </c>
      <c r="L2630" t="s">
        <v>13</v>
      </c>
    </row>
    <row r="2631" spans="1:12" hidden="1" x14ac:dyDescent="0.3">
      <c r="A2631">
        <v>28</v>
      </c>
      <c r="B2631">
        <v>89</v>
      </c>
      <c r="C2631">
        <v>1</v>
      </c>
      <c r="D2631">
        <v>10</v>
      </c>
      <c r="E2631" t="s">
        <v>12</v>
      </c>
      <c r="F2631">
        <v>5</v>
      </c>
      <c r="G2631">
        <v>3</v>
      </c>
      <c r="J2631" s="1">
        <f t="shared" si="476"/>
        <v>1.9634954084936209E-3</v>
      </c>
      <c r="K2631" s="2">
        <f t="shared" si="477"/>
        <v>3.6378364277704512E-3</v>
      </c>
      <c r="L2631" t="s">
        <v>13</v>
      </c>
    </row>
    <row r="2632" spans="1:12" hidden="1" x14ac:dyDescent="0.3">
      <c r="A2632">
        <v>28</v>
      </c>
      <c r="B2632">
        <v>89</v>
      </c>
      <c r="C2632">
        <v>1</v>
      </c>
      <c r="D2632">
        <v>10</v>
      </c>
      <c r="E2632" t="s">
        <v>12</v>
      </c>
      <c r="F2632">
        <v>10</v>
      </c>
      <c r="G2632">
        <v>3</v>
      </c>
      <c r="J2632" s="1">
        <f t="shared" si="476"/>
        <v>7.8539816339744835E-3</v>
      </c>
      <c r="K2632" s="2">
        <f t="shared" si="477"/>
        <v>1.2942556175112916E-2</v>
      </c>
      <c r="L2632" t="s">
        <v>13</v>
      </c>
    </row>
    <row r="2633" spans="1:12" hidden="1" x14ac:dyDescent="0.3">
      <c r="A2633">
        <v>28</v>
      </c>
      <c r="B2633">
        <v>89</v>
      </c>
      <c r="C2633">
        <v>1</v>
      </c>
      <c r="D2633">
        <v>10</v>
      </c>
      <c r="E2633" t="s">
        <v>12</v>
      </c>
      <c r="F2633">
        <v>5</v>
      </c>
      <c r="G2633">
        <v>3</v>
      </c>
      <c r="J2633" s="1">
        <f t="shared" si="476"/>
        <v>1.9634954084936209E-3</v>
      </c>
      <c r="K2633" s="2">
        <f t="shared" si="477"/>
        <v>3.6378364277704512E-3</v>
      </c>
      <c r="L2633" t="s">
        <v>13</v>
      </c>
    </row>
    <row r="2634" spans="1:12" hidden="1" x14ac:dyDescent="0.3">
      <c r="A2634">
        <v>28</v>
      </c>
      <c r="B2634">
        <v>89</v>
      </c>
      <c r="C2634">
        <v>1</v>
      </c>
      <c r="D2634">
        <v>24</v>
      </c>
      <c r="E2634" t="s">
        <v>18</v>
      </c>
      <c r="F2634">
        <v>5</v>
      </c>
      <c r="G2634">
        <v>3</v>
      </c>
      <c r="J2634" s="1">
        <f t="shared" si="476"/>
        <v>1.9634954084936209E-3</v>
      </c>
      <c r="K2634" s="2">
        <f>EXP(-9.81042+1.86563*LN(F2634)+1.0563*LN(G2634))</f>
        <v>3.5268851656513989E-3</v>
      </c>
      <c r="L2634" t="s">
        <v>13</v>
      </c>
    </row>
    <row r="2635" spans="1:12" hidden="1" x14ac:dyDescent="0.3">
      <c r="A2635">
        <v>28</v>
      </c>
      <c r="B2635">
        <v>89</v>
      </c>
      <c r="C2635">
        <v>1</v>
      </c>
      <c r="D2635">
        <v>10</v>
      </c>
      <c r="E2635" t="s">
        <v>12</v>
      </c>
      <c r="F2635">
        <v>25</v>
      </c>
      <c r="G2635">
        <v>6</v>
      </c>
      <c r="J2635" s="1">
        <f t="shared" si="476"/>
        <v>4.9087385212340517E-2</v>
      </c>
      <c r="K2635" s="2">
        <f>EXP(-9.7663+1.83097*LN(F2635)+1.09511*LN(G2635))</f>
        <v>0.14801210491524977</v>
      </c>
      <c r="L2635" t="s">
        <v>17</v>
      </c>
    </row>
    <row r="2636" spans="1:12" hidden="1" x14ac:dyDescent="0.3">
      <c r="A2636">
        <v>28</v>
      </c>
      <c r="B2636">
        <v>89</v>
      </c>
      <c r="C2636">
        <v>1</v>
      </c>
      <c r="D2636">
        <v>24</v>
      </c>
      <c r="E2636" t="s">
        <v>18</v>
      </c>
      <c r="F2636">
        <v>5</v>
      </c>
      <c r="G2636">
        <v>3</v>
      </c>
      <c r="J2636" s="1">
        <f t="shared" si="476"/>
        <v>1.9634954084936209E-3</v>
      </c>
      <c r="K2636" s="2">
        <f t="shared" ref="K2636:K2638" si="478">EXP(-9.81042+1.86563*LN(F2636)+1.0563*LN(G2636))</f>
        <v>3.5268851656513989E-3</v>
      </c>
      <c r="L2636" t="s">
        <v>13</v>
      </c>
    </row>
    <row r="2637" spans="1:12" hidden="1" x14ac:dyDescent="0.3">
      <c r="A2637">
        <v>28</v>
      </c>
      <c r="B2637">
        <v>89</v>
      </c>
      <c r="C2637">
        <v>1</v>
      </c>
      <c r="D2637">
        <v>24</v>
      </c>
      <c r="E2637" t="s">
        <v>18</v>
      </c>
      <c r="F2637">
        <v>5</v>
      </c>
      <c r="G2637">
        <v>3</v>
      </c>
      <c r="J2637" s="1">
        <f t="shared" si="476"/>
        <v>1.9634954084936209E-3</v>
      </c>
      <c r="K2637" s="2">
        <f t="shared" si="478"/>
        <v>3.5268851656513989E-3</v>
      </c>
      <c r="L2637" t="s">
        <v>13</v>
      </c>
    </row>
    <row r="2638" spans="1:12" hidden="1" x14ac:dyDescent="0.3">
      <c r="A2638">
        <v>28</v>
      </c>
      <c r="B2638">
        <v>89</v>
      </c>
      <c r="C2638">
        <v>1</v>
      </c>
      <c r="D2638">
        <v>24</v>
      </c>
      <c r="E2638" t="s">
        <v>18</v>
      </c>
      <c r="F2638">
        <v>5</v>
      </c>
      <c r="G2638">
        <v>3</v>
      </c>
      <c r="J2638" s="1">
        <f t="shared" si="476"/>
        <v>1.9634954084936209E-3</v>
      </c>
      <c r="K2638" s="2">
        <f t="shared" si="478"/>
        <v>3.5268851656513989E-3</v>
      </c>
      <c r="L2638" t="s">
        <v>13</v>
      </c>
    </row>
    <row r="2639" spans="1:12" hidden="1" x14ac:dyDescent="0.3">
      <c r="A2639">
        <v>28</v>
      </c>
      <c r="B2639">
        <v>89</v>
      </c>
      <c r="C2639">
        <v>1</v>
      </c>
      <c r="D2639">
        <v>22</v>
      </c>
      <c r="E2639" t="s">
        <v>15</v>
      </c>
      <c r="F2639">
        <v>5</v>
      </c>
      <c r="G2639">
        <v>3</v>
      </c>
      <c r="J2639" s="1">
        <f t="shared" si="476"/>
        <v>1.9634954084936209E-3</v>
      </c>
      <c r="K2639" s="2">
        <f t="shared" ref="K2639:K2640" si="479">EXP(-9.7663+1.83097*LN(F2639)+1.09511*LN(G2639))</f>
        <v>3.6378364277704512E-3</v>
      </c>
      <c r="L2639" t="s">
        <v>13</v>
      </c>
    </row>
    <row r="2640" spans="1:12" hidden="1" x14ac:dyDescent="0.3">
      <c r="A2640">
        <v>28</v>
      </c>
      <c r="B2640">
        <v>89</v>
      </c>
      <c r="C2640">
        <v>1</v>
      </c>
      <c r="D2640">
        <v>22</v>
      </c>
      <c r="E2640" t="s">
        <v>15</v>
      </c>
      <c r="F2640">
        <v>5</v>
      </c>
      <c r="G2640">
        <v>3</v>
      </c>
      <c r="J2640" s="1">
        <f t="shared" si="476"/>
        <v>1.9634954084936209E-3</v>
      </c>
      <c r="K2640" s="2">
        <f t="shared" si="479"/>
        <v>3.6378364277704512E-3</v>
      </c>
      <c r="L2640" t="s">
        <v>13</v>
      </c>
    </row>
    <row r="2641" spans="1:12" hidden="1" x14ac:dyDescent="0.3">
      <c r="A2641">
        <v>28</v>
      </c>
      <c r="B2641">
        <v>89</v>
      </c>
      <c r="C2641">
        <v>1</v>
      </c>
      <c r="D2641">
        <v>24</v>
      </c>
      <c r="E2641" t="s">
        <v>18</v>
      </c>
      <c r="F2641">
        <v>15</v>
      </c>
      <c r="G2641">
        <v>6</v>
      </c>
      <c r="J2641" s="1">
        <f t="shared" si="476"/>
        <v>1.7671458676442587E-2</v>
      </c>
      <c r="K2641" s="2">
        <f t="shared" ref="K2641:K2648" si="480">EXP(-9.81042+1.86563*LN(F2641)+1.0563*LN(G2641))</f>
        <v>5.6950957515054322E-2</v>
      </c>
      <c r="L2641" t="s">
        <v>13</v>
      </c>
    </row>
    <row r="2642" spans="1:12" hidden="1" x14ac:dyDescent="0.3">
      <c r="A2642">
        <v>28</v>
      </c>
      <c r="B2642">
        <v>89</v>
      </c>
      <c r="C2642">
        <v>1</v>
      </c>
      <c r="D2642">
        <v>24</v>
      </c>
      <c r="E2642" t="s">
        <v>18</v>
      </c>
      <c r="F2642">
        <v>10</v>
      </c>
      <c r="G2642">
        <v>6</v>
      </c>
      <c r="J2642" s="1">
        <f t="shared" si="476"/>
        <v>7.8539816339744835E-3</v>
      </c>
      <c r="K2642" s="2">
        <f t="shared" si="480"/>
        <v>2.6728826664807165E-2</v>
      </c>
      <c r="L2642" t="s">
        <v>13</v>
      </c>
    </row>
    <row r="2643" spans="1:12" hidden="1" x14ac:dyDescent="0.3">
      <c r="A2643">
        <v>28</v>
      </c>
      <c r="B2643">
        <v>89</v>
      </c>
      <c r="C2643">
        <v>1</v>
      </c>
      <c r="D2643">
        <v>24</v>
      </c>
      <c r="E2643" t="s">
        <v>18</v>
      </c>
      <c r="F2643">
        <v>10</v>
      </c>
      <c r="G2643">
        <v>6</v>
      </c>
      <c r="J2643" s="1">
        <f t="shared" si="476"/>
        <v>7.8539816339744835E-3</v>
      </c>
      <c r="K2643" s="2">
        <f t="shared" si="480"/>
        <v>2.6728826664807165E-2</v>
      </c>
      <c r="L2643" t="s">
        <v>13</v>
      </c>
    </row>
    <row r="2644" spans="1:12" hidden="1" x14ac:dyDescent="0.3">
      <c r="A2644">
        <v>28</v>
      </c>
      <c r="B2644">
        <v>89</v>
      </c>
      <c r="C2644">
        <v>1</v>
      </c>
      <c r="D2644">
        <v>24</v>
      </c>
      <c r="E2644" t="s">
        <v>18</v>
      </c>
      <c r="F2644">
        <v>15</v>
      </c>
      <c r="G2644">
        <v>6</v>
      </c>
      <c r="J2644" s="1">
        <f t="shared" si="476"/>
        <v>1.7671458676442587E-2</v>
      </c>
      <c r="K2644" s="2">
        <f t="shared" si="480"/>
        <v>5.6950957515054322E-2</v>
      </c>
      <c r="L2644" t="s">
        <v>13</v>
      </c>
    </row>
    <row r="2645" spans="1:12" hidden="1" x14ac:dyDescent="0.3">
      <c r="A2645">
        <v>28</v>
      </c>
      <c r="B2645">
        <v>89</v>
      </c>
      <c r="C2645">
        <v>1</v>
      </c>
      <c r="D2645">
        <v>24</v>
      </c>
      <c r="E2645" t="s">
        <v>18</v>
      </c>
      <c r="F2645">
        <v>15</v>
      </c>
      <c r="G2645">
        <v>6</v>
      </c>
      <c r="J2645" s="1">
        <f t="shared" si="476"/>
        <v>1.7671458676442587E-2</v>
      </c>
      <c r="K2645" s="2">
        <f t="shared" si="480"/>
        <v>5.6950957515054322E-2</v>
      </c>
      <c r="L2645" t="s">
        <v>13</v>
      </c>
    </row>
    <row r="2646" spans="1:12" hidden="1" x14ac:dyDescent="0.3">
      <c r="A2646">
        <v>28</v>
      </c>
      <c r="B2646">
        <v>89</v>
      </c>
      <c r="C2646">
        <v>1</v>
      </c>
      <c r="D2646">
        <v>24</v>
      </c>
      <c r="E2646" t="s">
        <v>18</v>
      </c>
      <c r="F2646">
        <v>10</v>
      </c>
      <c r="G2646">
        <v>6</v>
      </c>
      <c r="J2646" s="1">
        <f t="shared" si="476"/>
        <v>7.8539816339744835E-3</v>
      </c>
      <c r="K2646" s="2">
        <f t="shared" si="480"/>
        <v>2.6728826664807165E-2</v>
      </c>
      <c r="L2646" t="s">
        <v>13</v>
      </c>
    </row>
    <row r="2647" spans="1:12" hidden="1" x14ac:dyDescent="0.3">
      <c r="A2647">
        <v>28</v>
      </c>
      <c r="B2647">
        <v>90</v>
      </c>
      <c r="C2647">
        <v>1</v>
      </c>
      <c r="D2647">
        <v>24</v>
      </c>
      <c r="E2647" t="s">
        <v>18</v>
      </c>
      <c r="F2647">
        <v>10</v>
      </c>
      <c r="G2647">
        <v>6</v>
      </c>
      <c r="J2647" s="1">
        <f t="shared" si="476"/>
        <v>7.8539816339744835E-3</v>
      </c>
      <c r="K2647" s="2">
        <f t="shared" si="480"/>
        <v>2.6728826664807165E-2</v>
      </c>
      <c r="L2647" t="s">
        <v>13</v>
      </c>
    </row>
    <row r="2648" spans="1:12" hidden="1" x14ac:dyDescent="0.3">
      <c r="A2648">
        <v>28</v>
      </c>
      <c r="B2648">
        <v>90</v>
      </c>
      <c r="C2648">
        <v>1</v>
      </c>
      <c r="D2648">
        <v>24</v>
      </c>
      <c r="E2648" t="s">
        <v>18</v>
      </c>
      <c r="F2648">
        <v>5</v>
      </c>
      <c r="G2648">
        <v>6</v>
      </c>
      <c r="J2648" s="1">
        <f t="shared" si="476"/>
        <v>1.9634954084936209E-3</v>
      </c>
      <c r="K2648" s="2">
        <f t="shared" si="480"/>
        <v>7.3344795804612326E-3</v>
      </c>
      <c r="L2648" t="s">
        <v>13</v>
      </c>
    </row>
    <row r="2649" spans="1:12" hidden="1" x14ac:dyDescent="0.3">
      <c r="A2649">
        <v>28</v>
      </c>
      <c r="B2649">
        <v>90</v>
      </c>
      <c r="C2649">
        <v>1</v>
      </c>
      <c r="D2649">
        <v>22</v>
      </c>
      <c r="E2649" t="s">
        <v>15</v>
      </c>
      <c r="F2649">
        <v>5</v>
      </c>
      <c r="G2649">
        <v>3</v>
      </c>
      <c r="J2649" s="1">
        <f t="shared" si="476"/>
        <v>1.9634954084936209E-3</v>
      </c>
      <c r="K2649" s="2">
        <f t="shared" ref="K2649:K2653" si="481">EXP(-9.7663+1.83097*LN(F2649)+1.09511*LN(G2649))</f>
        <v>3.6378364277704512E-3</v>
      </c>
      <c r="L2649" t="s">
        <v>13</v>
      </c>
    </row>
    <row r="2650" spans="1:12" hidden="1" x14ac:dyDescent="0.3">
      <c r="A2650">
        <v>28</v>
      </c>
      <c r="B2650">
        <v>90</v>
      </c>
      <c r="C2650">
        <v>1</v>
      </c>
      <c r="D2650">
        <v>10</v>
      </c>
      <c r="E2650" t="s">
        <v>21</v>
      </c>
      <c r="F2650">
        <v>5</v>
      </c>
      <c r="G2650">
        <v>3</v>
      </c>
      <c r="J2650" s="1">
        <f t="shared" si="476"/>
        <v>1.9634954084936209E-3</v>
      </c>
      <c r="K2650" s="2">
        <f t="shared" si="481"/>
        <v>3.6378364277704512E-3</v>
      </c>
      <c r="L2650" t="s">
        <v>13</v>
      </c>
    </row>
    <row r="2651" spans="1:12" hidden="1" x14ac:dyDescent="0.3">
      <c r="A2651">
        <v>28</v>
      </c>
      <c r="B2651">
        <v>90</v>
      </c>
      <c r="C2651">
        <v>1</v>
      </c>
      <c r="D2651">
        <v>10</v>
      </c>
      <c r="E2651" t="s">
        <v>12</v>
      </c>
      <c r="F2651">
        <v>5</v>
      </c>
      <c r="G2651">
        <v>3</v>
      </c>
      <c r="J2651" s="1">
        <f t="shared" si="476"/>
        <v>1.9634954084936209E-3</v>
      </c>
      <c r="K2651" s="2">
        <f t="shared" si="481"/>
        <v>3.6378364277704512E-3</v>
      </c>
      <c r="L2651" t="s">
        <v>13</v>
      </c>
    </row>
    <row r="2652" spans="1:12" hidden="1" x14ac:dyDescent="0.3">
      <c r="A2652">
        <v>28</v>
      </c>
      <c r="B2652">
        <v>90</v>
      </c>
      <c r="C2652">
        <v>1</v>
      </c>
      <c r="D2652">
        <v>10</v>
      </c>
      <c r="E2652" t="s">
        <v>12</v>
      </c>
      <c r="F2652">
        <v>10</v>
      </c>
      <c r="G2652">
        <v>3</v>
      </c>
      <c r="J2652" s="1">
        <f t="shared" si="476"/>
        <v>7.8539816339744835E-3</v>
      </c>
      <c r="K2652" s="2">
        <f t="shared" si="481"/>
        <v>1.2942556175112916E-2</v>
      </c>
      <c r="L2652" t="s">
        <v>13</v>
      </c>
    </row>
    <row r="2653" spans="1:12" hidden="1" x14ac:dyDescent="0.3">
      <c r="A2653">
        <v>28</v>
      </c>
      <c r="B2653">
        <v>90</v>
      </c>
      <c r="C2653">
        <v>1</v>
      </c>
      <c r="D2653">
        <v>10</v>
      </c>
      <c r="E2653" t="s">
        <v>12</v>
      </c>
      <c r="F2653">
        <v>5</v>
      </c>
      <c r="G2653">
        <v>3</v>
      </c>
      <c r="J2653" s="1">
        <f t="shared" si="476"/>
        <v>1.9634954084936209E-3</v>
      </c>
      <c r="K2653" s="2">
        <f t="shared" si="481"/>
        <v>3.6378364277704512E-3</v>
      </c>
      <c r="L2653" t="s">
        <v>13</v>
      </c>
    </row>
    <row r="2654" spans="1:12" hidden="1" x14ac:dyDescent="0.3">
      <c r="A2654">
        <v>28</v>
      </c>
      <c r="B2654">
        <v>90</v>
      </c>
      <c r="C2654">
        <v>1</v>
      </c>
      <c r="D2654">
        <v>24</v>
      </c>
      <c r="E2654" t="s">
        <v>18</v>
      </c>
      <c r="F2654">
        <v>5</v>
      </c>
      <c r="G2654">
        <v>3</v>
      </c>
      <c r="J2654" s="1">
        <f t="shared" si="476"/>
        <v>1.9634954084936209E-3</v>
      </c>
      <c r="K2654" s="2">
        <f>EXP(-9.81042+1.86563*LN(F2654)+1.0563*LN(G2654))</f>
        <v>3.5268851656513989E-3</v>
      </c>
      <c r="L2654" t="s">
        <v>13</v>
      </c>
    </row>
    <row r="2655" spans="1:12" hidden="1" x14ac:dyDescent="0.3">
      <c r="A2655">
        <v>28</v>
      </c>
      <c r="B2655">
        <v>90</v>
      </c>
      <c r="C2655">
        <v>1</v>
      </c>
      <c r="D2655">
        <v>10</v>
      </c>
      <c r="E2655" t="s">
        <v>12</v>
      </c>
      <c r="F2655">
        <v>25</v>
      </c>
      <c r="G2655">
        <v>6</v>
      </c>
      <c r="J2655" s="1">
        <f t="shared" si="476"/>
        <v>4.9087385212340517E-2</v>
      </c>
      <c r="K2655" s="2">
        <f>EXP(-9.7663+1.83097*LN(F2655)+1.09511*LN(G2655))</f>
        <v>0.14801210491524977</v>
      </c>
      <c r="L2655" t="s">
        <v>17</v>
      </c>
    </row>
    <row r="2656" spans="1:12" hidden="1" x14ac:dyDescent="0.3">
      <c r="A2656">
        <v>28</v>
      </c>
      <c r="B2656">
        <v>90</v>
      </c>
      <c r="C2656">
        <v>1</v>
      </c>
      <c r="D2656">
        <v>24</v>
      </c>
      <c r="E2656" t="s">
        <v>18</v>
      </c>
      <c r="F2656">
        <v>5</v>
      </c>
      <c r="G2656">
        <v>3</v>
      </c>
      <c r="J2656" s="1">
        <f t="shared" si="476"/>
        <v>1.9634954084936209E-3</v>
      </c>
      <c r="K2656" s="2">
        <f t="shared" ref="K2656:K2662" si="482">EXP(-9.81042+1.86563*LN(F2656)+1.0563*LN(G2656))</f>
        <v>3.5268851656513989E-3</v>
      </c>
      <c r="L2656" t="s">
        <v>13</v>
      </c>
    </row>
    <row r="2657" spans="1:12" hidden="1" x14ac:dyDescent="0.3">
      <c r="A2657">
        <v>28</v>
      </c>
      <c r="B2657">
        <v>90</v>
      </c>
      <c r="C2657">
        <v>1</v>
      </c>
      <c r="D2657">
        <v>24</v>
      </c>
      <c r="E2657" t="s">
        <v>18</v>
      </c>
      <c r="F2657">
        <v>5</v>
      </c>
      <c r="G2657">
        <v>3</v>
      </c>
      <c r="J2657" s="1">
        <f t="shared" si="476"/>
        <v>1.9634954084936209E-3</v>
      </c>
      <c r="K2657" s="2">
        <f t="shared" si="482"/>
        <v>3.5268851656513989E-3</v>
      </c>
      <c r="L2657" t="s">
        <v>13</v>
      </c>
    </row>
    <row r="2658" spans="1:12" hidden="1" x14ac:dyDescent="0.3">
      <c r="A2658">
        <v>28</v>
      </c>
      <c r="B2658">
        <v>90</v>
      </c>
      <c r="C2658">
        <v>1</v>
      </c>
      <c r="D2658">
        <v>24</v>
      </c>
      <c r="E2658" t="s">
        <v>18</v>
      </c>
      <c r="F2658">
        <v>5</v>
      </c>
      <c r="G2658">
        <v>3</v>
      </c>
      <c r="J2658" s="1">
        <f t="shared" si="476"/>
        <v>1.9634954084936209E-3</v>
      </c>
      <c r="K2658" s="2">
        <f t="shared" si="482"/>
        <v>3.5268851656513989E-3</v>
      </c>
      <c r="L2658" t="s">
        <v>13</v>
      </c>
    </row>
    <row r="2659" spans="1:12" hidden="1" x14ac:dyDescent="0.3">
      <c r="A2659">
        <v>28</v>
      </c>
      <c r="B2659">
        <v>90</v>
      </c>
      <c r="C2659">
        <v>1</v>
      </c>
      <c r="D2659">
        <v>24</v>
      </c>
      <c r="E2659" t="s">
        <v>18</v>
      </c>
      <c r="F2659">
        <v>5</v>
      </c>
      <c r="G2659">
        <v>3</v>
      </c>
      <c r="J2659" s="1">
        <f t="shared" si="476"/>
        <v>1.9634954084936209E-3</v>
      </c>
      <c r="K2659" s="2">
        <f t="shared" si="482"/>
        <v>3.5268851656513989E-3</v>
      </c>
      <c r="L2659" t="s">
        <v>13</v>
      </c>
    </row>
    <row r="2660" spans="1:12" hidden="1" x14ac:dyDescent="0.3">
      <c r="A2660">
        <v>28</v>
      </c>
      <c r="B2660">
        <v>90</v>
      </c>
      <c r="C2660">
        <v>1</v>
      </c>
      <c r="D2660">
        <v>24</v>
      </c>
      <c r="E2660" t="s">
        <v>18</v>
      </c>
      <c r="F2660">
        <v>5</v>
      </c>
      <c r="G2660">
        <v>3</v>
      </c>
      <c r="J2660" s="1">
        <f t="shared" si="476"/>
        <v>1.9634954084936209E-3</v>
      </c>
      <c r="K2660" s="2">
        <f t="shared" si="482"/>
        <v>3.5268851656513989E-3</v>
      </c>
      <c r="L2660" t="s">
        <v>13</v>
      </c>
    </row>
    <row r="2661" spans="1:12" hidden="1" x14ac:dyDescent="0.3">
      <c r="A2661">
        <v>28</v>
      </c>
      <c r="B2661">
        <v>90</v>
      </c>
      <c r="C2661">
        <v>1</v>
      </c>
      <c r="D2661">
        <v>24</v>
      </c>
      <c r="E2661" t="s">
        <v>18</v>
      </c>
      <c r="F2661">
        <v>5</v>
      </c>
      <c r="G2661">
        <v>3</v>
      </c>
      <c r="J2661" s="1">
        <f t="shared" si="476"/>
        <v>1.9634954084936209E-3</v>
      </c>
      <c r="K2661" s="2">
        <f t="shared" si="482"/>
        <v>3.5268851656513989E-3</v>
      </c>
      <c r="L2661" t="s">
        <v>13</v>
      </c>
    </row>
    <row r="2662" spans="1:12" hidden="1" x14ac:dyDescent="0.3">
      <c r="A2662">
        <v>28</v>
      </c>
      <c r="B2662">
        <v>90</v>
      </c>
      <c r="C2662">
        <v>1</v>
      </c>
      <c r="D2662">
        <v>24</v>
      </c>
      <c r="E2662" t="s">
        <v>18</v>
      </c>
      <c r="F2662">
        <v>5</v>
      </c>
      <c r="G2662">
        <v>3</v>
      </c>
      <c r="J2662" s="1">
        <f t="shared" si="476"/>
        <v>1.9634954084936209E-3</v>
      </c>
      <c r="K2662" s="2">
        <f t="shared" si="482"/>
        <v>3.5268851656513989E-3</v>
      </c>
      <c r="L2662" t="s">
        <v>13</v>
      </c>
    </row>
    <row r="2663" spans="1:12" hidden="1" x14ac:dyDescent="0.3">
      <c r="A2663">
        <v>28</v>
      </c>
      <c r="B2663">
        <v>90</v>
      </c>
      <c r="C2663">
        <v>1</v>
      </c>
      <c r="D2663">
        <v>10</v>
      </c>
      <c r="E2663" t="s">
        <v>12</v>
      </c>
      <c r="F2663">
        <v>5</v>
      </c>
      <c r="G2663">
        <v>3</v>
      </c>
      <c r="J2663" s="1">
        <f t="shared" si="476"/>
        <v>1.9634954084936209E-3</v>
      </c>
      <c r="K2663" s="2">
        <f t="shared" ref="K2663:K2666" si="483">EXP(-9.7663+1.83097*LN(F2663)+1.09511*LN(G2663))</f>
        <v>3.6378364277704512E-3</v>
      </c>
      <c r="L2663" t="s">
        <v>13</v>
      </c>
    </row>
    <row r="2664" spans="1:12" hidden="1" x14ac:dyDescent="0.3">
      <c r="A2664">
        <v>28</v>
      </c>
      <c r="B2664">
        <v>90</v>
      </c>
      <c r="C2664">
        <v>1</v>
      </c>
      <c r="D2664">
        <v>10</v>
      </c>
      <c r="E2664" t="s">
        <v>12</v>
      </c>
      <c r="F2664">
        <v>5</v>
      </c>
      <c r="G2664">
        <v>3</v>
      </c>
      <c r="J2664" s="1">
        <f t="shared" si="476"/>
        <v>1.9634954084936209E-3</v>
      </c>
      <c r="K2664" s="2">
        <f t="shared" si="483"/>
        <v>3.6378364277704512E-3</v>
      </c>
      <c r="L2664" t="s">
        <v>13</v>
      </c>
    </row>
    <row r="2665" spans="1:12" hidden="1" x14ac:dyDescent="0.3">
      <c r="A2665">
        <v>28</v>
      </c>
      <c r="B2665">
        <v>90</v>
      </c>
      <c r="C2665">
        <v>1</v>
      </c>
      <c r="D2665">
        <v>10</v>
      </c>
      <c r="E2665" t="s">
        <v>12</v>
      </c>
      <c r="F2665">
        <v>10</v>
      </c>
      <c r="G2665">
        <v>3</v>
      </c>
      <c r="J2665" s="1">
        <f t="shared" si="476"/>
        <v>7.8539816339744835E-3</v>
      </c>
      <c r="K2665" s="2">
        <f t="shared" si="483"/>
        <v>1.2942556175112916E-2</v>
      </c>
      <c r="L2665" t="s">
        <v>13</v>
      </c>
    </row>
    <row r="2666" spans="1:12" hidden="1" x14ac:dyDescent="0.3">
      <c r="A2666">
        <v>28</v>
      </c>
      <c r="B2666">
        <v>90</v>
      </c>
      <c r="C2666">
        <v>1</v>
      </c>
      <c r="D2666">
        <v>10</v>
      </c>
      <c r="E2666" t="s">
        <v>12</v>
      </c>
      <c r="F2666">
        <v>5</v>
      </c>
      <c r="G2666">
        <v>3</v>
      </c>
      <c r="J2666" s="1">
        <f t="shared" si="476"/>
        <v>1.9634954084936209E-3</v>
      </c>
      <c r="K2666" s="2">
        <f t="shared" si="483"/>
        <v>3.6378364277704512E-3</v>
      </c>
      <c r="L2666" t="s">
        <v>13</v>
      </c>
    </row>
    <row r="2667" spans="1:12" hidden="1" x14ac:dyDescent="0.3">
      <c r="A2667">
        <v>28</v>
      </c>
      <c r="B2667">
        <v>90</v>
      </c>
      <c r="C2667">
        <v>1</v>
      </c>
      <c r="D2667">
        <v>24</v>
      </c>
      <c r="E2667" t="s">
        <v>18</v>
      </c>
      <c r="F2667">
        <v>5</v>
      </c>
      <c r="G2667">
        <v>3</v>
      </c>
      <c r="J2667" s="1">
        <f t="shared" si="476"/>
        <v>1.9634954084936209E-3</v>
      </c>
      <c r="K2667" s="2">
        <f>EXP(-9.81042+1.86563*LN(F2667)+1.0563*LN(G2667))</f>
        <v>3.5268851656513989E-3</v>
      </c>
      <c r="L2667" t="s">
        <v>13</v>
      </c>
    </row>
    <row r="2668" spans="1:12" hidden="1" x14ac:dyDescent="0.3">
      <c r="A2668">
        <v>28</v>
      </c>
      <c r="B2668">
        <v>90</v>
      </c>
      <c r="C2668">
        <v>1</v>
      </c>
      <c r="D2668">
        <v>10</v>
      </c>
      <c r="E2668" t="s">
        <v>12</v>
      </c>
      <c r="F2668">
        <v>25</v>
      </c>
      <c r="G2668">
        <v>6</v>
      </c>
      <c r="J2668" s="1">
        <f t="shared" si="476"/>
        <v>4.9087385212340517E-2</v>
      </c>
      <c r="K2668" s="2">
        <f>EXP(-9.7663+1.83097*LN(F2668)+1.09511*LN(G2668))</f>
        <v>0.14801210491524977</v>
      </c>
      <c r="L2668" t="s">
        <v>17</v>
      </c>
    </row>
    <row r="2669" spans="1:12" hidden="1" x14ac:dyDescent="0.3">
      <c r="A2669">
        <v>28</v>
      </c>
      <c r="B2669">
        <v>90</v>
      </c>
      <c r="C2669">
        <v>1</v>
      </c>
      <c r="D2669">
        <v>24</v>
      </c>
      <c r="E2669" t="s">
        <v>18</v>
      </c>
      <c r="F2669">
        <v>5</v>
      </c>
      <c r="G2669">
        <v>3</v>
      </c>
      <c r="J2669" s="1">
        <f t="shared" si="476"/>
        <v>1.9634954084936209E-3</v>
      </c>
      <c r="K2669" s="2">
        <f t="shared" ref="K2669:K2671" si="484">EXP(-9.81042+1.86563*LN(F2669)+1.0563*LN(G2669))</f>
        <v>3.5268851656513989E-3</v>
      </c>
      <c r="L2669" t="s">
        <v>13</v>
      </c>
    </row>
    <row r="2670" spans="1:12" hidden="1" x14ac:dyDescent="0.3">
      <c r="A2670">
        <v>28</v>
      </c>
      <c r="B2670">
        <v>90</v>
      </c>
      <c r="C2670">
        <v>1</v>
      </c>
      <c r="D2670">
        <v>24</v>
      </c>
      <c r="E2670" t="s">
        <v>18</v>
      </c>
      <c r="F2670">
        <v>5</v>
      </c>
      <c r="G2670">
        <v>3</v>
      </c>
      <c r="J2670" s="1">
        <f t="shared" si="476"/>
        <v>1.9634954084936209E-3</v>
      </c>
      <c r="K2670" s="2">
        <f t="shared" si="484"/>
        <v>3.5268851656513989E-3</v>
      </c>
      <c r="L2670" t="s">
        <v>13</v>
      </c>
    </row>
    <row r="2671" spans="1:12" hidden="1" x14ac:dyDescent="0.3">
      <c r="A2671">
        <v>28</v>
      </c>
      <c r="B2671">
        <v>90</v>
      </c>
      <c r="C2671">
        <v>1</v>
      </c>
      <c r="D2671">
        <v>24</v>
      </c>
      <c r="E2671" t="s">
        <v>18</v>
      </c>
      <c r="F2671">
        <v>5</v>
      </c>
      <c r="G2671">
        <v>3</v>
      </c>
      <c r="J2671" s="1">
        <f t="shared" si="476"/>
        <v>1.9634954084936209E-3</v>
      </c>
      <c r="K2671" s="2">
        <f t="shared" si="484"/>
        <v>3.5268851656513989E-3</v>
      </c>
      <c r="L2671" t="s">
        <v>13</v>
      </c>
    </row>
    <row r="2672" spans="1:12" hidden="1" x14ac:dyDescent="0.3">
      <c r="A2672">
        <v>28</v>
      </c>
      <c r="B2672">
        <v>90</v>
      </c>
      <c r="C2672">
        <v>1</v>
      </c>
      <c r="D2672">
        <v>22</v>
      </c>
      <c r="E2672" t="s">
        <v>15</v>
      </c>
      <c r="F2672">
        <v>5</v>
      </c>
      <c r="G2672">
        <v>3</v>
      </c>
      <c r="J2672" s="1">
        <f t="shared" si="476"/>
        <v>1.9634954084936209E-3</v>
      </c>
      <c r="K2672" s="2">
        <f t="shared" ref="K2672:K2673" si="485">EXP(-9.7663+1.83097*LN(F2672)+1.09511*LN(G2672))</f>
        <v>3.6378364277704512E-3</v>
      </c>
      <c r="L2672" t="s">
        <v>13</v>
      </c>
    </row>
    <row r="2673" spans="1:12" hidden="1" x14ac:dyDescent="0.3">
      <c r="A2673">
        <v>28</v>
      </c>
      <c r="B2673">
        <v>90</v>
      </c>
      <c r="C2673">
        <v>1</v>
      </c>
      <c r="D2673">
        <v>22</v>
      </c>
      <c r="E2673" t="s">
        <v>15</v>
      </c>
      <c r="F2673">
        <v>5</v>
      </c>
      <c r="G2673">
        <v>3</v>
      </c>
      <c r="J2673" s="1">
        <f t="shared" si="476"/>
        <v>1.9634954084936209E-3</v>
      </c>
      <c r="K2673" s="2">
        <f t="shared" si="485"/>
        <v>3.6378364277704512E-3</v>
      </c>
      <c r="L2673" t="s">
        <v>13</v>
      </c>
    </row>
    <row r="2674" spans="1:12" hidden="1" x14ac:dyDescent="0.3">
      <c r="A2674">
        <v>28</v>
      </c>
      <c r="B2674">
        <v>90</v>
      </c>
      <c r="C2674">
        <v>1</v>
      </c>
      <c r="D2674">
        <v>24</v>
      </c>
      <c r="E2674" t="s">
        <v>18</v>
      </c>
      <c r="F2674">
        <v>15</v>
      </c>
      <c r="G2674">
        <v>6</v>
      </c>
      <c r="J2674" s="1">
        <f t="shared" si="476"/>
        <v>1.7671458676442587E-2</v>
      </c>
      <c r="K2674" s="2">
        <f t="shared" ref="K2674:K2680" si="486">EXP(-9.81042+1.86563*LN(F2674)+1.0563*LN(G2674))</f>
        <v>5.6950957515054322E-2</v>
      </c>
      <c r="L2674" t="s">
        <v>13</v>
      </c>
    </row>
    <row r="2675" spans="1:12" hidden="1" x14ac:dyDescent="0.3">
      <c r="A2675">
        <v>28</v>
      </c>
      <c r="B2675">
        <v>90</v>
      </c>
      <c r="C2675">
        <v>1</v>
      </c>
      <c r="D2675">
        <v>24</v>
      </c>
      <c r="E2675" t="s">
        <v>18</v>
      </c>
      <c r="F2675">
        <v>10</v>
      </c>
      <c r="G2675">
        <v>6</v>
      </c>
      <c r="J2675" s="1">
        <f t="shared" si="476"/>
        <v>7.8539816339744835E-3</v>
      </c>
      <c r="K2675" s="2">
        <f t="shared" si="486"/>
        <v>2.6728826664807165E-2</v>
      </c>
      <c r="L2675" t="s">
        <v>13</v>
      </c>
    </row>
    <row r="2676" spans="1:12" hidden="1" x14ac:dyDescent="0.3">
      <c r="A2676">
        <v>28</v>
      </c>
      <c r="B2676">
        <v>90</v>
      </c>
      <c r="C2676">
        <v>1</v>
      </c>
      <c r="D2676">
        <v>24</v>
      </c>
      <c r="E2676" t="s">
        <v>18</v>
      </c>
      <c r="F2676">
        <v>10</v>
      </c>
      <c r="G2676">
        <v>6</v>
      </c>
      <c r="J2676" s="1">
        <f t="shared" si="476"/>
        <v>7.8539816339744835E-3</v>
      </c>
      <c r="K2676" s="2">
        <f t="shared" si="486"/>
        <v>2.6728826664807165E-2</v>
      </c>
      <c r="L2676" t="s">
        <v>13</v>
      </c>
    </row>
    <row r="2677" spans="1:12" hidden="1" x14ac:dyDescent="0.3">
      <c r="A2677">
        <v>28</v>
      </c>
      <c r="B2677">
        <v>90</v>
      </c>
      <c r="C2677">
        <v>1</v>
      </c>
      <c r="D2677">
        <v>24</v>
      </c>
      <c r="E2677" t="s">
        <v>18</v>
      </c>
      <c r="F2677">
        <v>15</v>
      </c>
      <c r="G2677">
        <v>6</v>
      </c>
      <c r="J2677" s="1">
        <f t="shared" si="476"/>
        <v>1.7671458676442587E-2</v>
      </c>
      <c r="K2677" s="2">
        <f t="shared" si="486"/>
        <v>5.6950957515054322E-2</v>
      </c>
      <c r="L2677" t="s">
        <v>13</v>
      </c>
    </row>
    <row r="2678" spans="1:12" hidden="1" x14ac:dyDescent="0.3">
      <c r="A2678">
        <v>28</v>
      </c>
      <c r="B2678">
        <v>90</v>
      </c>
      <c r="C2678">
        <v>1</v>
      </c>
      <c r="D2678">
        <v>24</v>
      </c>
      <c r="E2678" t="s">
        <v>18</v>
      </c>
      <c r="F2678">
        <v>15</v>
      </c>
      <c r="G2678">
        <v>6</v>
      </c>
      <c r="J2678" s="1">
        <f t="shared" si="476"/>
        <v>1.7671458676442587E-2</v>
      </c>
      <c r="K2678" s="2">
        <f t="shared" si="486"/>
        <v>5.6950957515054322E-2</v>
      </c>
      <c r="L2678" t="s">
        <v>13</v>
      </c>
    </row>
    <row r="2679" spans="1:12" hidden="1" x14ac:dyDescent="0.3">
      <c r="A2679">
        <v>28</v>
      </c>
      <c r="B2679">
        <v>90</v>
      </c>
      <c r="C2679">
        <v>1</v>
      </c>
      <c r="D2679">
        <v>24</v>
      </c>
      <c r="E2679" t="s">
        <v>18</v>
      </c>
      <c r="F2679">
        <v>10</v>
      </c>
      <c r="G2679">
        <v>6</v>
      </c>
      <c r="J2679" s="1">
        <f t="shared" si="476"/>
        <v>7.8539816339744835E-3</v>
      </c>
      <c r="K2679" s="2">
        <f t="shared" si="486"/>
        <v>2.6728826664807165E-2</v>
      </c>
      <c r="L2679" t="s">
        <v>13</v>
      </c>
    </row>
    <row r="2680" spans="1:12" hidden="1" x14ac:dyDescent="0.3">
      <c r="A2680">
        <v>28</v>
      </c>
      <c r="B2680">
        <v>90</v>
      </c>
      <c r="C2680">
        <v>1</v>
      </c>
      <c r="D2680">
        <v>24</v>
      </c>
      <c r="E2680" t="s">
        <v>18</v>
      </c>
      <c r="F2680">
        <v>5</v>
      </c>
      <c r="G2680">
        <v>6</v>
      </c>
      <c r="J2680" s="1">
        <f t="shared" si="476"/>
        <v>1.9634954084936209E-3</v>
      </c>
      <c r="K2680" s="2">
        <f t="shared" si="486"/>
        <v>7.3344795804612326E-3</v>
      </c>
      <c r="L2680" t="s">
        <v>13</v>
      </c>
    </row>
    <row r="2681" spans="1:12" hidden="1" x14ac:dyDescent="0.3">
      <c r="A2681">
        <v>28</v>
      </c>
      <c r="B2681">
        <v>90</v>
      </c>
      <c r="C2681">
        <v>1</v>
      </c>
      <c r="D2681">
        <v>22</v>
      </c>
      <c r="E2681" t="s">
        <v>15</v>
      </c>
      <c r="F2681">
        <v>5</v>
      </c>
      <c r="G2681">
        <v>3</v>
      </c>
      <c r="J2681" s="1">
        <f t="shared" si="476"/>
        <v>1.9634954084936209E-3</v>
      </c>
      <c r="K2681" s="2">
        <f t="shared" ref="K2681:K2682" si="487">EXP(-9.7663+1.83097*LN(F2681)+1.09511*LN(G2681))</f>
        <v>3.6378364277704512E-3</v>
      </c>
      <c r="L2681" t="s">
        <v>13</v>
      </c>
    </row>
    <row r="2682" spans="1:12" hidden="1" x14ac:dyDescent="0.3">
      <c r="A2682">
        <v>28</v>
      </c>
      <c r="B2682">
        <v>90</v>
      </c>
      <c r="C2682">
        <v>1</v>
      </c>
      <c r="D2682">
        <v>10</v>
      </c>
      <c r="E2682" t="s">
        <v>12</v>
      </c>
      <c r="F2682">
        <v>5</v>
      </c>
      <c r="G2682">
        <v>3</v>
      </c>
      <c r="J2682" s="1">
        <f t="shared" si="476"/>
        <v>1.9634954084936209E-3</v>
      </c>
      <c r="K2682" s="2">
        <f t="shared" si="487"/>
        <v>3.6378364277704512E-3</v>
      </c>
      <c r="L2682" t="s">
        <v>13</v>
      </c>
    </row>
    <row r="2683" spans="1:12" hidden="1" x14ac:dyDescent="0.3">
      <c r="A2683">
        <v>28</v>
      </c>
      <c r="B2683">
        <v>91</v>
      </c>
      <c r="C2683">
        <v>1</v>
      </c>
      <c r="D2683">
        <v>24</v>
      </c>
      <c r="E2683" t="s">
        <v>18</v>
      </c>
      <c r="F2683">
        <v>5</v>
      </c>
      <c r="G2683">
        <v>3</v>
      </c>
      <c r="J2683" s="1">
        <f t="shared" si="476"/>
        <v>1.9634954084936209E-3</v>
      </c>
      <c r="K2683" s="2">
        <f t="shared" ref="K2683:K2686" si="488">EXP(-9.81042+1.86563*LN(F2683)+1.0563*LN(G2683))</f>
        <v>3.5268851656513989E-3</v>
      </c>
      <c r="L2683" t="s">
        <v>13</v>
      </c>
    </row>
    <row r="2684" spans="1:12" hidden="1" x14ac:dyDescent="0.3">
      <c r="A2684">
        <v>28</v>
      </c>
      <c r="B2684">
        <v>91</v>
      </c>
      <c r="C2684">
        <v>1</v>
      </c>
      <c r="D2684">
        <v>24</v>
      </c>
      <c r="E2684" t="s">
        <v>18</v>
      </c>
      <c r="F2684">
        <v>5</v>
      </c>
      <c r="G2684">
        <v>3</v>
      </c>
      <c r="J2684" s="1">
        <f t="shared" si="476"/>
        <v>1.9634954084936209E-3</v>
      </c>
      <c r="K2684" s="2">
        <f t="shared" si="488"/>
        <v>3.5268851656513989E-3</v>
      </c>
      <c r="L2684" t="s">
        <v>13</v>
      </c>
    </row>
    <row r="2685" spans="1:12" hidden="1" x14ac:dyDescent="0.3">
      <c r="A2685">
        <v>28</v>
      </c>
      <c r="B2685">
        <v>91</v>
      </c>
      <c r="C2685">
        <v>1</v>
      </c>
      <c r="D2685">
        <v>24</v>
      </c>
      <c r="E2685" t="s">
        <v>18</v>
      </c>
      <c r="F2685">
        <v>5</v>
      </c>
      <c r="G2685">
        <v>3</v>
      </c>
      <c r="J2685" s="1">
        <f t="shared" si="476"/>
        <v>1.9634954084936209E-3</v>
      </c>
      <c r="K2685" s="2">
        <f t="shared" si="488"/>
        <v>3.5268851656513989E-3</v>
      </c>
      <c r="L2685" t="s">
        <v>13</v>
      </c>
    </row>
    <row r="2686" spans="1:12" hidden="1" x14ac:dyDescent="0.3">
      <c r="A2686">
        <v>28</v>
      </c>
      <c r="B2686">
        <v>91</v>
      </c>
      <c r="C2686">
        <v>1</v>
      </c>
      <c r="D2686">
        <v>24</v>
      </c>
      <c r="E2686" t="s">
        <v>18</v>
      </c>
      <c r="F2686">
        <v>5</v>
      </c>
      <c r="G2686">
        <v>3</v>
      </c>
      <c r="J2686" s="1">
        <f t="shared" si="476"/>
        <v>1.9634954084936209E-3</v>
      </c>
      <c r="K2686" s="2">
        <f t="shared" si="488"/>
        <v>3.5268851656513989E-3</v>
      </c>
      <c r="L2686" t="s">
        <v>13</v>
      </c>
    </row>
    <row r="2687" spans="1:12" hidden="1" x14ac:dyDescent="0.3">
      <c r="A2687">
        <v>28</v>
      </c>
      <c r="B2687">
        <v>91</v>
      </c>
      <c r="C2687">
        <v>1</v>
      </c>
      <c r="D2687">
        <v>10</v>
      </c>
      <c r="E2687" t="s">
        <v>12</v>
      </c>
      <c r="F2687">
        <v>5</v>
      </c>
      <c r="G2687">
        <v>3</v>
      </c>
      <c r="J2687" s="1">
        <f t="shared" si="476"/>
        <v>1.9634954084936209E-3</v>
      </c>
      <c r="K2687" s="2">
        <f t="shared" ref="K2687:K2690" si="489">EXP(-9.7663+1.83097*LN(F2687)+1.09511*LN(G2687))</f>
        <v>3.6378364277704512E-3</v>
      </c>
      <c r="L2687" t="s">
        <v>13</v>
      </c>
    </row>
    <row r="2688" spans="1:12" hidden="1" x14ac:dyDescent="0.3">
      <c r="A2688">
        <v>28</v>
      </c>
      <c r="B2688">
        <v>91</v>
      </c>
      <c r="C2688">
        <v>1</v>
      </c>
      <c r="D2688">
        <v>10</v>
      </c>
      <c r="E2688" t="s">
        <v>12</v>
      </c>
      <c r="F2688">
        <v>5</v>
      </c>
      <c r="G2688">
        <v>3</v>
      </c>
      <c r="J2688" s="1">
        <f t="shared" si="476"/>
        <v>1.9634954084936209E-3</v>
      </c>
      <c r="K2688" s="2">
        <f t="shared" si="489"/>
        <v>3.6378364277704512E-3</v>
      </c>
      <c r="L2688" t="s">
        <v>13</v>
      </c>
    </row>
    <row r="2689" spans="1:12" hidden="1" x14ac:dyDescent="0.3">
      <c r="A2689">
        <v>28</v>
      </c>
      <c r="B2689">
        <v>91</v>
      </c>
      <c r="C2689">
        <v>1</v>
      </c>
      <c r="D2689">
        <v>10</v>
      </c>
      <c r="E2689" t="s">
        <v>12</v>
      </c>
      <c r="F2689">
        <v>10</v>
      </c>
      <c r="G2689">
        <v>3</v>
      </c>
      <c r="J2689" s="1">
        <f t="shared" si="476"/>
        <v>7.8539816339744835E-3</v>
      </c>
      <c r="K2689" s="2">
        <f t="shared" si="489"/>
        <v>1.2942556175112916E-2</v>
      </c>
      <c r="L2689" t="s">
        <v>13</v>
      </c>
    </row>
    <row r="2690" spans="1:12" hidden="1" x14ac:dyDescent="0.3">
      <c r="A2690">
        <v>28</v>
      </c>
      <c r="B2690">
        <v>91</v>
      </c>
      <c r="C2690">
        <v>1</v>
      </c>
      <c r="D2690">
        <v>10</v>
      </c>
      <c r="E2690" t="s">
        <v>12</v>
      </c>
      <c r="F2690">
        <v>5</v>
      </c>
      <c r="G2690">
        <v>3</v>
      </c>
      <c r="J2690" s="1">
        <f t="shared" si="476"/>
        <v>1.9634954084936209E-3</v>
      </c>
      <c r="K2690" s="2">
        <f t="shared" si="489"/>
        <v>3.6378364277704512E-3</v>
      </c>
      <c r="L2690" t="s">
        <v>13</v>
      </c>
    </row>
    <row r="2691" spans="1:12" hidden="1" x14ac:dyDescent="0.3">
      <c r="A2691">
        <v>28</v>
      </c>
      <c r="B2691">
        <v>91</v>
      </c>
      <c r="C2691">
        <v>1</v>
      </c>
      <c r="D2691">
        <v>24</v>
      </c>
      <c r="E2691" t="s">
        <v>18</v>
      </c>
      <c r="F2691">
        <v>5</v>
      </c>
      <c r="G2691">
        <v>3</v>
      </c>
      <c r="J2691" s="1">
        <f t="shared" ref="J2691:J2754" si="490">((F2691*F2691/10000)*(PI()/4*C2691))</f>
        <v>1.9634954084936209E-3</v>
      </c>
      <c r="K2691" s="2">
        <f>EXP(-9.81042+1.86563*LN(F2691)+1.0563*LN(G2691))</f>
        <v>3.5268851656513989E-3</v>
      </c>
      <c r="L2691" t="s">
        <v>13</v>
      </c>
    </row>
    <row r="2692" spans="1:12" hidden="1" x14ac:dyDescent="0.3">
      <c r="A2692">
        <v>28</v>
      </c>
      <c r="B2692">
        <v>91</v>
      </c>
      <c r="C2692">
        <v>1</v>
      </c>
      <c r="D2692">
        <v>10</v>
      </c>
      <c r="E2692" t="s">
        <v>12</v>
      </c>
      <c r="F2692">
        <v>25</v>
      </c>
      <c r="G2692">
        <v>6</v>
      </c>
      <c r="J2692" s="1">
        <f t="shared" si="490"/>
        <v>4.9087385212340517E-2</v>
      </c>
      <c r="K2692" s="2">
        <f>EXP(-9.7663+1.83097*LN(F2692)+1.09511*LN(G2692))</f>
        <v>0.14801210491524977</v>
      </c>
      <c r="L2692" t="s">
        <v>17</v>
      </c>
    </row>
    <row r="2693" spans="1:12" hidden="1" x14ac:dyDescent="0.3">
      <c r="A2693">
        <v>28</v>
      </c>
      <c r="B2693">
        <v>91</v>
      </c>
      <c r="C2693">
        <v>1</v>
      </c>
      <c r="D2693">
        <v>24</v>
      </c>
      <c r="E2693" t="s">
        <v>18</v>
      </c>
      <c r="F2693">
        <v>5</v>
      </c>
      <c r="G2693">
        <v>3</v>
      </c>
      <c r="J2693" s="1">
        <f t="shared" si="490"/>
        <v>1.9634954084936209E-3</v>
      </c>
      <c r="K2693" s="2">
        <f t="shared" ref="K2693:K2695" si="491">EXP(-9.81042+1.86563*LN(F2693)+1.0563*LN(G2693))</f>
        <v>3.5268851656513989E-3</v>
      </c>
      <c r="L2693" t="s">
        <v>13</v>
      </c>
    </row>
    <row r="2694" spans="1:12" hidden="1" x14ac:dyDescent="0.3">
      <c r="A2694">
        <v>28</v>
      </c>
      <c r="B2694">
        <v>91</v>
      </c>
      <c r="C2694">
        <v>1</v>
      </c>
      <c r="D2694">
        <v>24</v>
      </c>
      <c r="E2694" t="s">
        <v>18</v>
      </c>
      <c r="F2694">
        <v>5</v>
      </c>
      <c r="G2694">
        <v>3</v>
      </c>
      <c r="J2694" s="1">
        <f t="shared" si="490"/>
        <v>1.9634954084936209E-3</v>
      </c>
      <c r="K2694" s="2">
        <f t="shared" si="491"/>
        <v>3.5268851656513989E-3</v>
      </c>
      <c r="L2694" t="s">
        <v>13</v>
      </c>
    </row>
    <row r="2695" spans="1:12" hidden="1" x14ac:dyDescent="0.3">
      <c r="A2695">
        <v>28</v>
      </c>
      <c r="B2695">
        <v>91</v>
      </c>
      <c r="C2695">
        <v>1</v>
      </c>
      <c r="D2695">
        <v>24</v>
      </c>
      <c r="E2695" t="s">
        <v>18</v>
      </c>
      <c r="F2695">
        <v>5</v>
      </c>
      <c r="G2695">
        <v>3</v>
      </c>
      <c r="J2695" s="1">
        <f t="shared" si="490"/>
        <v>1.9634954084936209E-3</v>
      </c>
      <c r="K2695" s="2">
        <f t="shared" si="491"/>
        <v>3.5268851656513989E-3</v>
      </c>
      <c r="L2695" t="s">
        <v>13</v>
      </c>
    </row>
    <row r="2696" spans="1:12" hidden="1" x14ac:dyDescent="0.3">
      <c r="A2696">
        <v>28</v>
      </c>
      <c r="B2696">
        <v>91</v>
      </c>
      <c r="C2696">
        <v>1</v>
      </c>
      <c r="D2696">
        <v>14</v>
      </c>
      <c r="E2696" t="s">
        <v>14</v>
      </c>
      <c r="F2696">
        <v>5</v>
      </c>
      <c r="G2696">
        <v>3</v>
      </c>
      <c r="J2696" s="1">
        <f t="shared" si="490"/>
        <v>1.9634954084936209E-3</v>
      </c>
      <c r="K2696" s="2">
        <f t="shared" ref="K2696:K2701" si="492">EXP(-9.7663+1.83097*LN(F2696)+1.09511*LN(G2696))</f>
        <v>3.6378364277704512E-3</v>
      </c>
      <c r="L2696" t="s">
        <v>13</v>
      </c>
    </row>
    <row r="2697" spans="1:12" hidden="1" x14ac:dyDescent="0.3">
      <c r="A2697">
        <v>28</v>
      </c>
      <c r="B2697">
        <v>91</v>
      </c>
      <c r="C2697">
        <v>1</v>
      </c>
      <c r="D2697">
        <v>14</v>
      </c>
      <c r="E2697" t="s">
        <v>14</v>
      </c>
      <c r="F2697">
        <v>5</v>
      </c>
      <c r="G2697">
        <v>3</v>
      </c>
      <c r="J2697" s="1">
        <f t="shared" si="490"/>
        <v>1.9634954084936209E-3</v>
      </c>
      <c r="K2697" s="2">
        <f t="shared" si="492"/>
        <v>3.6378364277704512E-3</v>
      </c>
      <c r="L2697" t="s">
        <v>13</v>
      </c>
    </row>
    <row r="2698" spans="1:12" hidden="1" x14ac:dyDescent="0.3">
      <c r="A2698">
        <v>28</v>
      </c>
      <c r="B2698">
        <v>91</v>
      </c>
      <c r="C2698">
        <v>1</v>
      </c>
      <c r="D2698">
        <v>22</v>
      </c>
      <c r="E2698" t="s">
        <v>15</v>
      </c>
      <c r="F2698">
        <v>5</v>
      </c>
      <c r="G2698">
        <v>3</v>
      </c>
      <c r="J2698" s="1">
        <f t="shared" si="490"/>
        <v>1.9634954084936209E-3</v>
      </c>
      <c r="K2698" s="2">
        <f t="shared" si="492"/>
        <v>3.6378364277704512E-3</v>
      </c>
      <c r="L2698" t="s">
        <v>13</v>
      </c>
    </row>
    <row r="2699" spans="1:12" hidden="1" x14ac:dyDescent="0.3">
      <c r="A2699">
        <v>28</v>
      </c>
      <c r="B2699">
        <v>91</v>
      </c>
      <c r="C2699">
        <v>1</v>
      </c>
      <c r="D2699">
        <v>22</v>
      </c>
      <c r="E2699" t="s">
        <v>15</v>
      </c>
      <c r="F2699">
        <v>5</v>
      </c>
      <c r="G2699">
        <v>3</v>
      </c>
      <c r="J2699" s="1">
        <f t="shared" si="490"/>
        <v>1.9634954084936209E-3</v>
      </c>
      <c r="K2699" s="2">
        <f t="shared" si="492"/>
        <v>3.6378364277704512E-3</v>
      </c>
      <c r="L2699" t="s">
        <v>13</v>
      </c>
    </row>
    <row r="2700" spans="1:12" hidden="1" x14ac:dyDescent="0.3">
      <c r="A2700">
        <v>28</v>
      </c>
      <c r="B2700">
        <v>91</v>
      </c>
      <c r="C2700">
        <v>1</v>
      </c>
      <c r="D2700">
        <v>14</v>
      </c>
      <c r="E2700" t="s">
        <v>14</v>
      </c>
      <c r="F2700">
        <v>5</v>
      </c>
      <c r="G2700">
        <v>3</v>
      </c>
      <c r="J2700" s="1">
        <f t="shared" si="490"/>
        <v>1.9634954084936209E-3</v>
      </c>
      <c r="K2700" s="2">
        <f t="shared" si="492"/>
        <v>3.6378364277704512E-3</v>
      </c>
      <c r="L2700" t="s">
        <v>13</v>
      </c>
    </row>
    <row r="2701" spans="1:12" hidden="1" x14ac:dyDescent="0.3">
      <c r="A2701">
        <v>28</v>
      </c>
      <c r="B2701">
        <v>91</v>
      </c>
      <c r="C2701">
        <v>1</v>
      </c>
      <c r="D2701">
        <v>14</v>
      </c>
      <c r="E2701" t="s">
        <v>14</v>
      </c>
      <c r="F2701">
        <v>5</v>
      </c>
      <c r="G2701">
        <v>3</v>
      </c>
      <c r="J2701" s="1">
        <f t="shared" si="490"/>
        <v>1.9634954084936209E-3</v>
      </c>
      <c r="K2701" s="2">
        <f t="shared" si="492"/>
        <v>3.6378364277704512E-3</v>
      </c>
      <c r="L2701" t="s">
        <v>13</v>
      </c>
    </row>
    <row r="2702" spans="1:12" hidden="1" x14ac:dyDescent="0.3">
      <c r="A2702">
        <v>28</v>
      </c>
      <c r="B2702">
        <v>91</v>
      </c>
      <c r="C2702">
        <v>1</v>
      </c>
      <c r="D2702">
        <v>24</v>
      </c>
      <c r="E2702" t="s">
        <v>18</v>
      </c>
      <c r="F2702">
        <v>5</v>
      </c>
      <c r="G2702">
        <v>3</v>
      </c>
      <c r="J2702" s="1">
        <f t="shared" si="490"/>
        <v>1.9634954084936209E-3</v>
      </c>
      <c r="K2702" s="2">
        <f>EXP(-9.81042+1.86563*LN(F2702)+1.0563*LN(G2702))</f>
        <v>3.5268851656513989E-3</v>
      </c>
      <c r="L2702" t="s">
        <v>13</v>
      </c>
    </row>
    <row r="2703" spans="1:12" hidden="1" x14ac:dyDescent="0.3">
      <c r="A2703">
        <v>28</v>
      </c>
      <c r="B2703">
        <v>91</v>
      </c>
      <c r="C2703">
        <v>1</v>
      </c>
      <c r="D2703">
        <v>10</v>
      </c>
      <c r="E2703" t="s">
        <v>12</v>
      </c>
      <c r="F2703">
        <v>25</v>
      </c>
      <c r="G2703">
        <v>6</v>
      </c>
      <c r="J2703" s="1">
        <f t="shared" si="490"/>
        <v>4.9087385212340517E-2</v>
      </c>
      <c r="K2703" s="2">
        <f>EXP(-9.7663+1.83097*LN(F2703)+1.09511*LN(G2703))</f>
        <v>0.14801210491524977</v>
      </c>
      <c r="L2703" t="s">
        <v>17</v>
      </c>
    </row>
    <row r="2704" spans="1:12" hidden="1" x14ac:dyDescent="0.3">
      <c r="A2704">
        <v>28</v>
      </c>
      <c r="B2704">
        <v>91</v>
      </c>
      <c r="C2704">
        <v>1</v>
      </c>
      <c r="D2704">
        <v>24</v>
      </c>
      <c r="E2704" t="s">
        <v>18</v>
      </c>
      <c r="F2704">
        <v>5</v>
      </c>
      <c r="G2704">
        <v>3</v>
      </c>
      <c r="J2704" s="1">
        <f t="shared" si="490"/>
        <v>1.9634954084936209E-3</v>
      </c>
      <c r="K2704" s="2">
        <f t="shared" ref="K2704:K2705" si="493">EXP(-9.81042+1.86563*LN(F2704)+1.0563*LN(G2704))</f>
        <v>3.5268851656513989E-3</v>
      </c>
      <c r="L2704" t="s">
        <v>13</v>
      </c>
    </row>
    <row r="2705" spans="1:12" hidden="1" x14ac:dyDescent="0.3">
      <c r="A2705">
        <v>28</v>
      </c>
      <c r="B2705">
        <v>91</v>
      </c>
      <c r="C2705">
        <v>1</v>
      </c>
      <c r="D2705">
        <v>24</v>
      </c>
      <c r="E2705" t="s">
        <v>18</v>
      </c>
      <c r="F2705">
        <v>10</v>
      </c>
      <c r="G2705">
        <v>5</v>
      </c>
      <c r="J2705" s="1">
        <f t="shared" si="490"/>
        <v>7.8539816339744835E-3</v>
      </c>
      <c r="K2705" s="2">
        <f t="shared" si="493"/>
        <v>2.2046555420420225E-2</v>
      </c>
      <c r="L2705" t="s">
        <v>13</v>
      </c>
    </row>
    <row r="2706" spans="1:12" hidden="1" x14ac:dyDescent="0.3">
      <c r="A2706">
        <v>28</v>
      </c>
      <c r="B2706">
        <v>91</v>
      </c>
      <c r="C2706">
        <v>1</v>
      </c>
      <c r="D2706">
        <v>10</v>
      </c>
      <c r="E2706" t="s">
        <v>12</v>
      </c>
      <c r="F2706">
        <v>10</v>
      </c>
      <c r="G2706">
        <v>3</v>
      </c>
      <c r="J2706" s="1">
        <f t="shared" si="490"/>
        <v>7.8539816339744835E-3</v>
      </c>
      <c r="K2706" s="2">
        <f t="shared" ref="K2706:K2707" si="494">EXP(-9.7663+1.83097*LN(F2706)+1.09511*LN(G2706))</f>
        <v>1.2942556175112916E-2</v>
      </c>
      <c r="L2706" t="s">
        <v>13</v>
      </c>
    </row>
    <row r="2707" spans="1:12" hidden="1" x14ac:dyDescent="0.3">
      <c r="A2707">
        <v>28</v>
      </c>
      <c r="B2707">
        <v>91</v>
      </c>
      <c r="C2707">
        <v>1</v>
      </c>
      <c r="D2707">
        <v>10</v>
      </c>
      <c r="E2707" t="s">
        <v>12</v>
      </c>
      <c r="F2707">
        <v>5</v>
      </c>
      <c r="G2707">
        <v>3</v>
      </c>
      <c r="J2707" s="1">
        <f t="shared" si="490"/>
        <v>1.9634954084936209E-3</v>
      </c>
      <c r="K2707" s="2">
        <f t="shared" si="494"/>
        <v>3.6378364277704512E-3</v>
      </c>
      <c r="L2707" t="s">
        <v>13</v>
      </c>
    </row>
    <row r="2708" spans="1:12" hidden="1" x14ac:dyDescent="0.3">
      <c r="A2708">
        <v>28</v>
      </c>
      <c r="B2708">
        <v>91</v>
      </c>
      <c r="C2708">
        <v>1</v>
      </c>
      <c r="D2708">
        <v>24</v>
      </c>
      <c r="E2708" t="s">
        <v>18</v>
      </c>
      <c r="F2708">
        <v>5</v>
      </c>
      <c r="G2708">
        <v>3</v>
      </c>
      <c r="J2708" s="1">
        <f t="shared" si="490"/>
        <v>1.9634954084936209E-3</v>
      </c>
      <c r="K2708" s="2">
        <f t="shared" ref="K2708:K2710" si="495">EXP(-9.81042+1.86563*LN(F2708)+1.0563*LN(G2708))</f>
        <v>3.5268851656513989E-3</v>
      </c>
      <c r="L2708" t="s">
        <v>13</v>
      </c>
    </row>
    <row r="2709" spans="1:12" hidden="1" x14ac:dyDescent="0.3">
      <c r="A2709">
        <v>28</v>
      </c>
      <c r="B2709">
        <v>91</v>
      </c>
      <c r="C2709">
        <v>1</v>
      </c>
      <c r="D2709">
        <v>24</v>
      </c>
      <c r="E2709" t="s">
        <v>18</v>
      </c>
      <c r="F2709">
        <v>10</v>
      </c>
      <c r="G2709">
        <v>6</v>
      </c>
      <c r="J2709" s="1">
        <f t="shared" si="490"/>
        <v>7.8539816339744835E-3</v>
      </c>
      <c r="K2709" s="2">
        <f t="shared" si="495"/>
        <v>2.6728826664807165E-2</v>
      </c>
      <c r="L2709" t="s">
        <v>13</v>
      </c>
    </row>
    <row r="2710" spans="1:12" hidden="1" x14ac:dyDescent="0.3">
      <c r="A2710">
        <v>28</v>
      </c>
      <c r="B2710">
        <v>91</v>
      </c>
      <c r="C2710">
        <v>1</v>
      </c>
      <c r="D2710">
        <v>24</v>
      </c>
      <c r="E2710" t="s">
        <v>18</v>
      </c>
      <c r="F2710">
        <v>5</v>
      </c>
      <c r="G2710">
        <v>6</v>
      </c>
      <c r="J2710" s="1">
        <f t="shared" si="490"/>
        <v>1.9634954084936209E-3</v>
      </c>
      <c r="K2710" s="2">
        <f t="shared" si="495"/>
        <v>7.3344795804612326E-3</v>
      </c>
      <c r="L2710" t="s">
        <v>13</v>
      </c>
    </row>
    <row r="2711" spans="1:12" hidden="1" x14ac:dyDescent="0.3">
      <c r="A2711">
        <v>28</v>
      </c>
      <c r="B2711">
        <v>91</v>
      </c>
      <c r="C2711">
        <v>1</v>
      </c>
      <c r="D2711">
        <v>22</v>
      </c>
      <c r="E2711" t="s">
        <v>15</v>
      </c>
      <c r="F2711">
        <v>5</v>
      </c>
      <c r="G2711">
        <v>3</v>
      </c>
      <c r="J2711" s="1">
        <f t="shared" si="490"/>
        <v>1.9634954084936209E-3</v>
      </c>
      <c r="K2711" s="2">
        <f t="shared" ref="K2711:K2715" si="496">EXP(-9.7663+1.83097*LN(F2711)+1.09511*LN(G2711))</f>
        <v>3.6378364277704512E-3</v>
      </c>
      <c r="L2711" t="s">
        <v>13</v>
      </c>
    </row>
    <row r="2712" spans="1:12" hidden="1" x14ac:dyDescent="0.3">
      <c r="A2712">
        <v>28</v>
      </c>
      <c r="B2712">
        <v>91</v>
      </c>
      <c r="C2712">
        <v>1</v>
      </c>
      <c r="D2712">
        <v>10</v>
      </c>
      <c r="E2712" t="s">
        <v>21</v>
      </c>
      <c r="F2712">
        <v>5</v>
      </c>
      <c r="G2712">
        <v>3</v>
      </c>
      <c r="J2712" s="1">
        <f t="shared" si="490"/>
        <v>1.9634954084936209E-3</v>
      </c>
      <c r="K2712" s="2">
        <f t="shared" si="496"/>
        <v>3.6378364277704512E-3</v>
      </c>
      <c r="L2712" t="s">
        <v>13</v>
      </c>
    </row>
    <row r="2713" spans="1:12" hidden="1" x14ac:dyDescent="0.3">
      <c r="A2713">
        <v>28</v>
      </c>
      <c r="B2713">
        <v>91</v>
      </c>
      <c r="C2713">
        <v>1</v>
      </c>
      <c r="D2713">
        <v>10</v>
      </c>
      <c r="E2713" t="s">
        <v>12</v>
      </c>
      <c r="F2713">
        <v>5</v>
      </c>
      <c r="G2713">
        <v>3</v>
      </c>
      <c r="J2713" s="1">
        <f t="shared" si="490"/>
        <v>1.9634954084936209E-3</v>
      </c>
      <c r="K2713" s="2">
        <f t="shared" si="496"/>
        <v>3.6378364277704512E-3</v>
      </c>
      <c r="L2713" t="s">
        <v>13</v>
      </c>
    </row>
    <row r="2714" spans="1:12" hidden="1" x14ac:dyDescent="0.3">
      <c r="A2714">
        <v>28</v>
      </c>
      <c r="B2714">
        <v>91</v>
      </c>
      <c r="C2714">
        <v>1</v>
      </c>
      <c r="D2714">
        <v>10</v>
      </c>
      <c r="E2714" t="s">
        <v>12</v>
      </c>
      <c r="F2714">
        <v>10</v>
      </c>
      <c r="G2714">
        <v>3</v>
      </c>
      <c r="J2714" s="1">
        <f t="shared" si="490"/>
        <v>7.8539816339744835E-3</v>
      </c>
      <c r="K2714" s="2">
        <f t="shared" si="496"/>
        <v>1.2942556175112916E-2</v>
      </c>
      <c r="L2714" t="s">
        <v>13</v>
      </c>
    </row>
    <row r="2715" spans="1:12" hidden="1" x14ac:dyDescent="0.3">
      <c r="A2715">
        <v>28</v>
      </c>
      <c r="B2715">
        <v>91</v>
      </c>
      <c r="C2715">
        <v>1</v>
      </c>
      <c r="D2715">
        <v>10</v>
      </c>
      <c r="E2715" t="s">
        <v>12</v>
      </c>
      <c r="F2715">
        <v>5</v>
      </c>
      <c r="G2715">
        <v>3</v>
      </c>
      <c r="J2715" s="1">
        <f t="shared" si="490"/>
        <v>1.9634954084936209E-3</v>
      </c>
      <c r="K2715" s="2">
        <f t="shared" si="496"/>
        <v>3.6378364277704512E-3</v>
      </c>
      <c r="L2715" t="s">
        <v>13</v>
      </c>
    </row>
    <row r="2716" spans="1:12" hidden="1" x14ac:dyDescent="0.3">
      <c r="A2716">
        <v>28</v>
      </c>
      <c r="B2716">
        <v>91</v>
      </c>
      <c r="C2716">
        <v>1</v>
      </c>
      <c r="D2716">
        <v>24</v>
      </c>
      <c r="E2716" t="s">
        <v>18</v>
      </c>
      <c r="F2716">
        <v>5</v>
      </c>
      <c r="G2716">
        <v>3</v>
      </c>
      <c r="J2716" s="1">
        <f t="shared" si="490"/>
        <v>1.9634954084936209E-3</v>
      </c>
      <c r="K2716" s="2">
        <f>EXP(-9.81042+1.86563*LN(F2716)+1.0563*LN(G2716))</f>
        <v>3.5268851656513989E-3</v>
      </c>
      <c r="L2716" t="s">
        <v>13</v>
      </c>
    </row>
    <row r="2717" spans="1:12" hidden="1" x14ac:dyDescent="0.3">
      <c r="A2717">
        <v>28</v>
      </c>
      <c r="B2717">
        <v>91</v>
      </c>
      <c r="C2717">
        <v>1</v>
      </c>
      <c r="D2717">
        <v>10</v>
      </c>
      <c r="E2717" t="s">
        <v>12</v>
      </c>
      <c r="F2717">
        <v>25</v>
      </c>
      <c r="G2717">
        <v>6</v>
      </c>
      <c r="J2717" s="1">
        <f t="shared" si="490"/>
        <v>4.9087385212340517E-2</v>
      </c>
      <c r="K2717" s="2">
        <f>EXP(-9.7663+1.83097*LN(F2717)+1.09511*LN(G2717))</f>
        <v>0.14801210491524977</v>
      </c>
      <c r="L2717" t="s">
        <v>17</v>
      </c>
    </row>
    <row r="2718" spans="1:12" hidden="1" x14ac:dyDescent="0.3">
      <c r="A2718">
        <v>28</v>
      </c>
      <c r="B2718">
        <v>91</v>
      </c>
      <c r="C2718">
        <v>1</v>
      </c>
      <c r="D2718">
        <v>24</v>
      </c>
      <c r="E2718" t="s">
        <v>18</v>
      </c>
      <c r="F2718">
        <v>5</v>
      </c>
      <c r="G2718">
        <v>6</v>
      </c>
      <c r="J2718" s="1">
        <f t="shared" si="490"/>
        <v>1.9634954084936209E-3</v>
      </c>
      <c r="K2718" s="2">
        <f>EXP(-9.81042+1.86563*LN(F2718)+1.0563*LN(G2718))</f>
        <v>7.3344795804612326E-3</v>
      </c>
      <c r="L2718" t="s">
        <v>13</v>
      </c>
    </row>
    <row r="2719" spans="1:12" hidden="1" x14ac:dyDescent="0.3">
      <c r="A2719">
        <v>28</v>
      </c>
      <c r="B2719">
        <v>91</v>
      </c>
      <c r="C2719">
        <v>1</v>
      </c>
      <c r="D2719">
        <v>22</v>
      </c>
      <c r="E2719" t="s">
        <v>15</v>
      </c>
      <c r="F2719">
        <v>5</v>
      </c>
      <c r="G2719">
        <v>3</v>
      </c>
      <c r="J2719" s="1">
        <f t="shared" si="490"/>
        <v>1.9634954084936209E-3</v>
      </c>
      <c r="K2719" s="2">
        <f t="shared" ref="K2719:K2723" si="497">EXP(-9.7663+1.83097*LN(F2719)+1.09511*LN(G2719))</f>
        <v>3.6378364277704512E-3</v>
      </c>
      <c r="L2719" t="s">
        <v>13</v>
      </c>
    </row>
    <row r="2720" spans="1:12" hidden="1" x14ac:dyDescent="0.3">
      <c r="A2720">
        <v>28</v>
      </c>
      <c r="B2720">
        <v>91</v>
      </c>
      <c r="C2720">
        <v>1</v>
      </c>
      <c r="D2720">
        <v>10</v>
      </c>
      <c r="E2720" t="s">
        <v>21</v>
      </c>
      <c r="F2720">
        <v>5</v>
      </c>
      <c r="G2720">
        <v>3</v>
      </c>
      <c r="J2720" s="1">
        <f t="shared" si="490"/>
        <v>1.9634954084936209E-3</v>
      </c>
      <c r="K2720" s="2">
        <f t="shared" si="497"/>
        <v>3.6378364277704512E-3</v>
      </c>
      <c r="L2720" t="s">
        <v>13</v>
      </c>
    </row>
    <row r="2721" spans="1:12" hidden="1" x14ac:dyDescent="0.3">
      <c r="A2721">
        <v>28</v>
      </c>
      <c r="B2721">
        <v>91</v>
      </c>
      <c r="C2721">
        <v>1</v>
      </c>
      <c r="D2721">
        <v>10</v>
      </c>
      <c r="E2721" t="s">
        <v>12</v>
      </c>
      <c r="F2721">
        <v>5</v>
      </c>
      <c r="G2721">
        <v>3</v>
      </c>
      <c r="J2721" s="1">
        <f t="shared" si="490"/>
        <v>1.9634954084936209E-3</v>
      </c>
      <c r="K2721" s="2">
        <f t="shared" si="497"/>
        <v>3.6378364277704512E-3</v>
      </c>
      <c r="L2721" t="s">
        <v>13</v>
      </c>
    </row>
    <row r="2722" spans="1:12" hidden="1" x14ac:dyDescent="0.3">
      <c r="A2722">
        <v>28</v>
      </c>
      <c r="B2722">
        <v>91</v>
      </c>
      <c r="C2722">
        <v>1</v>
      </c>
      <c r="D2722">
        <v>10</v>
      </c>
      <c r="E2722" t="s">
        <v>12</v>
      </c>
      <c r="F2722">
        <v>10</v>
      </c>
      <c r="G2722">
        <v>3</v>
      </c>
      <c r="J2722" s="1">
        <f t="shared" si="490"/>
        <v>7.8539816339744835E-3</v>
      </c>
      <c r="K2722" s="2">
        <f t="shared" si="497"/>
        <v>1.2942556175112916E-2</v>
      </c>
      <c r="L2722" t="s">
        <v>13</v>
      </c>
    </row>
    <row r="2723" spans="1:12" hidden="1" x14ac:dyDescent="0.3">
      <c r="A2723">
        <v>28</v>
      </c>
      <c r="B2723">
        <v>91</v>
      </c>
      <c r="C2723">
        <v>1</v>
      </c>
      <c r="D2723">
        <v>10</v>
      </c>
      <c r="E2723" t="s">
        <v>12</v>
      </c>
      <c r="F2723">
        <v>5</v>
      </c>
      <c r="G2723">
        <v>3</v>
      </c>
      <c r="J2723" s="1">
        <f t="shared" si="490"/>
        <v>1.9634954084936209E-3</v>
      </c>
      <c r="K2723" s="2">
        <f t="shared" si="497"/>
        <v>3.6378364277704512E-3</v>
      </c>
      <c r="L2723" t="s">
        <v>13</v>
      </c>
    </row>
    <row r="2724" spans="1:12" hidden="1" x14ac:dyDescent="0.3">
      <c r="A2724">
        <v>28</v>
      </c>
      <c r="B2724">
        <v>91</v>
      </c>
      <c r="C2724">
        <v>1</v>
      </c>
      <c r="D2724">
        <v>24</v>
      </c>
      <c r="E2724" t="s">
        <v>18</v>
      </c>
      <c r="F2724">
        <v>5</v>
      </c>
      <c r="G2724">
        <v>3</v>
      </c>
      <c r="J2724" s="1">
        <f t="shared" si="490"/>
        <v>1.9634954084936209E-3</v>
      </c>
      <c r="K2724" s="2">
        <f>EXP(-9.81042+1.86563*LN(F2724)+1.0563*LN(G2724))</f>
        <v>3.5268851656513989E-3</v>
      </c>
      <c r="L2724" t="s">
        <v>13</v>
      </c>
    </row>
    <row r="2725" spans="1:12" hidden="1" x14ac:dyDescent="0.3">
      <c r="A2725">
        <v>28</v>
      </c>
      <c r="B2725">
        <v>91</v>
      </c>
      <c r="C2725">
        <v>1</v>
      </c>
      <c r="D2725">
        <v>10</v>
      </c>
      <c r="E2725" t="s">
        <v>12</v>
      </c>
      <c r="F2725">
        <v>25</v>
      </c>
      <c r="G2725">
        <v>6</v>
      </c>
      <c r="J2725" s="1">
        <f t="shared" si="490"/>
        <v>4.9087385212340517E-2</v>
      </c>
      <c r="K2725" s="2">
        <f>EXP(-9.7663+1.83097*LN(F2725)+1.09511*LN(G2725))</f>
        <v>0.14801210491524977</v>
      </c>
      <c r="L2725" t="s">
        <v>17</v>
      </c>
    </row>
    <row r="2726" spans="1:12" hidden="1" x14ac:dyDescent="0.3">
      <c r="A2726">
        <v>26</v>
      </c>
      <c r="B2726">
        <v>81</v>
      </c>
      <c r="C2726">
        <v>1</v>
      </c>
      <c r="D2726">
        <v>24</v>
      </c>
      <c r="E2726" t="s">
        <v>18</v>
      </c>
      <c r="F2726">
        <v>5</v>
      </c>
      <c r="G2726">
        <v>3</v>
      </c>
      <c r="J2726" s="1">
        <f t="shared" si="490"/>
        <v>1.9634954084936209E-3</v>
      </c>
      <c r="K2726" s="2">
        <f>EXP(-9.81042+1.86563*LN(F2726)+1.0563*LN(G2726))</f>
        <v>3.5268851656513989E-3</v>
      </c>
      <c r="L2726" t="s">
        <v>13</v>
      </c>
    </row>
    <row r="2727" spans="1:12" hidden="1" x14ac:dyDescent="0.3">
      <c r="A2727">
        <v>26</v>
      </c>
      <c r="B2727">
        <v>81</v>
      </c>
      <c r="C2727">
        <v>1</v>
      </c>
      <c r="D2727">
        <v>10</v>
      </c>
      <c r="E2727" t="s">
        <v>12</v>
      </c>
      <c r="F2727">
        <v>25</v>
      </c>
      <c r="G2727">
        <v>6</v>
      </c>
      <c r="J2727" s="1">
        <f t="shared" si="490"/>
        <v>4.9087385212340517E-2</v>
      </c>
      <c r="K2727" s="2">
        <f>EXP(-9.7663+1.83097*LN(F2727)+1.09511*LN(G2727))</f>
        <v>0.14801210491524977</v>
      </c>
      <c r="L2727" t="s">
        <v>17</v>
      </c>
    </row>
    <row r="2728" spans="1:12" hidden="1" x14ac:dyDescent="0.3">
      <c r="A2728">
        <v>26</v>
      </c>
      <c r="B2728">
        <v>81</v>
      </c>
      <c r="C2728">
        <v>1</v>
      </c>
      <c r="D2728">
        <v>24</v>
      </c>
      <c r="E2728" t="s">
        <v>18</v>
      </c>
      <c r="F2728">
        <v>5</v>
      </c>
      <c r="G2728">
        <v>3</v>
      </c>
      <c r="J2728" s="1">
        <f t="shared" si="490"/>
        <v>1.9634954084936209E-3</v>
      </c>
      <c r="K2728" s="2">
        <f t="shared" ref="K2728:K2734" si="498">EXP(-9.81042+1.86563*LN(F2728)+1.0563*LN(G2728))</f>
        <v>3.5268851656513989E-3</v>
      </c>
      <c r="L2728" t="s">
        <v>13</v>
      </c>
    </row>
    <row r="2729" spans="1:12" hidden="1" x14ac:dyDescent="0.3">
      <c r="A2729">
        <v>26</v>
      </c>
      <c r="B2729">
        <v>81</v>
      </c>
      <c r="C2729">
        <v>1</v>
      </c>
      <c r="D2729">
        <v>24</v>
      </c>
      <c r="E2729" t="s">
        <v>18</v>
      </c>
      <c r="F2729">
        <v>5</v>
      </c>
      <c r="G2729">
        <v>3</v>
      </c>
      <c r="J2729" s="1">
        <f t="shared" si="490"/>
        <v>1.9634954084936209E-3</v>
      </c>
      <c r="K2729" s="2">
        <f t="shared" si="498"/>
        <v>3.5268851656513989E-3</v>
      </c>
      <c r="L2729" t="s">
        <v>13</v>
      </c>
    </row>
    <row r="2730" spans="1:12" hidden="1" x14ac:dyDescent="0.3">
      <c r="A2730">
        <v>26</v>
      </c>
      <c r="B2730">
        <v>81</v>
      </c>
      <c r="C2730">
        <v>1</v>
      </c>
      <c r="D2730">
        <v>24</v>
      </c>
      <c r="E2730" t="s">
        <v>18</v>
      </c>
      <c r="F2730">
        <v>5</v>
      </c>
      <c r="G2730">
        <v>3</v>
      </c>
      <c r="J2730" s="1">
        <f t="shared" si="490"/>
        <v>1.9634954084936209E-3</v>
      </c>
      <c r="K2730" s="2">
        <f t="shared" si="498"/>
        <v>3.5268851656513989E-3</v>
      </c>
      <c r="L2730" t="s">
        <v>13</v>
      </c>
    </row>
    <row r="2731" spans="1:12" hidden="1" x14ac:dyDescent="0.3">
      <c r="A2731">
        <v>26</v>
      </c>
      <c r="B2731">
        <v>81</v>
      </c>
      <c r="C2731">
        <v>1</v>
      </c>
      <c r="D2731">
        <v>24</v>
      </c>
      <c r="E2731" t="s">
        <v>18</v>
      </c>
      <c r="F2731">
        <v>5</v>
      </c>
      <c r="G2731">
        <v>3</v>
      </c>
      <c r="J2731" s="1">
        <f t="shared" si="490"/>
        <v>1.9634954084936209E-3</v>
      </c>
      <c r="K2731" s="2">
        <f t="shared" si="498"/>
        <v>3.5268851656513989E-3</v>
      </c>
      <c r="L2731" t="s">
        <v>13</v>
      </c>
    </row>
    <row r="2732" spans="1:12" hidden="1" x14ac:dyDescent="0.3">
      <c r="A2732">
        <v>26</v>
      </c>
      <c r="B2732">
        <v>81</v>
      </c>
      <c r="C2732">
        <v>1</v>
      </c>
      <c r="D2732">
        <v>24</v>
      </c>
      <c r="E2732" t="s">
        <v>18</v>
      </c>
      <c r="F2732">
        <v>5</v>
      </c>
      <c r="G2732">
        <v>3</v>
      </c>
      <c r="J2732" s="1">
        <f t="shared" si="490"/>
        <v>1.9634954084936209E-3</v>
      </c>
      <c r="K2732" s="2">
        <f t="shared" si="498"/>
        <v>3.5268851656513989E-3</v>
      </c>
      <c r="L2732" t="s">
        <v>13</v>
      </c>
    </row>
    <row r="2733" spans="1:12" hidden="1" x14ac:dyDescent="0.3">
      <c r="A2733">
        <v>26</v>
      </c>
      <c r="B2733">
        <v>81</v>
      </c>
      <c r="C2733">
        <v>1</v>
      </c>
      <c r="D2733">
        <v>24</v>
      </c>
      <c r="E2733" t="s">
        <v>18</v>
      </c>
      <c r="F2733">
        <v>5</v>
      </c>
      <c r="G2733">
        <v>3</v>
      </c>
      <c r="J2733" s="1">
        <f t="shared" si="490"/>
        <v>1.9634954084936209E-3</v>
      </c>
      <c r="K2733" s="2">
        <f t="shared" si="498"/>
        <v>3.5268851656513989E-3</v>
      </c>
      <c r="L2733" t="s">
        <v>13</v>
      </c>
    </row>
    <row r="2734" spans="1:12" hidden="1" x14ac:dyDescent="0.3">
      <c r="A2734">
        <v>26</v>
      </c>
      <c r="B2734">
        <v>81</v>
      </c>
      <c r="C2734">
        <v>1</v>
      </c>
      <c r="D2734">
        <v>24</v>
      </c>
      <c r="E2734" t="s">
        <v>18</v>
      </c>
      <c r="F2734">
        <v>5</v>
      </c>
      <c r="G2734">
        <v>3</v>
      </c>
      <c r="J2734" s="1">
        <f t="shared" si="490"/>
        <v>1.9634954084936209E-3</v>
      </c>
      <c r="K2734" s="2">
        <f t="shared" si="498"/>
        <v>3.5268851656513989E-3</v>
      </c>
      <c r="L2734" t="s">
        <v>13</v>
      </c>
    </row>
    <row r="2735" spans="1:12" hidden="1" x14ac:dyDescent="0.3">
      <c r="A2735">
        <v>26</v>
      </c>
      <c r="B2735">
        <v>81</v>
      </c>
      <c r="C2735">
        <v>1</v>
      </c>
      <c r="D2735">
        <v>10</v>
      </c>
      <c r="E2735" t="s">
        <v>12</v>
      </c>
      <c r="F2735">
        <v>5</v>
      </c>
      <c r="G2735">
        <v>3</v>
      </c>
      <c r="J2735" s="1">
        <f t="shared" si="490"/>
        <v>1.9634954084936209E-3</v>
      </c>
      <c r="K2735" s="2">
        <f t="shared" ref="K2735:K2738" si="499">EXP(-9.7663+1.83097*LN(F2735)+1.09511*LN(G2735))</f>
        <v>3.6378364277704512E-3</v>
      </c>
      <c r="L2735" t="s">
        <v>13</v>
      </c>
    </row>
    <row r="2736" spans="1:12" hidden="1" x14ac:dyDescent="0.3">
      <c r="A2736">
        <v>26</v>
      </c>
      <c r="B2736">
        <v>81</v>
      </c>
      <c r="C2736">
        <v>1</v>
      </c>
      <c r="D2736">
        <v>10</v>
      </c>
      <c r="E2736" t="s">
        <v>12</v>
      </c>
      <c r="F2736">
        <v>5</v>
      </c>
      <c r="G2736">
        <v>3</v>
      </c>
      <c r="J2736" s="1">
        <f t="shared" si="490"/>
        <v>1.9634954084936209E-3</v>
      </c>
      <c r="K2736" s="2">
        <f t="shared" si="499"/>
        <v>3.6378364277704512E-3</v>
      </c>
      <c r="L2736" t="s">
        <v>13</v>
      </c>
    </row>
    <row r="2737" spans="1:12" hidden="1" x14ac:dyDescent="0.3">
      <c r="A2737">
        <v>26</v>
      </c>
      <c r="B2737">
        <v>81</v>
      </c>
      <c r="C2737">
        <v>1</v>
      </c>
      <c r="D2737">
        <v>10</v>
      </c>
      <c r="E2737" t="s">
        <v>12</v>
      </c>
      <c r="F2737">
        <v>10</v>
      </c>
      <c r="G2737">
        <v>3</v>
      </c>
      <c r="J2737" s="1">
        <f t="shared" si="490"/>
        <v>7.8539816339744835E-3</v>
      </c>
      <c r="K2737" s="2">
        <f t="shared" si="499"/>
        <v>1.2942556175112916E-2</v>
      </c>
      <c r="L2737" t="s">
        <v>13</v>
      </c>
    </row>
    <row r="2738" spans="1:12" hidden="1" x14ac:dyDescent="0.3">
      <c r="A2738">
        <v>26</v>
      </c>
      <c r="B2738">
        <v>81</v>
      </c>
      <c r="C2738">
        <v>1</v>
      </c>
      <c r="D2738">
        <v>10</v>
      </c>
      <c r="E2738" t="s">
        <v>12</v>
      </c>
      <c r="F2738">
        <v>5</v>
      </c>
      <c r="G2738">
        <v>3</v>
      </c>
      <c r="J2738" s="1">
        <f t="shared" si="490"/>
        <v>1.9634954084936209E-3</v>
      </c>
      <c r="K2738" s="2">
        <f t="shared" si="499"/>
        <v>3.6378364277704512E-3</v>
      </c>
      <c r="L2738" t="s">
        <v>13</v>
      </c>
    </row>
    <row r="2739" spans="1:12" hidden="1" x14ac:dyDescent="0.3">
      <c r="A2739">
        <v>26</v>
      </c>
      <c r="B2739">
        <v>81</v>
      </c>
      <c r="C2739">
        <v>1</v>
      </c>
      <c r="D2739">
        <v>24</v>
      </c>
      <c r="E2739" t="s">
        <v>18</v>
      </c>
      <c r="F2739">
        <v>5</v>
      </c>
      <c r="G2739">
        <v>3</v>
      </c>
      <c r="J2739" s="1">
        <f t="shared" si="490"/>
        <v>1.9634954084936209E-3</v>
      </c>
      <c r="K2739" s="2">
        <f>EXP(-9.81042+1.86563*LN(F2739)+1.0563*LN(G2739))</f>
        <v>3.5268851656513989E-3</v>
      </c>
      <c r="L2739" t="s">
        <v>13</v>
      </c>
    </row>
    <row r="2740" spans="1:12" hidden="1" x14ac:dyDescent="0.3">
      <c r="A2740">
        <v>26</v>
      </c>
      <c r="B2740">
        <v>81</v>
      </c>
      <c r="C2740">
        <v>1</v>
      </c>
      <c r="D2740">
        <v>10</v>
      </c>
      <c r="E2740" t="s">
        <v>12</v>
      </c>
      <c r="F2740">
        <v>25</v>
      </c>
      <c r="G2740">
        <v>6</v>
      </c>
      <c r="J2740" s="1">
        <f t="shared" si="490"/>
        <v>4.9087385212340517E-2</v>
      </c>
      <c r="K2740" s="2">
        <f>EXP(-9.7663+1.83097*LN(F2740)+1.09511*LN(G2740))</f>
        <v>0.14801210491524977</v>
      </c>
      <c r="L2740" t="s">
        <v>17</v>
      </c>
    </row>
    <row r="2741" spans="1:12" hidden="1" x14ac:dyDescent="0.3">
      <c r="A2741">
        <v>26</v>
      </c>
      <c r="B2741">
        <v>81</v>
      </c>
      <c r="C2741">
        <v>1</v>
      </c>
      <c r="D2741">
        <v>2</v>
      </c>
      <c r="E2741" t="s">
        <v>16</v>
      </c>
      <c r="F2741">
        <v>15</v>
      </c>
      <c r="G2741">
        <v>10</v>
      </c>
      <c r="J2741" s="1">
        <f t="shared" si="490"/>
        <v>1.7671458676442587E-2</v>
      </c>
      <c r="K2741" s="2">
        <f t="shared" ref="K2741:K2743" si="500">EXP(-9.81042+1.86563*LN(F2741)+1.0563*LN(G2741))</f>
        <v>9.7687695493628809E-2</v>
      </c>
      <c r="L2741" t="s">
        <v>13</v>
      </c>
    </row>
    <row r="2742" spans="1:12" hidden="1" x14ac:dyDescent="0.3">
      <c r="A2742">
        <v>26</v>
      </c>
      <c r="B2742">
        <v>81</v>
      </c>
      <c r="C2742">
        <v>1</v>
      </c>
      <c r="D2742">
        <v>24</v>
      </c>
      <c r="E2742" t="s">
        <v>18</v>
      </c>
      <c r="F2742">
        <v>5</v>
      </c>
      <c r="G2742">
        <v>3</v>
      </c>
      <c r="J2742" s="1">
        <f t="shared" si="490"/>
        <v>1.9634954084936209E-3</v>
      </c>
      <c r="K2742" s="2">
        <f t="shared" si="500"/>
        <v>3.5268851656513989E-3</v>
      </c>
      <c r="L2742" t="s">
        <v>13</v>
      </c>
    </row>
    <row r="2743" spans="1:12" hidden="1" x14ac:dyDescent="0.3">
      <c r="A2743">
        <v>26</v>
      </c>
      <c r="B2743">
        <v>81</v>
      </c>
      <c r="C2743">
        <v>1</v>
      </c>
      <c r="D2743">
        <v>2</v>
      </c>
      <c r="E2743" t="s">
        <v>16</v>
      </c>
      <c r="F2743">
        <v>15</v>
      </c>
      <c r="G2743">
        <v>10</v>
      </c>
      <c r="J2743" s="1">
        <f t="shared" si="490"/>
        <v>1.7671458676442587E-2</v>
      </c>
      <c r="K2743" s="2">
        <f t="shared" si="500"/>
        <v>9.7687695493628809E-2</v>
      </c>
      <c r="L2743" t="s">
        <v>13</v>
      </c>
    </row>
    <row r="2744" spans="1:12" hidden="1" x14ac:dyDescent="0.3">
      <c r="A2744">
        <v>26</v>
      </c>
      <c r="B2744">
        <v>81</v>
      </c>
      <c r="C2744">
        <v>1</v>
      </c>
      <c r="D2744">
        <v>14</v>
      </c>
      <c r="E2744" t="s">
        <v>14</v>
      </c>
      <c r="F2744">
        <v>5</v>
      </c>
      <c r="G2744">
        <v>3</v>
      </c>
      <c r="J2744" s="1">
        <f t="shared" si="490"/>
        <v>1.9634954084936209E-3</v>
      </c>
      <c r="K2744" s="2">
        <f t="shared" ref="K2744:K2749" si="501">EXP(-9.7663+1.83097*LN(F2744)+1.09511*LN(G2744))</f>
        <v>3.6378364277704512E-3</v>
      </c>
      <c r="L2744" t="s">
        <v>13</v>
      </c>
    </row>
    <row r="2745" spans="1:12" hidden="1" x14ac:dyDescent="0.3">
      <c r="A2745">
        <v>26</v>
      </c>
      <c r="B2745">
        <v>81</v>
      </c>
      <c r="C2745">
        <v>1</v>
      </c>
      <c r="D2745">
        <v>14</v>
      </c>
      <c r="E2745" t="s">
        <v>14</v>
      </c>
      <c r="F2745">
        <v>5</v>
      </c>
      <c r="G2745">
        <v>3</v>
      </c>
      <c r="J2745" s="1">
        <f t="shared" si="490"/>
        <v>1.9634954084936209E-3</v>
      </c>
      <c r="K2745" s="2">
        <f t="shared" si="501"/>
        <v>3.6378364277704512E-3</v>
      </c>
      <c r="L2745" t="s">
        <v>13</v>
      </c>
    </row>
    <row r="2746" spans="1:12" hidden="1" x14ac:dyDescent="0.3">
      <c r="A2746">
        <v>26</v>
      </c>
      <c r="B2746">
        <v>81</v>
      </c>
      <c r="C2746">
        <v>1</v>
      </c>
      <c r="D2746">
        <v>22</v>
      </c>
      <c r="E2746" t="s">
        <v>15</v>
      </c>
      <c r="F2746">
        <v>5</v>
      </c>
      <c r="G2746">
        <v>3</v>
      </c>
      <c r="J2746" s="1">
        <f t="shared" si="490"/>
        <v>1.9634954084936209E-3</v>
      </c>
      <c r="K2746" s="2">
        <f t="shared" si="501"/>
        <v>3.6378364277704512E-3</v>
      </c>
      <c r="L2746" t="s">
        <v>13</v>
      </c>
    </row>
    <row r="2747" spans="1:12" hidden="1" x14ac:dyDescent="0.3">
      <c r="A2747">
        <v>26</v>
      </c>
      <c r="B2747">
        <v>81</v>
      </c>
      <c r="C2747">
        <v>1</v>
      </c>
      <c r="D2747">
        <v>22</v>
      </c>
      <c r="E2747" t="s">
        <v>15</v>
      </c>
      <c r="F2747">
        <v>5</v>
      </c>
      <c r="G2747">
        <v>3</v>
      </c>
      <c r="J2747" s="1">
        <f t="shared" si="490"/>
        <v>1.9634954084936209E-3</v>
      </c>
      <c r="K2747" s="2">
        <f t="shared" si="501"/>
        <v>3.6378364277704512E-3</v>
      </c>
      <c r="L2747" t="s">
        <v>13</v>
      </c>
    </row>
    <row r="2748" spans="1:12" hidden="1" x14ac:dyDescent="0.3">
      <c r="A2748">
        <v>26</v>
      </c>
      <c r="B2748">
        <v>81</v>
      </c>
      <c r="C2748">
        <v>1</v>
      </c>
      <c r="D2748">
        <v>14</v>
      </c>
      <c r="E2748" t="s">
        <v>14</v>
      </c>
      <c r="F2748">
        <v>5</v>
      </c>
      <c r="G2748">
        <v>3</v>
      </c>
      <c r="J2748" s="1">
        <f t="shared" si="490"/>
        <v>1.9634954084936209E-3</v>
      </c>
      <c r="K2748" s="2">
        <f t="shared" si="501"/>
        <v>3.6378364277704512E-3</v>
      </c>
      <c r="L2748" t="s">
        <v>13</v>
      </c>
    </row>
    <row r="2749" spans="1:12" hidden="1" x14ac:dyDescent="0.3">
      <c r="A2749">
        <v>26</v>
      </c>
      <c r="B2749">
        <v>81</v>
      </c>
      <c r="C2749">
        <v>1</v>
      </c>
      <c r="D2749">
        <v>14</v>
      </c>
      <c r="E2749" t="s">
        <v>14</v>
      </c>
      <c r="F2749">
        <v>5</v>
      </c>
      <c r="G2749">
        <v>3</v>
      </c>
      <c r="J2749" s="1">
        <f t="shared" si="490"/>
        <v>1.9634954084936209E-3</v>
      </c>
      <c r="K2749" s="2">
        <f t="shared" si="501"/>
        <v>3.6378364277704512E-3</v>
      </c>
      <c r="L2749" t="s">
        <v>13</v>
      </c>
    </row>
    <row r="2750" spans="1:12" hidden="1" x14ac:dyDescent="0.3">
      <c r="A2750">
        <v>26</v>
      </c>
      <c r="B2750">
        <v>81</v>
      </c>
      <c r="C2750">
        <v>1</v>
      </c>
      <c r="D2750">
        <v>2</v>
      </c>
      <c r="E2750" t="s">
        <v>16</v>
      </c>
      <c r="F2750">
        <v>15</v>
      </c>
      <c r="G2750">
        <v>10</v>
      </c>
      <c r="H2750">
        <v>45</v>
      </c>
      <c r="I2750">
        <v>9</v>
      </c>
      <c r="J2750" s="1">
        <f t="shared" si="490"/>
        <v>1.7671458676442587E-2</v>
      </c>
      <c r="K2750" s="2">
        <f>EXP(-9.81042+1.86563*LN(F2750)+1.0563*LN(G2750))</f>
        <v>9.7687695493628809E-2</v>
      </c>
      <c r="L2750" t="s">
        <v>13</v>
      </c>
    </row>
    <row r="2751" spans="1:12" hidden="1" x14ac:dyDescent="0.3">
      <c r="A2751">
        <v>26</v>
      </c>
      <c r="B2751">
        <v>81</v>
      </c>
      <c r="C2751">
        <v>1</v>
      </c>
      <c r="D2751">
        <v>10</v>
      </c>
      <c r="E2751" t="s">
        <v>12</v>
      </c>
      <c r="F2751">
        <v>25</v>
      </c>
      <c r="G2751">
        <v>6</v>
      </c>
      <c r="J2751" s="1">
        <f t="shared" si="490"/>
        <v>4.9087385212340517E-2</v>
      </c>
      <c r="K2751" s="2">
        <f>EXP(-9.7663+1.83097*LN(F2751)+1.09511*LN(G2751))</f>
        <v>0.14801210491524977</v>
      </c>
      <c r="L2751" t="s">
        <v>17</v>
      </c>
    </row>
    <row r="2752" spans="1:12" hidden="1" x14ac:dyDescent="0.3">
      <c r="A2752">
        <v>26</v>
      </c>
      <c r="B2752">
        <v>81</v>
      </c>
      <c r="C2752">
        <v>1</v>
      </c>
      <c r="D2752">
        <v>24</v>
      </c>
      <c r="E2752" t="s">
        <v>18</v>
      </c>
      <c r="F2752">
        <v>5</v>
      </c>
      <c r="G2752">
        <v>3</v>
      </c>
      <c r="J2752" s="1">
        <f t="shared" si="490"/>
        <v>1.9634954084936209E-3</v>
      </c>
      <c r="K2752" s="2">
        <f t="shared" ref="K2752:K2753" si="502">EXP(-9.81042+1.86563*LN(F2752)+1.0563*LN(G2752))</f>
        <v>3.5268851656513989E-3</v>
      </c>
      <c r="L2752" t="s">
        <v>13</v>
      </c>
    </row>
    <row r="2753" spans="1:12" hidden="1" x14ac:dyDescent="0.3">
      <c r="A2753">
        <v>26</v>
      </c>
      <c r="B2753">
        <v>81</v>
      </c>
      <c r="C2753">
        <v>1</v>
      </c>
      <c r="D2753">
        <v>24</v>
      </c>
      <c r="E2753" t="s">
        <v>18</v>
      </c>
      <c r="F2753">
        <v>10</v>
      </c>
      <c r="G2753">
        <v>5</v>
      </c>
      <c r="J2753" s="1">
        <f t="shared" si="490"/>
        <v>7.8539816339744835E-3</v>
      </c>
      <c r="K2753" s="2">
        <f t="shared" si="502"/>
        <v>2.2046555420420225E-2</v>
      </c>
      <c r="L2753" t="s">
        <v>13</v>
      </c>
    </row>
    <row r="2754" spans="1:12" hidden="1" x14ac:dyDescent="0.3">
      <c r="A2754">
        <v>26</v>
      </c>
      <c r="B2754">
        <v>81</v>
      </c>
      <c r="C2754">
        <v>1</v>
      </c>
      <c r="D2754">
        <v>10</v>
      </c>
      <c r="E2754" t="s">
        <v>12</v>
      </c>
      <c r="F2754">
        <v>10</v>
      </c>
      <c r="G2754">
        <v>3</v>
      </c>
      <c r="J2754" s="1">
        <f t="shared" si="490"/>
        <v>7.8539816339744835E-3</v>
      </c>
      <c r="K2754" s="2">
        <f t="shared" ref="K2754:K2755" si="503">EXP(-9.7663+1.83097*LN(F2754)+1.09511*LN(G2754))</f>
        <v>1.2942556175112916E-2</v>
      </c>
      <c r="L2754" t="s">
        <v>13</v>
      </c>
    </row>
    <row r="2755" spans="1:12" hidden="1" x14ac:dyDescent="0.3">
      <c r="A2755">
        <v>26</v>
      </c>
      <c r="B2755">
        <v>81</v>
      </c>
      <c r="C2755">
        <v>1</v>
      </c>
      <c r="D2755">
        <v>10</v>
      </c>
      <c r="E2755" t="s">
        <v>12</v>
      </c>
      <c r="F2755">
        <v>5</v>
      </c>
      <c r="G2755">
        <v>3</v>
      </c>
      <c r="J2755" s="1">
        <f t="shared" ref="J2755:J2818" si="504">((F2755*F2755/10000)*(PI()/4*C2755))</f>
        <v>1.9634954084936209E-3</v>
      </c>
      <c r="K2755" s="2">
        <f t="shared" si="503"/>
        <v>3.6378364277704512E-3</v>
      </c>
      <c r="L2755" t="s">
        <v>13</v>
      </c>
    </row>
    <row r="2756" spans="1:12" hidden="1" x14ac:dyDescent="0.3">
      <c r="A2756">
        <v>26</v>
      </c>
      <c r="B2756">
        <v>81</v>
      </c>
      <c r="C2756">
        <v>1</v>
      </c>
      <c r="D2756">
        <v>24</v>
      </c>
      <c r="E2756" t="s">
        <v>18</v>
      </c>
      <c r="F2756">
        <v>5</v>
      </c>
      <c r="G2756">
        <v>3</v>
      </c>
      <c r="J2756" s="1">
        <f t="shared" si="504"/>
        <v>1.9634954084936209E-3</v>
      </c>
      <c r="K2756" s="2">
        <f t="shared" ref="K2756:K2758" si="505">EXP(-9.81042+1.86563*LN(F2756)+1.0563*LN(G2756))</f>
        <v>3.5268851656513989E-3</v>
      </c>
      <c r="L2756" t="s">
        <v>13</v>
      </c>
    </row>
    <row r="2757" spans="1:12" hidden="1" x14ac:dyDescent="0.3">
      <c r="A2757">
        <v>26</v>
      </c>
      <c r="B2757">
        <v>81</v>
      </c>
      <c r="C2757">
        <v>1</v>
      </c>
      <c r="D2757">
        <v>2</v>
      </c>
      <c r="E2757" t="s">
        <v>16</v>
      </c>
      <c r="F2757">
        <v>10</v>
      </c>
      <c r="G2757">
        <v>10</v>
      </c>
      <c r="J2757" s="1">
        <f t="shared" si="504"/>
        <v>7.8539816339744835E-3</v>
      </c>
      <c r="K2757" s="2">
        <f t="shared" si="505"/>
        <v>4.5847824058857317E-2</v>
      </c>
      <c r="L2757" t="s">
        <v>13</v>
      </c>
    </row>
    <row r="2758" spans="1:12" hidden="1" x14ac:dyDescent="0.3">
      <c r="A2758">
        <v>26</v>
      </c>
      <c r="B2758">
        <v>81</v>
      </c>
      <c r="C2758">
        <v>1</v>
      </c>
      <c r="D2758">
        <v>2</v>
      </c>
      <c r="E2758" t="s">
        <v>16</v>
      </c>
      <c r="F2758">
        <v>15</v>
      </c>
      <c r="G2758">
        <v>10</v>
      </c>
      <c r="J2758" s="1">
        <f t="shared" si="504"/>
        <v>1.7671458676442587E-2</v>
      </c>
      <c r="K2758" s="2">
        <f t="shared" si="505"/>
        <v>9.7687695493628809E-2</v>
      </c>
      <c r="L2758" t="s">
        <v>13</v>
      </c>
    </row>
    <row r="2759" spans="1:12" hidden="1" x14ac:dyDescent="0.3">
      <c r="A2759">
        <v>26</v>
      </c>
      <c r="B2759">
        <v>81</v>
      </c>
      <c r="C2759">
        <v>1</v>
      </c>
      <c r="D2759">
        <v>22</v>
      </c>
      <c r="E2759" t="s">
        <v>15</v>
      </c>
      <c r="F2759">
        <v>5</v>
      </c>
      <c r="G2759">
        <v>3</v>
      </c>
      <c r="J2759" s="1">
        <f t="shared" si="504"/>
        <v>1.9634954084936209E-3</v>
      </c>
      <c r="K2759" s="2">
        <f t="shared" ref="K2759:K2763" si="506">EXP(-9.7663+1.83097*LN(F2759)+1.09511*LN(G2759))</f>
        <v>3.6378364277704512E-3</v>
      </c>
      <c r="L2759" t="s">
        <v>13</v>
      </c>
    </row>
    <row r="2760" spans="1:12" hidden="1" x14ac:dyDescent="0.3">
      <c r="A2760">
        <v>26</v>
      </c>
      <c r="B2760">
        <v>81</v>
      </c>
      <c r="C2760">
        <v>1</v>
      </c>
      <c r="D2760">
        <v>10</v>
      </c>
      <c r="E2760" t="s">
        <v>21</v>
      </c>
      <c r="F2760">
        <v>5</v>
      </c>
      <c r="G2760">
        <v>3</v>
      </c>
      <c r="J2760" s="1">
        <f t="shared" si="504"/>
        <v>1.9634954084936209E-3</v>
      </c>
      <c r="K2760" s="2">
        <f t="shared" si="506"/>
        <v>3.6378364277704512E-3</v>
      </c>
      <c r="L2760" t="s">
        <v>13</v>
      </c>
    </row>
    <row r="2761" spans="1:12" hidden="1" x14ac:dyDescent="0.3">
      <c r="A2761">
        <v>26</v>
      </c>
      <c r="B2761">
        <v>81</v>
      </c>
      <c r="C2761">
        <v>1</v>
      </c>
      <c r="D2761">
        <v>10</v>
      </c>
      <c r="E2761" t="s">
        <v>12</v>
      </c>
      <c r="F2761">
        <v>5</v>
      </c>
      <c r="G2761">
        <v>3</v>
      </c>
      <c r="J2761" s="1">
        <f t="shared" si="504"/>
        <v>1.9634954084936209E-3</v>
      </c>
      <c r="K2761" s="2">
        <f t="shared" si="506"/>
        <v>3.6378364277704512E-3</v>
      </c>
      <c r="L2761" t="s">
        <v>13</v>
      </c>
    </row>
    <row r="2762" spans="1:12" hidden="1" x14ac:dyDescent="0.3">
      <c r="A2762">
        <v>26</v>
      </c>
      <c r="B2762">
        <v>81</v>
      </c>
      <c r="C2762">
        <v>1</v>
      </c>
      <c r="D2762">
        <v>10</v>
      </c>
      <c r="E2762" t="s">
        <v>12</v>
      </c>
      <c r="F2762">
        <v>10</v>
      </c>
      <c r="G2762">
        <v>3</v>
      </c>
      <c r="J2762" s="1">
        <f t="shared" si="504"/>
        <v>7.8539816339744835E-3</v>
      </c>
      <c r="K2762" s="2">
        <f t="shared" si="506"/>
        <v>1.2942556175112916E-2</v>
      </c>
      <c r="L2762" t="s">
        <v>13</v>
      </c>
    </row>
    <row r="2763" spans="1:12" hidden="1" x14ac:dyDescent="0.3">
      <c r="A2763">
        <v>26</v>
      </c>
      <c r="B2763">
        <v>81</v>
      </c>
      <c r="C2763">
        <v>1</v>
      </c>
      <c r="D2763">
        <v>10</v>
      </c>
      <c r="E2763" t="s">
        <v>12</v>
      </c>
      <c r="F2763">
        <v>5</v>
      </c>
      <c r="G2763">
        <v>3</v>
      </c>
      <c r="J2763" s="1">
        <f t="shared" si="504"/>
        <v>1.9634954084936209E-3</v>
      </c>
      <c r="K2763" s="2">
        <f t="shared" si="506"/>
        <v>3.6378364277704512E-3</v>
      </c>
      <c r="L2763" t="s">
        <v>13</v>
      </c>
    </row>
    <row r="2764" spans="1:12" hidden="1" x14ac:dyDescent="0.3">
      <c r="A2764">
        <v>26</v>
      </c>
      <c r="B2764">
        <v>81</v>
      </c>
      <c r="C2764">
        <v>1</v>
      </c>
      <c r="D2764">
        <v>24</v>
      </c>
      <c r="E2764" t="s">
        <v>18</v>
      </c>
      <c r="F2764">
        <v>5</v>
      </c>
      <c r="G2764">
        <v>3</v>
      </c>
      <c r="J2764" s="1">
        <f t="shared" si="504"/>
        <v>1.9634954084936209E-3</v>
      </c>
      <c r="K2764" s="2">
        <f>EXP(-9.81042+1.86563*LN(F2764)+1.0563*LN(G2764))</f>
        <v>3.5268851656513989E-3</v>
      </c>
      <c r="L2764" t="s">
        <v>13</v>
      </c>
    </row>
    <row r="2765" spans="1:12" hidden="1" x14ac:dyDescent="0.3">
      <c r="A2765">
        <v>26</v>
      </c>
      <c r="B2765">
        <v>81</v>
      </c>
      <c r="C2765">
        <v>1</v>
      </c>
      <c r="D2765">
        <v>10</v>
      </c>
      <c r="E2765" t="s">
        <v>12</v>
      </c>
      <c r="F2765">
        <v>25</v>
      </c>
      <c r="G2765">
        <v>6</v>
      </c>
      <c r="J2765" s="1">
        <f t="shared" si="504"/>
        <v>4.9087385212340517E-2</v>
      </c>
      <c r="K2765" s="2">
        <f>EXP(-9.7663+1.83097*LN(F2765)+1.09511*LN(G2765))</f>
        <v>0.14801210491524977</v>
      </c>
      <c r="L2765" t="s">
        <v>17</v>
      </c>
    </row>
    <row r="2766" spans="1:12" hidden="1" x14ac:dyDescent="0.3">
      <c r="A2766">
        <v>26</v>
      </c>
      <c r="B2766">
        <v>81</v>
      </c>
      <c r="C2766">
        <v>1</v>
      </c>
      <c r="D2766">
        <v>24</v>
      </c>
      <c r="E2766" t="s">
        <v>18</v>
      </c>
      <c r="F2766">
        <v>5</v>
      </c>
      <c r="G2766">
        <v>6</v>
      </c>
      <c r="J2766" s="1">
        <f t="shared" si="504"/>
        <v>1.9634954084936209E-3</v>
      </c>
      <c r="K2766" s="2">
        <f>EXP(-9.81042+1.86563*LN(F2766)+1.0563*LN(G2766))</f>
        <v>7.3344795804612326E-3</v>
      </c>
      <c r="L2766" t="s">
        <v>13</v>
      </c>
    </row>
    <row r="2767" spans="1:12" hidden="1" x14ac:dyDescent="0.3">
      <c r="A2767">
        <v>26</v>
      </c>
      <c r="B2767">
        <v>81</v>
      </c>
      <c r="C2767">
        <v>1</v>
      </c>
      <c r="D2767">
        <v>22</v>
      </c>
      <c r="E2767" t="s">
        <v>15</v>
      </c>
      <c r="F2767">
        <v>5</v>
      </c>
      <c r="G2767">
        <v>3</v>
      </c>
      <c r="J2767" s="1">
        <f t="shared" si="504"/>
        <v>1.9634954084936209E-3</v>
      </c>
      <c r="K2767" s="2">
        <f t="shared" ref="K2767:K2771" si="507">EXP(-9.7663+1.83097*LN(F2767)+1.09511*LN(G2767))</f>
        <v>3.6378364277704512E-3</v>
      </c>
      <c r="L2767" t="s">
        <v>13</v>
      </c>
    </row>
    <row r="2768" spans="1:12" hidden="1" x14ac:dyDescent="0.3">
      <c r="A2768">
        <v>26</v>
      </c>
      <c r="B2768">
        <v>81</v>
      </c>
      <c r="C2768">
        <v>1</v>
      </c>
      <c r="D2768">
        <v>10</v>
      </c>
      <c r="E2768" t="s">
        <v>21</v>
      </c>
      <c r="F2768">
        <v>5</v>
      </c>
      <c r="G2768">
        <v>3</v>
      </c>
      <c r="J2768" s="1">
        <f t="shared" si="504"/>
        <v>1.9634954084936209E-3</v>
      </c>
      <c r="K2768" s="2">
        <f t="shared" si="507"/>
        <v>3.6378364277704512E-3</v>
      </c>
      <c r="L2768" t="s">
        <v>13</v>
      </c>
    </row>
    <row r="2769" spans="1:12" hidden="1" x14ac:dyDescent="0.3">
      <c r="A2769">
        <v>26</v>
      </c>
      <c r="B2769">
        <v>81</v>
      </c>
      <c r="C2769">
        <v>1</v>
      </c>
      <c r="D2769">
        <v>10</v>
      </c>
      <c r="E2769" t="s">
        <v>12</v>
      </c>
      <c r="F2769">
        <v>5</v>
      </c>
      <c r="G2769">
        <v>3</v>
      </c>
      <c r="J2769" s="1">
        <f t="shared" si="504"/>
        <v>1.9634954084936209E-3</v>
      </c>
      <c r="K2769" s="2">
        <f t="shared" si="507"/>
        <v>3.6378364277704512E-3</v>
      </c>
      <c r="L2769" t="s">
        <v>13</v>
      </c>
    </row>
    <row r="2770" spans="1:12" hidden="1" x14ac:dyDescent="0.3">
      <c r="A2770">
        <v>26</v>
      </c>
      <c r="B2770">
        <v>81</v>
      </c>
      <c r="C2770">
        <v>1</v>
      </c>
      <c r="D2770">
        <v>10</v>
      </c>
      <c r="E2770" t="s">
        <v>12</v>
      </c>
      <c r="F2770">
        <v>10</v>
      </c>
      <c r="G2770">
        <v>3</v>
      </c>
      <c r="J2770" s="1">
        <f t="shared" si="504"/>
        <v>7.8539816339744835E-3</v>
      </c>
      <c r="K2770" s="2">
        <f t="shared" si="507"/>
        <v>1.2942556175112916E-2</v>
      </c>
      <c r="L2770" t="s">
        <v>13</v>
      </c>
    </row>
    <row r="2771" spans="1:12" hidden="1" x14ac:dyDescent="0.3">
      <c r="A2771">
        <v>26</v>
      </c>
      <c r="B2771">
        <v>81</v>
      </c>
      <c r="C2771">
        <v>1</v>
      </c>
      <c r="D2771">
        <v>10</v>
      </c>
      <c r="E2771" t="s">
        <v>12</v>
      </c>
      <c r="F2771">
        <v>5</v>
      </c>
      <c r="G2771">
        <v>3</v>
      </c>
      <c r="J2771" s="1">
        <f t="shared" si="504"/>
        <v>1.9634954084936209E-3</v>
      </c>
      <c r="K2771" s="2">
        <f t="shared" si="507"/>
        <v>3.6378364277704512E-3</v>
      </c>
      <c r="L2771" t="s">
        <v>13</v>
      </c>
    </row>
    <row r="2772" spans="1:12" hidden="1" x14ac:dyDescent="0.3">
      <c r="A2772">
        <v>26</v>
      </c>
      <c r="B2772">
        <v>83</v>
      </c>
      <c r="C2772">
        <v>1</v>
      </c>
      <c r="D2772">
        <v>24</v>
      </c>
      <c r="E2772" t="s">
        <v>18</v>
      </c>
      <c r="F2772">
        <v>5</v>
      </c>
      <c r="G2772">
        <v>3</v>
      </c>
      <c r="J2772" s="1">
        <f t="shared" si="504"/>
        <v>1.9634954084936209E-3</v>
      </c>
      <c r="K2772" s="2">
        <f>EXP(-9.81042+1.86563*LN(F2772)+1.0563*LN(G2772))</f>
        <v>3.5268851656513989E-3</v>
      </c>
      <c r="L2772" t="s">
        <v>13</v>
      </c>
    </row>
    <row r="2773" spans="1:12" hidden="1" x14ac:dyDescent="0.3">
      <c r="A2773">
        <v>26</v>
      </c>
      <c r="B2773">
        <v>83</v>
      </c>
      <c r="C2773">
        <v>1</v>
      </c>
      <c r="D2773">
        <v>10</v>
      </c>
      <c r="E2773" t="s">
        <v>12</v>
      </c>
      <c r="F2773">
        <v>25</v>
      </c>
      <c r="G2773">
        <v>6</v>
      </c>
      <c r="J2773" s="1">
        <f t="shared" si="504"/>
        <v>4.9087385212340517E-2</v>
      </c>
      <c r="K2773" s="2">
        <f>EXP(-9.7663+1.83097*LN(F2773)+1.09511*LN(G2773))</f>
        <v>0.14801210491524977</v>
      </c>
      <c r="L2773" t="s">
        <v>17</v>
      </c>
    </row>
    <row r="2774" spans="1:12" hidden="1" x14ac:dyDescent="0.3">
      <c r="A2774">
        <v>26</v>
      </c>
      <c r="B2774">
        <v>83</v>
      </c>
      <c r="C2774">
        <v>1</v>
      </c>
      <c r="D2774">
        <v>24</v>
      </c>
      <c r="E2774" t="s">
        <v>18</v>
      </c>
      <c r="F2774">
        <v>5</v>
      </c>
      <c r="G2774">
        <v>3</v>
      </c>
      <c r="J2774" s="1">
        <f t="shared" si="504"/>
        <v>1.9634954084936209E-3</v>
      </c>
      <c r="K2774" s="2">
        <f>EXP(-9.81042+1.86563*LN(F2774)+1.0563*LN(G2774))</f>
        <v>3.5268851656513989E-3</v>
      </c>
      <c r="L2774" t="s">
        <v>13</v>
      </c>
    </row>
    <row r="2775" spans="1:12" hidden="1" x14ac:dyDescent="0.3">
      <c r="A2775">
        <v>26</v>
      </c>
      <c r="B2775">
        <v>83</v>
      </c>
      <c r="C2775">
        <v>1</v>
      </c>
      <c r="D2775">
        <v>10</v>
      </c>
      <c r="E2775" t="s">
        <v>12</v>
      </c>
      <c r="F2775">
        <v>25</v>
      </c>
      <c r="G2775">
        <v>6</v>
      </c>
      <c r="J2775" s="1">
        <f t="shared" si="504"/>
        <v>4.9087385212340517E-2</v>
      </c>
      <c r="K2775" s="2">
        <f>EXP(-9.7663+1.83097*LN(F2775)+1.09511*LN(G2775))</f>
        <v>0.14801210491524977</v>
      </c>
      <c r="L2775" t="s">
        <v>17</v>
      </c>
    </row>
    <row r="2776" spans="1:12" hidden="1" x14ac:dyDescent="0.3">
      <c r="A2776">
        <v>26</v>
      </c>
      <c r="B2776">
        <v>83</v>
      </c>
      <c r="C2776">
        <v>1</v>
      </c>
      <c r="D2776">
        <v>24</v>
      </c>
      <c r="E2776" t="s">
        <v>18</v>
      </c>
      <c r="F2776">
        <v>5</v>
      </c>
      <c r="G2776">
        <v>3</v>
      </c>
      <c r="J2776" s="1">
        <f t="shared" si="504"/>
        <v>1.9634954084936209E-3</v>
      </c>
      <c r="K2776" s="2">
        <f t="shared" ref="K2776:K2777" si="508">EXP(-9.81042+1.86563*LN(F2776)+1.0563*LN(G2776))</f>
        <v>3.5268851656513989E-3</v>
      </c>
      <c r="L2776" t="s">
        <v>13</v>
      </c>
    </row>
    <row r="2777" spans="1:12" hidden="1" x14ac:dyDescent="0.3">
      <c r="A2777">
        <v>26</v>
      </c>
      <c r="B2777">
        <v>83</v>
      </c>
      <c r="C2777">
        <v>1</v>
      </c>
      <c r="D2777">
        <v>24</v>
      </c>
      <c r="E2777" t="s">
        <v>18</v>
      </c>
      <c r="F2777">
        <v>10</v>
      </c>
      <c r="G2777">
        <v>5</v>
      </c>
      <c r="J2777" s="1">
        <f t="shared" si="504"/>
        <v>7.8539816339744835E-3</v>
      </c>
      <c r="K2777" s="2">
        <f t="shared" si="508"/>
        <v>2.2046555420420225E-2</v>
      </c>
      <c r="L2777" t="s">
        <v>13</v>
      </c>
    </row>
    <row r="2778" spans="1:12" hidden="1" x14ac:dyDescent="0.3">
      <c r="A2778">
        <v>26</v>
      </c>
      <c r="B2778">
        <v>83</v>
      </c>
      <c r="C2778">
        <v>1</v>
      </c>
      <c r="D2778">
        <v>10</v>
      </c>
      <c r="E2778" t="s">
        <v>12</v>
      </c>
      <c r="F2778">
        <v>10</v>
      </c>
      <c r="G2778">
        <v>3</v>
      </c>
      <c r="J2778" s="1">
        <f t="shared" si="504"/>
        <v>7.8539816339744835E-3</v>
      </c>
      <c r="K2778" s="2">
        <f t="shared" ref="K2778:K2779" si="509">EXP(-9.7663+1.83097*LN(F2778)+1.09511*LN(G2778))</f>
        <v>1.2942556175112916E-2</v>
      </c>
      <c r="L2778" t="s">
        <v>13</v>
      </c>
    </row>
    <row r="2779" spans="1:12" hidden="1" x14ac:dyDescent="0.3">
      <c r="A2779">
        <v>26</v>
      </c>
      <c r="B2779">
        <v>83</v>
      </c>
      <c r="C2779">
        <v>1</v>
      </c>
      <c r="D2779">
        <v>10</v>
      </c>
      <c r="E2779" t="s">
        <v>12</v>
      </c>
      <c r="F2779">
        <v>5</v>
      </c>
      <c r="G2779">
        <v>3</v>
      </c>
      <c r="J2779" s="1">
        <f t="shared" si="504"/>
        <v>1.9634954084936209E-3</v>
      </c>
      <c r="K2779" s="2">
        <f t="shared" si="509"/>
        <v>3.6378364277704512E-3</v>
      </c>
      <c r="L2779" t="s">
        <v>13</v>
      </c>
    </row>
    <row r="2780" spans="1:12" hidden="1" x14ac:dyDescent="0.3">
      <c r="A2780">
        <v>26</v>
      </c>
      <c r="B2780">
        <v>83</v>
      </c>
      <c r="C2780">
        <v>1</v>
      </c>
      <c r="D2780">
        <v>24</v>
      </c>
      <c r="E2780" t="s">
        <v>18</v>
      </c>
      <c r="F2780">
        <v>5</v>
      </c>
      <c r="G2780">
        <v>3</v>
      </c>
      <c r="J2780" s="1">
        <f t="shared" si="504"/>
        <v>1.9634954084936209E-3</v>
      </c>
      <c r="K2780" s="2">
        <f t="shared" ref="K2780:K2782" si="510">EXP(-9.81042+1.86563*LN(F2780)+1.0563*LN(G2780))</f>
        <v>3.5268851656513989E-3</v>
      </c>
      <c r="L2780" t="s">
        <v>13</v>
      </c>
    </row>
    <row r="2781" spans="1:12" hidden="1" x14ac:dyDescent="0.3">
      <c r="A2781">
        <v>26</v>
      </c>
      <c r="B2781">
        <v>83</v>
      </c>
      <c r="C2781">
        <v>1</v>
      </c>
      <c r="D2781">
        <v>24</v>
      </c>
      <c r="E2781" t="s">
        <v>18</v>
      </c>
      <c r="F2781">
        <v>10</v>
      </c>
      <c r="G2781">
        <v>6</v>
      </c>
      <c r="J2781" s="1">
        <f t="shared" si="504"/>
        <v>7.8539816339744835E-3</v>
      </c>
      <c r="K2781" s="2">
        <f t="shared" si="510"/>
        <v>2.6728826664807165E-2</v>
      </c>
      <c r="L2781" t="s">
        <v>13</v>
      </c>
    </row>
    <row r="2782" spans="1:12" hidden="1" x14ac:dyDescent="0.3">
      <c r="A2782">
        <v>26</v>
      </c>
      <c r="B2782">
        <v>83</v>
      </c>
      <c r="C2782">
        <v>1</v>
      </c>
      <c r="D2782">
        <v>24</v>
      </c>
      <c r="E2782" t="s">
        <v>18</v>
      </c>
      <c r="F2782">
        <v>5</v>
      </c>
      <c r="G2782">
        <v>6</v>
      </c>
      <c r="J2782" s="1">
        <f t="shared" si="504"/>
        <v>1.9634954084936209E-3</v>
      </c>
      <c r="K2782" s="2">
        <f t="shared" si="510"/>
        <v>7.3344795804612326E-3</v>
      </c>
      <c r="L2782" t="s">
        <v>13</v>
      </c>
    </row>
    <row r="2783" spans="1:12" hidden="1" x14ac:dyDescent="0.3">
      <c r="A2783">
        <v>26</v>
      </c>
      <c r="B2783">
        <v>83</v>
      </c>
      <c r="C2783">
        <v>1</v>
      </c>
      <c r="D2783">
        <v>22</v>
      </c>
      <c r="E2783" t="s">
        <v>15</v>
      </c>
      <c r="F2783">
        <v>5</v>
      </c>
      <c r="G2783">
        <v>3</v>
      </c>
      <c r="J2783" s="1">
        <f t="shared" si="504"/>
        <v>1.9634954084936209E-3</v>
      </c>
      <c r="K2783" s="2">
        <f t="shared" ref="K2783:K2787" si="511">EXP(-9.7663+1.83097*LN(F2783)+1.09511*LN(G2783))</f>
        <v>3.6378364277704512E-3</v>
      </c>
      <c r="L2783" t="s">
        <v>13</v>
      </c>
    </row>
    <row r="2784" spans="1:12" hidden="1" x14ac:dyDescent="0.3">
      <c r="A2784">
        <v>26</v>
      </c>
      <c r="B2784">
        <v>83</v>
      </c>
      <c r="C2784">
        <v>1</v>
      </c>
      <c r="D2784">
        <v>10</v>
      </c>
      <c r="E2784" t="s">
        <v>21</v>
      </c>
      <c r="F2784">
        <v>5</v>
      </c>
      <c r="G2784">
        <v>3</v>
      </c>
      <c r="J2784" s="1">
        <f t="shared" si="504"/>
        <v>1.9634954084936209E-3</v>
      </c>
      <c r="K2784" s="2">
        <f t="shared" si="511"/>
        <v>3.6378364277704512E-3</v>
      </c>
      <c r="L2784" t="s">
        <v>13</v>
      </c>
    </row>
    <row r="2785" spans="1:12" hidden="1" x14ac:dyDescent="0.3">
      <c r="A2785">
        <v>26</v>
      </c>
      <c r="B2785">
        <v>83</v>
      </c>
      <c r="C2785">
        <v>1</v>
      </c>
      <c r="D2785">
        <v>10</v>
      </c>
      <c r="E2785" t="s">
        <v>12</v>
      </c>
      <c r="F2785">
        <v>5</v>
      </c>
      <c r="G2785">
        <v>3</v>
      </c>
      <c r="J2785" s="1">
        <f t="shared" si="504"/>
        <v>1.9634954084936209E-3</v>
      </c>
      <c r="K2785" s="2">
        <f t="shared" si="511"/>
        <v>3.6378364277704512E-3</v>
      </c>
      <c r="L2785" t="s">
        <v>13</v>
      </c>
    </row>
    <row r="2786" spans="1:12" hidden="1" x14ac:dyDescent="0.3">
      <c r="A2786">
        <v>26</v>
      </c>
      <c r="B2786">
        <v>83</v>
      </c>
      <c r="C2786">
        <v>1</v>
      </c>
      <c r="D2786">
        <v>10</v>
      </c>
      <c r="E2786" t="s">
        <v>12</v>
      </c>
      <c r="F2786">
        <v>10</v>
      </c>
      <c r="G2786">
        <v>3</v>
      </c>
      <c r="J2786" s="1">
        <f t="shared" si="504"/>
        <v>7.8539816339744835E-3</v>
      </c>
      <c r="K2786" s="2">
        <f t="shared" si="511"/>
        <v>1.2942556175112916E-2</v>
      </c>
      <c r="L2786" t="s">
        <v>13</v>
      </c>
    </row>
    <row r="2787" spans="1:12" hidden="1" x14ac:dyDescent="0.3">
      <c r="A2787">
        <v>26</v>
      </c>
      <c r="B2787">
        <v>83</v>
      </c>
      <c r="C2787">
        <v>1</v>
      </c>
      <c r="D2787">
        <v>10</v>
      </c>
      <c r="E2787" t="s">
        <v>12</v>
      </c>
      <c r="F2787">
        <v>5</v>
      </c>
      <c r="G2787">
        <v>3</v>
      </c>
      <c r="J2787" s="1">
        <f t="shared" si="504"/>
        <v>1.9634954084936209E-3</v>
      </c>
      <c r="K2787" s="2">
        <f t="shared" si="511"/>
        <v>3.6378364277704512E-3</v>
      </c>
      <c r="L2787" t="s">
        <v>13</v>
      </c>
    </row>
    <row r="2788" spans="1:12" hidden="1" x14ac:dyDescent="0.3">
      <c r="A2788">
        <v>26</v>
      </c>
      <c r="B2788">
        <v>83</v>
      </c>
      <c r="C2788">
        <v>1</v>
      </c>
      <c r="D2788">
        <v>24</v>
      </c>
      <c r="E2788" t="s">
        <v>18</v>
      </c>
      <c r="F2788">
        <v>5</v>
      </c>
      <c r="G2788">
        <v>3</v>
      </c>
      <c r="J2788" s="1">
        <f t="shared" si="504"/>
        <v>1.9634954084936209E-3</v>
      </c>
      <c r="K2788" s="2">
        <f>EXP(-9.81042+1.86563*LN(F2788)+1.0563*LN(G2788))</f>
        <v>3.5268851656513989E-3</v>
      </c>
      <c r="L2788" t="s">
        <v>13</v>
      </c>
    </row>
    <row r="2789" spans="1:12" hidden="1" x14ac:dyDescent="0.3">
      <c r="A2789">
        <v>26</v>
      </c>
      <c r="B2789">
        <v>83</v>
      </c>
      <c r="C2789">
        <v>1</v>
      </c>
      <c r="D2789">
        <v>10</v>
      </c>
      <c r="E2789" t="s">
        <v>12</v>
      </c>
      <c r="F2789">
        <v>25</v>
      </c>
      <c r="G2789">
        <v>6</v>
      </c>
      <c r="J2789" s="1">
        <f t="shared" si="504"/>
        <v>4.9087385212340517E-2</v>
      </c>
      <c r="K2789" s="2">
        <f>EXP(-9.7663+1.83097*LN(F2789)+1.09511*LN(G2789))</f>
        <v>0.14801210491524977</v>
      </c>
      <c r="L2789" t="s">
        <v>17</v>
      </c>
    </row>
    <row r="2790" spans="1:12" hidden="1" x14ac:dyDescent="0.3">
      <c r="A2790">
        <v>26</v>
      </c>
      <c r="B2790">
        <v>83</v>
      </c>
      <c r="C2790">
        <v>1</v>
      </c>
      <c r="D2790">
        <v>24</v>
      </c>
      <c r="E2790" t="s">
        <v>18</v>
      </c>
      <c r="F2790">
        <v>5</v>
      </c>
      <c r="G2790">
        <v>3</v>
      </c>
      <c r="J2790" s="1">
        <f t="shared" si="504"/>
        <v>1.9634954084936209E-3</v>
      </c>
      <c r="K2790" s="2">
        <f t="shared" ref="K2790:K2796" si="512">EXP(-9.81042+1.86563*LN(F2790)+1.0563*LN(G2790))</f>
        <v>3.5268851656513989E-3</v>
      </c>
      <c r="L2790" t="s">
        <v>13</v>
      </c>
    </row>
    <row r="2791" spans="1:12" hidden="1" x14ac:dyDescent="0.3">
      <c r="A2791">
        <v>26</v>
      </c>
      <c r="B2791">
        <v>83</v>
      </c>
      <c r="C2791">
        <v>1</v>
      </c>
      <c r="D2791">
        <v>24</v>
      </c>
      <c r="E2791" t="s">
        <v>18</v>
      </c>
      <c r="F2791">
        <v>5</v>
      </c>
      <c r="G2791">
        <v>3</v>
      </c>
      <c r="J2791" s="1">
        <f t="shared" si="504"/>
        <v>1.9634954084936209E-3</v>
      </c>
      <c r="K2791" s="2">
        <f t="shared" si="512"/>
        <v>3.5268851656513989E-3</v>
      </c>
      <c r="L2791" t="s">
        <v>13</v>
      </c>
    </row>
    <row r="2792" spans="1:12" hidden="1" x14ac:dyDescent="0.3">
      <c r="A2792">
        <v>26</v>
      </c>
      <c r="B2792">
        <v>83</v>
      </c>
      <c r="C2792">
        <v>1</v>
      </c>
      <c r="D2792">
        <v>24</v>
      </c>
      <c r="E2792" t="s">
        <v>18</v>
      </c>
      <c r="F2792">
        <v>5</v>
      </c>
      <c r="G2792">
        <v>3</v>
      </c>
      <c r="J2792" s="1">
        <f t="shared" si="504"/>
        <v>1.9634954084936209E-3</v>
      </c>
      <c r="K2792" s="2">
        <f t="shared" si="512"/>
        <v>3.5268851656513989E-3</v>
      </c>
      <c r="L2792" t="s">
        <v>13</v>
      </c>
    </row>
    <row r="2793" spans="1:12" hidden="1" x14ac:dyDescent="0.3">
      <c r="A2793">
        <v>26</v>
      </c>
      <c r="B2793">
        <v>83</v>
      </c>
      <c r="C2793">
        <v>1</v>
      </c>
      <c r="D2793">
        <v>24</v>
      </c>
      <c r="E2793" t="s">
        <v>18</v>
      </c>
      <c r="F2793">
        <v>5</v>
      </c>
      <c r="G2793">
        <v>3</v>
      </c>
      <c r="J2793" s="1">
        <f t="shared" si="504"/>
        <v>1.9634954084936209E-3</v>
      </c>
      <c r="K2793" s="2">
        <f t="shared" si="512"/>
        <v>3.5268851656513989E-3</v>
      </c>
      <c r="L2793" t="s">
        <v>13</v>
      </c>
    </row>
    <row r="2794" spans="1:12" hidden="1" x14ac:dyDescent="0.3">
      <c r="A2794">
        <v>26</v>
      </c>
      <c r="B2794">
        <v>83</v>
      </c>
      <c r="C2794">
        <v>1</v>
      </c>
      <c r="D2794">
        <v>24</v>
      </c>
      <c r="E2794" t="s">
        <v>18</v>
      </c>
      <c r="F2794">
        <v>5</v>
      </c>
      <c r="G2794">
        <v>3</v>
      </c>
      <c r="J2794" s="1">
        <f t="shared" si="504"/>
        <v>1.9634954084936209E-3</v>
      </c>
      <c r="K2794" s="2">
        <f t="shared" si="512"/>
        <v>3.5268851656513989E-3</v>
      </c>
      <c r="L2794" t="s">
        <v>13</v>
      </c>
    </row>
    <row r="2795" spans="1:12" hidden="1" x14ac:dyDescent="0.3">
      <c r="A2795">
        <v>26</v>
      </c>
      <c r="B2795">
        <v>83</v>
      </c>
      <c r="C2795">
        <v>1</v>
      </c>
      <c r="D2795">
        <v>24</v>
      </c>
      <c r="E2795" t="s">
        <v>18</v>
      </c>
      <c r="F2795">
        <v>5</v>
      </c>
      <c r="G2795">
        <v>3</v>
      </c>
      <c r="J2795" s="1">
        <f t="shared" si="504"/>
        <v>1.9634954084936209E-3</v>
      </c>
      <c r="K2795" s="2">
        <f t="shared" si="512"/>
        <v>3.5268851656513989E-3</v>
      </c>
      <c r="L2795" t="s">
        <v>13</v>
      </c>
    </row>
    <row r="2796" spans="1:12" hidden="1" x14ac:dyDescent="0.3">
      <c r="A2796">
        <v>26</v>
      </c>
      <c r="B2796">
        <v>83</v>
      </c>
      <c r="C2796">
        <v>1</v>
      </c>
      <c r="D2796">
        <v>24</v>
      </c>
      <c r="E2796" t="s">
        <v>18</v>
      </c>
      <c r="F2796">
        <v>5</v>
      </c>
      <c r="G2796">
        <v>3</v>
      </c>
      <c r="J2796" s="1">
        <f t="shared" si="504"/>
        <v>1.9634954084936209E-3</v>
      </c>
      <c r="K2796" s="2">
        <f t="shared" si="512"/>
        <v>3.5268851656513989E-3</v>
      </c>
      <c r="L2796" t="s">
        <v>13</v>
      </c>
    </row>
    <row r="2797" spans="1:12" hidden="1" x14ac:dyDescent="0.3">
      <c r="A2797">
        <v>26</v>
      </c>
      <c r="B2797">
        <v>83</v>
      </c>
      <c r="C2797">
        <v>1</v>
      </c>
      <c r="D2797">
        <v>10</v>
      </c>
      <c r="E2797" t="s">
        <v>12</v>
      </c>
      <c r="F2797">
        <v>5</v>
      </c>
      <c r="G2797">
        <v>3</v>
      </c>
      <c r="J2797" s="1">
        <f t="shared" si="504"/>
        <v>1.9634954084936209E-3</v>
      </c>
      <c r="K2797" s="2">
        <f t="shared" ref="K2797:K2800" si="513">EXP(-9.7663+1.83097*LN(F2797)+1.09511*LN(G2797))</f>
        <v>3.6378364277704512E-3</v>
      </c>
      <c r="L2797" t="s">
        <v>13</v>
      </c>
    </row>
    <row r="2798" spans="1:12" hidden="1" x14ac:dyDescent="0.3">
      <c r="A2798">
        <v>26</v>
      </c>
      <c r="B2798">
        <v>83</v>
      </c>
      <c r="C2798">
        <v>1</v>
      </c>
      <c r="D2798">
        <v>10</v>
      </c>
      <c r="E2798" t="s">
        <v>12</v>
      </c>
      <c r="F2798">
        <v>5</v>
      </c>
      <c r="G2798">
        <v>3</v>
      </c>
      <c r="J2798" s="1">
        <f t="shared" si="504"/>
        <v>1.9634954084936209E-3</v>
      </c>
      <c r="K2798" s="2">
        <f t="shared" si="513"/>
        <v>3.6378364277704512E-3</v>
      </c>
      <c r="L2798" t="s">
        <v>13</v>
      </c>
    </row>
    <row r="2799" spans="1:12" hidden="1" x14ac:dyDescent="0.3">
      <c r="A2799">
        <v>26</v>
      </c>
      <c r="B2799">
        <v>83</v>
      </c>
      <c r="C2799">
        <v>1</v>
      </c>
      <c r="D2799">
        <v>10</v>
      </c>
      <c r="E2799" t="s">
        <v>12</v>
      </c>
      <c r="F2799">
        <v>10</v>
      </c>
      <c r="G2799">
        <v>3</v>
      </c>
      <c r="J2799" s="1">
        <f t="shared" si="504"/>
        <v>7.8539816339744835E-3</v>
      </c>
      <c r="K2799" s="2">
        <f t="shared" si="513"/>
        <v>1.2942556175112916E-2</v>
      </c>
      <c r="L2799" t="s">
        <v>13</v>
      </c>
    </row>
    <row r="2800" spans="1:12" hidden="1" x14ac:dyDescent="0.3">
      <c r="A2800">
        <v>26</v>
      </c>
      <c r="B2800">
        <v>83</v>
      </c>
      <c r="C2800">
        <v>1</v>
      </c>
      <c r="D2800">
        <v>10</v>
      </c>
      <c r="E2800" t="s">
        <v>12</v>
      </c>
      <c r="F2800">
        <v>5</v>
      </c>
      <c r="G2800">
        <v>3</v>
      </c>
      <c r="J2800" s="1">
        <f t="shared" si="504"/>
        <v>1.9634954084936209E-3</v>
      </c>
      <c r="K2800" s="2">
        <f t="shared" si="513"/>
        <v>3.6378364277704512E-3</v>
      </c>
      <c r="L2800" t="s">
        <v>13</v>
      </c>
    </row>
    <row r="2801" spans="1:12" hidden="1" x14ac:dyDescent="0.3">
      <c r="A2801">
        <v>26</v>
      </c>
      <c r="B2801">
        <v>83</v>
      </c>
      <c r="C2801">
        <v>1</v>
      </c>
      <c r="D2801">
        <v>24</v>
      </c>
      <c r="E2801" t="s">
        <v>18</v>
      </c>
      <c r="F2801">
        <v>5</v>
      </c>
      <c r="G2801">
        <v>3</v>
      </c>
      <c r="J2801" s="1">
        <f t="shared" si="504"/>
        <v>1.9634954084936209E-3</v>
      </c>
      <c r="K2801" s="2">
        <f>EXP(-9.81042+1.86563*LN(F2801)+1.0563*LN(G2801))</f>
        <v>3.5268851656513989E-3</v>
      </c>
      <c r="L2801" t="s">
        <v>13</v>
      </c>
    </row>
    <row r="2802" spans="1:12" hidden="1" x14ac:dyDescent="0.3">
      <c r="A2802">
        <v>26</v>
      </c>
      <c r="B2802">
        <v>83</v>
      </c>
      <c r="C2802">
        <v>1</v>
      </c>
      <c r="D2802">
        <v>10</v>
      </c>
      <c r="E2802" t="s">
        <v>12</v>
      </c>
      <c r="F2802">
        <v>25</v>
      </c>
      <c r="G2802">
        <v>6</v>
      </c>
      <c r="J2802" s="1">
        <f t="shared" si="504"/>
        <v>4.9087385212340517E-2</v>
      </c>
      <c r="K2802" s="2">
        <f>EXP(-9.7663+1.83097*LN(F2802)+1.09511*LN(G2802))</f>
        <v>0.14801210491524977</v>
      </c>
      <c r="L2802" t="s">
        <v>17</v>
      </c>
    </row>
    <row r="2803" spans="1:12" hidden="1" x14ac:dyDescent="0.3">
      <c r="A2803">
        <v>26</v>
      </c>
      <c r="B2803">
        <v>83</v>
      </c>
      <c r="C2803">
        <v>1</v>
      </c>
      <c r="D2803">
        <v>24</v>
      </c>
      <c r="E2803" t="s">
        <v>18</v>
      </c>
      <c r="F2803">
        <v>5</v>
      </c>
      <c r="G2803">
        <v>3</v>
      </c>
      <c r="J2803" s="1">
        <f t="shared" si="504"/>
        <v>1.9634954084936209E-3</v>
      </c>
      <c r="K2803" s="2">
        <f t="shared" ref="K2803:K2805" si="514">EXP(-9.81042+1.86563*LN(F2803)+1.0563*LN(G2803))</f>
        <v>3.5268851656513989E-3</v>
      </c>
      <c r="L2803" t="s">
        <v>13</v>
      </c>
    </row>
    <row r="2804" spans="1:12" hidden="1" x14ac:dyDescent="0.3">
      <c r="A2804">
        <v>26</v>
      </c>
      <c r="B2804">
        <v>83</v>
      </c>
      <c r="C2804">
        <v>1</v>
      </c>
      <c r="D2804">
        <v>24</v>
      </c>
      <c r="E2804" t="s">
        <v>18</v>
      </c>
      <c r="F2804">
        <v>5</v>
      </c>
      <c r="G2804">
        <v>3</v>
      </c>
      <c r="J2804" s="1">
        <f t="shared" si="504"/>
        <v>1.9634954084936209E-3</v>
      </c>
      <c r="K2804" s="2">
        <f t="shared" si="514"/>
        <v>3.5268851656513989E-3</v>
      </c>
      <c r="L2804" t="s">
        <v>13</v>
      </c>
    </row>
    <row r="2805" spans="1:12" hidden="1" x14ac:dyDescent="0.3">
      <c r="A2805">
        <v>26</v>
      </c>
      <c r="B2805">
        <v>83</v>
      </c>
      <c r="C2805">
        <v>1</v>
      </c>
      <c r="D2805">
        <v>24</v>
      </c>
      <c r="E2805" t="s">
        <v>18</v>
      </c>
      <c r="F2805">
        <v>5</v>
      </c>
      <c r="G2805">
        <v>3</v>
      </c>
      <c r="J2805" s="1">
        <f t="shared" si="504"/>
        <v>1.9634954084936209E-3</v>
      </c>
      <c r="K2805" s="2">
        <f t="shared" si="514"/>
        <v>3.5268851656513989E-3</v>
      </c>
      <c r="L2805" t="s">
        <v>13</v>
      </c>
    </row>
    <row r="2806" spans="1:12" hidden="1" x14ac:dyDescent="0.3">
      <c r="A2806">
        <v>26</v>
      </c>
      <c r="B2806">
        <v>83</v>
      </c>
      <c r="C2806">
        <v>1</v>
      </c>
      <c r="D2806">
        <v>22</v>
      </c>
      <c r="E2806" t="s">
        <v>15</v>
      </c>
      <c r="F2806">
        <v>5</v>
      </c>
      <c r="G2806">
        <v>3</v>
      </c>
      <c r="J2806" s="1">
        <f t="shared" si="504"/>
        <v>1.9634954084936209E-3</v>
      </c>
      <c r="K2806" s="2">
        <f t="shared" ref="K2806:K2807" si="515">EXP(-9.7663+1.83097*LN(F2806)+1.09511*LN(G2806))</f>
        <v>3.6378364277704512E-3</v>
      </c>
      <c r="L2806" t="s">
        <v>13</v>
      </c>
    </row>
    <row r="2807" spans="1:12" hidden="1" x14ac:dyDescent="0.3">
      <c r="A2807">
        <v>26</v>
      </c>
      <c r="B2807">
        <v>83</v>
      </c>
      <c r="C2807">
        <v>1</v>
      </c>
      <c r="D2807">
        <v>22</v>
      </c>
      <c r="E2807" t="s">
        <v>15</v>
      </c>
      <c r="F2807">
        <v>5</v>
      </c>
      <c r="G2807">
        <v>3</v>
      </c>
      <c r="J2807" s="1">
        <f t="shared" si="504"/>
        <v>1.9634954084936209E-3</v>
      </c>
      <c r="K2807" s="2">
        <f t="shared" si="515"/>
        <v>3.6378364277704512E-3</v>
      </c>
      <c r="L2807" t="s">
        <v>13</v>
      </c>
    </row>
    <row r="2808" spans="1:12" hidden="1" x14ac:dyDescent="0.3">
      <c r="A2808">
        <v>26</v>
      </c>
      <c r="B2808">
        <v>83</v>
      </c>
      <c r="C2808">
        <v>1</v>
      </c>
      <c r="D2808">
        <v>24</v>
      </c>
      <c r="E2808" t="s">
        <v>18</v>
      </c>
      <c r="F2808">
        <v>15</v>
      </c>
      <c r="G2808">
        <v>6</v>
      </c>
      <c r="J2808" s="1">
        <f t="shared" si="504"/>
        <v>1.7671458676442587E-2</v>
      </c>
      <c r="K2808" s="2">
        <f t="shared" ref="K2808:K2815" si="516">EXP(-9.81042+1.86563*LN(F2808)+1.0563*LN(G2808))</f>
        <v>5.6950957515054322E-2</v>
      </c>
      <c r="L2808" t="s">
        <v>13</v>
      </c>
    </row>
    <row r="2809" spans="1:12" hidden="1" x14ac:dyDescent="0.3">
      <c r="A2809">
        <v>26</v>
      </c>
      <c r="B2809">
        <v>83</v>
      </c>
      <c r="C2809">
        <v>1</v>
      </c>
      <c r="D2809">
        <v>24</v>
      </c>
      <c r="E2809" t="s">
        <v>18</v>
      </c>
      <c r="F2809">
        <v>10</v>
      </c>
      <c r="G2809">
        <v>6</v>
      </c>
      <c r="J2809" s="1">
        <f t="shared" si="504"/>
        <v>7.8539816339744835E-3</v>
      </c>
      <c r="K2809" s="2">
        <f t="shared" si="516"/>
        <v>2.6728826664807165E-2</v>
      </c>
      <c r="L2809" t="s">
        <v>13</v>
      </c>
    </row>
    <row r="2810" spans="1:12" hidden="1" x14ac:dyDescent="0.3">
      <c r="A2810">
        <v>26</v>
      </c>
      <c r="B2810">
        <v>83</v>
      </c>
      <c r="C2810">
        <v>1</v>
      </c>
      <c r="D2810">
        <v>24</v>
      </c>
      <c r="E2810" t="s">
        <v>18</v>
      </c>
      <c r="F2810">
        <v>10</v>
      </c>
      <c r="G2810">
        <v>6</v>
      </c>
      <c r="J2810" s="1">
        <f t="shared" si="504"/>
        <v>7.8539816339744835E-3</v>
      </c>
      <c r="K2810" s="2">
        <f t="shared" si="516"/>
        <v>2.6728826664807165E-2</v>
      </c>
      <c r="L2810" t="s">
        <v>13</v>
      </c>
    </row>
    <row r="2811" spans="1:12" hidden="1" x14ac:dyDescent="0.3">
      <c r="A2811">
        <v>26</v>
      </c>
      <c r="B2811">
        <v>83</v>
      </c>
      <c r="C2811">
        <v>1</v>
      </c>
      <c r="D2811">
        <v>24</v>
      </c>
      <c r="E2811" t="s">
        <v>18</v>
      </c>
      <c r="F2811">
        <v>15</v>
      </c>
      <c r="G2811">
        <v>6</v>
      </c>
      <c r="J2811" s="1">
        <f t="shared" si="504"/>
        <v>1.7671458676442587E-2</v>
      </c>
      <c r="K2811" s="2">
        <f t="shared" si="516"/>
        <v>5.6950957515054322E-2</v>
      </c>
      <c r="L2811" t="s">
        <v>13</v>
      </c>
    </row>
    <row r="2812" spans="1:12" hidden="1" x14ac:dyDescent="0.3">
      <c r="A2812">
        <v>26</v>
      </c>
      <c r="B2812">
        <v>83</v>
      </c>
      <c r="C2812">
        <v>1</v>
      </c>
      <c r="D2812">
        <v>24</v>
      </c>
      <c r="E2812" t="s">
        <v>18</v>
      </c>
      <c r="F2812">
        <v>15</v>
      </c>
      <c r="G2812">
        <v>6</v>
      </c>
      <c r="J2812" s="1">
        <f t="shared" si="504"/>
        <v>1.7671458676442587E-2</v>
      </c>
      <c r="K2812" s="2">
        <f t="shared" si="516"/>
        <v>5.6950957515054322E-2</v>
      </c>
      <c r="L2812" t="s">
        <v>13</v>
      </c>
    </row>
    <row r="2813" spans="1:12" hidden="1" x14ac:dyDescent="0.3">
      <c r="A2813">
        <v>26</v>
      </c>
      <c r="B2813">
        <v>83</v>
      </c>
      <c r="C2813">
        <v>1</v>
      </c>
      <c r="D2813">
        <v>24</v>
      </c>
      <c r="E2813" t="s">
        <v>18</v>
      </c>
      <c r="F2813">
        <v>10</v>
      </c>
      <c r="G2813">
        <v>6</v>
      </c>
      <c r="J2813" s="1">
        <f t="shared" si="504"/>
        <v>7.8539816339744835E-3</v>
      </c>
      <c r="K2813" s="2">
        <f t="shared" si="516"/>
        <v>2.6728826664807165E-2</v>
      </c>
      <c r="L2813" t="s">
        <v>13</v>
      </c>
    </row>
    <row r="2814" spans="1:12" hidden="1" x14ac:dyDescent="0.3">
      <c r="A2814">
        <v>26</v>
      </c>
      <c r="B2814">
        <v>83</v>
      </c>
      <c r="C2814">
        <v>1</v>
      </c>
      <c r="D2814">
        <v>24</v>
      </c>
      <c r="E2814" t="s">
        <v>18</v>
      </c>
      <c r="F2814">
        <v>10</v>
      </c>
      <c r="G2814">
        <v>6</v>
      </c>
      <c r="J2814" s="1">
        <f t="shared" si="504"/>
        <v>7.8539816339744835E-3</v>
      </c>
      <c r="K2814" s="2">
        <f t="shared" si="516"/>
        <v>2.6728826664807165E-2</v>
      </c>
      <c r="L2814" t="s">
        <v>13</v>
      </c>
    </row>
    <row r="2815" spans="1:12" hidden="1" x14ac:dyDescent="0.3">
      <c r="A2815">
        <v>26</v>
      </c>
      <c r="B2815">
        <v>83</v>
      </c>
      <c r="C2815">
        <v>1</v>
      </c>
      <c r="D2815">
        <v>24</v>
      </c>
      <c r="E2815" t="s">
        <v>18</v>
      </c>
      <c r="F2815">
        <v>5</v>
      </c>
      <c r="G2815">
        <v>6</v>
      </c>
      <c r="J2815" s="1">
        <f t="shared" si="504"/>
        <v>1.9634954084936209E-3</v>
      </c>
      <c r="K2815" s="2">
        <f t="shared" si="516"/>
        <v>7.3344795804612326E-3</v>
      </c>
      <c r="L2815" t="s">
        <v>13</v>
      </c>
    </row>
    <row r="2816" spans="1:12" hidden="1" x14ac:dyDescent="0.3">
      <c r="A2816">
        <v>26</v>
      </c>
      <c r="B2816">
        <v>83</v>
      </c>
      <c r="C2816">
        <v>1</v>
      </c>
      <c r="D2816">
        <v>22</v>
      </c>
      <c r="E2816" t="s">
        <v>15</v>
      </c>
      <c r="F2816">
        <v>5</v>
      </c>
      <c r="G2816">
        <v>3</v>
      </c>
      <c r="J2816" s="1">
        <f t="shared" si="504"/>
        <v>1.9634954084936209E-3</v>
      </c>
      <c r="K2816" s="2">
        <f t="shared" ref="K2816:K2819" si="517">EXP(-9.7663+1.83097*LN(F2816)+1.09511*LN(G2816))</f>
        <v>3.6378364277704512E-3</v>
      </c>
      <c r="L2816" t="s">
        <v>13</v>
      </c>
    </row>
    <row r="2817" spans="1:12" hidden="1" x14ac:dyDescent="0.3">
      <c r="A2817">
        <v>26</v>
      </c>
      <c r="B2817">
        <v>83</v>
      </c>
      <c r="C2817">
        <v>1</v>
      </c>
      <c r="D2817">
        <v>10</v>
      </c>
      <c r="E2817" t="s">
        <v>21</v>
      </c>
      <c r="F2817">
        <v>5</v>
      </c>
      <c r="G2817">
        <v>3</v>
      </c>
      <c r="J2817" s="1">
        <f t="shared" si="504"/>
        <v>1.9634954084936209E-3</v>
      </c>
      <c r="K2817" s="2">
        <f t="shared" si="517"/>
        <v>3.6378364277704512E-3</v>
      </c>
      <c r="L2817" t="s">
        <v>13</v>
      </c>
    </row>
    <row r="2818" spans="1:12" hidden="1" x14ac:dyDescent="0.3">
      <c r="A2818">
        <v>26</v>
      </c>
      <c r="B2818">
        <v>84</v>
      </c>
      <c r="C2818">
        <v>1</v>
      </c>
      <c r="D2818">
        <v>14</v>
      </c>
      <c r="E2818" t="s">
        <v>14</v>
      </c>
      <c r="F2818">
        <v>5</v>
      </c>
      <c r="G2818">
        <v>3</v>
      </c>
      <c r="J2818" s="1">
        <f t="shared" si="504"/>
        <v>1.9634954084936209E-3</v>
      </c>
      <c r="K2818" s="2">
        <f t="shared" si="517"/>
        <v>3.6378364277704512E-3</v>
      </c>
      <c r="L2818" t="s">
        <v>13</v>
      </c>
    </row>
    <row r="2819" spans="1:12" hidden="1" x14ac:dyDescent="0.3">
      <c r="A2819">
        <v>26</v>
      </c>
      <c r="B2819">
        <v>84</v>
      </c>
      <c r="C2819">
        <v>1</v>
      </c>
      <c r="D2819">
        <v>14</v>
      </c>
      <c r="E2819" t="s">
        <v>14</v>
      </c>
      <c r="F2819">
        <v>5</v>
      </c>
      <c r="G2819">
        <v>3</v>
      </c>
      <c r="J2819" s="1">
        <f t="shared" ref="J2819:J2882" si="518">((F2819*F2819/10000)*(PI()/4*C2819))</f>
        <v>1.9634954084936209E-3</v>
      </c>
      <c r="K2819" s="2">
        <f t="shared" si="517"/>
        <v>3.6378364277704512E-3</v>
      </c>
      <c r="L2819" t="s">
        <v>13</v>
      </c>
    </row>
    <row r="2820" spans="1:12" hidden="1" x14ac:dyDescent="0.3">
      <c r="A2820">
        <v>26</v>
      </c>
      <c r="B2820">
        <v>84</v>
      </c>
      <c r="C2820">
        <v>1</v>
      </c>
      <c r="D2820">
        <v>24</v>
      </c>
      <c r="E2820" t="s">
        <v>18</v>
      </c>
      <c r="F2820">
        <v>5</v>
      </c>
      <c r="G2820">
        <v>3</v>
      </c>
      <c r="J2820" s="1">
        <f t="shared" si="518"/>
        <v>1.9634954084936209E-3</v>
      </c>
      <c r="K2820" s="2">
        <f>EXP(-9.81042+1.86563*LN(F2820)+1.0563*LN(G2820))</f>
        <v>3.5268851656513989E-3</v>
      </c>
      <c r="L2820" t="s">
        <v>13</v>
      </c>
    </row>
    <row r="2821" spans="1:12" hidden="1" x14ac:dyDescent="0.3">
      <c r="A2821">
        <v>26</v>
      </c>
      <c r="B2821">
        <v>84</v>
      </c>
      <c r="C2821">
        <v>1</v>
      </c>
      <c r="D2821">
        <v>10</v>
      </c>
      <c r="E2821" t="s">
        <v>12</v>
      </c>
      <c r="F2821">
        <v>25</v>
      </c>
      <c r="G2821">
        <v>6</v>
      </c>
      <c r="J2821" s="1">
        <f t="shared" si="518"/>
        <v>4.9087385212340517E-2</v>
      </c>
      <c r="K2821" s="2">
        <f>EXP(-9.7663+1.83097*LN(F2821)+1.09511*LN(G2821))</f>
        <v>0.14801210491524977</v>
      </c>
      <c r="L2821" t="s">
        <v>17</v>
      </c>
    </row>
    <row r="2822" spans="1:12" hidden="1" x14ac:dyDescent="0.3">
      <c r="A2822">
        <v>26</v>
      </c>
      <c r="B2822">
        <v>84</v>
      </c>
      <c r="C2822">
        <v>1</v>
      </c>
      <c r="D2822">
        <v>24</v>
      </c>
      <c r="E2822" t="s">
        <v>18</v>
      </c>
      <c r="F2822">
        <v>5</v>
      </c>
      <c r="G2822">
        <v>3</v>
      </c>
      <c r="J2822" s="1">
        <f t="shared" si="518"/>
        <v>1.9634954084936209E-3</v>
      </c>
      <c r="K2822" s="2">
        <f t="shared" ref="K2822:K2823" si="519">EXP(-9.81042+1.86563*LN(F2822)+1.0563*LN(G2822))</f>
        <v>3.5268851656513989E-3</v>
      </c>
      <c r="L2822" t="s">
        <v>13</v>
      </c>
    </row>
    <row r="2823" spans="1:12" hidden="1" x14ac:dyDescent="0.3">
      <c r="A2823">
        <v>26</v>
      </c>
      <c r="B2823">
        <v>84</v>
      </c>
      <c r="C2823">
        <v>1</v>
      </c>
      <c r="D2823">
        <v>24</v>
      </c>
      <c r="E2823" t="s">
        <v>18</v>
      </c>
      <c r="F2823">
        <v>10</v>
      </c>
      <c r="G2823">
        <v>5</v>
      </c>
      <c r="J2823" s="1">
        <f t="shared" si="518"/>
        <v>7.8539816339744835E-3</v>
      </c>
      <c r="K2823" s="2">
        <f t="shared" si="519"/>
        <v>2.2046555420420225E-2</v>
      </c>
      <c r="L2823" t="s">
        <v>13</v>
      </c>
    </row>
    <row r="2824" spans="1:12" hidden="1" x14ac:dyDescent="0.3">
      <c r="A2824">
        <v>26</v>
      </c>
      <c r="B2824">
        <v>84</v>
      </c>
      <c r="C2824">
        <v>1</v>
      </c>
      <c r="D2824">
        <v>10</v>
      </c>
      <c r="E2824" t="s">
        <v>12</v>
      </c>
      <c r="F2824">
        <v>10</v>
      </c>
      <c r="G2824">
        <v>3</v>
      </c>
      <c r="J2824" s="1">
        <f t="shared" si="518"/>
        <v>7.8539816339744835E-3</v>
      </c>
      <c r="K2824" s="2">
        <f t="shared" ref="K2824:K2825" si="520">EXP(-9.7663+1.83097*LN(F2824)+1.09511*LN(G2824))</f>
        <v>1.2942556175112916E-2</v>
      </c>
      <c r="L2824" t="s">
        <v>13</v>
      </c>
    </row>
    <row r="2825" spans="1:12" hidden="1" x14ac:dyDescent="0.3">
      <c r="A2825">
        <v>26</v>
      </c>
      <c r="B2825">
        <v>84</v>
      </c>
      <c r="C2825">
        <v>1</v>
      </c>
      <c r="D2825">
        <v>10</v>
      </c>
      <c r="E2825" t="s">
        <v>12</v>
      </c>
      <c r="F2825">
        <v>5</v>
      </c>
      <c r="G2825">
        <v>3</v>
      </c>
      <c r="J2825" s="1">
        <f t="shared" si="518"/>
        <v>1.9634954084936209E-3</v>
      </c>
      <c r="K2825" s="2">
        <f t="shared" si="520"/>
        <v>3.6378364277704512E-3</v>
      </c>
      <c r="L2825" t="s">
        <v>13</v>
      </c>
    </row>
    <row r="2826" spans="1:12" hidden="1" x14ac:dyDescent="0.3">
      <c r="A2826">
        <v>26</v>
      </c>
      <c r="B2826">
        <v>84</v>
      </c>
      <c r="C2826">
        <v>1</v>
      </c>
      <c r="D2826">
        <v>24</v>
      </c>
      <c r="E2826" t="s">
        <v>18</v>
      </c>
      <c r="F2826">
        <v>5</v>
      </c>
      <c r="G2826">
        <v>3</v>
      </c>
      <c r="J2826" s="1">
        <f t="shared" si="518"/>
        <v>1.9634954084936209E-3</v>
      </c>
      <c r="K2826" s="2">
        <f t="shared" ref="K2826:K2828" si="521">EXP(-9.81042+1.86563*LN(F2826)+1.0563*LN(G2826))</f>
        <v>3.5268851656513989E-3</v>
      </c>
      <c r="L2826" t="s">
        <v>13</v>
      </c>
    </row>
    <row r="2827" spans="1:12" hidden="1" x14ac:dyDescent="0.3">
      <c r="A2827">
        <v>26</v>
      </c>
      <c r="B2827">
        <v>84</v>
      </c>
      <c r="C2827">
        <v>1</v>
      </c>
      <c r="D2827">
        <v>24</v>
      </c>
      <c r="E2827" t="s">
        <v>18</v>
      </c>
      <c r="F2827">
        <v>10</v>
      </c>
      <c r="G2827">
        <v>6</v>
      </c>
      <c r="J2827" s="1">
        <f t="shared" si="518"/>
        <v>7.8539816339744835E-3</v>
      </c>
      <c r="K2827" s="2">
        <f t="shared" si="521"/>
        <v>2.6728826664807165E-2</v>
      </c>
      <c r="L2827" t="s">
        <v>13</v>
      </c>
    </row>
    <row r="2828" spans="1:12" hidden="1" x14ac:dyDescent="0.3">
      <c r="A2828">
        <v>26</v>
      </c>
      <c r="B2828">
        <v>84</v>
      </c>
      <c r="C2828">
        <v>1</v>
      </c>
      <c r="D2828">
        <v>24</v>
      </c>
      <c r="E2828" t="s">
        <v>18</v>
      </c>
      <c r="F2828">
        <v>5</v>
      </c>
      <c r="G2828">
        <v>6</v>
      </c>
      <c r="J2828" s="1">
        <f t="shared" si="518"/>
        <v>1.9634954084936209E-3</v>
      </c>
      <c r="K2828" s="2">
        <f t="shared" si="521"/>
        <v>7.3344795804612326E-3</v>
      </c>
      <c r="L2828" t="s">
        <v>13</v>
      </c>
    </row>
    <row r="2829" spans="1:12" hidden="1" x14ac:dyDescent="0.3">
      <c r="A2829">
        <v>26</v>
      </c>
      <c r="B2829">
        <v>84</v>
      </c>
      <c r="C2829">
        <v>1</v>
      </c>
      <c r="D2829">
        <v>22</v>
      </c>
      <c r="E2829" t="s">
        <v>15</v>
      </c>
      <c r="F2829">
        <v>5</v>
      </c>
      <c r="G2829">
        <v>3</v>
      </c>
      <c r="J2829" s="1">
        <f t="shared" si="518"/>
        <v>1.9634954084936209E-3</v>
      </c>
      <c r="K2829" s="2">
        <f t="shared" ref="K2829:K2833" si="522">EXP(-9.7663+1.83097*LN(F2829)+1.09511*LN(G2829))</f>
        <v>3.6378364277704512E-3</v>
      </c>
      <c r="L2829" t="s">
        <v>13</v>
      </c>
    </row>
    <row r="2830" spans="1:12" hidden="1" x14ac:dyDescent="0.3">
      <c r="A2830">
        <v>26</v>
      </c>
      <c r="B2830">
        <v>84</v>
      </c>
      <c r="C2830">
        <v>1</v>
      </c>
      <c r="D2830">
        <v>10</v>
      </c>
      <c r="E2830" t="s">
        <v>21</v>
      </c>
      <c r="F2830">
        <v>5</v>
      </c>
      <c r="G2830">
        <v>3</v>
      </c>
      <c r="J2830" s="1">
        <f t="shared" si="518"/>
        <v>1.9634954084936209E-3</v>
      </c>
      <c r="K2830" s="2">
        <f t="shared" si="522"/>
        <v>3.6378364277704512E-3</v>
      </c>
      <c r="L2830" t="s">
        <v>13</v>
      </c>
    </row>
    <row r="2831" spans="1:12" hidden="1" x14ac:dyDescent="0.3">
      <c r="A2831">
        <v>26</v>
      </c>
      <c r="B2831">
        <v>84</v>
      </c>
      <c r="C2831">
        <v>1</v>
      </c>
      <c r="D2831">
        <v>10</v>
      </c>
      <c r="E2831" t="s">
        <v>12</v>
      </c>
      <c r="F2831">
        <v>5</v>
      </c>
      <c r="G2831">
        <v>3</v>
      </c>
      <c r="J2831" s="1">
        <f t="shared" si="518"/>
        <v>1.9634954084936209E-3</v>
      </c>
      <c r="K2831" s="2">
        <f t="shared" si="522"/>
        <v>3.6378364277704512E-3</v>
      </c>
      <c r="L2831" t="s">
        <v>13</v>
      </c>
    </row>
    <row r="2832" spans="1:12" hidden="1" x14ac:dyDescent="0.3">
      <c r="A2832">
        <v>26</v>
      </c>
      <c r="B2832">
        <v>84</v>
      </c>
      <c r="C2832">
        <v>1</v>
      </c>
      <c r="D2832">
        <v>10</v>
      </c>
      <c r="E2832" t="s">
        <v>12</v>
      </c>
      <c r="F2832">
        <v>10</v>
      </c>
      <c r="G2832">
        <v>3</v>
      </c>
      <c r="J2832" s="1">
        <f t="shared" si="518"/>
        <v>7.8539816339744835E-3</v>
      </c>
      <c r="K2832" s="2">
        <f t="shared" si="522"/>
        <v>1.2942556175112916E-2</v>
      </c>
      <c r="L2832" t="s">
        <v>13</v>
      </c>
    </row>
    <row r="2833" spans="1:12" hidden="1" x14ac:dyDescent="0.3">
      <c r="A2833">
        <v>26</v>
      </c>
      <c r="B2833">
        <v>84</v>
      </c>
      <c r="C2833">
        <v>1</v>
      </c>
      <c r="D2833">
        <v>10</v>
      </c>
      <c r="E2833" t="s">
        <v>12</v>
      </c>
      <c r="F2833">
        <v>5</v>
      </c>
      <c r="G2833">
        <v>3</v>
      </c>
      <c r="J2833" s="1">
        <f t="shared" si="518"/>
        <v>1.9634954084936209E-3</v>
      </c>
      <c r="K2833" s="2">
        <f t="shared" si="522"/>
        <v>3.6378364277704512E-3</v>
      </c>
      <c r="L2833" t="s">
        <v>13</v>
      </c>
    </row>
    <row r="2834" spans="1:12" hidden="1" x14ac:dyDescent="0.3">
      <c r="A2834">
        <v>26</v>
      </c>
      <c r="B2834">
        <v>84</v>
      </c>
      <c r="C2834">
        <v>1</v>
      </c>
      <c r="D2834">
        <v>24</v>
      </c>
      <c r="E2834" t="s">
        <v>18</v>
      </c>
      <c r="F2834">
        <v>5</v>
      </c>
      <c r="G2834">
        <v>3</v>
      </c>
      <c r="J2834" s="1">
        <f t="shared" si="518"/>
        <v>1.9634954084936209E-3</v>
      </c>
      <c r="K2834" s="2">
        <f>EXP(-9.81042+1.86563*LN(F2834)+1.0563*LN(G2834))</f>
        <v>3.5268851656513989E-3</v>
      </c>
      <c r="L2834" t="s">
        <v>13</v>
      </c>
    </row>
    <row r="2835" spans="1:12" hidden="1" x14ac:dyDescent="0.3">
      <c r="A2835">
        <v>26</v>
      </c>
      <c r="B2835">
        <v>84</v>
      </c>
      <c r="C2835">
        <v>1</v>
      </c>
      <c r="D2835">
        <v>10</v>
      </c>
      <c r="E2835" t="s">
        <v>12</v>
      </c>
      <c r="F2835">
        <v>25</v>
      </c>
      <c r="G2835">
        <v>6</v>
      </c>
      <c r="J2835" s="1">
        <f t="shared" si="518"/>
        <v>4.9087385212340517E-2</v>
      </c>
      <c r="K2835" s="2">
        <f>EXP(-9.7663+1.83097*LN(F2835)+1.09511*LN(G2835))</f>
        <v>0.14801210491524977</v>
      </c>
      <c r="L2835" t="s">
        <v>17</v>
      </c>
    </row>
    <row r="2836" spans="1:12" hidden="1" x14ac:dyDescent="0.3">
      <c r="A2836">
        <v>26</v>
      </c>
      <c r="B2836">
        <v>84</v>
      </c>
      <c r="C2836">
        <v>1</v>
      </c>
      <c r="D2836">
        <v>24</v>
      </c>
      <c r="E2836" t="s">
        <v>18</v>
      </c>
      <c r="F2836">
        <v>5</v>
      </c>
      <c r="G2836">
        <v>6</v>
      </c>
      <c r="J2836" s="1">
        <f t="shared" si="518"/>
        <v>1.9634954084936209E-3</v>
      </c>
      <c r="K2836" s="2">
        <f>EXP(-9.81042+1.86563*LN(F2836)+1.0563*LN(G2836))</f>
        <v>7.3344795804612326E-3</v>
      </c>
      <c r="L2836" t="s">
        <v>13</v>
      </c>
    </row>
    <row r="2837" spans="1:12" hidden="1" x14ac:dyDescent="0.3">
      <c r="A2837">
        <v>26</v>
      </c>
      <c r="B2837">
        <v>84</v>
      </c>
      <c r="C2837">
        <v>1</v>
      </c>
      <c r="D2837">
        <v>22</v>
      </c>
      <c r="E2837" t="s">
        <v>15</v>
      </c>
      <c r="F2837">
        <v>5</v>
      </c>
      <c r="G2837">
        <v>3</v>
      </c>
      <c r="J2837" s="1">
        <f t="shared" si="518"/>
        <v>1.9634954084936209E-3</v>
      </c>
      <c r="K2837" s="2">
        <f t="shared" ref="K2837:K2841" si="523">EXP(-9.7663+1.83097*LN(F2837)+1.09511*LN(G2837))</f>
        <v>3.6378364277704512E-3</v>
      </c>
      <c r="L2837" t="s">
        <v>13</v>
      </c>
    </row>
    <row r="2838" spans="1:12" hidden="1" x14ac:dyDescent="0.3">
      <c r="A2838">
        <v>26</v>
      </c>
      <c r="B2838">
        <v>84</v>
      </c>
      <c r="C2838">
        <v>1</v>
      </c>
      <c r="D2838">
        <v>10</v>
      </c>
      <c r="E2838" t="s">
        <v>21</v>
      </c>
      <c r="F2838">
        <v>5</v>
      </c>
      <c r="G2838">
        <v>3</v>
      </c>
      <c r="J2838" s="1">
        <f t="shared" si="518"/>
        <v>1.9634954084936209E-3</v>
      </c>
      <c r="K2838" s="2">
        <f t="shared" si="523"/>
        <v>3.6378364277704512E-3</v>
      </c>
      <c r="L2838" t="s">
        <v>13</v>
      </c>
    </row>
    <row r="2839" spans="1:12" hidden="1" x14ac:dyDescent="0.3">
      <c r="A2839">
        <v>26</v>
      </c>
      <c r="B2839">
        <v>84</v>
      </c>
      <c r="C2839">
        <v>1</v>
      </c>
      <c r="D2839">
        <v>10</v>
      </c>
      <c r="E2839" t="s">
        <v>12</v>
      </c>
      <c r="F2839">
        <v>5</v>
      </c>
      <c r="G2839">
        <v>3</v>
      </c>
      <c r="J2839" s="1">
        <f t="shared" si="518"/>
        <v>1.9634954084936209E-3</v>
      </c>
      <c r="K2839" s="2">
        <f t="shared" si="523"/>
        <v>3.6378364277704512E-3</v>
      </c>
      <c r="L2839" t="s">
        <v>13</v>
      </c>
    </row>
    <row r="2840" spans="1:12" hidden="1" x14ac:dyDescent="0.3">
      <c r="A2840">
        <v>26</v>
      </c>
      <c r="B2840">
        <v>84</v>
      </c>
      <c r="C2840">
        <v>1</v>
      </c>
      <c r="D2840">
        <v>10</v>
      </c>
      <c r="E2840" t="s">
        <v>12</v>
      </c>
      <c r="F2840">
        <v>10</v>
      </c>
      <c r="G2840">
        <v>3</v>
      </c>
      <c r="J2840" s="1">
        <f t="shared" si="518"/>
        <v>7.8539816339744835E-3</v>
      </c>
      <c r="K2840" s="2">
        <f t="shared" si="523"/>
        <v>1.2942556175112916E-2</v>
      </c>
      <c r="L2840" t="s">
        <v>13</v>
      </c>
    </row>
    <row r="2841" spans="1:12" hidden="1" x14ac:dyDescent="0.3">
      <c r="A2841">
        <v>26</v>
      </c>
      <c r="B2841">
        <v>84</v>
      </c>
      <c r="C2841">
        <v>1</v>
      </c>
      <c r="D2841">
        <v>10</v>
      </c>
      <c r="E2841" t="s">
        <v>12</v>
      </c>
      <c r="F2841">
        <v>5</v>
      </c>
      <c r="G2841">
        <v>3</v>
      </c>
      <c r="J2841" s="1">
        <f t="shared" si="518"/>
        <v>1.9634954084936209E-3</v>
      </c>
      <c r="K2841" s="2">
        <f t="shared" si="523"/>
        <v>3.6378364277704512E-3</v>
      </c>
      <c r="L2841" t="s">
        <v>13</v>
      </c>
    </row>
    <row r="2842" spans="1:12" hidden="1" x14ac:dyDescent="0.3">
      <c r="A2842">
        <v>26</v>
      </c>
      <c r="B2842">
        <v>84</v>
      </c>
      <c r="C2842">
        <v>1</v>
      </c>
      <c r="D2842">
        <v>24</v>
      </c>
      <c r="E2842" t="s">
        <v>18</v>
      </c>
      <c r="F2842">
        <v>5</v>
      </c>
      <c r="G2842">
        <v>3</v>
      </c>
      <c r="J2842" s="1">
        <f t="shared" si="518"/>
        <v>1.9634954084936209E-3</v>
      </c>
      <c r="K2842" s="2">
        <f>EXP(-9.81042+1.86563*LN(F2842)+1.0563*LN(G2842))</f>
        <v>3.5268851656513989E-3</v>
      </c>
      <c r="L2842" t="s">
        <v>13</v>
      </c>
    </row>
    <row r="2843" spans="1:12" hidden="1" x14ac:dyDescent="0.3">
      <c r="A2843">
        <v>26</v>
      </c>
      <c r="B2843">
        <v>84</v>
      </c>
      <c r="C2843">
        <v>1</v>
      </c>
      <c r="D2843">
        <v>10</v>
      </c>
      <c r="E2843" t="s">
        <v>12</v>
      </c>
      <c r="F2843">
        <v>25</v>
      </c>
      <c r="G2843">
        <v>6</v>
      </c>
      <c r="J2843" s="1">
        <f t="shared" si="518"/>
        <v>4.9087385212340517E-2</v>
      </c>
      <c r="K2843" s="2">
        <f>EXP(-9.7663+1.83097*LN(F2843)+1.09511*LN(G2843))</f>
        <v>0.14801210491524977</v>
      </c>
      <c r="L2843" t="s">
        <v>17</v>
      </c>
    </row>
    <row r="2844" spans="1:12" hidden="1" x14ac:dyDescent="0.3">
      <c r="A2844">
        <v>26</v>
      </c>
      <c r="B2844">
        <v>84</v>
      </c>
      <c r="C2844">
        <v>1</v>
      </c>
      <c r="D2844">
        <v>24</v>
      </c>
      <c r="E2844" t="s">
        <v>18</v>
      </c>
      <c r="F2844">
        <v>5</v>
      </c>
      <c r="G2844">
        <v>3</v>
      </c>
      <c r="J2844" s="1">
        <f t="shared" si="518"/>
        <v>1.9634954084936209E-3</v>
      </c>
      <c r="K2844" s="2">
        <f>EXP(-9.81042+1.86563*LN(F2844)+1.0563*LN(G2844))</f>
        <v>3.5268851656513989E-3</v>
      </c>
      <c r="L2844" t="s">
        <v>13</v>
      </c>
    </row>
    <row r="2845" spans="1:12" hidden="1" x14ac:dyDescent="0.3">
      <c r="A2845">
        <v>26</v>
      </c>
      <c r="B2845">
        <v>84</v>
      </c>
      <c r="C2845">
        <v>1</v>
      </c>
      <c r="D2845">
        <v>10</v>
      </c>
      <c r="E2845" t="s">
        <v>12</v>
      </c>
      <c r="F2845">
        <v>25</v>
      </c>
      <c r="G2845">
        <v>6</v>
      </c>
      <c r="J2845" s="1">
        <f t="shared" si="518"/>
        <v>4.9087385212340517E-2</v>
      </c>
      <c r="K2845" s="2">
        <f>EXP(-9.7663+1.83097*LN(F2845)+1.09511*LN(G2845))</f>
        <v>0.14801210491524977</v>
      </c>
      <c r="L2845" t="s">
        <v>17</v>
      </c>
    </row>
    <row r="2846" spans="1:12" hidden="1" x14ac:dyDescent="0.3">
      <c r="A2846">
        <v>26</v>
      </c>
      <c r="B2846">
        <v>84</v>
      </c>
      <c r="C2846">
        <v>1</v>
      </c>
      <c r="D2846">
        <v>24</v>
      </c>
      <c r="E2846" t="s">
        <v>18</v>
      </c>
      <c r="F2846">
        <v>5</v>
      </c>
      <c r="G2846">
        <v>3</v>
      </c>
      <c r="J2846" s="1">
        <f t="shared" si="518"/>
        <v>1.9634954084936209E-3</v>
      </c>
      <c r="K2846" s="2">
        <f t="shared" ref="K2846:K2852" si="524">EXP(-9.81042+1.86563*LN(F2846)+1.0563*LN(G2846))</f>
        <v>3.5268851656513989E-3</v>
      </c>
      <c r="L2846" t="s">
        <v>13</v>
      </c>
    </row>
    <row r="2847" spans="1:12" hidden="1" x14ac:dyDescent="0.3">
      <c r="A2847">
        <v>26</v>
      </c>
      <c r="B2847">
        <v>84</v>
      </c>
      <c r="C2847">
        <v>1</v>
      </c>
      <c r="D2847">
        <v>24</v>
      </c>
      <c r="E2847" t="s">
        <v>18</v>
      </c>
      <c r="F2847">
        <v>5</v>
      </c>
      <c r="G2847">
        <v>3</v>
      </c>
      <c r="J2847" s="1">
        <f t="shared" si="518"/>
        <v>1.9634954084936209E-3</v>
      </c>
      <c r="K2847" s="2">
        <f t="shared" si="524"/>
        <v>3.5268851656513989E-3</v>
      </c>
      <c r="L2847" t="s">
        <v>13</v>
      </c>
    </row>
    <row r="2848" spans="1:12" hidden="1" x14ac:dyDescent="0.3">
      <c r="A2848">
        <v>26</v>
      </c>
      <c r="B2848">
        <v>84</v>
      </c>
      <c r="C2848">
        <v>1</v>
      </c>
      <c r="D2848">
        <v>24</v>
      </c>
      <c r="E2848" t="s">
        <v>18</v>
      </c>
      <c r="F2848">
        <v>5</v>
      </c>
      <c r="G2848">
        <v>3</v>
      </c>
      <c r="J2848" s="1">
        <f t="shared" si="518"/>
        <v>1.9634954084936209E-3</v>
      </c>
      <c r="K2848" s="2">
        <f t="shared" si="524"/>
        <v>3.5268851656513989E-3</v>
      </c>
      <c r="L2848" t="s">
        <v>13</v>
      </c>
    </row>
    <row r="2849" spans="1:12" hidden="1" x14ac:dyDescent="0.3">
      <c r="A2849">
        <v>26</v>
      </c>
      <c r="B2849">
        <v>84</v>
      </c>
      <c r="C2849">
        <v>1</v>
      </c>
      <c r="D2849">
        <v>24</v>
      </c>
      <c r="E2849" t="s">
        <v>18</v>
      </c>
      <c r="F2849">
        <v>5</v>
      </c>
      <c r="G2849">
        <v>3</v>
      </c>
      <c r="J2849" s="1">
        <f t="shared" si="518"/>
        <v>1.9634954084936209E-3</v>
      </c>
      <c r="K2849" s="2">
        <f t="shared" si="524"/>
        <v>3.5268851656513989E-3</v>
      </c>
      <c r="L2849" t="s">
        <v>13</v>
      </c>
    </row>
    <row r="2850" spans="1:12" hidden="1" x14ac:dyDescent="0.3">
      <c r="A2850">
        <v>26</v>
      </c>
      <c r="B2850">
        <v>84</v>
      </c>
      <c r="C2850">
        <v>1</v>
      </c>
      <c r="D2850">
        <v>24</v>
      </c>
      <c r="E2850" t="s">
        <v>18</v>
      </c>
      <c r="F2850">
        <v>5</v>
      </c>
      <c r="G2850">
        <v>3</v>
      </c>
      <c r="J2850" s="1">
        <f t="shared" si="518"/>
        <v>1.9634954084936209E-3</v>
      </c>
      <c r="K2850" s="2">
        <f t="shared" si="524"/>
        <v>3.5268851656513989E-3</v>
      </c>
      <c r="L2850" t="s">
        <v>13</v>
      </c>
    </row>
    <row r="2851" spans="1:12" hidden="1" x14ac:dyDescent="0.3">
      <c r="A2851">
        <v>26</v>
      </c>
      <c r="B2851">
        <v>84</v>
      </c>
      <c r="C2851">
        <v>1</v>
      </c>
      <c r="D2851">
        <v>24</v>
      </c>
      <c r="E2851" t="s">
        <v>18</v>
      </c>
      <c r="F2851">
        <v>5</v>
      </c>
      <c r="G2851">
        <v>3</v>
      </c>
      <c r="J2851" s="1">
        <f t="shared" si="518"/>
        <v>1.9634954084936209E-3</v>
      </c>
      <c r="K2851" s="2">
        <f t="shared" si="524"/>
        <v>3.5268851656513989E-3</v>
      </c>
      <c r="L2851" t="s">
        <v>13</v>
      </c>
    </row>
    <row r="2852" spans="1:12" hidden="1" x14ac:dyDescent="0.3">
      <c r="A2852">
        <v>26</v>
      </c>
      <c r="B2852">
        <v>84</v>
      </c>
      <c r="C2852">
        <v>1</v>
      </c>
      <c r="D2852">
        <v>24</v>
      </c>
      <c r="E2852" t="s">
        <v>18</v>
      </c>
      <c r="F2852">
        <v>5</v>
      </c>
      <c r="G2852">
        <v>3</v>
      </c>
      <c r="J2852" s="1">
        <f t="shared" si="518"/>
        <v>1.9634954084936209E-3</v>
      </c>
      <c r="K2852" s="2">
        <f t="shared" si="524"/>
        <v>3.5268851656513989E-3</v>
      </c>
      <c r="L2852" t="s">
        <v>13</v>
      </c>
    </row>
    <row r="2853" spans="1:12" hidden="1" x14ac:dyDescent="0.3">
      <c r="A2853">
        <v>26</v>
      </c>
      <c r="B2853">
        <v>84</v>
      </c>
      <c r="C2853">
        <v>1</v>
      </c>
      <c r="D2853">
        <v>10</v>
      </c>
      <c r="E2853" t="s">
        <v>12</v>
      </c>
      <c r="F2853">
        <v>5</v>
      </c>
      <c r="G2853">
        <v>3</v>
      </c>
      <c r="J2853" s="1">
        <f t="shared" si="518"/>
        <v>1.9634954084936209E-3</v>
      </c>
      <c r="K2853" s="2">
        <f t="shared" ref="K2853:K2857" si="525">EXP(-9.7663+1.83097*LN(F2853)+1.09511*LN(G2853))</f>
        <v>3.6378364277704512E-3</v>
      </c>
      <c r="L2853" t="s">
        <v>13</v>
      </c>
    </row>
    <row r="2854" spans="1:12" hidden="1" x14ac:dyDescent="0.3">
      <c r="A2854">
        <v>27</v>
      </c>
      <c r="B2854">
        <v>87</v>
      </c>
      <c r="C2854">
        <v>1</v>
      </c>
      <c r="D2854">
        <v>10</v>
      </c>
      <c r="E2854" t="s">
        <v>12</v>
      </c>
      <c r="F2854">
        <v>5</v>
      </c>
      <c r="G2854">
        <v>3</v>
      </c>
      <c r="J2854" s="1">
        <f t="shared" si="518"/>
        <v>1.9634954084936209E-3</v>
      </c>
      <c r="K2854" s="2">
        <f t="shared" si="525"/>
        <v>3.6378364277704512E-3</v>
      </c>
      <c r="L2854" t="s">
        <v>13</v>
      </c>
    </row>
    <row r="2855" spans="1:12" hidden="1" x14ac:dyDescent="0.3">
      <c r="A2855">
        <v>27</v>
      </c>
      <c r="B2855">
        <v>87</v>
      </c>
      <c r="C2855">
        <v>1</v>
      </c>
      <c r="D2855">
        <v>10</v>
      </c>
      <c r="E2855" t="s">
        <v>12</v>
      </c>
      <c r="F2855">
        <v>5</v>
      </c>
      <c r="G2855">
        <v>3</v>
      </c>
      <c r="J2855" s="1">
        <f t="shared" si="518"/>
        <v>1.9634954084936209E-3</v>
      </c>
      <c r="K2855" s="2">
        <f t="shared" si="525"/>
        <v>3.6378364277704512E-3</v>
      </c>
      <c r="L2855" t="s">
        <v>13</v>
      </c>
    </row>
    <row r="2856" spans="1:12" hidden="1" x14ac:dyDescent="0.3">
      <c r="A2856">
        <v>27</v>
      </c>
      <c r="B2856">
        <v>87</v>
      </c>
      <c r="C2856">
        <v>1</v>
      </c>
      <c r="D2856">
        <v>10</v>
      </c>
      <c r="E2856" t="s">
        <v>12</v>
      </c>
      <c r="F2856">
        <v>10</v>
      </c>
      <c r="G2856">
        <v>3</v>
      </c>
      <c r="J2856" s="1">
        <f t="shared" si="518"/>
        <v>7.8539816339744835E-3</v>
      </c>
      <c r="K2856" s="2">
        <f t="shared" si="525"/>
        <v>1.2942556175112916E-2</v>
      </c>
      <c r="L2856" t="s">
        <v>13</v>
      </c>
    </row>
    <row r="2857" spans="1:12" hidden="1" x14ac:dyDescent="0.3">
      <c r="A2857">
        <v>27</v>
      </c>
      <c r="B2857">
        <v>87</v>
      </c>
      <c r="C2857">
        <v>1</v>
      </c>
      <c r="D2857">
        <v>10</v>
      </c>
      <c r="E2857" t="s">
        <v>12</v>
      </c>
      <c r="F2857">
        <v>5</v>
      </c>
      <c r="G2857">
        <v>3</v>
      </c>
      <c r="J2857" s="1">
        <f t="shared" si="518"/>
        <v>1.9634954084936209E-3</v>
      </c>
      <c r="K2857" s="2">
        <f t="shared" si="525"/>
        <v>3.6378364277704512E-3</v>
      </c>
      <c r="L2857" t="s">
        <v>13</v>
      </c>
    </row>
    <row r="2858" spans="1:12" hidden="1" x14ac:dyDescent="0.3">
      <c r="A2858">
        <v>27</v>
      </c>
      <c r="B2858">
        <v>87</v>
      </c>
      <c r="C2858">
        <v>1</v>
      </c>
      <c r="D2858">
        <v>24</v>
      </c>
      <c r="E2858" t="s">
        <v>18</v>
      </c>
      <c r="F2858">
        <v>5</v>
      </c>
      <c r="G2858">
        <v>3</v>
      </c>
      <c r="J2858" s="1">
        <f t="shared" si="518"/>
        <v>1.9634954084936209E-3</v>
      </c>
      <c r="K2858" s="2">
        <f>EXP(-9.81042+1.86563*LN(F2858)+1.0563*LN(G2858))</f>
        <v>3.5268851656513989E-3</v>
      </c>
      <c r="L2858" t="s">
        <v>13</v>
      </c>
    </row>
    <row r="2859" spans="1:12" hidden="1" x14ac:dyDescent="0.3">
      <c r="A2859">
        <v>27</v>
      </c>
      <c r="B2859">
        <v>87</v>
      </c>
      <c r="C2859">
        <v>1</v>
      </c>
      <c r="D2859">
        <v>10</v>
      </c>
      <c r="E2859" t="s">
        <v>12</v>
      </c>
      <c r="F2859">
        <v>25</v>
      </c>
      <c r="G2859">
        <v>6</v>
      </c>
      <c r="J2859" s="1">
        <f t="shared" si="518"/>
        <v>4.9087385212340517E-2</v>
      </c>
      <c r="K2859" s="2">
        <f>EXP(-9.7663+1.83097*LN(F2859)+1.09511*LN(G2859))</f>
        <v>0.14801210491524977</v>
      </c>
      <c r="L2859" t="s">
        <v>17</v>
      </c>
    </row>
    <row r="2860" spans="1:12" hidden="1" x14ac:dyDescent="0.3">
      <c r="A2860">
        <v>27</v>
      </c>
      <c r="B2860">
        <v>87</v>
      </c>
      <c r="C2860">
        <v>1</v>
      </c>
      <c r="D2860">
        <v>24</v>
      </c>
      <c r="E2860" t="s">
        <v>18</v>
      </c>
      <c r="F2860">
        <v>5</v>
      </c>
      <c r="G2860">
        <v>3</v>
      </c>
      <c r="J2860" s="1">
        <f t="shared" si="518"/>
        <v>1.9634954084936209E-3</v>
      </c>
      <c r="K2860" s="2">
        <f t="shared" ref="K2860:K2862" si="526">EXP(-9.81042+1.86563*LN(F2860)+1.0563*LN(G2860))</f>
        <v>3.5268851656513989E-3</v>
      </c>
      <c r="L2860" t="s">
        <v>13</v>
      </c>
    </row>
    <row r="2861" spans="1:12" hidden="1" x14ac:dyDescent="0.3">
      <c r="A2861">
        <v>27</v>
      </c>
      <c r="B2861">
        <v>87</v>
      </c>
      <c r="C2861">
        <v>1</v>
      </c>
      <c r="D2861">
        <v>2</v>
      </c>
      <c r="E2861" t="s">
        <v>16</v>
      </c>
      <c r="F2861">
        <v>15</v>
      </c>
      <c r="G2861">
        <v>15</v>
      </c>
      <c r="H2861">
        <v>53</v>
      </c>
      <c r="I2861">
        <v>11</v>
      </c>
      <c r="J2861" s="1">
        <f t="shared" si="518"/>
        <v>1.7671458676442587E-2</v>
      </c>
      <c r="K2861" s="2">
        <f t="shared" si="526"/>
        <v>0.14991499044672146</v>
      </c>
      <c r="L2861" t="s">
        <v>13</v>
      </c>
    </row>
    <row r="2862" spans="1:12" hidden="1" x14ac:dyDescent="0.3">
      <c r="A2862">
        <v>27</v>
      </c>
      <c r="B2862">
        <v>87</v>
      </c>
      <c r="C2862">
        <v>1</v>
      </c>
      <c r="D2862">
        <v>24</v>
      </c>
      <c r="E2862" t="s">
        <v>18</v>
      </c>
      <c r="F2862">
        <v>5</v>
      </c>
      <c r="G2862">
        <v>3</v>
      </c>
      <c r="J2862" s="1">
        <f t="shared" si="518"/>
        <v>1.9634954084936209E-3</v>
      </c>
      <c r="K2862" s="2">
        <f t="shared" si="526"/>
        <v>3.5268851656513989E-3</v>
      </c>
      <c r="L2862" t="s">
        <v>13</v>
      </c>
    </row>
    <row r="2863" spans="1:12" hidden="1" x14ac:dyDescent="0.3">
      <c r="A2863">
        <v>27</v>
      </c>
      <c r="B2863">
        <v>87</v>
      </c>
      <c r="C2863">
        <v>1</v>
      </c>
      <c r="D2863">
        <v>22</v>
      </c>
      <c r="E2863" t="s">
        <v>15</v>
      </c>
      <c r="F2863">
        <v>5</v>
      </c>
      <c r="G2863">
        <v>3</v>
      </c>
      <c r="J2863" s="1">
        <f t="shared" si="518"/>
        <v>1.9634954084936209E-3</v>
      </c>
      <c r="K2863" s="2">
        <f>EXP(-9.7663+1.83097*LN(F2863)+1.09511*LN(G2863))</f>
        <v>3.6378364277704512E-3</v>
      </c>
      <c r="L2863" t="s">
        <v>13</v>
      </c>
    </row>
    <row r="2864" spans="1:12" hidden="1" x14ac:dyDescent="0.3">
      <c r="A2864">
        <v>27</v>
      </c>
      <c r="B2864">
        <v>87</v>
      </c>
      <c r="C2864">
        <v>1</v>
      </c>
      <c r="D2864">
        <v>24</v>
      </c>
      <c r="E2864" t="s">
        <v>18</v>
      </c>
      <c r="F2864">
        <v>15</v>
      </c>
      <c r="G2864">
        <v>6</v>
      </c>
      <c r="J2864" s="1">
        <f t="shared" si="518"/>
        <v>1.7671458676442587E-2</v>
      </c>
      <c r="K2864" s="2">
        <f t="shared" ref="K2864:K2867" si="527">EXP(-9.81042+1.86563*LN(F2864)+1.0563*LN(G2864))</f>
        <v>5.6950957515054322E-2</v>
      </c>
      <c r="L2864" t="s">
        <v>13</v>
      </c>
    </row>
    <row r="2865" spans="1:12" hidden="1" x14ac:dyDescent="0.3">
      <c r="A2865">
        <v>27</v>
      </c>
      <c r="B2865">
        <v>87</v>
      </c>
      <c r="C2865">
        <v>1</v>
      </c>
      <c r="D2865">
        <v>24</v>
      </c>
      <c r="E2865" t="s">
        <v>18</v>
      </c>
      <c r="F2865">
        <v>15</v>
      </c>
      <c r="G2865">
        <v>6</v>
      </c>
      <c r="J2865" s="1">
        <f t="shared" si="518"/>
        <v>1.7671458676442587E-2</v>
      </c>
      <c r="K2865" s="2">
        <f t="shared" si="527"/>
        <v>5.6950957515054322E-2</v>
      </c>
      <c r="L2865" t="s">
        <v>13</v>
      </c>
    </row>
    <row r="2866" spans="1:12" hidden="1" x14ac:dyDescent="0.3">
      <c r="A2866">
        <v>27</v>
      </c>
      <c r="B2866">
        <v>87</v>
      </c>
      <c r="C2866">
        <v>1</v>
      </c>
      <c r="D2866">
        <v>2</v>
      </c>
      <c r="E2866" t="s">
        <v>16</v>
      </c>
      <c r="F2866">
        <v>10</v>
      </c>
      <c r="G2866">
        <v>10</v>
      </c>
      <c r="J2866" s="1">
        <f t="shared" si="518"/>
        <v>7.8539816339744835E-3</v>
      </c>
      <c r="K2866" s="2">
        <f t="shared" si="527"/>
        <v>4.5847824058857317E-2</v>
      </c>
      <c r="L2866" t="s">
        <v>13</v>
      </c>
    </row>
    <row r="2867" spans="1:12" hidden="1" x14ac:dyDescent="0.3">
      <c r="A2867">
        <v>27</v>
      </c>
      <c r="B2867">
        <v>87</v>
      </c>
      <c r="C2867">
        <v>1</v>
      </c>
      <c r="D2867">
        <v>2</v>
      </c>
      <c r="E2867" t="s">
        <v>16</v>
      </c>
      <c r="F2867">
        <v>15</v>
      </c>
      <c r="G2867">
        <v>10</v>
      </c>
      <c r="J2867" s="1">
        <f t="shared" si="518"/>
        <v>1.7671458676442587E-2</v>
      </c>
      <c r="K2867" s="2">
        <f t="shared" si="527"/>
        <v>9.7687695493628809E-2</v>
      </c>
      <c r="L2867" t="s">
        <v>13</v>
      </c>
    </row>
    <row r="2868" spans="1:12" hidden="1" x14ac:dyDescent="0.3">
      <c r="A2868">
        <v>27</v>
      </c>
      <c r="B2868">
        <v>87</v>
      </c>
      <c r="C2868">
        <v>1</v>
      </c>
      <c r="D2868">
        <v>22</v>
      </c>
      <c r="E2868" t="s">
        <v>15</v>
      </c>
      <c r="F2868">
        <v>5</v>
      </c>
      <c r="G2868">
        <v>3</v>
      </c>
      <c r="J2868" s="1">
        <f t="shared" si="518"/>
        <v>1.9634954084936209E-3</v>
      </c>
      <c r="K2868" s="2">
        <f t="shared" ref="K2868:K2872" si="528">EXP(-9.7663+1.83097*LN(F2868)+1.09511*LN(G2868))</f>
        <v>3.6378364277704512E-3</v>
      </c>
      <c r="L2868" t="s">
        <v>13</v>
      </c>
    </row>
    <row r="2869" spans="1:12" hidden="1" x14ac:dyDescent="0.3">
      <c r="A2869">
        <v>27</v>
      </c>
      <c r="B2869">
        <v>87</v>
      </c>
      <c r="C2869">
        <v>1</v>
      </c>
      <c r="D2869">
        <v>10</v>
      </c>
      <c r="E2869" t="s">
        <v>12</v>
      </c>
      <c r="F2869">
        <v>5</v>
      </c>
      <c r="G2869">
        <v>3</v>
      </c>
      <c r="J2869" s="1">
        <f t="shared" si="518"/>
        <v>1.9634954084936209E-3</v>
      </c>
      <c r="K2869" s="2">
        <f t="shared" si="528"/>
        <v>3.6378364277704512E-3</v>
      </c>
      <c r="L2869" t="s">
        <v>13</v>
      </c>
    </row>
    <row r="2870" spans="1:12" hidden="1" x14ac:dyDescent="0.3">
      <c r="A2870">
        <v>27</v>
      </c>
      <c r="B2870">
        <v>87</v>
      </c>
      <c r="C2870">
        <v>1</v>
      </c>
      <c r="D2870">
        <v>10</v>
      </c>
      <c r="E2870" t="s">
        <v>12</v>
      </c>
      <c r="F2870">
        <v>5</v>
      </c>
      <c r="G2870">
        <v>3</v>
      </c>
      <c r="J2870" s="1">
        <f t="shared" si="518"/>
        <v>1.9634954084936209E-3</v>
      </c>
      <c r="K2870" s="2">
        <f t="shared" si="528"/>
        <v>3.6378364277704512E-3</v>
      </c>
      <c r="L2870" t="s">
        <v>13</v>
      </c>
    </row>
    <row r="2871" spans="1:12" hidden="1" x14ac:dyDescent="0.3">
      <c r="A2871">
        <v>27</v>
      </c>
      <c r="B2871">
        <v>87</v>
      </c>
      <c r="C2871">
        <v>1</v>
      </c>
      <c r="D2871">
        <v>10</v>
      </c>
      <c r="E2871" t="s">
        <v>12</v>
      </c>
      <c r="F2871">
        <v>10</v>
      </c>
      <c r="G2871">
        <v>3</v>
      </c>
      <c r="J2871" s="1">
        <f t="shared" si="518"/>
        <v>7.8539816339744835E-3</v>
      </c>
      <c r="K2871" s="2">
        <f t="shared" si="528"/>
        <v>1.2942556175112916E-2</v>
      </c>
      <c r="L2871" t="s">
        <v>13</v>
      </c>
    </row>
    <row r="2872" spans="1:12" hidden="1" x14ac:dyDescent="0.3">
      <c r="A2872">
        <v>27</v>
      </c>
      <c r="B2872">
        <v>87</v>
      </c>
      <c r="C2872">
        <v>1</v>
      </c>
      <c r="D2872">
        <v>10</v>
      </c>
      <c r="E2872" t="s">
        <v>12</v>
      </c>
      <c r="F2872">
        <v>5</v>
      </c>
      <c r="G2872">
        <v>3</v>
      </c>
      <c r="J2872" s="1">
        <f t="shared" si="518"/>
        <v>1.9634954084936209E-3</v>
      </c>
      <c r="K2872" s="2">
        <f t="shared" si="528"/>
        <v>3.6378364277704512E-3</v>
      </c>
      <c r="L2872" t="s">
        <v>13</v>
      </c>
    </row>
    <row r="2873" spans="1:12" hidden="1" x14ac:dyDescent="0.3">
      <c r="A2873">
        <v>27</v>
      </c>
      <c r="B2873">
        <v>87</v>
      </c>
      <c r="C2873">
        <v>1</v>
      </c>
      <c r="D2873">
        <v>24</v>
      </c>
      <c r="E2873" t="s">
        <v>18</v>
      </c>
      <c r="F2873">
        <v>5</v>
      </c>
      <c r="G2873">
        <v>3</v>
      </c>
      <c r="J2873" s="1">
        <f t="shared" si="518"/>
        <v>1.9634954084936209E-3</v>
      </c>
      <c r="K2873" s="2">
        <f>EXP(-9.81042+1.86563*LN(F2873)+1.0563*LN(G2873))</f>
        <v>3.5268851656513989E-3</v>
      </c>
      <c r="L2873" t="s">
        <v>13</v>
      </c>
    </row>
    <row r="2874" spans="1:12" hidden="1" x14ac:dyDescent="0.3">
      <c r="A2874">
        <v>27</v>
      </c>
      <c r="B2874">
        <v>87</v>
      </c>
      <c r="C2874">
        <v>1</v>
      </c>
      <c r="D2874">
        <v>10</v>
      </c>
      <c r="E2874" t="s">
        <v>12</v>
      </c>
      <c r="F2874">
        <v>25</v>
      </c>
      <c r="G2874">
        <v>6</v>
      </c>
      <c r="J2874" s="1">
        <f t="shared" si="518"/>
        <v>4.9087385212340517E-2</v>
      </c>
      <c r="K2874" s="2">
        <f>EXP(-9.7663+1.83097*LN(F2874)+1.09511*LN(G2874))</f>
        <v>0.14801210491524977</v>
      </c>
      <c r="L2874" t="s">
        <v>17</v>
      </c>
    </row>
    <row r="2875" spans="1:12" hidden="1" x14ac:dyDescent="0.3">
      <c r="A2875">
        <v>27</v>
      </c>
      <c r="B2875">
        <v>87</v>
      </c>
      <c r="C2875">
        <v>1</v>
      </c>
      <c r="D2875">
        <v>2</v>
      </c>
      <c r="E2875" t="s">
        <v>16</v>
      </c>
      <c r="F2875">
        <v>15</v>
      </c>
      <c r="G2875">
        <v>10</v>
      </c>
      <c r="J2875" s="1">
        <f t="shared" si="518"/>
        <v>1.7671458676442587E-2</v>
      </c>
      <c r="K2875" s="2">
        <f t="shared" ref="K2875:K2876" si="529">EXP(-9.81042+1.86563*LN(F2875)+1.0563*LN(G2875))</f>
        <v>9.7687695493628809E-2</v>
      </c>
      <c r="L2875" t="s">
        <v>13</v>
      </c>
    </row>
    <row r="2876" spans="1:12" hidden="1" x14ac:dyDescent="0.3">
      <c r="A2876">
        <v>27</v>
      </c>
      <c r="B2876">
        <v>87</v>
      </c>
      <c r="C2876">
        <v>1</v>
      </c>
      <c r="D2876">
        <v>2</v>
      </c>
      <c r="E2876" t="s">
        <v>16</v>
      </c>
      <c r="F2876">
        <v>10</v>
      </c>
      <c r="G2876">
        <v>10</v>
      </c>
      <c r="J2876" s="1">
        <f t="shared" si="518"/>
        <v>7.8539816339744835E-3</v>
      </c>
      <c r="K2876" s="2">
        <f t="shared" si="529"/>
        <v>4.5847824058857317E-2</v>
      </c>
      <c r="L2876" t="s">
        <v>13</v>
      </c>
    </row>
    <row r="2877" spans="1:12" hidden="1" x14ac:dyDescent="0.3">
      <c r="A2877">
        <v>27</v>
      </c>
      <c r="B2877">
        <v>87</v>
      </c>
      <c r="C2877">
        <v>1</v>
      </c>
      <c r="D2877">
        <v>10</v>
      </c>
      <c r="E2877" t="s">
        <v>12</v>
      </c>
      <c r="F2877">
        <v>10</v>
      </c>
      <c r="G2877">
        <v>3</v>
      </c>
      <c r="J2877" s="1">
        <f t="shared" si="518"/>
        <v>7.8539816339744835E-3</v>
      </c>
      <c r="K2877" s="2">
        <f t="shared" ref="K2877:K2878" si="530">EXP(-9.7663+1.83097*LN(F2877)+1.09511*LN(G2877))</f>
        <v>1.2942556175112916E-2</v>
      </c>
      <c r="L2877" t="s">
        <v>13</v>
      </c>
    </row>
    <row r="2878" spans="1:12" hidden="1" x14ac:dyDescent="0.3">
      <c r="A2878">
        <v>27</v>
      </c>
      <c r="B2878">
        <v>87</v>
      </c>
      <c r="C2878">
        <v>1</v>
      </c>
      <c r="D2878">
        <v>10</v>
      </c>
      <c r="E2878" t="s">
        <v>12</v>
      </c>
      <c r="F2878">
        <v>5</v>
      </c>
      <c r="G2878">
        <v>3</v>
      </c>
      <c r="J2878" s="1">
        <f t="shared" si="518"/>
        <v>1.9634954084936209E-3</v>
      </c>
      <c r="K2878" s="2">
        <f t="shared" si="530"/>
        <v>3.6378364277704512E-3</v>
      </c>
      <c r="L2878" t="s">
        <v>13</v>
      </c>
    </row>
    <row r="2879" spans="1:12" hidden="1" x14ac:dyDescent="0.3">
      <c r="A2879">
        <v>27</v>
      </c>
      <c r="B2879">
        <v>87</v>
      </c>
      <c r="C2879">
        <v>1</v>
      </c>
      <c r="D2879">
        <v>24</v>
      </c>
      <c r="E2879" t="s">
        <v>18</v>
      </c>
      <c r="F2879">
        <v>5</v>
      </c>
      <c r="G2879">
        <v>3</v>
      </c>
      <c r="J2879" s="1">
        <f t="shared" si="518"/>
        <v>1.9634954084936209E-3</v>
      </c>
      <c r="K2879" s="2">
        <f>EXP(-9.81042+1.86563*LN(F2879)+1.0563*LN(G2879))</f>
        <v>3.5268851656513989E-3</v>
      </c>
      <c r="L2879" t="s">
        <v>13</v>
      </c>
    </row>
    <row r="2880" spans="1:12" hidden="1" x14ac:dyDescent="0.3">
      <c r="A2880">
        <v>27</v>
      </c>
      <c r="B2880">
        <v>87</v>
      </c>
      <c r="C2880">
        <v>1</v>
      </c>
      <c r="D2880">
        <v>10</v>
      </c>
      <c r="E2880" t="s">
        <v>12</v>
      </c>
      <c r="F2880">
        <v>25</v>
      </c>
      <c r="G2880">
        <v>6</v>
      </c>
      <c r="J2880" s="1">
        <f t="shared" si="518"/>
        <v>4.9087385212340517E-2</v>
      </c>
      <c r="K2880" s="2">
        <f>EXP(-9.7663+1.83097*LN(F2880)+1.09511*LN(G2880))</f>
        <v>0.14801210491524977</v>
      </c>
      <c r="L2880" t="s">
        <v>17</v>
      </c>
    </row>
    <row r="2881" spans="1:12" hidden="1" x14ac:dyDescent="0.3">
      <c r="A2881">
        <v>27</v>
      </c>
      <c r="B2881">
        <v>87</v>
      </c>
      <c r="C2881">
        <v>1</v>
      </c>
      <c r="D2881">
        <v>2</v>
      </c>
      <c r="E2881" t="s">
        <v>16</v>
      </c>
      <c r="F2881">
        <v>15</v>
      </c>
      <c r="G2881">
        <v>10</v>
      </c>
      <c r="J2881" s="1">
        <f t="shared" si="518"/>
        <v>1.7671458676442587E-2</v>
      </c>
      <c r="K2881" s="2">
        <f t="shared" ref="K2881:K2882" si="531">EXP(-9.81042+1.86563*LN(F2881)+1.0563*LN(G2881))</f>
        <v>9.7687695493628809E-2</v>
      </c>
      <c r="L2881" t="s">
        <v>13</v>
      </c>
    </row>
    <row r="2882" spans="1:12" hidden="1" x14ac:dyDescent="0.3">
      <c r="A2882">
        <v>27</v>
      </c>
      <c r="B2882">
        <v>87</v>
      </c>
      <c r="C2882">
        <v>1</v>
      </c>
      <c r="D2882">
        <v>24</v>
      </c>
      <c r="E2882" t="s">
        <v>18</v>
      </c>
      <c r="F2882">
        <v>15</v>
      </c>
      <c r="G2882">
        <v>6</v>
      </c>
      <c r="J2882" s="1">
        <f t="shared" si="518"/>
        <v>1.7671458676442587E-2</v>
      </c>
      <c r="K2882" s="2">
        <f t="shared" si="531"/>
        <v>5.6950957515054322E-2</v>
      </c>
      <c r="L2882" t="s">
        <v>13</v>
      </c>
    </row>
    <row r="2883" spans="1:12" hidden="1" x14ac:dyDescent="0.3">
      <c r="A2883">
        <v>27</v>
      </c>
      <c r="B2883">
        <v>87</v>
      </c>
      <c r="C2883">
        <v>1</v>
      </c>
      <c r="D2883">
        <v>10</v>
      </c>
      <c r="E2883" t="s">
        <v>12</v>
      </c>
      <c r="F2883">
        <v>25</v>
      </c>
      <c r="G2883">
        <v>6</v>
      </c>
      <c r="J2883" s="1">
        <f t="shared" ref="J2883:J2946" si="532">((F2883*F2883/10000)*(PI()/4*C2883))</f>
        <v>4.9087385212340517E-2</v>
      </c>
      <c r="K2883" s="2">
        <f>EXP(-9.7663+1.83097*LN(F2883)+1.09511*LN(G2883))</f>
        <v>0.14801210491524977</v>
      </c>
      <c r="L2883" t="s">
        <v>17</v>
      </c>
    </row>
    <row r="2884" spans="1:12" hidden="1" x14ac:dyDescent="0.3">
      <c r="A2884">
        <v>27</v>
      </c>
      <c r="B2884">
        <v>87</v>
      </c>
      <c r="C2884">
        <v>1</v>
      </c>
      <c r="D2884">
        <v>24</v>
      </c>
      <c r="E2884" t="s">
        <v>18</v>
      </c>
      <c r="F2884">
        <v>5</v>
      </c>
      <c r="G2884">
        <v>3</v>
      </c>
      <c r="J2884" s="1">
        <f t="shared" si="532"/>
        <v>1.9634954084936209E-3</v>
      </c>
      <c r="K2884" s="2">
        <f t="shared" ref="K2884:K2887" si="533">EXP(-9.81042+1.86563*LN(F2884)+1.0563*LN(G2884))</f>
        <v>3.5268851656513989E-3</v>
      </c>
      <c r="L2884" t="s">
        <v>13</v>
      </c>
    </row>
    <row r="2885" spans="1:12" hidden="1" x14ac:dyDescent="0.3">
      <c r="A2885">
        <v>27</v>
      </c>
      <c r="B2885">
        <v>87</v>
      </c>
      <c r="C2885">
        <v>1</v>
      </c>
      <c r="D2885">
        <v>24</v>
      </c>
      <c r="E2885" t="s">
        <v>18</v>
      </c>
      <c r="F2885">
        <v>5</v>
      </c>
      <c r="G2885">
        <v>3</v>
      </c>
      <c r="J2885" s="1">
        <f t="shared" si="532"/>
        <v>1.9634954084936209E-3</v>
      </c>
      <c r="K2885" s="2">
        <f t="shared" si="533"/>
        <v>3.5268851656513989E-3</v>
      </c>
      <c r="L2885" t="s">
        <v>13</v>
      </c>
    </row>
    <row r="2886" spans="1:12" hidden="1" x14ac:dyDescent="0.3">
      <c r="A2886">
        <v>27</v>
      </c>
      <c r="B2886">
        <v>87</v>
      </c>
      <c r="C2886">
        <v>1</v>
      </c>
      <c r="D2886">
        <v>24</v>
      </c>
      <c r="E2886" t="s">
        <v>18</v>
      </c>
      <c r="F2886">
        <v>5</v>
      </c>
      <c r="G2886">
        <v>3</v>
      </c>
      <c r="J2886" s="1">
        <f t="shared" si="532"/>
        <v>1.9634954084936209E-3</v>
      </c>
      <c r="K2886" s="2">
        <f t="shared" si="533"/>
        <v>3.5268851656513989E-3</v>
      </c>
      <c r="L2886" t="s">
        <v>13</v>
      </c>
    </row>
    <row r="2887" spans="1:12" hidden="1" x14ac:dyDescent="0.3">
      <c r="A2887">
        <v>27</v>
      </c>
      <c r="B2887">
        <v>87</v>
      </c>
      <c r="C2887">
        <v>1</v>
      </c>
      <c r="D2887">
        <v>24</v>
      </c>
      <c r="E2887" t="s">
        <v>18</v>
      </c>
      <c r="F2887">
        <v>5</v>
      </c>
      <c r="G2887">
        <v>3</v>
      </c>
      <c r="J2887" s="1">
        <f t="shared" si="532"/>
        <v>1.9634954084936209E-3</v>
      </c>
      <c r="K2887" s="2">
        <f t="shared" si="533"/>
        <v>3.5268851656513989E-3</v>
      </c>
      <c r="L2887" t="s">
        <v>13</v>
      </c>
    </row>
    <row r="2888" spans="1:12" hidden="1" x14ac:dyDescent="0.3">
      <c r="A2888">
        <v>27</v>
      </c>
      <c r="B2888">
        <v>87</v>
      </c>
      <c r="C2888">
        <v>1</v>
      </c>
      <c r="D2888">
        <v>10</v>
      </c>
      <c r="E2888" t="s">
        <v>12</v>
      </c>
      <c r="F2888">
        <v>5</v>
      </c>
      <c r="G2888">
        <v>3</v>
      </c>
      <c r="J2888" s="1">
        <f t="shared" si="532"/>
        <v>1.9634954084936209E-3</v>
      </c>
      <c r="K2888" s="2">
        <f t="shared" ref="K2888:K2891" si="534">EXP(-9.7663+1.83097*LN(F2888)+1.09511*LN(G2888))</f>
        <v>3.6378364277704512E-3</v>
      </c>
      <c r="L2888" t="s">
        <v>13</v>
      </c>
    </row>
    <row r="2889" spans="1:12" hidden="1" x14ac:dyDescent="0.3">
      <c r="A2889">
        <v>27</v>
      </c>
      <c r="B2889">
        <v>87</v>
      </c>
      <c r="C2889">
        <v>1</v>
      </c>
      <c r="D2889">
        <v>10</v>
      </c>
      <c r="E2889" t="s">
        <v>12</v>
      </c>
      <c r="F2889">
        <v>5</v>
      </c>
      <c r="G2889">
        <v>3</v>
      </c>
      <c r="J2889" s="1">
        <f t="shared" si="532"/>
        <v>1.9634954084936209E-3</v>
      </c>
      <c r="K2889" s="2">
        <f t="shared" si="534"/>
        <v>3.6378364277704512E-3</v>
      </c>
      <c r="L2889" t="s">
        <v>13</v>
      </c>
    </row>
    <row r="2890" spans="1:12" hidden="1" x14ac:dyDescent="0.3">
      <c r="A2890">
        <v>27</v>
      </c>
      <c r="B2890">
        <v>87</v>
      </c>
      <c r="C2890">
        <v>1</v>
      </c>
      <c r="D2890">
        <v>10</v>
      </c>
      <c r="E2890" t="s">
        <v>12</v>
      </c>
      <c r="F2890">
        <v>10</v>
      </c>
      <c r="G2890">
        <v>3</v>
      </c>
      <c r="J2890" s="1">
        <f t="shared" si="532"/>
        <v>7.8539816339744835E-3</v>
      </c>
      <c r="K2890" s="2">
        <f t="shared" si="534"/>
        <v>1.2942556175112916E-2</v>
      </c>
      <c r="L2890" t="s">
        <v>13</v>
      </c>
    </row>
    <row r="2891" spans="1:12" hidden="1" x14ac:dyDescent="0.3">
      <c r="A2891">
        <v>27</v>
      </c>
      <c r="B2891">
        <v>87</v>
      </c>
      <c r="C2891">
        <v>1</v>
      </c>
      <c r="D2891">
        <v>10</v>
      </c>
      <c r="E2891" t="s">
        <v>12</v>
      </c>
      <c r="F2891">
        <v>5</v>
      </c>
      <c r="G2891">
        <v>3</v>
      </c>
      <c r="J2891" s="1">
        <f t="shared" si="532"/>
        <v>1.9634954084936209E-3</v>
      </c>
      <c r="K2891" s="2">
        <f t="shared" si="534"/>
        <v>3.6378364277704512E-3</v>
      </c>
      <c r="L2891" t="s">
        <v>13</v>
      </c>
    </row>
    <row r="2892" spans="1:12" hidden="1" x14ac:dyDescent="0.3">
      <c r="A2892">
        <v>27</v>
      </c>
      <c r="B2892">
        <v>87</v>
      </c>
      <c r="C2892">
        <v>1</v>
      </c>
      <c r="D2892">
        <v>24</v>
      </c>
      <c r="E2892" t="s">
        <v>18</v>
      </c>
      <c r="F2892">
        <v>5</v>
      </c>
      <c r="G2892">
        <v>3</v>
      </c>
      <c r="J2892" s="1">
        <f t="shared" si="532"/>
        <v>1.9634954084936209E-3</v>
      </c>
      <c r="K2892" s="2">
        <f>EXP(-9.81042+1.86563*LN(F2892)+1.0563*LN(G2892))</f>
        <v>3.5268851656513989E-3</v>
      </c>
      <c r="L2892" t="s">
        <v>13</v>
      </c>
    </row>
    <row r="2893" spans="1:12" hidden="1" x14ac:dyDescent="0.3">
      <c r="A2893">
        <v>24</v>
      </c>
      <c r="B2893">
        <v>82</v>
      </c>
      <c r="C2893">
        <v>1</v>
      </c>
      <c r="D2893">
        <v>10</v>
      </c>
      <c r="E2893" t="s">
        <v>12</v>
      </c>
      <c r="F2893">
        <v>25</v>
      </c>
      <c r="G2893">
        <v>6</v>
      </c>
      <c r="J2893" s="1">
        <f t="shared" si="532"/>
        <v>4.9087385212340517E-2</v>
      </c>
      <c r="K2893" s="2">
        <f>EXP(-9.7663+1.83097*LN(F2893)+1.09511*LN(G2893))</f>
        <v>0.14801210491524977</v>
      </c>
      <c r="L2893" t="s">
        <v>17</v>
      </c>
    </row>
    <row r="2894" spans="1:12" hidden="1" x14ac:dyDescent="0.3">
      <c r="A2894">
        <v>24</v>
      </c>
      <c r="B2894">
        <v>82</v>
      </c>
      <c r="C2894">
        <v>1</v>
      </c>
      <c r="D2894">
        <v>24</v>
      </c>
      <c r="E2894" t="s">
        <v>18</v>
      </c>
      <c r="F2894">
        <v>5</v>
      </c>
      <c r="G2894">
        <v>3</v>
      </c>
      <c r="J2894" s="1">
        <f t="shared" si="532"/>
        <v>1.9634954084936209E-3</v>
      </c>
      <c r="K2894" s="2">
        <f>EXP(-9.81042+1.86563*LN(F2894)+1.0563*LN(G2894))</f>
        <v>3.5268851656513989E-3</v>
      </c>
      <c r="L2894" t="s">
        <v>13</v>
      </c>
    </row>
    <row r="2895" spans="1:12" hidden="1" x14ac:dyDescent="0.3">
      <c r="A2895">
        <v>24</v>
      </c>
      <c r="B2895">
        <v>82</v>
      </c>
      <c r="C2895">
        <v>1</v>
      </c>
      <c r="D2895">
        <v>10</v>
      </c>
      <c r="E2895" t="s">
        <v>12</v>
      </c>
      <c r="F2895">
        <v>25</v>
      </c>
      <c r="G2895">
        <v>6</v>
      </c>
      <c r="J2895" s="1">
        <f t="shared" si="532"/>
        <v>4.9087385212340517E-2</v>
      </c>
      <c r="K2895" s="2">
        <f>EXP(-9.7663+1.83097*LN(F2895)+1.09511*LN(G2895))</f>
        <v>0.14801210491524977</v>
      </c>
      <c r="L2895" t="s">
        <v>17</v>
      </c>
    </row>
    <row r="2896" spans="1:12" hidden="1" x14ac:dyDescent="0.3">
      <c r="A2896">
        <v>24</v>
      </c>
      <c r="B2896">
        <v>82</v>
      </c>
      <c r="C2896">
        <v>1</v>
      </c>
      <c r="D2896">
        <v>2</v>
      </c>
      <c r="E2896" t="s">
        <v>16</v>
      </c>
      <c r="F2896">
        <v>20</v>
      </c>
      <c r="G2896">
        <v>15</v>
      </c>
      <c r="J2896" s="1">
        <f t="shared" si="532"/>
        <v>3.1415926535897934E-2</v>
      </c>
      <c r="K2896" s="2">
        <f t="shared" ref="K2896:K2902" si="535">EXP(-9.81042+1.86563*LN(F2896)+1.0563*LN(G2896))</f>
        <v>0.25640973899293129</v>
      </c>
      <c r="L2896" t="s">
        <v>13</v>
      </c>
    </row>
    <row r="2897" spans="1:12" hidden="1" x14ac:dyDescent="0.3">
      <c r="A2897">
        <v>24</v>
      </c>
      <c r="B2897">
        <v>82</v>
      </c>
      <c r="C2897">
        <v>1</v>
      </c>
      <c r="D2897">
        <v>2</v>
      </c>
      <c r="E2897" t="s">
        <v>16</v>
      </c>
      <c r="F2897">
        <v>15</v>
      </c>
      <c r="G2897">
        <v>10</v>
      </c>
      <c r="J2897" s="1">
        <f t="shared" si="532"/>
        <v>1.7671458676442587E-2</v>
      </c>
      <c r="K2897" s="2">
        <f t="shared" si="535"/>
        <v>9.7687695493628809E-2</v>
      </c>
      <c r="L2897" t="s">
        <v>13</v>
      </c>
    </row>
    <row r="2898" spans="1:12" hidden="1" x14ac:dyDescent="0.3">
      <c r="A2898">
        <v>24</v>
      </c>
      <c r="B2898">
        <v>82</v>
      </c>
      <c r="C2898">
        <v>1</v>
      </c>
      <c r="D2898">
        <v>24</v>
      </c>
      <c r="E2898" t="s">
        <v>18</v>
      </c>
      <c r="F2898">
        <v>5</v>
      </c>
      <c r="G2898">
        <v>3</v>
      </c>
      <c r="J2898" s="1">
        <f t="shared" si="532"/>
        <v>1.9634954084936209E-3</v>
      </c>
      <c r="K2898" s="2">
        <f t="shared" si="535"/>
        <v>3.5268851656513989E-3</v>
      </c>
      <c r="L2898" t="s">
        <v>13</v>
      </c>
    </row>
    <row r="2899" spans="1:12" hidden="1" x14ac:dyDescent="0.3">
      <c r="A2899">
        <v>24</v>
      </c>
      <c r="B2899">
        <v>82</v>
      </c>
      <c r="C2899">
        <v>1</v>
      </c>
      <c r="D2899">
        <v>2</v>
      </c>
      <c r="E2899" t="s">
        <v>16</v>
      </c>
      <c r="F2899">
        <v>15</v>
      </c>
      <c r="G2899">
        <v>10</v>
      </c>
      <c r="J2899" s="1">
        <f t="shared" si="532"/>
        <v>1.7671458676442587E-2</v>
      </c>
      <c r="K2899" s="2">
        <f t="shared" si="535"/>
        <v>9.7687695493628809E-2</v>
      </c>
      <c r="L2899" t="s">
        <v>13</v>
      </c>
    </row>
    <row r="2900" spans="1:12" hidden="1" x14ac:dyDescent="0.3">
      <c r="A2900">
        <v>24</v>
      </c>
      <c r="B2900">
        <v>82</v>
      </c>
      <c r="C2900">
        <v>1</v>
      </c>
      <c r="D2900">
        <v>24</v>
      </c>
      <c r="E2900" t="s">
        <v>18</v>
      </c>
      <c r="F2900">
        <v>5</v>
      </c>
      <c r="G2900">
        <v>3</v>
      </c>
      <c r="J2900" s="1">
        <f t="shared" si="532"/>
        <v>1.9634954084936209E-3</v>
      </c>
      <c r="K2900" s="2">
        <f t="shared" si="535"/>
        <v>3.5268851656513989E-3</v>
      </c>
      <c r="L2900" t="s">
        <v>13</v>
      </c>
    </row>
    <row r="2901" spans="1:12" hidden="1" x14ac:dyDescent="0.3">
      <c r="A2901">
        <v>24</v>
      </c>
      <c r="B2901">
        <v>82</v>
      </c>
      <c r="C2901">
        <v>1</v>
      </c>
      <c r="D2901">
        <v>24</v>
      </c>
      <c r="E2901" t="s">
        <v>18</v>
      </c>
      <c r="F2901">
        <v>5</v>
      </c>
      <c r="G2901">
        <v>3</v>
      </c>
      <c r="J2901" s="1">
        <f t="shared" si="532"/>
        <v>1.9634954084936209E-3</v>
      </c>
      <c r="K2901" s="2">
        <f t="shared" si="535"/>
        <v>3.5268851656513989E-3</v>
      </c>
      <c r="L2901" t="s">
        <v>13</v>
      </c>
    </row>
    <row r="2902" spans="1:12" hidden="1" x14ac:dyDescent="0.3">
      <c r="A2902">
        <v>24</v>
      </c>
      <c r="B2902">
        <v>82</v>
      </c>
      <c r="C2902">
        <v>1</v>
      </c>
      <c r="D2902">
        <v>24</v>
      </c>
      <c r="E2902" t="s">
        <v>18</v>
      </c>
      <c r="F2902">
        <v>5</v>
      </c>
      <c r="G2902">
        <v>3</v>
      </c>
      <c r="J2902" s="1">
        <f t="shared" si="532"/>
        <v>1.9634954084936209E-3</v>
      </c>
      <c r="K2902" s="2">
        <f t="shared" si="535"/>
        <v>3.5268851656513989E-3</v>
      </c>
      <c r="L2902" t="s">
        <v>13</v>
      </c>
    </row>
    <row r="2903" spans="1:12" hidden="1" x14ac:dyDescent="0.3">
      <c r="A2903">
        <v>24</v>
      </c>
      <c r="B2903">
        <v>82</v>
      </c>
      <c r="C2903">
        <v>1</v>
      </c>
      <c r="D2903">
        <v>10</v>
      </c>
      <c r="E2903" t="s">
        <v>12</v>
      </c>
      <c r="F2903">
        <v>5</v>
      </c>
      <c r="G2903">
        <v>3</v>
      </c>
      <c r="J2903" s="1">
        <f t="shared" si="532"/>
        <v>1.9634954084936209E-3</v>
      </c>
      <c r="K2903" s="2">
        <f t="shared" ref="K2903:K2906" si="536">EXP(-9.7663+1.83097*LN(F2903)+1.09511*LN(G2903))</f>
        <v>3.6378364277704512E-3</v>
      </c>
      <c r="L2903" t="s">
        <v>13</v>
      </c>
    </row>
    <row r="2904" spans="1:12" hidden="1" x14ac:dyDescent="0.3">
      <c r="A2904">
        <v>24</v>
      </c>
      <c r="B2904">
        <v>82</v>
      </c>
      <c r="C2904">
        <v>1</v>
      </c>
      <c r="D2904">
        <v>10</v>
      </c>
      <c r="E2904" t="s">
        <v>12</v>
      </c>
      <c r="F2904">
        <v>5</v>
      </c>
      <c r="G2904">
        <v>3</v>
      </c>
      <c r="J2904" s="1">
        <f t="shared" si="532"/>
        <v>1.9634954084936209E-3</v>
      </c>
      <c r="K2904" s="2">
        <f t="shared" si="536"/>
        <v>3.6378364277704512E-3</v>
      </c>
      <c r="L2904" t="s">
        <v>13</v>
      </c>
    </row>
    <row r="2905" spans="1:12" hidden="1" x14ac:dyDescent="0.3">
      <c r="A2905">
        <v>24</v>
      </c>
      <c r="B2905">
        <v>82</v>
      </c>
      <c r="C2905">
        <v>1</v>
      </c>
      <c r="D2905">
        <v>10</v>
      </c>
      <c r="E2905" t="s">
        <v>12</v>
      </c>
      <c r="F2905">
        <v>10</v>
      </c>
      <c r="G2905">
        <v>3</v>
      </c>
      <c r="J2905" s="1">
        <f t="shared" si="532"/>
        <v>7.8539816339744835E-3</v>
      </c>
      <c r="K2905" s="2">
        <f t="shared" si="536"/>
        <v>1.2942556175112916E-2</v>
      </c>
      <c r="L2905" t="s">
        <v>13</v>
      </c>
    </row>
    <row r="2906" spans="1:12" hidden="1" x14ac:dyDescent="0.3">
      <c r="A2906">
        <v>24</v>
      </c>
      <c r="B2906">
        <v>82</v>
      </c>
      <c r="C2906">
        <v>1</v>
      </c>
      <c r="D2906">
        <v>10</v>
      </c>
      <c r="E2906" t="s">
        <v>12</v>
      </c>
      <c r="F2906">
        <v>5</v>
      </c>
      <c r="G2906">
        <v>3</v>
      </c>
      <c r="J2906" s="1">
        <f t="shared" si="532"/>
        <v>1.9634954084936209E-3</v>
      </c>
      <c r="K2906" s="2">
        <f t="shared" si="536"/>
        <v>3.6378364277704512E-3</v>
      </c>
      <c r="L2906" t="s">
        <v>13</v>
      </c>
    </row>
    <row r="2907" spans="1:12" hidden="1" x14ac:dyDescent="0.3">
      <c r="A2907">
        <v>24</v>
      </c>
      <c r="B2907">
        <v>82</v>
      </c>
      <c r="C2907">
        <v>1</v>
      </c>
      <c r="D2907">
        <v>24</v>
      </c>
      <c r="E2907" t="s">
        <v>18</v>
      </c>
      <c r="F2907">
        <v>5</v>
      </c>
      <c r="G2907">
        <v>3</v>
      </c>
      <c r="J2907" s="1">
        <f t="shared" si="532"/>
        <v>1.9634954084936209E-3</v>
      </c>
      <c r="K2907" s="2">
        <f>EXP(-9.81042+1.86563*LN(F2907)+1.0563*LN(G2907))</f>
        <v>3.5268851656513989E-3</v>
      </c>
      <c r="L2907" t="s">
        <v>13</v>
      </c>
    </row>
    <row r="2908" spans="1:12" hidden="1" x14ac:dyDescent="0.3">
      <c r="A2908">
        <v>24</v>
      </c>
      <c r="B2908">
        <v>82</v>
      </c>
      <c r="C2908">
        <v>1</v>
      </c>
      <c r="D2908">
        <v>10</v>
      </c>
      <c r="E2908" t="s">
        <v>12</v>
      </c>
      <c r="F2908">
        <v>25</v>
      </c>
      <c r="G2908">
        <v>6</v>
      </c>
      <c r="J2908" s="1">
        <f t="shared" si="532"/>
        <v>4.9087385212340517E-2</v>
      </c>
      <c r="K2908" s="2">
        <f>EXP(-9.7663+1.83097*LN(F2908)+1.09511*LN(G2908))</f>
        <v>0.14801210491524977</v>
      </c>
      <c r="L2908" t="s">
        <v>17</v>
      </c>
    </row>
    <row r="2909" spans="1:12" hidden="1" x14ac:dyDescent="0.3">
      <c r="A2909">
        <v>24</v>
      </c>
      <c r="B2909">
        <v>82</v>
      </c>
      <c r="C2909">
        <v>1</v>
      </c>
      <c r="D2909">
        <v>24</v>
      </c>
      <c r="E2909" t="s">
        <v>18</v>
      </c>
      <c r="F2909">
        <v>5</v>
      </c>
      <c r="G2909">
        <v>3</v>
      </c>
      <c r="J2909" s="1">
        <f t="shared" si="532"/>
        <v>1.9634954084936209E-3</v>
      </c>
      <c r="K2909" s="2">
        <f t="shared" ref="K2909:K2911" si="537">EXP(-9.81042+1.86563*LN(F2909)+1.0563*LN(G2909))</f>
        <v>3.5268851656513989E-3</v>
      </c>
      <c r="L2909" t="s">
        <v>13</v>
      </c>
    </row>
    <row r="2910" spans="1:12" hidden="1" x14ac:dyDescent="0.3">
      <c r="A2910">
        <v>24</v>
      </c>
      <c r="B2910">
        <v>82</v>
      </c>
      <c r="C2910">
        <v>1</v>
      </c>
      <c r="D2910">
        <v>2</v>
      </c>
      <c r="E2910" t="s">
        <v>16</v>
      </c>
      <c r="F2910">
        <v>10</v>
      </c>
      <c r="G2910">
        <v>10</v>
      </c>
      <c r="J2910" s="1">
        <f t="shared" si="532"/>
        <v>7.8539816339744835E-3</v>
      </c>
      <c r="K2910" s="2">
        <f t="shared" si="537"/>
        <v>4.5847824058857317E-2</v>
      </c>
      <c r="L2910" t="s">
        <v>13</v>
      </c>
    </row>
    <row r="2911" spans="1:12" hidden="1" x14ac:dyDescent="0.3">
      <c r="A2911">
        <v>24</v>
      </c>
      <c r="B2911">
        <v>82</v>
      </c>
      <c r="C2911">
        <v>1</v>
      </c>
      <c r="D2911">
        <v>24</v>
      </c>
      <c r="E2911" t="s">
        <v>18</v>
      </c>
      <c r="F2911">
        <v>5</v>
      </c>
      <c r="G2911">
        <v>3</v>
      </c>
      <c r="J2911" s="1">
        <f t="shared" si="532"/>
        <v>1.9634954084936209E-3</v>
      </c>
      <c r="K2911" s="2">
        <f t="shared" si="537"/>
        <v>3.5268851656513989E-3</v>
      </c>
      <c r="L2911" t="s">
        <v>13</v>
      </c>
    </row>
    <row r="2912" spans="1:12" hidden="1" x14ac:dyDescent="0.3">
      <c r="A2912">
        <v>24</v>
      </c>
      <c r="B2912">
        <v>82</v>
      </c>
      <c r="C2912">
        <v>1</v>
      </c>
      <c r="D2912">
        <v>14</v>
      </c>
      <c r="E2912" t="s">
        <v>14</v>
      </c>
      <c r="F2912">
        <v>5</v>
      </c>
      <c r="G2912">
        <v>3</v>
      </c>
      <c r="J2912" s="1">
        <f t="shared" si="532"/>
        <v>1.9634954084936209E-3</v>
      </c>
      <c r="K2912" s="2">
        <f t="shared" ref="K2912:K2917" si="538">EXP(-9.7663+1.83097*LN(F2912)+1.09511*LN(G2912))</f>
        <v>3.6378364277704512E-3</v>
      </c>
      <c r="L2912" t="s">
        <v>13</v>
      </c>
    </row>
    <row r="2913" spans="1:12" hidden="1" x14ac:dyDescent="0.3">
      <c r="A2913">
        <v>24</v>
      </c>
      <c r="B2913">
        <v>82</v>
      </c>
      <c r="C2913">
        <v>1</v>
      </c>
      <c r="D2913">
        <v>14</v>
      </c>
      <c r="E2913" t="s">
        <v>14</v>
      </c>
      <c r="F2913">
        <v>5</v>
      </c>
      <c r="G2913">
        <v>3</v>
      </c>
      <c r="J2913" s="1">
        <f t="shared" si="532"/>
        <v>1.9634954084936209E-3</v>
      </c>
      <c r="K2913" s="2">
        <f t="shared" si="538"/>
        <v>3.6378364277704512E-3</v>
      </c>
      <c r="L2913" t="s">
        <v>13</v>
      </c>
    </row>
    <row r="2914" spans="1:12" hidden="1" x14ac:dyDescent="0.3">
      <c r="A2914">
        <v>24</v>
      </c>
      <c r="B2914">
        <v>82</v>
      </c>
      <c r="C2914">
        <v>1</v>
      </c>
      <c r="D2914">
        <v>22</v>
      </c>
      <c r="E2914" t="s">
        <v>15</v>
      </c>
      <c r="F2914">
        <v>5</v>
      </c>
      <c r="G2914">
        <v>3</v>
      </c>
      <c r="J2914" s="1">
        <f t="shared" si="532"/>
        <v>1.9634954084936209E-3</v>
      </c>
      <c r="K2914" s="2">
        <f t="shared" si="538"/>
        <v>3.6378364277704512E-3</v>
      </c>
      <c r="L2914" t="s">
        <v>13</v>
      </c>
    </row>
    <row r="2915" spans="1:12" hidden="1" x14ac:dyDescent="0.3">
      <c r="A2915">
        <v>24</v>
      </c>
      <c r="B2915">
        <v>82</v>
      </c>
      <c r="C2915">
        <v>1</v>
      </c>
      <c r="D2915">
        <v>22</v>
      </c>
      <c r="E2915" t="s">
        <v>15</v>
      </c>
      <c r="F2915">
        <v>5</v>
      </c>
      <c r="G2915">
        <v>3</v>
      </c>
      <c r="J2915" s="1">
        <f t="shared" si="532"/>
        <v>1.9634954084936209E-3</v>
      </c>
      <c r="K2915" s="2">
        <f t="shared" si="538"/>
        <v>3.6378364277704512E-3</v>
      </c>
      <c r="L2915" t="s">
        <v>13</v>
      </c>
    </row>
    <row r="2916" spans="1:12" hidden="1" x14ac:dyDescent="0.3">
      <c r="A2916">
        <v>24</v>
      </c>
      <c r="B2916">
        <v>82</v>
      </c>
      <c r="C2916">
        <v>1</v>
      </c>
      <c r="D2916">
        <v>14</v>
      </c>
      <c r="E2916" t="s">
        <v>14</v>
      </c>
      <c r="F2916">
        <v>5</v>
      </c>
      <c r="G2916">
        <v>3</v>
      </c>
      <c r="J2916" s="1">
        <f t="shared" si="532"/>
        <v>1.9634954084936209E-3</v>
      </c>
      <c r="K2916" s="2">
        <f t="shared" si="538"/>
        <v>3.6378364277704512E-3</v>
      </c>
      <c r="L2916" t="s">
        <v>13</v>
      </c>
    </row>
    <row r="2917" spans="1:12" hidden="1" x14ac:dyDescent="0.3">
      <c r="A2917">
        <v>24</v>
      </c>
      <c r="B2917">
        <v>82</v>
      </c>
      <c r="C2917">
        <v>1</v>
      </c>
      <c r="D2917">
        <v>14</v>
      </c>
      <c r="E2917" t="s">
        <v>14</v>
      </c>
      <c r="F2917">
        <v>5</v>
      </c>
      <c r="G2917">
        <v>3</v>
      </c>
      <c r="J2917" s="1">
        <f t="shared" si="532"/>
        <v>1.9634954084936209E-3</v>
      </c>
      <c r="K2917" s="2">
        <f t="shared" si="538"/>
        <v>3.6378364277704512E-3</v>
      </c>
      <c r="L2917" t="s">
        <v>13</v>
      </c>
    </row>
    <row r="2918" spans="1:12" hidden="1" x14ac:dyDescent="0.3">
      <c r="A2918">
        <v>24</v>
      </c>
      <c r="B2918">
        <v>82</v>
      </c>
      <c r="C2918">
        <v>1</v>
      </c>
      <c r="D2918">
        <v>2</v>
      </c>
      <c r="E2918" t="s">
        <v>16</v>
      </c>
      <c r="F2918">
        <v>20</v>
      </c>
      <c r="G2918">
        <v>15</v>
      </c>
      <c r="H2918">
        <v>63</v>
      </c>
      <c r="I2918">
        <v>13</v>
      </c>
      <c r="J2918" s="1">
        <f t="shared" si="532"/>
        <v>3.1415926535897934E-2</v>
      </c>
      <c r="K2918" s="2">
        <f>EXP(-9.81042+1.86563*LN(F2918)+1.0563*LN(G2918))</f>
        <v>0.25640973899293129</v>
      </c>
      <c r="L2918" t="s">
        <v>13</v>
      </c>
    </row>
    <row r="2919" spans="1:12" hidden="1" x14ac:dyDescent="0.3">
      <c r="A2919">
        <v>24</v>
      </c>
      <c r="B2919">
        <v>82</v>
      </c>
      <c r="C2919">
        <v>1</v>
      </c>
      <c r="D2919">
        <v>10</v>
      </c>
      <c r="E2919" t="s">
        <v>12</v>
      </c>
      <c r="F2919">
        <v>25</v>
      </c>
      <c r="G2919">
        <v>6</v>
      </c>
      <c r="J2919" s="1">
        <f t="shared" si="532"/>
        <v>4.9087385212340517E-2</v>
      </c>
      <c r="K2919" s="2">
        <f>EXP(-9.7663+1.83097*LN(F2919)+1.09511*LN(G2919))</f>
        <v>0.14801210491524977</v>
      </c>
      <c r="L2919" t="s">
        <v>17</v>
      </c>
    </row>
    <row r="2920" spans="1:12" hidden="1" x14ac:dyDescent="0.3">
      <c r="A2920">
        <v>24</v>
      </c>
      <c r="B2920">
        <v>82</v>
      </c>
      <c r="C2920">
        <v>1</v>
      </c>
      <c r="D2920">
        <v>24</v>
      </c>
      <c r="E2920" t="s">
        <v>18</v>
      </c>
      <c r="F2920">
        <v>5</v>
      </c>
      <c r="G2920">
        <v>3</v>
      </c>
      <c r="J2920" s="1">
        <f t="shared" si="532"/>
        <v>1.9634954084936209E-3</v>
      </c>
      <c r="K2920" s="2">
        <f t="shared" ref="K2920:K2921" si="539">EXP(-9.81042+1.86563*LN(F2920)+1.0563*LN(G2920))</f>
        <v>3.5268851656513989E-3</v>
      </c>
      <c r="L2920" t="s">
        <v>13</v>
      </c>
    </row>
    <row r="2921" spans="1:12" hidden="1" x14ac:dyDescent="0.3">
      <c r="A2921">
        <v>24</v>
      </c>
      <c r="B2921">
        <v>82</v>
      </c>
      <c r="C2921">
        <v>1</v>
      </c>
      <c r="D2921">
        <v>24</v>
      </c>
      <c r="E2921" t="s">
        <v>18</v>
      </c>
      <c r="F2921">
        <v>10</v>
      </c>
      <c r="G2921">
        <v>5</v>
      </c>
      <c r="J2921" s="1">
        <f t="shared" si="532"/>
        <v>7.8539816339744835E-3</v>
      </c>
      <c r="K2921" s="2">
        <f t="shared" si="539"/>
        <v>2.2046555420420225E-2</v>
      </c>
      <c r="L2921" t="s">
        <v>13</v>
      </c>
    </row>
    <row r="2922" spans="1:12" hidden="1" x14ac:dyDescent="0.3">
      <c r="A2922">
        <v>24</v>
      </c>
      <c r="B2922">
        <v>82</v>
      </c>
      <c r="C2922">
        <v>1</v>
      </c>
      <c r="D2922">
        <v>10</v>
      </c>
      <c r="E2922" t="s">
        <v>12</v>
      </c>
      <c r="F2922">
        <v>10</v>
      </c>
      <c r="G2922">
        <v>3</v>
      </c>
      <c r="J2922" s="1">
        <f t="shared" si="532"/>
        <v>7.8539816339744835E-3</v>
      </c>
      <c r="K2922" s="2">
        <f t="shared" ref="K2922:K2923" si="540">EXP(-9.7663+1.83097*LN(F2922)+1.09511*LN(G2922))</f>
        <v>1.2942556175112916E-2</v>
      </c>
      <c r="L2922" t="s">
        <v>13</v>
      </c>
    </row>
    <row r="2923" spans="1:12" hidden="1" x14ac:dyDescent="0.3">
      <c r="A2923">
        <v>24</v>
      </c>
      <c r="B2923">
        <v>82</v>
      </c>
      <c r="C2923">
        <v>1</v>
      </c>
      <c r="D2923">
        <v>10</v>
      </c>
      <c r="E2923" t="s">
        <v>12</v>
      </c>
      <c r="F2923">
        <v>5</v>
      </c>
      <c r="G2923">
        <v>3</v>
      </c>
      <c r="J2923" s="1">
        <f t="shared" si="532"/>
        <v>1.9634954084936209E-3</v>
      </c>
      <c r="K2923" s="2">
        <f t="shared" si="540"/>
        <v>3.6378364277704512E-3</v>
      </c>
      <c r="L2923" t="s">
        <v>13</v>
      </c>
    </row>
    <row r="2924" spans="1:12" hidden="1" x14ac:dyDescent="0.3">
      <c r="A2924">
        <v>24</v>
      </c>
      <c r="B2924">
        <v>82</v>
      </c>
      <c r="C2924">
        <v>1</v>
      </c>
      <c r="D2924">
        <v>24</v>
      </c>
      <c r="E2924" t="s">
        <v>18</v>
      </c>
      <c r="F2924">
        <v>5</v>
      </c>
      <c r="G2924">
        <v>3</v>
      </c>
      <c r="J2924" s="1">
        <f t="shared" si="532"/>
        <v>1.9634954084936209E-3</v>
      </c>
      <c r="K2924" s="2">
        <f t="shared" ref="K2924:K2926" si="541">EXP(-9.81042+1.86563*LN(F2924)+1.0563*LN(G2924))</f>
        <v>3.5268851656513989E-3</v>
      </c>
      <c r="L2924" t="s">
        <v>13</v>
      </c>
    </row>
    <row r="2925" spans="1:12" hidden="1" x14ac:dyDescent="0.3">
      <c r="A2925">
        <v>24</v>
      </c>
      <c r="B2925">
        <v>82</v>
      </c>
      <c r="C2925">
        <v>1</v>
      </c>
      <c r="D2925">
        <v>24</v>
      </c>
      <c r="E2925" t="s">
        <v>18</v>
      </c>
      <c r="F2925">
        <v>10</v>
      </c>
      <c r="G2925">
        <v>6</v>
      </c>
      <c r="J2925" s="1">
        <f t="shared" si="532"/>
        <v>7.8539816339744835E-3</v>
      </c>
      <c r="K2925" s="2">
        <f t="shared" si="541"/>
        <v>2.6728826664807165E-2</v>
      </c>
      <c r="L2925" t="s">
        <v>13</v>
      </c>
    </row>
    <row r="2926" spans="1:12" hidden="1" x14ac:dyDescent="0.3">
      <c r="A2926">
        <v>24</v>
      </c>
      <c r="B2926">
        <v>82</v>
      </c>
      <c r="C2926">
        <v>1</v>
      </c>
      <c r="D2926">
        <v>24</v>
      </c>
      <c r="E2926" t="s">
        <v>18</v>
      </c>
      <c r="F2926">
        <v>5</v>
      </c>
      <c r="G2926">
        <v>6</v>
      </c>
      <c r="J2926" s="1">
        <f t="shared" si="532"/>
        <v>1.9634954084936209E-3</v>
      </c>
      <c r="K2926" s="2">
        <f t="shared" si="541"/>
        <v>7.3344795804612326E-3</v>
      </c>
      <c r="L2926" t="s">
        <v>13</v>
      </c>
    </row>
    <row r="2927" spans="1:12" hidden="1" x14ac:dyDescent="0.3">
      <c r="A2927">
        <v>24</v>
      </c>
      <c r="B2927">
        <v>82</v>
      </c>
      <c r="C2927">
        <v>1</v>
      </c>
      <c r="D2927">
        <v>22</v>
      </c>
      <c r="E2927" t="s">
        <v>15</v>
      </c>
      <c r="F2927">
        <v>5</v>
      </c>
      <c r="G2927">
        <v>3</v>
      </c>
      <c r="J2927" s="1">
        <f t="shared" si="532"/>
        <v>1.9634954084936209E-3</v>
      </c>
      <c r="K2927" s="2">
        <f t="shared" ref="K2927:K2931" si="542">EXP(-9.7663+1.83097*LN(F2927)+1.09511*LN(G2927))</f>
        <v>3.6378364277704512E-3</v>
      </c>
      <c r="L2927" t="s">
        <v>13</v>
      </c>
    </row>
    <row r="2928" spans="1:12" hidden="1" x14ac:dyDescent="0.3">
      <c r="A2928">
        <v>24</v>
      </c>
      <c r="B2928">
        <v>82</v>
      </c>
      <c r="C2928">
        <v>1</v>
      </c>
      <c r="D2928">
        <v>10</v>
      </c>
      <c r="E2928" t="s">
        <v>21</v>
      </c>
      <c r="F2928">
        <v>5</v>
      </c>
      <c r="G2928">
        <v>3</v>
      </c>
      <c r="J2928" s="1">
        <f t="shared" si="532"/>
        <v>1.9634954084936209E-3</v>
      </c>
      <c r="K2928" s="2">
        <f t="shared" si="542"/>
        <v>3.6378364277704512E-3</v>
      </c>
      <c r="L2928" t="s">
        <v>13</v>
      </c>
    </row>
    <row r="2929" spans="1:12" hidden="1" x14ac:dyDescent="0.3">
      <c r="A2929">
        <v>24</v>
      </c>
      <c r="B2929">
        <v>82</v>
      </c>
      <c r="C2929">
        <v>1</v>
      </c>
      <c r="D2929">
        <v>10</v>
      </c>
      <c r="E2929" t="s">
        <v>12</v>
      </c>
      <c r="F2929">
        <v>5</v>
      </c>
      <c r="G2929">
        <v>3</v>
      </c>
      <c r="J2929" s="1">
        <f t="shared" si="532"/>
        <v>1.9634954084936209E-3</v>
      </c>
      <c r="K2929" s="2">
        <f t="shared" si="542"/>
        <v>3.6378364277704512E-3</v>
      </c>
      <c r="L2929" t="s">
        <v>13</v>
      </c>
    </row>
    <row r="2930" spans="1:12" hidden="1" x14ac:dyDescent="0.3">
      <c r="A2930">
        <v>24</v>
      </c>
      <c r="B2930">
        <v>82</v>
      </c>
      <c r="C2930">
        <v>1</v>
      </c>
      <c r="D2930">
        <v>10</v>
      </c>
      <c r="E2930" t="s">
        <v>12</v>
      </c>
      <c r="F2930">
        <v>10</v>
      </c>
      <c r="G2930">
        <v>3</v>
      </c>
      <c r="J2930" s="1">
        <f t="shared" si="532"/>
        <v>7.8539816339744835E-3</v>
      </c>
      <c r="K2930" s="2">
        <f t="shared" si="542"/>
        <v>1.2942556175112916E-2</v>
      </c>
      <c r="L2930" t="s">
        <v>13</v>
      </c>
    </row>
    <row r="2931" spans="1:12" hidden="1" x14ac:dyDescent="0.3">
      <c r="A2931">
        <v>24</v>
      </c>
      <c r="B2931">
        <v>82</v>
      </c>
      <c r="C2931">
        <v>1</v>
      </c>
      <c r="D2931">
        <v>10</v>
      </c>
      <c r="E2931" t="s">
        <v>12</v>
      </c>
      <c r="F2931">
        <v>5</v>
      </c>
      <c r="G2931">
        <v>3</v>
      </c>
      <c r="J2931" s="1">
        <f t="shared" si="532"/>
        <v>1.9634954084936209E-3</v>
      </c>
      <c r="K2931" s="2">
        <f t="shared" si="542"/>
        <v>3.6378364277704512E-3</v>
      </c>
      <c r="L2931" t="s">
        <v>13</v>
      </c>
    </row>
    <row r="2932" spans="1:12" hidden="1" x14ac:dyDescent="0.3">
      <c r="A2932">
        <v>24</v>
      </c>
      <c r="B2932">
        <v>82</v>
      </c>
      <c r="C2932">
        <v>1</v>
      </c>
      <c r="D2932">
        <v>24</v>
      </c>
      <c r="E2932" t="s">
        <v>18</v>
      </c>
      <c r="F2932">
        <v>5</v>
      </c>
      <c r="G2932">
        <v>3</v>
      </c>
      <c r="J2932" s="1">
        <f t="shared" si="532"/>
        <v>1.9634954084936209E-3</v>
      </c>
      <c r="K2932" s="2">
        <f>EXP(-9.81042+1.86563*LN(F2932)+1.0563*LN(G2932))</f>
        <v>3.5268851656513989E-3</v>
      </c>
      <c r="L2932" t="s">
        <v>13</v>
      </c>
    </row>
    <row r="2933" spans="1:12" hidden="1" x14ac:dyDescent="0.3">
      <c r="A2933">
        <v>24</v>
      </c>
      <c r="B2933">
        <v>82</v>
      </c>
      <c r="C2933">
        <v>1</v>
      </c>
      <c r="D2933">
        <v>10</v>
      </c>
      <c r="E2933" t="s">
        <v>12</v>
      </c>
      <c r="F2933">
        <v>25</v>
      </c>
      <c r="G2933">
        <v>6</v>
      </c>
      <c r="J2933" s="1">
        <f t="shared" si="532"/>
        <v>4.9087385212340517E-2</v>
      </c>
      <c r="K2933" s="2">
        <f>EXP(-9.7663+1.83097*LN(F2933)+1.09511*LN(G2933))</f>
        <v>0.14801210491524977</v>
      </c>
      <c r="L2933" t="s">
        <v>17</v>
      </c>
    </row>
    <row r="2934" spans="1:12" hidden="1" x14ac:dyDescent="0.3">
      <c r="A2934">
        <v>24</v>
      </c>
      <c r="B2934">
        <v>82</v>
      </c>
      <c r="C2934">
        <v>1</v>
      </c>
      <c r="D2934">
        <v>24</v>
      </c>
      <c r="E2934" t="s">
        <v>18</v>
      </c>
      <c r="F2934">
        <v>5</v>
      </c>
      <c r="G2934">
        <v>6</v>
      </c>
      <c r="J2934" s="1">
        <f t="shared" si="532"/>
        <v>1.9634954084936209E-3</v>
      </c>
      <c r="K2934" s="2">
        <f t="shared" ref="K2934:K2938" si="543">EXP(-9.81042+1.86563*LN(F2934)+1.0563*LN(G2934))</f>
        <v>7.3344795804612326E-3</v>
      </c>
      <c r="L2934" t="s">
        <v>13</v>
      </c>
    </row>
    <row r="2935" spans="1:12" hidden="1" x14ac:dyDescent="0.3">
      <c r="A2935">
        <v>24</v>
      </c>
      <c r="B2935">
        <v>86</v>
      </c>
      <c r="C2935">
        <v>1</v>
      </c>
      <c r="D2935">
        <v>24</v>
      </c>
      <c r="E2935" t="s">
        <v>18</v>
      </c>
      <c r="F2935">
        <v>15</v>
      </c>
      <c r="G2935">
        <v>6</v>
      </c>
      <c r="J2935" s="1">
        <f t="shared" si="532"/>
        <v>1.7671458676442587E-2</v>
      </c>
      <c r="K2935" s="2">
        <f t="shared" si="543"/>
        <v>5.6950957515054322E-2</v>
      </c>
      <c r="L2935" t="s">
        <v>13</v>
      </c>
    </row>
    <row r="2936" spans="1:12" hidden="1" x14ac:dyDescent="0.3">
      <c r="A2936">
        <v>24</v>
      </c>
      <c r="B2936">
        <v>86</v>
      </c>
      <c r="C2936">
        <v>1</v>
      </c>
      <c r="D2936">
        <v>24</v>
      </c>
      <c r="E2936" t="s">
        <v>18</v>
      </c>
      <c r="F2936">
        <v>10</v>
      </c>
      <c r="G2936">
        <v>6</v>
      </c>
      <c r="J2936" s="1">
        <f t="shared" si="532"/>
        <v>7.8539816339744835E-3</v>
      </c>
      <c r="K2936" s="2">
        <f t="shared" si="543"/>
        <v>2.6728826664807165E-2</v>
      </c>
      <c r="L2936" t="s">
        <v>13</v>
      </c>
    </row>
    <row r="2937" spans="1:12" hidden="1" x14ac:dyDescent="0.3">
      <c r="A2937">
        <v>24</v>
      </c>
      <c r="B2937">
        <v>86</v>
      </c>
      <c r="C2937">
        <v>1</v>
      </c>
      <c r="D2937">
        <v>24</v>
      </c>
      <c r="E2937" t="s">
        <v>18</v>
      </c>
      <c r="F2937">
        <v>10</v>
      </c>
      <c r="G2937">
        <v>6</v>
      </c>
      <c r="J2937" s="1">
        <f t="shared" si="532"/>
        <v>7.8539816339744835E-3</v>
      </c>
      <c r="K2937" s="2">
        <f t="shared" si="543"/>
        <v>2.6728826664807165E-2</v>
      </c>
      <c r="L2937" t="s">
        <v>13</v>
      </c>
    </row>
    <row r="2938" spans="1:12" hidden="1" x14ac:dyDescent="0.3">
      <c r="A2938">
        <v>24</v>
      </c>
      <c r="B2938">
        <v>86</v>
      </c>
      <c r="C2938">
        <v>1</v>
      </c>
      <c r="D2938">
        <v>24</v>
      </c>
      <c r="E2938" t="s">
        <v>18</v>
      </c>
      <c r="F2938">
        <v>5</v>
      </c>
      <c r="G2938">
        <v>6</v>
      </c>
      <c r="J2938" s="1">
        <f t="shared" si="532"/>
        <v>1.9634954084936209E-3</v>
      </c>
      <c r="K2938" s="2">
        <f t="shared" si="543"/>
        <v>7.3344795804612326E-3</v>
      </c>
      <c r="L2938" t="s">
        <v>13</v>
      </c>
    </row>
    <row r="2939" spans="1:12" hidden="1" x14ac:dyDescent="0.3">
      <c r="A2939">
        <v>24</v>
      </c>
      <c r="B2939">
        <v>86</v>
      </c>
      <c r="C2939">
        <v>1</v>
      </c>
      <c r="D2939">
        <v>22</v>
      </c>
      <c r="E2939" t="s">
        <v>15</v>
      </c>
      <c r="F2939">
        <v>5</v>
      </c>
      <c r="G2939">
        <v>3</v>
      </c>
      <c r="J2939" s="1">
        <f t="shared" si="532"/>
        <v>1.9634954084936209E-3</v>
      </c>
      <c r="K2939" s="2">
        <f t="shared" ref="K2939:K2942" si="544">EXP(-9.7663+1.83097*LN(F2939)+1.09511*LN(G2939))</f>
        <v>3.6378364277704512E-3</v>
      </c>
      <c r="L2939" t="s">
        <v>13</v>
      </c>
    </row>
    <row r="2940" spans="1:12" hidden="1" x14ac:dyDescent="0.3">
      <c r="A2940">
        <v>24</v>
      </c>
      <c r="B2940">
        <v>86</v>
      </c>
      <c r="C2940">
        <v>1</v>
      </c>
      <c r="D2940">
        <v>10</v>
      </c>
      <c r="E2940" t="s">
        <v>21</v>
      </c>
      <c r="F2940">
        <v>5</v>
      </c>
      <c r="G2940">
        <v>3</v>
      </c>
      <c r="J2940" s="1">
        <f t="shared" si="532"/>
        <v>1.9634954084936209E-3</v>
      </c>
      <c r="K2940" s="2">
        <f t="shared" si="544"/>
        <v>3.6378364277704512E-3</v>
      </c>
      <c r="L2940" t="s">
        <v>13</v>
      </c>
    </row>
    <row r="2941" spans="1:12" hidden="1" x14ac:dyDescent="0.3">
      <c r="A2941">
        <v>24</v>
      </c>
      <c r="B2941">
        <v>86</v>
      </c>
      <c r="C2941">
        <v>1</v>
      </c>
      <c r="D2941">
        <v>14</v>
      </c>
      <c r="E2941" t="s">
        <v>14</v>
      </c>
      <c r="F2941">
        <v>5</v>
      </c>
      <c r="G2941">
        <v>3</v>
      </c>
      <c r="J2941" s="1">
        <f t="shared" si="532"/>
        <v>1.9634954084936209E-3</v>
      </c>
      <c r="K2941" s="2">
        <f t="shared" si="544"/>
        <v>3.6378364277704512E-3</v>
      </c>
      <c r="L2941" t="s">
        <v>13</v>
      </c>
    </row>
    <row r="2942" spans="1:12" hidden="1" x14ac:dyDescent="0.3">
      <c r="A2942">
        <v>24</v>
      </c>
      <c r="B2942">
        <v>86</v>
      </c>
      <c r="C2942">
        <v>1</v>
      </c>
      <c r="D2942">
        <v>14</v>
      </c>
      <c r="E2942" t="s">
        <v>14</v>
      </c>
      <c r="F2942">
        <v>5</v>
      </c>
      <c r="G2942">
        <v>3</v>
      </c>
      <c r="J2942" s="1">
        <f t="shared" si="532"/>
        <v>1.9634954084936209E-3</v>
      </c>
      <c r="K2942" s="2">
        <f t="shared" si="544"/>
        <v>3.6378364277704512E-3</v>
      </c>
      <c r="L2942" t="s">
        <v>13</v>
      </c>
    </row>
    <row r="2943" spans="1:12" hidden="1" x14ac:dyDescent="0.3">
      <c r="A2943">
        <v>24</v>
      </c>
      <c r="B2943">
        <v>86</v>
      </c>
      <c r="C2943">
        <v>1</v>
      </c>
      <c r="D2943">
        <v>24</v>
      </c>
      <c r="E2943" t="s">
        <v>18</v>
      </c>
      <c r="F2943">
        <v>5</v>
      </c>
      <c r="G2943">
        <v>3</v>
      </c>
      <c r="J2943" s="1">
        <f t="shared" si="532"/>
        <v>1.9634954084936209E-3</v>
      </c>
      <c r="K2943" s="2">
        <f>EXP(-9.81042+1.86563*LN(F2943)+1.0563*LN(G2943))</f>
        <v>3.5268851656513989E-3</v>
      </c>
      <c r="L2943" t="s">
        <v>13</v>
      </c>
    </row>
    <row r="2944" spans="1:12" hidden="1" x14ac:dyDescent="0.3">
      <c r="A2944">
        <v>24</v>
      </c>
      <c r="B2944">
        <v>86</v>
      </c>
      <c r="C2944">
        <v>1</v>
      </c>
      <c r="D2944">
        <v>10</v>
      </c>
      <c r="E2944" t="s">
        <v>12</v>
      </c>
      <c r="F2944">
        <v>25</v>
      </c>
      <c r="G2944">
        <v>6</v>
      </c>
      <c r="J2944" s="1">
        <f t="shared" si="532"/>
        <v>4.9087385212340517E-2</v>
      </c>
      <c r="K2944" s="2">
        <f>EXP(-9.7663+1.83097*LN(F2944)+1.09511*LN(G2944))</f>
        <v>0.14801210491524977</v>
      </c>
      <c r="L2944" t="s">
        <v>17</v>
      </c>
    </row>
    <row r="2945" spans="1:12" hidden="1" x14ac:dyDescent="0.3">
      <c r="A2945">
        <v>24</v>
      </c>
      <c r="B2945">
        <v>86</v>
      </c>
      <c r="C2945">
        <v>1</v>
      </c>
      <c r="D2945">
        <v>24</v>
      </c>
      <c r="E2945" t="s">
        <v>18</v>
      </c>
      <c r="F2945">
        <v>5</v>
      </c>
      <c r="G2945">
        <v>3</v>
      </c>
      <c r="J2945" s="1">
        <f t="shared" si="532"/>
        <v>1.9634954084936209E-3</v>
      </c>
      <c r="K2945" s="2">
        <f t="shared" ref="K2945:K2946" si="545">EXP(-9.81042+1.86563*LN(F2945)+1.0563*LN(G2945))</f>
        <v>3.5268851656513989E-3</v>
      </c>
      <c r="L2945" t="s">
        <v>13</v>
      </c>
    </row>
    <row r="2946" spans="1:12" hidden="1" x14ac:dyDescent="0.3">
      <c r="A2946">
        <v>24</v>
      </c>
      <c r="B2946">
        <v>86</v>
      </c>
      <c r="C2946">
        <v>1</v>
      </c>
      <c r="D2946">
        <v>24</v>
      </c>
      <c r="E2946" t="s">
        <v>18</v>
      </c>
      <c r="F2946">
        <v>10</v>
      </c>
      <c r="G2946">
        <v>5</v>
      </c>
      <c r="J2946" s="1">
        <f t="shared" si="532"/>
        <v>7.8539816339744835E-3</v>
      </c>
      <c r="K2946" s="2">
        <f t="shared" si="545"/>
        <v>2.2046555420420225E-2</v>
      </c>
      <c r="L2946" t="s">
        <v>13</v>
      </c>
    </row>
    <row r="2947" spans="1:12" hidden="1" x14ac:dyDescent="0.3">
      <c r="A2947">
        <v>24</v>
      </c>
      <c r="B2947">
        <v>86</v>
      </c>
      <c r="C2947">
        <v>1</v>
      </c>
      <c r="D2947">
        <v>10</v>
      </c>
      <c r="E2947" t="s">
        <v>12</v>
      </c>
      <c r="F2947">
        <v>10</v>
      </c>
      <c r="G2947">
        <v>3</v>
      </c>
      <c r="J2947" s="1">
        <f t="shared" ref="J2947:J3010" si="546">((F2947*F2947/10000)*(PI()/4*C2947))</f>
        <v>7.8539816339744835E-3</v>
      </c>
      <c r="K2947" s="2">
        <f t="shared" ref="K2947:K2948" si="547">EXP(-9.7663+1.83097*LN(F2947)+1.09511*LN(G2947))</f>
        <v>1.2942556175112916E-2</v>
      </c>
      <c r="L2947" t="s">
        <v>13</v>
      </c>
    </row>
    <row r="2948" spans="1:12" hidden="1" x14ac:dyDescent="0.3">
      <c r="A2948">
        <v>24</v>
      </c>
      <c r="B2948">
        <v>86</v>
      </c>
      <c r="C2948">
        <v>1</v>
      </c>
      <c r="D2948">
        <v>10</v>
      </c>
      <c r="E2948" t="s">
        <v>12</v>
      </c>
      <c r="F2948">
        <v>5</v>
      </c>
      <c r="G2948">
        <v>3</v>
      </c>
      <c r="J2948" s="1">
        <f t="shared" si="546"/>
        <v>1.9634954084936209E-3</v>
      </c>
      <c r="K2948" s="2">
        <f t="shared" si="547"/>
        <v>3.6378364277704512E-3</v>
      </c>
      <c r="L2948" t="s">
        <v>13</v>
      </c>
    </row>
    <row r="2949" spans="1:12" hidden="1" x14ac:dyDescent="0.3">
      <c r="A2949">
        <v>24</v>
      </c>
      <c r="B2949">
        <v>86</v>
      </c>
      <c r="C2949">
        <v>1</v>
      </c>
      <c r="D2949">
        <v>24</v>
      </c>
      <c r="E2949" t="s">
        <v>18</v>
      </c>
      <c r="F2949">
        <v>5</v>
      </c>
      <c r="G2949">
        <v>3</v>
      </c>
      <c r="J2949" s="1">
        <f t="shared" si="546"/>
        <v>1.9634954084936209E-3</v>
      </c>
      <c r="K2949" s="2">
        <f t="shared" ref="K2949:K2951" si="548">EXP(-9.81042+1.86563*LN(F2949)+1.0563*LN(G2949))</f>
        <v>3.5268851656513989E-3</v>
      </c>
      <c r="L2949" t="s">
        <v>13</v>
      </c>
    </row>
    <row r="2950" spans="1:12" hidden="1" x14ac:dyDescent="0.3">
      <c r="A2950">
        <v>24</v>
      </c>
      <c r="B2950">
        <v>86</v>
      </c>
      <c r="C2950">
        <v>1</v>
      </c>
      <c r="D2950">
        <v>24</v>
      </c>
      <c r="E2950" t="s">
        <v>18</v>
      </c>
      <c r="F2950">
        <v>10</v>
      </c>
      <c r="G2950">
        <v>6</v>
      </c>
      <c r="J2950" s="1">
        <f t="shared" si="546"/>
        <v>7.8539816339744835E-3</v>
      </c>
      <c r="K2950" s="2">
        <f t="shared" si="548"/>
        <v>2.6728826664807165E-2</v>
      </c>
      <c r="L2950" t="s">
        <v>13</v>
      </c>
    </row>
    <row r="2951" spans="1:12" hidden="1" x14ac:dyDescent="0.3">
      <c r="A2951">
        <v>24</v>
      </c>
      <c r="B2951">
        <v>86</v>
      </c>
      <c r="C2951">
        <v>1</v>
      </c>
      <c r="D2951">
        <v>24</v>
      </c>
      <c r="E2951" t="s">
        <v>18</v>
      </c>
      <c r="F2951">
        <v>5</v>
      </c>
      <c r="G2951">
        <v>6</v>
      </c>
      <c r="J2951" s="1">
        <f t="shared" si="546"/>
        <v>1.9634954084936209E-3</v>
      </c>
      <c r="K2951" s="2">
        <f t="shared" si="548"/>
        <v>7.3344795804612326E-3</v>
      </c>
      <c r="L2951" t="s">
        <v>13</v>
      </c>
    </row>
    <row r="2952" spans="1:12" hidden="1" x14ac:dyDescent="0.3">
      <c r="A2952">
        <v>24</v>
      </c>
      <c r="B2952">
        <v>86</v>
      </c>
      <c r="C2952">
        <v>1</v>
      </c>
      <c r="D2952">
        <v>22</v>
      </c>
      <c r="E2952" t="s">
        <v>15</v>
      </c>
      <c r="F2952">
        <v>5</v>
      </c>
      <c r="G2952">
        <v>3</v>
      </c>
      <c r="J2952" s="1">
        <f t="shared" si="546"/>
        <v>1.9634954084936209E-3</v>
      </c>
      <c r="K2952" s="2">
        <f t="shared" ref="K2952:K2956" si="549">EXP(-9.7663+1.83097*LN(F2952)+1.09511*LN(G2952))</f>
        <v>3.6378364277704512E-3</v>
      </c>
      <c r="L2952" t="s">
        <v>13</v>
      </c>
    </row>
    <row r="2953" spans="1:12" hidden="1" x14ac:dyDescent="0.3">
      <c r="A2953">
        <v>24</v>
      </c>
      <c r="B2953">
        <v>86</v>
      </c>
      <c r="C2953">
        <v>1</v>
      </c>
      <c r="D2953">
        <v>10</v>
      </c>
      <c r="E2953" t="s">
        <v>21</v>
      </c>
      <c r="F2953">
        <v>5</v>
      </c>
      <c r="G2953">
        <v>3</v>
      </c>
      <c r="J2953" s="1">
        <f t="shared" si="546"/>
        <v>1.9634954084936209E-3</v>
      </c>
      <c r="K2953" s="2">
        <f t="shared" si="549"/>
        <v>3.6378364277704512E-3</v>
      </c>
      <c r="L2953" t="s">
        <v>13</v>
      </c>
    </row>
    <row r="2954" spans="1:12" hidden="1" x14ac:dyDescent="0.3">
      <c r="A2954">
        <v>24</v>
      </c>
      <c r="B2954">
        <v>86</v>
      </c>
      <c r="C2954">
        <v>1</v>
      </c>
      <c r="D2954">
        <v>10</v>
      </c>
      <c r="E2954" t="s">
        <v>12</v>
      </c>
      <c r="F2954">
        <v>5</v>
      </c>
      <c r="G2954">
        <v>3</v>
      </c>
      <c r="J2954" s="1">
        <f t="shared" si="546"/>
        <v>1.9634954084936209E-3</v>
      </c>
      <c r="K2954" s="2">
        <f t="shared" si="549"/>
        <v>3.6378364277704512E-3</v>
      </c>
      <c r="L2954" t="s">
        <v>13</v>
      </c>
    </row>
    <row r="2955" spans="1:12" hidden="1" x14ac:dyDescent="0.3">
      <c r="A2955">
        <v>24</v>
      </c>
      <c r="B2955">
        <v>86</v>
      </c>
      <c r="C2955">
        <v>1</v>
      </c>
      <c r="D2955">
        <v>10</v>
      </c>
      <c r="E2955" t="s">
        <v>12</v>
      </c>
      <c r="F2955">
        <v>10</v>
      </c>
      <c r="G2955">
        <v>3</v>
      </c>
      <c r="J2955" s="1">
        <f t="shared" si="546"/>
        <v>7.8539816339744835E-3</v>
      </c>
      <c r="K2955" s="2">
        <f t="shared" si="549"/>
        <v>1.2942556175112916E-2</v>
      </c>
      <c r="L2955" t="s">
        <v>13</v>
      </c>
    </row>
    <row r="2956" spans="1:12" hidden="1" x14ac:dyDescent="0.3">
      <c r="A2956">
        <v>24</v>
      </c>
      <c r="B2956">
        <v>86</v>
      </c>
      <c r="C2956">
        <v>1</v>
      </c>
      <c r="D2956">
        <v>10</v>
      </c>
      <c r="E2956" t="s">
        <v>12</v>
      </c>
      <c r="F2956">
        <v>5</v>
      </c>
      <c r="G2956">
        <v>3</v>
      </c>
      <c r="J2956" s="1">
        <f t="shared" si="546"/>
        <v>1.9634954084936209E-3</v>
      </c>
      <c r="K2956" s="2">
        <f t="shared" si="549"/>
        <v>3.6378364277704512E-3</v>
      </c>
      <c r="L2956" t="s">
        <v>13</v>
      </c>
    </row>
    <row r="2957" spans="1:12" hidden="1" x14ac:dyDescent="0.3">
      <c r="A2957">
        <v>24</v>
      </c>
      <c r="B2957">
        <v>86</v>
      </c>
      <c r="C2957">
        <v>1</v>
      </c>
      <c r="D2957">
        <v>24</v>
      </c>
      <c r="E2957" t="s">
        <v>18</v>
      </c>
      <c r="F2957">
        <v>5</v>
      </c>
      <c r="G2957">
        <v>3</v>
      </c>
      <c r="J2957" s="1">
        <f t="shared" si="546"/>
        <v>1.9634954084936209E-3</v>
      </c>
      <c r="K2957" s="2">
        <f>EXP(-9.81042+1.86563*LN(F2957)+1.0563*LN(G2957))</f>
        <v>3.5268851656513989E-3</v>
      </c>
      <c r="L2957" t="s">
        <v>13</v>
      </c>
    </row>
    <row r="2958" spans="1:12" hidden="1" x14ac:dyDescent="0.3">
      <c r="A2958">
        <v>24</v>
      </c>
      <c r="B2958">
        <v>86</v>
      </c>
      <c r="C2958">
        <v>1</v>
      </c>
      <c r="D2958">
        <v>10</v>
      </c>
      <c r="E2958" t="s">
        <v>12</v>
      </c>
      <c r="F2958">
        <v>25</v>
      </c>
      <c r="G2958">
        <v>6</v>
      </c>
      <c r="J2958" s="1">
        <f t="shared" si="546"/>
        <v>4.9087385212340517E-2</v>
      </c>
      <c r="K2958" s="2">
        <f>EXP(-9.7663+1.83097*LN(F2958)+1.09511*LN(G2958))</f>
        <v>0.14801210491524977</v>
      </c>
      <c r="L2958" t="s">
        <v>17</v>
      </c>
    </row>
    <row r="2959" spans="1:12" hidden="1" x14ac:dyDescent="0.3">
      <c r="A2959">
        <v>24</v>
      </c>
      <c r="B2959">
        <v>86</v>
      </c>
      <c r="C2959">
        <v>1</v>
      </c>
      <c r="D2959">
        <v>24</v>
      </c>
      <c r="E2959" t="s">
        <v>18</v>
      </c>
      <c r="F2959">
        <v>5</v>
      </c>
      <c r="G2959">
        <v>6</v>
      </c>
      <c r="J2959" s="1">
        <f t="shared" si="546"/>
        <v>1.9634954084936209E-3</v>
      </c>
      <c r="K2959" s="2">
        <f>EXP(-9.81042+1.86563*LN(F2959)+1.0563*LN(G2959))</f>
        <v>7.3344795804612326E-3</v>
      </c>
      <c r="L2959" t="s">
        <v>13</v>
      </c>
    </row>
    <row r="2960" spans="1:12" hidden="1" x14ac:dyDescent="0.3">
      <c r="A2960">
        <v>24</v>
      </c>
      <c r="B2960">
        <v>86</v>
      </c>
      <c r="C2960">
        <v>1</v>
      </c>
      <c r="D2960">
        <v>22</v>
      </c>
      <c r="E2960" t="s">
        <v>15</v>
      </c>
      <c r="F2960">
        <v>5</v>
      </c>
      <c r="G2960">
        <v>3</v>
      </c>
      <c r="J2960" s="1">
        <f t="shared" si="546"/>
        <v>1.9634954084936209E-3</v>
      </c>
      <c r="K2960" s="2">
        <f t="shared" ref="K2960:K2964" si="550">EXP(-9.7663+1.83097*LN(F2960)+1.09511*LN(G2960))</f>
        <v>3.6378364277704512E-3</v>
      </c>
      <c r="L2960" t="s">
        <v>13</v>
      </c>
    </row>
    <row r="2961" spans="1:12" hidden="1" x14ac:dyDescent="0.3">
      <c r="A2961">
        <v>24</v>
      </c>
      <c r="B2961">
        <v>86</v>
      </c>
      <c r="C2961">
        <v>1</v>
      </c>
      <c r="D2961">
        <v>10</v>
      </c>
      <c r="E2961" t="s">
        <v>21</v>
      </c>
      <c r="F2961">
        <v>5</v>
      </c>
      <c r="G2961">
        <v>3</v>
      </c>
      <c r="J2961" s="1">
        <f t="shared" si="546"/>
        <v>1.9634954084936209E-3</v>
      </c>
      <c r="K2961" s="2">
        <f t="shared" si="550"/>
        <v>3.6378364277704512E-3</v>
      </c>
      <c r="L2961" t="s">
        <v>13</v>
      </c>
    </row>
    <row r="2962" spans="1:12" hidden="1" x14ac:dyDescent="0.3">
      <c r="A2962">
        <v>24</v>
      </c>
      <c r="B2962">
        <v>86</v>
      </c>
      <c r="C2962">
        <v>1</v>
      </c>
      <c r="D2962">
        <v>10</v>
      </c>
      <c r="E2962" t="s">
        <v>12</v>
      </c>
      <c r="F2962">
        <v>5</v>
      </c>
      <c r="G2962">
        <v>3</v>
      </c>
      <c r="J2962" s="1">
        <f t="shared" si="546"/>
        <v>1.9634954084936209E-3</v>
      </c>
      <c r="K2962" s="2">
        <f t="shared" si="550"/>
        <v>3.6378364277704512E-3</v>
      </c>
      <c r="L2962" t="s">
        <v>13</v>
      </c>
    </row>
    <row r="2963" spans="1:12" hidden="1" x14ac:dyDescent="0.3">
      <c r="A2963">
        <v>24</v>
      </c>
      <c r="B2963">
        <v>86</v>
      </c>
      <c r="C2963">
        <v>1</v>
      </c>
      <c r="D2963">
        <v>10</v>
      </c>
      <c r="E2963" t="s">
        <v>12</v>
      </c>
      <c r="F2963">
        <v>10</v>
      </c>
      <c r="G2963">
        <v>3</v>
      </c>
      <c r="J2963" s="1">
        <f t="shared" si="546"/>
        <v>7.8539816339744835E-3</v>
      </c>
      <c r="K2963" s="2">
        <f t="shared" si="550"/>
        <v>1.2942556175112916E-2</v>
      </c>
      <c r="L2963" t="s">
        <v>13</v>
      </c>
    </row>
    <row r="2964" spans="1:12" hidden="1" x14ac:dyDescent="0.3">
      <c r="A2964">
        <v>24</v>
      </c>
      <c r="B2964">
        <v>86</v>
      </c>
      <c r="C2964">
        <v>1</v>
      </c>
      <c r="D2964">
        <v>10</v>
      </c>
      <c r="E2964" t="s">
        <v>12</v>
      </c>
      <c r="F2964">
        <v>5</v>
      </c>
      <c r="G2964">
        <v>3</v>
      </c>
      <c r="J2964" s="1">
        <f t="shared" si="546"/>
        <v>1.9634954084936209E-3</v>
      </c>
      <c r="K2964" s="2">
        <f t="shared" si="550"/>
        <v>3.6378364277704512E-3</v>
      </c>
      <c r="L2964" t="s">
        <v>13</v>
      </c>
    </row>
    <row r="2965" spans="1:12" hidden="1" x14ac:dyDescent="0.3">
      <c r="A2965">
        <v>24</v>
      </c>
      <c r="B2965">
        <v>86</v>
      </c>
      <c r="C2965">
        <v>1</v>
      </c>
      <c r="D2965">
        <v>24</v>
      </c>
      <c r="E2965" t="s">
        <v>18</v>
      </c>
      <c r="F2965">
        <v>5</v>
      </c>
      <c r="G2965">
        <v>3</v>
      </c>
      <c r="J2965" s="1">
        <f t="shared" si="546"/>
        <v>1.9634954084936209E-3</v>
      </c>
      <c r="K2965" s="2">
        <f>EXP(-9.81042+1.86563*LN(F2965)+1.0563*LN(G2965))</f>
        <v>3.5268851656513989E-3</v>
      </c>
      <c r="L2965" t="s">
        <v>13</v>
      </c>
    </row>
    <row r="2966" spans="1:12" hidden="1" x14ac:dyDescent="0.3">
      <c r="A2966">
        <v>24</v>
      </c>
      <c r="B2966">
        <v>86</v>
      </c>
      <c r="C2966">
        <v>1</v>
      </c>
      <c r="D2966">
        <v>10</v>
      </c>
      <c r="E2966" t="s">
        <v>12</v>
      </c>
      <c r="F2966">
        <v>25</v>
      </c>
      <c r="G2966">
        <v>6</v>
      </c>
      <c r="J2966" s="1">
        <f t="shared" si="546"/>
        <v>4.9087385212340517E-2</v>
      </c>
      <c r="K2966" s="2">
        <f>EXP(-9.7663+1.83097*LN(F2966)+1.09511*LN(G2966))</f>
        <v>0.14801210491524977</v>
      </c>
      <c r="L2966" t="s">
        <v>17</v>
      </c>
    </row>
    <row r="2967" spans="1:12" hidden="1" x14ac:dyDescent="0.3">
      <c r="A2967">
        <v>24</v>
      </c>
      <c r="B2967">
        <v>86</v>
      </c>
      <c r="C2967">
        <v>1</v>
      </c>
      <c r="D2967">
        <v>24</v>
      </c>
      <c r="E2967" t="s">
        <v>18</v>
      </c>
      <c r="F2967">
        <v>5</v>
      </c>
      <c r="G2967">
        <v>3</v>
      </c>
      <c r="J2967" s="1">
        <f t="shared" si="546"/>
        <v>1.9634954084936209E-3</v>
      </c>
      <c r="K2967" s="2">
        <f>EXP(-9.81042+1.86563*LN(F2967)+1.0563*LN(G2967))</f>
        <v>3.5268851656513989E-3</v>
      </c>
      <c r="L2967" t="s">
        <v>13</v>
      </c>
    </row>
    <row r="2968" spans="1:12" hidden="1" x14ac:dyDescent="0.3">
      <c r="A2968">
        <v>24</v>
      </c>
      <c r="B2968">
        <v>86</v>
      </c>
      <c r="C2968">
        <v>1</v>
      </c>
      <c r="D2968">
        <v>10</v>
      </c>
      <c r="E2968" t="s">
        <v>12</v>
      </c>
      <c r="F2968">
        <v>25</v>
      </c>
      <c r="G2968">
        <v>6</v>
      </c>
      <c r="J2968" s="1">
        <f t="shared" si="546"/>
        <v>4.9087385212340517E-2</v>
      </c>
      <c r="K2968" s="2">
        <f>EXP(-9.7663+1.83097*LN(F2968)+1.09511*LN(G2968))</f>
        <v>0.14801210491524977</v>
      </c>
      <c r="L2968" t="s">
        <v>17</v>
      </c>
    </row>
    <row r="2969" spans="1:12" hidden="1" x14ac:dyDescent="0.3">
      <c r="A2969">
        <v>24</v>
      </c>
      <c r="B2969">
        <v>86</v>
      </c>
      <c r="C2969">
        <v>1</v>
      </c>
      <c r="D2969">
        <v>24</v>
      </c>
      <c r="E2969" t="s">
        <v>18</v>
      </c>
      <c r="F2969">
        <v>5</v>
      </c>
      <c r="G2969">
        <v>3</v>
      </c>
      <c r="J2969" s="1">
        <f t="shared" si="546"/>
        <v>1.9634954084936209E-3</v>
      </c>
      <c r="K2969" s="2">
        <f t="shared" ref="K2969:K2975" si="551">EXP(-9.81042+1.86563*LN(F2969)+1.0563*LN(G2969))</f>
        <v>3.5268851656513989E-3</v>
      </c>
      <c r="L2969" t="s">
        <v>13</v>
      </c>
    </row>
    <row r="2970" spans="1:12" hidden="1" x14ac:dyDescent="0.3">
      <c r="A2970">
        <v>24</v>
      </c>
      <c r="B2970">
        <v>86</v>
      </c>
      <c r="C2970">
        <v>1</v>
      </c>
      <c r="D2970">
        <v>24</v>
      </c>
      <c r="E2970" t="s">
        <v>18</v>
      </c>
      <c r="F2970">
        <v>5</v>
      </c>
      <c r="G2970">
        <v>3</v>
      </c>
      <c r="J2970" s="1">
        <f t="shared" si="546"/>
        <v>1.9634954084936209E-3</v>
      </c>
      <c r="K2970" s="2">
        <f t="shared" si="551"/>
        <v>3.5268851656513989E-3</v>
      </c>
      <c r="L2970" t="s">
        <v>13</v>
      </c>
    </row>
    <row r="2971" spans="1:12" hidden="1" x14ac:dyDescent="0.3">
      <c r="A2971">
        <v>24</v>
      </c>
      <c r="B2971">
        <v>86</v>
      </c>
      <c r="C2971">
        <v>1</v>
      </c>
      <c r="D2971">
        <v>24</v>
      </c>
      <c r="E2971" t="s">
        <v>18</v>
      </c>
      <c r="F2971">
        <v>5</v>
      </c>
      <c r="G2971">
        <v>3</v>
      </c>
      <c r="J2971" s="1">
        <f t="shared" si="546"/>
        <v>1.9634954084936209E-3</v>
      </c>
      <c r="K2971" s="2">
        <f t="shared" si="551"/>
        <v>3.5268851656513989E-3</v>
      </c>
      <c r="L2971" t="s">
        <v>13</v>
      </c>
    </row>
    <row r="2972" spans="1:12" hidden="1" x14ac:dyDescent="0.3">
      <c r="A2972">
        <v>24</v>
      </c>
      <c r="B2972">
        <v>86</v>
      </c>
      <c r="C2972">
        <v>1</v>
      </c>
      <c r="D2972">
        <v>24</v>
      </c>
      <c r="E2972" t="s">
        <v>18</v>
      </c>
      <c r="F2972">
        <v>5</v>
      </c>
      <c r="G2972">
        <v>3</v>
      </c>
      <c r="J2972" s="1">
        <f t="shared" si="546"/>
        <v>1.9634954084936209E-3</v>
      </c>
      <c r="K2972" s="2">
        <f t="shared" si="551"/>
        <v>3.5268851656513989E-3</v>
      </c>
      <c r="L2972" t="s">
        <v>13</v>
      </c>
    </row>
    <row r="2973" spans="1:12" hidden="1" x14ac:dyDescent="0.3">
      <c r="A2973">
        <v>24</v>
      </c>
      <c r="B2973">
        <v>86</v>
      </c>
      <c r="C2973">
        <v>1</v>
      </c>
      <c r="D2973">
        <v>24</v>
      </c>
      <c r="E2973" t="s">
        <v>18</v>
      </c>
      <c r="F2973">
        <v>5</v>
      </c>
      <c r="G2973">
        <v>3</v>
      </c>
      <c r="J2973" s="1">
        <f t="shared" si="546"/>
        <v>1.9634954084936209E-3</v>
      </c>
      <c r="K2973" s="2">
        <f t="shared" si="551"/>
        <v>3.5268851656513989E-3</v>
      </c>
      <c r="L2973" t="s">
        <v>13</v>
      </c>
    </row>
    <row r="2974" spans="1:12" hidden="1" x14ac:dyDescent="0.3">
      <c r="A2974">
        <v>24</v>
      </c>
      <c r="B2974">
        <v>86</v>
      </c>
      <c r="C2974">
        <v>1</v>
      </c>
      <c r="D2974">
        <v>24</v>
      </c>
      <c r="E2974" t="s">
        <v>18</v>
      </c>
      <c r="F2974">
        <v>5</v>
      </c>
      <c r="G2974">
        <v>3</v>
      </c>
      <c r="J2974" s="1">
        <f t="shared" si="546"/>
        <v>1.9634954084936209E-3</v>
      </c>
      <c r="K2974" s="2">
        <f t="shared" si="551"/>
        <v>3.5268851656513989E-3</v>
      </c>
      <c r="L2974" t="s">
        <v>13</v>
      </c>
    </row>
    <row r="2975" spans="1:12" hidden="1" x14ac:dyDescent="0.3">
      <c r="A2975">
        <v>24</v>
      </c>
      <c r="B2975">
        <v>86</v>
      </c>
      <c r="C2975">
        <v>1</v>
      </c>
      <c r="D2975">
        <v>24</v>
      </c>
      <c r="E2975" t="s">
        <v>18</v>
      </c>
      <c r="F2975">
        <v>5</v>
      </c>
      <c r="G2975">
        <v>3</v>
      </c>
      <c r="J2975" s="1">
        <f t="shared" si="546"/>
        <v>1.9634954084936209E-3</v>
      </c>
      <c r="K2975" s="2">
        <f t="shared" si="551"/>
        <v>3.5268851656513989E-3</v>
      </c>
      <c r="L2975" t="s">
        <v>13</v>
      </c>
    </row>
    <row r="2976" spans="1:12" hidden="1" x14ac:dyDescent="0.3">
      <c r="A2976">
        <v>24</v>
      </c>
      <c r="B2976">
        <v>86</v>
      </c>
      <c r="C2976">
        <v>1</v>
      </c>
      <c r="D2976">
        <v>10</v>
      </c>
      <c r="E2976" t="s">
        <v>12</v>
      </c>
      <c r="F2976">
        <v>5</v>
      </c>
      <c r="G2976">
        <v>3</v>
      </c>
      <c r="J2976" s="1">
        <f t="shared" si="546"/>
        <v>1.9634954084936209E-3</v>
      </c>
      <c r="K2976" s="2">
        <f t="shared" ref="K2976:K2980" si="552">EXP(-9.7663+1.83097*LN(F2976)+1.09511*LN(G2976))</f>
        <v>3.6378364277704512E-3</v>
      </c>
      <c r="L2976" t="s">
        <v>13</v>
      </c>
    </row>
    <row r="2977" spans="1:12" hidden="1" x14ac:dyDescent="0.3">
      <c r="A2977">
        <v>24</v>
      </c>
      <c r="B2977">
        <v>86</v>
      </c>
      <c r="C2977">
        <v>1</v>
      </c>
      <c r="D2977">
        <v>10</v>
      </c>
      <c r="E2977" t="s">
        <v>12</v>
      </c>
      <c r="F2977">
        <v>5</v>
      </c>
      <c r="G2977">
        <v>3</v>
      </c>
      <c r="J2977" s="1">
        <f t="shared" si="546"/>
        <v>1.9634954084936209E-3</v>
      </c>
      <c r="K2977" s="2">
        <f t="shared" si="552"/>
        <v>3.6378364277704512E-3</v>
      </c>
      <c r="L2977" t="s">
        <v>13</v>
      </c>
    </row>
    <row r="2978" spans="1:12" hidden="1" x14ac:dyDescent="0.3">
      <c r="A2978">
        <v>24</v>
      </c>
      <c r="B2978">
        <v>86</v>
      </c>
      <c r="C2978">
        <v>1</v>
      </c>
      <c r="D2978">
        <v>10</v>
      </c>
      <c r="E2978" t="s">
        <v>12</v>
      </c>
      <c r="F2978">
        <v>5</v>
      </c>
      <c r="G2978">
        <v>3</v>
      </c>
      <c r="J2978" s="1">
        <f t="shared" si="546"/>
        <v>1.9634954084936209E-3</v>
      </c>
      <c r="K2978" s="2">
        <f t="shared" si="552"/>
        <v>3.6378364277704512E-3</v>
      </c>
      <c r="L2978" t="s">
        <v>13</v>
      </c>
    </row>
    <row r="2979" spans="1:12" hidden="1" x14ac:dyDescent="0.3">
      <c r="A2979">
        <v>24</v>
      </c>
      <c r="B2979">
        <v>86</v>
      </c>
      <c r="C2979">
        <v>1</v>
      </c>
      <c r="D2979">
        <v>10</v>
      </c>
      <c r="E2979" t="s">
        <v>12</v>
      </c>
      <c r="F2979">
        <v>10</v>
      </c>
      <c r="G2979">
        <v>3</v>
      </c>
      <c r="J2979" s="1">
        <f t="shared" si="546"/>
        <v>7.8539816339744835E-3</v>
      </c>
      <c r="K2979" s="2">
        <f t="shared" si="552"/>
        <v>1.2942556175112916E-2</v>
      </c>
      <c r="L2979" t="s">
        <v>13</v>
      </c>
    </row>
    <row r="2980" spans="1:12" hidden="1" x14ac:dyDescent="0.3">
      <c r="A2980">
        <v>24</v>
      </c>
      <c r="B2980">
        <v>86</v>
      </c>
      <c r="C2980">
        <v>1</v>
      </c>
      <c r="D2980">
        <v>10</v>
      </c>
      <c r="E2980" t="s">
        <v>12</v>
      </c>
      <c r="F2980">
        <v>5</v>
      </c>
      <c r="G2980">
        <v>3</v>
      </c>
      <c r="J2980" s="1">
        <f t="shared" si="546"/>
        <v>1.9634954084936209E-3</v>
      </c>
      <c r="K2980" s="2">
        <f t="shared" si="552"/>
        <v>3.6378364277704512E-3</v>
      </c>
      <c r="L2980" t="s">
        <v>13</v>
      </c>
    </row>
    <row r="2981" spans="1:12" hidden="1" x14ac:dyDescent="0.3">
      <c r="A2981">
        <v>22</v>
      </c>
      <c r="B2981">
        <v>75</v>
      </c>
      <c r="C2981">
        <v>1</v>
      </c>
      <c r="D2981">
        <v>24</v>
      </c>
      <c r="E2981" t="s">
        <v>18</v>
      </c>
      <c r="F2981">
        <v>5</v>
      </c>
      <c r="G2981">
        <v>3</v>
      </c>
      <c r="J2981" s="1">
        <f t="shared" si="546"/>
        <v>1.9634954084936209E-3</v>
      </c>
      <c r="K2981" s="2">
        <f>EXP(-9.81042+1.86563*LN(F2981)+1.0563*LN(G2981))</f>
        <v>3.5268851656513989E-3</v>
      </c>
      <c r="L2981" t="s">
        <v>13</v>
      </c>
    </row>
    <row r="2982" spans="1:12" hidden="1" x14ac:dyDescent="0.3">
      <c r="A2982">
        <v>22</v>
      </c>
      <c r="B2982">
        <v>75</v>
      </c>
      <c r="C2982">
        <v>1</v>
      </c>
      <c r="D2982">
        <v>10</v>
      </c>
      <c r="E2982" t="s">
        <v>12</v>
      </c>
      <c r="F2982">
        <v>25</v>
      </c>
      <c r="G2982">
        <v>6</v>
      </c>
      <c r="J2982" s="1">
        <f t="shared" si="546"/>
        <v>4.9087385212340517E-2</v>
      </c>
      <c r="K2982" s="2">
        <f>EXP(-9.7663+1.83097*LN(F2982)+1.09511*LN(G2982))</f>
        <v>0.14801210491524977</v>
      </c>
      <c r="L2982" t="s">
        <v>17</v>
      </c>
    </row>
    <row r="2983" spans="1:12" hidden="1" x14ac:dyDescent="0.3">
      <c r="A2983">
        <v>22</v>
      </c>
      <c r="B2983">
        <v>75</v>
      </c>
      <c r="C2983">
        <v>1</v>
      </c>
      <c r="D2983">
        <v>2</v>
      </c>
      <c r="E2983" t="s">
        <v>16</v>
      </c>
      <c r="F2983">
        <v>15</v>
      </c>
      <c r="G2983">
        <v>10</v>
      </c>
      <c r="H2983">
        <v>56</v>
      </c>
      <c r="I2983">
        <v>13</v>
      </c>
      <c r="J2983" s="1">
        <f t="shared" si="546"/>
        <v>1.7671458676442587E-2</v>
      </c>
      <c r="K2983" s="2">
        <f t="shared" ref="K2983:K2985" si="553">EXP(-9.81042+1.86563*LN(F2983)+1.0563*LN(G2983))</f>
        <v>9.7687695493628809E-2</v>
      </c>
      <c r="L2983" t="s">
        <v>13</v>
      </c>
    </row>
    <row r="2984" spans="1:12" hidden="1" x14ac:dyDescent="0.3">
      <c r="A2984">
        <v>22</v>
      </c>
      <c r="B2984">
        <v>75</v>
      </c>
      <c r="C2984">
        <v>1</v>
      </c>
      <c r="D2984">
        <v>2</v>
      </c>
      <c r="E2984" t="s">
        <v>16</v>
      </c>
      <c r="F2984">
        <v>10</v>
      </c>
      <c r="G2984">
        <v>10</v>
      </c>
      <c r="J2984" s="1">
        <f t="shared" si="546"/>
        <v>7.8539816339744835E-3</v>
      </c>
      <c r="K2984" s="2">
        <f t="shared" si="553"/>
        <v>4.5847824058857317E-2</v>
      </c>
      <c r="L2984" t="s">
        <v>13</v>
      </c>
    </row>
    <row r="2985" spans="1:12" hidden="1" x14ac:dyDescent="0.3">
      <c r="A2985">
        <v>22</v>
      </c>
      <c r="B2985">
        <v>75</v>
      </c>
      <c r="C2985">
        <v>1</v>
      </c>
      <c r="D2985">
        <v>24</v>
      </c>
      <c r="E2985" t="s">
        <v>18</v>
      </c>
      <c r="F2985">
        <v>5</v>
      </c>
      <c r="G2985">
        <v>3</v>
      </c>
      <c r="J2985" s="1">
        <f t="shared" si="546"/>
        <v>1.9634954084936209E-3</v>
      </c>
      <c r="K2985" s="2">
        <f t="shared" si="553"/>
        <v>3.5268851656513989E-3</v>
      </c>
      <c r="L2985" t="s">
        <v>13</v>
      </c>
    </row>
    <row r="2986" spans="1:12" hidden="1" x14ac:dyDescent="0.3">
      <c r="A2986">
        <v>22</v>
      </c>
      <c r="B2986">
        <v>75</v>
      </c>
      <c r="C2986">
        <v>1</v>
      </c>
      <c r="D2986">
        <v>14</v>
      </c>
      <c r="E2986" t="s">
        <v>14</v>
      </c>
      <c r="F2986">
        <v>5</v>
      </c>
      <c r="G2986">
        <v>3</v>
      </c>
      <c r="J2986" s="1">
        <f t="shared" si="546"/>
        <v>1.9634954084936209E-3</v>
      </c>
      <c r="K2986" s="2">
        <f t="shared" ref="K2986:K2993" si="554">EXP(-9.7663+1.83097*LN(F2986)+1.09511*LN(G2986))</f>
        <v>3.6378364277704512E-3</v>
      </c>
      <c r="L2986" t="s">
        <v>13</v>
      </c>
    </row>
    <row r="2987" spans="1:12" hidden="1" x14ac:dyDescent="0.3">
      <c r="A2987">
        <v>22</v>
      </c>
      <c r="B2987">
        <v>75</v>
      </c>
      <c r="C2987">
        <v>1</v>
      </c>
      <c r="D2987">
        <v>22</v>
      </c>
      <c r="E2987" t="s">
        <v>15</v>
      </c>
      <c r="F2987">
        <v>5</v>
      </c>
      <c r="G2987">
        <v>3</v>
      </c>
      <c r="J2987" s="1">
        <f t="shared" si="546"/>
        <v>1.9634954084936209E-3</v>
      </c>
      <c r="K2987" s="2">
        <f t="shared" si="554"/>
        <v>3.6378364277704512E-3</v>
      </c>
      <c r="L2987" t="s">
        <v>13</v>
      </c>
    </row>
    <row r="2988" spans="1:12" hidden="1" x14ac:dyDescent="0.3">
      <c r="A2988">
        <v>22</v>
      </c>
      <c r="B2988">
        <v>75</v>
      </c>
      <c r="C2988">
        <v>1</v>
      </c>
      <c r="D2988">
        <v>22</v>
      </c>
      <c r="E2988" t="s">
        <v>15</v>
      </c>
      <c r="F2988">
        <v>5</v>
      </c>
      <c r="G2988">
        <v>3</v>
      </c>
      <c r="J2988" s="1">
        <f t="shared" si="546"/>
        <v>1.9634954084936209E-3</v>
      </c>
      <c r="K2988" s="2">
        <f t="shared" si="554"/>
        <v>3.6378364277704512E-3</v>
      </c>
      <c r="L2988" t="s">
        <v>13</v>
      </c>
    </row>
    <row r="2989" spans="1:12" hidden="1" x14ac:dyDescent="0.3">
      <c r="A2989">
        <v>22</v>
      </c>
      <c r="B2989">
        <v>75</v>
      </c>
      <c r="C2989">
        <v>1</v>
      </c>
      <c r="D2989">
        <v>14</v>
      </c>
      <c r="E2989" t="s">
        <v>14</v>
      </c>
      <c r="F2989">
        <v>5</v>
      </c>
      <c r="G2989">
        <v>3</v>
      </c>
      <c r="J2989" s="1">
        <f t="shared" si="546"/>
        <v>1.9634954084936209E-3</v>
      </c>
      <c r="K2989" s="2">
        <f t="shared" si="554"/>
        <v>3.6378364277704512E-3</v>
      </c>
      <c r="L2989" t="s">
        <v>13</v>
      </c>
    </row>
    <row r="2990" spans="1:12" hidden="1" x14ac:dyDescent="0.3">
      <c r="A2990">
        <v>22</v>
      </c>
      <c r="B2990">
        <v>75</v>
      </c>
      <c r="C2990">
        <v>1</v>
      </c>
      <c r="D2990">
        <v>14</v>
      </c>
      <c r="E2990" t="s">
        <v>14</v>
      </c>
      <c r="F2990">
        <v>5</v>
      </c>
      <c r="G2990">
        <v>3</v>
      </c>
      <c r="J2990" s="1">
        <f t="shared" si="546"/>
        <v>1.9634954084936209E-3</v>
      </c>
      <c r="K2990" s="2">
        <f t="shared" si="554"/>
        <v>3.6378364277704512E-3</v>
      </c>
      <c r="L2990" t="s">
        <v>13</v>
      </c>
    </row>
    <row r="2991" spans="1:12" hidden="1" x14ac:dyDescent="0.3">
      <c r="A2991">
        <v>22</v>
      </c>
      <c r="B2991">
        <v>75</v>
      </c>
      <c r="C2991">
        <v>1</v>
      </c>
      <c r="D2991">
        <v>22</v>
      </c>
      <c r="E2991" t="s">
        <v>15</v>
      </c>
      <c r="F2991">
        <v>10</v>
      </c>
      <c r="G2991">
        <v>3</v>
      </c>
      <c r="J2991" s="1">
        <f t="shared" si="546"/>
        <v>7.8539816339744835E-3</v>
      </c>
      <c r="K2991" s="2">
        <f t="shared" si="554"/>
        <v>1.2942556175112916E-2</v>
      </c>
      <c r="L2991" t="s">
        <v>13</v>
      </c>
    </row>
    <row r="2992" spans="1:12" hidden="1" x14ac:dyDescent="0.3">
      <c r="A2992">
        <v>22</v>
      </c>
      <c r="B2992">
        <v>75</v>
      </c>
      <c r="C2992">
        <v>1</v>
      </c>
      <c r="D2992">
        <v>22</v>
      </c>
      <c r="E2992" t="s">
        <v>15</v>
      </c>
      <c r="F2992">
        <v>10</v>
      </c>
      <c r="G2992">
        <v>3</v>
      </c>
      <c r="J2992" s="1">
        <f t="shared" si="546"/>
        <v>7.8539816339744835E-3</v>
      </c>
      <c r="K2992" s="2">
        <f t="shared" si="554"/>
        <v>1.2942556175112916E-2</v>
      </c>
      <c r="L2992" t="s">
        <v>13</v>
      </c>
    </row>
    <row r="2993" spans="1:12" hidden="1" x14ac:dyDescent="0.3">
      <c r="A2993">
        <v>22</v>
      </c>
      <c r="B2993">
        <v>75</v>
      </c>
      <c r="C2993">
        <v>1</v>
      </c>
      <c r="D2993">
        <v>22</v>
      </c>
      <c r="E2993" t="s">
        <v>15</v>
      </c>
      <c r="F2993">
        <v>10</v>
      </c>
      <c r="G2993">
        <v>3</v>
      </c>
      <c r="J2993" s="1">
        <f t="shared" si="546"/>
        <v>7.8539816339744835E-3</v>
      </c>
      <c r="K2993" s="2">
        <f t="shared" si="554"/>
        <v>1.2942556175112916E-2</v>
      </c>
      <c r="L2993" t="s">
        <v>13</v>
      </c>
    </row>
    <row r="2994" spans="1:12" hidden="1" x14ac:dyDescent="0.3">
      <c r="A2994">
        <v>22</v>
      </c>
      <c r="B2994">
        <v>75</v>
      </c>
      <c r="C2994">
        <v>1</v>
      </c>
      <c r="D2994">
        <v>2</v>
      </c>
      <c r="E2994" t="s">
        <v>16</v>
      </c>
      <c r="F2994">
        <v>10</v>
      </c>
      <c r="G2994">
        <v>10</v>
      </c>
      <c r="J2994" s="1">
        <f t="shared" si="546"/>
        <v>7.8539816339744835E-3</v>
      </c>
      <c r="K2994" s="2">
        <f t="shared" ref="K2994:K2995" si="555">EXP(-9.81042+1.86563*LN(F2994)+1.0563*LN(G2994))</f>
        <v>4.5847824058857317E-2</v>
      </c>
      <c r="L2994" t="s">
        <v>13</v>
      </c>
    </row>
    <row r="2995" spans="1:12" hidden="1" x14ac:dyDescent="0.3">
      <c r="A2995">
        <v>22</v>
      </c>
      <c r="B2995">
        <v>75</v>
      </c>
      <c r="C2995">
        <v>1</v>
      </c>
      <c r="D2995">
        <v>2</v>
      </c>
      <c r="E2995" t="s">
        <v>16</v>
      </c>
      <c r="F2995">
        <v>15</v>
      </c>
      <c r="G2995">
        <v>10</v>
      </c>
      <c r="J2995" s="1">
        <f t="shared" si="546"/>
        <v>1.7671458676442587E-2</v>
      </c>
      <c r="K2995" s="2">
        <f t="shared" si="555"/>
        <v>9.7687695493628809E-2</v>
      </c>
      <c r="L2995" t="s">
        <v>13</v>
      </c>
    </row>
    <row r="2996" spans="1:12" hidden="1" x14ac:dyDescent="0.3">
      <c r="A2996">
        <v>22</v>
      </c>
      <c r="B2996">
        <v>75</v>
      </c>
      <c r="C2996">
        <v>1</v>
      </c>
      <c r="D2996">
        <v>22</v>
      </c>
      <c r="E2996" t="s">
        <v>15</v>
      </c>
      <c r="F2996">
        <v>5</v>
      </c>
      <c r="G2996">
        <v>3</v>
      </c>
      <c r="J2996" s="1">
        <f t="shared" si="546"/>
        <v>1.9634954084936209E-3</v>
      </c>
      <c r="K2996" s="2">
        <f>EXP(-9.7663+1.83097*LN(F2996)+1.09511*LN(G2996))</f>
        <v>3.6378364277704512E-3</v>
      </c>
      <c r="L2996" t="s">
        <v>13</v>
      </c>
    </row>
    <row r="2997" spans="1:12" hidden="1" x14ac:dyDescent="0.3">
      <c r="A2997">
        <v>22</v>
      </c>
      <c r="B2997">
        <v>75</v>
      </c>
      <c r="C2997">
        <v>1</v>
      </c>
      <c r="D2997">
        <v>24</v>
      </c>
      <c r="E2997" t="s">
        <v>18</v>
      </c>
      <c r="F2997">
        <v>15</v>
      </c>
      <c r="G2997">
        <v>6</v>
      </c>
      <c r="J2997" s="1">
        <f t="shared" si="546"/>
        <v>1.7671458676442587E-2</v>
      </c>
      <c r="K2997" s="2">
        <f t="shared" ref="K2997:K3003" si="556">EXP(-9.81042+1.86563*LN(F2997)+1.0563*LN(G2997))</f>
        <v>5.6950957515054322E-2</v>
      </c>
      <c r="L2997" t="s">
        <v>13</v>
      </c>
    </row>
    <row r="2998" spans="1:12" hidden="1" x14ac:dyDescent="0.3">
      <c r="A2998">
        <v>22</v>
      </c>
      <c r="B2998">
        <v>75</v>
      </c>
      <c r="C2998">
        <v>1</v>
      </c>
      <c r="D2998">
        <v>2</v>
      </c>
      <c r="E2998" t="s">
        <v>16</v>
      </c>
      <c r="F2998">
        <v>10</v>
      </c>
      <c r="G2998">
        <v>10</v>
      </c>
      <c r="J2998" s="1">
        <f t="shared" si="546"/>
        <v>7.8539816339744835E-3</v>
      </c>
      <c r="K2998" s="2">
        <f t="shared" si="556"/>
        <v>4.5847824058857317E-2</v>
      </c>
      <c r="L2998" t="s">
        <v>13</v>
      </c>
    </row>
    <row r="2999" spans="1:12" hidden="1" x14ac:dyDescent="0.3">
      <c r="A2999">
        <v>22</v>
      </c>
      <c r="B2999">
        <v>75</v>
      </c>
      <c r="C2999">
        <v>1</v>
      </c>
      <c r="D2999">
        <v>2</v>
      </c>
      <c r="E2999" t="s">
        <v>16</v>
      </c>
      <c r="F2999">
        <v>10</v>
      </c>
      <c r="G2999">
        <v>10</v>
      </c>
      <c r="J2999" s="1">
        <f t="shared" si="546"/>
        <v>7.8539816339744835E-3</v>
      </c>
      <c r="K2999" s="2">
        <f t="shared" si="556"/>
        <v>4.5847824058857317E-2</v>
      </c>
      <c r="L2999" t="s">
        <v>13</v>
      </c>
    </row>
    <row r="3000" spans="1:12" hidden="1" x14ac:dyDescent="0.3">
      <c r="A3000">
        <v>22</v>
      </c>
      <c r="B3000">
        <v>75</v>
      </c>
      <c r="C3000">
        <v>1</v>
      </c>
      <c r="D3000">
        <v>2</v>
      </c>
      <c r="E3000" t="s">
        <v>16</v>
      </c>
      <c r="F3000">
        <v>15</v>
      </c>
      <c r="G3000">
        <v>10</v>
      </c>
      <c r="J3000" s="1">
        <f t="shared" si="546"/>
        <v>1.7671458676442587E-2</v>
      </c>
      <c r="K3000" s="2">
        <f t="shared" si="556"/>
        <v>9.7687695493628809E-2</v>
      </c>
      <c r="L3000" t="s">
        <v>13</v>
      </c>
    </row>
    <row r="3001" spans="1:12" hidden="1" x14ac:dyDescent="0.3">
      <c r="A3001">
        <v>22</v>
      </c>
      <c r="B3001">
        <v>75</v>
      </c>
      <c r="C3001">
        <v>1</v>
      </c>
      <c r="D3001">
        <v>24</v>
      </c>
      <c r="E3001" t="s">
        <v>18</v>
      </c>
      <c r="F3001">
        <v>15</v>
      </c>
      <c r="G3001">
        <v>6</v>
      </c>
      <c r="J3001" s="1">
        <f t="shared" si="546"/>
        <v>1.7671458676442587E-2</v>
      </c>
      <c r="K3001" s="2">
        <f t="shared" si="556"/>
        <v>5.6950957515054322E-2</v>
      </c>
      <c r="L3001" t="s">
        <v>13</v>
      </c>
    </row>
    <row r="3002" spans="1:12" hidden="1" x14ac:dyDescent="0.3">
      <c r="A3002">
        <v>22</v>
      </c>
      <c r="B3002">
        <v>75</v>
      </c>
      <c r="C3002">
        <v>1</v>
      </c>
      <c r="D3002">
        <v>24</v>
      </c>
      <c r="E3002" t="s">
        <v>18</v>
      </c>
      <c r="F3002">
        <v>10</v>
      </c>
      <c r="G3002">
        <v>6</v>
      </c>
      <c r="J3002" s="1">
        <f t="shared" si="546"/>
        <v>7.8539816339744835E-3</v>
      </c>
      <c r="K3002" s="2">
        <f t="shared" si="556"/>
        <v>2.6728826664807165E-2</v>
      </c>
      <c r="L3002" t="s">
        <v>13</v>
      </c>
    </row>
    <row r="3003" spans="1:12" hidden="1" x14ac:dyDescent="0.3">
      <c r="A3003">
        <v>22</v>
      </c>
      <c r="B3003">
        <v>75</v>
      </c>
      <c r="C3003">
        <v>1</v>
      </c>
      <c r="D3003">
        <v>24</v>
      </c>
      <c r="E3003" t="s">
        <v>18</v>
      </c>
      <c r="F3003">
        <v>5</v>
      </c>
      <c r="G3003">
        <v>6</v>
      </c>
      <c r="J3003" s="1">
        <f t="shared" si="546"/>
        <v>1.9634954084936209E-3</v>
      </c>
      <c r="K3003" s="2">
        <f t="shared" si="556"/>
        <v>7.3344795804612326E-3</v>
      </c>
      <c r="L3003" t="s">
        <v>13</v>
      </c>
    </row>
    <row r="3004" spans="1:12" hidden="1" x14ac:dyDescent="0.3">
      <c r="A3004">
        <v>22</v>
      </c>
      <c r="B3004">
        <v>75</v>
      </c>
      <c r="C3004">
        <v>1</v>
      </c>
      <c r="D3004">
        <v>22</v>
      </c>
      <c r="E3004" t="s">
        <v>15</v>
      </c>
      <c r="F3004">
        <v>5</v>
      </c>
      <c r="G3004">
        <v>3</v>
      </c>
      <c r="J3004" s="1">
        <f t="shared" si="546"/>
        <v>1.9634954084936209E-3</v>
      </c>
      <c r="K3004" s="2">
        <f t="shared" ref="K3004:K3008" si="557">EXP(-9.7663+1.83097*LN(F3004)+1.09511*LN(G3004))</f>
        <v>3.6378364277704512E-3</v>
      </c>
      <c r="L3004" t="s">
        <v>13</v>
      </c>
    </row>
    <row r="3005" spans="1:12" hidden="1" x14ac:dyDescent="0.3">
      <c r="A3005">
        <v>22</v>
      </c>
      <c r="B3005">
        <v>75</v>
      </c>
      <c r="C3005">
        <v>1</v>
      </c>
      <c r="D3005">
        <v>10</v>
      </c>
      <c r="E3005" t="s">
        <v>12</v>
      </c>
      <c r="F3005">
        <v>5</v>
      </c>
      <c r="G3005">
        <v>3</v>
      </c>
      <c r="J3005" s="1">
        <f t="shared" si="546"/>
        <v>1.9634954084936209E-3</v>
      </c>
      <c r="K3005" s="2">
        <f t="shared" si="557"/>
        <v>3.6378364277704512E-3</v>
      </c>
      <c r="L3005" t="s">
        <v>13</v>
      </c>
    </row>
    <row r="3006" spans="1:12" hidden="1" x14ac:dyDescent="0.3">
      <c r="A3006">
        <v>22</v>
      </c>
      <c r="B3006">
        <v>75</v>
      </c>
      <c r="C3006">
        <v>1</v>
      </c>
      <c r="D3006">
        <v>10</v>
      </c>
      <c r="E3006" t="s">
        <v>12</v>
      </c>
      <c r="F3006">
        <v>5</v>
      </c>
      <c r="G3006">
        <v>3</v>
      </c>
      <c r="J3006" s="1">
        <f t="shared" si="546"/>
        <v>1.9634954084936209E-3</v>
      </c>
      <c r="K3006" s="2">
        <f t="shared" si="557"/>
        <v>3.6378364277704512E-3</v>
      </c>
      <c r="L3006" t="s">
        <v>13</v>
      </c>
    </row>
    <row r="3007" spans="1:12" hidden="1" x14ac:dyDescent="0.3">
      <c r="A3007">
        <v>22</v>
      </c>
      <c r="B3007">
        <v>75</v>
      </c>
      <c r="C3007">
        <v>1</v>
      </c>
      <c r="D3007">
        <v>10</v>
      </c>
      <c r="E3007" t="s">
        <v>12</v>
      </c>
      <c r="F3007">
        <v>10</v>
      </c>
      <c r="G3007">
        <v>3</v>
      </c>
      <c r="J3007" s="1">
        <f t="shared" si="546"/>
        <v>7.8539816339744835E-3</v>
      </c>
      <c r="K3007" s="2">
        <f t="shared" si="557"/>
        <v>1.2942556175112916E-2</v>
      </c>
      <c r="L3007" t="s">
        <v>13</v>
      </c>
    </row>
    <row r="3008" spans="1:12" hidden="1" x14ac:dyDescent="0.3">
      <c r="A3008">
        <v>22</v>
      </c>
      <c r="B3008">
        <v>75</v>
      </c>
      <c r="C3008">
        <v>1</v>
      </c>
      <c r="D3008">
        <v>10</v>
      </c>
      <c r="E3008" t="s">
        <v>12</v>
      </c>
      <c r="F3008">
        <v>5</v>
      </c>
      <c r="G3008">
        <v>3</v>
      </c>
      <c r="J3008" s="1">
        <f t="shared" si="546"/>
        <v>1.9634954084936209E-3</v>
      </c>
      <c r="K3008" s="2">
        <f t="shared" si="557"/>
        <v>3.6378364277704512E-3</v>
      </c>
      <c r="L3008" t="s">
        <v>13</v>
      </c>
    </row>
    <row r="3009" spans="1:12" hidden="1" x14ac:dyDescent="0.3">
      <c r="A3009">
        <v>22</v>
      </c>
      <c r="B3009">
        <v>75</v>
      </c>
      <c r="C3009">
        <v>1</v>
      </c>
      <c r="D3009">
        <v>2</v>
      </c>
      <c r="E3009" t="s">
        <v>16</v>
      </c>
      <c r="F3009">
        <v>10</v>
      </c>
      <c r="G3009">
        <v>10</v>
      </c>
      <c r="J3009" s="1">
        <f t="shared" si="546"/>
        <v>7.8539816339744835E-3</v>
      </c>
      <c r="K3009" s="2">
        <f>EXP(-9.81042+1.86563*LN(F3009)+1.0563*LN(G3009))</f>
        <v>4.5847824058857317E-2</v>
      </c>
      <c r="L3009" t="s">
        <v>13</v>
      </c>
    </row>
    <row r="3010" spans="1:12" hidden="1" x14ac:dyDescent="0.3">
      <c r="A3010">
        <v>22</v>
      </c>
      <c r="B3010">
        <v>75</v>
      </c>
      <c r="C3010">
        <v>1</v>
      </c>
      <c r="D3010">
        <v>10</v>
      </c>
      <c r="E3010" t="s">
        <v>12</v>
      </c>
      <c r="F3010">
        <v>25</v>
      </c>
      <c r="G3010">
        <v>6</v>
      </c>
      <c r="J3010" s="1">
        <f t="shared" si="546"/>
        <v>4.9087385212340517E-2</v>
      </c>
      <c r="K3010" s="2">
        <f t="shared" ref="K3010:K3015" si="558">EXP(-9.7663+1.83097*LN(F3010)+1.09511*LN(G3010))</f>
        <v>0.14801210491524977</v>
      </c>
      <c r="L3010" t="s">
        <v>17</v>
      </c>
    </row>
    <row r="3011" spans="1:12" hidden="1" x14ac:dyDescent="0.3">
      <c r="A3011">
        <v>22</v>
      </c>
      <c r="B3011">
        <v>75</v>
      </c>
      <c r="C3011">
        <v>1</v>
      </c>
      <c r="D3011">
        <v>22</v>
      </c>
      <c r="E3011" t="s">
        <v>15</v>
      </c>
      <c r="F3011">
        <v>5</v>
      </c>
      <c r="G3011">
        <v>3</v>
      </c>
      <c r="J3011" s="1">
        <f t="shared" ref="J3011:J3074" si="559">((F3011*F3011/10000)*(PI()/4*C3011))</f>
        <v>1.9634954084936209E-3</v>
      </c>
      <c r="K3011" s="2">
        <f t="shared" si="558"/>
        <v>3.6378364277704512E-3</v>
      </c>
      <c r="L3011" t="s">
        <v>13</v>
      </c>
    </row>
    <row r="3012" spans="1:12" hidden="1" x14ac:dyDescent="0.3">
      <c r="A3012">
        <v>22</v>
      </c>
      <c r="B3012">
        <v>75</v>
      </c>
      <c r="C3012">
        <v>1</v>
      </c>
      <c r="D3012">
        <v>14</v>
      </c>
      <c r="E3012" t="s">
        <v>14</v>
      </c>
      <c r="F3012">
        <v>5</v>
      </c>
      <c r="G3012">
        <v>3</v>
      </c>
      <c r="J3012" s="1">
        <f t="shared" si="559"/>
        <v>1.9634954084936209E-3</v>
      </c>
      <c r="K3012" s="2">
        <f t="shared" si="558"/>
        <v>3.6378364277704512E-3</v>
      </c>
      <c r="L3012" t="s">
        <v>13</v>
      </c>
    </row>
    <row r="3013" spans="1:12" hidden="1" x14ac:dyDescent="0.3">
      <c r="A3013">
        <v>22</v>
      </c>
      <c r="B3013">
        <v>75</v>
      </c>
      <c r="C3013">
        <v>1</v>
      </c>
      <c r="D3013">
        <v>14</v>
      </c>
      <c r="E3013" t="s">
        <v>14</v>
      </c>
      <c r="F3013">
        <v>5</v>
      </c>
      <c r="G3013">
        <v>3</v>
      </c>
      <c r="J3013" s="1">
        <f t="shared" si="559"/>
        <v>1.9634954084936209E-3</v>
      </c>
      <c r="K3013" s="2">
        <f t="shared" si="558"/>
        <v>3.6378364277704512E-3</v>
      </c>
      <c r="L3013" t="s">
        <v>13</v>
      </c>
    </row>
    <row r="3014" spans="1:12" hidden="1" x14ac:dyDescent="0.3">
      <c r="A3014">
        <v>22</v>
      </c>
      <c r="B3014">
        <v>75</v>
      </c>
      <c r="C3014">
        <v>1</v>
      </c>
      <c r="D3014">
        <v>14</v>
      </c>
      <c r="E3014" t="s">
        <v>14</v>
      </c>
      <c r="F3014">
        <v>5</v>
      </c>
      <c r="G3014">
        <v>3</v>
      </c>
      <c r="J3014" s="1">
        <f t="shared" si="559"/>
        <v>1.9634954084936209E-3</v>
      </c>
      <c r="K3014" s="2">
        <f t="shared" si="558"/>
        <v>3.6378364277704512E-3</v>
      </c>
      <c r="L3014" t="s">
        <v>13</v>
      </c>
    </row>
    <row r="3015" spans="1:12" hidden="1" x14ac:dyDescent="0.3">
      <c r="A3015">
        <v>22</v>
      </c>
      <c r="B3015">
        <v>75</v>
      </c>
      <c r="C3015">
        <v>1</v>
      </c>
      <c r="D3015">
        <v>14</v>
      </c>
      <c r="E3015" t="s">
        <v>14</v>
      </c>
      <c r="F3015">
        <v>5</v>
      </c>
      <c r="G3015">
        <v>3</v>
      </c>
      <c r="J3015" s="1">
        <f t="shared" si="559"/>
        <v>1.9634954084936209E-3</v>
      </c>
      <c r="K3015" s="2">
        <f t="shared" si="558"/>
        <v>3.6378364277704512E-3</v>
      </c>
      <c r="L3015" t="s">
        <v>13</v>
      </c>
    </row>
    <row r="3016" spans="1:12" hidden="1" x14ac:dyDescent="0.3">
      <c r="A3016">
        <v>22</v>
      </c>
      <c r="B3016">
        <v>75</v>
      </c>
      <c r="C3016">
        <v>1</v>
      </c>
      <c r="D3016">
        <v>24</v>
      </c>
      <c r="E3016" t="s">
        <v>18</v>
      </c>
      <c r="F3016">
        <v>10</v>
      </c>
      <c r="G3016">
        <v>5</v>
      </c>
      <c r="J3016" s="1">
        <f t="shared" si="559"/>
        <v>7.8539816339744835E-3</v>
      </c>
      <c r="K3016" s="2">
        <f>EXP(-9.81042+1.86563*LN(F3016)+1.0563*LN(G3016))</f>
        <v>2.2046555420420225E-2</v>
      </c>
      <c r="L3016" t="s">
        <v>13</v>
      </c>
    </row>
    <row r="3017" spans="1:12" hidden="1" x14ac:dyDescent="0.3">
      <c r="A3017">
        <v>22</v>
      </c>
      <c r="B3017">
        <v>75</v>
      </c>
      <c r="C3017">
        <v>1</v>
      </c>
      <c r="D3017">
        <v>10</v>
      </c>
      <c r="E3017" t="s">
        <v>12</v>
      </c>
      <c r="F3017">
        <v>10</v>
      </c>
      <c r="G3017">
        <v>3</v>
      </c>
      <c r="J3017" s="1">
        <f t="shared" si="559"/>
        <v>7.8539816339744835E-3</v>
      </c>
      <c r="K3017" s="2">
        <f t="shared" ref="K3017:K3018" si="560">EXP(-9.7663+1.83097*LN(F3017)+1.09511*LN(G3017))</f>
        <v>1.2942556175112916E-2</v>
      </c>
      <c r="L3017" t="s">
        <v>13</v>
      </c>
    </row>
    <row r="3018" spans="1:12" hidden="1" x14ac:dyDescent="0.3">
      <c r="A3018">
        <v>22</v>
      </c>
      <c r="B3018">
        <v>75</v>
      </c>
      <c r="C3018">
        <v>1</v>
      </c>
      <c r="D3018">
        <v>10</v>
      </c>
      <c r="E3018" t="s">
        <v>12</v>
      </c>
      <c r="F3018">
        <v>5</v>
      </c>
      <c r="G3018">
        <v>3</v>
      </c>
      <c r="J3018" s="1">
        <f t="shared" si="559"/>
        <v>1.9634954084936209E-3</v>
      </c>
      <c r="K3018" s="2">
        <f t="shared" si="560"/>
        <v>3.6378364277704512E-3</v>
      </c>
      <c r="L3018" t="s">
        <v>13</v>
      </c>
    </row>
    <row r="3019" spans="1:12" hidden="1" x14ac:dyDescent="0.3">
      <c r="A3019">
        <v>22</v>
      </c>
      <c r="B3019">
        <v>75</v>
      </c>
      <c r="C3019">
        <v>1</v>
      </c>
      <c r="D3019">
        <v>24</v>
      </c>
      <c r="E3019" t="s">
        <v>18</v>
      </c>
      <c r="F3019">
        <v>5</v>
      </c>
      <c r="G3019">
        <v>3</v>
      </c>
      <c r="J3019" s="1">
        <f t="shared" si="559"/>
        <v>1.9634954084936209E-3</v>
      </c>
      <c r="K3019" s="2">
        <f t="shared" ref="K3019:K3021" si="561">EXP(-9.81042+1.86563*LN(F3019)+1.0563*LN(G3019))</f>
        <v>3.5268851656513989E-3</v>
      </c>
      <c r="L3019" t="s">
        <v>13</v>
      </c>
    </row>
    <row r="3020" spans="1:12" hidden="1" x14ac:dyDescent="0.3">
      <c r="A3020">
        <v>22</v>
      </c>
      <c r="B3020">
        <v>75</v>
      </c>
      <c r="C3020">
        <v>1</v>
      </c>
      <c r="D3020">
        <v>24</v>
      </c>
      <c r="E3020" t="s">
        <v>18</v>
      </c>
      <c r="F3020">
        <v>10</v>
      </c>
      <c r="G3020">
        <v>6</v>
      </c>
      <c r="J3020" s="1">
        <f t="shared" si="559"/>
        <v>7.8539816339744835E-3</v>
      </c>
      <c r="K3020" s="2">
        <f t="shared" si="561"/>
        <v>2.6728826664807165E-2</v>
      </c>
      <c r="L3020" t="s">
        <v>13</v>
      </c>
    </row>
    <row r="3021" spans="1:12" hidden="1" x14ac:dyDescent="0.3">
      <c r="A3021">
        <v>22</v>
      </c>
      <c r="B3021">
        <v>75</v>
      </c>
      <c r="C3021">
        <v>1</v>
      </c>
      <c r="D3021">
        <v>24</v>
      </c>
      <c r="E3021" t="s">
        <v>18</v>
      </c>
      <c r="F3021">
        <v>5</v>
      </c>
      <c r="G3021">
        <v>6</v>
      </c>
      <c r="J3021" s="1">
        <f t="shared" si="559"/>
        <v>1.9634954084936209E-3</v>
      </c>
      <c r="K3021" s="2">
        <f t="shared" si="561"/>
        <v>7.3344795804612326E-3</v>
      </c>
      <c r="L3021" t="s">
        <v>13</v>
      </c>
    </row>
    <row r="3022" spans="1:12" hidden="1" x14ac:dyDescent="0.3">
      <c r="A3022">
        <v>22</v>
      </c>
      <c r="B3022">
        <v>75</v>
      </c>
      <c r="C3022">
        <v>1</v>
      </c>
      <c r="D3022">
        <v>22</v>
      </c>
      <c r="E3022" t="s">
        <v>15</v>
      </c>
      <c r="F3022">
        <v>5</v>
      </c>
      <c r="G3022">
        <v>3</v>
      </c>
      <c r="J3022" s="1">
        <f t="shared" si="559"/>
        <v>1.9634954084936209E-3</v>
      </c>
      <c r="K3022" s="2">
        <f t="shared" ref="K3022:K3026" si="562">EXP(-9.7663+1.83097*LN(F3022)+1.09511*LN(G3022))</f>
        <v>3.6378364277704512E-3</v>
      </c>
      <c r="L3022" t="s">
        <v>13</v>
      </c>
    </row>
    <row r="3023" spans="1:12" hidden="1" x14ac:dyDescent="0.3">
      <c r="A3023">
        <v>22</v>
      </c>
      <c r="B3023">
        <v>75</v>
      </c>
      <c r="C3023">
        <v>1</v>
      </c>
      <c r="D3023">
        <v>10</v>
      </c>
      <c r="E3023" t="s">
        <v>21</v>
      </c>
      <c r="F3023">
        <v>5</v>
      </c>
      <c r="G3023">
        <v>3</v>
      </c>
      <c r="J3023" s="1">
        <f t="shared" si="559"/>
        <v>1.9634954084936209E-3</v>
      </c>
      <c r="K3023" s="2">
        <f t="shared" si="562"/>
        <v>3.6378364277704512E-3</v>
      </c>
      <c r="L3023" t="s">
        <v>13</v>
      </c>
    </row>
    <row r="3024" spans="1:12" hidden="1" x14ac:dyDescent="0.3">
      <c r="A3024">
        <v>22</v>
      </c>
      <c r="B3024">
        <v>75</v>
      </c>
      <c r="C3024">
        <v>1</v>
      </c>
      <c r="D3024">
        <v>10</v>
      </c>
      <c r="E3024" t="s">
        <v>12</v>
      </c>
      <c r="F3024">
        <v>5</v>
      </c>
      <c r="G3024">
        <v>3</v>
      </c>
      <c r="J3024" s="1">
        <f t="shared" si="559"/>
        <v>1.9634954084936209E-3</v>
      </c>
      <c r="K3024" s="2">
        <f t="shared" si="562"/>
        <v>3.6378364277704512E-3</v>
      </c>
      <c r="L3024" t="s">
        <v>13</v>
      </c>
    </row>
    <row r="3025" spans="1:12" hidden="1" x14ac:dyDescent="0.3">
      <c r="A3025">
        <v>22</v>
      </c>
      <c r="B3025">
        <v>75</v>
      </c>
      <c r="C3025">
        <v>1</v>
      </c>
      <c r="D3025">
        <v>10</v>
      </c>
      <c r="E3025" t="s">
        <v>12</v>
      </c>
      <c r="F3025">
        <v>10</v>
      </c>
      <c r="G3025">
        <v>3</v>
      </c>
      <c r="J3025" s="1">
        <f t="shared" si="559"/>
        <v>7.8539816339744835E-3</v>
      </c>
      <c r="K3025" s="2">
        <f t="shared" si="562"/>
        <v>1.2942556175112916E-2</v>
      </c>
      <c r="L3025" t="s">
        <v>13</v>
      </c>
    </row>
    <row r="3026" spans="1:12" hidden="1" x14ac:dyDescent="0.3">
      <c r="A3026">
        <v>22</v>
      </c>
      <c r="B3026">
        <v>75</v>
      </c>
      <c r="C3026">
        <v>1</v>
      </c>
      <c r="D3026">
        <v>10</v>
      </c>
      <c r="E3026" t="s">
        <v>12</v>
      </c>
      <c r="F3026">
        <v>5</v>
      </c>
      <c r="G3026">
        <v>3</v>
      </c>
      <c r="J3026" s="1">
        <f t="shared" si="559"/>
        <v>1.9634954084936209E-3</v>
      </c>
      <c r="K3026" s="2">
        <f t="shared" si="562"/>
        <v>3.6378364277704512E-3</v>
      </c>
      <c r="L3026" t="s">
        <v>13</v>
      </c>
    </row>
    <row r="3027" spans="1:12" hidden="1" x14ac:dyDescent="0.3">
      <c r="A3027">
        <v>22</v>
      </c>
      <c r="B3027">
        <v>75</v>
      </c>
      <c r="C3027">
        <v>1</v>
      </c>
      <c r="D3027">
        <v>24</v>
      </c>
      <c r="E3027" t="s">
        <v>18</v>
      </c>
      <c r="F3027">
        <v>5</v>
      </c>
      <c r="G3027">
        <v>3</v>
      </c>
      <c r="J3027" s="1">
        <f t="shared" si="559"/>
        <v>1.9634954084936209E-3</v>
      </c>
      <c r="K3027" s="2">
        <f>EXP(-9.81042+1.86563*LN(F3027)+1.0563*LN(G3027))</f>
        <v>3.5268851656513989E-3</v>
      </c>
      <c r="L3027" t="s">
        <v>13</v>
      </c>
    </row>
    <row r="3028" spans="1:12" hidden="1" x14ac:dyDescent="0.3">
      <c r="A3028">
        <v>22</v>
      </c>
      <c r="B3028">
        <v>75</v>
      </c>
      <c r="C3028">
        <v>1</v>
      </c>
      <c r="D3028">
        <v>10</v>
      </c>
      <c r="E3028" t="s">
        <v>12</v>
      </c>
      <c r="F3028">
        <v>25</v>
      </c>
      <c r="G3028">
        <v>6</v>
      </c>
      <c r="J3028" s="1">
        <f t="shared" si="559"/>
        <v>4.9087385212340517E-2</v>
      </c>
      <c r="K3028" s="2">
        <f>EXP(-9.7663+1.83097*LN(F3028)+1.09511*LN(G3028))</f>
        <v>0.14801210491524977</v>
      </c>
      <c r="L3028" t="s">
        <v>17</v>
      </c>
    </row>
    <row r="3029" spans="1:12" hidden="1" x14ac:dyDescent="0.3">
      <c r="A3029">
        <v>22</v>
      </c>
      <c r="B3029">
        <v>75</v>
      </c>
      <c r="C3029">
        <v>1</v>
      </c>
      <c r="D3029">
        <v>24</v>
      </c>
      <c r="E3029" t="s">
        <v>18</v>
      </c>
      <c r="F3029">
        <v>5</v>
      </c>
      <c r="G3029">
        <v>3</v>
      </c>
      <c r="J3029" s="1">
        <f t="shared" si="559"/>
        <v>1.9634954084936209E-3</v>
      </c>
      <c r="K3029" s="2">
        <f>EXP(-9.81042+1.86563*LN(F3029)+1.0563*LN(G3029))</f>
        <v>3.5268851656513989E-3</v>
      </c>
      <c r="L3029" t="s">
        <v>13</v>
      </c>
    </row>
    <row r="3030" spans="1:12" hidden="1" x14ac:dyDescent="0.3">
      <c r="A3030">
        <v>29</v>
      </c>
      <c r="B3030">
        <v>92</v>
      </c>
      <c r="C3030">
        <v>1</v>
      </c>
      <c r="D3030">
        <v>22</v>
      </c>
      <c r="E3030" t="s">
        <v>15</v>
      </c>
      <c r="F3030">
        <v>5</v>
      </c>
      <c r="G3030">
        <v>3</v>
      </c>
      <c r="J3030" s="1">
        <f t="shared" si="559"/>
        <v>1.9634954084936209E-3</v>
      </c>
      <c r="K3030" s="2">
        <f t="shared" ref="K3030:K3031" si="563">EXP(-9.7663+1.83097*LN(F3030)+1.09511*LN(G3030))</f>
        <v>3.6378364277704512E-3</v>
      </c>
      <c r="L3030" t="s">
        <v>13</v>
      </c>
    </row>
    <row r="3031" spans="1:12" hidden="1" x14ac:dyDescent="0.3">
      <c r="A3031">
        <v>29</v>
      </c>
      <c r="B3031">
        <v>92</v>
      </c>
      <c r="C3031">
        <v>1</v>
      </c>
      <c r="D3031">
        <v>22</v>
      </c>
      <c r="E3031" t="s">
        <v>15</v>
      </c>
      <c r="F3031">
        <v>5</v>
      </c>
      <c r="G3031">
        <v>3</v>
      </c>
      <c r="J3031" s="1">
        <f t="shared" si="559"/>
        <v>1.9634954084936209E-3</v>
      </c>
      <c r="K3031" s="2">
        <f t="shared" si="563"/>
        <v>3.6378364277704512E-3</v>
      </c>
      <c r="L3031" t="s">
        <v>13</v>
      </c>
    </row>
    <row r="3032" spans="1:12" hidden="1" x14ac:dyDescent="0.3">
      <c r="A3032">
        <v>29</v>
      </c>
      <c r="B3032">
        <v>92</v>
      </c>
      <c r="C3032">
        <v>1</v>
      </c>
      <c r="D3032">
        <v>24</v>
      </c>
      <c r="E3032" t="s">
        <v>18</v>
      </c>
      <c r="F3032">
        <v>15</v>
      </c>
      <c r="G3032">
        <v>6</v>
      </c>
      <c r="J3032" s="1">
        <f t="shared" si="559"/>
        <v>1.7671458676442587E-2</v>
      </c>
      <c r="K3032" s="2">
        <f t="shared" ref="K3032:K3038" si="564">EXP(-9.81042+1.86563*LN(F3032)+1.0563*LN(G3032))</f>
        <v>5.6950957515054322E-2</v>
      </c>
      <c r="L3032" t="s">
        <v>13</v>
      </c>
    </row>
    <row r="3033" spans="1:12" hidden="1" x14ac:dyDescent="0.3">
      <c r="A3033">
        <v>29</v>
      </c>
      <c r="B3033">
        <v>92</v>
      </c>
      <c r="C3033">
        <v>1</v>
      </c>
      <c r="D3033">
        <v>24</v>
      </c>
      <c r="E3033" t="s">
        <v>18</v>
      </c>
      <c r="F3033">
        <v>10</v>
      </c>
      <c r="G3033">
        <v>6</v>
      </c>
      <c r="J3033" s="1">
        <f t="shared" si="559"/>
        <v>7.8539816339744835E-3</v>
      </c>
      <c r="K3033" s="2">
        <f t="shared" si="564"/>
        <v>2.6728826664807165E-2</v>
      </c>
      <c r="L3033" t="s">
        <v>13</v>
      </c>
    </row>
    <row r="3034" spans="1:12" hidden="1" x14ac:dyDescent="0.3">
      <c r="A3034">
        <v>29</v>
      </c>
      <c r="B3034">
        <v>92</v>
      </c>
      <c r="C3034">
        <v>1</v>
      </c>
      <c r="D3034">
        <v>24</v>
      </c>
      <c r="E3034" t="s">
        <v>18</v>
      </c>
      <c r="F3034">
        <v>10</v>
      </c>
      <c r="G3034">
        <v>6</v>
      </c>
      <c r="J3034" s="1">
        <f t="shared" si="559"/>
        <v>7.8539816339744835E-3</v>
      </c>
      <c r="K3034" s="2">
        <f t="shared" si="564"/>
        <v>2.6728826664807165E-2</v>
      </c>
      <c r="L3034" t="s">
        <v>13</v>
      </c>
    </row>
    <row r="3035" spans="1:12" hidden="1" x14ac:dyDescent="0.3">
      <c r="A3035">
        <v>29</v>
      </c>
      <c r="B3035">
        <v>92</v>
      </c>
      <c r="C3035">
        <v>1</v>
      </c>
      <c r="D3035">
        <v>24</v>
      </c>
      <c r="E3035" t="s">
        <v>18</v>
      </c>
      <c r="F3035">
        <v>15</v>
      </c>
      <c r="G3035">
        <v>6</v>
      </c>
      <c r="J3035" s="1">
        <f t="shared" si="559"/>
        <v>1.7671458676442587E-2</v>
      </c>
      <c r="K3035" s="2">
        <f t="shared" si="564"/>
        <v>5.6950957515054322E-2</v>
      </c>
      <c r="L3035" t="s">
        <v>13</v>
      </c>
    </row>
    <row r="3036" spans="1:12" hidden="1" x14ac:dyDescent="0.3">
      <c r="A3036">
        <v>29</v>
      </c>
      <c r="B3036">
        <v>92</v>
      </c>
      <c r="C3036">
        <v>1</v>
      </c>
      <c r="D3036">
        <v>24</v>
      </c>
      <c r="E3036" t="s">
        <v>18</v>
      </c>
      <c r="F3036">
        <v>15</v>
      </c>
      <c r="G3036">
        <v>6</v>
      </c>
      <c r="J3036" s="1">
        <f t="shared" si="559"/>
        <v>1.7671458676442587E-2</v>
      </c>
      <c r="K3036" s="2">
        <f t="shared" si="564"/>
        <v>5.6950957515054322E-2</v>
      </c>
      <c r="L3036" t="s">
        <v>13</v>
      </c>
    </row>
    <row r="3037" spans="1:12" hidden="1" x14ac:dyDescent="0.3">
      <c r="A3037">
        <v>29</v>
      </c>
      <c r="B3037">
        <v>92</v>
      </c>
      <c r="C3037">
        <v>1</v>
      </c>
      <c r="D3037">
        <v>24</v>
      </c>
      <c r="E3037" t="s">
        <v>18</v>
      </c>
      <c r="F3037">
        <v>10</v>
      </c>
      <c r="G3037">
        <v>6</v>
      </c>
      <c r="J3037" s="1">
        <f t="shared" si="559"/>
        <v>7.8539816339744835E-3</v>
      </c>
      <c r="K3037" s="2">
        <f t="shared" si="564"/>
        <v>2.6728826664807165E-2</v>
      </c>
      <c r="L3037" t="s">
        <v>13</v>
      </c>
    </row>
    <row r="3038" spans="1:12" hidden="1" x14ac:dyDescent="0.3">
      <c r="A3038">
        <v>29</v>
      </c>
      <c r="B3038">
        <v>92</v>
      </c>
      <c r="C3038">
        <v>1</v>
      </c>
      <c r="D3038">
        <v>24</v>
      </c>
      <c r="E3038" t="s">
        <v>18</v>
      </c>
      <c r="F3038">
        <v>5</v>
      </c>
      <c r="G3038">
        <v>6</v>
      </c>
      <c r="J3038" s="1">
        <f t="shared" si="559"/>
        <v>1.9634954084936209E-3</v>
      </c>
      <c r="K3038" s="2">
        <f t="shared" si="564"/>
        <v>7.3344795804612326E-3</v>
      </c>
      <c r="L3038" t="s">
        <v>13</v>
      </c>
    </row>
    <row r="3039" spans="1:12" hidden="1" x14ac:dyDescent="0.3">
      <c r="A3039">
        <v>29</v>
      </c>
      <c r="B3039">
        <v>92</v>
      </c>
      <c r="C3039">
        <v>1</v>
      </c>
      <c r="D3039">
        <v>22</v>
      </c>
      <c r="E3039" t="s">
        <v>15</v>
      </c>
      <c r="F3039">
        <v>5</v>
      </c>
      <c r="G3039">
        <v>3</v>
      </c>
      <c r="J3039" s="1">
        <f t="shared" si="559"/>
        <v>1.9634954084936209E-3</v>
      </c>
      <c r="K3039" s="2">
        <f t="shared" ref="K3039:K3040" si="565">EXP(-9.7663+1.83097*LN(F3039)+1.09511*LN(G3039))</f>
        <v>3.6378364277704512E-3</v>
      </c>
      <c r="L3039" t="s">
        <v>13</v>
      </c>
    </row>
    <row r="3040" spans="1:12" hidden="1" x14ac:dyDescent="0.3">
      <c r="A3040">
        <v>29</v>
      </c>
      <c r="B3040">
        <v>92</v>
      </c>
      <c r="C3040">
        <v>1</v>
      </c>
      <c r="D3040">
        <v>10</v>
      </c>
      <c r="E3040" t="s">
        <v>12</v>
      </c>
      <c r="F3040">
        <v>5</v>
      </c>
      <c r="G3040">
        <v>3</v>
      </c>
      <c r="J3040" s="1">
        <f t="shared" si="559"/>
        <v>1.9634954084936209E-3</v>
      </c>
      <c r="K3040" s="2">
        <f t="shared" si="565"/>
        <v>3.6378364277704512E-3</v>
      </c>
      <c r="L3040" t="s">
        <v>13</v>
      </c>
    </row>
    <row r="3041" spans="1:12" hidden="1" x14ac:dyDescent="0.3">
      <c r="A3041">
        <v>29</v>
      </c>
      <c r="B3041">
        <v>92</v>
      </c>
      <c r="C3041">
        <v>1</v>
      </c>
      <c r="D3041">
        <v>24</v>
      </c>
      <c r="E3041" t="s">
        <v>18</v>
      </c>
      <c r="F3041">
        <v>5</v>
      </c>
      <c r="G3041">
        <v>3</v>
      </c>
      <c r="J3041" s="1">
        <f t="shared" si="559"/>
        <v>1.9634954084936209E-3</v>
      </c>
      <c r="K3041" s="2">
        <f t="shared" ref="K3041:K3044" si="566">EXP(-9.81042+1.86563*LN(F3041)+1.0563*LN(G3041))</f>
        <v>3.5268851656513989E-3</v>
      </c>
      <c r="L3041" t="s">
        <v>13</v>
      </c>
    </row>
    <row r="3042" spans="1:12" hidden="1" x14ac:dyDescent="0.3">
      <c r="A3042">
        <v>29</v>
      </c>
      <c r="B3042">
        <v>92</v>
      </c>
      <c r="C3042">
        <v>1</v>
      </c>
      <c r="D3042">
        <v>24</v>
      </c>
      <c r="E3042" t="s">
        <v>18</v>
      </c>
      <c r="F3042">
        <v>20</v>
      </c>
      <c r="G3042">
        <v>3</v>
      </c>
      <c r="J3042" s="1">
        <f t="shared" si="559"/>
        <v>3.1415926535897934E-2</v>
      </c>
      <c r="K3042" s="2">
        <f t="shared" si="566"/>
        <v>4.6839527025336621E-2</v>
      </c>
      <c r="L3042" t="s">
        <v>17</v>
      </c>
    </row>
    <row r="3043" spans="1:12" hidden="1" x14ac:dyDescent="0.3">
      <c r="A3043">
        <v>29</v>
      </c>
      <c r="B3043">
        <v>92</v>
      </c>
      <c r="C3043">
        <v>1</v>
      </c>
      <c r="D3043">
        <v>24</v>
      </c>
      <c r="E3043" t="s">
        <v>18</v>
      </c>
      <c r="F3043">
        <v>10</v>
      </c>
      <c r="G3043">
        <v>3</v>
      </c>
      <c r="J3043" s="1">
        <f t="shared" si="559"/>
        <v>7.8539816339744835E-3</v>
      </c>
      <c r="K3043" s="2">
        <f t="shared" si="566"/>
        <v>1.285292313179332E-2</v>
      </c>
      <c r="L3043" t="s">
        <v>13</v>
      </c>
    </row>
    <row r="3044" spans="1:12" hidden="1" x14ac:dyDescent="0.3">
      <c r="A3044">
        <v>29</v>
      </c>
      <c r="B3044">
        <v>92</v>
      </c>
      <c r="C3044">
        <v>1</v>
      </c>
      <c r="D3044">
        <v>24</v>
      </c>
      <c r="E3044" t="s">
        <v>18</v>
      </c>
      <c r="F3044">
        <v>15</v>
      </c>
      <c r="G3044">
        <v>3</v>
      </c>
      <c r="J3044" s="1">
        <f t="shared" si="559"/>
        <v>1.7671458676442587E-2</v>
      </c>
      <c r="K3044" s="2">
        <f t="shared" si="566"/>
        <v>2.7385649523733079E-2</v>
      </c>
      <c r="L3044" t="s">
        <v>13</v>
      </c>
    </row>
    <row r="3045" spans="1:12" hidden="1" x14ac:dyDescent="0.3">
      <c r="A3045">
        <v>29</v>
      </c>
      <c r="B3045">
        <v>92</v>
      </c>
      <c r="C3045">
        <v>1</v>
      </c>
      <c r="D3045">
        <v>10</v>
      </c>
      <c r="E3045" t="s">
        <v>12</v>
      </c>
      <c r="F3045">
        <v>5</v>
      </c>
      <c r="G3045">
        <v>3</v>
      </c>
      <c r="J3045" s="1">
        <f t="shared" si="559"/>
        <v>1.9634954084936209E-3</v>
      </c>
      <c r="K3045" s="2">
        <f t="shared" ref="K3045:K3048" si="567">EXP(-9.7663+1.83097*LN(F3045)+1.09511*LN(G3045))</f>
        <v>3.6378364277704512E-3</v>
      </c>
      <c r="L3045" t="s">
        <v>13</v>
      </c>
    </row>
    <row r="3046" spans="1:12" hidden="1" x14ac:dyDescent="0.3">
      <c r="A3046">
        <v>29</v>
      </c>
      <c r="B3046">
        <v>92</v>
      </c>
      <c r="C3046">
        <v>1</v>
      </c>
      <c r="D3046">
        <v>10</v>
      </c>
      <c r="E3046" t="s">
        <v>12</v>
      </c>
      <c r="F3046">
        <v>5</v>
      </c>
      <c r="G3046">
        <v>3</v>
      </c>
      <c r="J3046" s="1">
        <f t="shared" si="559"/>
        <v>1.9634954084936209E-3</v>
      </c>
      <c r="K3046" s="2">
        <f t="shared" si="567"/>
        <v>3.6378364277704512E-3</v>
      </c>
      <c r="L3046" t="s">
        <v>13</v>
      </c>
    </row>
    <row r="3047" spans="1:12" hidden="1" x14ac:dyDescent="0.3">
      <c r="A3047">
        <v>29</v>
      </c>
      <c r="B3047">
        <v>92</v>
      </c>
      <c r="C3047">
        <v>1</v>
      </c>
      <c r="D3047">
        <v>10</v>
      </c>
      <c r="E3047" t="s">
        <v>12</v>
      </c>
      <c r="F3047">
        <v>10</v>
      </c>
      <c r="G3047">
        <v>3</v>
      </c>
      <c r="J3047" s="1">
        <f t="shared" si="559"/>
        <v>7.8539816339744835E-3</v>
      </c>
      <c r="K3047" s="2">
        <f t="shared" si="567"/>
        <v>1.2942556175112916E-2</v>
      </c>
      <c r="L3047" t="s">
        <v>13</v>
      </c>
    </row>
    <row r="3048" spans="1:12" hidden="1" x14ac:dyDescent="0.3">
      <c r="A3048">
        <v>29</v>
      </c>
      <c r="B3048">
        <v>92</v>
      </c>
      <c r="C3048">
        <v>1</v>
      </c>
      <c r="D3048">
        <v>10</v>
      </c>
      <c r="E3048" t="s">
        <v>12</v>
      </c>
      <c r="F3048">
        <v>5</v>
      </c>
      <c r="G3048">
        <v>3</v>
      </c>
      <c r="J3048" s="1">
        <f t="shared" si="559"/>
        <v>1.9634954084936209E-3</v>
      </c>
      <c r="K3048" s="2">
        <f t="shared" si="567"/>
        <v>3.6378364277704512E-3</v>
      </c>
      <c r="L3048" t="s">
        <v>13</v>
      </c>
    </row>
    <row r="3049" spans="1:12" hidden="1" x14ac:dyDescent="0.3">
      <c r="A3049">
        <v>29</v>
      </c>
      <c r="B3049">
        <v>92</v>
      </c>
      <c r="C3049">
        <v>1</v>
      </c>
      <c r="D3049">
        <v>24</v>
      </c>
      <c r="E3049" t="s">
        <v>18</v>
      </c>
      <c r="F3049">
        <v>5</v>
      </c>
      <c r="G3049">
        <v>3</v>
      </c>
      <c r="J3049" s="1">
        <f t="shared" si="559"/>
        <v>1.9634954084936209E-3</v>
      </c>
      <c r="K3049" s="2">
        <f>EXP(-9.81042+1.86563*LN(F3049)+1.0563*LN(G3049))</f>
        <v>3.5268851656513989E-3</v>
      </c>
      <c r="L3049" t="s">
        <v>13</v>
      </c>
    </row>
    <row r="3050" spans="1:12" hidden="1" x14ac:dyDescent="0.3">
      <c r="A3050">
        <v>29</v>
      </c>
      <c r="B3050">
        <v>92</v>
      </c>
      <c r="C3050">
        <v>1</v>
      </c>
      <c r="D3050">
        <v>10</v>
      </c>
      <c r="E3050" t="s">
        <v>12</v>
      </c>
      <c r="F3050">
        <v>25</v>
      </c>
      <c r="G3050">
        <v>6</v>
      </c>
      <c r="J3050" s="1">
        <f t="shared" si="559"/>
        <v>4.9087385212340517E-2</v>
      </c>
      <c r="K3050" s="2">
        <f>EXP(-9.7663+1.83097*LN(F3050)+1.09511*LN(G3050))</f>
        <v>0.14801210491524977</v>
      </c>
      <c r="L3050" t="s">
        <v>17</v>
      </c>
    </row>
    <row r="3051" spans="1:12" hidden="1" x14ac:dyDescent="0.3">
      <c r="A3051">
        <v>29</v>
      </c>
      <c r="B3051">
        <v>92</v>
      </c>
      <c r="C3051">
        <v>1</v>
      </c>
      <c r="D3051">
        <v>24</v>
      </c>
      <c r="E3051" t="s">
        <v>18</v>
      </c>
      <c r="F3051">
        <v>5</v>
      </c>
      <c r="G3051">
        <v>3</v>
      </c>
      <c r="J3051" s="1">
        <f t="shared" si="559"/>
        <v>1.9634954084936209E-3</v>
      </c>
      <c r="K3051" s="2">
        <f t="shared" ref="K3051:K3053" si="568">EXP(-9.81042+1.86563*LN(F3051)+1.0563*LN(G3051))</f>
        <v>3.5268851656513989E-3</v>
      </c>
      <c r="L3051" t="s">
        <v>13</v>
      </c>
    </row>
    <row r="3052" spans="1:12" hidden="1" x14ac:dyDescent="0.3">
      <c r="A3052">
        <v>29</v>
      </c>
      <c r="B3052">
        <v>92</v>
      </c>
      <c r="C3052">
        <v>1</v>
      </c>
      <c r="D3052">
        <v>24</v>
      </c>
      <c r="E3052" t="s">
        <v>18</v>
      </c>
      <c r="F3052">
        <v>5</v>
      </c>
      <c r="G3052">
        <v>3</v>
      </c>
      <c r="J3052" s="1">
        <f t="shared" si="559"/>
        <v>1.9634954084936209E-3</v>
      </c>
      <c r="K3052" s="2">
        <f t="shared" si="568"/>
        <v>3.5268851656513989E-3</v>
      </c>
      <c r="L3052" t="s">
        <v>13</v>
      </c>
    </row>
    <row r="3053" spans="1:12" hidden="1" x14ac:dyDescent="0.3">
      <c r="A3053">
        <v>29</v>
      </c>
      <c r="B3053">
        <v>92</v>
      </c>
      <c r="C3053">
        <v>1</v>
      </c>
      <c r="D3053">
        <v>24</v>
      </c>
      <c r="E3053" t="s">
        <v>18</v>
      </c>
      <c r="F3053">
        <v>5</v>
      </c>
      <c r="G3053">
        <v>3</v>
      </c>
      <c r="J3053" s="1">
        <f t="shared" si="559"/>
        <v>1.9634954084936209E-3</v>
      </c>
      <c r="K3053" s="2">
        <f t="shared" si="568"/>
        <v>3.5268851656513989E-3</v>
      </c>
      <c r="L3053" t="s">
        <v>13</v>
      </c>
    </row>
    <row r="3054" spans="1:12" hidden="1" x14ac:dyDescent="0.3">
      <c r="A3054">
        <v>29</v>
      </c>
      <c r="B3054">
        <v>92</v>
      </c>
      <c r="C3054">
        <v>1</v>
      </c>
      <c r="D3054">
        <v>14</v>
      </c>
      <c r="E3054" t="s">
        <v>14</v>
      </c>
      <c r="F3054">
        <v>5</v>
      </c>
      <c r="G3054">
        <v>3</v>
      </c>
      <c r="J3054" s="1">
        <f t="shared" si="559"/>
        <v>1.9634954084936209E-3</v>
      </c>
      <c r="K3054" s="2">
        <f t="shared" ref="K3054:K3059" si="569">EXP(-9.7663+1.83097*LN(F3054)+1.09511*LN(G3054))</f>
        <v>3.6378364277704512E-3</v>
      </c>
      <c r="L3054" t="s">
        <v>13</v>
      </c>
    </row>
    <row r="3055" spans="1:12" hidden="1" x14ac:dyDescent="0.3">
      <c r="A3055">
        <v>29</v>
      </c>
      <c r="B3055">
        <v>92</v>
      </c>
      <c r="C3055">
        <v>1</v>
      </c>
      <c r="D3055">
        <v>14</v>
      </c>
      <c r="E3055" t="s">
        <v>14</v>
      </c>
      <c r="F3055">
        <v>15</v>
      </c>
      <c r="G3055">
        <v>3</v>
      </c>
      <c r="J3055" s="1">
        <f t="shared" si="559"/>
        <v>1.7671458676442587E-2</v>
      </c>
      <c r="K3055" s="2">
        <f t="shared" si="569"/>
        <v>2.719179461263227E-2</v>
      </c>
      <c r="L3055" t="s">
        <v>13</v>
      </c>
    </row>
    <row r="3056" spans="1:12" hidden="1" x14ac:dyDescent="0.3">
      <c r="A3056">
        <v>29</v>
      </c>
      <c r="B3056">
        <v>92</v>
      </c>
      <c r="C3056">
        <v>1</v>
      </c>
      <c r="D3056">
        <v>22</v>
      </c>
      <c r="E3056" t="s">
        <v>15</v>
      </c>
      <c r="F3056">
        <v>15</v>
      </c>
      <c r="G3056">
        <v>3</v>
      </c>
      <c r="J3056" s="1">
        <f t="shared" si="559"/>
        <v>1.7671458676442587E-2</v>
      </c>
      <c r="K3056" s="2">
        <f t="shared" si="569"/>
        <v>2.719179461263227E-2</v>
      </c>
      <c r="L3056" t="s">
        <v>13</v>
      </c>
    </row>
    <row r="3057" spans="1:12" hidden="1" x14ac:dyDescent="0.3">
      <c r="A3057">
        <v>29</v>
      </c>
      <c r="B3057">
        <v>92</v>
      </c>
      <c r="C3057">
        <v>1</v>
      </c>
      <c r="D3057">
        <v>22</v>
      </c>
      <c r="E3057" t="s">
        <v>15</v>
      </c>
      <c r="F3057">
        <v>5</v>
      </c>
      <c r="G3057">
        <v>3</v>
      </c>
      <c r="J3057" s="1">
        <f t="shared" si="559"/>
        <v>1.9634954084936209E-3</v>
      </c>
      <c r="K3057" s="2">
        <f t="shared" si="569"/>
        <v>3.6378364277704512E-3</v>
      </c>
      <c r="L3057" t="s">
        <v>13</v>
      </c>
    </row>
    <row r="3058" spans="1:12" hidden="1" x14ac:dyDescent="0.3">
      <c r="A3058">
        <v>29</v>
      </c>
      <c r="B3058">
        <v>92</v>
      </c>
      <c r="C3058">
        <v>1</v>
      </c>
      <c r="D3058">
        <v>14</v>
      </c>
      <c r="E3058" t="s">
        <v>14</v>
      </c>
      <c r="F3058">
        <v>10</v>
      </c>
      <c r="G3058">
        <v>3</v>
      </c>
      <c r="J3058" s="1">
        <f t="shared" si="559"/>
        <v>7.8539816339744835E-3</v>
      </c>
      <c r="K3058" s="2">
        <f t="shared" si="569"/>
        <v>1.2942556175112916E-2</v>
      </c>
      <c r="L3058" t="s">
        <v>13</v>
      </c>
    </row>
    <row r="3059" spans="1:12" hidden="1" x14ac:dyDescent="0.3">
      <c r="A3059">
        <v>29</v>
      </c>
      <c r="B3059">
        <v>92</v>
      </c>
      <c r="C3059">
        <v>1</v>
      </c>
      <c r="D3059">
        <v>14</v>
      </c>
      <c r="E3059" t="s">
        <v>14</v>
      </c>
      <c r="F3059">
        <v>5</v>
      </c>
      <c r="G3059">
        <v>3</v>
      </c>
      <c r="J3059" s="1">
        <f t="shared" si="559"/>
        <v>1.9634954084936209E-3</v>
      </c>
      <c r="K3059" s="2">
        <f t="shared" si="569"/>
        <v>3.6378364277704512E-3</v>
      </c>
      <c r="L3059" t="s">
        <v>13</v>
      </c>
    </row>
    <row r="3060" spans="1:12" hidden="1" x14ac:dyDescent="0.3">
      <c r="A3060">
        <v>29</v>
      </c>
      <c r="B3060">
        <v>92</v>
      </c>
      <c r="C3060">
        <v>1</v>
      </c>
      <c r="D3060">
        <v>24</v>
      </c>
      <c r="E3060" t="s">
        <v>18</v>
      </c>
      <c r="F3060">
        <v>10</v>
      </c>
      <c r="G3060">
        <v>3</v>
      </c>
      <c r="J3060" s="1">
        <f t="shared" si="559"/>
        <v>7.8539816339744835E-3</v>
      </c>
      <c r="K3060" s="2">
        <f>EXP(-9.81042+1.86563*LN(F3060)+1.0563*LN(G3060))</f>
        <v>1.285292313179332E-2</v>
      </c>
      <c r="L3060" t="s">
        <v>13</v>
      </c>
    </row>
    <row r="3061" spans="1:12" hidden="1" x14ac:dyDescent="0.3">
      <c r="A3061">
        <v>29</v>
      </c>
      <c r="B3061">
        <v>92</v>
      </c>
      <c r="C3061">
        <v>1</v>
      </c>
      <c r="D3061">
        <v>10</v>
      </c>
      <c r="E3061" t="s">
        <v>12</v>
      </c>
      <c r="F3061">
        <v>25</v>
      </c>
      <c r="G3061">
        <v>6</v>
      </c>
      <c r="J3061" s="1">
        <f t="shared" si="559"/>
        <v>4.9087385212340517E-2</v>
      </c>
      <c r="K3061" s="2">
        <f>EXP(-9.7663+1.83097*LN(F3061)+1.09511*LN(G3061))</f>
        <v>0.14801210491524977</v>
      </c>
      <c r="L3061" t="s">
        <v>17</v>
      </c>
    </row>
    <row r="3062" spans="1:12" hidden="1" x14ac:dyDescent="0.3">
      <c r="A3062">
        <v>29</v>
      </c>
      <c r="B3062">
        <v>92</v>
      </c>
      <c r="C3062">
        <v>1</v>
      </c>
      <c r="D3062">
        <v>24</v>
      </c>
      <c r="E3062" t="s">
        <v>18</v>
      </c>
      <c r="F3062">
        <v>5</v>
      </c>
      <c r="G3062">
        <v>3</v>
      </c>
      <c r="J3062" s="1">
        <f t="shared" si="559"/>
        <v>1.9634954084936209E-3</v>
      </c>
      <c r="K3062" s="2">
        <f t="shared" ref="K3062:K3063" si="570">EXP(-9.81042+1.86563*LN(F3062)+1.0563*LN(G3062))</f>
        <v>3.5268851656513989E-3</v>
      </c>
      <c r="L3062" t="s">
        <v>13</v>
      </c>
    </row>
    <row r="3063" spans="1:12" hidden="1" x14ac:dyDescent="0.3">
      <c r="A3063">
        <v>29</v>
      </c>
      <c r="B3063">
        <v>92</v>
      </c>
      <c r="C3063">
        <v>1</v>
      </c>
      <c r="D3063">
        <v>24</v>
      </c>
      <c r="E3063" t="s">
        <v>18</v>
      </c>
      <c r="F3063">
        <v>10</v>
      </c>
      <c r="G3063">
        <v>5</v>
      </c>
      <c r="J3063" s="1">
        <f t="shared" si="559"/>
        <v>7.8539816339744835E-3</v>
      </c>
      <c r="K3063" s="2">
        <f t="shared" si="570"/>
        <v>2.2046555420420225E-2</v>
      </c>
      <c r="L3063" t="s">
        <v>13</v>
      </c>
    </row>
    <row r="3064" spans="1:12" hidden="1" x14ac:dyDescent="0.3">
      <c r="A3064">
        <v>29</v>
      </c>
      <c r="B3064">
        <v>92</v>
      </c>
      <c r="C3064">
        <v>1</v>
      </c>
      <c r="D3064">
        <v>10</v>
      </c>
      <c r="E3064" t="s">
        <v>12</v>
      </c>
      <c r="F3064">
        <v>10</v>
      </c>
      <c r="G3064">
        <v>3</v>
      </c>
      <c r="J3064" s="1">
        <f t="shared" si="559"/>
        <v>7.8539816339744835E-3</v>
      </c>
      <c r="K3064" s="2">
        <f t="shared" ref="K3064:K3065" si="571">EXP(-9.7663+1.83097*LN(F3064)+1.09511*LN(G3064))</f>
        <v>1.2942556175112916E-2</v>
      </c>
      <c r="L3064" t="s">
        <v>13</v>
      </c>
    </row>
    <row r="3065" spans="1:12" hidden="1" x14ac:dyDescent="0.3">
      <c r="A3065">
        <v>29</v>
      </c>
      <c r="B3065">
        <v>92</v>
      </c>
      <c r="C3065">
        <v>1</v>
      </c>
      <c r="D3065">
        <v>10</v>
      </c>
      <c r="E3065" t="s">
        <v>12</v>
      </c>
      <c r="F3065">
        <v>5</v>
      </c>
      <c r="G3065">
        <v>3</v>
      </c>
      <c r="J3065" s="1">
        <f t="shared" si="559"/>
        <v>1.9634954084936209E-3</v>
      </c>
      <c r="K3065" s="2">
        <f t="shared" si="571"/>
        <v>3.6378364277704512E-3</v>
      </c>
      <c r="L3065" t="s">
        <v>13</v>
      </c>
    </row>
    <row r="3066" spans="1:12" hidden="1" x14ac:dyDescent="0.3">
      <c r="A3066">
        <v>29</v>
      </c>
      <c r="B3066">
        <v>92</v>
      </c>
      <c r="C3066">
        <v>1</v>
      </c>
      <c r="D3066">
        <v>24</v>
      </c>
      <c r="E3066" t="s">
        <v>18</v>
      </c>
      <c r="F3066">
        <v>5</v>
      </c>
      <c r="G3066">
        <v>3</v>
      </c>
      <c r="J3066" s="1">
        <f t="shared" si="559"/>
        <v>1.9634954084936209E-3</v>
      </c>
      <c r="K3066" s="2">
        <f t="shared" ref="K3066:K3067" si="572">EXP(-9.81042+1.86563*LN(F3066)+1.0563*LN(G3066))</f>
        <v>3.5268851656513989E-3</v>
      </c>
      <c r="L3066" t="s">
        <v>13</v>
      </c>
    </row>
    <row r="3067" spans="1:12" hidden="1" x14ac:dyDescent="0.3">
      <c r="A3067">
        <v>29</v>
      </c>
      <c r="B3067">
        <v>92</v>
      </c>
      <c r="C3067">
        <v>1</v>
      </c>
      <c r="D3067">
        <v>24</v>
      </c>
      <c r="E3067" t="s">
        <v>18</v>
      </c>
      <c r="F3067">
        <v>10</v>
      </c>
      <c r="G3067">
        <v>6</v>
      </c>
      <c r="J3067" s="1">
        <f t="shared" si="559"/>
        <v>7.8539816339744835E-3</v>
      </c>
      <c r="K3067" s="2">
        <f t="shared" si="572"/>
        <v>2.6728826664807165E-2</v>
      </c>
      <c r="L3067" t="s">
        <v>13</v>
      </c>
    </row>
    <row r="3068" spans="1:12" hidden="1" x14ac:dyDescent="0.3">
      <c r="A3068">
        <v>29</v>
      </c>
      <c r="B3068">
        <v>93</v>
      </c>
      <c r="C3068">
        <v>1</v>
      </c>
      <c r="D3068">
        <v>22</v>
      </c>
      <c r="E3068" t="s">
        <v>15</v>
      </c>
      <c r="F3068">
        <v>5</v>
      </c>
      <c r="G3068">
        <v>3</v>
      </c>
      <c r="J3068" s="1">
        <f t="shared" si="559"/>
        <v>1.9634954084936209E-3</v>
      </c>
      <c r="K3068" s="2">
        <f>EXP(-9.7663+1.83097*LN(F3068)+1.09511*LN(G3068))</f>
        <v>3.6378364277704512E-3</v>
      </c>
      <c r="L3068" t="s">
        <v>13</v>
      </c>
    </row>
    <row r="3069" spans="1:12" hidden="1" x14ac:dyDescent="0.3">
      <c r="A3069">
        <v>29</v>
      </c>
      <c r="B3069">
        <v>93</v>
      </c>
      <c r="C3069">
        <v>1</v>
      </c>
      <c r="D3069">
        <v>24</v>
      </c>
      <c r="E3069" t="s">
        <v>18</v>
      </c>
      <c r="F3069">
        <v>15</v>
      </c>
      <c r="G3069">
        <v>6</v>
      </c>
      <c r="J3069" s="1">
        <f t="shared" si="559"/>
        <v>1.7671458676442587E-2</v>
      </c>
      <c r="K3069" s="2">
        <f t="shared" ref="K3069:K3075" si="573">EXP(-9.81042+1.86563*LN(F3069)+1.0563*LN(G3069))</f>
        <v>5.6950957515054322E-2</v>
      </c>
      <c r="L3069" t="s">
        <v>13</v>
      </c>
    </row>
    <row r="3070" spans="1:12" hidden="1" x14ac:dyDescent="0.3">
      <c r="A3070">
        <v>29</v>
      </c>
      <c r="B3070">
        <v>93</v>
      </c>
      <c r="C3070">
        <v>1</v>
      </c>
      <c r="D3070">
        <v>24</v>
      </c>
      <c r="E3070" t="s">
        <v>18</v>
      </c>
      <c r="F3070">
        <v>10</v>
      </c>
      <c r="G3070">
        <v>6</v>
      </c>
      <c r="J3070" s="1">
        <f t="shared" si="559"/>
        <v>7.8539816339744835E-3</v>
      </c>
      <c r="K3070" s="2">
        <f t="shared" si="573"/>
        <v>2.6728826664807165E-2</v>
      </c>
      <c r="L3070" t="s">
        <v>13</v>
      </c>
    </row>
    <row r="3071" spans="1:12" hidden="1" x14ac:dyDescent="0.3">
      <c r="A3071">
        <v>29</v>
      </c>
      <c r="B3071">
        <v>93</v>
      </c>
      <c r="C3071">
        <v>1</v>
      </c>
      <c r="D3071">
        <v>24</v>
      </c>
      <c r="E3071" t="s">
        <v>18</v>
      </c>
      <c r="F3071">
        <v>10</v>
      </c>
      <c r="G3071">
        <v>6</v>
      </c>
      <c r="J3071" s="1">
        <f t="shared" si="559"/>
        <v>7.8539816339744835E-3</v>
      </c>
      <c r="K3071" s="2">
        <f t="shared" si="573"/>
        <v>2.6728826664807165E-2</v>
      </c>
      <c r="L3071" t="s">
        <v>13</v>
      </c>
    </row>
    <row r="3072" spans="1:12" hidden="1" x14ac:dyDescent="0.3">
      <c r="A3072">
        <v>29</v>
      </c>
      <c r="B3072">
        <v>93</v>
      </c>
      <c r="C3072">
        <v>1</v>
      </c>
      <c r="D3072">
        <v>24</v>
      </c>
      <c r="E3072" t="s">
        <v>18</v>
      </c>
      <c r="F3072">
        <v>15</v>
      </c>
      <c r="G3072">
        <v>6</v>
      </c>
      <c r="J3072" s="1">
        <f t="shared" si="559"/>
        <v>1.7671458676442587E-2</v>
      </c>
      <c r="K3072" s="2">
        <f t="shared" si="573"/>
        <v>5.6950957515054322E-2</v>
      </c>
      <c r="L3072" t="s">
        <v>13</v>
      </c>
    </row>
    <row r="3073" spans="1:12" hidden="1" x14ac:dyDescent="0.3">
      <c r="A3073">
        <v>29</v>
      </c>
      <c r="B3073">
        <v>93</v>
      </c>
      <c r="C3073">
        <v>1</v>
      </c>
      <c r="D3073">
        <v>24</v>
      </c>
      <c r="E3073" t="s">
        <v>18</v>
      </c>
      <c r="F3073">
        <v>15</v>
      </c>
      <c r="G3073">
        <v>6</v>
      </c>
      <c r="J3073" s="1">
        <f t="shared" si="559"/>
        <v>1.7671458676442587E-2</v>
      </c>
      <c r="K3073" s="2">
        <f t="shared" si="573"/>
        <v>5.6950957515054322E-2</v>
      </c>
      <c r="L3073" t="s">
        <v>13</v>
      </c>
    </row>
    <row r="3074" spans="1:12" hidden="1" x14ac:dyDescent="0.3">
      <c r="A3074">
        <v>29</v>
      </c>
      <c r="B3074">
        <v>93</v>
      </c>
      <c r="C3074">
        <v>1</v>
      </c>
      <c r="D3074">
        <v>24</v>
      </c>
      <c r="E3074" t="s">
        <v>18</v>
      </c>
      <c r="F3074">
        <v>10</v>
      </c>
      <c r="G3074">
        <v>6</v>
      </c>
      <c r="J3074" s="1">
        <f t="shared" si="559"/>
        <v>7.8539816339744835E-3</v>
      </c>
      <c r="K3074" s="2">
        <f t="shared" si="573"/>
        <v>2.6728826664807165E-2</v>
      </c>
      <c r="L3074" t="s">
        <v>13</v>
      </c>
    </row>
    <row r="3075" spans="1:12" hidden="1" x14ac:dyDescent="0.3">
      <c r="A3075">
        <v>29</v>
      </c>
      <c r="B3075">
        <v>93</v>
      </c>
      <c r="C3075">
        <v>1</v>
      </c>
      <c r="D3075">
        <v>24</v>
      </c>
      <c r="E3075" t="s">
        <v>18</v>
      </c>
      <c r="F3075">
        <v>5</v>
      </c>
      <c r="G3075">
        <v>6</v>
      </c>
      <c r="J3075" s="1">
        <f t="shared" ref="J3075:J3138" si="574">((F3075*F3075/10000)*(PI()/4*C3075))</f>
        <v>1.9634954084936209E-3</v>
      </c>
      <c r="K3075" s="2">
        <f t="shared" si="573"/>
        <v>7.3344795804612326E-3</v>
      </c>
      <c r="L3075" t="s">
        <v>13</v>
      </c>
    </row>
    <row r="3076" spans="1:12" hidden="1" x14ac:dyDescent="0.3">
      <c r="A3076">
        <v>29</v>
      </c>
      <c r="B3076">
        <v>93</v>
      </c>
      <c r="C3076">
        <v>1</v>
      </c>
      <c r="D3076">
        <v>22</v>
      </c>
      <c r="E3076" t="s">
        <v>15</v>
      </c>
      <c r="F3076">
        <v>5</v>
      </c>
      <c r="G3076">
        <v>3</v>
      </c>
      <c r="J3076" s="1">
        <f t="shared" si="574"/>
        <v>1.9634954084936209E-3</v>
      </c>
      <c r="K3076" s="2">
        <f t="shared" ref="K3076:K3077" si="575">EXP(-9.7663+1.83097*LN(F3076)+1.09511*LN(G3076))</f>
        <v>3.6378364277704512E-3</v>
      </c>
      <c r="L3076" t="s">
        <v>13</v>
      </c>
    </row>
    <row r="3077" spans="1:12" hidden="1" x14ac:dyDescent="0.3">
      <c r="A3077">
        <v>29</v>
      </c>
      <c r="B3077">
        <v>93</v>
      </c>
      <c r="C3077">
        <v>1</v>
      </c>
      <c r="D3077">
        <v>10</v>
      </c>
      <c r="E3077" t="s">
        <v>12</v>
      </c>
      <c r="F3077">
        <v>5</v>
      </c>
      <c r="G3077">
        <v>3</v>
      </c>
      <c r="J3077" s="1">
        <f t="shared" si="574"/>
        <v>1.9634954084936209E-3</v>
      </c>
      <c r="K3077" s="2">
        <f t="shared" si="575"/>
        <v>3.6378364277704512E-3</v>
      </c>
      <c r="L3077" t="s">
        <v>13</v>
      </c>
    </row>
    <row r="3078" spans="1:12" hidden="1" x14ac:dyDescent="0.3">
      <c r="A3078">
        <v>29</v>
      </c>
      <c r="B3078">
        <v>93</v>
      </c>
      <c r="C3078">
        <v>1</v>
      </c>
      <c r="D3078">
        <v>24</v>
      </c>
      <c r="E3078" t="s">
        <v>18</v>
      </c>
      <c r="F3078">
        <v>5</v>
      </c>
      <c r="G3078">
        <v>3</v>
      </c>
      <c r="J3078" s="1">
        <f t="shared" si="574"/>
        <v>1.9634954084936209E-3</v>
      </c>
      <c r="K3078" s="2">
        <f t="shared" ref="K3078:K3081" si="576">EXP(-9.81042+1.86563*LN(F3078)+1.0563*LN(G3078))</f>
        <v>3.5268851656513989E-3</v>
      </c>
      <c r="L3078" t="s">
        <v>13</v>
      </c>
    </row>
    <row r="3079" spans="1:12" hidden="1" x14ac:dyDescent="0.3">
      <c r="A3079">
        <v>29</v>
      </c>
      <c r="B3079">
        <v>93</v>
      </c>
      <c r="C3079">
        <v>1</v>
      </c>
      <c r="D3079">
        <v>24</v>
      </c>
      <c r="E3079" t="s">
        <v>18</v>
      </c>
      <c r="F3079">
        <v>20</v>
      </c>
      <c r="G3079">
        <v>3</v>
      </c>
      <c r="J3079" s="1">
        <f t="shared" si="574"/>
        <v>3.1415926535897934E-2</v>
      </c>
      <c r="K3079" s="2">
        <f t="shared" si="576"/>
        <v>4.6839527025336621E-2</v>
      </c>
      <c r="L3079" t="s">
        <v>17</v>
      </c>
    </row>
    <row r="3080" spans="1:12" hidden="1" x14ac:dyDescent="0.3">
      <c r="A3080">
        <v>29</v>
      </c>
      <c r="B3080">
        <v>93</v>
      </c>
      <c r="C3080">
        <v>1</v>
      </c>
      <c r="D3080">
        <v>24</v>
      </c>
      <c r="E3080" t="s">
        <v>18</v>
      </c>
      <c r="F3080">
        <v>10</v>
      </c>
      <c r="G3080">
        <v>3</v>
      </c>
      <c r="J3080" s="1">
        <f t="shared" si="574"/>
        <v>7.8539816339744835E-3</v>
      </c>
      <c r="K3080" s="2">
        <f t="shared" si="576"/>
        <v>1.285292313179332E-2</v>
      </c>
      <c r="L3080" t="s">
        <v>13</v>
      </c>
    </row>
    <row r="3081" spans="1:12" hidden="1" x14ac:dyDescent="0.3">
      <c r="A3081">
        <v>29</v>
      </c>
      <c r="B3081">
        <v>93</v>
      </c>
      <c r="C3081">
        <v>1</v>
      </c>
      <c r="D3081">
        <v>24</v>
      </c>
      <c r="E3081" t="s">
        <v>18</v>
      </c>
      <c r="F3081">
        <v>15</v>
      </c>
      <c r="G3081">
        <v>3</v>
      </c>
      <c r="J3081" s="1">
        <f t="shared" si="574"/>
        <v>1.7671458676442587E-2</v>
      </c>
      <c r="K3081" s="2">
        <f t="shared" si="576"/>
        <v>2.7385649523733079E-2</v>
      </c>
      <c r="L3081" t="s">
        <v>13</v>
      </c>
    </row>
    <row r="3082" spans="1:12" hidden="1" x14ac:dyDescent="0.3">
      <c r="A3082">
        <v>29</v>
      </c>
      <c r="B3082">
        <v>93</v>
      </c>
      <c r="C3082">
        <v>1</v>
      </c>
      <c r="D3082">
        <v>10</v>
      </c>
      <c r="E3082" t="s">
        <v>12</v>
      </c>
      <c r="F3082">
        <v>5</v>
      </c>
      <c r="G3082">
        <v>3</v>
      </c>
      <c r="J3082" s="1">
        <f t="shared" si="574"/>
        <v>1.9634954084936209E-3</v>
      </c>
      <c r="K3082" s="2">
        <f t="shared" ref="K3082:K3085" si="577">EXP(-9.7663+1.83097*LN(F3082)+1.09511*LN(G3082))</f>
        <v>3.6378364277704512E-3</v>
      </c>
      <c r="L3082" t="s">
        <v>13</v>
      </c>
    </row>
    <row r="3083" spans="1:12" hidden="1" x14ac:dyDescent="0.3">
      <c r="A3083">
        <v>29</v>
      </c>
      <c r="B3083">
        <v>93</v>
      </c>
      <c r="C3083">
        <v>1</v>
      </c>
      <c r="D3083">
        <v>10</v>
      </c>
      <c r="E3083" t="s">
        <v>12</v>
      </c>
      <c r="F3083">
        <v>5</v>
      </c>
      <c r="G3083">
        <v>3</v>
      </c>
      <c r="J3083" s="1">
        <f t="shared" si="574"/>
        <v>1.9634954084936209E-3</v>
      </c>
      <c r="K3083" s="2">
        <f t="shared" si="577"/>
        <v>3.6378364277704512E-3</v>
      </c>
      <c r="L3083" t="s">
        <v>13</v>
      </c>
    </row>
    <row r="3084" spans="1:12" hidden="1" x14ac:dyDescent="0.3">
      <c r="A3084">
        <v>29</v>
      </c>
      <c r="B3084">
        <v>93</v>
      </c>
      <c r="C3084">
        <v>1</v>
      </c>
      <c r="D3084">
        <v>10</v>
      </c>
      <c r="E3084" t="s">
        <v>12</v>
      </c>
      <c r="F3084">
        <v>10</v>
      </c>
      <c r="G3084">
        <v>3</v>
      </c>
      <c r="J3084" s="1">
        <f t="shared" si="574"/>
        <v>7.8539816339744835E-3</v>
      </c>
      <c r="K3084" s="2">
        <f t="shared" si="577"/>
        <v>1.2942556175112916E-2</v>
      </c>
      <c r="L3084" t="s">
        <v>13</v>
      </c>
    </row>
    <row r="3085" spans="1:12" hidden="1" x14ac:dyDescent="0.3">
      <c r="A3085">
        <v>29</v>
      </c>
      <c r="B3085">
        <v>93</v>
      </c>
      <c r="C3085">
        <v>1</v>
      </c>
      <c r="D3085">
        <v>10</v>
      </c>
      <c r="E3085" t="s">
        <v>12</v>
      </c>
      <c r="F3085">
        <v>5</v>
      </c>
      <c r="G3085">
        <v>3</v>
      </c>
      <c r="J3085" s="1">
        <f t="shared" si="574"/>
        <v>1.9634954084936209E-3</v>
      </c>
      <c r="K3085" s="2">
        <f t="shared" si="577"/>
        <v>3.6378364277704512E-3</v>
      </c>
      <c r="L3085" t="s">
        <v>13</v>
      </c>
    </row>
    <row r="3086" spans="1:12" hidden="1" x14ac:dyDescent="0.3">
      <c r="A3086">
        <v>29</v>
      </c>
      <c r="B3086">
        <v>93</v>
      </c>
      <c r="C3086">
        <v>1</v>
      </c>
      <c r="D3086">
        <v>24</v>
      </c>
      <c r="E3086" t="s">
        <v>18</v>
      </c>
      <c r="F3086">
        <v>5</v>
      </c>
      <c r="G3086">
        <v>3</v>
      </c>
      <c r="J3086" s="1">
        <f t="shared" si="574"/>
        <v>1.9634954084936209E-3</v>
      </c>
      <c r="K3086" s="2">
        <f>EXP(-9.81042+1.86563*LN(F3086)+1.0563*LN(G3086))</f>
        <v>3.5268851656513989E-3</v>
      </c>
      <c r="L3086" t="s">
        <v>13</v>
      </c>
    </row>
    <row r="3087" spans="1:12" hidden="1" x14ac:dyDescent="0.3">
      <c r="A3087">
        <v>29</v>
      </c>
      <c r="B3087">
        <v>93</v>
      </c>
      <c r="C3087">
        <v>1</v>
      </c>
      <c r="D3087">
        <v>10</v>
      </c>
      <c r="E3087" t="s">
        <v>12</v>
      </c>
      <c r="F3087">
        <v>25</v>
      </c>
      <c r="G3087">
        <v>6</v>
      </c>
      <c r="J3087" s="1">
        <f t="shared" si="574"/>
        <v>4.9087385212340517E-2</v>
      </c>
      <c r="K3087" s="2">
        <f>EXP(-9.7663+1.83097*LN(F3087)+1.09511*LN(G3087))</f>
        <v>0.14801210491524977</v>
      </c>
      <c r="L3087" t="s">
        <v>17</v>
      </c>
    </row>
    <row r="3088" spans="1:12" hidden="1" x14ac:dyDescent="0.3">
      <c r="A3088">
        <v>29</v>
      </c>
      <c r="B3088">
        <v>93</v>
      </c>
      <c r="C3088">
        <v>1</v>
      </c>
      <c r="D3088">
        <v>24</v>
      </c>
      <c r="E3088" t="s">
        <v>18</v>
      </c>
      <c r="F3088">
        <v>5</v>
      </c>
      <c r="G3088">
        <v>6</v>
      </c>
      <c r="J3088" s="1">
        <f t="shared" si="574"/>
        <v>1.9634954084936209E-3</v>
      </c>
      <c r="K3088" s="2">
        <f>EXP(-9.81042+1.86563*LN(F3088)+1.0563*LN(G3088))</f>
        <v>7.3344795804612326E-3</v>
      </c>
      <c r="L3088" t="s">
        <v>13</v>
      </c>
    </row>
    <row r="3089" spans="1:12" hidden="1" x14ac:dyDescent="0.3">
      <c r="A3089">
        <v>29</v>
      </c>
      <c r="B3089">
        <v>93</v>
      </c>
      <c r="C3089">
        <v>1</v>
      </c>
      <c r="D3089">
        <v>22</v>
      </c>
      <c r="E3089" t="s">
        <v>15</v>
      </c>
      <c r="F3089">
        <v>5</v>
      </c>
      <c r="G3089">
        <v>3</v>
      </c>
      <c r="J3089" s="1">
        <f t="shared" si="574"/>
        <v>1.9634954084936209E-3</v>
      </c>
      <c r="K3089" s="2">
        <f t="shared" ref="K3089:K3090" si="578">EXP(-9.7663+1.83097*LN(F3089)+1.09511*LN(G3089))</f>
        <v>3.6378364277704512E-3</v>
      </c>
      <c r="L3089" t="s">
        <v>13</v>
      </c>
    </row>
    <row r="3090" spans="1:12" hidden="1" x14ac:dyDescent="0.3">
      <c r="A3090">
        <v>29</v>
      </c>
      <c r="B3090">
        <v>93</v>
      </c>
      <c r="C3090">
        <v>1</v>
      </c>
      <c r="D3090">
        <v>10</v>
      </c>
      <c r="E3090" t="s">
        <v>12</v>
      </c>
      <c r="F3090">
        <v>5</v>
      </c>
      <c r="G3090">
        <v>3</v>
      </c>
      <c r="J3090" s="1">
        <f t="shared" si="574"/>
        <v>1.9634954084936209E-3</v>
      </c>
      <c r="K3090" s="2">
        <f t="shared" si="578"/>
        <v>3.6378364277704512E-3</v>
      </c>
      <c r="L3090" t="s">
        <v>13</v>
      </c>
    </row>
    <row r="3091" spans="1:12" hidden="1" x14ac:dyDescent="0.3">
      <c r="A3091">
        <v>29</v>
      </c>
      <c r="B3091">
        <v>93</v>
      </c>
      <c r="C3091">
        <v>1</v>
      </c>
      <c r="D3091">
        <v>24</v>
      </c>
      <c r="E3091" t="s">
        <v>18</v>
      </c>
      <c r="F3091">
        <v>5</v>
      </c>
      <c r="G3091">
        <v>3</v>
      </c>
      <c r="J3091" s="1">
        <f t="shared" si="574"/>
        <v>1.9634954084936209E-3</v>
      </c>
      <c r="K3091" s="2">
        <f t="shared" ref="K3091:K3094" si="579">EXP(-9.81042+1.86563*LN(F3091)+1.0563*LN(G3091))</f>
        <v>3.5268851656513989E-3</v>
      </c>
      <c r="L3091" t="s">
        <v>13</v>
      </c>
    </row>
    <row r="3092" spans="1:12" hidden="1" x14ac:dyDescent="0.3">
      <c r="A3092">
        <v>29</v>
      </c>
      <c r="B3092">
        <v>93</v>
      </c>
      <c r="C3092">
        <v>1</v>
      </c>
      <c r="D3092">
        <v>24</v>
      </c>
      <c r="E3092" t="s">
        <v>18</v>
      </c>
      <c r="F3092">
        <v>20</v>
      </c>
      <c r="G3092">
        <v>3</v>
      </c>
      <c r="J3092" s="1">
        <f t="shared" si="574"/>
        <v>3.1415926535897934E-2</v>
      </c>
      <c r="K3092" s="2">
        <f t="shared" si="579"/>
        <v>4.6839527025336621E-2</v>
      </c>
      <c r="L3092" t="s">
        <v>17</v>
      </c>
    </row>
    <row r="3093" spans="1:12" hidden="1" x14ac:dyDescent="0.3">
      <c r="A3093">
        <v>29</v>
      </c>
      <c r="B3093">
        <v>93</v>
      </c>
      <c r="C3093">
        <v>1</v>
      </c>
      <c r="D3093">
        <v>24</v>
      </c>
      <c r="E3093" t="s">
        <v>18</v>
      </c>
      <c r="F3093">
        <v>10</v>
      </c>
      <c r="G3093">
        <v>3</v>
      </c>
      <c r="J3093" s="1">
        <f t="shared" si="574"/>
        <v>7.8539816339744835E-3</v>
      </c>
      <c r="K3093" s="2">
        <f t="shared" si="579"/>
        <v>1.285292313179332E-2</v>
      </c>
      <c r="L3093" t="s">
        <v>13</v>
      </c>
    </row>
    <row r="3094" spans="1:12" hidden="1" x14ac:dyDescent="0.3">
      <c r="A3094">
        <v>29</v>
      </c>
      <c r="B3094">
        <v>93</v>
      </c>
      <c r="C3094">
        <v>1</v>
      </c>
      <c r="D3094">
        <v>24</v>
      </c>
      <c r="E3094" t="s">
        <v>18</v>
      </c>
      <c r="F3094">
        <v>15</v>
      </c>
      <c r="G3094">
        <v>3</v>
      </c>
      <c r="J3094" s="1">
        <f t="shared" si="574"/>
        <v>1.7671458676442587E-2</v>
      </c>
      <c r="K3094" s="2">
        <f t="shared" si="579"/>
        <v>2.7385649523733079E-2</v>
      </c>
      <c r="L3094" t="s">
        <v>13</v>
      </c>
    </row>
    <row r="3095" spans="1:12" hidden="1" x14ac:dyDescent="0.3">
      <c r="A3095">
        <v>29</v>
      </c>
      <c r="B3095">
        <v>93</v>
      </c>
      <c r="C3095">
        <v>1</v>
      </c>
      <c r="D3095">
        <v>10</v>
      </c>
      <c r="E3095" t="s">
        <v>12</v>
      </c>
      <c r="F3095">
        <v>5</v>
      </c>
      <c r="G3095">
        <v>3</v>
      </c>
      <c r="J3095" s="1">
        <f t="shared" si="574"/>
        <v>1.9634954084936209E-3</v>
      </c>
      <c r="K3095" s="2">
        <f t="shared" ref="K3095:K3098" si="580">EXP(-9.7663+1.83097*LN(F3095)+1.09511*LN(G3095))</f>
        <v>3.6378364277704512E-3</v>
      </c>
      <c r="L3095" t="s">
        <v>13</v>
      </c>
    </row>
    <row r="3096" spans="1:12" hidden="1" x14ac:dyDescent="0.3">
      <c r="A3096">
        <v>29</v>
      </c>
      <c r="B3096">
        <v>93</v>
      </c>
      <c r="C3096">
        <v>1</v>
      </c>
      <c r="D3096">
        <v>10</v>
      </c>
      <c r="E3096" t="s">
        <v>12</v>
      </c>
      <c r="F3096">
        <v>5</v>
      </c>
      <c r="G3096">
        <v>3</v>
      </c>
      <c r="J3096" s="1">
        <f t="shared" si="574"/>
        <v>1.9634954084936209E-3</v>
      </c>
      <c r="K3096" s="2">
        <f t="shared" si="580"/>
        <v>3.6378364277704512E-3</v>
      </c>
      <c r="L3096" t="s">
        <v>13</v>
      </c>
    </row>
    <row r="3097" spans="1:12" hidden="1" x14ac:dyDescent="0.3">
      <c r="A3097">
        <v>29</v>
      </c>
      <c r="B3097">
        <v>93</v>
      </c>
      <c r="C3097">
        <v>1</v>
      </c>
      <c r="D3097">
        <v>10</v>
      </c>
      <c r="E3097" t="s">
        <v>12</v>
      </c>
      <c r="F3097">
        <v>10</v>
      </c>
      <c r="G3097">
        <v>3</v>
      </c>
      <c r="J3097" s="1">
        <f t="shared" si="574"/>
        <v>7.8539816339744835E-3</v>
      </c>
      <c r="K3097" s="2">
        <f t="shared" si="580"/>
        <v>1.2942556175112916E-2</v>
      </c>
      <c r="L3097" t="s">
        <v>13</v>
      </c>
    </row>
    <row r="3098" spans="1:12" hidden="1" x14ac:dyDescent="0.3">
      <c r="A3098">
        <v>29</v>
      </c>
      <c r="B3098">
        <v>93</v>
      </c>
      <c r="C3098">
        <v>1</v>
      </c>
      <c r="D3098">
        <v>10</v>
      </c>
      <c r="E3098" t="s">
        <v>12</v>
      </c>
      <c r="F3098">
        <v>5</v>
      </c>
      <c r="G3098">
        <v>3</v>
      </c>
      <c r="J3098" s="1">
        <f t="shared" si="574"/>
        <v>1.9634954084936209E-3</v>
      </c>
      <c r="K3098" s="2">
        <f t="shared" si="580"/>
        <v>3.6378364277704512E-3</v>
      </c>
      <c r="L3098" t="s">
        <v>13</v>
      </c>
    </row>
    <row r="3099" spans="1:12" hidden="1" x14ac:dyDescent="0.3">
      <c r="A3099">
        <v>29</v>
      </c>
      <c r="B3099">
        <v>93</v>
      </c>
      <c r="C3099">
        <v>1</v>
      </c>
      <c r="D3099">
        <v>24</v>
      </c>
      <c r="E3099" t="s">
        <v>18</v>
      </c>
      <c r="F3099">
        <v>5</v>
      </c>
      <c r="G3099">
        <v>3</v>
      </c>
      <c r="J3099" s="1">
        <f t="shared" si="574"/>
        <v>1.9634954084936209E-3</v>
      </c>
      <c r="K3099" s="2">
        <f>EXP(-9.81042+1.86563*LN(F3099)+1.0563*LN(G3099))</f>
        <v>3.5268851656513989E-3</v>
      </c>
      <c r="L3099" t="s">
        <v>13</v>
      </c>
    </row>
    <row r="3100" spans="1:12" hidden="1" x14ac:dyDescent="0.3">
      <c r="A3100">
        <v>29</v>
      </c>
      <c r="B3100">
        <v>93</v>
      </c>
      <c r="C3100">
        <v>1</v>
      </c>
      <c r="D3100">
        <v>10</v>
      </c>
      <c r="E3100" t="s">
        <v>12</v>
      </c>
      <c r="F3100">
        <v>25</v>
      </c>
      <c r="G3100">
        <v>6</v>
      </c>
      <c r="J3100" s="1">
        <f t="shared" si="574"/>
        <v>4.9087385212340517E-2</v>
      </c>
      <c r="K3100" s="2">
        <f>EXP(-9.7663+1.83097*LN(F3100)+1.09511*LN(G3100))</f>
        <v>0.14801210491524977</v>
      </c>
      <c r="L3100" t="s">
        <v>17</v>
      </c>
    </row>
    <row r="3101" spans="1:12" hidden="1" x14ac:dyDescent="0.3">
      <c r="A3101">
        <v>29</v>
      </c>
      <c r="B3101">
        <v>93</v>
      </c>
      <c r="C3101">
        <v>1</v>
      </c>
      <c r="D3101">
        <v>24</v>
      </c>
      <c r="E3101" t="s">
        <v>18</v>
      </c>
      <c r="F3101">
        <v>5</v>
      </c>
      <c r="G3101">
        <v>3</v>
      </c>
      <c r="J3101" s="1">
        <f t="shared" si="574"/>
        <v>1.9634954084936209E-3</v>
      </c>
      <c r="K3101" s="2">
        <f t="shared" ref="K3101:K3103" si="581">EXP(-9.81042+1.86563*LN(F3101)+1.0563*LN(G3101))</f>
        <v>3.5268851656513989E-3</v>
      </c>
      <c r="L3101" t="s">
        <v>13</v>
      </c>
    </row>
    <row r="3102" spans="1:12" hidden="1" x14ac:dyDescent="0.3">
      <c r="A3102">
        <v>29</v>
      </c>
      <c r="B3102">
        <v>93</v>
      </c>
      <c r="C3102">
        <v>1</v>
      </c>
      <c r="D3102">
        <v>24</v>
      </c>
      <c r="E3102" t="s">
        <v>18</v>
      </c>
      <c r="F3102">
        <v>5</v>
      </c>
      <c r="G3102">
        <v>3</v>
      </c>
      <c r="J3102" s="1">
        <f t="shared" si="574"/>
        <v>1.9634954084936209E-3</v>
      </c>
      <c r="K3102" s="2">
        <f t="shared" si="581"/>
        <v>3.5268851656513989E-3</v>
      </c>
      <c r="L3102" t="s">
        <v>13</v>
      </c>
    </row>
    <row r="3103" spans="1:12" hidden="1" x14ac:dyDescent="0.3">
      <c r="A3103">
        <v>29</v>
      </c>
      <c r="B3103">
        <v>93</v>
      </c>
      <c r="C3103">
        <v>1</v>
      </c>
      <c r="D3103">
        <v>24</v>
      </c>
      <c r="E3103" t="s">
        <v>18</v>
      </c>
      <c r="F3103">
        <v>5</v>
      </c>
      <c r="G3103">
        <v>3</v>
      </c>
      <c r="J3103" s="1">
        <f t="shared" si="574"/>
        <v>1.9634954084936209E-3</v>
      </c>
      <c r="K3103" s="2">
        <f t="shared" si="581"/>
        <v>3.5268851656513989E-3</v>
      </c>
      <c r="L3103" t="s">
        <v>13</v>
      </c>
    </row>
    <row r="3104" spans="1:12" hidden="1" x14ac:dyDescent="0.3">
      <c r="A3104">
        <v>29</v>
      </c>
      <c r="B3104">
        <v>93</v>
      </c>
      <c r="C3104">
        <v>1</v>
      </c>
      <c r="D3104">
        <v>14</v>
      </c>
      <c r="E3104" t="s">
        <v>14</v>
      </c>
      <c r="F3104">
        <v>5</v>
      </c>
      <c r="G3104">
        <v>3</v>
      </c>
      <c r="J3104" s="1">
        <f t="shared" si="574"/>
        <v>1.9634954084936209E-3</v>
      </c>
      <c r="K3104" s="2">
        <f t="shared" ref="K3104:K3109" si="582">EXP(-9.7663+1.83097*LN(F3104)+1.09511*LN(G3104))</f>
        <v>3.6378364277704512E-3</v>
      </c>
      <c r="L3104" t="s">
        <v>13</v>
      </c>
    </row>
    <row r="3105" spans="1:12" hidden="1" x14ac:dyDescent="0.3">
      <c r="A3105">
        <v>29</v>
      </c>
      <c r="B3105">
        <v>93</v>
      </c>
      <c r="C3105">
        <v>1</v>
      </c>
      <c r="D3105">
        <v>14</v>
      </c>
      <c r="E3105" t="s">
        <v>14</v>
      </c>
      <c r="F3105">
        <v>15</v>
      </c>
      <c r="G3105">
        <v>3</v>
      </c>
      <c r="J3105" s="1">
        <f t="shared" si="574"/>
        <v>1.7671458676442587E-2</v>
      </c>
      <c r="K3105" s="2">
        <f t="shared" si="582"/>
        <v>2.719179461263227E-2</v>
      </c>
      <c r="L3105" t="s">
        <v>13</v>
      </c>
    </row>
    <row r="3106" spans="1:12" hidden="1" x14ac:dyDescent="0.3">
      <c r="A3106">
        <v>29</v>
      </c>
      <c r="B3106">
        <v>93</v>
      </c>
      <c r="C3106">
        <v>1</v>
      </c>
      <c r="D3106">
        <v>22</v>
      </c>
      <c r="E3106" t="s">
        <v>15</v>
      </c>
      <c r="F3106">
        <v>15</v>
      </c>
      <c r="G3106">
        <v>3</v>
      </c>
      <c r="J3106" s="1">
        <f t="shared" si="574"/>
        <v>1.7671458676442587E-2</v>
      </c>
      <c r="K3106" s="2">
        <f t="shared" si="582"/>
        <v>2.719179461263227E-2</v>
      </c>
      <c r="L3106" t="s">
        <v>13</v>
      </c>
    </row>
    <row r="3107" spans="1:12" hidden="1" x14ac:dyDescent="0.3">
      <c r="A3107">
        <v>29</v>
      </c>
      <c r="B3107">
        <v>93</v>
      </c>
      <c r="C3107">
        <v>1</v>
      </c>
      <c r="D3107">
        <v>22</v>
      </c>
      <c r="E3107" t="s">
        <v>15</v>
      </c>
      <c r="F3107">
        <v>5</v>
      </c>
      <c r="G3107">
        <v>3</v>
      </c>
      <c r="J3107" s="1">
        <f t="shared" si="574"/>
        <v>1.9634954084936209E-3</v>
      </c>
      <c r="K3107" s="2">
        <f t="shared" si="582"/>
        <v>3.6378364277704512E-3</v>
      </c>
      <c r="L3107" t="s">
        <v>13</v>
      </c>
    </row>
    <row r="3108" spans="1:12" hidden="1" x14ac:dyDescent="0.3">
      <c r="A3108">
        <v>29</v>
      </c>
      <c r="B3108">
        <v>93</v>
      </c>
      <c r="C3108">
        <v>1</v>
      </c>
      <c r="D3108">
        <v>14</v>
      </c>
      <c r="E3108" t="s">
        <v>14</v>
      </c>
      <c r="F3108">
        <v>10</v>
      </c>
      <c r="G3108">
        <v>3</v>
      </c>
      <c r="J3108" s="1">
        <f t="shared" si="574"/>
        <v>7.8539816339744835E-3</v>
      </c>
      <c r="K3108" s="2">
        <f t="shared" si="582"/>
        <v>1.2942556175112916E-2</v>
      </c>
      <c r="L3108" t="s">
        <v>13</v>
      </c>
    </row>
    <row r="3109" spans="1:12" hidden="1" x14ac:dyDescent="0.3">
      <c r="A3109">
        <v>29</v>
      </c>
      <c r="B3109">
        <v>93</v>
      </c>
      <c r="C3109">
        <v>1</v>
      </c>
      <c r="D3109">
        <v>14</v>
      </c>
      <c r="E3109" t="s">
        <v>14</v>
      </c>
      <c r="F3109">
        <v>5</v>
      </c>
      <c r="G3109">
        <v>3</v>
      </c>
      <c r="J3109" s="1">
        <f t="shared" si="574"/>
        <v>1.9634954084936209E-3</v>
      </c>
      <c r="K3109" s="2">
        <f t="shared" si="582"/>
        <v>3.6378364277704512E-3</v>
      </c>
      <c r="L3109" t="s">
        <v>13</v>
      </c>
    </row>
    <row r="3110" spans="1:12" hidden="1" x14ac:dyDescent="0.3">
      <c r="A3110">
        <v>29</v>
      </c>
      <c r="B3110">
        <v>93</v>
      </c>
      <c r="C3110">
        <v>1</v>
      </c>
      <c r="D3110">
        <v>24</v>
      </c>
      <c r="E3110" t="s">
        <v>18</v>
      </c>
      <c r="F3110">
        <v>10</v>
      </c>
      <c r="G3110">
        <v>3</v>
      </c>
      <c r="J3110" s="1">
        <f t="shared" si="574"/>
        <v>7.8539816339744835E-3</v>
      </c>
      <c r="K3110" s="2">
        <f>EXP(-9.81042+1.86563*LN(F3110)+1.0563*LN(G3110))</f>
        <v>1.285292313179332E-2</v>
      </c>
      <c r="L3110" t="s">
        <v>13</v>
      </c>
    </row>
    <row r="3111" spans="1:12" hidden="1" x14ac:dyDescent="0.3">
      <c r="A3111">
        <v>29</v>
      </c>
      <c r="B3111">
        <v>93</v>
      </c>
      <c r="C3111">
        <v>1</v>
      </c>
      <c r="D3111">
        <v>10</v>
      </c>
      <c r="E3111" t="s">
        <v>12</v>
      </c>
      <c r="F3111">
        <v>25</v>
      </c>
      <c r="G3111">
        <v>6</v>
      </c>
      <c r="J3111" s="1">
        <f t="shared" si="574"/>
        <v>4.9087385212340517E-2</v>
      </c>
      <c r="K3111" s="2">
        <f>EXP(-9.7663+1.83097*LN(F3111)+1.09511*LN(G3111))</f>
        <v>0.14801210491524977</v>
      </c>
      <c r="L3111" t="s">
        <v>17</v>
      </c>
    </row>
    <row r="3112" spans="1:12" hidden="1" x14ac:dyDescent="0.3">
      <c r="A3112">
        <v>29</v>
      </c>
      <c r="B3112">
        <v>93</v>
      </c>
      <c r="C3112">
        <v>1</v>
      </c>
      <c r="D3112">
        <v>24</v>
      </c>
      <c r="E3112" t="s">
        <v>18</v>
      </c>
      <c r="F3112">
        <v>5</v>
      </c>
      <c r="G3112">
        <v>3</v>
      </c>
      <c r="J3112" s="1">
        <f t="shared" si="574"/>
        <v>1.9634954084936209E-3</v>
      </c>
      <c r="K3112" s="2">
        <f t="shared" ref="K3112:K3113" si="583">EXP(-9.81042+1.86563*LN(F3112)+1.0563*LN(G3112))</f>
        <v>3.5268851656513989E-3</v>
      </c>
      <c r="L3112" t="s">
        <v>13</v>
      </c>
    </row>
    <row r="3113" spans="1:12" hidden="1" x14ac:dyDescent="0.3">
      <c r="A3113">
        <v>29</v>
      </c>
      <c r="B3113">
        <v>93</v>
      </c>
      <c r="C3113">
        <v>1</v>
      </c>
      <c r="D3113">
        <v>24</v>
      </c>
      <c r="E3113" t="s">
        <v>18</v>
      </c>
      <c r="F3113">
        <v>10</v>
      </c>
      <c r="G3113">
        <v>5</v>
      </c>
      <c r="J3113" s="1">
        <f t="shared" si="574"/>
        <v>7.8539816339744835E-3</v>
      </c>
      <c r="K3113" s="2">
        <f t="shared" si="583"/>
        <v>2.2046555420420225E-2</v>
      </c>
      <c r="L3113" t="s">
        <v>13</v>
      </c>
    </row>
    <row r="3114" spans="1:12" hidden="1" x14ac:dyDescent="0.3">
      <c r="A3114">
        <v>29</v>
      </c>
      <c r="B3114">
        <v>93</v>
      </c>
      <c r="C3114">
        <v>1</v>
      </c>
      <c r="D3114">
        <v>10</v>
      </c>
      <c r="E3114" t="s">
        <v>12</v>
      </c>
      <c r="F3114">
        <v>10</v>
      </c>
      <c r="G3114">
        <v>3</v>
      </c>
      <c r="J3114" s="1">
        <f t="shared" si="574"/>
        <v>7.8539816339744835E-3</v>
      </c>
      <c r="K3114" s="2">
        <f t="shared" ref="K3114:K3115" si="584">EXP(-9.7663+1.83097*LN(F3114)+1.09511*LN(G3114))</f>
        <v>1.2942556175112916E-2</v>
      </c>
      <c r="L3114" t="s">
        <v>13</v>
      </c>
    </row>
    <row r="3115" spans="1:12" hidden="1" x14ac:dyDescent="0.3">
      <c r="A3115">
        <v>29</v>
      </c>
      <c r="B3115">
        <v>95</v>
      </c>
      <c r="C3115">
        <v>1</v>
      </c>
      <c r="D3115">
        <v>14</v>
      </c>
      <c r="E3115" t="s">
        <v>14</v>
      </c>
      <c r="F3115">
        <v>5</v>
      </c>
      <c r="G3115">
        <v>3</v>
      </c>
      <c r="J3115" s="1">
        <f t="shared" si="574"/>
        <v>1.9634954084936209E-3</v>
      </c>
      <c r="K3115" s="2">
        <f t="shared" si="584"/>
        <v>3.6378364277704512E-3</v>
      </c>
      <c r="L3115" t="s">
        <v>13</v>
      </c>
    </row>
    <row r="3116" spans="1:12" hidden="1" x14ac:dyDescent="0.3">
      <c r="A3116">
        <v>29</v>
      </c>
      <c r="B3116">
        <v>95</v>
      </c>
      <c r="C3116">
        <v>1</v>
      </c>
      <c r="D3116">
        <v>24</v>
      </c>
      <c r="E3116" t="s">
        <v>18</v>
      </c>
      <c r="F3116">
        <v>10</v>
      </c>
      <c r="G3116">
        <v>3</v>
      </c>
      <c r="J3116" s="1">
        <f t="shared" si="574"/>
        <v>7.8539816339744835E-3</v>
      </c>
      <c r="K3116" s="2">
        <f>EXP(-9.81042+1.86563*LN(F3116)+1.0563*LN(G3116))</f>
        <v>1.285292313179332E-2</v>
      </c>
      <c r="L3116" t="s">
        <v>13</v>
      </c>
    </row>
    <row r="3117" spans="1:12" hidden="1" x14ac:dyDescent="0.3">
      <c r="A3117">
        <v>29</v>
      </c>
      <c r="B3117">
        <v>95</v>
      </c>
      <c r="C3117">
        <v>1</v>
      </c>
      <c r="D3117">
        <v>10</v>
      </c>
      <c r="E3117" t="s">
        <v>12</v>
      </c>
      <c r="F3117">
        <v>25</v>
      </c>
      <c r="G3117">
        <v>6</v>
      </c>
      <c r="J3117" s="1">
        <f t="shared" si="574"/>
        <v>4.9087385212340517E-2</v>
      </c>
      <c r="K3117" s="2">
        <f>EXP(-9.7663+1.83097*LN(F3117)+1.09511*LN(G3117))</f>
        <v>0.14801210491524977</v>
      </c>
      <c r="L3117" t="s">
        <v>17</v>
      </c>
    </row>
    <row r="3118" spans="1:12" hidden="1" x14ac:dyDescent="0.3">
      <c r="A3118">
        <v>29</v>
      </c>
      <c r="B3118">
        <v>95</v>
      </c>
      <c r="C3118">
        <v>1</v>
      </c>
      <c r="D3118">
        <v>24</v>
      </c>
      <c r="E3118" t="s">
        <v>18</v>
      </c>
      <c r="F3118">
        <v>5</v>
      </c>
      <c r="G3118">
        <v>3</v>
      </c>
      <c r="J3118" s="1">
        <f t="shared" si="574"/>
        <v>1.9634954084936209E-3</v>
      </c>
      <c r="K3118" s="2">
        <f t="shared" ref="K3118:K3119" si="585">EXP(-9.81042+1.86563*LN(F3118)+1.0563*LN(G3118))</f>
        <v>3.5268851656513989E-3</v>
      </c>
      <c r="L3118" t="s">
        <v>13</v>
      </c>
    </row>
    <row r="3119" spans="1:12" hidden="1" x14ac:dyDescent="0.3">
      <c r="A3119">
        <v>29</v>
      </c>
      <c r="B3119">
        <v>95</v>
      </c>
      <c r="C3119">
        <v>1</v>
      </c>
      <c r="D3119">
        <v>24</v>
      </c>
      <c r="E3119" t="s">
        <v>18</v>
      </c>
      <c r="F3119">
        <v>10</v>
      </c>
      <c r="G3119">
        <v>5</v>
      </c>
      <c r="J3119" s="1">
        <f t="shared" si="574"/>
        <v>7.8539816339744835E-3</v>
      </c>
      <c r="K3119" s="2">
        <f t="shared" si="585"/>
        <v>2.2046555420420225E-2</v>
      </c>
      <c r="L3119" t="s">
        <v>13</v>
      </c>
    </row>
    <row r="3120" spans="1:12" hidden="1" x14ac:dyDescent="0.3">
      <c r="A3120">
        <v>29</v>
      </c>
      <c r="B3120">
        <v>95</v>
      </c>
      <c r="C3120">
        <v>1</v>
      </c>
      <c r="D3120">
        <v>10</v>
      </c>
      <c r="E3120" t="s">
        <v>12</v>
      </c>
      <c r="F3120">
        <v>10</v>
      </c>
      <c r="G3120">
        <v>3</v>
      </c>
      <c r="J3120" s="1">
        <f t="shared" si="574"/>
        <v>7.8539816339744835E-3</v>
      </c>
      <c r="K3120" s="2">
        <f t="shared" ref="K3120:K3121" si="586">EXP(-9.7663+1.83097*LN(F3120)+1.09511*LN(G3120))</f>
        <v>1.2942556175112916E-2</v>
      </c>
      <c r="L3120" t="s">
        <v>13</v>
      </c>
    </row>
    <row r="3121" spans="1:12" hidden="1" x14ac:dyDescent="0.3">
      <c r="A3121">
        <v>29</v>
      </c>
      <c r="B3121">
        <v>95</v>
      </c>
      <c r="C3121">
        <v>1</v>
      </c>
      <c r="D3121">
        <v>10</v>
      </c>
      <c r="E3121" t="s">
        <v>12</v>
      </c>
      <c r="F3121">
        <v>5</v>
      </c>
      <c r="G3121">
        <v>3</v>
      </c>
      <c r="J3121" s="1">
        <f t="shared" si="574"/>
        <v>1.9634954084936209E-3</v>
      </c>
      <c r="K3121" s="2">
        <f t="shared" si="586"/>
        <v>3.6378364277704512E-3</v>
      </c>
      <c r="L3121" t="s">
        <v>13</v>
      </c>
    </row>
    <row r="3122" spans="1:12" hidden="1" x14ac:dyDescent="0.3">
      <c r="A3122">
        <v>29</v>
      </c>
      <c r="B3122">
        <v>95</v>
      </c>
      <c r="C3122">
        <v>1</v>
      </c>
      <c r="D3122">
        <v>24</v>
      </c>
      <c r="E3122" t="s">
        <v>18</v>
      </c>
      <c r="F3122">
        <v>5</v>
      </c>
      <c r="G3122">
        <v>3</v>
      </c>
      <c r="J3122" s="1">
        <f t="shared" si="574"/>
        <v>1.9634954084936209E-3</v>
      </c>
      <c r="K3122" s="2">
        <f t="shared" ref="K3122:K3123" si="587">EXP(-9.81042+1.86563*LN(F3122)+1.0563*LN(G3122))</f>
        <v>3.5268851656513989E-3</v>
      </c>
      <c r="L3122" t="s">
        <v>13</v>
      </c>
    </row>
    <row r="3123" spans="1:12" hidden="1" x14ac:dyDescent="0.3">
      <c r="A3123">
        <v>29</v>
      </c>
      <c r="B3123">
        <v>95</v>
      </c>
      <c r="C3123">
        <v>1</v>
      </c>
      <c r="D3123">
        <v>24</v>
      </c>
      <c r="E3123" t="s">
        <v>18</v>
      </c>
      <c r="F3123">
        <v>10</v>
      </c>
      <c r="G3123">
        <v>6</v>
      </c>
      <c r="J3123" s="1">
        <f t="shared" si="574"/>
        <v>7.8539816339744835E-3</v>
      </c>
      <c r="K3123" s="2">
        <f t="shared" si="587"/>
        <v>2.6728826664807165E-2</v>
      </c>
      <c r="L3123" t="s">
        <v>13</v>
      </c>
    </row>
    <row r="3124" spans="1:12" hidden="1" x14ac:dyDescent="0.3">
      <c r="A3124">
        <v>29</v>
      </c>
      <c r="B3124">
        <v>95</v>
      </c>
      <c r="C3124">
        <v>1</v>
      </c>
      <c r="D3124">
        <v>22</v>
      </c>
      <c r="E3124" t="s">
        <v>15</v>
      </c>
      <c r="F3124">
        <v>5</v>
      </c>
      <c r="G3124">
        <v>3</v>
      </c>
      <c r="J3124" s="1">
        <f t="shared" si="574"/>
        <v>1.9634954084936209E-3</v>
      </c>
      <c r="K3124" s="2">
        <f>EXP(-9.7663+1.83097*LN(F3124)+1.09511*LN(G3124))</f>
        <v>3.6378364277704512E-3</v>
      </c>
      <c r="L3124" t="s">
        <v>13</v>
      </c>
    </row>
    <row r="3125" spans="1:12" hidden="1" x14ac:dyDescent="0.3">
      <c r="A3125">
        <v>29</v>
      </c>
      <c r="B3125">
        <v>95</v>
      </c>
      <c r="C3125">
        <v>1</v>
      </c>
      <c r="D3125">
        <v>24</v>
      </c>
      <c r="E3125" t="s">
        <v>18</v>
      </c>
      <c r="F3125">
        <v>15</v>
      </c>
      <c r="G3125">
        <v>6</v>
      </c>
      <c r="J3125" s="1">
        <f t="shared" si="574"/>
        <v>1.7671458676442587E-2</v>
      </c>
      <c r="K3125" s="2">
        <f t="shared" ref="K3125:K3131" si="588">EXP(-9.81042+1.86563*LN(F3125)+1.0563*LN(G3125))</f>
        <v>5.6950957515054322E-2</v>
      </c>
      <c r="L3125" t="s">
        <v>13</v>
      </c>
    </row>
    <row r="3126" spans="1:12" hidden="1" x14ac:dyDescent="0.3">
      <c r="A3126">
        <v>29</v>
      </c>
      <c r="B3126">
        <v>95</v>
      </c>
      <c r="C3126">
        <v>1</v>
      </c>
      <c r="D3126">
        <v>24</v>
      </c>
      <c r="E3126" t="s">
        <v>18</v>
      </c>
      <c r="F3126">
        <v>10</v>
      </c>
      <c r="G3126">
        <v>6</v>
      </c>
      <c r="J3126" s="1">
        <f t="shared" si="574"/>
        <v>7.8539816339744835E-3</v>
      </c>
      <c r="K3126" s="2">
        <f t="shared" si="588"/>
        <v>2.6728826664807165E-2</v>
      </c>
      <c r="L3126" t="s">
        <v>13</v>
      </c>
    </row>
    <row r="3127" spans="1:12" hidden="1" x14ac:dyDescent="0.3">
      <c r="A3127">
        <v>29</v>
      </c>
      <c r="B3127">
        <v>95</v>
      </c>
      <c r="C3127">
        <v>1</v>
      </c>
      <c r="D3127">
        <v>2</v>
      </c>
      <c r="E3127" t="s">
        <v>16</v>
      </c>
      <c r="F3127">
        <v>10</v>
      </c>
      <c r="G3127">
        <v>6</v>
      </c>
      <c r="J3127" s="1">
        <f t="shared" si="574"/>
        <v>7.8539816339744835E-3</v>
      </c>
      <c r="K3127" s="2">
        <f t="shared" si="588"/>
        <v>2.6728826664807165E-2</v>
      </c>
      <c r="L3127" t="s">
        <v>13</v>
      </c>
    </row>
    <row r="3128" spans="1:12" hidden="1" x14ac:dyDescent="0.3">
      <c r="A3128">
        <v>29</v>
      </c>
      <c r="B3128">
        <v>95</v>
      </c>
      <c r="C3128">
        <v>1</v>
      </c>
      <c r="D3128">
        <v>2</v>
      </c>
      <c r="E3128" t="s">
        <v>16</v>
      </c>
      <c r="F3128">
        <v>15</v>
      </c>
      <c r="G3128">
        <v>6</v>
      </c>
      <c r="J3128" s="1">
        <f t="shared" si="574"/>
        <v>1.7671458676442587E-2</v>
      </c>
      <c r="K3128" s="2">
        <f t="shared" si="588"/>
        <v>5.6950957515054322E-2</v>
      </c>
      <c r="L3128" t="s">
        <v>13</v>
      </c>
    </row>
    <row r="3129" spans="1:12" hidden="1" x14ac:dyDescent="0.3">
      <c r="A3129">
        <v>29</v>
      </c>
      <c r="B3129">
        <v>95</v>
      </c>
      <c r="C3129">
        <v>1</v>
      </c>
      <c r="D3129">
        <v>2</v>
      </c>
      <c r="E3129" t="s">
        <v>16</v>
      </c>
      <c r="F3129">
        <v>15</v>
      </c>
      <c r="G3129">
        <v>6</v>
      </c>
      <c r="J3129" s="1">
        <f t="shared" si="574"/>
        <v>1.7671458676442587E-2</v>
      </c>
      <c r="K3129" s="2">
        <f t="shared" si="588"/>
        <v>5.6950957515054322E-2</v>
      </c>
      <c r="L3129" t="s">
        <v>13</v>
      </c>
    </row>
    <row r="3130" spans="1:12" hidden="1" x14ac:dyDescent="0.3">
      <c r="A3130">
        <v>29</v>
      </c>
      <c r="B3130">
        <v>95</v>
      </c>
      <c r="C3130">
        <v>1</v>
      </c>
      <c r="D3130">
        <v>2</v>
      </c>
      <c r="E3130" t="s">
        <v>16</v>
      </c>
      <c r="F3130">
        <v>10</v>
      </c>
      <c r="G3130">
        <v>6</v>
      </c>
      <c r="J3130" s="1">
        <f t="shared" si="574"/>
        <v>7.8539816339744835E-3</v>
      </c>
      <c r="K3130" s="2">
        <f t="shared" si="588"/>
        <v>2.6728826664807165E-2</v>
      </c>
      <c r="L3130" t="s">
        <v>13</v>
      </c>
    </row>
    <row r="3131" spans="1:12" hidden="1" x14ac:dyDescent="0.3">
      <c r="A3131">
        <v>29</v>
      </c>
      <c r="B3131">
        <v>95</v>
      </c>
      <c r="C3131">
        <v>1</v>
      </c>
      <c r="D3131">
        <v>2</v>
      </c>
      <c r="E3131" t="s">
        <v>16</v>
      </c>
      <c r="F3131">
        <v>5</v>
      </c>
      <c r="G3131">
        <v>6</v>
      </c>
      <c r="J3131" s="1">
        <f t="shared" si="574"/>
        <v>1.9634954084936209E-3</v>
      </c>
      <c r="K3131" s="2">
        <f t="shared" si="588"/>
        <v>7.3344795804612326E-3</v>
      </c>
      <c r="L3131" t="s">
        <v>13</v>
      </c>
    </row>
    <row r="3132" spans="1:12" hidden="1" x14ac:dyDescent="0.3">
      <c r="A3132">
        <v>29</v>
      </c>
      <c r="B3132">
        <v>95</v>
      </c>
      <c r="C3132">
        <v>1</v>
      </c>
      <c r="D3132">
        <v>22</v>
      </c>
      <c r="E3132" t="s">
        <v>15</v>
      </c>
      <c r="F3132">
        <v>5</v>
      </c>
      <c r="G3132">
        <v>3</v>
      </c>
      <c r="J3132" s="1">
        <f t="shared" si="574"/>
        <v>1.9634954084936209E-3</v>
      </c>
      <c r="K3132" s="2">
        <f t="shared" ref="K3132:K3133" si="589">EXP(-9.7663+1.83097*LN(F3132)+1.09511*LN(G3132))</f>
        <v>3.6378364277704512E-3</v>
      </c>
      <c r="L3132" t="s">
        <v>13</v>
      </c>
    </row>
    <row r="3133" spans="1:12" hidden="1" x14ac:dyDescent="0.3">
      <c r="A3133">
        <v>29</v>
      </c>
      <c r="B3133">
        <v>95</v>
      </c>
      <c r="C3133">
        <v>1</v>
      </c>
      <c r="D3133">
        <v>10</v>
      </c>
      <c r="E3133" t="s">
        <v>12</v>
      </c>
      <c r="F3133">
        <v>5</v>
      </c>
      <c r="G3133">
        <v>3</v>
      </c>
      <c r="J3133" s="1">
        <f t="shared" si="574"/>
        <v>1.9634954084936209E-3</v>
      </c>
      <c r="K3133" s="2">
        <f t="shared" si="589"/>
        <v>3.6378364277704512E-3</v>
      </c>
      <c r="L3133" t="s">
        <v>13</v>
      </c>
    </row>
    <row r="3134" spans="1:12" hidden="1" x14ac:dyDescent="0.3">
      <c r="A3134">
        <v>29</v>
      </c>
      <c r="B3134">
        <v>95</v>
      </c>
      <c r="C3134">
        <v>1</v>
      </c>
      <c r="D3134">
        <v>2</v>
      </c>
      <c r="E3134" t="s">
        <v>16</v>
      </c>
      <c r="F3134">
        <v>5</v>
      </c>
      <c r="G3134">
        <v>3</v>
      </c>
      <c r="J3134" s="1">
        <f t="shared" si="574"/>
        <v>1.9634954084936209E-3</v>
      </c>
      <c r="K3134" s="2">
        <f t="shared" ref="K3134:K3143" si="590">EXP(-9.81042+1.86563*LN(F3134)+1.0563*LN(G3134))</f>
        <v>3.5268851656513989E-3</v>
      </c>
      <c r="L3134" t="s">
        <v>13</v>
      </c>
    </row>
    <row r="3135" spans="1:12" hidden="1" x14ac:dyDescent="0.3">
      <c r="A3135">
        <v>29</v>
      </c>
      <c r="B3135">
        <v>95</v>
      </c>
      <c r="C3135">
        <v>1</v>
      </c>
      <c r="D3135">
        <v>2</v>
      </c>
      <c r="E3135" t="s">
        <v>16</v>
      </c>
      <c r="F3135">
        <v>20</v>
      </c>
      <c r="G3135">
        <v>3</v>
      </c>
      <c r="J3135" s="1">
        <f t="shared" si="574"/>
        <v>3.1415926535897934E-2</v>
      </c>
      <c r="K3135" s="2">
        <f t="shared" si="590"/>
        <v>4.6839527025336621E-2</v>
      </c>
      <c r="L3135" t="s">
        <v>17</v>
      </c>
    </row>
    <row r="3136" spans="1:12" hidden="1" x14ac:dyDescent="0.3">
      <c r="A3136">
        <v>29</v>
      </c>
      <c r="B3136">
        <v>95</v>
      </c>
      <c r="C3136">
        <v>1</v>
      </c>
      <c r="D3136">
        <v>2</v>
      </c>
      <c r="E3136" t="s">
        <v>16</v>
      </c>
      <c r="F3136">
        <v>10</v>
      </c>
      <c r="G3136">
        <v>3</v>
      </c>
      <c r="J3136" s="1">
        <f t="shared" si="574"/>
        <v>7.8539816339744835E-3</v>
      </c>
      <c r="K3136" s="2">
        <f t="shared" si="590"/>
        <v>1.285292313179332E-2</v>
      </c>
      <c r="L3136" t="s">
        <v>13</v>
      </c>
    </row>
    <row r="3137" spans="1:12" hidden="1" x14ac:dyDescent="0.3">
      <c r="A3137">
        <v>29</v>
      </c>
      <c r="B3137">
        <v>95</v>
      </c>
      <c r="C3137">
        <v>1</v>
      </c>
      <c r="D3137">
        <v>2</v>
      </c>
      <c r="E3137" t="s">
        <v>16</v>
      </c>
      <c r="F3137">
        <v>15</v>
      </c>
      <c r="G3137">
        <v>6</v>
      </c>
      <c r="J3137" s="1">
        <f t="shared" si="574"/>
        <v>1.7671458676442587E-2</v>
      </c>
      <c r="K3137" s="2">
        <f t="shared" si="590"/>
        <v>5.6950957515054322E-2</v>
      </c>
      <c r="L3137" t="s">
        <v>13</v>
      </c>
    </row>
    <row r="3138" spans="1:12" hidden="1" x14ac:dyDescent="0.3">
      <c r="A3138">
        <v>29</v>
      </c>
      <c r="B3138">
        <v>95</v>
      </c>
      <c r="C3138">
        <v>1</v>
      </c>
      <c r="D3138">
        <v>2</v>
      </c>
      <c r="E3138" t="s">
        <v>16</v>
      </c>
      <c r="F3138">
        <v>10</v>
      </c>
      <c r="G3138">
        <v>6</v>
      </c>
      <c r="J3138" s="1">
        <f t="shared" si="574"/>
        <v>7.8539816339744835E-3</v>
      </c>
      <c r="K3138" s="2">
        <f t="shared" si="590"/>
        <v>2.6728826664807165E-2</v>
      </c>
      <c r="L3138" t="s">
        <v>13</v>
      </c>
    </row>
    <row r="3139" spans="1:12" hidden="1" x14ac:dyDescent="0.3">
      <c r="A3139">
        <v>29</v>
      </c>
      <c r="B3139">
        <v>95</v>
      </c>
      <c r="C3139">
        <v>1</v>
      </c>
      <c r="D3139">
        <v>2</v>
      </c>
      <c r="E3139" t="s">
        <v>16</v>
      </c>
      <c r="F3139">
        <v>10</v>
      </c>
      <c r="G3139">
        <v>6</v>
      </c>
      <c r="J3139" s="1">
        <f t="shared" ref="J3139:J3202" si="591">((F3139*F3139/10000)*(PI()/4*C3139))</f>
        <v>7.8539816339744835E-3</v>
      </c>
      <c r="K3139" s="2">
        <f t="shared" si="590"/>
        <v>2.6728826664807165E-2</v>
      </c>
      <c r="L3139" t="s">
        <v>13</v>
      </c>
    </row>
    <row r="3140" spans="1:12" hidden="1" x14ac:dyDescent="0.3">
      <c r="A3140">
        <v>29</v>
      </c>
      <c r="B3140">
        <v>95</v>
      </c>
      <c r="C3140">
        <v>1</v>
      </c>
      <c r="D3140">
        <v>24</v>
      </c>
      <c r="E3140" t="s">
        <v>18</v>
      </c>
      <c r="F3140">
        <v>15</v>
      </c>
      <c r="G3140">
        <v>6</v>
      </c>
      <c r="J3140" s="1">
        <f t="shared" si="591"/>
        <v>1.7671458676442587E-2</v>
      </c>
      <c r="K3140" s="2">
        <f t="shared" si="590"/>
        <v>5.6950957515054322E-2</v>
      </c>
      <c r="L3140" t="s">
        <v>13</v>
      </c>
    </row>
    <row r="3141" spans="1:12" hidden="1" x14ac:dyDescent="0.3">
      <c r="A3141">
        <v>29</v>
      </c>
      <c r="B3141">
        <v>95</v>
      </c>
      <c r="C3141">
        <v>1</v>
      </c>
      <c r="D3141">
        <v>24</v>
      </c>
      <c r="E3141" t="s">
        <v>18</v>
      </c>
      <c r="F3141">
        <v>15</v>
      </c>
      <c r="G3141">
        <v>6</v>
      </c>
      <c r="J3141" s="1">
        <f t="shared" si="591"/>
        <v>1.7671458676442587E-2</v>
      </c>
      <c r="K3141" s="2">
        <f t="shared" si="590"/>
        <v>5.6950957515054322E-2</v>
      </c>
      <c r="L3141" t="s">
        <v>13</v>
      </c>
    </row>
    <row r="3142" spans="1:12" hidden="1" x14ac:dyDescent="0.3">
      <c r="A3142">
        <v>29</v>
      </c>
      <c r="B3142">
        <v>95</v>
      </c>
      <c r="C3142">
        <v>1</v>
      </c>
      <c r="D3142">
        <v>24</v>
      </c>
      <c r="E3142" t="s">
        <v>18</v>
      </c>
      <c r="F3142">
        <v>10</v>
      </c>
      <c r="G3142">
        <v>6</v>
      </c>
      <c r="J3142" s="1">
        <f t="shared" si="591"/>
        <v>7.8539816339744835E-3</v>
      </c>
      <c r="K3142" s="2">
        <f t="shared" si="590"/>
        <v>2.6728826664807165E-2</v>
      </c>
      <c r="L3142" t="s">
        <v>13</v>
      </c>
    </row>
    <row r="3143" spans="1:12" hidden="1" x14ac:dyDescent="0.3">
      <c r="A3143">
        <v>29</v>
      </c>
      <c r="B3143">
        <v>95</v>
      </c>
      <c r="C3143">
        <v>1</v>
      </c>
      <c r="D3143">
        <v>24</v>
      </c>
      <c r="E3143" t="s">
        <v>18</v>
      </c>
      <c r="F3143">
        <v>5</v>
      </c>
      <c r="G3143">
        <v>6</v>
      </c>
      <c r="J3143" s="1">
        <f t="shared" si="591"/>
        <v>1.9634954084936209E-3</v>
      </c>
      <c r="K3143" s="2">
        <f t="shared" si="590"/>
        <v>7.3344795804612326E-3</v>
      </c>
      <c r="L3143" t="s">
        <v>13</v>
      </c>
    </row>
    <row r="3144" spans="1:12" hidden="1" x14ac:dyDescent="0.3">
      <c r="A3144">
        <v>29</v>
      </c>
      <c r="B3144">
        <v>95</v>
      </c>
      <c r="C3144">
        <v>1</v>
      </c>
      <c r="D3144">
        <v>22</v>
      </c>
      <c r="E3144" t="s">
        <v>15</v>
      </c>
      <c r="F3144">
        <v>5</v>
      </c>
      <c r="G3144">
        <v>3</v>
      </c>
      <c r="J3144" s="1">
        <f t="shared" si="591"/>
        <v>1.9634954084936209E-3</v>
      </c>
      <c r="K3144" s="2">
        <f t="shared" ref="K3144:K3145" si="592">EXP(-9.7663+1.83097*LN(F3144)+1.09511*LN(G3144))</f>
        <v>3.6378364277704512E-3</v>
      </c>
      <c r="L3144" t="s">
        <v>13</v>
      </c>
    </row>
    <row r="3145" spans="1:12" hidden="1" x14ac:dyDescent="0.3">
      <c r="A3145">
        <v>29</v>
      </c>
      <c r="B3145">
        <v>95</v>
      </c>
      <c r="C3145">
        <v>1</v>
      </c>
      <c r="D3145">
        <v>10</v>
      </c>
      <c r="E3145" t="s">
        <v>12</v>
      </c>
      <c r="F3145">
        <v>5</v>
      </c>
      <c r="G3145">
        <v>3</v>
      </c>
      <c r="J3145" s="1">
        <f t="shared" si="591"/>
        <v>1.9634954084936209E-3</v>
      </c>
      <c r="K3145" s="2">
        <f t="shared" si="592"/>
        <v>3.6378364277704512E-3</v>
      </c>
      <c r="L3145" t="s">
        <v>13</v>
      </c>
    </row>
    <row r="3146" spans="1:12" hidden="1" x14ac:dyDescent="0.3">
      <c r="A3146">
        <v>29</v>
      </c>
      <c r="B3146">
        <v>95</v>
      </c>
      <c r="C3146">
        <v>1</v>
      </c>
      <c r="D3146">
        <v>24</v>
      </c>
      <c r="E3146" t="s">
        <v>18</v>
      </c>
      <c r="F3146">
        <v>5</v>
      </c>
      <c r="G3146">
        <v>3</v>
      </c>
      <c r="J3146" s="1">
        <f t="shared" si="591"/>
        <v>1.9634954084936209E-3</v>
      </c>
      <c r="K3146" s="2">
        <f t="shared" ref="K3146:K3149" si="593">EXP(-9.81042+1.86563*LN(F3146)+1.0563*LN(G3146))</f>
        <v>3.5268851656513989E-3</v>
      </c>
      <c r="L3146" t="s">
        <v>13</v>
      </c>
    </row>
    <row r="3147" spans="1:12" hidden="1" x14ac:dyDescent="0.3">
      <c r="A3147">
        <v>29</v>
      </c>
      <c r="B3147">
        <v>95</v>
      </c>
      <c r="C3147">
        <v>1</v>
      </c>
      <c r="D3147">
        <v>24</v>
      </c>
      <c r="E3147" t="s">
        <v>18</v>
      </c>
      <c r="F3147">
        <v>20</v>
      </c>
      <c r="G3147">
        <v>3</v>
      </c>
      <c r="J3147" s="1">
        <f t="shared" si="591"/>
        <v>3.1415926535897934E-2</v>
      </c>
      <c r="K3147" s="2">
        <f t="shared" si="593"/>
        <v>4.6839527025336621E-2</v>
      </c>
      <c r="L3147" t="s">
        <v>17</v>
      </c>
    </row>
    <row r="3148" spans="1:12" hidden="1" x14ac:dyDescent="0.3">
      <c r="A3148">
        <v>29</v>
      </c>
      <c r="B3148">
        <v>95</v>
      </c>
      <c r="C3148">
        <v>1</v>
      </c>
      <c r="D3148">
        <v>24</v>
      </c>
      <c r="E3148" t="s">
        <v>18</v>
      </c>
      <c r="F3148">
        <v>10</v>
      </c>
      <c r="G3148">
        <v>3</v>
      </c>
      <c r="J3148" s="1">
        <f t="shared" si="591"/>
        <v>7.8539816339744835E-3</v>
      </c>
      <c r="K3148" s="2">
        <f t="shared" si="593"/>
        <v>1.285292313179332E-2</v>
      </c>
      <c r="L3148" t="s">
        <v>13</v>
      </c>
    </row>
    <row r="3149" spans="1:12" hidden="1" x14ac:dyDescent="0.3">
      <c r="A3149">
        <v>29</v>
      </c>
      <c r="B3149">
        <v>95</v>
      </c>
      <c r="C3149">
        <v>1</v>
      </c>
      <c r="D3149">
        <v>24</v>
      </c>
      <c r="E3149" t="s">
        <v>18</v>
      </c>
      <c r="F3149">
        <v>15</v>
      </c>
      <c r="G3149">
        <v>3</v>
      </c>
      <c r="J3149" s="1">
        <f t="shared" si="591"/>
        <v>1.7671458676442587E-2</v>
      </c>
      <c r="K3149" s="2">
        <f t="shared" si="593"/>
        <v>2.7385649523733079E-2</v>
      </c>
      <c r="L3149" t="s">
        <v>13</v>
      </c>
    </row>
    <row r="3150" spans="1:12" hidden="1" x14ac:dyDescent="0.3">
      <c r="A3150">
        <v>29</v>
      </c>
      <c r="B3150">
        <v>95</v>
      </c>
      <c r="C3150">
        <v>1</v>
      </c>
      <c r="D3150">
        <v>10</v>
      </c>
      <c r="E3150" t="s">
        <v>12</v>
      </c>
      <c r="F3150">
        <v>5</v>
      </c>
      <c r="G3150">
        <v>3</v>
      </c>
      <c r="J3150" s="1">
        <f t="shared" si="591"/>
        <v>1.9634954084936209E-3</v>
      </c>
      <c r="K3150" s="2">
        <f t="shared" ref="K3150:K3153" si="594">EXP(-9.7663+1.83097*LN(F3150)+1.09511*LN(G3150))</f>
        <v>3.6378364277704512E-3</v>
      </c>
      <c r="L3150" t="s">
        <v>13</v>
      </c>
    </row>
    <row r="3151" spans="1:12" hidden="1" x14ac:dyDescent="0.3">
      <c r="A3151">
        <v>29</v>
      </c>
      <c r="B3151">
        <v>95</v>
      </c>
      <c r="C3151">
        <v>1</v>
      </c>
      <c r="D3151">
        <v>10</v>
      </c>
      <c r="E3151" t="s">
        <v>12</v>
      </c>
      <c r="F3151">
        <v>5</v>
      </c>
      <c r="G3151">
        <v>3</v>
      </c>
      <c r="J3151" s="1">
        <f t="shared" si="591"/>
        <v>1.9634954084936209E-3</v>
      </c>
      <c r="K3151" s="2">
        <f t="shared" si="594"/>
        <v>3.6378364277704512E-3</v>
      </c>
      <c r="L3151" t="s">
        <v>13</v>
      </c>
    </row>
    <row r="3152" spans="1:12" hidden="1" x14ac:dyDescent="0.3">
      <c r="A3152">
        <v>29</v>
      </c>
      <c r="B3152">
        <v>95</v>
      </c>
      <c r="C3152">
        <v>1</v>
      </c>
      <c r="D3152">
        <v>10</v>
      </c>
      <c r="E3152" t="s">
        <v>12</v>
      </c>
      <c r="F3152">
        <v>10</v>
      </c>
      <c r="G3152">
        <v>3</v>
      </c>
      <c r="J3152" s="1">
        <f t="shared" si="591"/>
        <v>7.8539816339744835E-3</v>
      </c>
      <c r="K3152" s="2">
        <f t="shared" si="594"/>
        <v>1.2942556175112916E-2</v>
      </c>
      <c r="L3152" t="s">
        <v>13</v>
      </c>
    </row>
    <row r="3153" spans="1:12" hidden="1" x14ac:dyDescent="0.3">
      <c r="A3153">
        <v>29</v>
      </c>
      <c r="B3153">
        <v>95</v>
      </c>
      <c r="C3153">
        <v>1</v>
      </c>
      <c r="D3153">
        <v>10</v>
      </c>
      <c r="E3153" t="s">
        <v>12</v>
      </c>
      <c r="F3153">
        <v>5</v>
      </c>
      <c r="G3153">
        <v>3</v>
      </c>
      <c r="J3153" s="1">
        <f t="shared" si="591"/>
        <v>1.9634954084936209E-3</v>
      </c>
      <c r="K3153" s="2">
        <f t="shared" si="594"/>
        <v>3.6378364277704512E-3</v>
      </c>
      <c r="L3153" t="s">
        <v>13</v>
      </c>
    </row>
    <row r="3154" spans="1:12" hidden="1" x14ac:dyDescent="0.3">
      <c r="A3154">
        <v>29</v>
      </c>
      <c r="B3154">
        <v>95</v>
      </c>
      <c r="C3154">
        <v>1</v>
      </c>
      <c r="D3154">
        <v>2</v>
      </c>
      <c r="E3154" t="s">
        <v>16</v>
      </c>
      <c r="F3154">
        <v>15</v>
      </c>
      <c r="G3154">
        <v>10</v>
      </c>
      <c r="J3154" s="1">
        <f t="shared" si="591"/>
        <v>1.7671458676442587E-2</v>
      </c>
      <c r="K3154" s="2">
        <f>EXP(-9.81042+1.86563*LN(F3154)+1.0563*LN(G3154))</f>
        <v>9.7687695493628809E-2</v>
      </c>
      <c r="L3154" t="s">
        <v>13</v>
      </c>
    </row>
    <row r="3155" spans="1:12" hidden="1" x14ac:dyDescent="0.3">
      <c r="A3155">
        <v>29</v>
      </c>
      <c r="B3155">
        <v>95</v>
      </c>
      <c r="C3155">
        <v>1</v>
      </c>
      <c r="D3155">
        <v>10</v>
      </c>
      <c r="E3155" t="s">
        <v>12</v>
      </c>
      <c r="F3155">
        <v>25</v>
      </c>
      <c r="G3155">
        <v>6</v>
      </c>
      <c r="J3155" s="1">
        <f t="shared" si="591"/>
        <v>4.9087385212340517E-2</v>
      </c>
      <c r="K3155" s="2">
        <f>EXP(-9.7663+1.83097*LN(F3155)+1.09511*LN(G3155))</f>
        <v>0.14801210491524977</v>
      </c>
      <c r="L3155" t="s">
        <v>17</v>
      </c>
    </row>
    <row r="3156" spans="1:12" hidden="1" x14ac:dyDescent="0.3">
      <c r="A3156">
        <v>29</v>
      </c>
      <c r="B3156">
        <v>95</v>
      </c>
      <c r="C3156">
        <v>1</v>
      </c>
      <c r="D3156">
        <v>2</v>
      </c>
      <c r="E3156" t="s">
        <v>16</v>
      </c>
      <c r="F3156">
        <v>15</v>
      </c>
      <c r="G3156">
        <v>10</v>
      </c>
      <c r="J3156" s="1">
        <f t="shared" si="591"/>
        <v>1.7671458676442587E-2</v>
      </c>
      <c r="K3156" s="2">
        <f>EXP(-9.81042+1.86563*LN(F3156)+1.0563*LN(G3156))</f>
        <v>9.7687695493628809E-2</v>
      </c>
      <c r="L3156" t="s">
        <v>13</v>
      </c>
    </row>
    <row r="3157" spans="1:12" hidden="1" x14ac:dyDescent="0.3">
      <c r="A3157">
        <v>29</v>
      </c>
      <c r="B3157">
        <v>95</v>
      </c>
      <c r="C3157">
        <v>1</v>
      </c>
      <c r="D3157">
        <v>22</v>
      </c>
      <c r="E3157" t="s">
        <v>15</v>
      </c>
      <c r="F3157">
        <v>5</v>
      </c>
      <c r="G3157">
        <v>3</v>
      </c>
      <c r="J3157" s="1">
        <f t="shared" si="591"/>
        <v>1.9634954084936209E-3</v>
      </c>
      <c r="K3157" s="2">
        <f t="shared" ref="K3157:K3158" si="595">EXP(-9.7663+1.83097*LN(F3157)+1.09511*LN(G3157))</f>
        <v>3.6378364277704512E-3</v>
      </c>
      <c r="L3157" t="s">
        <v>13</v>
      </c>
    </row>
    <row r="3158" spans="1:12" hidden="1" x14ac:dyDescent="0.3">
      <c r="A3158">
        <v>29</v>
      </c>
      <c r="B3158">
        <v>95</v>
      </c>
      <c r="C3158">
        <v>1</v>
      </c>
      <c r="D3158">
        <v>10</v>
      </c>
      <c r="E3158" t="s">
        <v>12</v>
      </c>
      <c r="F3158">
        <v>5</v>
      </c>
      <c r="G3158">
        <v>3</v>
      </c>
      <c r="J3158" s="1">
        <f t="shared" si="591"/>
        <v>1.9634954084936209E-3</v>
      </c>
      <c r="K3158" s="2">
        <f t="shared" si="595"/>
        <v>3.6378364277704512E-3</v>
      </c>
      <c r="L3158" t="s">
        <v>13</v>
      </c>
    </row>
    <row r="3159" spans="1:12" hidden="1" x14ac:dyDescent="0.3">
      <c r="A3159">
        <v>29</v>
      </c>
      <c r="B3159">
        <v>95</v>
      </c>
      <c r="C3159">
        <v>1</v>
      </c>
      <c r="D3159">
        <v>2</v>
      </c>
      <c r="E3159" t="s">
        <v>16</v>
      </c>
      <c r="F3159">
        <v>15</v>
      </c>
      <c r="G3159">
        <v>10</v>
      </c>
      <c r="J3159" s="1">
        <f t="shared" si="591"/>
        <v>1.7671458676442587E-2</v>
      </c>
      <c r="K3159" s="2">
        <f t="shared" ref="K3159:K3163" si="596">EXP(-9.81042+1.86563*LN(F3159)+1.0563*LN(G3159))</f>
        <v>9.7687695493628809E-2</v>
      </c>
      <c r="L3159" t="s">
        <v>13</v>
      </c>
    </row>
    <row r="3160" spans="1:12" hidden="1" x14ac:dyDescent="0.3">
      <c r="A3160">
        <v>29</v>
      </c>
      <c r="B3160">
        <v>95</v>
      </c>
      <c r="C3160">
        <v>1</v>
      </c>
      <c r="D3160">
        <v>2</v>
      </c>
      <c r="E3160" t="s">
        <v>16</v>
      </c>
      <c r="F3160">
        <v>20</v>
      </c>
      <c r="G3160">
        <v>15</v>
      </c>
      <c r="H3160">
        <v>51</v>
      </c>
      <c r="I3160">
        <v>9</v>
      </c>
      <c r="J3160" s="1">
        <f t="shared" si="591"/>
        <v>3.1415926535897934E-2</v>
      </c>
      <c r="K3160" s="2">
        <f t="shared" si="596"/>
        <v>0.25640973899293129</v>
      </c>
      <c r="L3160" t="s">
        <v>17</v>
      </c>
    </row>
    <row r="3161" spans="1:12" hidden="1" x14ac:dyDescent="0.3">
      <c r="A3161">
        <v>29</v>
      </c>
      <c r="B3161">
        <v>95</v>
      </c>
      <c r="C3161">
        <v>1</v>
      </c>
      <c r="D3161">
        <v>2</v>
      </c>
      <c r="E3161" t="s">
        <v>16</v>
      </c>
      <c r="F3161">
        <v>10</v>
      </c>
      <c r="G3161">
        <v>10</v>
      </c>
      <c r="J3161" s="1">
        <f t="shared" si="591"/>
        <v>7.8539816339744835E-3</v>
      </c>
      <c r="K3161" s="2">
        <f t="shared" si="596"/>
        <v>4.5847824058857317E-2</v>
      </c>
      <c r="L3161" t="s">
        <v>13</v>
      </c>
    </row>
    <row r="3162" spans="1:12" hidden="1" x14ac:dyDescent="0.3">
      <c r="A3162">
        <v>29</v>
      </c>
      <c r="B3162">
        <v>95</v>
      </c>
      <c r="C3162">
        <v>1</v>
      </c>
      <c r="D3162">
        <v>2</v>
      </c>
      <c r="E3162" t="s">
        <v>16</v>
      </c>
      <c r="F3162">
        <v>15</v>
      </c>
      <c r="G3162">
        <v>10</v>
      </c>
      <c r="J3162" s="1">
        <f t="shared" si="591"/>
        <v>1.7671458676442587E-2</v>
      </c>
      <c r="K3162" s="2">
        <f t="shared" si="596"/>
        <v>9.7687695493628809E-2</v>
      </c>
      <c r="L3162" t="s">
        <v>13</v>
      </c>
    </row>
    <row r="3163" spans="1:12" hidden="1" x14ac:dyDescent="0.3">
      <c r="A3163">
        <v>29</v>
      </c>
      <c r="B3163">
        <v>96</v>
      </c>
      <c r="C3163">
        <v>1</v>
      </c>
      <c r="D3163">
        <v>2</v>
      </c>
      <c r="E3163" t="s">
        <v>16</v>
      </c>
      <c r="F3163">
        <v>10</v>
      </c>
      <c r="G3163">
        <v>10</v>
      </c>
      <c r="J3163" s="1">
        <f t="shared" si="591"/>
        <v>7.8539816339744835E-3</v>
      </c>
      <c r="K3163" s="2">
        <f t="shared" si="596"/>
        <v>4.5847824058857317E-2</v>
      </c>
      <c r="L3163" t="s">
        <v>13</v>
      </c>
    </row>
    <row r="3164" spans="1:12" hidden="1" x14ac:dyDescent="0.3">
      <c r="A3164">
        <v>29</v>
      </c>
      <c r="B3164">
        <v>96</v>
      </c>
      <c r="C3164">
        <v>1</v>
      </c>
      <c r="D3164">
        <v>10</v>
      </c>
      <c r="E3164" t="s">
        <v>12</v>
      </c>
      <c r="F3164">
        <v>25</v>
      </c>
      <c r="G3164">
        <v>6</v>
      </c>
      <c r="J3164" s="1">
        <f t="shared" si="591"/>
        <v>4.9087385212340517E-2</v>
      </c>
      <c r="K3164" s="2">
        <f>EXP(-9.7663+1.83097*LN(F3164)+1.09511*LN(G3164))</f>
        <v>0.14801210491524977</v>
      </c>
      <c r="L3164" t="s">
        <v>17</v>
      </c>
    </row>
    <row r="3165" spans="1:12" hidden="1" x14ac:dyDescent="0.3">
      <c r="A3165">
        <v>29</v>
      </c>
      <c r="B3165">
        <v>96</v>
      </c>
      <c r="C3165">
        <v>1</v>
      </c>
      <c r="D3165">
        <v>2</v>
      </c>
      <c r="E3165" t="s">
        <v>16</v>
      </c>
      <c r="F3165">
        <v>15</v>
      </c>
      <c r="G3165">
        <v>10</v>
      </c>
      <c r="J3165" s="1">
        <f t="shared" si="591"/>
        <v>1.7671458676442587E-2</v>
      </c>
      <c r="K3165" s="2">
        <f t="shared" ref="K3165:K3166" si="597">EXP(-9.81042+1.86563*LN(F3165)+1.0563*LN(G3165))</f>
        <v>9.7687695493628809E-2</v>
      </c>
      <c r="L3165" t="s">
        <v>13</v>
      </c>
    </row>
    <row r="3166" spans="1:12" hidden="1" x14ac:dyDescent="0.3">
      <c r="A3166">
        <v>29</v>
      </c>
      <c r="B3166">
        <v>96</v>
      </c>
      <c r="C3166">
        <v>1</v>
      </c>
      <c r="D3166">
        <v>2</v>
      </c>
      <c r="E3166" t="s">
        <v>16</v>
      </c>
      <c r="F3166">
        <v>10</v>
      </c>
      <c r="G3166">
        <v>10</v>
      </c>
      <c r="J3166" s="1">
        <f t="shared" si="591"/>
        <v>7.8539816339744835E-3</v>
      </c>
      <c r="K3166" s="2">
        <f t="shared" si="597"/>
        <v>4.5847824058857317E-2</v>
      </c>
      <c r="L3166" t="s">
        <v>13</v>
      </c>
    </row>
    <row r="3167" spans="1:12" hidden="1" x14ac:dyDescent="0.3">
      <c r="A3167">
        <v>29</v>
      </c>
      <c r="B3167">
        <v>96</v>
      </c>
      <c r="C3167">
        <v>1</v>
      </c>
      <c r="D3167">
        <v>10</v>
      </c>
      <c r="E3167" t="s">
        <v>12</v>
      </c>
      <c r="F3167">
        <v>10</v>
      </c>
      <c r="G3167">
        <v>3</v>
      </c>
      <c r="J3167" s="1">
        <f t="shared" si="591"/>
        <v>7.8539816339744835E-3</v>
      </c>
      <c r="K3167" s="2">
        <f t="shared" ref="K3167:K3168" si="598">EXP(-9.7663+1.83097*LN(F3167)+1.09511*LN(G3167))</f>
        <v>1.2942556175112916E-2</v>
      </c>
      <c r="L3167" t="s">
        <v>13</v>
      </c>
    </row>
    <row r="3168" spans="1:12" hidden="1" x14ac:dyDescent="0.3">
      <c r="A3168">
        <v>29</v>
      </c>
      <c r="B3168">
        <v>96</v>
      </c>
      <c r="C3168">
        <v>1</v>
      </c>
      <c r="D3168">
        <v>14</v>
      </c>
      <c r="E3168" t="s">
        <v>14</v>
      </c>
      <c r="F3168">
        <v>5</v>
      </c>
      <c r="G3168">
        <v>3</v>
      </c>
      <c r="J3168" s="1">
        <f t="shared" si="591"/>
        <v>1.9634954084936209E-3</v>
      </c>
      <c r="K3168" s="2">
        <f t="shared" si="598"/>
        <v>3.6378364277704512E-3</v>
      </c>
      <c r="L3168" t="s">
        <v>13</v>
      </c>
    </row>
    <row r="3169" spans="1:12" hidden="1" x14ac:dyDescent="0.3">
      <c r="A3169">
        <v>29</v>
      </c>
      <c r="B3169">
        <v>96</v>
      </c>
      <c r="C3169">
        <v>1</v>
      </c>
      <c r="D3169">
        <v>2</v>
      </c>
      <c r="E3169" t="s">
        <v>16</v>
      </c>
      <c r="F3169">
        <v>10</v>
      </c>
      <c r="G3169">
        <v>10</v>
      </c>
      <c r="J3169" s="1">
        <f t="shared" si="591"/>
        <v>7.8539816339744835E-3</v>
      </c>
      <c r="K3169" s="2">
        <f>EXP(-9.81042+1.86563*LN(F3169)+1.0563*LN(G3169))</f>
        <v>4.5847824058857317E-2</v>
      </c>
      <c r="L3169" t="s">
        <v>13</v>
      </c>
    </row>
    <row r="3170" spans="1:12" hidden="1" x14ac:dyDescent="0.3">
      <c r="A3170">
        <v>29</v>
      </c>
      <c r="B3170">
        <v>96</v>
      </c>
      <c r="C3170">
        <v>1</v>
      </c>
      <c r="D3170">
        <v>10</v>
      </c>
      <c r="E3170" t="s">
        <v>12</v>
      </c>
      <c r="F3170">
        <v>25</v>
      </c>
      <c r="G3170">
        <v>6</v>
      </c>
      <c r="J3170" s="1">
        <f t="shared" si="591"/>
        <v>4.9087385212340517E-2</v>
      </c>
      <c r="K3170" s="2">
        <f>EXP(-9.7663+1.83097*LN(F3170)+1.09511*LN(G3170))</f>
        <v>0.14801210491524977</v>
      </c>
      <c r="L3170" t="s">
        <v>17</v>
      </c>
    </row>
    <row r="3171" spans="1:12" hidden="1" x14ac:dyDescent="0.3">
      <c r="A3171">
        <v>29</v>
      </c>
      <c r="B3171">
        <v>96</v>
      </c>
      <c r="C3171">
        <v>1</v>
      </c>
      <c r="D3171">
        <v>2</v>
      </c>
      <c r="E3171" t="s">
        <v>16</v>
      </c>
      <c r="F3171">
        <v>15</v>
      </c>
      <c r="G3171">
        <v>10</v>
      </c>
      <c r="J3171" s="1">
        <f t="shared" si="591"/>
        <v>1.7671458676442587E-2</v>
      </c>
      <c r="K3171" s="2">
        <f t="shared" ref="K3171:K3172" si="599">EXP(-9.81042+1.86563*LN(F3171)+1.0563*LN(G3171))</f>
        <v>9.7687695493628809E-2</v>
      </c>
      <c r="L3171" t="s">
        <v>13</v>
      </c>
    </row>
    <row r="3172" spans="1:12" hidden="1" x14ac:dyDescent="0.3">
      <c r="A3172">
        <v>29</v>
      </c>
      <c r="B3172">
        <v>96</v>
      </c>
      <c r="C3172">
        <v>1</v>
      </c>
      <c r="D3172">
        <v>24</v>
      </c>
      <c r="E3172" t="s">
        <v>18</v>
      </c>
      <c r="F3172">
        <v>10</v>
      </c>
      <c r="G3172">
        <v>5</v>
      </c>
      <c r="J3172" s="1">
        <f t="shared" si="591"/>
        <v>7.8539816339744835E-3</v>
      </c>
      <c r="K3172" s="2">
        <f t="shared" si="599"/>
        <v>2.2046555420420225E-2</v>
      </c>
      <c r="L3172" t="s">
        <v>13</v>
      </c>
    </row>
    <row r="3173" spans="1:12" hidden="1" x14ac:dyDescent="0.3">
      <c r="A3173">
        <v>29</v>
      </c>
      <c r="B3173">
        <v>96</v>
      </c>
      <c r="C3173">
        <v>1</v>
      </c>
      <c r="D3173">
        <v>10</v>
      </c>
      <c r="E3173" t="s">
        <v>12</v>
      </c>
      <c r="F3173">
        <v>10</v>
      </c>
      <c r="G3173">
        <v>3</v>
      </c>
      <c r="J3173" s="1">
        <f t="shared" si="591"/>
        <v>7.8539816339744835E-3</v>
      </c>
      <c r="K3173" s="2">
        <f t="shared" ref="K3173:K3174" si="600">EXP(-9.7663+1.83097*LN(F3173)+1.09511*LN(G3173))</f>
        <v>1.2942556175112916E-2</v>
      </c>
      <c r="L3173" t="s">
        <v>13</v>
      </c>
    </row>
    <row r="3174" spans="1:12" hidden="1" x14ac:dyDescent="0.3">
      <c r="A3174">
        <v>29</v>
      </c>
      <c r="B3174">
        <v>96</v>
      </c>
      <c r="C3174">
        <v>1</v>
      </c>
      <c r="D3174">
        <v>10</v>
      </c>
      <c r="E3174" t="s">
        <v>12</v>
      </c>
      <c r="F3174">
        <v>5</v>
      </c>
      <c r="G3174">
        <v>3</v>
      </c>
      <c r="J3174" s="1">
        <f t="shared" si="591"/>
        <v>1.9634954084936209E-3</v>
      </c>
      <c r="K3174" s="2">
        <f t="shared" si="600"/>
        <v>3.6378364277704512E-3</v>
      </c>
      <c r="L3174" t="s">
        <v>13</v>
      </c>
    </row>
    <row r="3175" spans="1:12" hidden="1" x14ac:dyDescent="0.3">
      <c r="A3175">
        <v>29</v>
      </c>
      <c r="B3175">
        <v>96</v>
      </c>
      <c r="C3175">
        <v>1</v>
      </c>
      <c r="D3175">
        <v>24</v>
      </c>
      <c r="E3175" t="s">
        <v>18</v>
      </c>
      <c r="F3175">
        <v>5</v>
      </c>
      <c r="G3175">
        <v>3</v>
      </c>
      <c r="J3175" s="1">
        <f t="shared" si="591"/>
        <v>1.9634954084936209E-3</v>
      </c>
      <c r="K3175" s="2">
        <f t="shared" ref="K3175:K3176" si="601">EXP(-9.81042+1.86563*LN(F3175)+1.0563*LN(G3175))</f>
        <v>3.5268851656513989E-3</v>
      </c>
      <c r="L3175" t="s">
        <v>13</v>
      </c>
    </row>
    <row r="3176" spans="1:12" hidden="1" x14ac:dyDescent="0.3">
      <c r="A3176">
        <v>29</v>
      </c>
      <c r="B3176">
        <v>96</v>
      </c>
      <c r="C3176">
        <v>1</v>
      </c>
      <c r="D3176">
        <v>24</v>
      </c>
      <c r="E3176" t="s">
        <v>18</v>
      </c>
      <c r="F3176">
        <v>10</v>
      </c>
      <c r="G3176">
        <v>6</v>
      </c>
      <c r="J3176" s="1">
        <f t="shared" si="591"/>
        <v>7.8539816339744835E-3</v>
      </c>
      <c r="K3176" s="2">
        <f t="shared" si="601"/>
        <v>2.6728826664807165E-2</v>
      </c>
      <c r="L3176" t="s">
        <v>13</v>
      </c>
    </row>
    <row r="3177" spans="1:12" hidden="1" x14ac:dyDescent="0.3">
      <c r="A3177">
        <v>29</v>
      </c>
      <c r="B3177">
        <v>96</v>
      </c>
      <c r="C3177">
        <v>1</v>
      </c>
      <c r="D3177">
        <v>22</v>
      </c>
      <c r="E3177" t="s">
        <v>15</v>
      </c>
      <c r="F3177">
        <v>5</v>
      </c>
      <c r="G3177">
        <v>3</v>
      </c>
      <c r="J3177" s="1">
        <f t="shared" si="591"/>
        <v>1.9634954084936209E-3</v>
      </c>
      <c r="K3177" s="2">
        <f>EXP(-9.7663+1.83097*LN(F3177)+1.09511*LN(G3177))</f>
        <v>3.6378364277704512E-3</v>
      </c>
      <c r="L3177" t="s">
        <v>13</v>
      </c>
    </row>
    <row r="3178" spans="1:12" hidden="1" x14ac:dyDescent="0.3">
      <c r="A3178">
        <v>29</v>
      </c>
      <c r="B3178">
        <v>96</v>
      </c>
      <c r="C3178">
        <v>1</v>
      </c>
      <c r="D3178">
        <v>24</v>
      </c>
      <c r="E3178" t="s">
        <v>18</v>
      </c>
      <c r="F3178">
        <v>15</v>
      </c>
      <c r="G3178">
        <v>6</v>
      </c>
      <c r="J3178" s="1">
        <f t="shared" si="591"/>
        <v>1.7671458676442587E-2</v>
      </c>
      <c r="K3178" s="2">
        <f t="shared" ref="K3178:K3184" si="602">EXP(-9.81042+1.86563*LN(F3178)+1.0563*LN(G3178))</f>
        <v>5.6950957515054322E-2</v>
      </c>
      <c r="L3178" t="s">
        <v>13</v>
      </c>
    </row>
    <row r="3179" spans="1:12" hidden="1" x14ac:dyDescent="0.3">
      <c r="A3179">
        <v>29</v>
      </c>
      <c r="B3179">
        <v>96</v>
      </c>
      <c r="C3179">
        <v>1</v>
      </c>
      <c r="D3179">
        <v>24</v>
      </c>
      <c r="E3179" t="s">
        <v>18</v>
      </c>
      <c r="F3179">
        <v>10</v>
      </c>
      <c r="G3179">
        <v>6</v>
      </c>
      <c r="J3179" s="1">
        <f t="shared" si="591"/>
        <v>7.8539816339744835E-3</v>
      </c>
      <c r="K3179" s="2">
        <f t="shared" si="602"/>
        <v>2.6728826664807165E-2</v>
      </c>
      <c r="L3179" t="s">
        <v>13</v>
      </c>
    </row>
    <row r="3180" spans="1:12" hidden="1" x14ac:dyDescent="0.3">
      <c r="A3180">
        <v>29</v>
      </c>
      <c r="B3180">
        <v>96</v>
      </c>
      <c r="C3180">
        <v>1</v>
      </c>
      <c r="D3180">
        <v>24</v>
      </c>
      <c r="E3180" t="s">
        <v>18</v>
      </c>
      <c r="F3180">
        <v>10</v>
      </c>
      <c r="G3180">
        <v>6</v>
      </c>
      <c r="J3180" s="1">
        <f t="shared" si="591"/>
        <v>7.8539816339744835E-3</v>
      </c>
      <c r="K3180" s="2">
        <f t="shared" si="602"/>
        <v>2.6728826664807165E-2</v>
      </c>
      <c r="L3180" t="s">
        <v>13</v>
      </c>
    </row>
    <row r="3181" spans="1:12" hidden="1" x14ac:dyDescent="0.3">
      <c r="A3181">
        <v>29</v>
      </c>
      <c r="B3181">
        <v>96</v>
      </c>
      <c r="C3181">
        <v>1</v>
      </c>
      <c r="D3181">
        <v>24</v>
      </c>
      <c r="E3181" t="s">
        <v>18</v>
      </c>
      <c r="F3181">
        <v>15</v>
      </c>
      <c r="G3181">
        <v>6</v>
      </c>
      <c r="J3181" s="1">
        <f t="shared" si="591"/>
        <v>1.7671458676442587E-2</v>
      </c>
      <c r="K3181" s="2">
        <f t="shared" si="602"/>
        <v>5.6950957515054322E-2</v>
      </c>
      <c r="L3181" t="s">
        <v>13</v>
      </c>
    </row>
    <row r="3182" spans="1:12" hidden="1" x14ac:dyDescent="0.3">
      <c r="A3182">
        <v>29</v>
      </c>
      <c r="B3182">
        <v>96</v>
      </c>
      <c r="C3182">
        <v>1</v>
      </c>
      <c r="D3182">
        <v>24</v>
      </c>
      <c r="E3182" t="s">
        <v>18</v>
      </c>
      <c r="F3182">
        <v>15</v>
      </c>
      <c r="G3182">
        <v>6</v>
      </c>
      <c r="J3182" s="1">
        <f t="shared" si="591"/>
        <v>1.7671458676442587E-2</v>
      </c>
      <c r="K3182" s="2">
        <f t="shared" si="602"/>
        <v>5.6950957515054322E-2</v>
      </c>
      <c r="L3182" t="s">
        <v>13</v>
      </c>
    </row>
    <row r="3183" spans="1:12" hidden="1" x14ac:dyDescent="0.3">
      <c r="A3183">
        <v>29</v>
      </c>
      <c r="B3183">
        <v>96</v>
      </c>
      <c r="C3183">
        <v>1</v>
      </c>
      <c r="D3183">
        <v>2</v>
      </c>
      <c r="E3183" t="s">
        <v>16</v>
      </c>
      <c r="F3183">
        <v>10</v>
      </c>
      <c r="G3183">
        <v>10</v>
      </c>
      <c r="J3183" s="1">
        <f t="shared" si="591"/>
        <v>7.8539816339744835E-3</v>
      </c>
      <c r="K3183" s="2">
        <f t="shared" si="602"/>
        <v>4.5847824058857317E-2</v>
      </c>
      <c r="L3183" t="s">
        <v>13</v>
      </c>
    </row>
    <row r="3184" spans="1:12" hidden="1" x14ac:dyDescent="0.3">
      <c r="A3184">
        <v>29</v>
      </c>
      <c r="B3184">
        <v>96</v>
      </c>
      <c r="C3184">
        <v>1</v>
      </c>
      <c r="D3184">
        <v>2</v>
      </c>
      <c r="E3184" t="s">
        <v>16</v>
      </c>
      <c r="F3184">
        <v>15</v>
      </c>
      <c r="G3184">
        <v>10</v>
      </c>
      <c r="J3184" s="1">
        <f t="shared" si="591"/>
        <v>1.7671458676442587E-2</v>
      </c>
      <c r="K3184" s="2">
        <f t="shared" si="602"/>
        <v>9.7687695493628809E-2</v>
      </c>
      <c r="L3184" t="s">
        <v>13</v>
      </c>
    </row>
    <row r="3185" spans="1:12" hidden="1" x14ac:dyDescent="0.3">
      <c r="A3185">
        <v>29</v>
      </c>
      <c r="B3185">
        <v>96</v>
      </c>
      <c r="C3185">
        <v>1</v>
      </c>
      <c r="D3185">
        <v>22</v>
      </c>
      <c r="E3185" t="s">
        <v>15</v>
      </c>
      <c r="F3185">
        <v>5</v>
      </c>
      <c r="G3185">
        <v>3</v>
      </c>
      <c r="J3185" s="1">
        <f t="shared" si="591"/>
        <v>1.9634954084936209E-3</v>
      </c>
      <c r="K3185" s="2">
        <f t="shared" ref="K3185:K3186" si="603">EXP(-9.7663+1.83097*LN(F3185)+1.09511*LN(G3185))</f>
        <v>3.6378364277704512E-3</v>
      </c>
      <c r="L3185" t="s">
        <v>13</v>
      </c>
    </row>
    <row r="3186" spans="1:12" hidden="1" x14ac:dyDescent="0.3">
      <c r="A3186">
        <v>29</v>
      </c>
      <c r="B3186">
        <v>96</v>
      </c>
      <c r="C3186">
        <v>1</v>
      </c>
      <c r="D3186">
        <v>10</v>
      </c>
      <c r="E3186" t="s">
        <v>12</v>
      </c>
      <c r="F3186">
        <v>5</v>
      </c>
      <c r="G3186">
        <v>3</v>
      </c>
      <c r="J3186" s="1">
        <f t="shared" si="591"/>
        <v>1.9634954084936209E-3</v>
      </c>
      <c r="K3186" s="2">
        <f t="shared" si="603"/>
        <v>3.6378364277704512E-3</v>
      </c>
      <c r="L3186" t="s">
        <v>13</v>
      </c>
    </row>
    <row r="3187" spans="1:12" hidden="1" x14ac:dyDescent="0.3">
      <c r="A3187">
        <v>29</v>
      </c>
      <c r="B3187">
        <v>96</v>
      </c>
      <c r="C3187">
        <v>1</v>
      </c>
      <c r="D3187">
        <v>2</v>
      </c>
      <c r="E3187" t="s">
        <v>16</v>
      </c>
      <c r="F3187">
        <v>15</v>
      </c>
      <c r="G3187">
        <v>10</v>
      </c>
      <c r="J3187" s="1">
        <f t="shared" si="591"/>
        <v>1.7671458676442587E-2</v>
      </c>
      <c r="K3187" s="2">
        <f t="shared" ref="K3187:K3193" si="604">EXP(-9.81042+1.86563*LN(F3187)+1.0563*LN(G3187))</f>
        <v>9.7687695493628809E-2</v>
      </c>
      <c r="L3187" t="s">
        <v>13</v>
      </c>
    </row>
    <row r="3188" spans="1:12" hidden="1" x14ac:dyDescent="0.3">
      <c r="A3188">
        <v>29</v>
      </c>
      <c r="B3188">
        <v>96</v>
      </c>
      <c r="C3188">
        <v>1</v>
      </c>
      <c r="D3188">
        <v>2</v>
      </c>
      <c r="E3188" t="s">
        <v>16</v>
      </c>
      <c r="F3188">
        <v>20</v>
      </c>
      <c r="G3188">
        <v>15</v>
      </c>
      <c r="H3188">
        <v>67</v>
      </c>
      <c r="I3188">
        <v>12</v>
      </c>
      <c r="J3188" s="1">
        <f t="shared" si="591"/>
        <v>3.1415926535897934E-2</v>
      </c>
      <c r="K3188" s="2">
        <f t="shared" si="604"/>
        <v>0.25640973899293129</v>
      </c>
      <c r="L3188" t="s">
        <v>17</v>
      </c>
    </row>
    <row r="3189" spans="1:12" hidden="1" x14ac:dyDescent="0.3">
      <c r="A3189">
        <v>29</v>
      </c>
      <c r="B3189">
        <v>96</v>
      </c>
      <c r="C3189">
        <v>1</v>
      </c>
      <c r="D3189">
        <v>24</v>
      </c>
      <c r="E3189" t="s">
        <v>18</v>
      </c>
      <c r="F3189">
        <v>10</v>
      </c>
      <c r="G3189">
        <v>3</v>
      </c>
      <c r="J3189" s="1">
        <f t="shared" si="591"/>
        <v>7.8539816339744835E-3</v>
      </c>
      <c r="K3189" s="2">
        <f t="shared" si="604"/>
        <v>1.285292313179332E-2</v>
      </c>
      <c r="L3189" t="s">
        <v>13</v>
      </c>
    </row>
    <row r="3190" spans="1:12" hidden="1" x14ac:dyDescent="0.3">
      <c r="A3190">
        <v>29</v>
      </c>
      <c r="B3190">
        <v>96</v>
      </c>
      <c r="C3190">
        <v>1</v>
      </c>
      <c r="D3190">
        <v>24</v>
      </c>
      <c r="E3190" t="s">
        <v>18</v>
      </c>
      <c r="F3190">
        <v>15</v>
      </c>
      <c r="G3190">
        <v>6</v>
      </c>
      <c r="J3190" s="1">
        <f t="shared" si="591"/>
        <v>1.7671458676442587E-2</v>
      </c>
      <c r="K3190" s="2">
        <f t="shared" si="604"/>
        <v>5.6950957515054322E-2</v>
      </c>
      <c r="L3190" t="s">
        <v>13</v>
      </c>
    </row>
    <row r="3191" spans="1:12" hidden="1" x14ac:dyDescent="0.3">
      <c r="A3191">
        <v>29</v>
      </c>
      <c r="B3191">
        <v>96</v>
      </c>
      <c r="C3191">
        <v>1</v>
      </c>
      <c r="D3191">
        <v>24</v>
      </c>
      <c r="E3191" t="s">
        <v>18</v>
      </c>
      <c r="F3191">
        <v>10</v>
      </c>
      <c r="G3191">
        <v>6</v>
      </c>
      <c r="J3191" s="1">
        <f t="shared" si="591"/>
        <v>7.8539816339744835E-3</v>
      </c>
      <c r="K3191" s="2">
        <f t="shared" si="604"/>
        <v>2.6728826664807165E-2</v>
      </c>
      <c r="L3191" t="s">
        <v>13</v>
      </c>
    </row>
    <row r="3192" spans="1:12" hidden="1" x14ac:dyDescent="0.3">
      <c r="A3192">
        <v>29</v>
      </c>
      <c r="B3192">
        <v>96</v>
      </c>
      <c r="C3192">
        <v>1</v>
      </c>
      <c r="D3192">
        <v>24</v>
      </c>
      <c r="E3192" t="s">
        <v>18</v>
      </c>
      <c r="F3192">
        <v>10</v>
      </c>
      <c r="G3192">
        <v>6</v>
      </c>
      <c r="J3192" s="1">
        <f t="shared" si="591"/>
        <v>7.8539816339744835E-3</v>
      </c>
      <c r="K3192" s="2">
        <f t="shared" si="604"/>
        <v>2.6728826664807165E-2</v>
      </c>
      <c r="L3192" t="s">
        <v>13</v>
      </c>
    </row>
    <row r="3193" spans="1:12" hidden="1" x14ac:dyDescent="0.3">
      <c r="A3193">
        <v>29</v>
      </c>
      <c r="B3193">
        <v>96</v>
      </c>
      <c r="C3193">
        <v>1</v>
      </c>
      <c r="D3193">
        <v>24</v>
      </c>
      <c r="E3193" t="s">
        <v>18</v>
      </c>
      <c r="F3193">
        <v>10</v>
      </c>
      <c r="G3193">
        <v>3</v>
      </c>
      <c r="J3193" s="1">
        <f t="shared" si="591"/>
        <v>7.8539816339744835E-3</v>
      </c>
      <c r="K3193" s="2">
        <f t="shared" si="604"/>
        <v>1.285292313179332E-2</v>
      </c>
      <c r="L3193" t="s">
        <v>13</v>
      </c>
    </row>
    <row r="3194" spans="1:12" hidden="1" x14ac:dyDescent="0.3">
      <c r="A3194">
        <v>29</v>
      </c>
      <c r="B3194">
        <v>96</v>
      </c>
      <c r="C3194">
        <v>1</v>
      </c>
      <c r="D3194">
        <v>10</v>
      </c>
      <c r="E3194" t="s">
        <v>12</v>
      </c>
      <c r="F3194">
        <v>25</v>
      </c>
      <c r="G3194">
        <v>6</v>
      </c>
      <c r="J3194" s="1">
        <f t="shared" si="591"/>
        <v>4.9087385212340517E-2</v>
      </c>
      <c r="K3194" s="2">
        <f>EXP(-9.7663+1.83097*LN(F3194)+1.09511*LN(G3194))</f>
        <v>0.14801210491524977</v>
      </c>
      <c r="L3194" t="s">
        <v>17</v>
      </c>
    </row>
    <row r="3195" spans="1:12" hidden="1" x14ac:dyDescent="0.3">
      <c r="A3195">
        <v>29</v>
      </c>
      <c r="B3195">
        <v>96</v>
      </c>
      <c r="C3195">
        <v>1</v>
      </c>
      <c r="D3195">
        <v>24</v>
      </c>
      <c r="E3195" t="s">
        <v>18</v>
      </c>
      <c r="F3195">
        <v>5</v>
      </c>
      <c r="G3195">
        <v>3</v>
      </c>
      <c r="J3195" s="1">
        <f t="shared" si="591"/>
        <v>1.9634954084936209E-3</v>
      </c>
      <c r="K3195" s="2">
        <f t="shared" ref="K3195:K3196" si="605">EXP(-9.81042+1.86563*LN(F3195)+1.0563*LN(G3195))</f>
        <v>3.5268851656513989E-3</v>
      </c>
      <c r="L3195" t="s">
        <v>13</v>
      </c>
    </row>
    <row r="3196" spans="1:12" hidden="1" x14ac:dyDescent="0.3">
      <c r="A3196">
        <v>29</v>
      </c>
      <c r="B3196">
        <v>96</v>
      </c>
      <c r="C3196">
        <v>1</v>
      </c>
      <c r="D3196">
        <v>24</v>
      </c>
      <c r="E3196" t="s">
        <v>18</v>
      </c>
      <c r="F3196">
        <v>10</v>
      </c>
      <c r="G3196">
        <v>5</v>
      </c>
      <c r="J3196" s="1">
        <f t="shared" si="591"/>
        <v>7.8539816339744835E-3</v>
      </c>
      <c r="K3196" s="2">
        <f t="shared" si="605"/>
        <v>2.2046555420420225E-2</v>
      </c>
      <c r="L3196" t="s">
        <v>13</v>
      </c>
    </row>
    <row r="3197" spans="1:12" hidden="1" x14ac:dyDescent="0.3">
      <c r="A3197">
        <v>29</v>
      </c>
      <c r="B3197">
        <v>96</v>
      </c>
      <c r="C3197">
        <v>1</v>
      </c>
      <c r="D3197">
        <v>10</v>
      </c>
      <c r="E3197" t="s">
        <v>12</v>
      </c>
      <c r="F3197">
        <v>10</v>
      </c>
      <c r="G3197">
        <v>3</v>
      </c>
      <c r="J3197" s="1">
        <f t="shared" si="591"/>
        <v>7.8539816339744835E-3</v>
      </c>
      <c r="K3197" s="2">
        <f t="shared" ref="K3197:K3198" si="606">EXP(-9.7663+1.83097*LN(F3197)+1.09511*LN(G3197))</f>
        <v>1.2942556175112916E-2</v>
      </c>
      <c r="L3197" t="s">
        <v>13</v>
      </c>
    </row>
    <row r="3198" spans="1:12" hidden="1" x14ac:dyDescent="0.3">
      <c r="A3198">
        <v>29</v>
      </c>
      <c r="B3198">
        <v>96</v>
      </c>
      <c r="C3198">
        <v>1</v>
      </c>
      <c r="D3198">
        <v>10</v>
      </c>
      <c r="E3198" t="s">
        <v>12</v>
      </c>
      <c r="F3198">
        <v>5</v>
      </c>
      <c r="G3198">
        <v>3</v>
      </c>
      <c r="J3198" s="1">
        <f t="shared" si="591"/>
        <v>1.9634954084936209E-3</v>
      </c>
      <c r="K3198" s="2">
        <f t="shared" si="606"/>
        <v>3.6378364277704512E-3</v>
      </c>
      <c r="L3198" t="s">
        <v>13</v>
      </c>
    </row>
    <row r="3199" spans="1:12" hidden="1" x14ac:dyDescent="0.3">
      <c r="A3199">
        <v>29</v>
      </c>
      <c r="B3199">
        <v>96</v>
      </c>
      <c r="C3199">
        <v>1</v>
      </c>
      <c r="D3199">
        <v>24</v>
      </c>
      <c r="E3199" t="s">
        <v>18</v>
      </c>
      <c r="F3199">
        <v>5</v>
      </c>
      <c r="G3199">
        <v>3</v>
      </c>
      <c r="J3199" s="1">
        <f t="shared" si="591"/>
        <v>1.9634954084936209E-3</v>
      </c>
      <c r="K3199" s="2">
        <f t="shared" ref="K3199:K3200" si="607">EXP(-9.81042+1.86563*LN(F3199)+1.0563*LN(G3199))</f>
        <v>3.5268851656513989E-3</v>
      </c>
      <c r="L3199" t="s">
        <v>13</v>
      </c>
    </row>
    <row r="3200" spans="1:12" hidden="1" x14ac:dyDescent="0.3">
      <c r="A3200">
        <v>29</v>
      </c>
      <c r="B3200">
        <v>96</v>
      </c>
      <c r="C3200">
        <v>1</v>
      </c>
      <c r="D3200">
        <v>24</v>
      </c>
      <c r="E3200" t="s">
        <v>18</v>
      </c>
      <c r="F3200">
        <v>10</v>
      </c>
      <c r="G3200">
        <v>6</v>
      </c>
      <c r="J3200" s="1">
        <f t="shared" si="591"/>
        <v>7.8539816339744835E-3</v>
      </c>
      <c r="K3200" s="2">
        <f t="shared" si="607"/>
        <v>2.6728826664807165E-2</v>
      </c>
      <c r="L3200" t="s">
        <v>13</v>
      </c>
    </row>
    <row r="3201" spans="1:12" hidden="1" x14ac:dyDescent="0.3">
      <c r="A3201">
        <v>29</v>
      </c>
      <c r="B3201">
        <v>96</v>
      </c>
      <c r="C3201">
        <v>1</v>
      </c>
      <c r="D3201">
        <v>22</v>
      </c>
      <c r="E3201" t="s">
        <v>15</v>
      </c>
      <c r="F3201">
        <v>5</v>
      </c>
      <c r="G3201">
        <v>3</v>
      </c>
      <c r="J3201" s="1">
        <f t="shared" si="591"/>
        <v>1.9634954084936209E-3</v>
      </c>
      <c r="K3201" s="2">
        <f>EXP(-9.7663+1.83097*LN(F3201)+1.09511*LN(G3201))</f>
        <v>3.6378364277704512E-3</v>
      </c>
      <c r="L3201" t="s">
        <v>13</v>
      </c>
    </row>
    <row r="3202" spans="1:12" hidden="1" x14ac:dyDescent="0.3">
      <c r="A3202">
        <v>29</v>
      </c>
      <c r="B3202">
        <v>96</v>
      </c>
      <c r="C3202">
        <v>1</v>
      </c>
      <c r="D3202">
        <v>24</v>
      </c>
      <c r="E3202" t="s">
        <v>18</v>
      </c>
      <c r="F3202">
        <v>15</v>
      </c>
      <c r="G3202">
        <v>6</v>
      </c>
      <c r="J3202" s="1">
        <f t="shared" si="591"/>
        <v>1.7671458676442587E-2</v>
      </c>
      <c r="K3202" s="2">
        <f t="shared" ref="K3202:K3208" si="608">EXP(-9.81042+1.86563*LN(F3202)+1.0563*LN(G3202))</f>
        <v>5.6950957515054322E-2</v>
      </c>
      <c r="L3202" t="s">
        <v>13</v>
      </c>
    </row>
    <row r="3203" spans="1:12" hidden="1" x14ac:dyDescent="0.3">
      <c r="A3203">
        <v>29</v>
      </c>
      <c r="B3203">
        <v>96</v>
      </c>
      <c r="C3203">
        <v>1</v>
      </c>
      <c r="D3203">
        <v>24</v>
      </c>
      <c r="E3203" t="s">
        <v>18</v>
      </c>
      <c r="F3203">
        <v>10</v>
      </c>
      <c r="G3203">
        <v>6</v>
      </c>
      <c r="J3203" s="1">
        <f t="shared" ref="J3203:J3266" si="609">((F3203*F3203/10000)*(PI()/4*C3203))</f>
        <v>7.8539816339744835E-3</v>
      </c>
      <c r="K3203" s="2">
        <f t="shared" si="608"/>
        <v>2.6728826664807165E-2</v>
      </c>
      <c r="L3203" t="s">
        <v>13</v>
      </c>
    </row>
    <row r="3204" spans="1:12" hidden="1" x14ac:dyDescent="0.3">
      <c r="A3204">
        <v>29</v>
      </c>
      <c r="B3204">
        <v>96</v>
      </c>
      <c r="C3204">
        <v>1</v>
      </c>
      <c r="D3204">
        <v>24</v>
      </c>
      <c r="E3204" t="s">
        <v>18</v>
      </c>
      <c r="F3204">
        <v>10</v>
      </c>
      <c r="G3204">
        <v>6</v>
      </c>
      <c r="J3204" s="1">
        <f t="shared" si="609"/>
        <v>7.8539816339744835E-3</v>
      </c>
      <c r="K3204" s="2">
        <f t="shared" si="608"/>
        <v>2.6728826664807165E-2</v>
      </c>
      <c r="L3204" t="s">
        <v>13</v>
      </c>
    </row>
    <row r="3205" spans="1:12" hidden="1" x14ac:dyDescent="0.3">
      <c r="A3205">
        <v>29</v>
      </c>
      <c r="B3205">
        <v>96</v>
      </c>
      <c r="C3205">
        <v>1</v>
      </c>
      <c r="D3205">
        <v>24</v>
      </c>
      <c r="E3205" t="s">
        <v>18</v>
      </c>
      <c r="F3205">
        <v>15</v>
      </c>
      <c r="G3205">
        <v>6</v>
      </c>
      <c r="J3205" s="1">
        <f t="shared" si="609"/>
        <v>1.7671458676442587E-2</v>
      </c>
      <c r="K3205" s="2">
        <f t="shared" si="608"/>
        <v>5.6950957515054322E-2</v>
      </c>
      <c r="L3205" t="s">
        <v>13</v>
      </c>
    </row>
    <row r="3206" spans="1:12" hidden="1" x14ac:dyDescent="0.3">
      <c r="A3206">
        <v>29</v>
      </c>
      <c r="B3206">
        <v>96</v>
      </c>
      <c r="C3206">
        <v>1</v>
      </c>
      <c r="D3206">
        <v>24</v>
      </c>
      <c r="E3206" t="s">
        <v>18</v>
      </c>
      <c r="F3206">
        <v>15</v>
      </c>
      <c r="G3206">
        <v>6</v>
      </c>
      <c r="J3206" s="1">
        <f t="shared" si="609"/>
        <v>1.7671458676442587E-2</v>
      </c>
      <c r="K3206" s="2">
        <f t="shared" si="608"/>
        <v>5.6950957515054322E-2</v>
      </c>
      <c r="L3206" t="s">
        <v>13</v>
      </c>
    </row>
    <row r="3207" spans="1:12" hidden="1" x14ac:dyDescent="0.3">
      <c r="A3207">
        <v>29</v>
      </c>
      <c r="B3207">
        <v>96</v>
      </c>
      <c r="C3207">
        <v>1</v>
      </c>
      <c r="D3207">
        <v>24</v>
      </c>
      <c r="E3207" t="s">
        <v>18</v>
      </c>
      <c r="F3207">
        <v>10</v>
      </c>
      <c r="G3207">
        <v>6</v>
      </c>
      <c r="J3207" s="1">
        <f t="shared" si="609"/>
        <v>7.8539816339744835E-3</v>
      </c>
      <c r="K3207" s="2">
        <f t="shared" si="608"/>
        <v>2.6728826664807165E-2</v>
      </c>
      <c r="L3207" t="s">
        <v>13</v>
      </c>
    </row>
    <row r="3208" spans="1:12" hidden="1" x14ac:dyDescent="0.3">
      <c r="A3208">
        <v>29</v>
      </c>
      <c r="B3208">
        <v>96</v>
      </c>
      <c r="C3208">
        <v>1</v>
      </c>
      <c r="D3208">
        <v>24</v>
      </c>
      <c r="E3208" t="s">
        <v>18</v>
      </c>
      <c r="F3208">
        <v>5</v>
      </c>
      <c r="G3208">
        <v>6</v>
      </c>
      <c r="J3208" s="1">
        <f t="shared" si="609"/>
        <v>1.9634954084936209E-3</v>
      </c>
      <c r="K3208" s="2">
        <f t="shared" si="608"/>
        <v>7.3344795804612326E-3</v>
      </c>
      <c r="L3208" t="s">
        <v>13</v>
      </c>
    </row>
    <row r="3209" spans="1:12" hidden="1" x14ac:dyDescent="0.3">
      <c r="A3209">
        <v>29</v>
      </c>
      <c r="B3209">
        <v>96</v>
      </c>
      <c r="C3209">
        <v>1</v>
      </c>
      <c r="D3209">
        <v>22</v>
      </c>
      <c r="E3209" t="s">
        <v>15</v>
      </c>
      <c r="F3209">
        <v>5</v>
      </c>
      <c r="G3209">
        <v>3</v>
      </c>
      <c r="J3209" s="1">
        <f t="shared" si="609"/>
        <v>1.9634954084936209E-3</v>
      </c>
      <c r="K3209" s="2">
        <f t="shared" ref="K3209:K3210" si="610">EXP(-9.7663+1.83097*LN(F3209)+1.09511*LN(G3209))</f>
        <v>3.6378364277704512E-3</v>
      </c>
      <c r="L3209" t="s">
        <v>13</v>
      </c>
    </row>
    <row r="3210" spans="1:12" hidden="1" x14ac:dyDescent="0.3">
      <c r="A3210">
        <v>29</v>
      </c>
      <c r="B3210">
        <v>96</v>
      </c>
      <c r="C3210">
        <v>1</v>
      </c>
      <c r="D3210">
        <v>10</v>
      </c>
      <c r="E3210" t="s">
        <v>12</v>
      </c>
      <c r="F3210">
        <v>5</v>
      </c>
      <c r="G3210">
        <v>3</v>
      </c>
      <c r="J3210" s="1">
        <f t="shared" si="609"/>
        <v>1.9634954084936209E-3</v>
      </c>
      <c r="K3210" s="2">
        <f t="shared" si="610"/>
        <v>3.6378364277704512E-3</v>
      </c>
      <c r="L3210" t="s">
        <v>13</v>
      </c>
    </row>
    <row r="3211" spans="1:12" hidden="1" x14ac:dyDescent="0.3">
      <c r="A3211">
        <v>29</v>
      </c>
      <c r="B3211">
        <v>96</v>
      </c>
      <c r="C3211">
        <v>1</v>
      </c>
      <c r="D3211">
        <v>24</v>
      </c>
      <c r="E3211" t="s">
        <v>18</v>
      </c>
      <c r="F3211">
        <v>5</v>
      </c>
      <c r="G3211">
        <v>3</v>
      </c>
      <c r="J3211" s="1">
        <f t="shared" si="609"/>
        <v>1.9634954084936209E-3</v>
      </c>
      <c r="K3211" s="2">
        <f t="shared" ref="K3211:K3212" si="611">EXP(-9.81042+1.86563*LN(F3211)+1.0563*LN(G3211))</f>
        <v>3.5268851656513989E-3</v>
      </c>
      <c r="L3211" t="s">
        <v>13</v>
      </c>
    </row>
    <row r="3212" spans="1:12" hidden="1" x14ac:dyDescent="0.3">
      <c r="A3212">
        <v>29</v>
      </c>
      <c r="B3212">
        <v>97</v>
      </c>
      <c r="C3212">
        <v>1</v>
      </c>
      <c r="D3212">
        <v>24</v>
      </c>
      <c r="E3212" t="s">
        <v>18</v>
      </c>
      <c r="F3212">
        <v>5</v>
      </c>
      <c r="G3212">
        <v>3</v>
      </c>
      <c r="J3212" s="1">
        <f t="shared" si="609"/>
        <v>1.9634954084936209E-3</v>
      </c>
      <c r="K3212" s="2">
        <f t="shared" si="611"/>
        <v>3.5268851656513989E-3</v>
      </c>
      <c r="L3212" t="s">
        <v>13</v>
      </c>
    </row>
    <row r="3213" spans="1:12" hidden="1" x14ac:dyDescent="0.3">
      <c r="A3213">
        <v>29</v>
      </c>
      <c r="B3213">
        <v>97</v>
      </c>
      <c r="C3213">
        <v>1</v>
      </c>
      <c r="D3213">
        <v>10</v>
      </c>
      <c r="E3213" t="s">
        <v>12</v>
      </c>
      <c r="F3213">
        <v>25</v>
      </c>
      <c r="G3213">
        <v>6</v>
      </c>
      <c r="J3213" s="1">
        <f t="shared" si="609"/>
        <v>4.9087385212340517E-2</v>
      </c>
      <c r="K3213" s="2">
        <f>EXP(-9.7663+1.83097*LN(F3213)+1.09511*LN(G3213))</f>
        <v>0.14801210491524977</v>
      </c>
      <c r="L3213" t="s">
        <v>17</v>
      </c>
    </row>
    <row r="3214" spans="1:12" hidden="1" x14ac:dyDescent="0.3">
      <c r="A3214">
        <v>29</v>
      </c>
      <c r="B3214">
        <v>97</v>
      </c>
      <c r="C3214">
        <v>1</v>
      </c>
      <c r="D3214">
        <v>24</v>
      </c>
      <c r="E3214" t="s">
        <v>18</v>
      </c>
      <c r="F3214">
        <v>5</v>
      </c>
      <c r="G3214">
        <v>3</v>
      </c>
      <c r="J3214" s="1">
        <f t="shared" si="609"/>
        <v>1.9634954084936209E-3</v>
      </c>
      <c r="K3214" s="2">
        <f t="shared" ref="K3214:K3216" si="612">EXP(-9.81042+1.86563*LN(F3214)+1.0563*LN(G3214))</f>
        <v>3.5268851656513989E-3</v>
      </c>
      <c r="L3214" t="s">
        <v>13</v>
      </c>
    </row>
    <row r="3215" spans="1:12" hidden="1" x14ac:dyDescent="0.3">
      <c r="A3215">
        <v>29</v>
      </c>
      <c r="B3215">
        <v>97</v>
      </c>
      <c r="C3215">
        <v>1</v>
      </c>
      <c r="D3215">
        <v>24</v>
      </c>
      <c r="E3215" t="s">
        <v>18</v>
      </c>
      <c r="F3215">
        <v>5</v>
      </c>
      <c r="G3215">
        <v>3</v>
      </c>
      <c r="J3215" s="1">
        <f t="shared" si="609"/>
        <v>1.9634954084936209E-3</v>
      </c>
      <c r="K3215" s="2">
        <f t="shared" si="612"/>
        <v>3.5268851656513989E-3</v>
      </c>
      <c r="L3215" t="s">
        <v>13</v>
      </c>
    </row>
    <row r="3216" spans="1:12" hidden="1" x14ac:dyDescent="0.3">
      <c r="A3216">
        <v>29</v>
      </c>
      <c r="B3216">
        <v>97</v>
      </c>
      <c r="C3216">
        <v>1</v>
      </c>
      <c r="D3216">
        <v>24</v>
      </c>
      <c r="E3216" t="s">
        <v>18</v>
      </c>
      <c r="F3216">
        <v>5</v>
      </c>
      <c r="G3216">
        <v>3</v>
      </c>
      <c r="J3216" s="1">
        <f t="shared" si="609"/>
        <v>1.9634954084936209E-3</v>
      </c>
      <c r="K3216" s="2">
        <f t="shared" si="612"/>
        <v>3.5268851656513989E-3</v>
      </c>
      <c r="L3216" t="s">
        <v>13</v>
      </c>
    </row>
    <row r="3217" spans="1:12" hidden="1" x14ac:dyDescent="0.3">
      <c r="A3217">
        <v>29</v>
      </c>
      <c r="B3217">
        <v>97</v>
      </c>
      <c r="C3217">
        <v>1</v>
      </c>
      <c r="D3217">
        <v>14</v>
      </c>
      <c r="E3217" t="s">
        <v>14</v>
      </c>
      <c r="F3217">
        <v>5</v>
      </c>
      <c r="G3217">
        <v>3</v>
      </c>
      <c r="J3217" s="1">
        <f t="shared" si="609"/>
        <v>1.9634954084936209E-3</v>
      </c>
      <c r="K3217" s="2">
        <f t="shared" ref="K3217:K3222" si="613">EXP(-9.7663+1.83097*LN(F3217)+1.09511*LN(G3217))</f>
        <v>3.6378364277704512E-3</v>
      </c>
      <c r="L3217" t="s">
        <v>13</v>
      </c>
    </row>
    <row r="3218" spans="1:12" hidden="1" x14ac:dyDescent="0.3">
      <c r="A3218">
        <v>29</v>
      </c>
      <c r="B3218">
        <v>97</v>
      </c>
      <c r="C3218">
        <v>1</v>
      </c>
      <c r="D3218">
        <v>14</v>
      </c>
      <c r="E3218" t="s">
        <v>14</v>
      </c>
      <c r="F3218">
        <v>15</v>
      </c>
      <c r="G3218">
        <v>3</v>
      </c>
      <c r="J3218" s="1">
        <f t="shared" si="609"/>
        <v>1.7671458676442587E-2</v>
      </c>
      <c r="K3218" s="2">
        <f t="shared" si="613"/>
        <v>2.719179461263227E-2</v>
      </c>
      <c r="L3218" t="s">
        <v>13</v>
      </c>
    </row>
    <row r="3219" spans="1:12" hidden="1" x14ac:dyDescent="0.3">
      <c r="A3219">
        <v>29</v>
      </c>
      <c r="B3219">
        <v>97</v>
      </c>
      <c r="C3219">
        <v>1</v>
      </c>
      <c r="D3219">
        <v>22</v>
      </c>
      <c r="E3219" t="s">
        <v>15</v>
      </c>
      <c r="F3219">
        <v>15</v>
      </c>
      <c r="G3219">
        <v>3</v>
      </c>
      <c r="J3219" s="1">
        <f t="shared" si="609"/>
        <v>1.7671458676442587E-2</v>
      </c>
      <c r="K3219" s="2">
        <f t="shared" si="613"/>
        <v>2.719179461263227E-2</v>
      </c>
      <c r="L3219" t="s">
        <v>13</v>
      </c>
    </row>
    <row r="3220" spans="1:12" hidden="1" x14ac:dyDescent="0.3">
      <c r="A3220">
        <v>29</v>
      </c>
      <c r="B3220">
        <v>97</v>
      </c>
      <c r="C3220">
        <v>1</v>
      </c>
      <c r="D3220">
        <v>22</v>
      </c>
      <c r="E3220" t="s">
        <v>15</v>
      </c>
      <c r="F3220">
        <v>5</v>
      </c>
      <c r="G3220">
        <v>3</v>
      </c>
      <c r="J3220" s="1">
        <f t="shared" si="609"/>
        <v>1.9634954084936209E-3</v>
      </c>
      <c r="K3220" s="2">
        <f t="shared" si="613"/>
        <v>3.6378364277704512E-3</v>
      </c>
      <c r="L3220" t="s">
        <v>13</v>
      </c>
    </row>
    <row r="3221" spans="1:12" hidden="1" x14ac:dyDescent="0.3">
      <c r="A3221">
        <v>29</v>
      </c>
      <c r="B3221">
        <v>97</v>
      </c>
      <c r="C3221">
        <v>1</v>
      </c>
      <c r="D3221">
        <v>14</v>
      </c>
      <c r="E3221" t="s">
        <v>14</v>
      </c>
      <c r="F3221">
        <v>10</v>
      </c>
      <c r="G3221">
        <v>3</v>
      </c>
      <c r="J3221" s="1">
        <f t="shared" si="609"/>
        <v>7.8539816339744835E-3</v>
      </c>
      <c r="K3221" s="2">
        <f t="shared" si="613"/>
        <v>1.2942556175112916E-2</v>
      </c>
      <c r="L3221" t="s">
        <v>13</v>
      </c>
    </row>
    <row r="3222" spans="1:12" hidden="1" x14ac:dyDescent="0.3">
      <c r="A3222">
        <v>29</v>
      </c>
      <c r="B3222">
        <v>97</v>
      </c>
      <c r="C3222">
        <v>1</v>
      </c>
      <c r="D3222">
        <v>14</v>
      </c>
      <c r="E3222" t="s">
        <v>14</v>
      </c>
      <c r="F3222">
        <v>5</v>
      </c>
      <c r="G3222">
        <v>3</v>
      </c>
      <c r="J3222" s="1">
        <f t="shared" si="609"/>
        <v>1.9634954084936209E-3</v>
      </c>
      <c r="K3222" s="2">
        <f t="shared" si="613"/>
        <v>3.6378364277704512E-3</v>
      </c>
      <c r="L3222" t="s">
        <v>13</v>
      </c>
    </row>
    <row r="3223" spans="1:12" hidden="1" x14ac:dyDescent="0.3">
      <c r="A3223">
        <v>29</v>
      </c>
      <c r="B3223">
        <v>97</v>
      </c>
      <c r="C3223">
        <v>1</v>
      </c>
      <c r="D3223">
        <v>24</v>
      </c>
      <c r="E3223" t="s">
        <v>18</v>
      </c>
      <c r="F3223">
        <v>10</v>
      </c>
      <c r="G3223">
        <v>3</v>
      </c>
      <c r="J3223" s="1">
        <f t="shared" si="609"/>
        <v>7.8539816339744835E-3</v>
      </c>
      <c r="K3223" s="2">
        <f>EXP(-9.81042+1.86563*LN(F3223)+1.0563*LN(G3223))</f>
        <v>1.285292313179332E-2</v>
      </c>
      <c r="L3223" t="s">
        <v>13</v>
      </c>
    </row>
    <row r="3224" spans="1:12" hidden="1" x14ac:dyDescent="0.3">
      <c r="A3224">
        <v>29</v>
      </c>
      <c r="B3224">
        <v>97</v>
      </c>
      <c r="C3224">
        <v>1</v>
      </c>
      <c r="D3224">
        <v>10</v>
      </c>
      <c r="E3224" t="s">
        <v>12</v>
      </c>
      <c r="F3224">
        <v>25</v>
      </c>
      <c r="G3224">
        <v>6</v>
      </c>
      <c r="J3224" s="1">
        <f t="shared" si="609"/>
        <v>4.9087385212340517E-2</v>
      </c>
      <c r="K3224" s="2">
        <f>EXP(-9.7663+1.83097*LN(F3224)+1.09511*LN(G3224))</f>
        <v>0.14801210491524977</v>
      </c>
      <c r="L3224" t="s">
        <v>17</v>
      </c>
    </row>
    <row r="3225" spans="1:12" hidden="1" x14ac:dyDescent="0.3">
      <c r="A3225">
        <v>29</v>
      </c>
      <c r="B3225">
        <v>97</v>
      </c>
      <c r="C3225">
        <v>1</v>
      </c>
      <c r="D3225">
        <v>24</v>
      </c>
      <c r="E3225" t="s">
        <v>18</v>
      </c>
      <c r="F3225">
        <v>5</v>
      </c>
      <c r="G3225">
        <v>3</v>
      </c>
      <c r="J3225" s="1">
        <f t="shared" si="609"/>
        <v>1.9634954084936209E-3</v>
      </c>
      <c r="K3225" s="2">
        <f t="shared" ref="K3225:K3226" si="614">EXP(-9.81042+1.86563*LN(F3225)+1.0563*LN(G3225))</f>
        <v>3.5268851656513989E-3</v>
      </c>
      <c r="L3225" t="s">
        <v>13</v>
      </c>
    </row>
    <row r="3226" spans="1:12" hidden="1" x14ac:dyDescent="0.3">
      <c r="A3226">
        <v>29</v>
      </c>
      <c r="B3226">
        <v>97</v>
      </c>
      <c r="C3226">
        <v>1</v>
      </c>
      <c r="D3226">
        <v>24</v>
      </c>
      <c r="E3226" t="s">
        <v>18</v>
      </c>
      <c r="F3226">
        <v>10</v>
      </c>
      <c r="G3226">
        <v>5</v>
      </c>
      <c r="J3226" s="1">
        <f t="shared" si="609"/>
        <v>7.8539816339744835E-3</v>
      </c>
      <c r="K3226" s="2">
        <f t="shared" si="614"/>
        <v>2.2046555420420225E-2</v>
      </c>
      <c r="L3226" t="s">
        <v>13</v>
      </c>
    </row>
    <row r="3227" spans="1:12" hidden="1" x14ac:dyDescent="0.3">
      <c r="A3227">
        <v>29</v>
      </c>
      <c r="B3227">
        <v>97</v>
      </c>
      <c r="C3227">
        <v>1</v>
      </c>
      <c r="D3227">
        <v>10</v>
      </c>
      <c r="E3227" t="s">
        <v>12</v>
      </c>
      <c r="F3227">
        <v>10</v>
      </c>
      <c r="G3227">
        <v>3</v>
      </c>
      <c r="J3227" s="1">
        <f t="shared" si="609"/>
        <v>7.8539816339744835E-3</v>
      </c>
      <c r="K3227" s="2">
        <f t="shared" ref="K3227:K3228" si="615">EXP(-9.7663+1.83097*LN(F3227)+1.09511*LN(G3227))</f>
        <v>1.2942556175112916E-2</v>
      </c>
      <c r="L3227" t="s">
        <v>13</v>
      </c>
    </row>
    <row r="3228" spans="1:12" hidden="1" x14ac:dyDescent="0.3">
      <c r="A3228">
        <v>29</v>
      </c>
      <c r="B3228">
        <v>97</v>
      </c>
      <c r="C3228">
        <v>1</v>
      </c>
      <c r="D3228">
        <v>14</v>
      </c>
      <c r="E3228" t="s">
        <v>14</v>
      </c>
      <c r="F3228">
        <v>5</v>
      </c>
      <c r="G3228">
        <v>3</v>
      </c>
      <c r="J3228" s="1">
        <f t="shared" si="609"/>
        <v>1.9634954084936209E-3</v>
      </c>
      <c r="K3228" s="2">
        <f t="shared" si="615"/>
        <v>3.6378364277704512E-3</v>
      </c>
      <c r="L3228" t="s">
        <v>13</v>
      </c>
    </row>
    <row r="3229" spans="1:12" hidden="1" x14ac:dyDescent="0.3">
      <c r="A3229">
        <v>29</v>
      </c>
      <c r="B3229">
        <v>97</v>
      </c>
      <c r="C3229">
        <v>1</v>
      </c>
      <c r="D3229">
        <v>24</v>
      </c>
      <c r="E3229" t="s">
        <v>18</v>
      </c>
      <c r="F3229">
        <v>10</v>
      </c>
      <c r="G3229">
        <v>3</v>
      </c>
      <c r="J3229" s="1">
        <f t="shared" si="609"/>
        <v>7.8539816339744835E-3</v>
      </c>
      <c r="K3229" s="2">
        <f>EXP(-9.81042+1.86563*LN(F3229)+1.0563*LN(G3229))</f>
        <v>1.285292313179332E-2</v>
      </c>
      <c r="L3229" t="s">
        <v>13</v>
      </c>
    </row>
    <row r="3230" spans="1:12" hidden="1" x14ac:dyDescent="0.3">
      <c r="A3230">
        <v>29</v>
      </c>
      <c r="B3230">
        <v>97</v>
      </c>
      <c r="C3230">
        <v>1</v>
      </c>
      <c r="D3230">
        <v>10</v>
      </c>
      <c r="E3230" t="s">
        <v>12</v>
      </c>
      <c r="F3230">
        <v>25</v>
      </c>
      <c r="G3230">
        <v>6</v>
      </c>
      <c r="J3230" s="1">
        <f t="shared" si="609"/>
        <v>4.9087385212340517E-2</v>
      </c>
      <c r="K3230" s="2">
        <f>EXP(-9.7663+1.83097*LN(F3230)+1.09511*LN(G3230))</f>
        <v>0.14801210491524977</v>
      </c>
      <c r="L3230" t="s">
        <v>17</v>
      </c>
    </row>
    <row r="3231" spans="1:12" hidden="1" x14ac:dyDescent="0.3">
      <c r="A3231">
        <v>29</v>
      </c>
      <c r="B3231">
        <v>97</v>
      </c>
      <c r="C3231">
        <v>1</v>
      </c>
      <c r="D3231">
        <v>24</v>
      </c>
      <c r="E3231" t="s">
        <v>18</v>
      </c>
      <c r="F3231">
        <v>5</v>
      </c>
      <c r="G3231">
        <v>3</v>
      </c>
      <c r="J3231" s="1">
        <f t="shared" si="609"/>
        <v>1.9634954084936209E-3</v>
      </c>
      <c r="K3231" s="2">
        <f t="shared" ref="K3231:K3232" si="616">EXP(-9.81042+1.86563*LN(F3231)+1.0563*LN(G3231))</f>
        <v>3.5268851656513989E-3</v>
      </c>
      <c r="L3231" t="s">
        <v>13</v>
      </c>
    </row>
    <row r="3232" spans="1:12" hidden="1" x14ac:dyDescent="0.3">
      <c r="A3232">
        <v>29</v>
      </c>
      <c r="B3232">
        <v>97</v>
      </c>
      <c r="C3232">
        <v>1</v>
      </c>
      <c r="D3232">
        <v>24</v>
      </c>
      <c r="E3232" t="s">
        <v>18</v>
      </c>
      <c r="F3232">
        <v>10</v>
      </c>
      <c r="G3232">
        <v>5</v>
      </c>
      <c r="J3232" s="1">
        <f t="shared" si="609"/>
        <v>7.8539816339744835E-3</v>
      </c>
      <c r="K3232" s="2">
        <f t="shared" si="616"/>
        <v>2.2046555420420225E-2</v>
      </c>
      <c r="L3232" t="s">
        <v>13</v>
      </c>
    </row>
    <row r="3233" spans="1:12" hidden="1" x14ac:dyDescent="0.3">
      <c r="A3233">
        <v>29</v>
      </c>
      <c r="B3233">
        <v>97</v>
      </c>
      <c r="C3233">
        <v>1</v>
      </c>
      <c r="D3233">
        <v>10</v>
      </c>
      <c r="E3233" t="s">
        <v>12</v>
      </c>
      <c r="F3233">
        <v>10</v>
      </c>
      <c r="G3233">
        <v>3</v>
      </c>
      <c r="J3233" s="1">
        <f t="shared" si="609"/>
        <v>7.8539816339744835E-3</v>
      </c>
      <c r="K3233" s="2">
        <f t="shared" ref="K3233:K3234" si="617">EXP(-9.7663+1.83097*LN(F3233)+1.09511*LN(G3233))</f>
        <v>1.2942556175112916E-2</v>
      </c>
      <c r="L3233" t="s">
        <v>13</v>
      </c>
    </row>
    <row r="3234" spans="1:12" hidden="1" x14ac:dyDescent="0.3">
      <c r="A3234">
        <v>29</v>
      </c>
      <c r="B3234">
        <v>97</v>
      </c>
      <c r="C3234">
        <v>1</v>
      </c>
      <c r="D3234">
        <v>10</v>
      </c>
      <c r="E3234" t="s">
        <v>12</v>
      </c>
      <c r="F3234">
        <v>5</v>
      </c>
      <c r="G3234">
        <v>3</v>
      </c>
      <c r="J3234" s="1">
        <f t="shared" si="609"/>
        <v>1.9634954084936209E-3</v>
      </c>
      <c r="K3234" s="2">
        <f t="shared" si="617"/>
        <v>3.6378364277704512E-3</v>
      </c>
      <c r="L3234" t="s">
        <v>13</v>
      </c>
    </row>
    <row r="3235" spans="1:12" hidden="1" x14ac:dyDescent="0.3">
      <c r="A3235">
        <v>29</v>
      </c>
      <c r="B3235">
        <v>97</v>
      </c>
      <c r="C3235">
        <v>1</v>
      </c>
      <c r="D3235">
        <v>24</v>
      </c>
      <c r="E3235" t="s">
        <v>18</v>
      </c>
      <c r="F3235">
        <v>5</v>
      </c>
      <c r="G3235">
        <v>3</v>
      </c>
      <c r="J3235" s="1">
        <f t="shared" si="609"/>
        <v>1.9634954084936209E-3</v>
      </c>
      <c r="K3235" s="2">
        <f t="shared" ref="K3235:K3236" si="618">EXP(-9.81042+1.86563*LN(F3235)+1.0563*LN(G3235))</f>
        <v>3.5268851656513989E-3</v>
      </c>
      <c r="L3235" t="s">
        <v>13</v>
      </c>
    </row>
    <row r="3236" spans="1:12" hidden="1" x14ac:dyDescent="0.3">
      <c r="A3236">
        <v>29</v>
      </c>
      <c r="B3236">
        <v>97</v>
      </c>
      <c r="C3236">
        <v>1</v>
      </c>
      <c r="D3236">
        <v>24</v>
      </c>
      <c r="E3236" t="s">
        <v>18</v>
      </c>
      <c r="F3236">
        <v>10</v>
      </c>
      <c r="G3236">
        <v>6</v>
      </c>
      <c r="J3236" s="1">
        <f t="shared" si="609"/>
        <v>7.8539816339744835E-3</v>
      </c>
      <c r="K3236" s="2">
        <f t="shared" si="618"/>
        <v>2.6728826664807165E-2</v>
      </c>
      <c r="L3236" t="s">
        <v>13</v>
      </c>
    </row>
    <row r="3237" spans="1:12" hidden="1" x14ac:dyDescent="0.3">
      <c r="A3237">
        <v>29</v>
      </c>
      <c r="B3237">
        <v>97</v>
      </c>
      <c r="C3237">
        <v>1</v>
      </c>
      <c r="D3237">
        <v>22</v>
      </c>
      <c r="E3237" t="s">
        <v>15</v>
      </c>
      <c r="F3237">
        <v>5</v>
      </c>
      <c r="G3237">
        <v>3</v>
      </c>
      <c r="J3237" s="1">
        <f t="shared" si="609"/>
        <v>1.9634954084936209E-3</v>
      </c>
      <c r="K3237" s="2">
        <f>EXP(-9.7663+1.83097*LN(F3237)+1.09511*LN(G3237))</f>
        <v>3.6378364277704512E-3</v>
      </c>
      <c r="L3237" t="s">
        <v>13</v>
      </c>
    </row>
    <row r="3238" spans="1:12" hidden="1" x14ac:dyDescent="0.3">
      <c r="A3238">
        <v>29</v>
      </c>
      <c r="B3238">
        <v>97</v>
      </c>
      <c r="C3238">
        <v>1</v>
      </c>
      <c r="D3238">
        <v>24</v>
      </c>
      <c r="E3238" t="s">
        <v>18</v>
      </c>
      <c r="F3238">
        <v>15</v>
      </c>
      <c r="G3238">
        <v>6</v>
      </c>
      <c r="J3238" s="1">
        <f t="shared" si="609"/>
        <v>1.7671458676442587E-2</v>
      </c>
      <c r="K3238" s="2">
        <f t="shared" ref="K3238:K3244" si="619">EXP(-9.81042+1.86563*LN(F3238)+1.0563*LN(G3238))</f>
        <v>5.6950957515054322E-2</v>
      </c>
      <c r="L3238" t="s">
        <v>13</v>
      </c>
    </row>
    <row r="3239" spans="1:12" hidden="1" x14ac:dyDescent="0.3">
      <c r="A3239">
        <v>29</v>
      </c>
      <c r="B3239">
        <v>97</v>
      </c>
      <c r="C3239">
        <v>1</v>
      </c>
      <c r="D3239">
        <v>24</v>
      </c>
      <c r="E3239" t="s">
        <v>18</v>
      </c>
      <c r="F3239">
        <v>10</v>
      </c>
      <c r="G3239">
        <v>6</v>
      </c>
      <c r="J3239" s="1">
        <f t="shared" si="609"/>
        <v>7.8539816339744835E-3</v>
      </c>
      <c r="K3239" s="2">
        <f t="shared" si="619"/>
        <v>2.6728826664807165E-2</v>
      </c>
      <c r="L3239" t="s">
        <v>13</v>
      </c>
    </row>
    <row r="3240" spans="1:12" hidden="1" x14ac:dyDescent="0.3">
      <c r="A3240">
        <v>29</v>
      </c>
      <c r="B3240">
        <v>97</v>
      </c>
      <c r="C3240">
        <v>1</v>
      </c>
      <c r="D3240">
        <v>24</v>
      </c>
      <c r="E3240" t="s">
        <v>18</v>
      </c>
      <c r="F3240">
        <v>10</v>
      </c>
      <c r="G3240">
        <v>6</v>
      </c>
      <c r="J3240" s="1">
        <f t="shared" si="609"/>
        <v>7.8539816339744835E-3</v>
      </c>
      <c r="K3240" s="2">
        <f t="shared" si="619"/>
        <v>2.6728826664807165E-2</v>
      </c>
      <c r="L3240" t="s">
        <v>13</v>
      </c>
    </row>
    <row r="3241" spans="1:12" hidden="1" x14ac:dyDescent="0.3">
      <c r="A3241">
        <v>29</v>
      </c>
      <c r="B3241">
        <v>97</v>
      </c>
      <c r="C3241">
        <v>1</v>
      </c>
      <c r="D3241">
        <v>24</v>
      </c>
      <c r="E3241" t="s">
        <v>18</v>
      </c>
      <c r="F3241">
        <v>15</v>
      </c>
      <c r="G3241">
        <v>6</v>
      </c>
      <c r="J3241" s="1">
        <f t="shared" si="609"/>
        <v>1.7671458676442587E-2</v>
      </c>
      <c r="K3241" s="2">
        <f t="shared" si="619"/>
        <v>5.6950957515054322E-2</v>
      </c>
      <c r="L3241" t="s">
        <v>13</v>
      </c>
    </row>
    <row r="3242" spans="1:12" hidden="1" x14ac:dyDescent="0.3">
      <c r="A3242">
        <v>29</v>
      </c>
      <c r="B3242">
        <v>97</v>
      </c>
      <c r="C3242">
        <v>1</v>
      </c>
      <c r="D3242">
        <v>24</v>
      </c>
      <c r="E3242" t="s">
        <v>18</v>
      </c>
      <c r="F3242">
        <v>15</v>
      </c>
      <c r="G3242">
        <v>6</v>
      </c>
      <c r="J3242" s="1">
        <f t="shared" si="609"/>
        <v>1.7671458676442587E-2</v>
      </c>
      <c r="K3242" s="2">
        <f t="shared" si="619"/>
        <v>5.6950957515054322E-2</v>
      </c>
      <c r="L3242" t="s">
        <v>13</v>
      </c>
    </row>
    <row r="3243" spans="1:12" hidden="1" x14ac:dyDescent="0.3">
      <c r="A3243">
        <v>29</v>
      </c>
      <c r="B3243">
        <v>97</v>
      </c>
      <c r="C3243">
        <v>1</v>
      </c>
      <c r="D3243">
        <v>24</v>
      </c>
      <c r="E3243" t="s">
        <v>18</v>
      </c>
      <c r="F3243">
        <v>10</v>
      </c>
      <c r="G3243">
        <v>6</v>
      </c>
      <c r="J3243" s="1">
        <f t="shared" si="609"/>
        <v>7.8539816339744835E-3</v>
      </c>
      <c r="K3243" s="2">
        <f t="shared" si="619"/>
        <v>2.6728826664807165E-2</v>
      </c>
      <c r="L3243" t="s">
        <v>13</v>
      </c>
    </row>
    <row r="3244" spans="1:12" hidden="1" x14ac:dyDescent="0.3">
      <c r="A3244">
        <v>29</v>
      </c>
      <c r="B3244">
        <v>97</v>
      </c>
      <c r="C3244">
        <v>1</v>
      </c>
      <c r="D3244">
        <v>24</v>
      </c>
      <c r="E3244" t="s">
        <v>18</v>
      </c>
      <c r="F3244">
        <v>5</v>
      </c>
      <c r="G3244">
        <v>6</v>
      </c>
      <c r="J3244" s="1">
        <f t="shared" si="609"/>
        <v>1.9634954084936209E-3</v>
      </c>
      <c r="K3244" s="2">
        <f t="shared" si="619"/>
        <v>7.3344795804612326E-3</v>
      </c>
      <c r="L3244" t="s">
        <v>13</v>
      </c>
    </row>
    <row r="3245" spans="1:12" hidden="1" x14ac:dyDescent="0.3">
      <c r="A3245">
        <v>29</v>
      </c>
      <c r="B3245">
        <v>97</v>
      </c>
      <c r="C3245">
        <v>1</v>
      </c>
      <c r="D3245">
        <v>22</v>
      </c>
      <c r="E3245" t="s">
        <v>15</v>
      </c>
      <c r="F3245">
        <v>5</v>
      </c>
      <c r="G3245">
        <v>3</v>
      </c>
      <c r="J3245" s="1">
        <f t="shared" si="609"/>
        <v>1.9634954084936209E-3</v>
      </c>
      <c r="K3245" s="2">
        <f t="shared" ref="K3245:K3246" si="620">EXP(-9.7663+1.83097*LN(F3245)+1.09511*LN(G3245))</f>
        <v>3.6378364277704512E-3</v>
      </c>
      <c r="L3245" t="s">
        <v>13</v>
      </c>
    </row>
    <row r="3246" spans="1:12" hidden="1" x14ac:dyDescent="0.3">
      <c r="A3246">
        <v>29</v>
      </c>
      <c r="B3246">
        <v>97</v>
      </c>
      <c r="C3246">
        <v>1</v>
      </c>
      <c r="D3246">
        <v>10</v>
      </c>
      <c r="E3246" t="s">
        <v>12</v>
      </c>
      <c r="F3246">
        <v>5</v>
      </c>
      <c r="G3246">
        <v>3</v>
      </c>
      <c r="J3246" s="1">
        <f t="shared" si="609"/>
        <v>1.9634954084936209E-3</v>
      </c>
      <c r="K3246" s="2">
        <f t="shared" si="620"/>
        <v>3.6378364277704512E-3</v>
      </c>
      <c r="L3246" t="s">
        <v>13</v>
      </c>
    </row>
    <row r="3247" spans="1:12" hidden="1" x14ac:dyDescent="0.3">
      <c r="A3247">
        <v>29</v>
      </c>
      <c r="B3247">
        <v>97</v>
      </c>
      <c r="C3247">
        <v>1</v>
      </c>
      <c r="D3247">
        <v>24</v>
      </c>
      <c r="E3247" t="s">
        <v>18</v>
      </c>
      <c r="F3247">
        <v>5</v>
      </c>
      <c r="G3247">
        <v>3</v>
      </c>
      <c r="J3247" s="1">
        <f t="shared" si="609"/>
        <v>1.9634954084936209E-3</v>
      </c>
      <c r="K3247" s="2">
        <f t="shared" ref="K3247:K3252" si="621">EXP(-9.81042+1.86563*LN(F3247)+1.0563*LN(G3247))</f>
        <v>3.5268851656513989E-3</v>
      </c>
      <c r="L3247" t="s">
        <v>13</v>
      </c>
    </row>
    <row r="3248" spans="1:12" hidden="1" x14ac:dyDescent="0.3">
      <c r="A3248">
        <v>29</v>
      </c>
      <c r="B3248">
        <v>97</v>
      </c>
      <c r="C3248">
        <v>1</v>
      </c>
      <c r="D3248">
        <v>24</v>
      </c>
      <c r="E3248" t="s">
        <v>18</v>
      </c>
      <c r="F3248">
        <v>20</v>
      </c>
      <c r="G3248">
        <v>3</v>
      </c>
      <c r="J3248" s="1">
        <f t="shared" si="609"/>
        <v>3.1415926535897934E-2</v>
      </c>
      <c r="K3248" s="2">
        <f t="shared" si="621"/>
        <v>4.6839527025336621E-2</v>
      </c>
      <c r="L3248" t="s">
        <v>17</v>
      </c>
    </row>
    <row r="3249" spans="1:12" hidden="1" x14ac:dyDescent="0.3">
      <c r="A3249">
        <v>29</v>
      </c>
      <c r="B3249">
        <v>97</v>
      </c>
      <c r="C3249">
        <v>1</v>
      </c>
      <c r="D3249">
        <v>24</v>
      </c>
      <c r="E3249" t="s">
        <v>18</v>
      </c>
      <c r="F3249">
        <v>10</v>
      </c>
      <c r="G3249">
        <v>3</v>
      </c>
      <c r="J3249" s="1">
        <f t="shared" si="609"/>
        <v>7.8539816339744835E-3</v>
      </c>
      <c r="K3249" s="2">
        <f t="shared" si="621"/>
        <v>1.285292313179332E-2</v>
      </c>
      <c r="L3249" t="s">
        <v>13</v>
      </c>
    </row>
    <row r="3250" spans="1:12" hidden="1" x14ac:dyDescent="0.3">
      <c r="A3250">
        <v>29</v>
      </c>
      <c r="B3250">
        <v>97</v>
      </c>
      <c r="C3250">
        <v>1</v>
      </c>
      <c r="D3250">
        <v>24</v>
      </c>
      <c r="E3250" t="s">
        <v>18</v>
      </c>
      <c r="F3250">
        <v>15</v>
      </c>
      <c r="G3250">
        <v>6</v>
      </c>
      <c r="J3250" s="1">
        <f t="shared" si="609"/>
        <v>1.7671458676442587E-2</v>
      </c>
      <c r="K3250" s="2">
        <f t="shared" si="621"/>
        <v>5.6950957515054322E-2</v>
      </c>
      <c r="L3250" t="s">
        <v>13</v>
      </c>
    </row>
    <row r="3251" spans="1:12" hidden="1" x14ac:dyDescent="0.3">
      <c r="A3251">
        <v>29</v>
      </c>
      <c r="B3251">
        <v>97</v>
      </c>
      <c r="C3251">
        <v>1</v>
      </c>
      <c r="D3251">
        <v>24</v>
      </c>
      <c r="E3251" t="s">
        <v>18</v>
      </c>
      <c r="F3251">
        <v>10</v>
      </c>
      <c r="G3251">
        <v>6</v>
      </c>
      <c r="J3251" s="1">
        <f t="shared" si="609"/>
        <v>7.8539816339744835E-3</v>
      </c>
      <c r="K3251" s="2">
        <f t="shared" si="621"/>
        <v>2.6728826664807165E-2</v>
      </c>
      <c r="L3251" t="s">
        <v>13</v>
      </c>
    </row>
    <row r="3252" spans="1:12" hidden="1" x14ac:dyDescent="0.3">
      <c r="A3252">
        <v>29</v>
      </c>
      <c r="B3252">
        <v>97</v>
      </c>
      <c r="C3252">
        <v>1</v>
      </c>
      <c r="D3252">
        <v>24</v>
      </c>
      <c r="E3252" t="s">
        <v>18</v>
      </c>
      <c r="F3252">
        <v>10</v>
      </c>
      <c r="G3252">
        <v>6</v>
      </c>
      <c r="J3252" s="1">
        <f t="shared" si="609"/>
        <v>7.8539816339744835E-3</v>
      </c>
      <c r="K3252" s="2">
        <f t="shared" si="621"/>
        <v>2.6728826664807165E-2</v>
      </c>
      <c r="L3252" t="s">
        <v>13</v>
      </c>
    </row>
    <row r="3253" spans="1:12" hidden="1" x14ac:dyDescent="0.3">
      <c r="A3253">
        <v>29</v>
      </c>
      <c r="B3253">
        <v>99</v>
      </c>
      <c r="C3253">
        <v>1</v>
      </c>
      <c r="D3253">
        <v>14</v>
      </c>
      <c r="E3253" t="s">
        <v>14</v>
      </c>
      <c r="F3253">
        <v>5</v>
      </c>
      <c r="G3253">
        <v>3</v>
      </c>
      <c r="J3253" s="1">
        <f t="shared" si="609"/>
        <v>1.9634954084936209E-3</v>
      </c>
      <c r="K3253" s="2">
        <f t="shared" ref="K3253:K3255" si="622">EXP(-9.7663+1.83097*LN(F3253)+1.09511*LN(G3253))</f>
        <v>3.6378364277704512E-3</v>
      </c>
      <c r="L3253" t="s">
        <v>13</v>
      </c>
    </row>
    <row r="3254" spans="1:12" hidden="1" x14ac:dyDescent="0.3">
      <c r="A3254">
        <v>29</v>
      </c>
      <c r="B3254">
        <v>99</v>
      </c>
      <c r="C3254">
        <v>1</v>
      </c>
      <c r="D3254">
        <v>14</v>
      </c>
      <c r="E3254" t="s">
        <v>14</v>
      </c>
      <c r="F3254">
        <v>5</v>
      </c>
      <c r="G3254">
        <v>3</v>
      </c>
      <c r="J3254" s="1">
        <f t="shared" si="609"/>
        <v>1.9634954084936209E-3</v>
      </c>
      <c r="K3254" s="2">
        <f t="shared" si="622"/>
        <v>3.6378364277704512E-3</v>
      </c>
      <c r="L3254" t="s">
        <v>13</v>
      </c>
    </row>
    <row r="3255" spans="1:12" hidden="1" x14ac:dyDescent="0.3">
      <c r="A3255">
        <v>29</v>
      </c>
      <c r="B3255">
        <v>99</v>
      </c>
      <c r="C3255">
        <v>1</v>
      </c>
      <c r="D3255">
        <v>14</v>
      </c>
      <c r="E3255" t="s">
        <v>14</v>
      </c>
      <c r="F3255">
        <v>5</v>
      </c>
      <c r="G3255">
        <v>3</v>
      </c>
      <c r="J3255" s="1">
        <f t="shared" si="609"/>
        <v>1.9634954084936209E-3</v>
      </c>
      <c r="K3255" s="2">
        <f t="shared" si="622"/>
        <v>3.6378364277704512E-3</v>
      </c>
      <c r="L3255" t="s">
        <v>13</v>
      </c>
    </row>
    <row r="3256" spans="1:12" hidden="1" x14ac:dyDescent="0.3">
      <c r="A3256">
        <v>29</v>
      </c>
      <c r="B3256">
        <v>99</v>
      </c>
      <c r="C3256">
        <v>1</v>
      </c>
      <c r="D3256">
        <v>24</v>
      </c>
      <c r="E3256" t="s">
        <v>18</v>
      </c>
      <c r="F3256">
        <v>10</v>
      </c>
      <c r="G3256">
        <v>5</v>
      </c>
      <c r="J3256" s="1">
        <f t="shared" si="609"/>
        <v>7.8539816339744835E-3</v>
      </c>
      <c r="K3256" s="2">
        <f>EXP(-9.81042+1.86563*LN(F3256)+1.0563*LN(G3256))</f>
        <v>2.2046555420420225E-2</v>
      </c>
      <c r="L3256" t="s">
        <v>13</v>
      </c>
    </row>
    <row r="3257" spans="1:12" hidden="1" x14ac:dyDescent="0.3">
      <c r="A3257">
        <v>29</v>
      </c>
      <c r="B3257">
        <v>99</v>
      </c>
      <c r="C3257">
        <v>1</v>
      </c>
      <c r="D3257">
        <v>10</v>
      </c>
      <c r="E3257" t="s">
        <v>12</v>
      </c>
      <c r="F3257">
        <v>10</v>
      </c>
      <c r="G3257">
        <v>3</v>
      </c>
      <c r="J3257" s="1">
        <f t="shared" si="609"/>
        <v>7.8539816339744835E-3</v>
      </c>
      <c r="K3257" s="2">
        <f t="shared" ref="K3257:K3258" si="623">EXP(-9.7663+1.83097*LN(F3257)+1.09511*LN(G3257))</f>
        <v>1.2942556175112916E-2</v>
      </c>
      <c r="L3257" t="s">
        <v>13</v>
      </c>
    </row>
    <row r="3258" spans="1:12" hidden="1" x14ac:dyDescent="0.3">
      <c r="A3258">
        <v>29</v>
      </c>
      <c r="B3258">
        <v>99</v>
      </c>
      <c r="C3258">
        <v>1</v>
      </c>
      <c r="D3258">
        <v>10</v>
      </c>
      <c r="E3258" t="s">
        <v>12</v>
      </c>
      <c r="F3258">
        <v>5</v>
      </c>
      <c r="G3258">
        <v>3</v>
      </c>
      <c r="J3258" s="1">
        <f t="shared" si="609"/>
        <v>1.9634954084936209E-3</v>
      </c>
      <c r="K3258" s="2">
        <f t="shared" si="623"/>
        <v>3.6378364277704512E-3</v>
      </c>
      <c r="L3258" t="s">
        <v>13</v>
      </c>
    </row>
    <row r="3259" spans="1:12" hidden="1" x14ac:dyDescent="0.3">
      <c r="A3259">
        <v>29</v>
      </c>
      <c r="B3259">
        <v>99</v>
      </c>
      <c r="C3259">
        <v>1</v>
      </c>
      <c r="D3259">
        <v>24</v>
      </c>
      <c r="E3259" t="s">
        <v>18</v>
      </c>
      <c r="F3259">
        <v>5</v>
      </c>
      <c r="G3259">
        <v>3</v>
      </c>
      <c r="J3259" s="1">
        <f t="shared" si="609"/>
        <v>1.9634954084936209E-3</v>
      </c>
      <c r="K3259" s="2">
        <f t="shared" ref="K3259:K3261" si="624">EXP(-9.81042+1.86563*LN(F3259)+1.0563*LN(G3259))</f>
        <v>3.5268851656513989E-3</v>
      </c>
      <c r="L3259" t="s">
        <v>13</v>
      </c>
    </row>
    <row r="3260" spans="1:12" hidden="1" x14ac:dyDescent="0.3">
      <c r="A3260">
        <v>29</v>
      </c>
      <c r="B3260">
        <v>99</v>
      </c>
      <c r="C3260">
        <v>1</v>
      </c>
      <c r="D3260">
        <v>24</v>
      </c>
      <c r="E3260" t="s">
        <v>18</v>
      </c>
      <c r="F3260">
        <v>10</v>
      </c>
      <c r="G3260">
        <v>6</v>
      </c>
      <c r="J3260" s="1">
        <f t="shared" si="609"/>
        <v>7.8539816339744835E-3</v>
      </c>
      <c r="K3260" s="2">
        <f t="shared" si="624"/>
        <v>2.6728826664807165E-2</v>
      </c>
      <c r="L3260" t="s">
        <v>13</v>
      </c>
    </row>
    <row r="3261" spans="1:12" hidden="1" x14ac:dyDescent="0.3">
      <c r="A3261">
        <v>29</v>
      </c>
      <c r="B3261">
        <v>99</v>
      </c>
      <c r="C3261">
        <v>1</v>
      </c>
      <c r="D3261">
        <v>24</v>
      </c>
      <c r="E3261" t="s">
        <v>18</v>
      </c>
      <c r="F3261">
        <v>5</v>
      </c>
      <c r="G3261">
        <v>6</v>
      </c>
      <c r="J3261" s="1">
        <f t="shared" si="609"/>
        <v>1.9634954084936209E-3</v>
      </c>
      <c r="K3261" s="2">
        <f t="shared" si="624"/>
        <v>7.3344795804612326E-3</v>
      </c>
      <c r="L3261" t="s">
        <v>13</v>
      </c>
    </row>
    <row r="3262" spans="1:12" hidden="1" x14ac:dyDescent="0.3">
      <c r="A3262">
        <v>29</v>
      </c>
      <c r="B3262">
        <v>99</v>
      </c>
      <c r="C3262">
        <v>1</v>
      </c>
      <c r="D3262">
        <v>22</v>
      </c>
      <c r="E3262" t="s">
        <v>15</v>
      </c>
      <c r="F3262">
        <v>5</v>
      </c>
      <c r="G3262">
        <v>3</v>
      </c>
      <c r="J3262" s="1">
        <f t="shared" si="609"/>
        <v>1.9634954084936209E-3</v>
      </c>
      <c r="K3262" s="2">
        <f t="shared" ref="K3262:K3266" si="625">EXP(-9.7663+1.83097*LN(F3262)+1.09511*LN(G3262))</f>
        <v>3.6378364277704512E-3</v>
      </c>
      <c r="L3262" t="s">
        <v>13</v>
      </c>
    </row>
    <row r="3263" spans="1:12" hidden="1" x14ac:dyDescent="0.3">
      <c r="A3263">
        <v>29</v>
      </c>
      <c r="B3263">
        <v>99</v>
      </c>
      <c r="C3263">
        <v>1</v>
      </c>
      <c r="D3263">
        <v>10</v>
      </c>
      <c r="E3263" t="s">
        <v>21</v>
      </c>
      <c r="F3263">
        <v>5</v>
      </c>
      <c r="G3263">
        <v>3</v>
      </c>
      <c r="J3263" s="1">
        <f t="shared" si="609"/>
        <v>1.9634954084936209E-3</v>
      </c>
      <c r="K3263" s="2">
        <f t="shared" si="625"/>
        <v>3.6378364277704512E-3</v>
      </c>
      <c r="L3263" t="s">
        <v>13</v>
      </c>
    </row>
    <row r="3264" spans="1:12" hidden="1" x14ac:dyDescent="0.3">
      <c r="A3264">
        <v>29</v>
      </c>
      <c r="B3264">
        <v>99</v>
      </c>
      <c r="C3264">
        <v>1</v>
      </c>
      <c r="D3264">
        <v>10</v>
      </c>
      <c r="E3264" t="s">
        <v>12</v>
      </c>
      <c r="F3264">
        <v>5</v>
      </c>
      <c r="G3264">
        <v>3</v>
      </c>
      <c r="J3264" s="1">
        <f t="shared" si="609"/>
        <v>1.9634954084936209E-3</v>
      </c>
      <c r="K3264" s="2">
        <f t="shared" si="625"/>
        <v>3.6378364277704512E-3</v>
      </c>
      <c r="L3264" t="s">
        <v>13</v>
      </c>
    </row>
    <row r="3265" spans="1:12" hidden="1" x14ac:dyDescent="0.3">
      <c r="A3265">
        <v>29</v>
      </c>
      <c r="B3265">
        <v>99</v>
      </c>
      <c r="C3265">
        <v>1</v>
      </c>
      <c r="D3265">
        <v>10</v>
      </c>
      <c r="E3265" t="s">
        <v>12</v>
      </c>
      <c r="F3265">
        <v>10</v>
      </c>
      <c r="G3265">
        <v>3</v>
      </c>
      <c r="J3265" s="1">
        <f t="shared" si="609"/>
        <v>7.8539816339744835E-3</v>
      </c>
      <c r="K3265" s="2">
        <f t="shared" si="625"/>
        <v>1.2942556175112916E-2</v>
      </c>
      <c r="L3265" t="s">
        <v>13</v>
      </c>
    </row>
    <row r="3266" spans="1:12" hidden="1" x14ac:dyDescent="0.3">
      <c r="A3266">
        <v>29</v>
      </c>
      <c r="B3266">
        <v>99</v>
      </c>
      <c r="C3266">
        <v>1</v>
      </c>
      <c r="D3266">
        <v>10</v>
      </c>
      <c r="E3266" t="s">
        <v>12</v>
      </c>
      <c r="F3266">
        <v>5</v>
      </c>
      <c r="G3266">
        <v>3</v>
      </c>
      <c r="J3266" s="1">
        <f t="shared" si="609"/>
        <v>1.9634954084936209E-3</v>
      </c>
      <c r="K3266" s="2">
        <f t="shared" si="625"/>
        <v>3.6378364277704512E-3</v>
      </c>
      <c r="L3266" t="s">
        <v>13</v>
      </c>
    </row>
    <row r="3267" spans="1:12" hidden="1" x14ac:dyDescent="0.3">
      <c r="A3267">
        <v>29</v>
      </c>
      <c r="B3267">
        <v>99</v>
      </c>
      <c r="C3267">
        <v>1</v>
      </c>
      <c r="D3267">
        <v>24</v>
      </c>
      <c r="E3267" t="s">
        <v>18</v>
      </c>
      <c r="F3267">
        <v>5</v>
      </c>
      <c r="G3267">
        <v>3</v>
      </c>
      <c r="J3267" s="1">
        <f t="shared" ref="J3267:J3330" si="626">((F3267*F3267/10000)*(PI()/4*C3267))</f>
        <v>1.9634954084936209E-3</v>
      </c>
      <c r="K3267" s="2">
        <f>EXP(-9.81042+1.86563*LN(F3267)+1.0563*LN(G3267))</f>
        <v>3.5268851656513989E-3</v>
      </c>
      <c r="L3267" t="s">
        <v>13</v>
      </c>
    </row>
    <row r="3268" spans="1:12" hidden="1" x14ac:dyDescent="0.3">
      <c r="A3268">
        <v>29</v>
      </c>
      <c r="B3268">
        <v>99</v>
      </c>
      <c r="C3268">
        <v>1</v>
      </c>
      <c r="D3268">
        <v>10</v>
      </c>
      <c r="E3268" t="s">
        <v>12</v>
      </c>
      <c r="F3268">
        <v>25</v>
      </c>
      <c r="G3268">
        <v>6</v>
      </c>
      <c r="J3268" s="1">
        <f t="shared" si="626"/>
        <v>4.9087385212340517E-2</v>
      </c>
      <c r="K3268" s="2">
        <f>EXP(-9.7663+1.83097*LN(F3268)+1.09511*LN(G3268))</f>
        <v>0.14801210491524977</v>
      </c>
      <c r="L3268" t="s">
        <v>17</v>
      </c>
    </row>
    <row r="3269" spans="1:12" hidden="1" x14ac:dyDescent="0.3">
      <c r="A3269">
        <v>29</v>
      </c>
      <c r="B3269">
        <v>99</v>
      </c>
      <c r="C3269">
        <v>1</v>
      </c>
      <c r="D3269">
        <v>24</v>
      </c>
      <c r="E3269" t="s">
        <v>18</v>
      </c>
      <c r="F3269">
        <v>5</v>
      </c>
      <c r="G3269">
        <v>3</v>
      </c>
      <c r="J3269" s="1">
        <f t="shared" si="626"/>
        <v>1.9634954084936209E-3</v>
      </c>
      <c r="K3269" s="2">
        <f>EXP(-9.81042+1.86563*LN(F3269)+1.0563*LN(G3269))</f>
        <v>3.5268851656513989E-3</v>
      </c>
      <c r="L3269" t="s">
        <v>13</v>
      </c>
    </row>
    <row r="3270" spans="1:12" hidden="1" x14ac:dyDescent="0.3">
      <c r="A3270">
        <v>29</v>
      </c>
      <c r="B3270">
        <v>99</v>
      </c>
      <c r="C3270">
        <v>1</v>
      </c>
      <c r="D3270">
        <v>22</v>
      </c>
      <c r="E3270" t="s">
        <v>15</v>
      </c>
      <c r="F3270">
        <v>5</v>
      </c>
      <c r="G3270">
        <v>3</v>
      </c>
      <c r="J3270" s="1">
        <f t="shared" si="626"/>
        <v>1.9634954084936209E-3</v>
      </c>
      <c r="K3270" s="2">
        <f t="shared" ref="K3270:K3271" si="627">EXP(-9.7663+1.83097*LN(F3270)+1.09511*LN(G3270))</f>
        <v>3.6378364277704512E-3</v>
      </c>
      <c r="L3270" t="s">
        <v>13</v>
      </c>
    </row>
    <row r="3271" spans="1:12" hidden="1" x14ac:dyDescent="0.3">
      <c r="A3271">
        <v>29</v>
      </c>
      <c r="B3271">
        <v>99</v>
      </c>
      <c r="C3271">
        <v>1</v>
      </c>
      <c r="D3271">
        <v>22</v>
      </c>
      <c r="E3271" t="s">
        <v>15</v>
      </c>
      <c r="F3271">
        <v>5</v>
      </c>
      <c r="G3271">
        <v>3</v>
      </c>
      <c r="J3271" s="1">
        <f t="shared" si="626"/>
        <v>1.9634954084936209E-3</v>
      </c>
      <c r="K3271" s="2">
        <f t="shared" si="627"/>
        <v>3.6378364277704512E-3</v>
      </c>
      <c r="L3271" t="s">
        <v>13</v>
      </c>
    </row>
    <row r="3272" spans="1:12" hidden="1" x14ac:dyDescent="0.3">
      <c r="A3272">
        <v>29</v>
      </c>
      <c r="B3272">
        <v>99</v>
      </c>
      <c r="C3272">
        <v>1</v>
      </c>
      <c r="D3272">
        <v>24</v>
      </c>
      <c r="E3272" t="s">
        <v>18</v>
      </c>
      <c r="F3272">
        <v>15</v>
      </c>
      <c r="G3272">
        <v>6</v>
      </c>
      <c r="J3272" s="1">
        <f t="shared" si="626"/>
        <v>1.7671458676442587E-2</v>
      </c>
      <c r="K3272" s="2">
        <f t="shared" ref="K3272:K3278" si="628">EXP(-9.81042+1.86563*LN(F3272)+1.0563*LN(G3272))</f>
        <v>5.6950957515054322E-2</v>
      </c>
      <c r="L3272" t="s">
        <v>13</v>
      </c>
    </row>
    <row r="3273" spans="1:12" hidden="1" x14ac:dyDescent="0.3">
      <c r="A3273">
        <v>29</v>
      </c>
      <c r="B3273">
        <v>99</v>
      </c>
      <c r="C3273">
        <v>1</v>
      </c>
      <c r="D3273">
        <v>24</v>
      </c>
      <c r="E3273" t="s">
        <v>18</v>
      </c>
      <c r="F3273">
        <v>10</v>
      </c>
      <c r="G3273">
        <v>6</v>
      </c>
      <c r="J3273" s="1">
        <f t="shared" si="626"/>
        <v>7.8539816339744835E-3</v>
      </c>
      <c r="K3273" s="2">
        <f t="shared" si="628"/>
        <v>2.6728826664807165E-2</v>
      </c>
      <c r="L3273" t="s">
        <v>13</v>
      </c>
    </row>
    <row r="3274" spans="1:12" hidden="1" x14ac:dyDescent="0.3">
      <c r="A3274">
        <v>29</v>
      </c>
      <c r="B3274">
        <v>99</v>
      </c>
      <c r="C3274">
        <v>1</v>
      </c>
      <c r="D3274">
        <v>24</v>
      </c>
      <c r="E3274" t="s">
        <v>18</v>
      </c>
      <c r="F3274">
        <v>10</v>
      </c>
      <c r="G3274">
        <v>6</v>
      </c>
      <c r="J3274" s="1">
        <f t="shared" si="626"/>
        <v>7.8539816339744835E-3</v>
      </c>
      <c r="K3274" s="2">
        <f t="shared" si="628"/>
        <v>2.6728826664807165E-2</v>
      </c>
      <c r="L3274" t="s">
        <v>13</v>
      </c>
    </row>
    <row r="3275" spans="1:12" hidden="1" x14ac:dyDescent="0.3">
      <c r="A3275">
        <v>29</v>
      </c>
      <c r="B3275">
        <v>99</v>
      </c>
      <c r="C3275">
        <v>1</v>
      </c>
      <c r="D3275">
        <v>24</v>
      </c>
      <c r="E3275" t="s">
        <v>18</v>
      </c>
      <c r="F3275">
        <v>15</v>
      </c>
      <c r="G3275">
        <v>6</v>
      </c>
      <c r="J3275" s="1">
        <f t="shared" si="626"/>
        <v>1.7671458676442587E-2</v>
      </c>
      <c r="K3275" s="2">
        <f t="shared" si="628"/>
        <v>5.6950957515054322E-2</v>
      </c>
      <c r="L3275" t="s">
        <v>13</v>
      </c>
    </row>
    <row r="3276" spans="1:12" hidden="1" x14ac:dyDescent="0.3">
      <c r="A3276">
        <v>29</v>
      </c>
      <c r="B3276">
        <v>99</v>
      </c>
      <c r="C3276">
        <v>1</v>
      </c>
      <c r="D3276">
        <v>24</v>
      </c>
      <c r="E3276" t="s">
        <v>18</v>
      </c>
      <c r="F3276">
        <v>15</v>
      </c>
      <c r="G3276">
        <v>6</v>
      </c>
      <c r="J3276" s="1">
        <f t="shared" si="626"/>
        <v>1.7671458676442587E-2</v>
      </c>
      <c r="K3276" s="2">
        <f t="shared" si="628"/>
        <v>5.6950957515054322E-2</v>
      </c>
      <c r="L3276" t="s">
        <v>13</v>
      </c>
    </row>
    <row r="3277" spans="1:12" hidden="1" x14ac:dyDescent="0.3">
      <c r="A3277">
        <v>29</v>
      </c>
      <c r="B3277">
        <v>99</v>
      </c>
      <c r="C3277">
        <v>1</v>
      </c>
      <c r="D3277">
        <v>24</v>
      </c>
      <c r="E3277" t="s">
        <v>18</v>
      </c>
      <c r="F3277">
        <v>10</v>
      </c>
      <c r="G3277">
        <v>6</v>
      </c>
      <c r="J3277" s="1">
        <f t="shared" si="626"/>
        <v>7.8539816339744835E-3</v>
      </c>
      <c r="K3277" s="2">
        <f t="shared" si="628"/>
        <v>2.6728826664807165E-2</v>
      </c>
      <c r="L3277" t="s">
        <v>13</v>
      </c>
    </row>
    <row r="3278" spans="1:12" hidden="1" x14ac:dyDescent="0.3">
      <c r="A3278">
        <v>29</v>
      </c>
      <c r="B3278">
        <v>99</v>
      </c>
      <c r="C3278">
        <v>1</v>
      </c>
      <c r="D3278">
        <v>24</v>
      </c>
      <c r="E3278" t="s">
        <v>18</v>
      </c>
      <c r="F3278">
        <v>5</v>
      </c>
      <c r="G3278">
        <v>6</v>
      </c>
      <c r="J3278" s="1">
        <f t="shared" si="626"/>
        <v>1.9634954084936209E-3</v>
      </c>
      <c r="K3278" s="2">
        <f t="shared" si="628"/>
        <v>7.3344795804612326E-3</v>
      </c>
      <c r="L3278" t="s">
        <v>13</v>
      </c>
    </row>
    <row r="3279" spans="1:12" hidden="1" x14ac:dyDescent="0.3">
      <c r="A3279">
        <v>29</v>
      </c>
      <c r="B3279">
        <v>99</v>
      </c>
      <c r="C3279">
        <v>1</v>
      </c>
      <c r="D3279">
        <v>22</v>
      </c>
      <c r="E3279" t="s">
        <v>15</v>
      </c>
      <c r="F3279">
        <v>5</v>
      </c>
      <c r="G3279">
        <v>3</v>
      </c>
      <c r="J3279" s="1">
        <f t="shared" si="626"/>
        <v>1.9634954084936209E-3</v>
      </c>
      <c r="K3279" s="2">
        <f t="shared" ref="K3279:K3280" si="629">EXP(-9.7663+1.83097*LN(F3279)+1.09511*LN(G3279))</f>
        <v>3.6378364277704512E-3</v>
      </c>
      <c r="L3279" t="s">
        <v>13</v>
      </c>
    </row>
    <row r="3280" spans="1:12" hidden="1" x14ac:dyDescent="0.3">
      <c r="A3280">
        <v>29</v>
      </c>
      <c r="B3280">
        <v>99</v>
      </c>
      <c r="C3280">
        <v>1</v>
      </c>
      <c r="D3280">
        <v>10</v>
      </c>
      <c r="E3280" t="s">
        <v>12</v>
      </c>
      <c r="F3280">
        <v>5</v>
      </c>
      <c r="G3280">
        <v>3</v>
      </c>
      <c r="J3280" s="1">
        <f t="shared" si="626"/>
        <v>1.9634954084936209E-3</v>
      </c>
      <c r="K3280" s="2">
        <f t="shared" si="629"/>
        <v>3.6378364277704512E-3</v>
      </c>
      <c r="L3280" t="s">
        <v>13</v>
      </c>
    </row>
    <row r="3281" spans="1:12" hidden="1" x14ac:dyDescent="0.3">
      <c r="A3281">
        <v>29</v>
      </c>
      <c r="B3281">
        <v>99</v>
      </c>
      <c r="C3281">
        <v>1</v>
      </c>
      <c r="D3281">
        <v>24</v>
      </c>
      <c r="E3281" t="s">
        <v>18</v>
      </c>
      <c r="F3281">
        <v>5</v>
      </c>
      <c r="G3281">
        <v>3</v>
      </c>
      <c r="J3281" s="1">
        <f t="shared" si="626"/>
        <v>1.9634954084936209E-3</v>
      </c>
      <c r="K3281" s="2">
        <f t="shared" ref="K3281:K3284" si="630">EXP(-9.81042+1.86563*LN(F3281)+1.0563*LN(G3281))</f>
        <v>3.5268851656513989E-3</v>
      </c>
      <c r="L3281" t="s">
        <v>13</v>
      </c>
    </row>
    <row r="3282" spans="1:12" hidden="1" x14ac:dyDescent="0.3">
      <c r="A3282">
        <v>29</v>
      </c>
      <c r="B3282">
        <v>99</v>
      </c>
      <c r="C3282">
        <v>1</v>
      </c>
      <c r="D3282">
        <v>24</v>
      </c>
      <c r="E3282" t="s">
        <v>18</v>
      </c>
      <c r="F3282">
        <v>20</v>
      </c>
      <c r="G3282">
        <v>3</v>
      </c>
      <c r="J3282" s="1">
        <f t="shared" si="626"/>
        <v>3.1415926535897934E-2</v>
      </c>
      <c r="K3282" s="2">
        <f t="shared" si="630"/>
        <v>4.6839527025336621E-2</v>
      </c>
      <c r="L3282" t="s">
        <v>17</v>
      </c>
    </row>
    <row r="3283" spans="1:12" hidden="1" x14ac:dyDescent="0.3">
      <c r="A3283">
        <v>29</v>
      </c>
      <c r="B3283">
        <v>99</v>
      </c>
      <c r="C3283">
        <v>1</v>
      </c>
      <c r="D3283">
        <v>24</v>
      </c>
      <c r="E3283" t="s">
        <v>18</v>
      </c>
      <c r="F3283">
        <v>10</v>
      </c>
      <c r="G3283">
        <v>3</v>
      </c>
      <c r="J3283" s="1">
        <f t="shared" si="626"/>
        <v>7.8539816339744835E-3</v>
      </c>
      <c r="K3283" s="2">
        <f t="shared" si="630"/>
        <v>1.285292313179332E-2</v>
      </c>
      <c r="L3283" t="s">
        <v>13</v>
      </c>
    </row>
    <row r="3284" spans="1:12" hidden="1" x14ac:dyDescent="0.3">
      <c r="A3284">
        <v>29</v>
      </c>
      <c r="B3284">
        <v>99</v>
      </c>
      <c r="C3284">
        <v>1</v>
      </c>
      <c r="D3284">
        <v>24</v>
      </c>
      <c r="E3284" t="s">
        <v>18</v>
      </c>
      <c r="F3284">
        <v>15</v>
      </c>
      <c r="G3284">
        <v>3</v>
      </c>
      <c r="J3284" s="1">
        <f t="shared" si="626"/>
        <v>1.7671458676442587E-2</v>
      </c>
      <c r="K3284" s="2">
        <f t="shared" si="630"/>
        <v>2.7385649523733079E-2</v>
      </c>
      <c r="L3284" t="s">
        <v>13</v>
      </c>
    </row>
    <row r="3285" spans="1:12" hidden="1" x14ac:dyDescent="0.3">
      <c r="A3285">
        <v>29</v>
      </c>
      <c r="B3285">
        <v>99</v>
      </c>
      <c r="C3285">
        <v>1</v>
      </c>
      <c r="D3285">
        <v>10</v>
      </c>
      <c r="E3285" t="s">
        <v>12</v>
      </c>
      <c r="F3285">
        <v>5</v>
      </c>
      <c r="G3285">
        <v>3</v>
      </c>
      <c r="J3285" s="1">
        <f t="shared" si="626"/>
        <v>1.9634954084936209E-3</v>
      </c>
      <c r="K3285" s="2">
        <f t="shared" ref="K3285:K3288" si="631">EXP(-9.7663+1.83097*LN(F3285)+1.09511*LN(G3285))</f>
        <v>3.6378364277704512E-3</v>
      </c>
      <c r="L3285" t="s">
        <v>13</v>
      </c>
    </row>
    <row r="3286" spans="1:12" hidden="1" x14ac:dyDescent="0.3">
      <c r="A3286">
        <v>29</v>
      </c>
      <c r="B3286">
        <v>99</v>
      </c>
      <c r="C3286">
        <v>1</v>
      </c>
      <c r="D3286">
        <v>10</v>
      </c>
      <c r="E3286" t="s">
        <v>12</v>
      </c>
      <c r="F3286">
        <v>5</v>
      </c>
      <c r="G3286">
        <v>3</v>
      </c>
      <c r="J3286" s="1">
        <f t="shared" si="626"/>
        <v>1.9634954084936209E-3</v>
      </c>
      <c r="K3286" s="2">
        <f t="shared" si="631"/>
        <v>3.6378364277704512E-3</v>
      </c>
      <c r="L3286" t="s">
        <v>13</v>
      </c>
    </row>
    <row r="3287" spans="1:12" hidden="1" x14ac:dyDescent="0.3">
      <c r="A3287">
        <v>29</v>
      </c>
      <c r="B3287">
        <v>99</v>
      </c>
      <c r="C3287">
        <v>1</v>
      </c>
      <c r="D3287">
        <v>10</v>
      </c>
      <c r="E3287" t="s">
        <v>12</v>
      </c>
      <c r="F3287">
        <v>10</v>
      </c>
      <c r="G3287">
        <v>3</v>
      </c>
      <c r="J3287" s="1">
        <f t="shared" si="626"/>
        <v>7.8539816339744835E-3</v>
      </c>
      <c r="K3287" s="2">
        <f t="shared" si="631"/>
        <v>1.2942556175112916E-2</v>
      </c>
      <c r="L3287" t="s">
        <v>13</v>
      </c>
    </row>
    <row r="3288" spans="1:12" hidden="1" x14ac:dyDescent="0.3">
      <c r="A3288">
        <v>29</v>
      </c>
      <c r="B3288">
        <v>99</v>
      </c>
      <c r="C3288">
        <v>1</v>
      </c>
      <c r="D3288">
        <v>10</v>
      </c>
      <c r="E3288" t="s">
        <v>12</v>
      </c>
      <c r="F3288">
        <v>5</v>
      </c>
      <c r="G3288">
        <v>3</v>
      </c>
      <c r="J3288" s="1">
        <f t="shared" si="626"/>
        <v>1.9634954084936209E-3</v>
      </c>
      <c r="K3288" s="2">
        <f t="shared" si="631"/>
        <v>3.6378364277704512E-3</v>
      </c>
      <c r="L3288" t="s">
        <v>13</v>
      </c>
    </row>
    <row r="3289" spans="1:12" hidden="1" x14ac:dyDescent="0.3">
      <c r="A3289">
        <v>29</v>
      </c>
      <c r="B3289">
        <v>99</v>
      </c>
      <c r="C3289">
        <v>1</v>
      </c>
      <c r="D3289">
        <v>24</v>
      </c>
      <c r="E3289" t="s">
        <v>18</v>
      </c>
      <c r="F3289">
        <v>5</v>
      </c>
      <c r="G3289">
        <v>3</v>
      </c>
      <c r="J3289" s="1">
        <f t="shared" si="626"/>
        <v>1.9634954084936209E-3</v>
      </c>
      <c r="K3289" s="2">
        <f>EXP(-9.81042+1.86563*LN(F3289)+1.0563*LN(G3289))</f>
        <v>3.5268851656513989E-3</v>
      </c>
      <c r="L3289" t="s">
        <v>13</v>
      </c>
    </row>
    <row r="3290" spans="1:12" hidden="1" x14ac:dyDescent="0.3">
      <c r="A3290">
        <v>29</v>
      </c>
      <c r="B3290">
        <v>99</v>
      </c>
      <c r="C3290">
        <v>1</v>
      </c>
      <c r="D3290">
        <v>10</v>
      </c>
      <c r="E3290" t="s">
        <v>12</v>
      </c>
      <c r="F3290">
        <v>25</v>
      </c>
      <c r="G3290">
        <v>6</v>
      </c>
      <c r="J3290" s="1">
        <f t="shared" si="626"/>
        <v>4.9087385212340517E-2</v>
      </c>
      <c r="K3290" s="2">
        <f>EXP(-9.7663+1.83097*LN(F3290)+1.09511*LN(G3290))</f>
        <v>0.14801210491524977</v>
      </c>
      <c r="L3290" t="s">
        <v>17</v>
      </c>
    </row>
    <row r="3291" spans="1:12" hidden="1" x14ac:dyDescent="0.3">
      <c r="A3291">
        <v>29</v>
      </c>
      <c r="B3291">
        <v>99</v>
      </c>
      <c r="C3291">
        <v>1</v>
      </c>
      <c r="D3291">
        <v>24</v>
      </c>
      <c r="E3291" t="s">
        <v>18</v>
      </c>
      <c r="F3291">
        <v>5</v>
      </c>
      <c r="G3291">
        <v>3</v>
      </c>
      <c r="J3291" s="1">
        <f t="shared" si="626"/>
        <v>1.9634954084936209E-3</v>
      </c>
      <c r="K3291" s="2">
        <f t="shared" ref="K3291:K3293" si="632">EXP(-9.81042+1.86563*LN(F3291)+1.0563*LN(G3291))</f>
        <v>3.5268851656513989E-3</v>
      </c>
      <c r="L3291" t="s">
        <v>13</v>
      </c>
    </row>
    <row r="3292" spans="1:12" hidden="1" x14ac:dyDescent="0.3">
      <c r="A3292">
        <v>29</v>
      </c>
      <c r="B3292">
        <v>99</v>
      </c>
      <c r="C3292">
        <v>1</v>
      </c>
      <c r="D3292">
        <v>24</v>
      </c>
      <c r="E3292" t="s">
        <v>18</v>
      </c>
      <c r="F3292">
        <v>5</v>
      </c>
      <c r="G3292">
        <v>3</v>
      </c>
      <c r="J3292" s="1">
        <f t="shared" si="626"/>
        <v>1.9634954084936209E-3</v>
      </c>
      <c r="K3292" s="2">
        <f t="shared" si="632"/>
        <v>3.5268851656513989E-3</v>
      </c>
      <c r="L3292" t="s">
        <v>13</v>
      </c>
    </row>
    <row r="3293" spans="1:12" hidden="1" x14ac:dyDescent="0.3">
      <c r="A3293">
        <v>29</v>
      </c>
      <c r="B3293">
        <v>99</v>
      </c>
      <c r="C3293">
        <v>1</v>
      </c>
      <c r="D3293">
        <v>24</v>
      </c>
      <c r="E3293" t="s">
        <v>18</v>
      </c>
      <c r="F3293">
        <v>5</v>
      </c>
      <c r="G3293">
        <v>3</v>
      </c>
      <c r="J3293" s="1">
        <f t="shared" si="626"/>
        <v>1.9634954084936209E-3</v>
      </c>
      <c r="K3293" s="2">
        <f t="shared" si="632"/>
        <v>3.5268851656513989E-3</v>
      </c>
      <c r="L3293" t="s">
        <v>13</v>
      </c>
    </row>
    <row r="3294" spans="1:12" hidden="1" x14ac:dyDescent="0.3">
      <c r="A3294">
        <v>29</v>
      </c>
      <c r="B3294">
        <v>99</v>
      </c>
      <c r="C3294">
        <v>1</v>
      </c>
      <c r="D3294">
        <v>14</v>
      </c>
      <c r="E3294" t="s">
        <v>14</v>
      </c>
      <c r="F3294">
        <v>5</v>
      </c>
      <c r="G3294">
        <v>3</v>
      </c>
      <c r="J3294" s="1">
        <f t="shared" si="626"/>
        <v>1.9634954084936209E-3</v>
      </c>
      <c r="K3294" s="2">
        <f t="shared" ref="K3294:K3300" si="633">EXP(-9.7663+1.83097*LN(F3294)+1.09511*LN(G3294))</f>
        <v>3.6378364277704512E-3</v>
      </c>
      <c r="L3294" t="s">
        <v>13</v>
      </c>
    </row>
    <row r="3295" spans="1:12" hidden="1" x14ac:dyDescent="0.3">
      <c r="A3295">
        <v>29</v>
      </c>
      <c r="B3295">
        <v>99</v>
      </c>
      <c r="C3295">
        <v>1</v>
      </c>
      <c r="D3295">
        <v>14</v>
      </c>
      <c r="E3295" t="s">
        <v>14</v>
      </c>
      <c r="F3295">
        <v>15</v>
      </c>
      <c r="G3295">
        <v>3</v>
      </c>
      <c r="J3295" s="1">
        <f t="shared" si="626"/>
        <v>1.7671458676442587E-2</v>
      </c>
      <c r="K3295" s="2">
        <f t="shared" si="633"/>
        <v>2.719179461263227E-2</v>
      </c>
      <c r="L3295" t="s">
        <v>13</v>
      </c>
    </row>
    <row r="3296" spans="1:12" hidden="1" x14ac:dyDescent="0.3">
      <c r="A3296">
        <v>29</v>
      </c>
      <c r="B3296">
        <v>99</v>
      </c>
      <c r="C3296">
        <v>1</v>
      </c>
      <c r="D3296">
        <v>22</v>
      </c>
      <c r="E3296" t="s">
        <v>15</v>
      </c>
      <c r="F3296">
        <v>15</v>
      </c>
      <c r="G3296">
        <v>3</v>
      </c>
      <c r="J3296" s="1">
        <f t="shared" si="626"/>
        <v>1.7671458676442587E-2</v>
      </c>
      <c r="K3296" s="2">
        <f t="shared" si="633"/>
        <v>2.719179461263227E-2</v>
      </c>
      <c r="L3296" t="s">
        <v>13</v>
      </c>
    </row>
    <row r="3297" spans="1:12" hidden="1" x14ac:dyDescent="0.3">
      <c r="A3297">
        <v>29</v>
      </c>
      <c r="B3297">
        <v>99</v>
      </c>
      <c r="C3297">
        <v>1</v>
      </c>
      <c r="D3297">
        <v>22</v>
      </c>
      <c r="E3297" t="s">
        <v>15</v>
      </c>
      <c r="F3297">
        <v>5</v>
      </c>
      <c r="G3297">
        <v>3</v>
      </c>
      <c r="J3297" s="1">
        <f t="shared" si="626"/>
        <v>1.9634954084936209E-3</v>
      </c>
      <c r="K3297" s="2">
        <f t="shared" si="633"/>
        <v>3.6378364277704512E-3</v>
      </c>
      <c r="L3297" t="s">
        <v>13</v>
      </c>
    </row>
    <row r="3298" spans="1:12" hidden="1" x14ac:dyDescent="0.3">
      <c r="A3298">
        <v>29</v>
      </c>
      <c r="B3298">
        <v>99</v>
      </c>
      <c r="C3298">
        <v>1</v>
      </c>
      <c r="D3298">
        <v>14</v>
      </c>
      <c r="E3298" t="s">
        <v>14</v>
      </c>
      <c r="F3298">
        <v>10</v>
      </c>
      <c r="G3298">
        <v>3</v>
      </c>
      <c r="J3298" s="1">
        <f t="shared" si="626"/>
        <v>7.8539816339744835E-3</v>
      </c>
      <c r="K3298" s="2">
        <f t="shared" si="633"/>
        <v>1.2942556175112916E-2</v>
      </c>
      <c r="L3298" t="s">
        <v>13</v>
      </c>
    </row>
    <row r="3299" spans="1:12" hidden="1" x14ac:dyDescent="0.3">
      <c r="A3299">
        <v>29</v>
      </c>
      <c r="B3299">
        <v>100</v>
      </c>
      <c r="C3299">
        <v>1</v>
      </c>
      <c r="D3299">
        <v>22</v>
      </c>
      <c r="E3299" t="s">
        <v>15</v>
      </c>
      <c r="F3299">
        <v>5</v>
      </c>
      <c r="G3299">
        <v>3</v>
      </c>
      <c r="J3299" s="1">
        <f t="shared" si="626"/>
        <v>1.9634954084936209E-3</v>
      </c>
      <c r="K3299" s="2">
        <f t="shared" si="633"/>
        <v>3.6378364277704512E-3</v>
      </c>
      <c r="L3299" t="s">
        <v>13</v>
      </c>
    </row>
    <row r="3300" spans="1:12" hidden="1" x14ac:dyDescent="0.3">
      <c r="A3300">
        <v>29</v>
      </c>
      <c r="B3300">
        <v>100</v>
      </c>
      <c r="C3300">
        <v>1</v>
      </c>
      <c r="D3300">
        <v>10</v>
      </c>
      <c r="E3300" t="s">
        <v>12</v>
      </c>
      <c r="F3300">
        <v>5</v>
      </c>
      <c r="G3300">
        <v>3</v>
      </c>
      <c r="J3300" s="1">
        <f t="shared" si="626"/>
        <v>1.9634954084936209E-3</v>
      </c>
      <c r="K3300" s="2">
        <f t="shared" si="633"/>
        <v>3.6378364277704512E-3</v>
      </c>
      <c r="L3300" t="s">
        <v>13</v>
      </c>
    </row>
    <row r="3301" spans="1:12" hidden="1" x14ac:dyDescent="0.3">
      <c r="A3301">
        <v>29</v>
      </c>
      <c r="B3301">
        <v>100</v>
      </c>
      <c r="C3301">
        <v>1</v>
      </c>
      <c r="D3301">
        <v>24</v>
      </c>
      <c r="E3301" t="s">
        <v>18</v>
      </c>
      <c r="F3301">
        <v>5</v>
      </c>
      <c r="G3301">
        <v>3</v>
      </c>
      <c r="J3301" s="1">
        <f t="shared" si="626"/>
        <v>1.9634954084936209E-3</v>
      </c>
      <c r="K3301" s="2">
        <f t="shared" ref="K3301:K3307" si="634">EXP(-9.81042+1.86563*LN(F3301)+1.0563*LN(G3301))</f>
        <v>3.5268851656513989E-3</v>
      </c>
      <c r="L3301" t="s">
        <v>13</v>
      </c>
    </row>
    <row r="3302" spans="1:12" hidden="1" x14ac:dyDescent="0.3">
      <c r="A3302">
        <v>29</v>
      </c>
      <c r="B3302">
        <v>100</v>
      </c>
      <c r="C3302">
        <v>1</v>
      </c>
      <c r="D3302">
        <v>24</v>
      </c>
      <c r="E3302" t="s">
        <v>18</v>
      </c>
      <c r="F3302">
        <v>20</v>
      </c>
      <c r="G3302">
        <v>3</v>
      </c>
      <c r="J3302" s="1">
        <f t="shared" si="626"/>
        <v>3.1415926535897934E-2</v>
      </c>
      <c r="K3302" s="2">
        <f t="shared" si="634"/>
        <v>4.6839527025336621E-2</v>
      </c>
      <c r="L3302" t="s">
        <v>17</v>
      </c>
    </row>
    <row r="3303" spans="1:12" hidden="1" x14ac:dyDescent="0.3">
      <c r="A3303">
        <v>29</v>
      </c>
      <c r="B3303">
        <v>100</v>
      </c>
      <c r="C3303">
        <v>1</v>
      </c>
      <c r="D3303">
        <v>24</v>
      </c>
      <c r="E3303" t="s">
        <v>18</v>
      </c>
      <c r="F3303">
        <v>10</v>
      </c>
      <c r="G3303">
        <v>3</v>
      </c>
      <c r="J3303" s="1">
        <f t="shared" si="626"/>
        <v>7.8539816339744835E-3</v>
      </c>
      <c r="K3303" s="2">
        <f t="shared" si="634"/>
        <v>1.285292313179332E-2</v>
      </c>
      <c r="L3303" t="s">
        <v>13</v>
      </c>
    </row>
    <row r="3304" spans="1:12" hidden="1" x14ac:dyDescent="0.3">
      <c r="A3304">
        <v>29</v>
      </c>
      <c r="B3304">
        <v>100</v>
      </c>
      <c r="C3304">
        <v>1</v>
      </c>
      <c r="D3304">
        <v>24</v>
      </c>
      <c r="E3304" t="s">
        <v>18</v>
      </c>
      <c r="F3304">
        <v>15</v>
      </c>
      <c r="G3304">
        <v>6</v>
      </c>
      <c r="J3304" s="1">
        <f t="shared" si="626"/>
        <v>1.7671458676442587E-2</v>
      </c>
      <c r="K3304" s="2">
        <f t="shared" si="634"/>
        <v>5.6950957515054322E-2</v>
      </c>
      <c r="L3304" t="s">
        <v>13</v>
      </c>
    </row>
    <row r="3305" spans="1:12" hidden="1" x14ac:dyDescent="0.3">
      <c r="A3305">
        <v>29</v>
      </c>
      <c r="B3305">
        <v>100</v>
      </c>
      <c r="C3305">
        <v>1</v>
      </c>
      <c r="D3305">
        <v>24</v>
      </c>
      <c r="E3305" t="s">
        <v>18</v>
      </c>
      <c r="F3305">
        <v>10</v>
      </c>
      <c r="G3305">
        <v>6</v>
      </c>
      <c r="J3305" s="1">
        <f t="shared" si="626"/>
        <v>7.8539816339744835E-3</v>
      </c>
      <c r="K3305" s="2">
        <f t="shared" si="634"/>
        <v>2.6728826664807165E-2</v>
      </c>
      <c r="L3305" t="s">
        <v>13</v>
      </c>
    </row>
    <row r="3306" spans="1:12" hidden="1" x14ac:dyDescent="0.3">
      <c r="A3306">
        <v>29</v>
      </c>
      <c r="B3306">
        <v>100</v>
      </c>
      <c r="C3306">
        <v>1</v>
      </c>
      <c r="D3306">
        <v>24</v>
      </c>
      <c r="E3306" t="s">
        <v>18</v>
      </c>
      <c r="F3306">
        <v>10</v>
      </c>
      <c r="G3306">
        <v>6</v>
      </c>
      <c r="J3306" s="1">
        <f t="shared" si="626"/>
        <v>7.8539816339744835E-3</v>
      </c>
      <c r="K3306" s="2">
        <f t="shared" si="634"/>
        <v>2.6728826664807165E-2</v>
      </c>
      <c r="L3306" t="s">
        <v>13</v>
      </c>
    </row>
    <row r="3307" spans="1:12" hidden="1" x14ac:dyDescent="0.3">
      <c r="A3307">
        <v>29</v>
      </c>
      <c r="B3307">
        <v>100</v>
      </c>
      <c r="C3307">
        <v>1</v>
      </c>
      <c r="D3307">
        <v>24</v>
      </c>
      <c r="E3307" t="s">
        <v>18</v>
      </c>
      <c r="F3307">
        <v>10</v>
      </c>
      <c r="G3307">
        <v>3</v>
      </c>
      <c r="J3307" s="1">
        <f t="shared" si="626"/>
        <v>7.8539816339744835E-3</v>
      </c>
      <c r="K3307" s="2">
        <f t="shared" si="634"/>
        <v>1.285292313179332E-2</v>
      </c>
      <c r="L3307" t="s">
        <v>13</v>
      </c>
    </row>
    <row r="3308" spans="1:12" hidden="1" x14ac:dyDescent="0.3">
      <c r="A3308">
        <v>29</v>
      </c>
      <c r="B3308">
        <v>100</v>
      </c>
      <c r="C3308">
        <v>1</v>
      </c>
      <c r="D3308">
        <v>10</v>
      </c>
      <c r="E3308" t="s">
        <v>12</v>
      </c>
      <c r="F3308">
        <v>25</v>
      </c>
      <c r="G3308">
        <v>6</v>
      </c>
      <c r="J3308" s="1">
        <f t="shared" si="626"/>
        <v>4.9087385212340517E-2</v>
      </c>
      <c r="K3308" s="2">
        <f>EXP(-9.7663+1.83097*LN(F3308)+1.09511*LN(G3308))</f>
        <v>0.14801210491524977</v>
      </c>
      <c r="L3308" t="s">
        <v>17</v>
      </c>
    </row>
    <row r="3309" spans="1:12" hidden="1" x14ac:dyDescent="0.3">
      <c r="A3309">
        <v>29</v>
      </c>
      <c r="B3309">
        <v>100</v>
      </c>
      <c r="C3309">
        <v>1</v>
      </c>
      <c r="D3309">
        <v>24</v>
      </c>
      <c r="E3309" t="s">
        <v>18</v>
      </c>
      <c r="F3309">
        <v>5</v>
      </c>
      <c r="G3309">
        <v>3</v>
      </c>
      <c r="J3309" s="1">
        <f t="shared" si="626"/>
        <v>1.9634954084936209E-3</v>
      </c>
      <c r="K3309" s="2">
        <f t="shared" ref="K3309:K3310" si="635">EXP(-9.81042+1.86563*LN(F3309)+1.0563*LN(G3309))</f>
        <v>3.5268851656513989E-3</v>
      </c>
      <c r="L3309" t="s">
        <v>13</v>
      </c>
    </row>
    <row r="3310" spans="1:12" hidden="1" x14ac:dyDescent="0.3">
      <c r="A3310">
        <v>29</v>
      </c>
      <c r="B3310">
        <v>100</v>
      </c>
      <c r="C3310">
        <v>1</v>
      </c>
      <c r="D3310">
        <v>24</v>
      </c>
      <c r="E3310" t="s">
        <v>18</v>
      </c>
      <c r="F3310">
        <v>10</v>
      </c>
      <c r="G3310">
        <v>5</v>
      </c>
      <c r="J3310" s="1">
        <f t="shared" si="626"/>
        <v>7.8539816339744835E-3</v>
      </c>
      <c r="K3310" s="2">
        <f t="shared" si="635"/>
        <v>2.2046555420420225E-2</v>
      </c>
      <c r="L3310" t="s">
        <v>13</v>
      </c>
    </row>
    <row r="3311" spans="1:12" hidden="1" x14ac:dyDescent="0.3">
      <c r="A3311">
        <v>29</v>
      </c>
      <c r="B3311">
        <v>100</v>
      </c>
      <c r="C3311">
        <v>1</v>
      </c>
      <c r="D3311">
        <v>10</v>
      </c>
      <c r="E3311" t="s">
        <v>12</v>
      </c>
      <c r="F3311">
        <v>10</v>
      </c>
      <c r="G3311">
        <v>3</v>
      </c>
      <c r="J3311" s="1">
        <f t="shared" si="626"/>
        <v>7.8539816339744835E-3</v>
      </c>
      <c r="K3311" s="2">
        <f t="shared" ref="K3311:K3312" si="636">EXP(-9.7663+1.83097*LN(F3311)+1.09511*LN(G3311))</f>
        <v>1.2942556175112916E-2</v>
      </c>
      <c r="L3311" t="s">
        <v>13</v>
      </c>
    </row>
    <row r="3312" spans="1:12" hidden="1" x14ac:dyDescent="0.3">
      <c r="A3312">
        <v>29</v>
      </c>
      <c r="B3312">
        <v>100</v>
      </c>
      <c r="C3312">
        <v>1</v>
      </c>
      <c r="D3312">
        <v>10</v>
      </c>
      <c r="E3312" t="s">
        <v>12</v>
      </c>
      <c r="F3312">
        <v>5</v>
      </c>
      <c r="G3312">
        <v>3</v>
      </c>
      <c r="J3312" s="1">
        <f t="shared" si="626"/>
        <v>1.9634954084936209E-3</v>
      </c>
      <c r="K3312" s="2">
        <f t="shared" si="636"/>
        <v>3.6378364277704512E-3</v>
      </c>
      <c r="L3312" t="s">
        <v>13</v>
      </c>
    </row>
    <row r="3313" spans="1:12" hidden="1" x14ac:dyDescent="0.3">
      <c r="A3313">
        <v>29</v>
      </c>
      <c r="B3313">
        <v>100</v>
      </c>
      <c r="C3313">
        <v>1</v>
      </c>
      <c r="D3313">
        <v>24</v>
      </c>
      <c r="E3313" t="s">
        <v>18</v>
      </c>
      <c r="F3313">
        <v>5</v>
      </c>
      <c r="G3313">
        <v>3</v>
      </c>
      <c r="J3313" s="1">
        <f t="shared" si="626"/>
        <v>1.9634954084936209E-3</v>
      </c>
      <c r="K3313" s="2">
        <f t="shared" ref="K3313:K3314" si="637">EXP(-9.81042+1.86563*LN(F3313)+1.0563*LN(G3313))</f>
        <v>3.5268851656513989E-3</v>
      </c>
      <c r="L3313" t="s">
        <v>13</v>
      </c>
    </row>
    <row r="3314" spans="1:12" hidden="1" x14ac:dyDescent="0.3">
      <c r="A3314">
        <v>29</v>
      </c>
      <c r="B3314">
        <v>100</v>
      </c>
      <c r="C3314">
        <v>1</v>
      </c>
      <c r="D3314">
        <v>24</v>
      </c>
      <c r="E3314" t="s">
        <v>18</v>
      </c>
      <c r="F3314">
        <v>10</v>
      </c>
      <c r="G3314">
        <v>6</v>
      </c>
      <c r="J3314" s="1">
        <f t="shared" si="626"/>
        <v>7.8539816339744835E-3</v>
      </c>
      <c r="K3314" s="2">
        <f t="shared" si="637"/>
        <v>2.6728826664807165E-2</v>
      </c>
      <c r="L3314" t="s">
        <v>13</v>
      </c>
    </row>
    <row r="3315" spans="1:12" hidden="1" x14ac:dyDescent="0.3">
      <c r="A3315">
        <v>29</v>
      </c>
      <c r="B3315">
        <v>100</v>
      </c>
      <c r="C3315">
        <v>1</v>
      </c>
      <c r="D3315">
        <v>22</v>
      </c>
      <c r="E3315" t="s">
        <v>15</v>
      </c>
      <c r="F3315">
        <v>5</v>
      </c>
      <c r="G3315">
        <v>3</v>
      </c>
      <c r="J3315" s="1">
        <f t="shared" si="626"/>
        <v>1.9634954084936209E-3</v>
      </c>
      <c r="K3315" s="2">
        <f>EXP(-9.7663+1.83097*LN(F3315)+1.09511*LN(G3315))</f>
        <v>3.6378364277704512E-3</v>
      </c>
      <c r="L3315" t="s">
        <v>13</v>
      </c>
    </row>
    <row r="3316" spans="1:12" hidden="1" x14ac:dyDescent="0.3">
      <c r="A3316">
        <v>29</v>
      </c>
      <c r="B3316">
        <v>100</v>
      </c>
      <c r="C3316">
        <v>1</v>
      </c>
      <c r="D3316">
        <v>24</v>
      </c>
      <c r="E3316" t="s">
        <v>18</v>
      </c>
      <c r="F3316">
        <v>15</v>
      </c>
      <c r="G3316">
        <v>6</v>
      </c>
      <c r="J3316" s="1">
        <f t="shared" si="626"/>
        <v>1.7671458676442587E-2</v>
      </c>
      <c r="K3316" s="2">
        <f t="shared" ref="K3316:K3322" si="638">EXP(-9.81042+1.86563*LN(F3316)+1.0563*LN(G3316))</f>
        <v>5.6950957515054322E-2</v>
      </c>
      <c r="L3316" t="s">
        <v>13</v>
      </c>
    </row>
    <row r="3317" spans="1:12" hidden="1" x14ac:dyDescent="0.3">
      <c r="A3317">
        <v>29</v>
      </c>
      <c r="B3317">
        <v>100</v>
      </c>
      <c r="C3317">
        <v>1</v>
      </c>
      <c r="D3317">
        <v>24</v>
      </c>
      <c r="E3317" t="s">
        <v>18</v>
      </c>
      <c r="F3317">
        <v>10</v>
      </c>
      <c r="G3317">
        <v>6</v>
      </c>
      <c r="J3317" s="1">
        <f t="shared" si="626"/>
        <v>7.8539816339744835E-3</v>
      </c>
      <c r="K3317" s="2">
        <f t="shared" si="638"/>
        <v>2.6728826664807165E-2</v>
      </c>
      <c r="L3317" t="s">
        <v>13</v>
      </c>
    </row>
    <row r="3318" spans="1:12" hidden="1" x14ac:dyDescent="0.3">
      <c r="A3318">
        <v>29</v>
      </c>
      <c r="B3318">
        <v>100</v>
      </c>
      <c r="C3318">
        <v>1</v>
      </c>
      <c r="D3318">
        <v>24</v>
      </c>
      <c r="E3318" t="s">
        <v>18</v>
      </c>
      <c r="F3318">
        <v>10</v>
      </c>
      <c r="G3318">
        <v>6</v>
      </c>
      <c r="J3318" s="1">
        <f t="shared" si="626"/>
        <v>7.8539816339744835E-3</v>
      </c>
      <c r="K3318" s="2">
        <f t="shared" si="638"/>
        <v>2.6728826664807165E-2</v>
      </c>
      <c r="L3318" t="s">
        <v>13</v>
      </c>
    </row>
    <row r="3319" spans="1:12" hidden="1" x14ac:dyDescent="0.3">
      <c r="A3319">
        <v>29</v>
      </c>
      <c r="B3319">
        <v>100</v>
      </c>
      <c r="C3319">
        <v>1</v>
      </c>
      <c r="D3319">
        <v>24</v>
      </c>
      <c r="E3319" t="s">
        <v>18</v>
      </c>
      <c r="F3319">
        <v>15</v>
      </c>
      <c r="G3319">
        <v>6</v>
      </c>
      <c r="J3319" s="1">
        <f t="shared" si="626"/>
        <v>1.7671458676442587E-2</v>
      </c>
      <c r="K3319" s="2">
        <f t="shared" si="638"/>
        <v>5.6950957515054322E-2</v>
      </c>
      <c r="L3319" t="s">
        <v>13</v>
      </c>
    </row>
    <row r="3320" spans="1:12" hidden="1" x14ac:dyDescent="0.3">
      <c r="A3320">
        <v>29</v>
      </c>
      <c r="B3320">
        <v>100</v>
      </c>
      <c r="C3320">
        <v>1</v>
      </c>
      <c r="D3320">
        <v>24</v>
      </c>
      <c r="E3320" t="s">
        <v>18</v>
      </c>
      <c r="F3320">
        <v>15</v>
      </c>
      <c r="G3320">
        <v>6</v>
      </c>
      <c r="J3320" s="1">
        <f t="shared" si="626"/>
        <v>1.7671458676442587E-2</v>
      </c>
      <c r="K3320" s="2">
        <f t="shared" si="638"/>
        <v>5.6950957515054322E-2</v>
      </c>
      <c r="L3320" t="s">
        <v>13</v>
      </c>
    </row>
    <row r="3321" spans="1:12" hidden="1" x14ac:dyDescent="0.3">
      <c r="A3321">
        <v>29</v>
      </c>
      <c r="B3321">
        <v>100</v>
      </c>
      <c r="C3321">
        <v>1</v>
      </c>
      <c r="D3321">
        <v>24</v>
      </c>
      <c r="E3321" t="s">
        <v>18</v>
      </c>
      <c r="F3321">
        <v>10</v>
      </c>
      <c r="G3321">
        <v>6</v>
      </c>
      <c r="J3321" s="1">
        <f t="shared" si="626"/>
        <v>7.8539816339744835E-3</v>
      </c>
      <c r="K3321" s="2">
        <f t="shared" si="638"/>
        <v>2.6728826664807165E-2</v>
      </c>
      <c r="L3321" t="s">
        <v>13</v>
      </c>
    </row>
    <row r="3322" spans="1:12" hidden="1" x14ac:dyDescent="0.3">
      <c r="A3322">
        <v>29</v>
      </c>
      <c r="B3322">
        <v>100</v>
      </c>
      <c r="C3322">
        <v>1</v>
      </c>
      <c r="D3322">
        <v>24</v>
      </c>
      <c r="E3322" t="s">
        <v>18</v>
      </c>
      <c r="F3322">
        <v>5</v>
      </c>
      <c r="G3322">
        <v>6</v>
      </c>
      <c r="J3322" s="1">
        <f t="shared" si="626"/>
        <v>1.9634954084936209E-3</v>
      </c>
      <c r="K3322" s="2">
        <f t="shared" si="638"/>
        <v>7.3344795804612326E-3</v>
      </c>
      <c r="L3322" t="s">
        <v>13</v>
      </c>
    </row>
    <row r="3323" spans="1:12" hidden="1" x14ac:dyDescent="0.3">
      <c r="A3323">
        <v>29</v>
      </c>
      <c r="B3323">
        <v>100</v>
      </c>
      <c r="C3323">
        <v>1</v>
      </c>
      <c r="D3323">
        <v>22</v>
      </c>
      <c r="E3323" t="s">
        <v>15</v>
      </c>
      <c r="F3323">
        <v>5</v>
      </c>
      <c r="G3323">
        <v>3</v>
      </c>
      <c r="J3323" s="1">
        <f t="shared" si="626"/>
        <v>1.9634954084936209E-3</v>
      </c>
      <c r="K3323" s="2">
        <f t="shared" ref="K3323:K3324" si="639">EXP(-9.7663+1.83097*LN(F3323)+1.09511*LN(G3323))</f>
        <v>3.6378364277704512E-3</v>
      </c>
      <c r="L3323" t="s">
        <v>13</v>
      </c>
    </row>
    <row r="3324" spans="1:12" hidden="1" x14ac:dyDescent="0.3">
      <c r="A3324">
        <v>29</v>
      </c>
      <c r="B3324">
        <v>100</v>
      </c>
      <c r="C3324">
        <v>1</v>
      </c>
      <c r="D3324">
        <v>10</v>
      </c>
      <c r="E3324" t="s">
        <v>12</v>
      </c>
      <c r="F3324">
        <v>5</v>
      </c>
      <c r="G3324">
        <v>3</v>
      </c>
      <c r="J3324" s="1">
        <f t="shared" si="626"/>
        <v>1.9634954084936209E-3</v>
      </c>
      <c r="K3324" s="2">
        <f t="shared" si="639"/>
        <v>3.6378364277704512E-3</v>
      </c>
      <c r="L3324" t="s">
        <v>13</v>
      </c>
    </row>
    <row r="3325" spans="1:12" hidden="1" x14ac:dyDescent="0.3">
      <c r="A3325">
        <v>29</v>
      </c>
      <c r="B3325">
        <v>100</v>
      </c>
      <c r="C3325">
        <v>1</v>
      </c>
      <c r="D3325">
        <v>24</v>
      </c>
      <c r="E3325" t="s">
        <v>18</v>
      </c>
      <c r="F3325">
        <v>5</v>
      </c>
      <c r="G3325">
        <v>3</v>
      </c>
      <c r="J3325" s="1">
        <f t="shared" si="626"/>
        <v>1.9634954084936209E-3</v>
      </c>
      <c r="K3325" s="2">
        <f t="shared" ref="K3325:K3326" si="640">EXP(-9.81042+1.86563*LN(F3325)+1.0563*LN(G3325))</f>
        <v>3.5268851656513989E-3</v>
      </c>
      <c r="L3325" t="s">
        <v>13</v>
      </c>
    </row>
    <row r="3326" spans="1:12" hidden="1" x14ac:dyDescent="0.3">
      <c r="A3326">
        <v>29</v>
      </c>
      <c r="B3326">
        <v>100</v>
      </c>
      <c r="C3326">
        <v>1</v>
      </c>
      <c r="D3326">
        <v>24</v>
      </c>
      <c r="E3326" t="s">
        <v>18</v>
      </c>
      <c r="F3326">
        <v>5</v>
      </c>
      <c r="G3326">
        <v>3</v>
      </c>
      <c r="J3326" s="1">
        <f t="shared" si="626"/>
        <v>1.9634954084936209E-3</v>
      </c>
      <c r="K3326" s="2">
        <f t="shared" si="640"/>
        <v>3.5268851656513989E-3</v>
      </c>
      <c r="L3326" t="s">
        <v>13</v>
      </c>
    </row>
    <row r="3327" spans="1:12" hidden="1" x14ac:dyDescent="0.3">
      <c r="A3327">
        <v>29</v>
      </c>
      <c r="B3327">
        <v>100</v>
      </c>
      <c r="C3327">
        <v>1</v>
      </c>
      <c r="D3327">
        <v>10</v>
      </c>
      <c r="E3327" t="s">
        <v>12</v>
      </c>
      <c r="F3327">
        <v>25</v>
      </c>
      <c r="G3327">
        <v>6</v>
      </c>
      <c r="J3327" s="1">
        <f t="shared" si="626"/>
        <v>4.9087385212340517E-2</v>
      </c>
      <c r="K3327" s="2">
        <f>EXP(-9.7663+1.83097*LN(F3327)+1.09511*LN(G3327))</f>
        <v>0.14801210491524977</v>
      </c>
      <c r="L3327" t="s">
        <v>17</v>
      </c>
    </row>
    <row r="3328" spans="1:12" hidden="1" x14ac:dyDescent="0.3">
      <c r="A3328">
        <v>29</v>
      </c>
      <c r="B3328">
        <v>100</v>
      </c>
      <c r="C3328">
        <v>1</v>
      </c>
      <c r="D3328">
        <v>24</v>
      </c>
      <c r="E3328" t="s">
        <v>18</v>
      </c>
      <c r="F3328">
        <v>5</v>
      </c>
      <c r="G3328">
        <v>3</v>
      </c>
      <c r="J3328" s="1">
        <f t="shared" si="626"/>
        <v>1.9634954084936209E-3</v>
      </c>
      <c r="K3328" s="2">
        <f t="shared" ref="K3328:K3330" si="641">EXP(-9.81042+1.86563*LN(F3328)+1.0563*LN(G3328))</f>
        <v>3.5268851656513989E-3</v>
      </c>
      <c r="L3328" t="s">
        <v>13</v>
      </c>
    </row>
    <row r="3329" spans="1:12" hidden="1" x14ac:dyDescent="0.3">
      <c r="A3329">
        <v>29</v>
      </c>
      <c r="B3329">
        <v>100</v>
      </c>
      <c r="C3329">
        <v>1</v>
      </c>
      <c r="D3329">
        <v>24</v>
      </c>
      <c r="E3329" t="s">
        <v>18</v>
      </c>
      <c r="F3329">
        <v>5</v>
      </c>
      <c r="G3329">
        <v>3</v>
      </c>
      <c r="J3329" s="1">
        <f t="shared" si="626"/>
        <v>1.9634954084936209E-3</v>
      </c>
      <c r="K3329" s="2">
        <f t="shared" si="641"/>
        <v>3.5268851656513989E-3</v>
      </c>
      <c r="L3329" t="s">
        <v>13</v>
      </c>
    </row>
    <row r="3330" spans="1:12" hidden="1" x14ac:dyDescent="0.3">
      <c r="A3330">
        <v>29</v>
      </c>
      <c r="B3330">
        <v>100</v>
      </c>
      <c r="C3330">
        <v>1</v>
      </c>
      <c r="D3330">
        <v>24</v>
      </c>
      <c r="E3330" t="s">
        <v>18</v>
      </c>
      <c r="F3330">
        <v>5</v>
      </c>
      <c r="G3330">
        <v>3</v>
      </c>
      <c r="J3330" s="1">
        <f t="shared" si="626"/>
        <v>1.9634954084936209E-3</v>
      </c>
      <c r="K3330" s="2">
        <f t="shared" si="641"/>
        <v>3.5268851656513989E-3</v>
      </c>
      <c r="L3330" t="s">
        <v>13</v>
      </c>
    </row>
    <row r="3331" spans="1:12" hidden="1" x14ac:dyDescent="0.3">
      <c r="A3331">
        <v>29</v>
      </c>
      <c r="B3331">
        <v>100</v>
      </c>
      <c r="C3331">
        <v>1</v>
      </c>
      <c r="D3331">
        <v>14</v>
      </c>
      <c r="E3331" t="s">
        <v>14</v>
      </c>
      <c r="F3331">
        <v>5</v>
      </c>
      <c r="G3331">
        <v>3</v>
      </c>
      <c r="J3331" s="1">
        <f t="shared" ref="J3331:J3394" si="642">((F3331*F3331/10000)*(PI()/4*C3331))</f>
        <v>1.9634954084936209E-3</v>
      </c>
      <c r="K3331" s="2">
        <f t="shared" ref="K3331:K3336" si="643">EXP(-9.7663+1.83097*LN(F3331)+1.09511*LN(G3331))</f>
        <v>3.6378364277704512E-3</v>
      </c>
      <c r="L3331" t="s">
        <v>13</v>
      </c>
    </row>
    <row r="3332" spans="1:12" hidden="1" x14ac:dyDescent="0.3">
      <c r="A3332">
        <v>29</v>
      </c>
      <c r="B3332">
        <v>100</v>
      </c>
      <c r="C3332">
        <v>1</v>
      </c>
      <c r="D3332">
        <v>14</v>
      </c>
      <c r="E3332" t="s">
        <v>14</v>
      </c>
      <c r="F3332">
        <v>15</v>
      </c>
      <c r="G3332">
        <v>3</v>
      </c>
      <c r="J3332" s="1">
        <f t="shared" si="642"/>
        <v>1.7671458676442587E-2</v>
      </c>
      <c r="K3332" s="2">
        <f t="shared" si="643"/>
        <v>2.719179461263227E-2</v>
      </c>
      <c r="L3332" t="s">
        <v>13</v>
      </c>
    </row>
    <row r="3333" spans="1:12" hidden="1" x14ac:dyDescent="0.3">
      <c r="A3333">
        <v>29</v>
      </c>
      <c r="B3333">
        <v>100</v>
      </c>
      <c r="C3333">
        <v>1</v>
      </c>
      <c r="D3333">
        <v>22</v>
      </c>
      <c r="E3333" t="s">
        <v>15</v>
      </c>
      <c r="F3333">
        <v>15</v>
      </c>
      <c r="G3333">
        <v>3</v>
      </c>
      <c r="J3333" s="1">
        <f t="shared" si="642"/>
        <v>1.7671458676442587E-2</v>
      </c>
      <c r="K3333" s="2">
        <f t="shared" si="643"/>
        <v>2.719179461263227E-2</v>
      </c>
      <c r="L3333" t="s">
        <v>13</v>
      </c>
    </row>
    <row r="3334" spans="1:12" hidden="1" x14ac:dyDescent="0.3">
      <c r="A3334">
        <v>29</v>
      </c>
      <c r="B3334">
        <v>100</v>
      </c>
      <c r="C3334">
        <v>1</v>
      </c>
      <c r="D3334">
        <v>22</v>
      </c>
      <c r="E3334" t="s">
        <v>15</v>
      </c>
      <c r="F3334">
        <v>5</v>
      </c>
      <c r="G3334">
        <v>3</v>
      </c>
      <c r="J3334" s="1">
        <f t="shared" si="642"/>
        <v>1.9634954084936209E-3</v>
      </c>
      <c r="K3334" s="2">
        <f t="shared" si="643"/>
        <v>3.6378364277704512E-3</v>
      </c>
      <c r="L3334" t="s">
        <v>13</v>
      </c>
    </row>
    <row r="3335" spans="1:12" hidden="1" x14ac:dyDescent="0.3">
      <c r="A3335">
        <v>29</v>
      </c>
      <c r="B3335">
        <v>100</v>
      </c>
      <c r="C3335">
        <v>1</v>
      </c>
      <c r="D3335">
        <v>14</v>
      </c>
      <c r="E3335" t="s">
        <v>14</v>
      </c>
      <c r="F3335">
        <v>10</v>
      </c>
      <c r="G3335">
        <v>3</v>
      </c>
      <c r="J3335" s="1">
        <f t="shared" si="642"/>
        <v>7.8539816339744835E-3</v>
      </c>
      <c r="K3335" s="2">
        <f t="shared" si="643"/>
        <v>1.2942556175112916E-2</v>
      </c>
      <c r="L3335" t="s">
        <v>13</v>
      </c>
    </row>
    <row r="3336" spans="1:12" hidden="1" x14ac:dyDescent="0.3">
      <c r="A3336">
        <v>29</v>
      </c>
      <c r="B3336">
        <v>100</v>
      </c>
      <c r="C3336">
        <v>1</v>
      </c>
      <c r="D3336">
        <v>14</v>
      </c>
      <c r="E3336" t="s">
        <v>14</v>
      </c>
      <c r="F3336">
        <v>5</v>
      </c>
      <c r="G3336">
        <v>3</v>
      </c>
      <c r="J3336" s="1">
        <f t="shared" si="642"/>
        <v>1.9634954084936209E-3</v>
      </c>
      <c r="K3336" s="2">
        <f t="shared" si="643"/>
        <v>3.6378364277704512E-3</v>
      </c>
      <c r="L3336" t="s">
        <v>13</v>
      </c>
    </row>
    <row r="3337" spans="1:12" hidden="1" x14ac:dyDescent="0.3">
      <c r="A3337">
        <v>29</v>
      </c>
      <c r="B3337">
        <v>100</v>
      </c>
      <c r="C3337">
        <v>1</v>
      </c>
      <c r="D3337">
        <v>24</v>
      </c>
      <c r="E3337" t="s">
        <v>18</v>
      </c>
      <c r="F3337">
        <v>10</v>
      </c>
      <c r="G3337">
        <v>3</v>
      </c>
      <c r="J3337" s="1">
        <f t="shared" si="642"/>
        <v>7.8539816339744835E-3</v>
      </c>
      <c r="K3337" s="2">
        <f>EXP(-9.81042+1.86563*LN(F3337)+1.0563*LN(G3337))</f>
        <v>1.285292313179332E-2</v>
      </c>
      <c r="L3337" t="s">
        <v>13</v>
      </c>
    </row>
    <row r="3338" spans="1:12" hidden="1" x14ac:dyDescent="0.3">
      <c r="A3338">
        <v>29</v>
      </c>
      <c r="B3338">
        <v>100</v>
      </c>
      <c r="C3338">
        <v>1</v>
      </c>
      <c r="D3338">
        <v>10</v>
      </c>
      <c r="E3338" t="s">
        <v>12</v>
      </c>
      <c r="F3338">
        <v>25</v>
      </c>
      <c r="G3338">
        <v>6</v>
      </c>
      <c r="J3338" s="1">
        <f t="shared" si="642"/>
        <v>4.9087385212340517E-2</v>
      </c>
      <c r="K3338" s="2">
        <f>EXP(-9.7663+1.83097*LN(F3338)+1.09511*LN(G3338))</f>
        <v>0.14801210491524977</v>
      </c>
      <c r="L3338" t="s">
        <v>17</v>
      </c>
    </row>
    <row r="3339" spans="1:12" hidden="1" x14ac:dyDescent="0.3">
      <c r="A3339">
        <v>29</v>
      </c>
      <c r="B3339">
        <v>100</v>
      </c>
      <c r="C3339">
        <v>1</v>
      </c>
      <c r="D3339">
        <v>24</v>
      </c>
      <c r="E3339" t="s">
        <v>18</v>
      </c>
      <c r="F3339">
        <v>5</v>
      </c>
      <c r="G3339">
        <v>3</v>
      </c>
      <c r="J3339" s="1">
        <f t="shared" si="642"/>
        <v>1.9634954084936209E-3</v>
      </c>
      <c r="K3339" s="2">
        <f t="shared" ref="K3339:K3340" si="644">EXP(-9.81042+1.86563*LN(F3339)+1.0563*LN(G3339))</f>
        <v>3.5268851656513989E-3</v>
      </c>
      <c r="L3339" t="s">
        <v>13</v>
      </c>
    </row>
    <row r="3340" spans="1:12" hidden="1" x14ac:dyDescent="0.3">
      <c r="A3340">
        <v>29</v>
      </c>
      <c r="B3340">
        <v>100</v>
      </c>
      <c r="C3340">
        <v>1</v>
      </c>
      <c r="D3340">
        <v>24</v>
      </c>
      <c r="E3340" t="s">
        <v>18</v>
      </c>
      <c r="F3340">
        <v>10</v>
      </c>
      <c r="G3340">
        <v>5</v>
      </c>
      <c r="J3340" s="1">
        <f t="shared" si="642"/>
        <v>7.8539816339744835E-3</v>
      </c>
      <c r="K3340" s="2">
        <f t="shared" si="644"/>
        <v>2.2046555420420225E-2</v>
      </c>
      <c r="L3340" t="s">
        <v>13</v>
      </c>
    </row>
    <row r="3341" spans="1:12" hidden="1" x14ac:dyDescent="0.3">
      <c r="A3341">
        <v>29</v>
      </c>
      <c r="B3341">
        <v>100</v>
      </c>
      <c r="C3341">
        <v>1</v>
      </c>
      <c r="D3341">
        <v>10</v>
      </c>
      <c r="E3341" t="s">
        <v>12</v>
      </c>
      <c r="F3341">
        <v>10</v>
      </c>
      <c r="G3341">
        <v>3</v>
      </c>
      <c r="J3341" s="1">
        <f t="shared" si="642"/>
        <v>7.8539816339744835E-3</v>
      </c>
      <c r="K3341" s="2">
        <f t="shared" ref="K3341:K3342" si="645">EXP(-9.7663+1.83097*LN(F3341)+1.09511*LN(G3341))</f>
        <v>1.2942556175112916E-2</v>
      </c>
      <c r="L3341" t="s">
        <v>13</v>
      </c>
    </row>
    <row r="3342" spans="1:12" hidden="1" x14ac:dyDescent="0.3">
      <c r="A3342">
        <v>29</v>
      </c>
      <c r="B3342">
        <v>100</v>
      </c>
      <c r="C3342">
        <v>1</v>
      </c>
      <c r="D3342">
        <v>14</v>
      </c>
      <c r="E3342" t="s">
        <v>14</v>
      </c>
      <c r="F3342">
        <v>5</v>
      </c>
      <c r="G3342">
        <v>3</v>
      </c>
      <c r="J3342" s="1">
        <f t="shared" si="642"/>
        <v>1.9634954084936209E-3</v>
      </c>
      <c r="K3342" s="2">
        <f t="shared" si="645"/>
        <v>3.6378364277704512E-3</v>
      </c>
      <c r="L3342" t="s">
        <v>13</v>
      </c>
    </row>
    <row r="3343" spans="1:12" hidden="1" x14ac:dyDescent="0.3">
      <c r="A3343">
        <v>29</v>
      </c>
      <c r="B3343">
        <v>100</v>
      </c>
      <c r="C3343">
        <v>1</v>
      </c>
      <c r="D3343">
        <v>24</v>
      </c>
      <c r="E3343" t="s">
        <v>18</v>
      </c>
      <c r="F3343">
        <v>10</v>
      </c>
      <c r="G3343">
        <v>3</v>
      </c>
      <c r="J3343" s="1">
        <f t="shared" si="642"/>
        <v>7.8539816339744835E-3</v>
      </c>
      <c r="K3343" s="2">
        <f>EXP(-9.81042+1.86563*LN(F3343)+1.0563*LN(G3343))</f>
        <v>1.285292313179332E-2</v>
      </c>
      <c r="L3343" t="s">
        <v>13</v>
      </c>
    </row>
    <row r="3344" spans="1:12" hidden="1" x14ac:dyDescent="0.3">
      <c r="A3344">
        <v>29</v>
      </c>
      <c r="B3344">
        <v>100</v>
      </c>
      <c r="C3344">
        <v>1</v>
      </c>
      <c r="D3344">
        <v>10</v>
      </c>
      <c r="E3344" t="s">
        <v>12</v>
      </c>
      <c r="F3344">
        <v>25</v>
      </c>
      <c r="G3344">
        <v>6</v>
      </c>
      <c r="J3344" s="1">
        <f t="shared" si="642"/>
        <v>4.9087385212340517E-2</v>
      </c>
      <c r="K3344" s="2">
        <f>EXP(-9.7663+1.83097*LN(F3344)+1.09511*LN(G3344))</f>
        <v>0.14801210491524977</v>
      </c>
      <c r="L3344" t="s">
        <v>17</v>
      </c>
    </row>
    <row r="3345" spans="1:12" hidden="1" x14ac:dyDescent="0.3">
      <c r="A3345">
        <v>29</v>
      </c>
      <c r="B3345">
        <v>100</v>
      </c>
      <c r="C3345">
        <v>1</v>
      </c>
      <c r="D3345">
        <v>24</v>
      </c>
      <c r="E3345" t="s">
        <v>18</v>
      </c>
      <c r="F3345">
        <v>5</v>
      </c>
      <c r="G3345">
        <v>3</v>
      </c>
      <c r="J3345" s="1">
        <f t="shared" si="642"/>
        <v>1.9634954084936209E-3</v>
      </c>
      <c r="K3345" s="2">
        <f t="shared" ref="K3345:K3349" si="646">EXP(-9.81042+1.86563*LN(F3345)+1.0563*LN(G3345))</f>
        <v>3.5268851656513989E-3</v>
      </c>
      <c r="L3345" t="s">
        <v>13</v>
      </c>
    </row>
    <row r="3346" spans="1:12" hidden="1" x14ac:dyDescent="0.3">
      <c r="A3346">
        <v>29</v>
      </c>
      <c r="B3346">
        <v>100</v>
      </c>
      <c r="C3346">
        <v>1</v>
      </c>
      <c r="D3346">
        <v>24</v>
      </c>
      <c r="E3346" t="s">
        <v>18</v>
      </c>
      <c r="F3346">
        <v>10</v>
      </c>
      <c r="G3346">
        <v>5</v>
      </c>
      <c r="J3346" s="1">
        <f t="shared" si="642"/>
        <v>7.8539816339744835E-3</v>
      </c>
      <c r="K3346" s="2">
        <f t="shared" si="646"/>
        <v>2.2046555420420225E-2</v>
      </c>
      <c r="L3346" t="s">
        <v>13</v>
      </c>
    </row>
    <row r="3347" spans="1:12" hidden="1" x14ac:dyDescent="0.3">
      <c r="A3347">
        <v>30</v>
      </c>
      <c r="B3347">
        <v>98</v>
      </c>
      <c r="C3347">
        <v>1</v>
      </c>
      <c r="D3347">
        <v>24</v>
      </c>
      <c r="E3347" t="s">
        <v>18</v>
      </c>
      <c r="F3347">
        <v>15</v>
      </c>
      <c r="G3347">
        <v>6</v>
      </c>
      <c r="J3347" s="1">
        <f t="shared" si="642"/>
        <v>1.7671458676442587E-2</v>
      </c>
      <c r="K3347" s="2">
        <f t="shared" si="646"/>
        <v>5.6950957515054322E-2</v>
      </c>
      <c r="L3347" t="s">
        <v>13</v>
      </c>
    </row>
    <row r="3348" spans="1:12" hidden="1" x14ac:dyDescent="0.3">
      <c r="A3348">
        <v>30</v>
      </c>
      <c r="B3348">
        <v>98</v>
      </c>
      <c r="C3348">
        <v>1</v>
      </c>
      <c r="D3348">
        <v>2</v>
      </c>
      <c r="E3348" t="s">
        <v>16</v>
      </c>
      <c r="F3348">
        <v>10</v>
      </c>
      <c r="G3348">
        <v>10</v>
      </c>
      <c r="J3348" s="1">
        <f t="shared" si="642"/>
        <v>7.8539816339744835E-3</v>
      </c>
      <c r="K3348" s="2">
        <f t="shared" si="646"/>
        <v>4.5847824058857317E-2</v>
      </c>
      <c r="L3348" t="s">
        <v>13</v>
      </c>
    </row>
    <row r="3349" spans="1:12" hidden="1" x14ac:dyDescent="0.3">
      <c r="A3349">
        <v>30</v>
      </c>
      <c r="B3349">
        <v>98</v>
      </c>
      <c r="C3349">
        <v>1</v>
      </c>
      <c r="D3349">
        <v>2</v>
      </c>
      <c r="E3349" t="s">
        <v>16</v>
      </c>
      <c r="F3349">
        <v>10</v>
      </c>
      <c r="G3349">
        <v>10</v>
      </c>
      <c r="J3349" s="1">
        <f t="shared" si="642"/>
        <v>7.8539816339744835E-3</v>
      </c>
      <c r="K3349" s="2">
        <f t="shared" si="646"/>
        <v>4.5847824058857317E-2</v>
      </c>
      <c r="L3349" t="s">
        <v>13</v>
      </c>
    </row>
    <row r="3350" spans="1:12" hidden="1" x14ac:dyDescent="0.3">
      <c r="A3350">
        <v>30</v>
      </c>
      <c r="B3350">
        <v>98</v>
      </c>
      <c r="C3350">
        <v>1</v>
      </c>
      <c r="D3350">
        <v>22</v>
      </c>
      <c r="E3350" t="s">
        <v>15</v>
      </c>
      <c r="F3350">
        <v>5</v>
      </c>
      <c r="G3350">
        <v>3</v>
      </c>
      <c r="J3350" s="1">
        <f t="shared" si="642"/>
        <v>1.9634954084936209E-3</v>
      </c>
      <c r="K3350" s="2">
        <f t="shared" ref="K3350:K3351" si="647">EXP(-9.7663+1.83097*LN(F3350)+1.09511*LN(G3350))</f>
        <v>3.6378364277704512E-3</v>
      </c>
      <c r="L3350" t="s">
        <v>13</v>
      </c>
    </row>
    <row r="3351" spans="1:12" hidden="1" x14ac:dyDescent="0.3">
      <c r="A3351">
        <v>30</v>
      </c>
      <c r="B3351">
        <v>98</v>
      </c>
      <c r="C3351">
        <v>1</v>
      </c>
      <c r="D3351">
        <v>10</v>
      </c>
      <c r="E3351" t="s">
        <v>12</v>
      </c>
      <c r="F3351">
        <v>5</v>
      </c>
      <c r="G3351">
        <v>3</v>
      </c>
      <c r="J3351" s="1">
        <f t="shared" si="642"/>
        <v>1.9634954084936209E-3</v>
      </c>
      <c r="K3351" s="2">
        <f t="shared" si="647"/>
        <v>3.6378364277704512E-3</v>
      </c>
      <c r="L3351" t="s">
        <v>13</v>
      </c>
    </row>
    <row r="3352" spans="1:12" hidden="1" x14ac:dyDescent="0.3">
      <c r="A3352">
        <v>30</v>
      </c>
      <c r="B3352">
        <v>98</v>
      </c>
      <c r="C3352">
        <v>1</v>
      </c>
      <c r="D3352">
        <v>2</v>
      </c>
      <c r="E3352" t="s">
        <v>16</v>
      </c>
      <c r="F3352">
        <v>10</v>
      </c>
      <c r="G3352">
        <v>10</v>
      </c>
      <c r="J3352" s="1">
        <f t="shared" si="642"/>
        <v>7.8539816339744835E-3</v>
      </c>
      <c r="K3352" s="2">
        <f t="shared" ref="K3352:K3357" si="648">EXP(-9.81042+1.86563*LN(F3352)+1.0563*LN(G3352))</f>
        <v>4.5847824058857317E-2</v>
      </c>
      <c r="L3352" t="s">
        <v>13</v>
      </c>
    </row>
    <row r="3353" spans="1:12" hidden="1" x14ac:dyDescent="0.3">
      <c r="A3353">
        <v>30</v>
      </c>
      <c r="B3353">
        <v>98</v>
      </c>
      <c r="C3353">
        <v>1</v>
      </c>
      <c r="D3353">
        <v>2</v>
      </c>
      <c r="E3353" t="s">
        <v>16</v>
      </c>
      <c r="F3353">
        <v>20</v>
      </c>
      <c r="G3353">
        <v>3</v>
      </c>
      <c r="J3353" s="1">
        <f t="shared" si="642"/>
        <v>3.1415926535897934E-2</v>
      </c>
      <c r="K3353" s="2">
        <f t="shared" si="648"/>
        <v>4.6839527025336621E-2</v>
      </c>
      <c r="L3353" t="s">
        <v>17</v>
      </c>
    </row>
    <row r="3354" spans="1:12" hidden="1" x14ac:dyDescent="0.3">
      <c r="A3354">
        <v>30</v>
      </c>
      <c r="B3354">
        <v>98</v>
      </c>
      <c r="C3354">
        <v>1</v>
      </c>
      <c r="D3354">
        <v>2</v>
      </c>
      <c r="E3354" t="s">
        <v>16</v>
      </c>
      <c r="F3354">
        <v>10</v>
      </c>
      <c r="G3354">
        <v>10</v>
      </c>
      <c r="J3354" s="1">
        <f t="shared" si="642"/>
        <v>7.8539816339744835E-3</v>
      </c>
      <c r="K3354" s="2">
        <f t="shared" si="648"/>
        <v>4.5847824058857317E-2</v>
      </c>
      <c r="L3354" t="s">
        <v>13</v>
      </c>
    </row>
    <row r="3355" spans="1:12" hidden="1" x14ac:dyDescent="0.3">
      <c r="A3355">
        <v>30</v>
      </c>
      <c r="B3355">
        <v>98</v>
      </c>
      <c r="C3355">
        <v>1</v>
      </c>
      <c r="D3355">
        <v>2</v>
      </c>
      <c r="E3355" t="s">
        <v>16</v>
      </c>
      <c r="F3355">
        <v>15</v>
      </c>
      <c r="G3355">
        <v>6</v>
      </c>
      <c r="J3355" s="1">
        <f t="shared" si="642"/>
        <v>1.7671458676442587E-2</v>
      </c>
      <c r="K3355" s="2">
        <f t="shared" si="648"/>
        <v>5.6950957515054322E-2</v>
      </c>
      <c r="L3355" t="s">
        <v>13</v>
      </c>
    </row>
    <row r="3356" spans="1:12" hidden="1" x14ac:dyDescent="0.3">
      <c r="A3356">
        <v>30</v>
      </c>
      <c r="B3356">
        <v>98</v>
      </c>
      <c r="C3356">
        <v>1</v>
      </c>
      <c r="D3356">
        <v>2</v>
      </c>
      <c r="E3356" t="s">
        <v>16</v>
      </c>
      <c r="F3356">
        <v>20</v>
      </c>
      <c r="G3356">
        <v>10</v>
      </c>
      <c r="J3356" s="1">
        <f t="shared" si="642"/>
        <v>3.1415926535897934E-2</v>
      </c>
      <c r="K3356" s="2">
        <f t="shared" si="648"/>
        <v>0.16708186706148101</v>
      </c>
      <c r="L3356" t="s">
        <v>13</v>
      </c>
    </row>
    <row r="3357" spans="1:12" hidden="1" x14ac:dyDescent="0.3">
      <c r="A3357">
        <v>30</v>
      </c>
      <c r="B3357">
        <v>98</v>
      </c>
      <c r="C3357">
        <v>1</v>
      </c>
      <c r="D3357">
        <v>2</v>
      </c>
      <c r="E3357" t="s">
        <v>16</v>
      </c>
      <c r="F3357">
        <v>10</v>
      </c>
      <c r="G3357">
        <v>10</v>
      </c>
      <c r="J3357" s="1">
        <f t="shared" si="642"/>
        <v>7.8539816339744835E-3</v>
      </c>
      <c r="K3357" s="2">
        <f t="shared" si="648"/>
        <v>4.5847824058857317E-2</v>
      </c>
      <c r="L3357" t="s">
        <v>13</v>
      </c>
    </row>
    <row r="3358" spans="1:12" hidden="1" x14ac:dyDescent="0.3">
      <c r="A3358">
        <v>30</v>
      </c>
      <c r="B3358">
        <v>98</v>
      </c>
      <c r="C3358">
        <v>1</v>
      </c>
      <c r="D3358">
        <v>14</v>
      </c>
      <c r="E3358" t="s">
        <v>14</v>
      </c>
      <c r="F3358">
        <v>5</v>
      </c>
      <c r="G3358">
        <v>3</v>
      </c>
      <c r="J3358" s="1">
        <f t="shared" si="642"/>
        <v>1.9634954084936209E-3</v>
      </c>
      <c r="K3358" s="2">
        <f t="shared" ref="K3358:K3360" si="649">EXP(-9.7663+1.83097*LN(F3358)+1.09511*LN(G3358))</f>
        <v>3.6378364277704512E-3</v>
      </c>
      <c r="L3358" t="s">
        <v>13</v>
      </c>
    </row>
    <row r="3359" spans="1:12" hidden="1" x14ac:dyDescent="0.3">
      <c r="A3359">
        <v>30</v>
      </c>
      <c r="B3359">
        <v>98</v>
      </c>
      <c r="C3359">
        <v>1</v>
      </c>
      <c r="D3359">
        <v>14</v>
      </c>
      <c r="E3359" t="s">
        <v>14</v>
      </c>
      <c r="F3359">
        <v>5</v>
      </c>
      <c r="G3359">
        <v>3</v>
      </c>
      <c r="J3359" s="1">
        <f t="shared" si="642"/>
        <v>1.9634954084936209E-3</v>
      </c>
      <c r="K3359" s="2">
        <f t="shared" si="649"/>
        <v>3.6378364277704512E-3</v>
      </c>
      <c r="L3359" t="s">
        <v>13</v>
      </c>
    </row>
    <row r="3360" spans="1:12" hidden="1" x14ac:dyDescent="0.3">
      <c r="A3360">
        <v>30</v>
      </c>
      <c r="B3360">
        <v>98</v>
      </c>
      <c r="C3360">
        <v>1</v>
      </c>
      <c r="D3360">
        <v>14</v>
      </c>
      <c r="E3360" t="s">
        <v>14</v>
      </c>
      <c r="F3360">
        <v>5</v>
      </c>
      <c r="G3360">
        <v>3</v>
      </c>
      <c r="J3360" s="1">
        <f t="shared" si="642"/>
        <v>1.9634954084936209E-3</v>
      </c>
      <c r="K3360" s="2">
        <f t="shared" si="649"/>
        <v>3.6378364277704512E-3</v>
      </c>
      <c r="L3360" t="s">
        <v>13</v>
      </c>
    </row>
    <row r="3361" spans="1:12" hidden="1" x14ac:dyDescent="0.3">
      <c r="A3361">
        <v>30</v>
      </c>
      <c r="B3361">
        <v>98</v>
      </c>
      <c r="C3361">
        <v>1</v>
      </c>
      <c r="D3361">
        <v>2</v>
      </c>
      <c r="E3361" t="s">
        <v>16</v>
      </c>
      <c r="F3361">
        <v>15</v>
      </c>
      <c r="G3361">
        <v>10</v>
      </c>
      <c r="H3361">
        <v>61</v>
      </c>
      <c r="I3361">
        <v>11</v>
      </c>
      <c r="J3361" s="1">
        <f t="shared" si="642"/>
        <v>1.7671458676442587E-2</v>
      </c>
      <c r="K3361" s="2">
        <f>EXP(-9.81042+1.86563*LN(F3361)+1.0563*LN(G3361))</f>
        <v>9.7687695493628809E-2</v>
      </c>
      <c r="L3361" t="s">
        <v>13</v>
      </c>
    </row>
    <row r="3362" spans="1:12" hidden="1" x14ac:dyDescent="0.3">
      <c r="A3362">
        <v>30</v>
      </c>
      <c r="B3362">
        <v>98</v>
      </c>
      <c r="C3362">
        <v>1</v>
      </c>
      <c r="D3362">
        <v>10</v>
      </c>
      <c r="E3362" t="s">
        <v>12</v>
      </c>
      <c r="F3362">
        <v>10</v>
      </c>
      <c r="G3362">
        <v>3</v>
      </c>
      <c r="J3362" s="1">
        <f t="shared" si="642"/>
        <v>7.8539816339744835E-3</v>
      </c>
      <c r="K3362" s="2">
        <f t="shared" ref="K3362:K3363" si="650">EXP(-9.7663+1.83097*LN(F3362)+1.09511*LN(G3362))</f>
        <v>1.2942556175112916E-2</v>
      </c>
      <c r="L3362" t="s">
        <v>13</v>
      </c>
    </row>
    <row r="3363" spans="1:12" hidden="1" x14ac:dyDescent="0.3">
      <c r="A3363">
        <v>30</v>
      </c>
      <c r="B3363">
        <v>98</v>
      </c>
      <c r="C3363">
        <v>1</v>
      </c>
      <c r="D3363">
        <v>10</v>
      </c>
      <c r="E3363" t="s">
        <v>12</v>
      </c>
      <c r="F3363">
        <v>5</v>
      </c>
      <c r="G3363">
        <v>3</v>
      </c>
      <c r="J3363" s="1">
        <f t="shared" si="642"/>
        <v>1.9634954084936209E-3</v>
      </c>
      <c r="K3363" s="2">
        <f t="shared" si="650"/>
        <v>3.6378364277704512E-3</v>
      </c>
      <c r="L3363" t="s">
        <v>13</v>
      </c>
    </row>
    <row r="3364" spans="1:12" hidden="1" x14ac:dyDescent="0.3">
      <c r="A3364">
        <v>30</v>
      </c>
      <c r="B3364">
        <v>98</v>
      </c>
      <c r="C3364">
        <v>1</v>
      </c>
      <c r="D3364">
        <v>2</v>
      </c>
      <c r="E3364" t="s">
        <v>16</v>
      </c>
      <c r="F3364">
        <v>10</v>
      </c>
      <c r="G3364">
        <v>10</v>
      </c>
      <c r="J3364" s="1">
        <f t="shared" si="642"/>
        <v>7.8539816339744835E-3</v>
      </c>
      <c r="K3364" s="2">
        <f t="shared" ref="K3364:K3366" si="651">EXP(-9.81042+1.86563*LN(F3364)+1.0563*LN(G3364))</f>
        <v>4.5847824058857317E-2</v>
      </c>
      <c r="L3364" t="s">
        <v>13</v>
      </c>
    </row>
    <row r="3365" spans="1:12" hidden="1" x14ac:dyDescent="0.3">
      <c r="A3365">
        <v>30</v>
      </c>
      <c r="B3365">
        <v>98</v>
      </c>
      <c r="C3365">
        <v>1</v>
      </c>
      <c r="D3365">
        <v>2</v>
      </c>
      <c r="E3365" t="s">
        <v>16</v>
      </c>
      <c r="F3365">
        <v>15</v>
      </c>
      <c r="G3365">
        <v>10</v>
      </c>
      <c r="J3365" s="1">
        <f t="shared" si="642"/>
        <v>1.7671458676442587E-2</v>
      </c>
      <c r="K3365" s="2">
        <f t="shared" si="651"/>
        <v>9.7687695493628809E-2</v>
      </c>
      <c r="L3365" t="s">
        <v>13</v>
      </c>
    </row>
    <row r="3366" spans="1:12" hidden="1" x14ac:dyDescent="0.3">
      <c r="A3366">
        <v>30</v>
      </c>
      <c r="B3366">
        <v>98</v>
      </c>
      <c r="C3366">
        <v>1</v>
      </c>
      <c r="D3366">
        <v>2</v>
      </c>
      <c r="E3366" t="s">
        <v>16</v>
      </c>
      <c r="F3366">
        <v>10</v>
      </c>
      <c r="G3366">
        <v>10</v>
      </c>
      <c r="J3366" s="1">
        <f t="shared" si="642"/>
        <v>7.8539816339744835E-3</v>
      </c>
      <c r="K3366" s="2">
        <f t="shared" si="651"/>
        <v>4.5847824058857317E-2</v>
      </c>
      <c r="L3366" t="s">
        <v>13</v>
      </c>
    </row>
    <row r="3367" spans="1:12" hidden="1" x14ac:dyDescent="0.3">
      <c r="A3367">
        <v>30</v>
      </c>
      <c r="B3367">
        <v>98</v>
      </c>
      <c r="C3367">
        <v>1</v>
      </c>
      <c r="D3367">
        <v>22</v>
      </c>
      <c r="E3367" t="s">
        <v>15</v>
      </c>
      <c r="F3367">
        <v>5</v>
      </c>
      <c r="G3367">
        <v>3</v>
      </c>
      <c r="J3367" s="1">
        <f t="shared" si="642"/>
        <v>1.9634954084936209E-3</v>
      </c>
      <c r="K3367" s="2">
        <f t="shared" ref="K3367:K3371" si="652">EXP(-9.7663+1.83097*LN(F3367)+1.09511*LN(G3367))</f>
        <v>3.6378364277704512E-3</v>
      </c>
      <c r="L3367" t="s">
        <v>13</v>
      </c>
    </row>
    <row r="3368" spans="1:12" hidden="1" x14ac:dyDescent="0.3">
      <c r="A3368">
        <v>30</v>
      </c>
      <c r="B3368">
        <v>98</v>
      </c>
      <c r="C3368">
        <v>1</v>
      </c>
      <c r="D3368">
        <v>10</v>
      </c>
      <c r="E3368" t="s">
        <v>21</v>
      </c>
      <c r="F3368">
        <v>5</v>
      </c>
      <c r="G3368">
        <v>3</v>
      </c>
      <c r="J3368" s="1">
        <f t="shared" si="642"/>
        <v>1.9634954084936209E-3</v>
      </c>
      <c r="K3368" s="2">
        <f t="shared" si="652"/>
        <v>3.6378364277704512E-3</v>
      </c>
      <c r="L3368" t="s">
        <v>13</v>
      </c>
    </row>
    <row r="3369" spans="1:12" hidden="1" x14ac:dyDescent="0.3">
      <c r="A3369">
        <v>30</v>
      </c>
      <c r="B3369">
        <v>98</v>
      </c>
      <c r="C3369">
        <v>1</v>
      </c>
      <c r="D3369">
        <v>10</v>
      </c>
      <c r="E3369" t="s">
        <v>12</v>
      </c>
      <c r="F3369">
        <v>5</v>
      </c>
      <c r="G3369">
        <v>3</v>
      </c>
      <c r="J3369" s="1">
        <f t="shared" si="642"/>
        <v>1.9634954084936209E-3</v>
      </c>
      <c r="K3369" s="2">
        <f t="shared" si="652"/>
        <v>3.6378364277704512E-3</v>
      </c>
      <c r="L3369" t="s">
        <v>13</v>
      </c>
    </row>
    <row r="3370" spans="1:12" hidden="1" x14ac:dyDescent="0.3">
      <c r="A3370">
        <v>30</v>
      </c>
      <c r="B3370">
        <v>98</v>
      </c>
      <c r="C3370">
        <v>1</v>
      </c>
      <c r="D3370">
        <v>10</v>
      </c>
      <c r="E3370" t="s">
        <v>12</v>
      </c>
      <c r="F3370">
        <v>10</v>
      </c>
      <c r="G3370">
        <v>3</v>
      </c>
      <c r="J3370" s="1">
        <f t="shared" si="642"/>
        <v>7.8539816339744835E-3</v>
      </c>
      <c r="K3370" s="2">
        <f t="shared" si="652"/>
        <v>1.2942556175112916E-2</v>
      </c>
      <c r="L3370" t="s">
        <v>13</v>
      </c>
    </row>
    <row r="3371" spans="1:12" hidden="1" x14ac:dyDescent="0.3">
      <c r="A3371">
        <v>30</v>
      </c>
      <c r="B3371">
        <v>98</v>
      </c>
      <c r="C3371">
        <v>1</v>
      </c>
      <c r="D3371">
        <v>10</v>
      </c>
      <c r="E3371" t="s">
        <v>12</v>
      </c>
      <c r="F3371">
        <v>5</v>
      </c>
      <c r="G3371">
        <v>3</v>
      </c>
      <c r="J3371" s="1">
        <f t="shared" si="642"/>
        <v>1.9634954084936209E-3</v>
      </c>
      <c r="K3371" s="2">
        <f t="shared" si="652"/>
        <v>3.6378364277704512E-3</v>
      </c>
      <c r="L3371" t="s">
        <v>13</v>
      </c>
    </row>
    <row r="3372" spans="1:12" hidden="1" x14ac:dyDescent="0.3">
      <c r="A3372">
        <v>30</v>
      </c>
      <c r="B3372">
        <v>98</v>
      </c>
      <c r="C3372">
        <v>1</v>
      </c>
      <c r="D3372">
        <v>2</v>
      </c>
      <c r="E3372" t="s">
        <v>16</v>
      </c>
      <c r="F3372">
        <v>10</v>
      </c>
      <c r="G3372">
        <v>10</v>
      </c>
      <c r="J3372" s="1">
        <f t="shared" si="642"/>
        <v>7.8539816339744835E-3</v>
      </c>
      <c r="K3372" s="2">
        <f>EXP(-9.81042+1.86563*LN(F3372)+1.0563*LN(G3372))</f>
        <v>4.5847824058857317E-2</v>
      </c>
      <c r="L3372" t="s">
        <v>13</v>
      </c>
    </row>
    <row r="3373" spans="1:12" hidden="1" x14ac:dyDescent="0.3">
      <c r="A3373">
        <v>30</v>
      </c>
      <c r="B3373">
        <v>98</v>
      </c>
      <c r="C3373">
        <v>1</v>
      </c>
      <c r="D3373">
        <v>10</v>
      </c>
      <c r="E3373" t="s">
        <v>12</v>
      </c>
      <c r="F3373">
        <v>25</v>
      </c>
      <c r="G3373">
        <v>6</v>
      </c>
      <c r="J3373" s="1">
        <f t="shared" si="642"/>
        <v>4.9087385212340517E-2</v>
      </c>
      <c r="K3373" s="2">
        <f>EXP(-9.7663+1.83097*LN(F3373)+1.09511*LN(G3373))</f>
        <v>0.14801210491524977</v>
      </c>
      <c r="L3373" t="s">
        <v>17</v>
      </c>
    </row>
    <row r="3374" spans="1:12" hidden="1" x14ac:dyDescent="0.3">
      <c r="A3374">
        <v>30</v>
      </c>
      <c r="B3374">
        <v>98</v>
      </c>
      <c r="C3374">
        <v>1</v>
      </c>
      <c r="D3374">
        <v>2</v>
      </c>
      <c r="E3374" t="s">
        <v>16</v>
      </c>
      <c r="F3374">
        <v>10</v>
      </c>
      <c r="G3374">
        <v>10</v>
      </c>
      <c r="J3374" s="1">
        <f t="shared" si="642"/>
        <v>7.8539816339744835E-3</v>
      </c>
      <c r="K3374" s="2">
        <f>EXP(-9.81042+1.86563*LN(F3374)+1.0563*LN(G3374))</f>
        <v>4.5847824058857317E-2</v>
      </c>
      <c r="L3374" t="s">
        <v>13</v>
      </c>
    </row>
    <row r="3375" spans="1:12" hidden="1" x14ac:dyDescent="0.3">
      <c r="A3375">
        <v>30</v>
      </c>
      <c r="B3375">
        <v>98</v>
      </c>
      <c r="C3375">
        <v>1</v>
      </c>
      <c r="D3375">
        <v>22</v>
      </c>
      <c r="E3375" t="s">
        <v>15</v>
      </c>
      <c r="F3375">
        <v>5</v>
      </c>
      <c r="G3375">
        <v>3</v>
      </c>
      <c r="J3375" s="1">
        <f t="shared" si="642"/>
        <v>1.9634954084936209E-3</v>
      </c>
      <c r="K3375" s="2">
        <f t="shared" ref="K3375:K3376" si="653">EXP(-9.7663+1.83097*LN(F3375)+1.09511*LN(G3375))</f>
        <v>3.6378364277704512E-3</v>
      </c>
      <c r="L3375" t="s">
        <v>13</v>
      </c>
    </row>
    <row r="3376" spans="1:12" hidden="1" x14ac:dyDescent="0.3">
      <c r="A3376">
        <v>30</v>
      </c>
      <c r="B3376">
        <v>98</v>
      </c>
      <c r="C3376">
        <v>1</v>
      </c>
      <c r="D3376">
        <v>22</v>
      </c>
      <c r="E3376" t="s">
        <v>15</v>
      </c>
      <c r="F3376">
        <v>5</v>
      </c>
      <c r="G3376">
        <v>3</v>
      </c>
      <c r="J3376" s="1">
        <f t="shared" si="642"/>
        <v>1.9634954084936209E-3</v>
      </c>
      <c r="K3376" s="2">
        <f t="shared" si="653"/>
        <v>3.6378364277704512E-3</v>
      </c>
      <c r="L3376" t="s">
        <v>13</v>
      </c>
    </row>
    <row r="3377" spans="1:12" hidden="1" x14ac:dyDescent="0.3">
      <c r="A3377">
        <v>30</v>
      </c>
      <c r="B3377">
        <v>98</v>
      </c>
      <c r="C3377">
        <v>1</v>
      </c>
      <c r="D3377">
        <v>2</v>
      </c>
      <c r="E3377" t="s">
        <v>16</v>
      </c>
      <c r="F3377">
        <v>15</v>
      </c>
      <c r="G3377">
        <v>6</v>
      </c>
      <c r="J3377" s="1">
        <f t="shared" si="642"/>
        <v>1.7671458676442587E-2</v>
      </c>
      <c r="K3377" s="2">
        <f t="shared" ref="K3377:K3383" si="654">EXP(-9.81042+1.86563*LN(F3377)+1.0563*LN(G3377))</f>
        <v>5.6950957515054322E-2</v>
      </c>
      <c r="L3377" t="s">
        <v>13</v>
      </c>
    </row>
    <row r="3378" spans="1:12" hidden="1" x14ac:dyDescent="0.3">
      <c r="A3378">
        <v>30</v>
      </c>
      <c r="B3378">
        <v>98</v>
      </c>
      <c r="C3378">
        <v>1</v>
      </c>
      <c r="D3378">
        <v>2</v>
      </c>
      <c r="E3378" t="s">
        <v>16</v>
      </c>
      <c r="F3378">
        <v>10</v>
      </c>
      <c r="G3378">
        <v>10</v>
      </c>
      <c r="J3378" s="1">
        <f t="shared" si="642"/>
        <v>7.8539816339744835E-3</v>
      </c>
      <c r="K3378" s="2">
        <f t="shared" si="654"/>
        <v>4.5847824058857317E-2</v>
      </c>
      <c r="L3378" t="s">
        <v>13</v>
      </c>
    </row>
    <row r="3379" spans="1:12" hidden="1" x14ac:dyDescent="0.3">
      <c r="A3379">
        <v>30</v>
      </c>
      <c r="B3379">
        <v>98</v>
      </c>
      <c r="C3379">
        <v>1</v>
      </c>
      <c r="D3379">
        <v>2</v>
      </c>
      <c r="E3379" t="s">
        <v>16</v>
      </c>
      <c r="F3379">
        <v>10</v>
      </c>
      <c r="G3379">
        <v>10</v>
      </c>
      <c r="J3379" s="1">
        <f t="shared" si="642"/>
        <v>7.8539816339744835E-3</v>
      </c>
      <c r="K3379" s="2">
        <f t="shared" si="654"/>
        <v>4.5847824058857317E-2</v>
      </c>
      <c r="L3379" t="s">
        <v>13</v>
      </c>
    </row>
    <row r="3380" spans="1:12" hidden="1" x14ac:dyDescent="0.3">
      <c r="A3380">
        <v>30</v>
      </c>
      <c r="B3380">
        <v>98</v>
      </c>
      <c r="C3380">
        <v>1</v>
      </c>
      <c r="D3380">
        <v>24</v>
      </c>
      <c r="E3380" t="s">
        <v>18</v>
      </c>
      <c r="F3380">
        <v>15</v>
      </c>
      <c r="G3380">
        <v>6</v>
      </c>
      <c r="J3380" s="1">
        <f t="shared" si="642"/>
        <v>1.7671458676442587E-2</v>
      </c>
      <c r="K3380" s="2">
        <f t="shared" si="654"/>
        <v>5.6950957515054322E-2</v>
      </c>
      <c r="L3380" t="s">
        <v>13</v>
      </c>
    </row>
    <row r="3381" spans="1:12" hidden="1" x14ac:dyDescent="0.3">
      <c r="A3381">
        <v>30</v>
      </c>
      <c r="B3381">
        <v>98</v>
      </c>
      <c r="C3381">
        <v>1</v>
      </c>
      <c r="D3381">
        <v>24</v>
      </c>
      <c r="E3381" t="s">
        <v>18</v>
      </c>
      <c r="F3381">
        <v>15</v>
      </c>
      <c r="G3381">
        <v>6</v>
      </c>
      <c r="J3381" s="1">
        <f t="shared" si="642"/>
        <v>1.7671458676442587E-2</v>
      </c>
      <c r="K3381" s="2">
        <f t="shared" si="654"/>
        <v>5.6950957515054322E-2</v>
      </c>
      <c r="L3381" t="s">
        <v>13</v>
      </c>
    </row>
    <row r="3382" spans="1:12" hidden="1" x14ac:dyDescent="0.3">
      <c r="A3382">
        <v>30</v>
      </c>
      <c r="B3382">
        <v>98</v>
      </c>
      <c r="C3382">
        <v>1</v>
      </c>
      <c r="D3382">
        <v>24</v>
      </c>
      <c r="E3382" t="s">
        <v>18</v>
      </c>
      <c r="F3382">
        <v>10</v>
      </c>
      <c r="G3382">
        <v>6</v>
      </c>
      <c r="J3382" s="1">
        <f t="shared" si="642"/>
        <v>7.8539816339744835E-3</v>
      </c>
      <c r="K3382" s="2">
        <f t="shared" si="654"/>
        <v>2.6728826664807165E-2</v>
      </c>
      <c r="L3382" t="s">
        <v>13</v>
      </c>
    </row>
    <row r="3383" spans="1:12" hidden="1" x14ac:dyDescent="0.3">
      <c r="A3383">
        <v>30</v>
      </c>
      <c r="B3383">
        <v>98</v>
      </c>
      <c r="C3383">
        <v>1</v>
      </c>
      <c r="D3383">
        <v>24</v>
      </c>
      <c r="E3383" t="s">
        <v>18</v>
      </c>
      <c r="F3383">
        <v>5</v>
      </c>
      <c r="G3383">
        <v>6</v>
      </c>
      <c r="J3383" s="1">
        <f t="shared" si="642"/>
        <v>1.9634954084936209E-3</v>
      </c>
      <c r="K3383" s="2">
        <f t="shared" si="654"/>
        <v>7.3344795804612326E-3</v>
      </c>
      <c r="L3383" t="s">
        <v>13</v>
      </c>
    </row>
    <row r="3384" spans="1:12" hidden="1" x14ac:dyDescent="0.3">
      <c r="A3384">
        <v>30</v>
      </c>
      <c r="B3384">
        <v>98</v>
      </c>
      <c r="C3384">
        <v>1</v>
      </c>
      <c r="D3384">
        <v>22</v>
      </c>
      <c r="E3384" t="s">
        <v>15</v>
      </c>
      <c r="F3384">
        <v>5</v>
      </c>
      <c r="G3384">
        <v>3</v>
      </c>
      <c r="J3384" s="1">
        <f t="shared" si="642"/>
        <v>1.9634954084936209E-3</v>
      </c>
      <c r="K3384" s="2">
        <f t="shared" ref="K3384:K3385" si="655">EXP(-9.7663+1.83097*LN(F3384)+1.09511*LN(G3384))</f>
        <v>3.6378364277704512E-3</v>
      </c>
      <c r="L3384" t="s">
        <v>13</v>
      </c>
    </row>
    <row r="3385" spans="1:12" hidden="1" x14ac:dyDescent="0.3">
      <c r="A3385">
        <v>30</v>
      </c>
      <c r="B3385">
        <v>101</v>
      </c>
      <c r="C3385">
        <v>1</v>
      </c>
      <c r="D3385">
        <v>14</v>
      </c>
      <c r="E3385" t="s">
        <v>14</v>
      </c>
      <c r="F3385">
        <v>5</v>
      </c>
      <c r="G3385">
        <v>3</v>
      </c>
      <c r="J3385" s="1">
        <f t="shared" si="642"/>
        <v>1.9634954084936209E-3</v>
      </c>
      <c r="K3385" s="2">
        <f t="shared" si="655"/>
        <v>3.6378364277704512E-3</v>
      </c>
      <c r="L3385" t="s">
        <v>13</v>
      </c>
    </row>
    <row r="3386" spans="1:12" hidden="1" x14ac:dyDescent="0.3">
      <c r="A3386">
        <v>30</v>
      </c>
      <c r="B3386">
        <v>101</v>
      </c>
      <c r="C3386">
        <v>1</v>
      </c>
      <c r="D3386">
        <v>24</v>
      </c>
      <c r="E3386" t="s">
        <v>18</v>
      </c>
      <c r="F3386">
        <v>10</v>
      </c>
      <c r="G3386">
        <v>3</v>
      </c>
      <c r="J3386" s="1">
        <f t="shared" si="642"/>
        <v>7.8539816339744835E-3</v>
      </c>
      <c r="K3386" s="2">
        <f>EXP(-9.81042+1.86563*LN(F3386)+1.0563*LN(G3386))</f>
        <v>1.285292313179332E-2</v>
      </c>
      <c r="L3386" t="s">
        <v>13</v>
      </c>
    </row>
    <row r="3387" spans="1:12" hidden="1" x14ac:dyDescent="0.3">
      <c r="A3387">
        <v>30</v>
      </c>
      <c r="B3387">
        <v>101</v>
      </c>
      <c r="C3387">
        <v>1</v>
      </c>
      <c r="D3387">
        <v>10</v>
      </c>
      <c r="E3387" t="s">
        <v>12</v>
      </c>
      <c r="F3387">
        <v>25</v>
      </c>
      <c r="G3387">
        <v>6</v>
      </c>
      <c r="J3387" s="1">
        <f t="shared" si="642"/>
        <v>4.9087385212340517E-2</v>
      </c>
      <c r="K3387" s="2">
        <f>EXP(-9.7663+1.83097*LN(F3387)+1.09511*LN(G3387))</f>
        <v>0.14801210491524977</v>
      </c>
      <c r="L3387" t="s">
        <v>17</v>
      </c>
    </row>
    <row r="3388" spans="1:12" hidden="1" x14ac:dyDescent="0.3">
      <c r="A3388">
        <v>30</v>
      </c>
      <c r="B3388">
        <v>101</v>
      </c>
      <c r="C3388">
        <v>1</v>
      </c>
      <c r="D3388">
        <v>24</v>
      </c>
      <c r="E3388" t="s">
        <v>18</v>
      </c>
      <c r="F3388">
        <v>5</v>
      </c>
      <c r="G3388">
        <v>3</v>
      </c>
      <c r="J3388" s="1">
        <f t="shared" si="642"/>
        <v>1.9634954084936209E-3</v>
      </c>
      <c r="K3388" s="2">
        <f t="shared" ref="K3388:K3389" si="656">EXP(-9.81042+1.86563*LN(F3388)+1.0563*LN(G3388))</f>
        <v>3.5268851656513989E-3</v>
      </c>
      <c r="L3388" t="s">
        <v>13</v>
      </c>
    </row>
    <row r="3389" spans="1:12" hidden="1" x14ac:dyDescent="0.3">
      <c r="A3389">
        <v>30</v>
      </c>
      <c r="B3389">
        <v>101</v>
      </c>
      <c r="C3389">
        <v>1</v>
      </c>
      <c r="D3389">
        <v>24</v>
      </c>
      <c r="E3389" t="s">
        <v>18</v>
      </c>
      <c r="F3389">
        <v>10</v>
      </c>
      <c r="G3389">
        <v>5</v>
      </c>
      <c r="J3389" s="1">
        <f t="shared" si="642"/>
        <v>7.8539816339744835E-3</v>
      </c>
      <c r="K3389" s="2">
        <f t="shared" si="656"/>
        <v>2.2046555420420225E-2</v>
      </c>
      <c r="L3389" t="s">
        <v>13</v>
      </c>
    </row>
    <row r="3390" spans="1:12" hidden="1" x14ac:dyDescent="0.3">
      <c r="A3390">
        <v>30</v>
      </c>
      <c r="B3390">
        <v>101</v>
      </c>
      <c r="C3390">
        <v>1</v>
      </c>
      <c r="D3390">
        <v>10</v>
      </c>
      <c r="E3390" t="s">
        <v>12</v>
      </c>
      <c r="F3390">
        <v>10</v>
      </c>
      <c r="G3390">
        <v>3</v>
      </c>
      <c r="J3390" s="1">
        <f t="shared" si="642"/>
        <v>7.8539816339744835E-3</v>
      </c>
      <c r="K3390" s="2">
        <f t="shared" ref="K3390:K3391" si="657">EXP(-9.7663+1.83097*LN(F3390)+1.09511*LN(G3390))</f>
        <v>1.2942556175112916E-2</v>
      </c>
      <c r="L3390" t="s">
        <v>13</v>
      </c>
    </row>
    <row r="3391" spans="1:12" hidden="1" x14ac:dyDescent="0.3">
      <c r="A3391">
        <v>30</v>
      </c>
      <c r="B3391">
        <v>101</v>
      </c>
      <c r="C3391">
        <v>1</v>
      </c>
      <c r="D3391">
        <v>10</v>
      </c>
      <c r="E3391" t="s">
        <v>12</v>
      </c>
      <c r="F3391">
        <v>5</v>
      </c>
      <c r="G3391">
        <v>3</v>
      </c>
      <c r="J3391" s="1">
        <f t="shared" si="642"/>
        <v>1.9634954084936209E-3</v>
      </c>
      <c r="K3391" s="2">
        <f t="shared" si="657"/>
        <v>3.6378364277704512E-3</v>
      </c>
      <c r="L3391" t="s">
        <v>13</v>
      </c>
    </row>
    <row r="3392" spans="1:12" hidden="1" x14ac:dyDescent="0.3">
      <c r="A3392">
        <v>30</v>
      </c>
      <c r="B3392">
        <v>101</v>
      </c>
      <c r="C3392">
        <v>1</v>
      </c>
      <c r="D3392">
        <v>24</v>
      </c>
      <c r="E3392" t="s">
        <v>18</v>
      </c>
      <c r="F3392">
        <v>5</v>
      </c>
      <c r="G3392">
        <v>3</v>
      </c>
      <c r="J3392" s="1">
        <f t="shared" si="642"/>
        <v>1.9634954084936209E-3</v>
      </c>
      <c r="K3392" s="2">
        <f t="shared" ref="K3392:K3393" si="658">EXP(-9.81042+1.86563*LN(F3392)+1.0563*LN(G3392))</f>
        <v>3.5268851656513989E-3</v>
      </c>
      <c r="L3392" t="s">
        <v>13</v>
      </c>
    </row>
    <row r="3393" spans="1:12" hidden="1" x14ac:dyDescent="0.3">
      <c r="A3393">
        <v>30</v>
      </c>
      <c r="B3393">
        <v>101</v>
      </c>
      <c r="C3393">
        <v>1</v>
      </c>
      <c r="D3393">
        <v>24</v>
      </c>
      <c r="E3393" t="s">
        <v>18</v>
      </c>
      <c r="F3393">
        <v>10</v>
      </c>
      <c r="G3393">
        <v>6</v>
      </c>
      <c r="J3393" s="1">
        <f t="shared" si="642"/>
        <v>7.8539816339744835E-3</v>
      </c>
      <c r="K3393" s="2">
        <f t="shared" si="658"/>
        <v>2.6728826664807165E-2</v>
      </c>
      <c r="L3393" t="s">
        <v>13</v>
      </c>
    </row>
    <row r="3394" spans="1:12" hidden="1" x14ac:dyDescent="0.3">
      <c r="A3394">
        <v>30</v>
      </c>
      <c r="B3394">
        <v>101</v>
      </c>
      <c r="C3394">
        <v>1</v>
      </c>
      <c r="D3394">
        <v>22</v>
      </c>
      <c r="E3394" t="s">
        <v>15</v>
      </c>
      <c r="F3394">
        <v>5</v>
      </c>
      <c r="G3394">
        <v>3</v>
      </c>
      <c r="J3394" s="1">
        <f t="shared" si="642"/>
        <v>1.9634954084936209E-3</v>
      </c>
      <c r="K3394" s="2">
        <f>EXP(-9.7663+1.83097*LN(F3394)+1.09511*LN(G3394))</f>
        <v>3.6378364277704512E-3</v>
      </c>
      <c r="L3394" t="s">
        <v>13</v>
      </c>
    </row>
    <row r="3395" spans="1:12" hidden="1" x14ac:dyDescent="0.3">
      <c r="A3395">
        <v>30</v>
      </c>
      <c r="B3395">
        <v>101</v>
      </c>
      <c r="C3395">
        <v>1</v>
      </c>
      <c r="D3395">
        <v>24</v>
      </c>
      <c r="E3395" t="s">
        <v>18</v>
      </c>
      <c r="F3395">
        <v>15</v>
      </c>
      <c r="G3395">
        <v>6</v>
      </c>
      <c r="J3395" s="1">
        <f t="shared" ref="J3395:J3458" si="659">((F3395*F3395/10000)*(PI()/4*C3395))</f>
        <v>1.7671458676442587E-2</v>
      </c>
      <c r="K3395" s="2">
        <f t="shared" ref="K3395:K3401" si="660">EXP(-9.81042+1.86563*LN(F3395)+1.0563*LN(G3395))</f>
        <v>5.6950957515054322E-2</v>
      </c>
      <c r="L3395" t="s">
        <v>13</v>
      </c>
    </row>
    <row r="3396" spans="1:12" hidden="1" x14ac:dyDescent="0.3">
      <c r="A3396">
        <v>30</v>
      </c>
      <c r="B3396">
        <v>101</v>
      </c>
      <c r="C3396">
        <v>1</v>
      </c>
      <c r="D3396">
        <v>24</v>
      </c>
      <c r="E3396" t="s">
        <v>18</v>
      </c>
      <c r="F3396">
        <v>10</v>
      </c>
      <c r="G3396">
        <v>6</v>
      </c>
      <c r="J3396" s="1">
        <f t="shared" si="659"/>
        <v>7.8539816339744835E-3</v>
      </c>
      <c r="K3396" s="2">
        <f t="shared" si="660"/>
        <v>2.6728826664807165E-2</v>
      </c>
      <c r="L3396" t="s">
        <v>13</v>
      </c>
    </row>
    <row r="3397" spans="1:12" hidden="1" x14ac:dyDescent="0.3">
      <c r="A3397">
        <v>30</v>
      </c>
      <c r="B3397">
        <v>101</v>
      </c>
      <c r="C3397">
        <v>1</v>
      </c>
      <c r="D3397">
        <v>24</v>
      </c>
      <c r="E3397" t="s">
        <v>18</v>
      </c>
      <c r="F3397">
        <v>10</v>
      </c>
      <c r="G3397">
        <v>6</v>
      </c>
      <c r="J3397" s="1">
        <f t="shared" si="659"/>
        <v>7.8539816339744835E-3</v>
      </c>
      <c r="K3397" s="2">
        <f t="shared" si="660"/>
        <v>2.6728826664807165E-2</v>
      </c>
      <c r="L3397" t="s">
        <v>13</v>
      </c>
    </row>
    <row r="3398" spans="1:12" hidden="1" x14ac:dyDescent="0.3">
      <c r="A3398">
        <v>30</v>
      </c>
      <c r="B3398">
        <v>101</v>
      </c>
      <c r="C3398">
        <v>1</v>
      </c>
      <c r="D3398">
        <v>24</v>
      </c>
      <c r="E3398" t="s">
        <v>18</v>
      </c>
      <c r="F3398">
        <v>15</v>
      </c>
      <c r="G3398">
        <v>6</v>
      </c>
      <c r="J3398" s="1">
        <f t="shared" si="659"/>
        <v>1.7671458676442587E-2</v>
      </c>
      <c r="K3398" s="2">
        <f t="shared" si="660"/>
        <v>5.6950957515054322E-2</v>
      </c>
      <c r="L3398" t="s">
        <v>13</v>
      </c>
    </row>
    <row r="3399" spans="1:12" hidden="1" x14ac:dyDescent="0.3">
      <c r="A3399">
        <v>30</v>
      </c>
      <c r="B3399">
        <v>101</v>
      </c>
      <c r="C3399">
        <v>1</v>
      </c>
      <c r="D3399">
        <v>24</v>
      </c>
      <c r="E3399" t="s">
        <v>18</v>
      </c>
      <c r="F3399">
        <v>15</v>
      </c>
      <c r="G3399">
        <v>6</v>
      </c>
      <c r="J3399" s="1">
        <f t="shared" si="659"/>
        <v>1.7671458676442587E-2</v>
      </c>
      <c r="K3399" s="2">
        <f t="shared" si="660"/>
        <v>5.6950957515054322E-2</v>
      </c>
      <c r="L3399" t="s">
        <v>13</v>
      </c>
    </row>
    <row r="3400" spans="1:12" hidden="1" x14ac:dyDescent="0.3">
      <c r="A3400">
        <v>30</v>
      </c>
      <c r="B3400">
        <v>101</v>
      </c>
      <c r="C3400">
        <v>1</v>
      </c>
      <c r="D3400">
        <v>24</v>
      </c>
      <c r="E3400" t="s">
        <v>18</v>
      </c>
      <c r="F3400">
        <v>10</v>
      </c>
      <c r="G3400">
        <v>6</v>
      </c>
      <c r="J3400" s="1">
        <f t="shared" si="659"/>
        <v>7.8539816339744835E-3</v>
      </c>
      <c r="K3400" s="2">
        <f t="shared" si="660"/>
        <v>2.6728826664807165E-2</v>
      </c>
      <c r="L3400" t="s">
        <v>13</v>
      </c>
    </row>
    <row r="3401" spans="1:12" hidden="1" x14ac:dyDescent="0.3">
      <c r="A3401">
        <v>30</v>
      </c>
      <c r="B3401">
        <v>101</v>
      </c>
      <c r="C3401">
        <v>1</v>
      </c>
      <c r="D3401">
        <v>2</v>
      </c>
      <c r="E3401" t="s">
        <v>16</v>
      </c>
      <c r="F3401">
        <v>10</v>
      </c>
      <c r="G3401">
        <v>10</v>
      </c>
      <c r="J3401" s="1">
        <f t="shared" si="659"/>
        <v>7.8539816339744835E-3</v>
      </c>
      <c r="K3401" s="2">
        <f t="shared" si="660"/>
        <v>4.5847824058857317E-2</v>
      </c>
      <c r="L3401" t="s">
        <v>13</v>
      </c>
    </row>
    <row r="3402" spans="1:12" hidden="1" x14ac:dyDescent="0.3">
      <c r="A3402">
        <v>30</v>
      </c>
      <c r="B3402">
        <v>101</v>
      </c>
      <c r="C3402">
        <v>1</v>
      </c>
      <c r="D3402">
        <v>22</v>
      </c>
      <c r="E3402" t="s">
        <v>15</v>
      </c>
      <c r="F3402">
        <v>5</v>
      </c>
      <c r="G3402">
        <v>3</v>
      </c>
      <c r="J3402" s="1">
        <f t="shared" si="659"/>
        <v>1.9634954084936209E-3</v>
      </c>
      <c r="K3402" s="2">
        <f t="shared" ref="K3402:K3403" si="661">EXP(-9.7663+1.83097*LN(F3402)+1.09511*LN(G3402))</f>
        <v>3.6378364277704512E-3</v>
      </c>
      <c r="L3402" t="s">
        <v>13</v>
      </c>
    </row>
    <row r="3403" spans="1:12" hidden="1" x14ac:dyDescent="0.3">
      <c r="A3403">
        <v>30</v>
      </c>
      <c r="B3403">
        <v>101</v>
      </c>
      <c r="C3403">
        <v>1</v>
      </c>
      <c r="D3403">
        <v>10</v>
      </c>
      <c r="E3403" t="s">
        <v>12</v>
      </c>
      <c r="F3403">
        <v>5</v>
      </c>
      <c r="G3403">
        <v>3</v>
      </c>
      <c r="J3403" s="1">
        <f t="shared" si="659"/>
        <v>1.9634954084936209E-3</v>
      </c>
      <c r="K3403" s="2">
        <f t="shared" si="661"/>
        <v>3.6378364277704512E-3</v>
      </c>
      <c r="L3403" t="s">
        <v>13</v>
      </c>
    </row>
    <row r="3404" spans="1:12" hidden="1" x14ac:dyDescent="0.3">
      <c r="A3404">
        <v>30</v>
      </c>
      <c r="B3404">
        <v>101</v>
      </c>
      <c r="C3404">
        <v>1</v>
      </c>
      <c r="D3404">
        <v>24</v>
      </c>
      <c r="E3404" t="s">
        <v>18</v>
      </c>
      <c r="F3404">
        <v>5</v>
      </c>
      <c r="G3404">
        <v>3</v>
      </c>
      <c r="J3404" s="1">
        <f t="shared" si="659"/>
        <v>1.9634954084936209E-3</v>
      </c>
      <c r="K3404" s="2">
        <f t="shared" ref="K3404:K3410" si="662">EXP(-9.81042+1.86563*LN(F3404)+1.0563*LN(G3404))</f>
        <v>3.5268851656513989E-3</v>
      </c>
      <c r="L3404" t="s">
        <v>13</v>
      </c>
    </row>
    <row r="3405" spans="1:12" hidden="1" x14ac:dyDescent="0.3">
      <c r="A3405">
        <v>30</v>
      </c>
      <c r="B3405">
        <v>101</v>
      </c>
      <c r="C3405">
        <v>1</v>
      </c>
      <c r="D3405">
        <v>24</v>
      </c>
      <c r="E3405" t="s">
        <v>18</v>
      </c>
      <c r="F3405">
        <v>20</v>
      </c>
      <c r="G3405">
        <v>3</v>
      </c>
      <c r="J3405" s="1">
        <f t="shared" si="659"/>
        <v>3.1415926535897934E-2</v>
      </c>
      <c r="K3405" s="2">
        <f t="shared" si="662"/>
        <v>4.6839527025336621E-2</v>
      </c>
      <c r="L3405" t="s">
        <v>17</v>
      </c>
    </row>
    <row r="3406" spans="1:12" hidden="1" x14ac:dyDescent="0.3">
      <c r="A3406">
        <v>30</v>
      </c>
      <c r="B3406">
        <v>101</v>
      </c>
      <c r="C3406">
        <v>1</v>
      </c>
      <c r="D3406">
        <v>24</v>
      </c>
      <c r="E3406" t="s">
        <v>18</v>
      </c>
      <c r="F3406">
        <v>10</v>
      </c>
      <c r="G3406">
        <v>3</v>
      </c>
      <c r="J3406" s="1">
        <f t="shared" si="659"/>
        <v>7.8539816339744835E-3</v>
      </c>
      <c r="K3406" s="2">
        <f t="shared" si="662"/>
        <v>1.285292313179332E-2</v>
      </c>
      <c r="L3406" t="s">
        <v>13</v>
      </c>
    </row>
    <row r="3407" spans="1:12" hidden="1" x14ac:dyDescent="0.3">
      <c r="A3407">
        <v>30</v>
      </c>
      <c r="B3407">
        <v>101</v>
      </c>
      <c r="C3407">
        <v>1</v>
      </c>
      <c r="D3407">
        <v>24</v>
      </c>
      <c r="E3407" t="s">
        <v>18</v>
      </c>
      <c r="F3407">
        <v>15</v>
      </c>
      <c r="G3407">
        <v>6</v>
      </c>
      <c r="J3407" s="1">
        <f t="shared" si="659"/>
        <v>1.7671458676442587E-2</v>
      </c>
      <c r="K3407" s="2">
        <f t="shared" si="662"/>
        <v>5.6950957515054322E-2</v>
      </c>
      <c r="L3407" t="s">
        <v>13</v>
      </c>
    </row>
    <row r="3408" spans="1:12" hidden="1" x14ac:dyDescent="0.3">
      <c r="A3408">
        <v>30</v>
      </c>
      <c r="B3408">
        <v>101</v>
      </c>
      <c r="C3408">
        <v>1</v>
      </c>
      <c r="D3408">
        <v>24</v>
      </c>
      <c r="E3408" t="s">
        <v>18</v>
      </c>
      <c r="F3408">
        <v>10</v>
      </c>
      <c r="G3408">
        <v>6</v>
      </c>
      <c r="J3408" s="1">
        <f t="shared" si="659"/>
        <v>7.8539816339744835E-3</v>
      </c>
      <c r="K3408" s="2">
        <f t="shared" si="662"/>
        <v>2.6728826664807165E-2</v>
      </c>
      <c r="L3408" t="s">
        <v>13</v>
      </c>
    </row>
    <row r="3409" spans="1:12" hidden="1" x14ac:dyDescent="0.3">
      <c r="A3409">
        <v>30</v>
      </c>
      <c r="B3409">
        <v>101</v>
      </c>
      <c r="C3409">
        <v>1</v>
      </c>
      <c r="D3409">
        <v>24</v>
      </c>
      <c r="E3409" t="s">
        <v>18</v>
      </c>
      <c r="F3409">
        <v>10</v>
      </c>
      <c r="G3409">
        <v>6</v>
      </c>
      <c r="J3409" s="1">
        <f t="shared" si="659"/>
        <v>7.8539816339744835E-3</v>
      </c>
      <c r="K3409" s="2">
        <f t="shared" si="662"/>
        <v>2.6728826664807165E-2</v>
      </c>
      <c r="L3409" t="s">
        <v>13</v>
      </c>
    </row>
    <row r="3410" spans="1:12" hidden="1" x14ac:dyDescent="0.3">
      <c r="A3410">
        <v>30</v>
      </c>
      <c r="B3410">
        <v>101</v>
      </c>
      <c r="C3410">
        <v>1</v>
      </c>
      <c r="D3410">
        <v>24</v>
      </c>
      <c r="E3410" t="s">
        <v>18</v>
      </c>
      <c r="F3410">
        <v>10</v>
      </c>
      <c r="G3410">
        <v>3</v>
      </c>
      <c r="J3410" s="1">
        <f t="shared" si="659"/>
        <v>7.8539816339744835E-3</v>
      </c>
      <c r="K3410" s="2">
        <f t="shared" si="662"/>
        <v>1.285292313179332E-2</v>
      </c>
      <c r="L3410" t="s">
        <v>13</v>
      </c>
    </row>
    <row r="3411" spans="1:12" hidden="1" x14ac:dyDescent="0.3">
      <c r="A3411">
        <v>30</v>
      </c>
      <c r="B3411">
        <v>101</v>
      </c>
      <c r="C3411">
        <v>1</v>
      </c>
      <c r="D3411">
        <v>10</v>
      </c>
      <c r="E3411" t="s">
        <v>12</v>
      </c>
      <c r="F3411">
        <v>25</v>
      </c>
      <c r="G3411">
        <v>6</v>
      </c>
      <c r="J3411" s="1">
        <f t="shared" si="659"/>
        <v>4.9087385212340517E-2</v>
      </c>
      <c r="K3411" s="2">
        <f>EXP(-9.7663+1.83097*LN(F3411)+1.09511*LN(G3411))</f>
        <v>0.14801210491524977</v>
      </c>
      <c r="L3411" t="s">
        <v>17</v>
      </c>
    </row>
    <row r="3412" spans="1:12" hidden="1" x14ac:dyDescent="0.3">
      <c r="A3412">
        <v>30</v>
      </c>
      <c r="B3412">
        <v>101</v>
      </c>
      <c r="C3412">
        <v>1</v>
      </c>
      <c r="D3412">
        <v>24</v>
      </c>
      <c r="E3412" t="s">
        <v>18</v>
      </c>
      <c r="F3412">
        <v>5</v>
      </c>
      <c r="G3412">
        <v>3</v>
      </c>
      <c r="J3412" s="1">
        <f t="shared" si="659"/>
        <v>1.9634954084936209E-3</v>
      </c>
      <c r="K3412" s="2">
        <f t="shared" ref="K3412:K3413" si="663">EXP(-9.81042+1.86563*LN(F3412)+1.0563*LN(G3412))</f>
        <v>3.5268851656513989E-3</v>
      </c>
      <c r="L3412" t="s">
        <v>13</v>
      </c>
    </row>
    <row r="3413" spans="1:12" hidden="1" x14ac:dyDescent="0.3">
      <c r="A3413">
        <v>30</v>
      </c>
      <c r="B3413">
        <v>101</v>
      </c>
      <c r="C3413">
        <v>1</v>
      </c>
      <c r="D3413">
        <v>24</v>
      </c>
      <c r="E3413" t="s">
        <v>18</v>
      </c>
      <c r="F3413">
        <v>10</v>
      </c>
      <c r="G3413">
        <v>5</v>
      </c>
      <c r="J3413" s="1">
        <f t="shared" si="659"/>
        <v>7.8539816339744835E-3</v>
      </c>
      <c r="K3413" s="2">
        <f t="shared" si="663"/>
        <v>2.2046555420420225E-2</v>
      </c>
      <c r="L3413" t="s">
        <v>13</v>
      </c>
    </row>
    <row r="3414" spans="1:12" hidden="1" x14ac:dyDescent="0.3">
      <c r="A3414">
        <v>30</v>
      </c>
      <c r="B3414">
        <v>101</v>
      </c>
      <c r="C3414">
        <v>1</v>
      </c>
      <c r="D3414">
        <v>10</v>
      </c>
      <c r="E3414" t="s">
        <v>12</v>
      </c>
      <c r="F3414">
        <v>10</v>
      </c>
      <c r="G3414">
        <v>3</v>
      </c>
      <c r="J3414" s="1">
        <f t="shared" si="659"/>
        <v>7.8539816339744835E-3</v>
      </c>
      <c r="K3414" s="2">
        <f t="shared" ref="K3414:K3415" si="664">EXP(-9.7663+1.83097*LN(F3414)+1.09511*LN(G3414))</f>
        <v>1.2942556175112916E-2</v>
      </c>
      <c r="L3414" t="s">
        <v>13</v>
      </c>
    </row>
    <row r="3415" spans="1:12" hidden="1" x14ac:dyDescent="0.3">
      <c r="A3415">
        <v>30</v>
      </c>
      <c r="B3415">
        <v>101</v>
      </c>
      <c r="C3415">
        <v>1</v>
      </c>
      <c r="D3415">
        <v>10</v>
      </c>
      <c r="E3415" t="s">
        <v>12</v>
      </c>
      <c r="F3415">
        <v>5</v>
      </c>
      <c r="G3415">
        <v>3</v>
      </c>
      <c r="J3415" s="1">
        <f t="shared" si="659"/>
        <v>1.9634954084936209E-3</v>
      </c>
      <c r="K3415" s="2">
        <f t="shared" si="664"/>
        <v>3.6378364277704512E-3</v>
      </c>
      <c r="L3415" t="s">
        <v>13</v>
      </c>
    </row>
    <row r="3416" spans="1:12" hidden="1" x14ac:dyDescent="0.3">
      <c r="A3416">
        <v>30</v>
      </c>
      <c r="B3416">
        <v>101</v>
      </c>
      <c r="C3416">
        <v>1</v>
      </c>
      <c r="D3416">
        <v>24</v>
      </c>
      <c r="E3416" t="s">
        <v>18</v>
      </c>
      <c r="F3416">
        <v>5</v>
      </c>
      <c r="G3416">
        <v>3</v>
      </c>
      <c r="J3416" s="1">
        <f t="shared" si="659"/>
        <v>1.9634954084936209E-3</v>
      </c>
      <c r="K3416" s="2">
        <f t="shared" ref="K3416:K3417" si="665">EXP(-9.81042+1.86563*LN(F3416)+1.0563*LN(G3416))</f>
        <v>3.5268851656513989E-3</v>
      </c>
      <c r="L3416" t="s">
        <v>13</v>
      </c>
    </row>
    <row r="3417" spans="1:12" hidden="1" x14ac:dyDescent="0.3">
      <c r="A3417">
        <v>30</v>
      </c>
      <c r="B3417">
        <v>101</v>
      </c>
      <c r="C3417">
        <v>1</v>
      </c>
      <c r="D3417">
        <v>24</v>
      </c>
      <c r="E3417" t="s">
        <v>18</v>
      </c>
      <c r="F3417">
        <v>10</v>
      </c>
      <c r="G3417">
        <v>6</v>
      </c>
      <c r="J3417" s="1">
        <f t="shared" si="659"/>
        <v>7.8539816339744835E-3</v>
      </c>
      <c r="K3417" s="2">
        <f t="shared" si="665"/>
        <v>2.6728826664807165E-2</v>
      </c>
      <c r="L3417" t="s">
        <v>13</v>
      </c>
    </row>
    <row r="3418" spans="1:12" hidden="1" x14ac:dyDescent="0.3">
      <c r="A3418">
        <v>30</v>
      </c>
      <c r="B3418">
        <v>101</v>
      </c>
      <c r="C3418">
        <v>1</v>
      </c>
      <c r="D3418">
        <v>22</v>
      </c>
      <c r="E3418" t="s">
        <v>15</v>
      </c>
      <c r="F3418">
        <v>5</v>
      </c>
      <c r="G3418">
        <v>3</v>
      </c>
      <c r="J3418" s="1">
        <f t="shared" si="659"/>
        <v>1.9634954084936209E-3</v>
      </c>
      <c r="K3418" s="2">
        <f>EXP(-9.7663+1.83097*LN(F3418)+1.09511*LN(G3418))</f>
        <v>3.6378364277704512E-3</v>
      </c>
      <c r="L3418" t="s">
        <v>13</v>
      </c>
    </row>
    <row r="3419" spans="1:12" hidden="1" x14ac:dyDescent="0.3">
      <c r="A3419">
        <v>30</v>
      </c>
      <c r="B3419">
        <v>101</v>
      </c>
      <c r="C3419">
        <v>1</v>
      </c>
      <c r="D3419">
        <v>24</v>
      </c>
      <c r="E3419" t="s">
        <v>18</v>
      </c>
      <c r="F3419">
        <v>15</v>
      </c>
      <c r="G3419">
        <v>6</v>
      </c>
      <c r="J3419" s="1">
        <f t="shared" si="659"/>
        <v>1.7671458676442587E-2</v>
      </c>
      <c r="K3419" s="2">
        <f t="shared" ref="K3419:K3425" si="666">EXP(-9.81042+1.86563*LN(F3419)+1.0563*LN(G3419))</f>
        <v>5.6950957515054322E-2</v>
      </c>
      <c r="L3419" t="s">
        <v>13</v>
      </c>
    </row>
    <row r="3420" spans="1:12" hidden="1" x14ac:dyDescent="0.3">
      <c r="A3420">
        <v>30</v>
      </c>
      <c r="B3420">
        <v>101</v>
      </c>
      <c r="C3420">
        <v>1</v>
      </c>
      <c r="D3420">
        <v>24</v>
      </c>
      <c r="E3420" t="s">
        <v>18</v>
      </c>
      <c r="F3420">
        <v>10</v>
      </c>
      <c r="G3420">
        <v>6</v>
      </c>
      <c r="J3420" s="1">
        <f t="shared" si="659"/>
        <v>7.8539816339744835E-3</v>
      </c>
      <c r="K3420" s="2">
        <f t="shared" si="666"/>
        <v>2.6728826664807165E-2</v>
      </c>
      <c r="L3420" t="s">
        <v>13</v>
      </c>
    </row>
    <row r="3421" spans="1:12" hidden="1" x14ac:dyDescent="0.3">
      <c r="A3421">
        <v>30</v>
      </c>
      <c r="B3421">
        <v>101</v>
      </c>
      <c r="C3421">
        <v>1</v>
      </c>
      <c r="D3421">
        <v>24</v>
      </c>
      <c r="E3421" t="s">
        <v>18</v>
      </c>
      <c r="F3421">
        <v>10</v>
      </c>
      <c r="G3421">
        <v>6</v>
      </c>
      <c r="J3421" s="1">
        <f t="shared" si="659"/>
        <v>7.8539816339744835E-3</v>
      </c>
      <c r="K3421" s="2">
        <f t="shared" si="666"/>
        <v>2.6728826664807165E-2</v>
      </c>
      <c r="L3421" t="s">
        <v>13</v>
      </c>
    </row>
    <row r="3422" spans="1:12" hidden="1" x14ac:dyDescent="0.3">
      <c r="A3422">
        <v>30</v>
      </c>
      <c r="B3422">
        <v>101</v>
      </c>
      <c r="C3422">
        <v>1</v>
      </c>
      <c r="D3422">
        <v>24</v>
      </c>
      <c r="E3422" t="s">
        <v>18</v>
      </c>
      <c r="F3422">
        <v>15</v>
      </c>
      <c r="G3422">
        <v>6</v>
      </c>
      <c r="J3422" s="1">
        <f t="shared" si="659"/>
        <v>1.7671458676442587E-2</v>
      </c>
      <c r="K3422" s="2">
        <f t="shared" si="666"/>
        <v>5.6950957515054322E-2</v>
      </c>
      <c r="L3422" t="s">
        <v>13</v>
      </c>
    </row>
    <row r="3423" spans="1:12" hidden="1" x14ac:dyDescent="0.3">
      <c r="A3423">
        <v>30</v>
      </c>
      <c r="B3423">
        <v>101</v>
      </c>
      <c r="C3423">
        <v>1</v>
      </c>
      <c r="D3423">
        <v>24</v>
      </c>
      <c r="E3423" t="s">
        <v>18</v>
      </c>
      <c r="F3423">
        <v>15</v>
      </c>
      <c r="G3423">
        <v>6</v>
      </c>
      <c r="J3423" s="1">
        <f t="shared" si="659"/>
        <v>1.7671458676442587E-2</v>
      </c>
      <c r="K3423" s="2">
        <f t="shared" si="666"/>
        <v>5.6950957515054322E-2</v>
      </c>
      <c r="L3423" t="s">
        <v>13</v>
      </c>
    </row>
    <row r="3424" spans="1:12" hidden="1" x14ac:dyDescent="0.3">
      <c r="A3424">
        <v>30</v>
      </c>
      <c r="B3424">
        <v>101</v>
      </c>
      <c r="C3424">
        <v>1</v>
      </c>
      <c r="D3424">
        <v>24</v>
      </c>
      <c r="E3424" t="s">
        <v>18</v>
      </c>
      <c r="F3424">
        <v>10</v>
      </c>
      <c r="G3424">
        <v>6</v>
      </c>
      <c r="J3424" s="1">
        <f t="shared" si="659"/>
        <v>7.8539816339744835E-3</v>
      </c>
      <c r="K3424" s="2">
        <f t="shared" si="666"/>
        <v>2.6728826664807165E-2</v>
      </c>
      <c r="L3424" t="s">
        <v>13</v>
      </c>
    </row>
    <row r="3425" spans="1:12" hidden="1" x14ac:dyDescent="0.3">
      <c r="A3425">
        <v>30</v>
      </c>
      <c r="B3425">
        <v>101</v>
      </c>
      <c r="C3425">
        <v>1</v>
      </c>
      <c r="D3425">
        <v>24</v>
      </c>
      <c r="E3425" t="s">
        <v>18</v>
      </c>
      <c r="F3425">
        <v>5</v>
      </c>
      <c r="G3425">
        <v>6</v>
      </c>
      <c r="J3425" s="1">
        <f t="shared" si="659"/>
        <v>1.9634954084936209E-3</v>
      </c>
      <c r="K3425" s="2">
        <f t="shared" si="666"/>
        <v>7.3344795804612326E-3</v>
      </c>
      <c r="L3425" t="s">
        <v>13</v>
      </c>
    </row>
    <row r="3426" spans="1:12" hidden="1" x14ac:dyDescent="0.3">
      <c r="A3426">
        <v>30</v>
      </c>
      <c r="B3426">
        <v>101</v>
      </c>
      <c r="C3426">
        <v>1</v>
      </c>
      <c r="D3426">
        <v>22</v>
      </c>
      <c r="E3426" t="s">
        <v>15</v>
      </c>
      <c r="F3426">
        <v>5</v>
      </c>
      <c r="G3426">
        <v>3</v>
      </c>
      <c r="J3426" s="1">
        <f t="shared" si="659"/>
        <v>1.9634954084936209E-3</v>
      </c>
      <c r="K3426" s="2">
        <f t="shared" ref="K3426:K3427" si="667">EXP(-9.7663+1.83097*LN(F3426)+1.09511*LN(G3426))</f>
        <v>3.6378364277704512E-3</v>
      </c>
      <c r="L3426" t="s">
        <v>13</v>
      </c>
    </row>
    <row r="3427" spans="1:12" hidden="1" x14ac:dyDescent="0.3">
      <c r="A3427">
        <v>30</v>
      </c>
      <c r="B3427">
        <v>101</v>
      </c>
      <c r="C3427">
        <v>1</v>
      </c>
      <c r="D3427">
        <v>10</v>
      </c>
      <c r="E3427" t="s">
        <v>12</v>
      </c>
      <c r="F3427">
        <v>5</v>
      </c>
      <c r="G3427">
        <v>3</v>
      </c>
      <c r="J3427" s="1">
        <f t="shared" si="659"/>
        <v>1.9634954084936209E-3</v>
      </c>
      <c r="K3427" s="2">
        <f t="shared" si="667"/>
        <v>3.6378364277704512E-3</v>
      </c>
      <c r="L3427" t="s">
        <v>13</v>
      </c>
    </row>
    <row r="3428" spans="1:12" hidden="1" x14ac:dyDescent="0.3">
      <c r="A3428">
        <v>30</v>
      </c>
      <c r="B3428">
        <v>101</v>
      </c>
      <c r="C3428">
        <v>1</v>
      </c>
      <c r="D3428">
        <v>24</v>
      </c>
      <c r="E3428" t="s">
        <v>18</v>
      </c>
      <c r="F3428">
        <v>5</v>
      </c>
      <c r="G3428">
        <v>3</v>
      </c>
      <c r="J3428" s="1">
        <f t="shared" si="659"/>
        <v>1.9634954084936209E-3</v>
      </c>
      <c r="K3428" s="2">
        <f t="shared" ref="K3428:K3431" si="668">EXP(-9.81042+1.86563*LN(F3428)+1.0563*LN(G3428))</f>
        <v>3.5268851656513989E-3</v>
      </c>
      <c r="L3428" t="s">
        <v>13</v>
      </c>
    </row>
    <row r="3429" spans="1:12" hidden="1" x14ac:dyDescent="0.3">
      <c r="A3429">
        <v>31</v>
      </c>
      <c r="B3429">
        <v>102</v>
      </c>
      <c r="C3429">
        <v>1</v>
      </c>
      <c r="D3429">
        <v>24</v>
      </c>
      <c r="E3429" t="s">
        <v>18</v>
      </c>
      <c r="F3429">
        <v>15</v>
      </c>
      <c r="G3429">
        <v>6</v>
      </c>
      <c r="J3429" s="1">
        <f t="shared" si="659"/>
        <v>1.7671458676442587E-2</v>
      </c>
      <c r="K3429" s="2">
        <f t="shared" si="668"/>
        <v>5.6950957515054322E-2</v>
      </c>
      <c r="L3429" t="s">
        <v>13</v>
      </c>
    </row>
    <row r="3430" spans="1:12" hidden="1" x14ac:dyDescent="0.3">
      <c r="A3430">
        <v>31</v>
      </c>
      <c r="B3430">
        <v>102</v>
      </c>
      <c r="C3430">
        <v>1</v>
      </c>
      <c r="D3430">
        <v>24</v>
      </c>
      <c r="E3430" t="s">
        <v>18</v>
      </c>
      <c r="F3430">
        <v>10</v>
      </c>
      <c r="G3430">
        <v>6</v>
      </c>
      <c r="J3430" s="1">
        <f t="shared" si="659"/>
        <v>7.8539816339744835E-3</v>
      </c>
      <c r="K3430" s="2">
        <f t="shared" si="668"/>
        <v>2.6728826664807165E-2</v>
      </c>
      <c r="L3430" t="s">
        <v>13</v>
      </c>
    </row>
    <row r="3431" spans="1:12" hidden="1" x14ac:dyDescent="0.3">
      <c r="A3431">
        <v>31</v>
      </c>
      <c r="B3431">
        <v>102</v>
      </c>
      <c r="C3431">
        <v>1</v>
      </c>
      <c r="D3431">
        <v>24</v>
      </c>
      <c r="E3431" t="s">
        <v>18</v>
      </c>
      <c r="F3431">
        <v>5</v>
      </c>
      <c r="G3431">
        <v>6</v>
      </c>
      <c r="J3431" s="1">
        <f t="shared" si="659"/>
        <v>1.9634954084936209E-3</v>
      </c>
      <c r="K3431" s="2">
        <f t="shared" si="668"/>
        <v>7.3344795804612326E-3</v>
      </c>
      <c r="L3431" t="s">
        <v>13</v>
      </c>
    </row>
    <row r="3432" spans="1:12" hidden="1" x14ac:dyDescent="0.3">
      <c r="A3432">
        <v>31</v>
      </c>
      <c r="B3432">
        <v>102</v>
      </c>
      <c r="C3432">
        <v>1</v>
      </c>
      <c r="D3432">
        <v>22</v>
      </c>
      <c r="E3432" t="s">
        <v>15</v>
      </c>
      <c r="F3432">
        <v>5</v>
      </c>
      <c r="G3432">
        <v>3</v>
      </c>
      <c r="J3432" s="1">
        <f t="shared" si="659"/>
        <v>1.9634954084936209E-3</v>
      </c>
      <c r="K3432" s="2">
        <f t="shared" ref="K3432:K3433" si="669">EXP(-9.7663+1.83097*LN(F3432)+1.09511*LN(G3432))</f>
        <v>3.6378364277704512E-3</v>
      </c>
      <c r="L3432" t="s">
        <v>13</v>
      </c>
    </row>
    <row r="3433" spans="1:12" hidden="1" x14ac:dyDescent="0.3">
      <c r="A3433">
        <v>31</v>
      </c>
      <c r="B3433">
        <v>102</v>
      </c>
      <c r="C3433">
        <v>1</v>
      </c>
      <c r="D3433">
        <v>10</v>
      </c>
      <c r="E3433" t="s">
        <v>12</v>
      </c>
      <c r="F3433">
        <v>5</v>
      </c>
      <c r="G3433">
        <v>3</v>
      </c>
      <c r="J3433" s="1">
        <f t="shared" si="659"/>
        <v>1.9634954084936209E-3</v>
      </c>
      <c r="K3433" s="2">
        <f t="shared" si="669"/>
        <v>3.6378364277704512E-3</v>
      </c>
      <c r="L3433" t="s">
        <v>13</v>
      </c>
    </row>
    <row r="3434" spans="1:12" hidden="1" x14ac:dyDescent="0.3">
      <c r="A3434">
        <v>31</v>
      </c>
      <c r="B3434">
        <v>102</v>
      </c>
      <c r="C3434">
        <v>1</v>
      </c>
      <c r="D3434">
        <v>24</v>
      </c>
      <c r="E3434" t="s">
        <v>18</v>
      </c>
      <c r="F3434">
        <v>5</v>
      </c>
      <c r="G3434">
        <v>3</v>
      </c>
      <c r="J3434" s="1">
        <f t="shared" si="659"/>
        <v>1.9634954084936209E-3</v>
      </c>
      <c r="K3434" s="2">
        <f t="shared" ref="K3434:K3439" si="670">EXP(-9.81042+1.86563*LN(F3434)+1.0563*LN(G3434))</f>
        <v>3.5268851656513989E-3</v>
      </c>
      <c r="L3434" t="s">
        <v>13</v>
      </c>
    </row>
    <row r="3435" spans="1:12" hidden="1" x14ac:dyDescent="0.3">
      <c r="A3435">
        <v>31</v>
      </c>
      <c r="B3435">
        <v>102</v>
      </c>
      <c r="C3435">
        <v>1</v>
      </c>
      <c r="D3435">
        <v>24</v>
      </c>
      <c r="E3435" t="s">
        <v>18</v>
      </c>
      <c r="F3435">
        <v>20</v>
      </c>
      <c r="G3435">
        <v>3</v>
      </c>
      <c r="J3435" s="1">
        <f t="shared" si="659"/>
        <v>3.1415926535897934E-2</v>
      </c>
      <c r="K3435" s="2">
        <f t="shared" si="670"/>
        <v>4.6839527025336621E-2</v>
      </c>
      <c r="L3435" t="s">
        <v>17</v>
      </c>
    </row>
    <row r="3436" spans="1:12" hidden="1" x14ac:dyDescent="0.3">
      <c r="A3436">
        <v>31</v>
      </c>
      <c r="B3436">
        <v>102</v>
      </c>
      <c r="C3436">
        <v>1</v>
      </c>
      <c r="D3436">
        <v>24</v>
      </c>
      <c r="E3436" t="s">
        <v>18</v>
      </c>
      <c r="F3436">
        <v>10</v>
      </c>
      <c r="G3436">
        <v>3</v>
      </c>
      <c r="J3436" s="1">
        <f t="shared" si="659"/>
        <v>7.8539816339744835E-3</v>
      </c>
      <c r="K3436" s="2">
        <f t="shared" si="670"/>
        <v>1.285292313179332E-2</v>
      </c>
      <c r="L3436" t="s">
        <v>13</v>
      </c>
    </row>
    <row r="3437" spans="1:12" hidden="1" x14ac:dyDescent="0.3">
      <c r="A3437">
        <v>31</v>
      </c>
      <c r="B3437">
        <v>102</v>
      </c>
      <c r="C3437">
        <v>1</v>
      </c>
      <c r="D3437">
        <v>2</v>
      </c>
      <c r="E3437" t="s">
        <v>16</v>
      </c>
      <c r="F3437">
        <v>15</v>
      </c>
      <c r="G3437">
        <v>6</v>
      </c>
      <c r="J3437" s="1">
        <f t="shared" si="659"/>
        <v>1.7671458676442587E-2</v>
      </c>
      <c r="K3437" s="2">
        <f t="shared" si="670"/>
        <v>5.6950957515054322E-2</v>
      </c>
      <c r="L3437" t="s">
        <v>13</v>
      </c>
    </row>
    <row r="3438" spans="1:12" hidden="1" x14ac:dyDescent="0.3">
      <c r="A3438">
        <v>31</v>
      </c>
      <c r="B3438">
        <v>102</v>
      </c>
      <c r="C3438">
        <v>1</v>
      </c>
      <c r="D3438">
        <v>2</v>
      </c>
      <c r="E3438" t="s">
        <v>16</v>
      </c>
      <c r="F3438">
        <v>10</v>
      </c>
      <c r="G3438">
        <v>10</v>
      </c>
      <c r="J3438" s="1">
        <f t="shared" si="659"/>
        <v>7.8539816339744835E-3</v>
      </c>
      <c r="K3438" s="2">
        <f t="shared" si="670"/>
        <v>4.5847824058857317E-2</v>
      </c>
      <c r="L3438" t="s">
        <v>13</v>
      </c>
    </row>
    <row r="3439" spans="1:12" hidden="1" x14ac:dyDescent="0.3">
      <c r="A3439">
        <v>31</v>
      </c>
      <c r="B3439">
        <v>102</v>
      </c>
      <c r="C3439">
        <v>1</v>
      </c>
      <c r="D3439">
        <v>2</v>
      </c>
      <c r="E3439" t="s">
        <v>16</v>
      </c>
      <c r="F3439">
        <v>10</v>
      </c>
      <c r="G3439">
        <v>10</v>
      </c>
      <c r="J3439" s="1">
        <f t="shared" si="659"/>
        <v>7.8539816339744835E-3</v>
      </c>
      <c r="K3439" s="2">
        <f t="shared" si="670"/>
        <v>4.5847824058857317E-2</v>
      </c>
      <c r="L3439" t="s">
        <v>13</v>
      </c>
    </row>
    <row r="3440" spans="1:12" hidden="1" x14ac:dyDescent="0.3">
      <c r="A3440">
        <v>31</v>
      </c>
      <c r="B3440">
        <v>102</v>
      </c>
      <c r="C3440">
        <v>1</v>
      </c>
      <c r="D3440">
        <v>14</v>
      </c>
      <c r="E3440" t="s">
        <v>14</v>
      </c>
      <c r="F3440">
        <v>5</v>
      </c>
      <c r="G3440">
        <v>3</v>
      </c>
      <c r="J3440" s="1">
        <f t="shared" si="659"/>
        <v>1.9634954084936209E-3</v>
      </c>
      <c r="K3440" s="2">
        <f t="shared" ref="K3440:K3442" si="671">EXP(-9.7663+1.83097*LN(F3440)+1.09511*LN(G3440))</f>
        <v>3.6378364277704512E-3</v>
      </c>
      <c r="L3440" t="s">
        <v>13</v>
      </c>
    </row>
    <row r="3441" spans="1:12" hidden="1" x14ac:dyDescent="0.3">
      <c r="A3441">
        <v>31</v>
      </c>
      <c r="B3441">
        <v>102</v>
      </c>
      <c r="C3441">
        <v>1</v>
      </c>
      <c r="D3441">
        <v>14</v>
      </c>
      <c r="E3441" t="s">
        <v>14</v>
      </c>
      <c r="F3441">
        <v>5</v>
      </c>
      <c r="G3441">
        <v>3</v>
      </c>
      <c r="J3441" s="1">
        <f t="shared" si="659"/>
        <v>1.9634954084936209E-3</v>
      </c>
      <c r="K3441" s="2">
        <f t="shared" si="671"/>
        <v>3.6378364277704512E-3</v>
      </c>
      <c r="L3441" t="s">
        <v>13</v>
      </c>
    </row>
    <row r="3442" spans="1:12" hidden="1" x14ac:dyDescent="0.3">
      <c r="A3442">
        <v>31</v>
      </c>
      <c r="B3442">
        <v>102</v>
      </c>
      <c r="C3442">
        <v>1</v>
      </c>
      <c r="D3442">
        <v>14</v>
      </c>
      <c r="E3442" t="s">
        <v>14</v>
      </c>
      <c r="F3442">
        <v>5</v>
      </c>
      <c r="G3442">
        <v>3</v>
      </c>
      <c r="J3442" s="1">
        <f t="shared" si="659"/>
        <v>1.9634954084936209E-3</v>
      </c>
      <c r="K3442" s="2">
        <f t="shared" si="671"/>
        <v>3.6378364277704512E-3</v>
      </c>
      <c r="L3442" t="s">
        <v>13</v>
      </c>
    </row>
    <row r="3443" spans="1:12" hidden="1" x14ac:dyDescent="0.3">
      <c r="A3443">
        <v>31</v>
      </c>
      <c r="B3443">
        <v>102</v>
      </c>
      <c r="C3443">
        <v>1</v>
      </c>
      <c r="D3443">
        <v>2</v>
      </c>
      <c r="E3443" t="s">
        <v>16</v>
      </c>
      <c r="F3443">
        <v>10</v>
      </c>
      <c r="G3443">
        <v>10</v>
      </c>
      <c r="J3443" s="1">
        <f t="shared" si="659"/>
        <v>7.8539816339744835E-3</v>
      </c>
      <c r="K3443" s="2">
        <f>EXP(-9.81042+1.86563*LN(F3443)+1.0563*LN(G3443))</f>
        <v>4.5847824058857317E-2</v>
      </c>
      <c r="L3443" t="s">
        <v>13</v>
      </c>
    </row>
    <row r="3444" spans="1:12" hidden="1" x14ac:dyDescent="0.3">
      <c r="A3444">
        <v>31</v>
      </c>
      <c r="B3444">
        <v>102</v>
      </c>
      <c r="C3444">
        <v>1</v>
      </c>
      <c r="D3444">
        <v>10</v>
      </c>
      <c r="E3444" t="s">
        <v>12</v>
      </c>
      <c r="F3444">
        <v>10</v>
      </c>
      <c r="G3444">
        <v>3</v>
      </c>
      <c r="J3444" s="1">
        <f t="shared" si="659"/>
        <v>7.8539816339744835E-3</v>
      </c>
      <c r="K3444" s="2">
        <f t="shared" ref="K3444:K3445" si="672">EXP(-9.7663+1.83097*LN(F3444)+1.09511*LN(G3444))</f>
        <v>1.2942556175112916E-2</v>
      </c>
      <c r="L3444" t="s">
        <v>13</v>
      </c>
    </row>
    <row r="3445" spans="1:12" hidden="1" x14ac:dyDescent="0.3">
      <c r="A3445">
        <v>31</v>
      </c>
      <c r="B3445">
        <v>102</v>
      </c>
      <c r="C3445">
        <v>1</v>
      </c>
      <c r="D3445">
        <v>10</v>
      </c>
      <c r="E3445" t="s">
        <v>12</v>
      </c>
      <c r="F3445">
        <v>5</v>
      </c>
      <c r="G3445">
        <v>3</v>
      </c>
      <c r="J3445" s="1">
        <f t="shared" si="659"/>
        <v>1.9634954084936209E-3</v>
      </c>
      <c r="K3445" s="2">
        <f t="shared" si="672"/>
        <v>3.6378364277704512E-3</v>
      </c>
      <c r="L3445" t="s">
        <v>13</v>
      </c>
    </row>
    <row r="3446" spans="1:12" hidden="1" x14ac:dyDescent="0.3">
      <c r="A3446">
        <v>31</v>
      </c>
      <c r="B3446">
        <v>102</v>
      </c>
      <c r="C3446">
        <v>1</v>
      </c>
      <c r="D3446">
        <v>2</v>
      </c>
      <c r="E3446" t="s">
        <v>16</v>
      </c>
      <c r="F3446">
        <v>10</v>
      </c>
      <c r="G3446">
        <v>10</v>
      </c>
      <c r="J3446" s="1">
        <f t="shared" si="659"/>
        <v>7.8539816339744835E-3</v>
      </c>
      <c r="K3446" s="2">
        <f t="shared" ref="K3446:K3448" si="673">EXP(-9.81042+1.86563*LN(F3446)+1.0563*LN(G3446))</f>
        <v>4.5847824058857317E-2</v>
      </c>
      <c r="L3446" t="s">
        <v>13</v>
      </c>
    </row>
    <row r="3447" spans="1:12" hidden="1" x14ac:dyDescent="0.3">
      <c r="A3447">
        <v>31</v>
      </c>
      <c r="B3447">
        <v>102</v>
      </c>
      <c r="C3447">
        <v>1</v>
      </c>
      <c r="D3447">
        <v>2</v>
      </c>
      <c r="E3447" t="s">
        <v>16</v>
      </c>
      <c r="F3447">
        <v>10</v>
      </c>
      <c r="G3447">
        <v>10</v>
      </c>
      <c r="J3447" s="1">
        <f t="shared" si="659"/>
        <v>7.8539816339744835E-3</v>
      </c>
      <c r="K3447" s="2">
        <f t="shared" si="673"/>
        <v>4.5847824058857317E-2</v>
      </c>
      <c r="L3447" t="s">
        <v>13</v>
      </c>
    </row>
    <row r="3448" spans="1:12" hidden="1" x14ac:dyDescent="0.3">
      <c r="A3448">
        <v>31</v>
      </c>
      <c r="B3448">
        <v>102</v>
      </c>
      <c r="C3448">
        <v>1</v>
      </c>
      <c r="D3448">
        <v>2</v>
      </c>
      <c r="E3448" t="s">
        <v>16</v>
      </c>
      <c r="F3448">
        <v>15</v>
      </c>
      <c r="G3448">
        <v>10</v>
      </c>
      <c r="H3448">
        <v>42</v>
      </c>
      <c r="I3448">
        <v>11</v>
      </c>
      <c r="J3448" s="1">
        <f t="shared" si="659"/>
        <v>1.7671458676442587E-2</v>
      </c>
      <c r="K3448" s="2">
        <f t="shared" si="673"/>
        <v>9.7687695493628809E-2</v>
      </c>
      <c r="L3448" t="s">
        <v>13</v>
      </c>
    </row>
    <row r="3449" spans="1:12" hidden="1" x14ac:dyDescent="0.3">
      <c r="A3449">
        <v>31</v>
      </c>
      <c r="B3449">
        <v>102</v>
      </c>
      <c r="C3449">
        <v>1</v>
      </c>
      <c r="D3449">
        <v>22</v>
      </c>
      <c r="E3449" t="s">
        <v>15</v>
      </c>
      <c r="F3449">
        <v>5</v>
      </c>
      <c r="G3449">
        <v>3</v>
      </c>
      <c r="J3449" s="1">
        <f t="shared" si="659"/>
        <v>1.9634954084936209E-3</v>
      </c>
      <c r="K3449" s="2">
        <f t="shared" ref="K3449:K3456" si="674">EXP(-9.7663+1.83097*LN(F3449)+1.09511*LN(G3449))</f>
        <v>3.6378364277704512E-3</v>
      </c>
      <c r="L3449" t="s">
        <v>13</v>
      </c>
    </row>
    <row r="3450" spans="1:12" hidden="1" x14ac:dyDescent="0.3">
      <c r="A3450">
        <v>31</v>
      </c>
      <c r="B3450">
        <v>102</v>
      </c>
      <c r="C3450">
        <v>1</v>
      </c>
      <c r="D3450">
        <v>10</v>
      </c>
      <c r="E3450" t="s">
        <v>21</v>
      </c>
      <c r="F3450">
        <v>5</v>
      </c>
      <c r="G3450">
        <v>3</v>
      </c>
      <c r="J3450" s="1">
        <f t="shared" si="659"/>
        <v>1.9634954084936209E-3</v>
      </c>
      <c r="K3450" s="2">
        <f t="shared" si="674"/>
        <v>3.6378364277704512E-3</v>
      </c>
      <c r="L3450" t="s">
        <v>13</v>
      </c>
    </row>
    <row r="3451" spans="1:12" hidden="1" x14ac:dyDescent="0.3">
      <c r="A3451">
        <v>31</v>
      </c>
      <c r="B3451">
        <v>102</v>
      </c>
      <c r="C3451">
        <v>1</v>
      </c>
      <c r="D3451">
        <v>10</v>
      </c>
      <c r="E3451" t="s">
        <v>12</v>
      </c>
      <c r="F3451">
        <v>5</v>
      </c>
      <c r="G3451">
        <v>3</v>
      </c>
      <c r="J3451" s="1">
        <f t="shared" si="659"/>
        <v>1.9634954084936209E-3</v>
      </c>
      <c r="K3451" s="2">
        <f t="shared" si="674"/>
        <v>3.6378364277704512E-3</v>
      </c>
      <c r="L3451" t="s">
        <v>13</v>
      </c>
    </row>
    <row r="3452" spans="1:12" hidden="1" x14ac:dyDescent="0.3">
      <c r="A3452">
        <v>31</v>
      </c>
      <c r="B3452">
        <v>102</v>
      </c>
      <c r="C3452">
        <v>1</v>
      </c>
      <c r="D3452">
        <v>10</v>
      </c>
      <c r="E3452" t="s">
        <v>12</v>
      </c>
      <c r="F3452">
        <v>10</v>
      </c>
      <c r="G3452">
        <v>3</v>
      </c>
      <c r="J3452" s="1">
        <f t="shared" si="659"/>
        <v>7.8539816339744835E-3</v>
      </c>
      <c r="K3452" s="2">
        <f t="shared" si="674"/>
        <v>1.2942556175112916E-2</v>
      </c>
      <c r="L3452" t="s">
        <v>13</v>
      </c>
    </row>
    <row r="3453" spans="1:12" hidden="1" x14ac:dyDescent="0.3">
      <c r="A3453">
        <v>31</v>
      </c>
      <c r="B3453">
        <v>102</v>
      </c>
      <c r="C3453">
        <v>1</v>
      </c>
      <c r="D3453">
        <v>22</v>
      </c>
      <c r="E3453" t="s">
        <v>15</v>
      </c>
      <c r="F3453">
        <v>15</v>
      </c>
      <c r="G3453">
        <v>3</v>
      </c>
      <c r="J3453" s="1">
        <f t="shared" si="659"/>
        <v>1.7671458676442587E-2</v>
      </c>
      <c r="K3453" s="2">
        <f t="shared" si="674"/>
        <v>2.719179461263227E-2</v>
      </c>
      <c r="L3453" t="s">
        <v>13</v>
      </c>
    </row>
    <row r="3454" spans="1:12" hidden="1" x14ac:dyDescent="0.3">
      <c r="A3454">
        <v>31</v>
      </c>
      <c r="B3454">
        <v>102</v>
      </c>
      <c r="C3454">
        <v>1</v>
      </c>
      <c r="D3454">
        <v>22</v>
      </c>
      <c r="E3454" t="s">
        <v>15</v>
      </c>
      <c r="F3454">
        <v>5</v>
      </c>
      <c r="G3454">
        <v>3</v>
      </c>
      <c r="J3454" s="1">
        <f t="shared" si="659"/>
        <v>1.9634954084936209E-3</v>
      </c>
      <c r="K3454" s="2">
        <f t="shared" si="674"/>
        <v>3.6378364277704512E-3</v>
      </c>
      <c r="L3454" t="s">
        <v>13</v>
      </c>
    </row>
    <row r="3455" spans="1:12" hidden="1" x14ac:dyDescent="0.3">
      <c r="A3455">
        <v>31</v>
      </c>
      <c r="B3455">
        <v>102</v>
      </c>
      <c r="C3455">
        <v>1</v>
      </c>
      <c r="D3455">
        <v>14</v>
      </c>
      <c r="E3455" t="s">
        <v>14</v>
      </c>
      <c r="F3455">
        <v>10</v>
      </c>
      <c r="G3455">
        <v>3</v>
      </c>
      <c r="J3455" s="1">
        <f t="shared" si="659"/>
        <v>7.8539816339744835E-3</v>
      </c>
      <c r="K3455" s="2">
        <f t="shared" si="674"/>
        <v>1.2942556175112916E-2</v>
      </c>
      <c r="L3455" t="s">
        <v>13</v>
      </c>
    </row>
    <row r="3456" spans="1:12" hidden="1" x14ac:dyDescent="0.3">
      <c r="A3456">
        <v>31</v>
      </c>
      <c r="B3456">
        <v>102</v>
      </c>
      <c r="C3456">
        <v>1</v>
      </c>
      <c r="D3456">
        <v>14</v>
      </c>
      <c r="E3456" t="s">
        <v>14</v>
      </c>
      <c r="F3456">
        <v>5</v>
      </c>
      <c r="G3456">
        <v>3</v>
      </c>
      <c r="J3456" s="1">
        <f t="shared" si="659"/>
        <v>1.9634954084936209E-3</v>
      </c>
      <c r="K3456" s="2">
        <f t="shared" si="674"/>
        <v>3.6378364277704512E-3</v>
      </c>
      <c r="L3456" t="s">
        <v>13</v>
      </c>
    </row>
    <row r="3457" spans="1:12" hidden="1" x14ac:dyDescent="0.3">
      <c r="A3457">
        <v>31</v>
      </c>
      <c r="B3457">
        <v>102</v>
      </c>
      <c r="C3457">
        <v>1</v>
      </c>
      <c r="D3457">
        <v>2</v>
      </c>
      <c r="E3457" t="s">
        <v>16</v>
      </c>
      <c r="F3457">
        <v>10</v>
      </c>
      <c r="G3457">
        <v>10</v>
      </c>
      <c r="J3457" s="1">
        <f t="shared" si="659"/>
        <v>7.8539816339744835E-3</v>
      </c>
      <c r="K3457" s="2">
        <f>EXP(-9.81042+1.86563*LN(F3457)+1.0563*LN(G3457))</f>
        <v>4.5847824058857317E-2</v>
      </c>
      <c r="L3457" t="s">
        <v>13</v>
      </c>
    </row>
    <row r="3458" spans="1:12" hidden="1" x14ac:dyDescent="0.3">
      <c r="A3458">
        <v>31</v>
      </c>
      <c r="B3458">
        <v>102</v>
      </c>
      <c r="C3458">
        <v>1</v>
      </c>
      <c r="D3458">
        <v>10</v>
      </c>
      <c r="E3458" t="s">
        <v>12</v>
      </c>
      <c r="F3458">
        <v>25</v>
      </c>
      <c r="G3458">
        <v>6</v>
      </c>
      <c r="J3458" s="1">
        <f t="shared" si="659"/>
        <v>4.9087385212340517E-2</v>
      </c>
      <c r="K3458" s="2">
        <f>EXP(-9.7663+1.83097*LN(F3458)+1.09511*LN(G3458))</f>
        <v>0.14801210491524977</v>
      </c>
      <c r="L3458" t="s">
        <v>17</v>
      </c>
    </row>
    <row r="3459" spans="1:12" hidden="1" x14ac:dyDescent="0.3">
      <c r="A3459">
        <v>31</v>
      </c>
      <c r="B3459">
        <v>102</v>
      </c>
      <c r="C3459">
        <v>1</v>
      </c>
      <c r="D3459">
        <v>2</v>
      </c>
      <c r="E3459" t="s">
        <v>16</v>
      </c>
      <c r="F3459">
        <v>15</v>
      </c>
      <c r="G3459">
        <v>10</v>
      </c>
      <c r="J3459" s="1">
        <f t="shared" ref="J3459:J3522" si="675">((F3459*F3459/10000)*(PI()/4*C3459))</f>
        <v>1.7671458676442587E-2</v>
      </c>
      <c r="K3459" s="2">
        <f t="shared" ref="K3459:K3460" si="676">EXP(-9.81042+1.86563*LN(F3459)+1.0563*LN(G3459))</f>
        <v>9.7687695493628809E-2</v>
      </c>
      <c r="L3459" t="s">
        <v>13</v>
      </c>
    </row>
    <row r="3460" spans="1:12" hidden="1" x14ac:dyDescent="0.3">
      <c r="A3460">
        <v>31</v>
      </c>
      <c r="B3460">
        <v>102</v>
      </c>
      <c r="C3460">
        <v>1</v>
      </c>
      <c r="D3460">
        <v>2</v>
      </c>
      <c r="E3460" t="s">
        <v>16</v>
      </c>
      <c r="F3460">
        <v>10</v>
      </c>
      <c r="G3460">
        <v>10</v>
      </c>
      <c r="J3460" s="1">
        <f t="shared" si="675"/>
        <v>7.8539816339744835E-3</v>
      </c>
      <c r="K3460" s="2">
        <f t="shared" si="676"/>
        <v>4.5847824058857317E-2</v>
      </c>
      <c r="L3460" t="s">
        <v>13</v>
      </c>
    </row>
    <row r="3461" spans="1:12" hidden="1" x14ac:dyDescent="0.3">
      <c r="A3461">
        <v>31</v>
      </c>
      <c r="B3461">
        <v>102</v>
      </c>
      <c r="C3461">
        <v>1</v>
      </c>
      <c r="D3461">
        <v>10</v>
      </c>
      <c r="E3461" t="s">
        <v>12</v>
      </c>
      <c r="F3461">
        <v>10</v>
      </c>
      <c r="G3461">
        <v>3</v>
      </c>
      <c r="J3461" s="1">
        <f t="shared" si="675"/>
        <v>7.8539816339744835E-3</v>
      </c>
      <c r="K3461" s="2">
        <f t="shared" ref="K3461:K3462" si="677">EXP(-9.7663+1.83097*LN(F3461)+1.09511*LN(G3461))</f>
        <v>1.2942556175112916E-2</v>
      </c>
      <c r="L3461" t="s">
        <v>13</v>
      </c>
    </row>
    <row r="3462" spans="1:12" hidden="1" x14ac:dyDescent="0.3">
      <c r="A3462">
        <v>31</v>
      </c>
      <c r="B3462">
        <v>102</v>
      </c>
      <c r="C3462">
        <v>1</v>
      </c>
      <c r="D3462">
        <v>14</v>
      </c>
      <c r="E3462" t="s">
        <v>14</v>
      </c>
      <c r="F3462">
        <v>5</v>
      </c>
      <c r="G3462">
        <v>3</v>
      </c>
      <c r="J3462" s="1">
        <f t="shared" si="675"/>
        <v>1.9634954084936209E-3</v>
      </c>
      <c r="K3462" s="2">
        <f t="shared" si="677"/>
        <v>3.6378364277704512E-3</v>
      </c>
      <c r="L3462" t="s">
        <v>13</v>
      </c>
    </row>
    <row r="3463" spans="1:12" hidden="1" x14ac:dyDescent="0.3">
      <c r="A3463">
        <v>31</v>
      </c>
      <c r="B3463">
        <v>102</v>
      </c>
      <c r="C3463">
        <v>1</v>
      </c>
      <c r="D3463">
        <v>2</v>
      </c>
      <c r="E3463" t="s">
        <v>16</v>
      </c>
      <c r="F3463">
        <v>15</v>
      </c>
      <c r="G3463">
        <v>10</v>
      </c>
      <c r="J3463" s="1">
        <f t="shared" si="675"/>
        <v>1.7671458676442587E-2</v>
      </c>
      <c r="K3463" s="2">
        <f>EXP(-9.81042+1.86563*LN(F3463)+1.0563*LN(G3463))</f>
        <v>9.7687695493628809E-2</v>
      </c>
      <c r="L3463" t="s">
        <v>13</v>
      </c>
    </row>
    <row r="3464" spans="1:12" hidden="1" x14ac:dyDescent="0.3">
      <c r="A3464">
        <v>31</v>
      </c>
      <c r="B3464">
        <v>102</v>
      </c>
      <c r="C3464">
        <v>1</v>
      </c>
      <c r="D3464">
        <v>10</v>
      </c>
      <c r="E3464" t="s">
        <v>12</v>
      </c>
      <c r="F3464">
        <v>25</v>
      </c>
      <c r="G3464">
        <v>6</v>
      </c>
      <c r="J3464" s="1">
        <f t="shared" si="675"/>
        <v>4.9087385212340517E-2</v>
      </c>
      <c r="K3464" s="2">
        <f>EXP(-9.7663+1.83097*LN(F3464)+1.09511*LN(G3464))</f>
        <v>0.14801210491524977</v>
      </c>
      <c r="L3464" t="s">
        <v>17</v>
      </c>
    </row>
    <row r="3465" spans="1:12" hidden="1" x14ac:dyDescent="0.3">
      <c r="A3465">
        <v>31</v>
      </c>
      <c r="B3465">
        <v>102</v>
      </c>
      <c r="C3465">
        <v>1</v>
      </c>
      <c r="D3465">
        <v>2</v>
      </c>
      <c r="E3465" t="s">
        <v>16</v>
      </c>
      <c r="F3465">
        <v>10</v>
      </c>
      <c r="G3465">
        <v>10</v>
      </c>
      <c r="J3465" s="1">
        <f t="shared" si="675"/>
        <v>7.8539816339744835E-3</v>
      </c>
      <c r="K3465" s="2">
        <f t="shared" ref="K3465:K3469" si="678">EXP(-9.81042+1.86563*LN(F3465)+1.0563*LN(G3465))</f>
        <v>4.5847824058857317E-2</v>
      </c>
      <c r="L3465" t="s">
        <v>13</v>
      </c>
    </row>
    <row r="3466" spans="1:12" hidden="1" x14ac:dyDescent="0.3">
      <c r="A3466">
        <v>31</v>
      </c>
      <c r="B3466">
        <v>102</v>
      </c>
      <c r="C3466">
        <v>1</v>
      </c>
      <c r="D3466">
        <v>2</v>
      </c>
      <c r="E3466" t="s">
        <v>16</v>
      </c>
      <c r="F3466">
        <v>10</v>
      </c>
      <c r="G3466">
        <v>10</v>
      </c>
      <c r="J3466" s="1">
        <f t="shared" si="675"/>
        <v>7.8539816339744835E-3</v>
      </c>
      <c r="K3466" s="2">
        <f t="shared" si="678"/>
        <v>4.5847824058857317E-2</v>
      </c>
      <c r="L3466" t="s">
        <v>13</v>
      </c>
    </row>
    <row r="3467" spans="1:12" hidden="1" x14ac:dyDescent="0.3">
      <c r="A3467">
        <v>31</v>
      </c>
      <c r="B3467">
        <v>102</v>
      </c>
      <c r="C3467">
        <v>1</v>
      </c>
      <c r="D3467">
        <v>2</v>
      </c>
      <c r="E3467" t="s">
        <v>16</v>
      </c>
      <c r="F3467">
        <v>15</v>
      </c>
      <c r="G3467">
        <v>6</v>
      </c>
      <c r="J3467" s="1">
        <f t="shared" si="675"/>
        <v>1.7671458676442587E-2</v>
      </c>
      <c r="K3467" s="2">
        <f t="shared" si="678"/>
        <v>5.6950957515054322E-2</v>
      </c>
      <c r="L3467" t="s">
        <v>13</v>
      </c>
    </row>
    <row r="3468" spans="1:12" hidden="1" x14ac:dyDescent="0.3">
      <c r="A3468">
        <v>31</v>
      </c>
      <c r="B3468">
        <v>102</v>
      </c>
      <c r="C3468">
        <v>1</v>
      </c>
      <c r="D3468">
        <v>2</v>
      </c>
      <c r="E3468" t="s">
        <v>16</v>
      </c>
      <c r="F3468">
        <v>10</v>
      </c>
      <c r="G3468">
        <v>10</v>
      </c>
      <c r="J3468" s="1">
        <f t="shared" si="675"/>
        <v>7.8539816339744835E-3</v>
      </c>
      <c r="K3468" s="2">
        <f t="shared" si="678"/>
        <v>4.5847824058857317E-2</v>
      </c>
      <c r="L3468" t="s">
        <v>13</v>
      </c>
    </row>
    <row r="3469" spans="1:12" hidden="1" x14ac:dyDescent="0.3">
      <c r="A3469">
        <v>31</v>
      </c>
      <c r="B3469">
        <v>102</v>
      </c>
      <c r="C3469">
        <v>1</v>
      </c>
      <c r="D3469">
        <v>2</v>
      </c>
      <c r="E3469" t="s">
        <v>16</v>
      </c>
      <c r="F3469">
        <v>10</v>
      </c>
      <c r="G3469">
        <v>10</v>
      </c>
      <c r="J3469" s="1">
        <f t="shared" si="675"/>
        <v>7.8539816339744835E-3</v>
      </c>
      <c r="K3469" s="2">
        <f t="shared" si="678"/>
        <v>4.5847824058857317E-2</v>
      </c>
      <c r="L3469" t="s">
        <v>13</v>
      </c>
    </row>
    <row r="3470" spans="1:12" hidden="1" x14ac:dyDescent="0.3">
      <c r="A3470">
        <v>31</v>
      </c>
      <c r="B3470">
        <v>102</v>
      </c>
      <c r="C3470">
        <v>1</v>
      </c>
      <c r="D3470">
        <v>22</v>
      </c>
      <c r="E3470" t="s">
        <v>15</v>
      </c>
      <c r="F3470">
        <v>5</v>
      </c>
      <c r="G3470">
        <v>3</v>
      </c>
      <c r="J3470" s="1">
        <f t="shared" si="675"/>
        <v>1.9634954084936209E-3</v>
      </c>
      <c r="K3470" s="2">
        <f t="shared" ref="K3470:K3471" si="679">EXP(-9.7663+1.83097*LN(F3470)+1.09511*LN(G3470))</f>
        <v>3.6378364277704512E-3</v>
      </c>
      <c r="L3470" t="s">
        <v>13</v>
      </c>
    </row>
    <row r="3471" spans="1:12" hidden="1" x14ac:dyDescent="0.3">
      <c r="A3471">
        <v>31</v>
      </c>
      <c r="B3471">
        <v>102</v>
      </c>
      <c r="C3471">
        <v>1</v>
      </c>
      <c r="D3471">
        <v>10</v>
      </c>
      <c r="E3471" t="s">
        <v>12</v>
      </c>
      <c r="F3471">
        <v>5</v>
      </c>
      <c r="G3471">
        <v>3</v>
      </c>
      <c r="J3471" s="1">
        <f t="shared" si="675"/>
        <v>1.9634954084936209E-3</v>
      </c>
      <c r="K3471" s="2">
        <f t="shared" si="679"/>
        <v>3.6378364277704512E-3</v>
      </c>
      <c r="L3471" t="s">
        <v>13</v>
      </c>
    </row>
    <row r="3472" spans="1:12" hidden="1" x14ac:dyDescent="0.3">
      <c r="A3472">
        <v>31</v>
      </c>
      <c r="B3472">
        <v>102</v>
      </c>
      <c r="C3472">
        <v>1</v>
      </c>
      <c r="D3472">
        <v>2</v>
      </c>
      <c r="E3472" t="s">
        <v>16</v>
      </c>
      <c r="F3472">
        <v>10</v>
      </c>
      <c r="G3472">
        <v>10</v>
      </c>
      <c r="J3472" s="1">
        <f t="shared" si="675"/>
        <v>7.8539816339744835E-3</v>
      </c>
      <c r="K3472" s="2">
        <f t="shared" ref="K3472:K3475" si="680">EXP(-9.81042+1.86563*LN(F3472)+1.0563*LN(G3472))</f>
        <v>4.5847824058857317E-2</v>
      </c>
      <c r="L3472" t="s">
        <v>13</v>
      </c>
    </row>
    <row r="3473" spans="1:12" hidden="1" x14ac:dyDescent="0.3">
      <c r="A3473">
        <v>31</v>
      </c>
      <c r="B3473">
        <v>102</v>
      </c>
      <c r="C3473">
        <v>1</v>
      </c>
      <c r="D3473">
        <v>2</v>
      </c>
      <c r="E3473" t="s">
        <v>16</v>
      </c>
      <c r="F3473">
        <v>20</v>
      </c>
      <c r="G3473">
        <v>3</v>
      </c>
      <c r="J3473" s="1">
        <f t="shared" si="675"/>
        <v>3.1415926535897934E-2</v>
      </c>
      <c r="K3473" s="2">
        <f t="shared" si="680"/>
        <v>4.6839527025336621E-2</v>
      </c>
      <c r="L3473" t="s">
        <v>17</v>
      </c>
    </row>
    <row r="3474" spans="1:12" hidden="1" x14ac:dyDescent="0.3">
      <c r="A3474">
        <v>31</v>
      </c>
      <c r="B3474">
        <v>102</v>
      </c>
      <c r="C3474">
        <v>1</v>
      </c>
      <c r="D3474">
        <v>2</v>
      </c>
      <c r="E3474" t="s">
        <v>16</v>
      </c>
      <c r="F3474">
        <v>10</v>
      </c>
      <c r="G3474">
        <v>10</v>
      </c>
      <c r="J3474" s="1">
        <f t="shared" si="675"/>
        <v>7.8539816339744835E-3</v>
      </c>
      <c r="K3474" s="2">
        <f t="shared" si="680"/>
        <v>4.5847824058857317E-2</v>
      </c>
      <c r="L3474" t="s">
        <v>13</v>
      </c>
    </row>
    <row r="3475" spans="1:12" hidden="1" x14ac:dyDescent="0.3">
      <c r="A3475">
        <v>31</v>
      </c>
      <c r="B3475">
        <v>103</v>
      </c>
      <c r="C3475">
        <v>1</v>
      </c>
      <c r="D3475">
        <v>24</v>
      </c>
      <c r="E3475" t="s">
        <v>18</v>
      </c>
      <c r="F3475">
        <v>10</v>
      </c>
      <c r="G3475">
        <v>5</v>
      </c>
      <c r="J3475" s="1">
        <f t="shared" si="675"/>
        <v>7.8539816339744835E-3</v>
      </c>
      <c r="K3475" s="2">
        <f t="shared" si="680"/>
        <v>2.2046555420420225E-2</v>
      </c>
      <c r="L3475" t="s">
        <v>13</v>
      </c>
    </row>
    <row r="3476" spans="1:12" hidden="1" x14ac:dyDescent="0.3">
      <c r="A3476">
        <v>31</v>
      </c>
      <c r="B3476">
        <v>103</v>
      </c>
      <c r="C3476">
        <v>1</v>
      </c>
      <c r="D3476">
        <v>10</v>
      </c>
      <c r="E3476" t="s">
        <v>12</v>
      </c>
      <c r="F3476">
        <v>10</v>
      </c>
      <c r="G3476">
        <v>3</v>
      </c>
      <c r="J3476" s="1">
        <f t="shared" si="675"/>
        <v>7.8539816339744835E-3</v>
      </c>
      <c r="K3476" s="2">
        <f t="shared" ref="K3476:K3477" si="681">EXP(-9.7663+1.83097*LN(F3476)+1.09511*LN(G3476))</f>
        <v>1.2942556175112916E-2</v>
      </c>
      <c r="L3476" t="s">
        <v>13</v>
      </c>
    </row>
    <row r="3477" spans="1:12" hidden="1" x14ac:dyDescent="0.3">
      <c r="A3477">
        <v>31</v>
      </c>
      <c r="B3477">
        <v>103</v>
      </c>
      <c r="C3477">
        <v>1</v>
      </c>
      <c r="D3477">
        <v>10</v>
      </c>
      <c r="E3477" t="s">
        <v>12</v>
      </c>
      <c r="F3477">
        <v>5</v>
      </c>
      <c r="G3477">
        <v>3</v>
      </c>
      <c r="J3477" s="1">
        <f t="shared" si="675"/>
        <v>1.9634954084936209E-3</v>
      </c>
      <c r="K3477" s="2">
        <f t="shared" si="681"/>
        <v>3.6378364277704512E-3</v>
      </c>
      <c r="L3477" t="s">
        <v>13</v>
      </c>
    </row>
    <row r="3478" spans="1:12" hidden="1" x14ac:dyDescent="0.3">
      <c r="A3478">
        <v>31</v>
      </c>
      <c r="B3478">
        <v>103</v>
      </c>
      <c r="C3478">
        <v>1</v>
      </c>
      <c r="D3478">
        <v>24</v>
      </c>
      <c r="E3478" t="s">
        <v>18</v>
      </c>
      <c r="F3478">
        <v>5</v>
      </c>
      <c r="G3478">
        <v>3</v>
      </c>
      <c r="J3478" s="1">
        <f t="shared" si="675"/>
        <v>1.9634954084936209E-3</v>
      </c>
      <c r="K3478" s="2">
        <f t="shared" ref="K3478:K3479" si="682">EXP(-9.81042+1.86563*LN(F3478)+1.0563*LN(G3478))</f>
        <v>3.5268851656513989E-3</v>
      </c>
      <c r="L3478" t="s">
        <v>13</v>
      </c>
    </row>
    <row r="3479" spans="1:12" hidden="1" x14ac:dyDescent="0.3">
      <c r="A3479">
        <v>31</v>
      </c>
      <c r="B3479">
        <v>103</v>
      </c>
      <c r="C3479">
        <v>1</v>
      </c>
      <c r="D3479">
        <v>24</v>
      </c>
      <c r="E3479" t="s">
        <v>18</v>
      </c>
      <c r="F3479">
        <v>10</v>
      </c>
      <c r="G3479">
        <v>6</v>
      </c>
      <c r="J3479" s="1">
        <f t="shared" si="675"/>
        <v>7.8539816339744835E-3</v>
      </c>
      <c r="K3479" s="2">
        <f t="shared" si="682"/>
        <v>2.6728826664807165E-2</v>
      </c>
      <c r="L3479" t="s">
        <v>13</v>
      </c>
    </row>
    <row r="3480" spans="1:12" hidden="1" x14ac:dyDescent="0.3">
      <c r="A3480">
        <v>31</v>
      </c>
      <c r="B3480">
        <v>103</v>
      </c>
      <c r="C3480">
        <v>1</v>
      </c>
      <c r="D3480">
        <v>22</v>
      </c>
      <c r="E3480" t="s">
        <v>15</v>
      </c>
      <c r="F3480">
        <v>5</v>
      </c>
      <c r="G3480">
        <v>3</v>
      </c>
      <c r="J3480" s="1">
        <f t="shared" si="675"/>
        <v>1.9634954084936209E-3</v>
      </c>
      <c r="K3480" s="2">
        <f>EXP(-9.7663+1.83097*LN(F3480)+1.09511*LN(G3480))</f>
        <v>3.6378364277704512E-3</v>
      </c>
      <c r="L3480" t="s">
        <v>13</v>
      </c>
    </row>
    <row r="3481" spans="1:12" hidden="1" x14ac:dyDescent="0.3">
      <c r="A3481">
        <v>31</v>
      </c>
      <c r="B3481">
        <v>103</v>
      </c>
      <c r="C3481">
        <v>1</v>
      </c>
      <c r="D3481">
        <v>24</v>
      </c>
      <c r="E3481" t="s">
        <v>18</v>
      </c>
      <c r="F3481">
        <v>15</v>
      </c>
      <c r="G3481">
        <v>6</v>
      </c>
      <c r="J3481" s="1">
        <f t="shared" si="675"/>
        <v>1.7671458676442587E-2</v>
      </c>
      <c r="K3481" s="2">
        <f t="shared" ref="K3481:K3487" si="683">EXP(-9.81042+1.86563*LN(F3481)+1.0563*LN(G3481))</f>
        <v>5.6950957515054322E-2</v>
      </c>
      <c r="L3481" t="s">
        <v>13</v>
      </c>
    </row>
    <row r="3482" spans="1:12" hidden="1" x14ac:dyDescent="0.3">
      <c r="A3482">
        <v>31</v>
      </c>
      <c r="B3482">
        <v>103</v>
      </c>
      <c r="C3482">
        <v>1</v>
      </c>
      <c r="D3482">
        <v>24</v>
      </c>
      <c r="E3482" t="s">
        <v>18</v>
      </c>
      <c r="F3482">
        <v>10</v>
      </c>
      <c r="G3482">
        <v>6</v>
      </c>
      <c r="J3482" s="1">
        <f t="shared" si="675"/>
        <v>7.8539816339744835E-3</v>
      </c>
      <c r="K3482" s="2">
        <f t="shared" si="683"/>
        <v>2.6728826664807165E-2</v>
      </c>
      <c r="L3482" t="s">
        <v>13</v>
      </c>
    </row>
    <row r="3483" spans="1:12" hidden="1" x14ac:dyDescent="0.3">
      <c r="A3483">
        <v>31</v>
      </c>
      <c r="B3483">
        <v>103</v>
      </c>
      <c r="C3483">
        <v>1</v>
      </c>
      <c r="D3483">
        <v>24</v>
      </c>
      <c r="E3483" t="s">
        <v>18</v>
      </c>
      <c r="F3483">
        <v>10</v>
      </c>
      <c r="G3483">
        <v>6</v>
      </c>
      <c r="J3483" s="1">
        <f t="shared" si="675"/>
        <v>7.8539816339744835E-3</v>
      </c>
      <c r="K3483" s="2">
        <f t="shared" si="683"/>
        <v>2.6728826664807165E-2</v>
      </c>
      <c r="L3483" t="s">
        <v>13</v>
      </c>
    </row>
    <row r="3484" spans="1:12" hidden="1" x14ac:dyDescent="0.3">
      <c r="A3484">
        <v>31</v>
      </c>
      <c r="B3484">
        <v>103</v>
      </c>
      <c r="C3484">
        <v>1</v>
      </c>
      <c r="D3484">
        <v>24</v>
      </c>
      <c r="E3484" t="s">
        <v>18</v>
      </c>
      <c r="F3484">
        <v>15</v>
      </c>
      <c r="G3484">
        <v>6</v>
      </c>
      <c r="J3484" s="1">
        <f t="shared" si="675"/>
        <v>1.7671458676442587E-2</v>
      </c>
      <c r="K3484" s="2">
        <f t="shared" si="683"/>
        <v>5.6950957515054322E-2</v>
      </c>
      <c r="L3484" t="s">
        <v>13</v>
      </c>
    </row>
    <row r="3485" spans="1:12" hidden="1" x14ac:dyDescent="0.3">
      <c r="A3485">
        <v>31</v>
      </c>
      <c r="B3485">
        <v>103</v>
      </c>
      <c r="C3485">
        <v>1</v>
      </c>
      <c r="D3485">
        <v>24</v>
      </c>
      <c r="E3485" t="s">
        <v>18</v>
      </c>
      <c r="F3485">
        <v>15</v>
      </c>
      <c r="G3485">
        <v>6</v>
      </c>
      <c r="J3485" s="1">
        <f t="shared" si="675"/>
        <v>1.7671458676442587E-2</v>
      </c>
      <c r="K3485" s="2">
        <f t="shared" si="683"/>
        <v>5.6950957515054322E-2</v>
      </c>
      <c r="L3485" t="s">
        <v>13</v>
      </c>
    </row>
    <row r="3486" spans="1:12" hidden="1" x14ac:dyDescent="0.3">
      <c r="A3486">
        <v>31</v>
      </c>
      <c r="B3486">
        <v>103</v>
      </c>
      <c r="C3486">
        <v>1</v>
      </c>
      <c r="D3486">
        <v>24</v>
      </c>
      <c r="E3486" t="s">
        <v>18</v>
      </c>
      <c r="F3486">
        <v>10</v>
      </c>
      <c r="G3486">
        <v>6</v>
      </c>
      <c r="J3486" s="1">
        <f t="shared" si="675"/>
        <v>7.8539816339744835E-3</v>
      </c>
      <c r="K3486" s="2">
        <f t="shared" si="683"/>
        <v>2.6728826664807165E-2</v>
      </c>
      <c r="L3486" t="s">
        <v>13</v>
      </c>
    </row>
    <row r="3487" spans="1:12" hidden="1" x14ac:dyDescent="0.3">
      <c r="A3487">
        <v>31</v>
      </c>
      <c r="B3487">
        <v>103</v>
      </c>
      <c r="C3487">
        <v>1</v>
      </c>
      <c r="D3487">
        <v>24</v>
      </c>
      <c r="E3487" t="s">
        <v>18</v>
      </c>
      <c r="F3487">
        <v>5</v>
      </c>
      <c r="G3487">
        <v>6</v>
      </c>
      <c r="J3487" s="1">
        <f t="shared" si="675"/>
        <v>1.9634954084936209E-3</v>
      </c>
      <c r="K3487" s="2">
        <f t="shared" si="683"/>
        <v>7.3344795804612326E-3</v>
      </c>
      <c r="L3487" t="s">
        <v>13</v>
      </c>
    </row>
    <row r="3488" spans="1:12" hidden="1" x14ac:dyDescent="0.3">
      <c r="A3488">
        <v>31</v>
      </c>
      <c r="B3488">
        <v>103</v>
      </c>
      <c r="C3488">
        <v>1</v>
      </c>
      <c r="D3488">
        <v>22</v>
      </c>
      <c r="E3488" t="s">
        <v>15</v>
      </c>
      <c r="F3488">
        <v>5</v>
      </c>
      <c r="G3488">
        <v>3</v>
      </c>
      <c r="J3488" s="1">
        <f t="shared" si="675"/>
        <v>1.9634954084936209E-3</v>
      </c>
      <c r="K3488" s="2">
        <f t="shared" ref="K3488:K3489" si="684">EXP(-9.7663+1.83097*LN(F3488)+1.09511*LN(G3488))</f>
        <v>3.6378364277704512E-3</v>
      </c>
      <c r="L3488" t="s">
        <v>13</v>
      </c>
    </row>
    <row r="3489" spans="1:12" hidden="1" x14ac:dyDescent="0.3">
      <c r="A3489">
        <v>31</v>
      </c>
      <c r="B3489">
        <v>103</v>
      </c>
      <c r="C3489">
        <v>1</v>
      </c>
      <c r="D3489">
        <v>10</v>
      </c>
      <c r="E3489" t="s">
        <v>12</v>
      </c>
      <c r="F3489">
        <v>5</v>
      </c>
      <c r="G3489">
        <v>3</v>
      </c>
      <c r="J3489" s="1">
        <f t="shared" si="675"/>
        <v>1.9634954084936209E-3</v>
      </c>
      <c r="K3489" s="2">
        <f t="shared" si="684"/>
        <v>3.6378364277704512E-3</v>
      </c>
      <c r="L3489" t="s">
        <v>13</v>
      </c>
    </row>
    <row r="3490" spans="1:12" hidden="1" x14ac:dyDescent="0.3">
      <c r="A3490">
        <v>31</v>
      </c>
      <c r="B3490">
        <v>103</v>
      </c>
      <c r="C3490">
        <v>1</v>
      </c>
      <c r="D3490">
        <v>24</v>
      </c>
      <c r="E3490" t="s">
        <v>18</v>
      </c>
      <c r="F3490">
        <v>5</v>
      </c>
      <c r="G3490">
        <v>3</v>
      </c>
      <c r="J3490" s="1">
        <f t="shared" si="675"/>
        <v>1.9634954084936209E-3</v>
      </c>
      <c r="K3490" s="2">
        <f t="shared" ref="K3490:K3493" si="685">EXP(-9.81042+1.86563*LN(F3490)+1.0563*LN(G3490))</f>
        <v>3.5268851656513989E-3</v>
      </c>
      <c r="L3490" t="s">
        <v>13</v>
      </c>
    </row>
    <row r="3491" spans="1:12" hidden="1" x14ac:dyDescent="0.3">
      <c r="A3491">
        <v>31</v>
      </c>
      <c r="B3491">
        <v>103</v>
      </c>
      <c r="C3491">
        <v>1</v>
      </c>
      <c r="D3491">
        <v>24</v>
      </c>
      <c r="E3491" t="s">
        <v>18</v>
      </c>
      <c r="F3491">
        <v>15</v>
      </c>
      <c r="G3491">
        <v>6</v>
      </c>
      <c r="J3491" s="1">
        <f t="shared" si="675"/>
        <v>1.7671458676442587E-2</v>
      </c>
      <c r="K3491" s="2">
        <f t="shared" si="685"/>
        <v>5.6950957515054322E-2</v>
      </c>
      <c r="L3491" t="s">
        <v>13</v>
      </c>
    </row>
    <row r="3492" spans="1:12" hidden="1" x14ac:dyDescent="0.3">
      <c r="A3492">
        <v>31</v>
      </c>
      <c r="B3492">
        <v>103</v>
      </c>
      <c r="C3492">
        <v>1</v>
      </c>
      <c r="D3492">
        <v>24</v>
      </c>
      <c r="E3492" t="s">
        <v>18</v>
      </c>
      <c r="F3492">
        <v>10</v>
      </c>
      <c r="G3492">
        <v>6</v>
      </c>
      <c r="J3492" s="1">
        <f t="shared" si="675"/>
        <v>7.8539816339744835E-3</v>
      </c>
      <c r="K3492" s="2">
        <f t="shared" si="685"/>
        <v>2.6728826664807165E-2</v>
      </c>
      <c r="L3492" t="s">
        <v>13</v>
      </c>
    </row>
    <row r="3493" spans="1:12" hidden="1" x14ac:dyDescent="0.3">
      <c r="A3493">
        <v>31</v>
      </c>
      <c r="B3493">
        <v>103</v>
      </c>
      <c r="C3493">
        <v>1</v>
      </c>
      <c r="D3493">
        <v>24</v>
      </c>
      <c r="E3493" t="s">
        <v>18</v>
      </c>
      <c r="F3493">
        <v>5</v>
      </c>
      <c r="G3493">
        <v>6</v>
      </c>
      <c r="J3493" s="1">
        <f t="shared" si="675"/>
        <v>1.9634954084936209E-3</v>
      </c>
      <c r="K3493" s="2">
        <f t="shared" si="685"/>
        <v>7.3344795804612326E-3</v>
      </c>
      <c r="L3493" t="s">
        <v>13</v>
      </c>
    </row>
    <row r="3494" spans="1:12" hidden="1" x14ac:dyDescent="0.3">
      <c r="A3494">
        <v>31</v>
      </c>
      <c r="B3494">
        <v>103</v>
      </c>
      <c r="C3494">
        <v>1</v>
      </c>
      <c r="D3494">
        <v>22</v>
      </c>
      <c r="E3494" t="s">
        <v>15</v>
      </c>
      <c r="F3494">
        <v>5</v>
      </c>
      <c r="G3494">
        <v>3</v>
      </c>
      <c r="J3494" s="1">
        <f t="shared" si="675"/>
        <v>1.9634954084936209E-3</v>
      </c>
      <c r="K3494" s="2">
        <f t="shared" ref="K3494:K3495" si="686">EXP(-9.7663+1.83097*LN(F3494)+1.09511*LN(G3494))</f>
        <v>3.6378364277704512E-3</v>
      </c>
      <c r="L3494" t="s">
        <v>13</v>
      </c>
    </row>
    <row r="3495" spans="1:12" hidden="1" x14ac:dyDescent="0.3">
      <c r="A3495">
        <v>31</v>
      </c>
      <c r="B3495">
        <v>103</v>
      </c>
      <c r="C3495">
        <v>1</v>
      </c>
      <c r="D3495">
        <v>10</v>
      </c>
      <c r="E3495" t="s">
        <v>12</v>
      </c>
      <c r="F3495">
        <v>5</v>
      </c>
      <c r="G3495">
        <v>3</v>
      </c>
      <c r="J3495" s="1">
        <f t="shared" si="675"/>
        <v>1.9634954084936209E-3</v>
      </c>
      <c r="K3495" s="2">
        <f t="shared" si="686"/>
        <v>3.6378364277704512E-3</v>
      </c>
      <c r="L3495" t="s">
        <v>13</v>
      </c>
    </row>
    <row r="3496" spans="1:12" hidden="1" x14ac:dyDescent="0.3">
      <c r="A3496">
        <v>31</v>
      </c>
      <c r="B3496">
        <v>103</v>
      </c>
      <c r="C3496">
        <v>1</v>
      </c>
      <c r="D3496">
        <v>24</v>
      </c>
      <c r="E3496" t="s">
        <v>18</v>
      </c>
      <c r="F3496">
        <v>5</v>
      </c>
      <c r="G3496">
        <v>3</v>
      </c>
      <c r="J3496" s="1">
        <f t="shared" si="675"/>
        <v>1.9634954084936209E-3</v>
      </c>
      <c r="K3496" s="2">
        <f t="shared" ref="K3496:K3501" si="687">EXP(-9.81042+1.86563*LN(F3496)+1.0563*LN(G3496))</f>
        <v>3.5268851656513989E-3</v>
      </c>
      <c r="L3496" t="s">
        <v>13</v>
      </c>
    </row>
    <row r="3497" spans="1:12" hidden="1" x14ac:dyDescent="0.3">
      <c r="A3497">
        <v>31</v>
      </c>
      <c r="B3497">
        <v>103</v>
      </c>
      <c r="C3497">
        <v>1</v>
      </c>
      <c r="D3497">
        <v>24</v>
      </c>
      <c r="E3497" t="s">
        <v>18</v>
      </c>
      <c r="F3497">
        <v>20</v>
      </c>
      <c r="G3497">
        <v>3</v>
      </c>
      <c r="J3497" s="1">
        <f t="shared" si="675"/>
        <v>3.1415926535897934E-2</v>
      </c>
      <c r="K3497" s="2">
        <f t="shared" si="687"/>
        <v>4.6839527025336621E-2</v>
      </c>
      <c r="L3497" t="s">
        <v>17</v>
      </c>
    </row>
    <row r="3498" spans="1:12" hidden="1" x14ac:dyDescent="0.3">
      <c r="A3498">
        <v>31</v>
      </c>
      <c r="B3498">
        <v>103</v>
      </c>
      <c r="C3498">
        <v>1</v>
      </c>
      <c r="D3498">
        <v>24</v>
      </c>
      <c r="E3498" t="s">
        <v>18</v>
      </c>
      <c r="F3498">
        <v>10</v>
      </c>
      <c r="G3498">
        <v>3</v>
      </c>
      <c r="J3498" s="1">
        <f t="shared" si="675"/>
        <v>7.8539816339744835E-3</v>
      </c>
      <c r="K3498" s="2">
        <f t="shared" si="687"/>
        <v>1.285292313179332E-2</v>
      </c>
      <c r="L3498" t="s">
        <v>13</v>
      </c>
    </row>
    <row r="3499" spans="1:12" hidden="1" x14ac:dyDescent="0.3">
      <c r="A3499">
        <v>31</v>
      </c>
      <c r="B3499">
        <v>103</v>
      </c>
      <c r="C3499">
        <v>1</v>
      </c>
      <c r="D3499">
        <v>24</v>
      </c>
      <c r="E3499" t="s">
        <v>18</v>
      </c>
      <c r="F3499">
        <v>15</v>
      </c>
      <c r="G3499">
        <v>6</v>
      </c>
      <c r="J3499" s="1">
        <f t="shared" si="675"/>
        <v>1.7671458676442587E-2</v>
      </c>
      <c r="K3499" s="2">
        <f t="shared" si="687"/>
        <v>5.6950957515054322E-2</v>
      </c>
      <c r="L3499" t="s">
        <v>13</v>
      </c>
    </row>
    <row r="3500" spans="1:12" hidden="1" x14ac:dyDescent="0.3">
      <c r="A3500">
        <v>31</v>
      </c>
      <c r="B3500">
        <v>103</v>
      </c>
      <c r="C3500">
        <v>1</v>
      </c>
      <c r="D3500">
        <v>2</v>
      </c>
      <c r="E3500" t="s">
        <v>16</v>
      </c>
      <c r="F3500">
        <v>10</v>
      </c>
      <c r="G3500">
        <v>10</v>
      </c>
      <c r="J3500" s="1">
        <f t="shared" si="675"/>
        <v>7.8539816339744835E-3</v>
      </c>
      <c r="K3500" s="2">
        <f t="shared" si="687"/>
        <v>4.5847824058857317E-2</v>
      </c>
      <c r="L3500" t="s">
        <v>13</v>
      </c>
    </row>
    <row r="3501" spans="1:12" hidden="1" x14ac:dyDescent="0.3">
      <c r="A3501">
        <v>31</v>
      </c>
      <c r="B3501">
        <v>103</v>
      </c>
      <c r="C3501">
        <v>1</v>
      </c>
      <c r="D3501">
        <v>2</v>
      </c>
      <c r="E3501" t="s">
        <v>16</v>
      </c>
      <c r="F3501">
        <v>10</v>
      </c>
      <c r="G3501">
        <v>10</v>
      </c>
      <c r="J3501" s="1">
        <f t="shared" si="675"/>
        <v>7.8539816339744835E-3</v>
      </c>
      <c r="K3501" s="2">
        <f t="shared" si="687"/>
        <v>4.5847824058857317E-2</v>
      </c>
      <c r="L3501" t="s">
        <v>13</v>
      </c>
    </row>
    <row r="3502" spans="1:12" hidden="1" x14ac:dyDescent="0.3">
      <c r="A3502">
        <v>31</v>
      </c>
      <c r="B3502">
        <v>103</v>
      </c>
      <c r="C3502">
        <v>1</v>
      </c>
      <c r="D3502">
        <v>14</v>
      </c>
      <c r="E3502" t="s">
        <v>14</v>
      </c>
      <c r="F3502">
        <v>5</v>
      </c>
      <c r="G3502">
        <v>3</v>
      </c>
      <c r="J3502" s="1">
        <f t="shared" si="675"/>
        <v>1.9634954084936209E-3</v>
      </c>
      <c r="K3502" s="2">
        <f t="shared" ref="K3502:K3504" si="688">EXP(-9.7663+1.83097*LN(F3502)+1.09511*LN(G3502))</f>
        <v>3.6378364277704512E-3</v>
      </c>
      <c r="L3502" t="s">
        <v>13</v>
      </c>
    </row>
    <row r="3503" spans="1:12" hidden="1" x14ac:dyDescent="0.3">
      <c r="A3503">
        <v>31</v>
      </c>
      <c r="B3503">
        <v>103</v>
      </c>
      <c r="C3503">
        <v>1</v>
      </c>
      <c r="D3503">
        <v>14</v>
      </c>
      <c r="E3503" t="s">
        <v>14</v>
      </c>
      <c r="F3503">
        <v>5</v>
      </c>
      <c r="G3503">
        <v>3</v>
      </c>
      <c r="J3503" s="1">
        <f t="shared" si="675"/>
        <v>1.9634954084936209E-3</v>
      </c>
      <c r="K3503" s="2">
        <f t="shared" si="688"/>
        <v>3.6378364277704512E-3</v>
      </c>
      <c r="L3503" t="s">
        <v>13</v>
      </c>
    </row>
    <row r="3504" spans="1:12" hidden="1" x14ac:dyDescent="0.3">
      <c r="A3504">
        <v>31</v>
      </c>
      <c r="B3504">
        <v>103</v>
      </c>
      <c r="C3504">
        <v>1</v>
      </c>
      <c r="D3504">
        <v>14</v>
      </c>
      <c r="E3504" t="s">
        <v>14</v>
      </c>
      <c r="F3504">
        <v>5</v>
      </c>
      <c r="G3504">
        <v>3</v>
      </c>
      <c r="J3504" s="1">
        <f t="shared" si="675"/>
        <v>1.9634954084936209E-3</v>
      </c>
      <c r="K3504" s="2">
        <f t="shared" si="688"/>
        <v>3.6378364277704512E-3</v>
      </c>
      <c r="L3504" t="s">
        <v>13</v>
      </c>
    </row>
    <row r="3505" spans="1:12" hidden="1" x14ac:dyDescent="0.3">
      <c r="A3505">
        <v>31</v>
      </c>
      <c r="B3505">
        <v>103</v>
      </c>
      <c r="C3505">
        <v>1</v>
      </c>
      <c r="D3505">
        <v>2</v>
      </c>
      <c r="E3505" t="s">
        <v>16</v>
      </c>
      <c r="F3505">
        <v>10</v>
      </c>
      <c r="G3505">
        <v>10</v>
      </c>
      <c r="J3505" s="1">
        <f t="shared" si="675"/>
        <v>7.8539816339744835E-3</v>
      </c>
      <c r="K3505" s="2">
        <f>EXP(-9.81042+1.86563*LN(F3505)+1.0563*LN(G3505))</f>
        <v>4.5847824058857317E-2</v>
      </c>
      <c r="L3505" t="s">
        <v>13</v>
      </c>
    </row>
    <row r="3506" spans="1:12" hidden="1" x14ac:dyDescent="0.3">
      <c r="A3506">
        <v>31</v>
      </c>
      <c r="B3506">
        <v>103</v>
      </c>
      <c r="C3506">
        <v>1</v>
      </c>
      <c r="D3506">
        <v>10</v>
      </c>
      <c r="E3506" t="s">
        <v>12</v>
      </c>
      <c r="F3506">
        <v>10</v>
      </c>
      <c r="G3506">
        <v>3</v>
      </c>
      <c r="J3506" s="1">
        <f t="shared" si="675"/>
        <v>7.8539816339744835E-3</v>
      </c>
      <c r="K3506" s="2">
        <f t="shared" ref="K3506:K3507" si="689">EXP(-9.7663+1.83097*LN(F3506)+1.09511*LN(G3506))</f>
        <v>1.2942556175112916E-2</v>
      </c>
      <c r="L3506" t="s">
        <v>13</v>
      </c>
    </row>
    <row r="3507" spans="1:12" hidden="1" x14ac:dyDescent="0.3">
      <c r="A3507">
        <v>31</v>
      </c>
      <c r="B3507">
        <v>103</v>
      </c>
      <c r="C3507">
        <v>1</v>
      </c>
      <c r="D3507">
        <v>10</v>
      </c>
      <c r="E3507" t="s">
        <v>12</v>
      </c>
      <c r="F3507">
        <v>5</v>
      </c>
      <c r="G3507">
        <v>3</v>
      </c>
      <c r="J3507" s="1">
        <f t="shared" si="675"/>
        <v>1.9634954084936209E-3</v>
      </c>
      <c r="K3507" s="2">
        <f t="shared" si="689"/>
        <v>3.6378364277704512E-3</v>
      </c>
      <c r="L3507" t="s">
        <v>13</v>
      </c>
    </row>
    <row r="3508" spans="1:12" hidden="1" x14ac:dyDescent="0.3">
      <c r="A3508">
        <v>31</v>
      </c>
      <c r="B3508">
        <v>103</v>
      </c>
      <c r="C3508">
        <v>1</v>
      </c>
      <c r="D3508">
        <v>2</v>
      </c>
      <c r="E3508" t="s">
        <v>16</v>
      </c>
      <c r="F3508">
        <v>10</v>
      </c>
      <c r="G3508">
        <v>10</v>
      </c>
      <c r="J3508" s="1">
        <f t="shared" si="675"/>
        <v>7.8539816339744835E-3</v>
      </c>
      <c r="K3508" s="2">
        <f t="shared" ref="K3508:K3510" si="690">EXP(-9.81042+1.86563*LN(F3508)+1.0563*LN(G3508))</f>
        <v>4.5847824058857317E-2</v>
      </c>
      <c r="L3508" t="s">
        <v>13</v>
      </c>
    </row>
    <row r="3509" spans="1:12" hidden="1" x14ac:dyDescent="0.3">
      <c r="A3509">
        <v>31</v>
      </c>
      <c r="B3509">
        <v>103</v>
      </c>
      <c r="C3509">
        <v>1</v>
      </c>
      <c r="D3509">
        <v>2</v>
      </c>
      <c r="E3509" t="s">
        <v>16</v>
      </c>
      <c r="F3509">
        <v>15</v>
      </c>
      <c r="G3509">
        <v>10</v>
      </c>
      <c r="J3509" s="1">
        <f t="shared" si="675"/>
        <v>1.7671458676442587E-2</v>
      </c>
      <c r="K3509" s="2">
        <f t="shared" si="690"/>
        <v>9.7687695493628809E-2</v>
      </c>
      <c r="L3509" t="s">
        <v>13</v>
      </c>
    </row>
    <row r="3510" spans="1:12" hidden="1" x14ac:dyDescent="0.3">
      <c r="A3510">
        <v>31</v>
      </c>
      <c r="B3510">
        <v>103</v>
      </c>
      <c r="C3510">
        <v>1</v>
      </c>
      <c r="D3510">
        <v>2</v>
      </c>
      <c r="E3510" t="s">
        <v>16</v>
      </c>
      <c r="F3510">
        <v>15</v>
      </c>
      <c r="G3510">
        <v>10</v>
      </c>
      <c r="J3510" s="1">
        <f t="shared" si="675"/>
        <v>1.7671458676442587E-2</v>
      </c>
      <c r="K3510" s="2">
        <f t="shared" si="690"/>
        <v>9.7687695493628809E-2</v>
      </c>
      <c r="L3510" t="s">
        <v>13</v>
      </c>
    </row>
    <row r="3511" spans="1:12" hidden="1" x14ac:dyDescent="0.3">
      <c r="A3511">
        <v>31</v>
      </c>
      <c r="B3511">
        <v>103</v>
      </c>
      <c r="C3511">
        <v>1</v>
      </c>
      <c r="D3511">
        <v>22</v>
      </c>
      <c r="E3511" t="s">
        <v>15</v>
      </c>
      <c r="F3511">
        <v>5</v>
      </c>
      <c r="G3511">
        <v>3</v>
      </c>
      <c r="J3511" s="1">
        <f t="shared" si="675"/>
        <v>1.9634954084936209E-3</v>
      </c>
      <c r="K3511" s="2">
        <f t="shared" ref="K3511:K3517" si="691">EXP(-9.7663+1.83097*LN(F3511)+1.09511*LN(G3511))</f>
        <v>3.6378364277704512E-3</v>
      </c>
      <c r="L3511" t="s">
        <v>13</v>
      </c>
    </row>
    <row r="3512" spans="1:12" hidden="1" x14ac:dyDescent="0.3">
      <c r="A3512">
        <v>31</v>
      </c>
      <c r="B3512">
        <v>103</v>
      </c>
      <c r="C3512">
        <v>1</v>
      </c>
      <c r="D3512">
        <v>10</v>
      </c>
      <c r="E3512" t="s">
        <v>21</v>
      </c>
      <c r="F3512">
        <v>5</v>
      </c>
      <c r="G3512">
        <v>3</v>
      </c>
      <c r="J3512" s="1">
        <f t="shared" si="675"/>
        <v>1.9634954084936209E-3</v>
      </c>
      <c r="K3512" s="2">
        <f t="shared" si="691"/>
        <v>3.6378364277704512E-3</v>
      </c>
      <c r="L3512" t="s">
        <v>13</v>
      </c>
    </row>
    <row r="3513" spans="1:12" hidden="1" x14ac:dyDescent="0.3">
      <c r="A3513">
        <v>31</v>
      </c>
      <c r="B3513">
        <v>103</v>
      </c>
      <c r="C3513">
        <v>1</v>
      </c>
      <c r="D3513">
        <v>10</v>
      </c>
      <c r="E3513" t="s">
        <v>12</v>
      </c>
      <c r="F3513">
        <v>5</v>
      </c>
      <c r="G3513">
        <v>3</v>
      </c>
      <c r="J3513" s="1">
        <f t="shared" si="675"/>
        <v>1.9634954084936209E-3</v>
      </c>
      <c r="K3513" s="2">
        <f t="shared" si="691"/>
        <v>3.6378364277704512E-3</v>
      </c>
      <c r="L3513" t="s">
        <v>13</v>
      </c>
    </row>
    <row r="3514" spans="1:12" hidden="1" x14ac:dyDescent="0.3">
      <c r="A3514">
        <v>31</v>
      </c>
      <c r="B3514">
        <v>103</v>
      </c>
      <c r="C3514">
        <v>1</v>
      </c>
      <c r="D3514">
        <v>10</v>
      </c>
      <c r="E3514" t="s">
        <v>12</v>
      </c>
      <c r="F3514">
        <v>10</v>
      </c>
      <c r="G3514">
        <v>3</v>
      </c>
      <c r="J3514" s="1">
        <f t="shared" si="675"/>
        <v>7.8539816339744835E-3</v>
      </c>
      <c r="K3514" s="2">
        <f t="shared" si="691"/>
        <v>1.2942556175112916E-2</v>
      </c>
      <c r="L3514" t="s">
        <v>13</v>
      </c>
    </row>
    <row r="3515" spans="1:12" hidden="1" x14ac:dyDescent="0.3">
      <c r="A3515">
        <v>31</v>
      </c>
      <c r="B3515">
        <v>103</v>
      </c>
      <c r="C3515">
        <v>1</v>
      </c>
      <c r="D3515">
        <v>22</v>
      </c>
      <c r="E3515" t="s">
        <v>15</v>
      </c>
      <c r="F3515">
        <v>15</v>
      </c>
      <c r="G3515">
        <v>3</v>
      </c>
      <c r="J3515" s="1">
        <f t="shared" si="675"/>
        <v>1.7671458676442587E-2</v>
      </c>
      <c r="K3515" s="2">
        <f t="shared" si="691"/>
        <v>2.719179461263227E-2</v>
      </c>
      <c r="L3515" t="s">
        <v>13</v>
      </c>
    </row>
    <row r="3516" spans="1:12" hidden="1" x14ac:dyDescent="0.3">
      <c r="A3516">
        <v>31</v>
      </c>
      <c r="B3516">
        <v>103</v>
      </c>
      <c r="C3516">
        <v>1</v>
      </c>
      <c r="D3516">
        <v>22</v>
      </c>
      <c r="E3516" t="s">
        <v>15</v>
      </c>
      <c r="F3516">
        <v>5</v>
      </c>
      <c r="G3516">
        <v>3</v>
      </c>
      <c r="J3516" s="1">
        <f t="shared" si="675"/>
        <v>1.9634954084936209E-3</v>
      </c>
      <c r="K3516" s="2">
        <f t="shared" si="691"/>
        <v>3.6378364277704512E-3</v>
      </c>
      <c r="L3516" t="s">
        <v>13</v>
      </c>
    </row>
    <row r="3517" spans="1:12" hidden="1" x14ac:dyDescent="0.3">
      <c r="A3517">
        <v>31</v>
      </c>
      <c r="B3517">
        <v>103</v>
      </c>
      <c r="C3517">
        <v>1</v>
      </c>
      <c r="D3517">
        <v>14</v>
      </c>
      <c r="E3517" t="s">
        <v>14</v>
      </c>
      <c r="F3517">
        <v>10</v>
      </c>
      <c r="G3517">
        <v>3</v>
      </c>
      <c r="J3517" s="1">
        <f t="shared" si="675"/>
        <v>7.8539816339744835E-3</v>
      </c>
      <c r="K3517" s="2">
        <f t="shared" si="691"/>
        <v>1.2942556175112916E-2</v>
      </c>
      <c r="L3517" t="s">
        <v>13</v>
      </c>
    </row>
    <row r="3518" spans="1:12" hidden="1" x14ac:dyDescent="0.3">
      <c r="A3518">
        <v>31</v>
      </c>
      <c r="B3518">
        <v>105</v>
      </c>
      <c r="C3518">
        <v>1</v>
      </c>
      <c r="D3518">
        <v>2</v>
      </c>
      <c r="E3518" t="s">
        <v>16</v>
      </c>
      <c r="F3518">
        <v>10</v>
      </c>
      <c r="G3518">
        <v>10</v>
      </c>
      <c r="J3518" s="1">
        <f t="shared" si="675"/>
        <v>7.8539816339744835E-3</v>
      </c>
      <c r="K3518" s="2">
        <f t="shared" ref="K3518:K3519" si="692">EXP(-9.81042+1.86563*LN(F3518)+1.0563*LN(G3518))</f>
        <v>4.5847824058857317E-2</v>
      </c>
      <c r="L3518" t="s">
        <v>13</v>
      </c>
    </row>
    <row r="3519" spans="1:12" hidden="1" x14ac:dyDescent="0.3">
      <c r="A3519">
        <v>31</v>
      </c>
      <c r="B3519">
        <v>105</v>
      </c>
      <c r="C3519">
        <v>1</v>
      </c>
      <c r="D3519">
        <v>2</v>
      </c>
      <c r="E3519" t="s">
        <v>16</v>
      </c>
      <c r="F3519">
        <v>15</v>
      </c>
      <c r="G3519">
        <v>10</v>
      </c>
      <c r="J3519" s="1">
        <f t="shared" si="675"/>
        <v>1.7671458676442587E-2</v>
      </c>
      <c r="K3519" s="2">
        <f t="shared" si="692"/>
        <v>9.7687695493628809E-2</v>
      </c>
      <c r="L3519" t="s">
        <v>13</v>
      </c>
    </row>
    <row r="3520" spans="1:12" hidden="1" x14ac:dyDescent="0.3">
      <c r="A3520">
        <v>31</v>
      </c>
      <c r="B3520">
        <v>105</v>
      </c>
      <c r="C3520">
        <v>1</v>
      </c>
      <c r="D3520">
        <v>10</v>
      </c>
      <c r="E3520" t="s">
        <v>12</v>
      </c>
      <c r="F3520">
        <v>25</v>
      </c>
      <c r="G3520">
        <v>6</v>
      </c>
      <c r="J3520" s="1">
        <f t="shared" si="675"/>
        <v>4.9087385212340517E-2</v>
      </c>
      <c r="K3520" s="2">
        <f>EXP(-9.7663+1.83097*LN(F3520)+1.09511*LN(G3520))</f>
        <v>0.14801210491524977</v>
      </c>
      <c r="L3520" t="s">
        <v>17</v>
      </c>
    </row>
    <row r="3521" spans="1:12" hidden="1" x14ac:dyDescent="0.3">
      <c r="A3521">
        <v>31</v>
      </c>
      <c r="B3521">
        <v>105</v>
      </c>
      <c r="C3521">
        <v>1</v>
      </c>
      <c r="D3521">
        <v>2</v>
      </c>
      <c r="E3521" t="s">
        <v>16</v>
      </c>
      <c r="F3521">
        <v>10</v>
      </c>
      <c r="G3521">
        <v>10</v>
      </c>
      <c r="J3521" s="1">
        <f t="shared" si="675"/>
        <v>7.8539816339744835E-3</v>
      </c>
      <c r="K3521" s="2">
        <f t="shared" ref="K3521:K3523" si="693">EXP(-9.81042+1.86563*LN(F3521)+1.0563*LN(G3521))</f>
        <v>4.5847824058857317E-2</v>
      </c>
      <c r="L3521" t="s">
        <v>13</v>
      </c>
    </row>
    <row r="3522" spans="1:12" hidden="1" x14ac:dyDescent="0.3">
      <c r="A3522">
        <v>31</v>
      </c>
      <c r="B3522">
        <v>105</v>
      </c>
      <c r="C3522">
        <v>1</v>
      </c>
      <c r="D3522">
        <v>2</v>
      </c>
      <c r="E3522" t="s">
        <v>16</v>
      </c>
      <c r="F3522">
        <v>10</v>
      </c>
      <c r="G3522">
        <v>10</v>
      </c>
      <c r="J3522" s="1">
        <f t="shared" si="675"/>
        <v>7.8539816339744835E-3</v>
      </c>
      <c r="K3522" s="2">
        <f t="shared" si="693"/>
        <v>4.5847824058857317E-2</v>
      </c>
      <c r="L3522" t="s">
        <v>13</v>
      </c>
    </row>
    <row r="3523" spans="1:12" hidden="1" x14ac:dyDescent="0.3">
      <c r="A3523">
        <v>31</v>
      </c>
      <c r="B3523">
        <v>105</v>
      </c>
      <c r="C3523">
        <v>1</v>
      </c>
      <c r="D3523">
        <v>2</v>
      </c>
      <c r="E3523" t="s">
        <v>16</v>
      </c>
      <c r="F3523">
        <v>10</v>
      </c>
      <c r="G3523">
        <v>10</v>
      </c>
      <c r="J3523" s="1">
        <f t="shared" ref="J3523:J3586" si="694">((F3523*F3523/10000)*(PI()/4*C3523))</f>
        <v>7.8539816339744835E-3</v>
      </c>
      <c r="K3523" s="2">
        <f t="shared" si="693"/>
        <v>4.5847824058857317E-2</v>
      </c>
      <c r="L3523" t="s">
        <v>13</v>
      </c>
    </row>
    <row r="3524" spans="1:12" hidden="1" x14ac:dyDescent="0.3">
      <c r="A3524">
        <v>31</v>
      </c>
      <c r="B3524">
        <v>105</v>
      </c>
      <c r="C3524">
        <v>1</v>
      </c>
      <c r="D3524">
        <v>14</v>
      </c>
      <c r="E3524" t="s">
        <v>14</v>
      </c>
      <c r="F3524">
        <v>5</v>
      </c>
      <c r="G3524">
        <v>3</v>
      </c>
      <c r="J3524" s="1">
        <f t="shared" si="694"/>
        <v>1.9634954084936209E-3</v>
      </c>
      <c r="K3524" s="2">
        <f t="shared" ref="K3524:K3529" si="695">EXP(-9.7663+1.83097*LN(F3524)+1.09511*LN(G3524))</f>
        <v>3.6378364277704512E-3</v>
      </c>
      <c r="L3524" t="s">
        <v>13</v>
      </c>
    </row>
    <row r="3525" spans="1:12" hidden="1" x14ac:dyDescent="0.3">
      <c r="A3525">
        <v>31</v>
      </c>
      <c r="B3525">
        <v>105</v>
      </c>
      <c r="C3525">
        <v>1</v>
      </c>
      <c r="D3525">
        <v>14</v>
      </c>
      <c r="E3525" t="s">
        <v>14</v>
      </c>
      <c r="F3525">
        <v>15</v>
      </c>
      <c r="G3525">
        <v>3</v>
      </c>
      <c r="J3525" s="1">
        <f t="shared" si="694"/>
        <v>1.7671458676442587E-2</v>
      </c>
      <c r="K3525" s="2">
        <f t="shared" si="695"/>
        <v>2.719179461263227E-2</v>
      </c>
      <c r="L3525" t="s">
        <v>13</v>
      </c>
    </row>
    <row r="3526" spans="1:12" hidden="1" x14ac:dyDescent="0.3">
      <c r="A3526">
        <v>31</v>
      </c>
      <c r="B3526">
        <v>105</v>
      </c>
      <c r="C3526">
        <v>1</v>
      </c>
      <c r="D3526">
        <v>22</v>
      </c>
      <c r="E3526" t="s">
        <v>15</v>
      </c>
      <c r="F3526">
        <v>15</v>
      </c>
      <c r="G3526">
        <v>3</v>
      </c>
      <c r="J3526" s="1">
        <f t="shared" si="694"/>
        <v>1.7671458676442587E-2</v>
      </c>
      <c r="K3526" s="2">
        <f t="shared" si="695"/>
        <v>2.719179461263227E-2</v>
      </c>
      <c r="L3526" t="s">
        <v>13</v>
      </c>
    </row>
    <row r="3527" spans="1:12" hidden="1" x14ac:dyDescent="0.3">
      <c r="A3527">
        <v>31</v>
      </c>
      <c r="B3527">
        <v>105</v>
      </c>
      <c r="C3527">
        <v>1</v>
      </c>
      <c r="D3527">
        <v>22</v>
      </c>
      <c r="E3527" t="s">
        <v>15</v>
      </c>
      <c r="F3527">
        <v>5</v>
      </c>
      <c r="G3527">
        <v>3</v>
      </c>
      <c r="J3527" s="1">
        <f t="shared" si="694"/>
        <v>1.9634954084936209E-3</v>
      </c>
      <c r="K3527" s="2">
        <f t="shared" si="695"/>
        <v>3.6378364277704512E-3</v>
      </c>
      <c r="L3527" t="s">
        <v>13</v>
      </c>
    </row>
    <row r="3528" spans="1:12" hidden="1" x14ac:dyDescent="0.3">
      <c r="A3528">
        <v>31</v>
      </c>
      <c r="B3528">
        <v>105</v>
      </c>
      <c r="C3528">
        <v>1</v>
      </c>
      <c r="D3528">
        <v>14</v>
      </c>
      <c r="E3528" t="s">
        <v>14</v>
      </c>
      <c r="F3528">
        <v>10</v>
      </c>
      <c r="G3528">
        <v>3</v>
      </c>
      <c r="J3528" s="1">
        <f t="shared" si="694"/>
        <v>7.8539816339744835E-3</v>
      </c>
      <c r="K3528" s="2">
        <f t="shared" si="695"/>
        <v>1.2942556175112916E-2</v>
      </c>
      <c r="L3528" t="s">
        <v>13</v>
      </c>
    </row>
    <row r="3529" spans="1:12" hidden="1" x14ac:dyDescent="0.3">
      <c r="A3529">
        <v>31</v>
      </c>
      <c r="B3529">
        <v>105</v>
      </c>
      <c r="C3529">
        <v>1</v>
      </c>
      <c r="D3529">
        <v>14</v>
      </c>
      <c r="E3529" t="s">
        <v>14</v>
      </c>
      <c r="F3529">
        <v>5</v>
      </c>
      <c r="G3529">
        <v>3</v>
      </c>
      <c r="J3529" s="1">
        <f t="shared" si="694"/>
        <v>1.9634954084936209E-3</v>
      </c>
      <c r="K3529" s="2">
        <f t="shared" si="695"/>
        <v>3.6378364277704512E-3</v>
      </c>
      <c r="L3529" t="s">
        <v>13</v>
      </c>
    </row>
    <row r="3530" spans="1:12" hidden="1" x14ac:dyDescent="0.3">
      <c r="A3530">
        <v>31</v>
      </c>
      <c r="B3530">
        <v>105</v>
      </c>
      <c r="C3530">
        <v>1</v>
      </c>
      <c r="D3530">
        <v>24</v>
      </c>
      <c r="E3530" t="s">
        <v>18</v>
      </c>
      <c r="F3530">
        <v>10</v>
      </c>
      <c r="G3530">
        <v>3</v>
      </c>
      <c r="J3530" s="1">
        <f t="shared" si="694"/>
        <v>7.8539816339744835E-3</v>
      </c>
      <c r="K3530" s="2">
        <f>EXP(-9.81042+1.86563*LN(F3530)+1.0563*LN(G3530))</f>
        <v>1.285292313179332E-2</v>
      </c>
      <c r="L3530" t="s">
        <v>13</v>
      </c>
    </row>
    <row r="3531" spans="1:12" hidden="1" x14ac:dyDescent="0.3">
      <c r="A3531">
        <v>31</v>
      </c>
      <c r="B3531">
        <v>105</v>
      </c>
      <c r="C3531">
        <v>1</v>
      </c>
      <c r="D3531">
        <v>10</v>
      </c>
      <c r="E3531" t="s">
        <v>12</v>
      </c>
      <c r="F3531">
        <v>25</v>
      </c>
      <c r="G3531">
        <v>6</v>
      </c>
      <c r="J3531" s="1">
        <f t="shared" si="694"/>
        <v>4.9087385212340517E-2</v>
      </c>
      <c r="K3531" s="2">
        <f>EXP(-9.7663+1.83097*LN(F3531)+1.09511*LN(G3531))</f>
        <v>0.14801210491524977</v>
      </c>
      <c r="L3531" t="s">
        <v>17</v>
      </c>
    </row>
    <row r="3532" spans="1:12" hidden="1" x14ac:dyDescent="0.3">
      <c r="A3532">
        <v>31</v>
      </c>
      <c r="B3532">
        <v>105</v>
      </c>
      <c r="C3532">
        <v>1</v>
      </c>
      <c r="D3532">
        <v>24</v>
      </c>
      <c r="E3532" t="s">
        <v>18</v>
      </c>
      <c r="F3532">
        <v>5</v>
      </c>
      <c r="G3532">
        <v>3</v>
      </c>
      <c r="J3532" s="1">
        <f t="shared" si="694"/>
        <v>1.9634954084936209E-3</v>
      </c>
      <c r="K3532" s="2">
        <f t="shared" ref="K3532:K3533" si="696">EXP(-9.81042+1.86563*LN(F3532)+1.0563*LN(G3532))</f>
        <v>3.5268851656513989E-3</v>
      </c>
      <c r="L3532" t="s">
        <v>13</v>
      </c>
    </row>
    <row r="3533" spans="1:12" hidden="1" x14ac:dyDescent="0.3">
      <c r="A3533">
        <v>31</v>
      </c>
      <c r="B3533">
        <v>105</v>
      </c>
      <c r="C3533">
        <v>1</v>
      </c>
      <c r="D3533">
        <v>24</v>
      </c>
      <c r="E3533" t="s">
        <v>18</v>
      </c>
      <c r="F3533">
        <v>10</v>
      </c>
      <c r="G3533">
        <v>5</v>
      </c>
      <c r="J3533" s="1">
        <f t="shared" si="694"/>
        <v>7.8539816339744835E-3</v>
      </c>
      <c r="K3533" s="2">
        <f t="shared" si="696"/>
        <v>2.2046555420420225E-2</v>
      </c>
      <c r="L3533" t="s">
        <v>13</v>
      </c>
    </row>
    <row r="3534" spans="1:12" hidden="1" x14ac:dyDescent="0.3">
      <c r="A3534">
        <v>31</v>
      </c>
      <c r="B3534">
        <v>105</v>
      </c>
      <c r="C3534">
        <v>1</v>
      </c>
      <c r="D3534">
        <v>10</v>
      </c>
      <c r="E3534" t="s">
        <v>12</v>
      </c>
      <c r="F3534">
        <v>10</v>
      </c>
      <c r="G3534">
        <v>3</v>
      </c>
      <c r="J3534" s="1">
        <f t="shared" si="694"/>
        <v>7.8539816339744835E-3</v>
      </c>
      <c r="K3534" s="2">
        <f t="shared" ref="K3534:K3535" si="697">EXP(-9.7663+1.83097*LN(F3534)+1.09511*LN(G3534))</f>
        <v>1.2942556175112916E-2</v>
      </c>
      <c r="L3534" t="s">
        <v>13</v>
      </c>
    </row>
    <row r="3535" spans="1:12" hidden="1" x14ac:dyDescent="0.3">
      <c r="A3535">
        <v>31</v>
      </c>
      <c r="B3535">
        <v>105</v>
      </c>
      <c r="C3535">
        <v>1</v>
      </c>
      <c r="D3535">
        <v>14</v>
      </c>
      <c r="E3535" t="s">
        <v>14</v>
      </c>
      <c r="F3535">
        <v>5</v>
      </c>
      <c r="G3535">
        <v>3</v>
      </c>
      <c r="J3535" s="1">
        <f t="shared" si="694"/>
        <v>1.9634954084936209E-3</v>
      </c>
      <c r="K3535" s="2">
        <f t="shared" si="697"/>
        <v>3.6378364277704512E-3</v>
      </c>
      <c r="L3535" t="s">
        <v>13</v>
      </c>
    </row>
    <row r="3536" spans="1:12" hidden="1" x14ac:dyDescent="0.3">
      <c r="A3536">
        <v>31</v>
      </c>
      <c r="B3536">
        <v>105</v>
      </c>
      <c r="C3536">
        <v>1</v>
      </c>
      <c r="D3536">
        <v>24</v>
      </c>
      <c r="E3536" t="s">
        <v>18</v>
      </c>
      <c r="F3536">
        <v>10</v>
      </c>
      <c r="G3536">
        <v>3</v>
      </c>
      <c r="J3536" s="1">
        <f t="shared" si="694"/>
        <v>7.8539816339744835E-3</v>
      </c>
      <c r="K3536" s="2">
        <f>EXP(-9.81042+1.86563*LN(F3536)+1.0563*LN(G3536))</f>
        <v>1.285292313179332E-2</v>
      </c>
      <c r="L3536" t="s">
        <v>13</v>
      </c>
    </row>
    <row r="3537" spans="1:12" hidden="1" x14ac:dyDescent="0.3">
      <c r="A3537">
        <v>31</v>
      </c>
      <c r="B3537">
        <v>105</v>
      </c>
      <c r="C3537">
        <v>1</v>
      </c>
      <c r="D3537">
        <v>10</v>
      </c>
      <c r="E3537" t="s">
        <v>12</v>
      </c>
      <c r="F3537">
        <v>25</v>
      </c>
      <c r="G3537">
        <v>6</v>
      </c>
      <c r="J3537" s="1">
        <f t="shared" si="694"/>
        <v>4.9087385212340517E-2</v>
      </c>
      <c r="K3537" s="2">
        <f>EXP(-9.7663+1.83097*LN(F3537)+1.09511*LN(G3537))</f>
        <v>0.14801210491524977</v>
      </c>
      <c r="L3537" t="s">
        <v>17</v>
      </c>
    </row>
    <row r="3538" spans="1:12" hidden="1" x14ac:dyDescent="0.3">
      <c r="A3538">
        <v>31</v>
      </c>
      <c r="B3538">
        <v>105</v>
      </c>
      <c r="C3538">
        <v>1</v>
      </c>
      <c r="D3538">
        <v>24</v>
      </c>
      <c r="E3538" t="s">
        <v>18</v>
      </c>
      <c r="F3538">
        <v>5</v>
      </c>
      <c r="G3538">
        <v>3</v>
      </c>
      <c r="J3538" s="1">
        <f t="shared" si="694"/>
        <v>1.9634954084936209E-3</v>
      </c>
      <c r="K3538" s="2">
        <f t="shared" ref="K3538:K3542" si="698">EXP(-9.81042+1.86563*LN(F3538)+1.0563*LN(G3538))</f>
        <v>3.5268851656513989E-3</v>
      </c>
      <c r="L3538" t="s">
        <v>13</v>
      </c>
    </row>
    <row r="3539" spans="1:12" hidden="1" x14ac:dyDescent="0.3">
      <c r="A3539">
        <v>31</v>
      </c>
      <c r="B3539">
        <v>105</v>
      </c>
      <c r="C3539">
        <v>1</v>
      </c>
      <c r="D3539">
        <v>24</v>
      </c>
      <c r="E3539" t="s">
        <v>18</v>
      </c>
      <c r="F3539">
        <v>10</v>
      </c>
      <c r="G3539">
        <v>5</v>
      </c>
      <c r="J3539" s="1">
        <f t="shared" si="694"/>
        <v>7.8539816339744835E-3</v>
      </c>
      <c r="K3539" s="2">
        <f t="shared" si="698"/>
        <v>2.2046555420420225E-2</v>
      </c>
      <c r="L3539" t="s">
        <v>13</v>
      </c>
    </row>
    <row r="3540" spans="1:12" hidden="1" x14ac:dyDescent="0.3">
      <c r="A3540">
        <v>31</v>
      </c>
      <c r="B3540">
        <v>105</v>
      </c>
      <c r="C3540">
        <v>1</v>
      </c>
      <c r="D3540">
        <v>24</v>
      </c>
      <c r="E3540" t="s">
        <v>18</v>
      </c>
      <c r="F3540">
        <v>15</v>
      </c>
      <c r="G3540">
        <v>6</v>
      </c>
      <c r="J3540" s="1">
        <f t="shared" si="694"/>
        <v>1.7671458676442587E-2</v>
      </c>
      <c r="K3540" s="2">
        <f t="shared" si="698"/>
        <v>5.6950957515054322E-2</v>
      </c>
      <c r="L3540" t="s">
        <v>13</v>
      </c>
    </row>
    <row r="3541" spans="1:12" hidden="1" x14ac:dyDescent="0.3">
      <c r="A3541">
        <v>31</v>
      </c>
      <c r="B3541">
        <v>105</v>
      </c>
      <c r="C3541">
        <v>1</v>
      </c>
      <c r="D3541">
        <v>24</v>
      </c>
      <c r="E3541" t="s">
        <v>18</v>
      </c>
      <c r="F3541">
        <v>10</v>
      </c>
      <c r="G3541">
        <v>6</v>
      </c>
      <c r="J3541" s="1">
        <f t="shared" si="694"/>
        <v>7.8539816339744835E-3</v>
      </c>
      <c r="K3541" s="2">
        <f t="shared" si="698"/>
        <v>2.6728826664807165E-2</v>
      </c>
      <c r="L3541" t="s">
        <v>13</v>
      </c>
    </row>
    <row r="3542" spans="1:12" hidden="1" x14ac:dyDescent="0.3">
      <c r="A3542">
        <v>31</v>
      </c>
      <c r="B3542">
        <v>105</v>
      </c>
      <c r="C3542">
        <v>1</v>
      </c>
      <c r="D3542">
        <v>24</v>
      </c>
      <c r="E3542" t="s">
        <v>18</v>
      </c>
      <c r="F3542">
        <v>5</v>
      </c>
      <c r="G3542">
        <v>6</v>
      </c>
      <c r="J3542" s="1">
        <f t="shared" si="694"/>
        <v>1.9634954084936209E-3</v>
      </c>
      <c r="K3542" s="2">
        <f t="shared" si="698"/>
        <v>7.3344795804612326E-3</v>
      </c>
      <c r="L3542" t="s">
        <v>13</v>
      </c>
    </row>
    <row r="3543" spans="1:12" hidden="1" x14ac:dyDescent="0.3">
      <c r="A3543">
        <v>31</v>
      </c>
      <c r="B3543">
        <v>105</v>
      </c>
      <c r="C3543">
        <v>1</v>
      </c>
      <c r="D3543">
        <v>22</v>
      </c>
      <c r="E3543" t="s">
        <v>15</v>
      </c>
      <c r="F3543">
        <v>5</v>
      </c>
      <c r="G3543">
        <v>3</v>
      </c>
      <c r="J3543" s="1">
        <f t="shared" si="694"/>
        <v>1.9634954084936209E-3</v>
      </c>
      <c r="K3543" s="2">
        <f t="shared" ref="K3543:K3544" si="699">EXP(-9.7663+1.83097*LN(F3543)+1.09511*LN(G3543))</f>
        <v>3.6378364277704512E-3</v>
      </c>
      <c r="L3543" t="s">
        <v>13</v>
      </c>
    </row>
    <row r="3544" spans="1:12" hidden="1" x14ac:dyDescent="0.3">
      <c r="A3544">
        <v>31</v>
      </c>
      <c r="B3544">
        <v>105</v>
      </c>
      <c r="C3544">
        <v>1</v>
      </c>
      <c r="D3544">
        <v>10</v>
      </c>
      <c r="E3544" t="s">
        <v>12</v>
      </c>
      <c r="F3544">
        <v>5</v>
      </c>
      <c r="G3544">
        <v>3</v>
      </c>
      <c r="J3544" s="1">
        <f t="shared" si="694"/>
        <v>1.9634954084936209E-3</v>
      </c>
      <c r="K3544" s="2">
        <f t="shared" si="699"/>
        <v>3.6378364277704512E-3</v>
      </c>
      <c r="L3544" t="s">
        <v>13</v>
      </c>
    </row>
    <row r="3545" spans="1:12" hidden="1" x14ac:dyDescent="0.3">
      <c r="A3545">
        <v>31</v>
      </c>
      <c r="B3545">
        <v>105</v>
      </c>
      <c r="C3545">
        <v>1</v>
      </c>
      <c r="D3545">
        <v>24</v>
      </c>
      <c r="E3545" t="s">
        <v>18</v>
      </c>
      <c r="F3545">
        <v>5</v>
      </c>
      <c r="G3545">
        <v>3</v>
      </c>
      <c r="J3545" s="1">
        <f t="shared" si="694"/>
        <v>1.9634954084936209E-3</v>
      </c>
      <c r="K3545" s="2">
        <f t="shared" ref="K3545:K3550" si="700">EXP(-9.81042+1.86563*LN(F3545)+1.0563*LN(G3545))</f>
        <v>3.5268851656513989E-3</v>
      </c>
      <c r="L3545" t="s">
        <v>13</v>
      </c>
    </row>
    <row r="3546" spans="1:12" hidden="1" x14ac:dyDescent="0.3">
      <c r="A3546">
        <v>31</v>
      </c>
      <c r="B3546">
        <v>105</v>
      </c>
      <c r="C3546">
        <v>1</v>
      </c>
      <c r="D3546">
        <v>24</v>
      </c>
      <c r="E3546" t="s">
        <v>18</v>
      </c>
      <c r="F3546">
        <v>20</v>
      </c>
      <c r="G3546">
        <v>3</v>
      </c>
      <c r="J3546" s="1">
        <f t="shared" si="694"/>
        <v>3.1415926535897934E-2</v>
      </c>
      <c r="K3546" s="2">
        <f t="shared" si="700"/>
        <v>4.6839527025336621E-2</v>
      </c>
      <c r="L3546" t="s">
        <v>17</v>
      </c>
    </row>
    <row r="3547" spans="1:12" hidden="1" x14ac:dyDescent="0.3">
      <c r="A3547">
        <v>31</v>
      </c>
      <c r="B3547">
        <v>105</v>
      </c>
      <c r="C3547">
        <v>1</v>
      </c>
      <c r="D3547">
        <v>24</v>
      </c>
      <c r="E3547" t="s">
        <v>18</v>
      </c>
      <c r="F3547">
        <v>10</v>
      </c>
      <c r="G3547">
        <v>3</v>
      </c>
      <c r="J3547" s="1">
        <f t="shared" si="694"/>
        <v>7.8539816339744835E-3</v>
      </c>
      <c r="K3547" s="2">
        <f t="shared" si="700"/>
        <v>1.285292313179332E-2</v>
      </c>
      <c r="L3547" t="s">
        <v>13</v>
      </c>
    </row>
    <row r="3548" spans="1:12" hidden="1" x14ac:dyDescent="0.3">
      <c r="A3548">
        <v>31</v>
      </c>
      <c r="B3548">
        <v>105</v>
      </c>
      <c r="C3548">
        <v>1</v>
      </c>
      <c r="D3548">
        <v>24</v>
      </c>
      <c r="E3548" t="s">
        <v>18</v>
      </c>
      <c r="F3548">
        <v>15</v>
      </c>
      <c r="G3548">
        <v>6</v>
      </c>
      <c r="J3548" s="1">
        <f t="shared" si="694"/>
        <v>1.7671458676442587E-2</v>
      </c>
      <c r="K3548" s="2">
        <f t="shared" si="700"/>
        <v>5.6950957515054322E-2</v>
      </c>
      <c r="L3548" t="s">
        <v>13</v>
      </c>
    </row>
    <row r="3549" spans="1:12" hidden="1" x14ac:dyDescent="0.3">
      <c r="A3549">
        <v>31</v>
      </c>
      <c r="B3549">
        <v>105</v>
      </c>
      <c r="C3549">
        <v>1</v>
      </c>
      <c r="D3549">
        <v>24</v>
      </c>
      <c r="E3549" t="s">
        <v>18</v>
      </c>
      <c r="F3549">
        <v>10</v>
      </c>
      <c r="G3549">
        <v>6</v>
      </c>
      <c r="J3549" s="1">
        <f t="shared" si="694"/>
        <v>7.8539816339744835E-3</v>
      </c>
      <c r="K3549" s="2">
        <f t="shared" si="700"/>
        <v>2.6728826664807165E-2</v>
      </c>
      <c r="L3549" t="s">
        <v>13</v>
      </c>
    </row>
    <row r="3550" spans="1:12" hidden="1" x14ac:dyDescent="0.3">
      <c r="A3550">
        <v>31</v>
      </c>
      <c r="B3550">
        <v>105</v>
      </c>
      <c r="C3550">
        <v>1</v>
      </c>
      <c r="D3550">
        <v>24</v>
      </c>
      <c r="E3550" t="s">
        <v>18</v>
      </c>
      <c r="F3550">
        <v>10</v>
      </c>
      <c r="G3550">
        <v>6</v>
      </c>
      <c r="J3550" s="1">
        <f t="shared" si="694"/>
        <v>7.8539816339744835E-3</v>
      </c>
      <c r="K3550" s="2">
        <f t="shared" si="700"/>
        <v>2.6728826664807165E-2</v>
      </c>
      <c r="L3550" t="s">
        <v>13</v>
      </c>
    </row>
    <row r="3551" spans="1:12" hidden="1" x14ac:dyDescent="0.3">
      <c r="A3551">
        <v>31</v>
      </c>
      <c r="B3551">
        <v>105</v>
      </c>
      <c r="C3551">
        <v>1</v>
      </c>
      <c r="D3551">
        <v>14</v>
      </c>
      <c r="E3551" t="s">
        <v>14</v>
      </c>
      <c r="F3551">
        <v>5</v>
      </c>
      <c r="G3551">
        <v>3</v>
      </c>
      <c r="J3551" s="1">
        <f t="shared" si="694"/>
        <v>1.9634954084936209E-3</v>
      </c>
      <c r="K3551" s="2">
        <f t="shared" ref="K3551:K3553" si="701">EXP(-9.7663+1.83097*LN(F3551)+1.09511*LN(G3551))</f>
        <v>3.6378364277704512E-3</v>
      </c>
      <c r="L3551" t="s">
        <v>13</v>
      </c>
    </row>
    <row r="3552" spans="1:12" hidden="1" x14ac:dyDescent="0.3">
      <c r="A3552">
        <v>31</v>
      </c>
      <c r="B3552">
        <v>105</v>
      </c>
      <c r="C3552">
        <v>1</v>
      </c>
      <c r="D3552">
        <v>14</v>
      </c>
      <c r="E3552" t="s">
        <v>14</v>
      </c>
      <c r="F3552">
        <v>5</v>
      </c>
      <c r="G3552">
        <v>3</v>
      </c>
      <c r="J3552" s="1">
        <f t="shared" si="694"/>
        <v>1.9634954084936209E-3</v>
      </c>
      <c r="K3552" s="2">
        <f t="shared" si="701"/>
        <v>3.6378364277704512E-3</v>
      </c>
      <c r="L3552" t="s">
        <v>13</v>
      </c>
    </row>
    <row r="3553" spans="1:12" hidden="1" x14ac:dyDescent="0.3">
      <c r="A3553">
        <v>31</v>
      </c>
      <c r="B3553">
        <v>105</v>
      </c>
      <c r="C3553">
        <v>1</v>
      </c>
      <c r="D3553">
        <v>14</v>
      </c>
      <c r="E3553" t="s">
        <v>14</v>
      </c>
      <c r="F3553">
        <v>5</v>
      </c>
      <c r="G3553">
        <v>3</v>
      </c>
      <c r="J3553" s="1">
        <f t="shared" si="694"/>
        <v>1.9634954084936209E-3</v>
      </c>
      <c r="K3553" s="2">
        <f t="shared" si="701"/>
        <v>3.6378364277704512E-3</v>
      </c>
      <c r="L3553" t="s">
        <v>13</v>
      </c>
    </row>
    <row r="3554" spans="1:12" hidden="1" x14ac:dyDescent="0.3">
      <c r="A3554">
        <v>31</v>
      </c>
      <c r="B3554">
        <v>105</v>
      </c>
      <c r="C3554">
        <v>1</v>
      </c>
      <c r="D3554">
        <v>24</v>
      </c>
      <c r="E3554" t="s">
        <v>18</v>
      </c>
      <c r="F3554">
        <v>10</v>
      </c>
      <c r="G3554">
        <v>5</v>
      </c>
      <c r="J3554" s="1">
        <f t="shared" si="694"/>
        <v>7.8539816339744835E-3</v>
      </c>
      <c r="K3554" s="2">
        <f>EXP(-9.81042+1.86563*LN(F3554)+1.0563*LN(G3554))</f>
        <v>2.2046555420420225E-2</v>
      </c>
      <c r="L3554" t="s">
        <v>13</v>
      </c>
    </row>
    <row r="3555" spans="1:12" hidden="1" x14ac:dyDescent="0.3">
      <c r="A3555">
        <v>31</v>
      </c>
      <c r="B3555">
        <v>105</v>
      </c>
      <c r="C3555">
        <v>1</v>
      </c>
      <c r="D3555">
        <v>10</v>
      </c>
      <c r="E3555" t="s">
        <v>12</v>
      </c>
      <c r="F3555">
        <v>10</v>
      </c>
      <c r="G3555">
        <v>3</v>
      </c>
      <c r="J3555" s="1">
        <f t="shared" si="694"/>
        <v>7.8539816339744835E-3</v>
      </c>
      <c r="K3555" s="2">
        <f t="shared" ref="K3555:K3556" si="702">EXP(-9.7663+1.83097*LN(F3555)+1.09511*LN(G3555))</f>
        <v>1.2942556175112916E-2</v>
      </c>
      <c r="L3555" t="s">
        <v>13</v>
      </c>
    </row>
    <row r="3556" spans="1:12" hidden="1" x14ac:dyDescent="0.3">
      <c r="A3556">
        <v>31</v>
      </c>
      <c r="B3556">
        <v>105</v>
      </c>
      <c r="C3556">
        <v>1</v>
      </c>
      <c r="D3556">
        <v>10</v>
      </c>
      <c r="E3556" t="s">
        <v>12</v>
      </c>
      <c r="F3556">
        <v>5</v>
      </c>
      <c r="G3556">
        <v>3</v>
      </c>
      <c r="J3556" s="1">
        <f t="shared" si="694"/>
        <v>1.9634954084936209E-3</v>
      </c>
      <c r="K3556" s="2">
        <f t="shared" si="702"/>
        <v>3.6378364277704512E-3</v>
      </c>
      <c r="L3556" t="s">
        <v>13</v>
      </c>
    </row>
    <row r="3557" spans="1:12" hidden="1" x14ac:dyDescent="0.3">
      <c r="A3557">
        <v>31</v>
      </c>
      <c r="B3557">
        <v>106</v>
      </c>
      <c r="C3557">
        <v>1</v>
      </c>
      <c r="D3557">
        <v>24</v>
      </c>
      <c r="E3557" t="s">
        <v>18</v>
      </c>
      <c r="F3557">
        <v>15</v>
      </c>
      <c r="G3557">
        <v>6</v>
      </c>
      <c r="J3557" s="1">
        <f t="shared" si="694"/>
        <v>1.7671458676442587E-2</v>
      </c>
      <c r="K3557" s="2">
        <f t="shared" ref="K3557:K3563" si="703">EXP(-9.81042+1.86563*LN(F3557)+1.0563*LN(G3557))</f>
        <v>5.6950957515054322E-2</v>
      </c>
      <c r="L3557" t="s">
        <v>13</v>
      </c>
    </row>
    <row r="3558" spans="1:12" hidden="1" x14ac:dyDescent="0.3">
      <c r="A3558">
        <v>31</v>
      </c>
      <c r="B3558">
        <v>106</v>
      </c>
      <c r="C3558">
        <v>1</v>
      </c>
      <c r="D3558">
        <v>24</v>
      </c>
      <c r="E3558" t="s">
        <v>18</v>
      </c>
      <c r="F3558">
        <v>10</v>
      </c>
      <c r="G3558">
        <v>6</v>
      </c>
      <c r="J3558" s="1">
        <f t="shared" si="694"/>
        <v>7.8539816339744835E-3</v>
      </c>
      <c r="K3558" s="2">
        <f t="shared" si="703"/>
        <v>2.6728826664807165E-2</v>
      </c>
      <c r="L3558" t="s">
        <v>13</v>
      </c>
    </row>
    <row r="3559" spans="1:12" hidden="1" x14ac:dyDescent="0.3">
      <c r="A3559">
        <v>31</v>
      </c>
      <c r="B3559">
        <v>106</v>
      </c>
      <c r="C3559">
        <v>1</v>
      </c>
      <c r="D3559">
        <v>24</v>
      </c>
      <c r="E3559" t="s">
        <v>18</v>
      </c>
      <c r="F3559">
        <v>10</v>
      </c>
      <c r="G3559">
        <v>6</v>
      </c>
      <c r="J3559" s="1">
        <f t="shared" si="694"/>
        <v>7.8539816339744835E-3</v>
      </c>
      <c r="K3559" s="2">
        <f t="shared" si="703"/>
        <v>2.6728826664807165E-2</v>
      </c>
      <c r="L3559" t="s">
        <v>13</v>
      </c>
    </row>
    <row r="3560" spans="1:12" hidden="1" x14ac:dyDescent="0.3">
      <c r="A3560">
        <v>31</v>
      </c>
      <c r="B3560">
        <v>106</v>
      </c>
      <c r="C3560">
        <v>1</v>
      </c>
      <c r="D3560">
        <v>24</v>
      </c>
      <c r="E3560" t="s">
        <v>18</v>
      </c>
      <c r="F3560">
        <v>15</v>
      </c>
      <c r="G3560">
        <v>6</v>
      </c>
      <c r="J3560" s="1">
        <f t="shared" si="694"/>
        <v>1.7671458676442587E-2</v>
      </c>
      <c r="K3560" s="2">
        <f t="shared" si="703"/>
        <v>5.6950957515054322E-2</v>
      </c>
      <c r="L3560" t="s">
        <v>13</v>
      </c>
    </row>
    <row r="3561" spans="1:12" hidden="1" x14ac:dyDescent="0.3">
      <c r="A3561">
        <v>31</v>
      </c>
      <c r="B3561">
        <v>106</v>
      </c>
      <c r="C3561">
        <v>1</v>
      </c>
      <c r="D3561">
        <v>24</v>
      </c>
      <c r="E3561" t="s">
        <v>18</v>
      </c>
      <c r="F3561">
        <v>15</v>
      </c>
      <c r="G3561">
        <v>6</v>
      </c>
      <c r="J3561" s="1">
        <f t="shared" si="694"/>
        <v>1.7671458676442587E-2</v>
      </c>
      <c r="K3561" s="2">
        <f t="shared" si="703"/>
        <v>5.6950957515054322E-2</v>
      </c>
      <c r="L3561" t="s">
        <v>13</v>
      </c>
    </row>
    <row r="3562" spans="1:12" hidden="1" x14ac:dyDescent="0.3">
      <c r="A3562">
        <v>31</v>
      </c>
      <c r="B3562">
        <v>106</v>
      </c>
      <c r="C3562">
        <v>1</v>
      </c>
      <c r="D3562">
        <v>24</v>
      </c>
      <c r="E3562" t="s">
        <v>18</v>
      </c>
      <c r="F3562">
        <v>10</v>
      </c>
      <c r="G3562">
        <v>6</v>
      </c>
      <c r="J3562" s="1">
        <f t="shared" si="694"/>
        <v>7.8539816339744835E-3</v>
      </c>
      <c r="K3562" s="2">
        <f t="shared" si="703"/>
        <v>2.6728826664807165E-2</v>
      </c>
      <c r="L3562" t="s">
        <v>13</v>
      </c>
    </row>
    <row r="3563" spans="1:12" hidden="1" x14ac:dyDescent="0.3">
      <c r="A3563">
        <v>31</v>
      </c>
      <c r="B3563">
        <v>106</v>
      </c>
      <c r="C3563">
        <v>1</v>
      </c>
      <c r="D3563">
        <v>24</v>
      </c>
      <c r="E3563" t="s">
        <v>18</v>
      </c>
      <c r="F3563">
        <v>5</v>
      </c>
      <c r="G3563">
        <v>6</v>
      </c>
      <c r="J3563" s="1">
        <f t="shared" si="694"/>
        <v>1.9634954084936209E-3</v>
      </c>
      <c r="K3563" s="2">
        <f t="shared" si="703"/>
        <v>7.3344795804612326E-3</v>
      </c>
      <c r="L3563" t="s">
        <v>13</v>
      </c>
    </row>
    <row r="3564" spans="1:12" hidden="1" x14ac:dyDescent="0.3">
      <c r="A3564">
        <v>31</v>
      </c>
      <c r="B3564">
        <v>106</v>
      </c>
      <c r="C3564">
        <v>1</v>
      </c>
      <c r="D3564">
        <v>22</v>
      </c>
      <c r="E3564" t="s">
        <v>15</v>
      </c>
      <c r="F3564">
        <v>5</v>
      </c>
      <c r="G3564">
        <v>3</v>
      </c>
      <c r="J3564" s="1">
        <f t="shared" si="694"/>
        <v>1.9634954084936209E-3</v>
      </c>
      <c r="K3564" s="2">
        <f t="shared" ref="K3564:K3565" si="704">EXP(-9.7663+1.83097*LN(F3564)+1.09511*LN(G3564))</f>
        <v>3.6378364277704512E-3</v>
      </c>
      <c r="L3564" t="s">
        <v>13</v>
      </c>
    </row>
    <row r="3565" spans="1:12" hidden="1" x14ac:dyDescent="0.3">
      <c r="A3565">
        <v>31</v>
      </c>
      <c r="B3565">
        <v>106</v>
      </c>
      <c r="C3565">
        <v>1</v>
      </c>
      <c r="D3565">
        <v>14</v>
      </c>
      <c r="E3565" t="s">
        <v>14</v>
      </c>
      <c r="F3565">
        <v>5</v>
      </c>
      <c r="G3565">
        <v>3</v>
      </c>
      <c r="J3565" s="1">
        <f t="shared" si="694"/>
        <v>1.9634954084936209E-3</v>
      </c>
      <c r="K3565" s="2">
        <f t="shared" si="704"/>
        <v>3.6378364277704512E-3</v>
      </c>
      <c r="L3565" t="s">
        <v>13</v>
      </c>
    </row>
    <row r="3566" spans="1:12" hidden="1" x14ac:dyDescent="0.3">
      <c r="A3566">
        <v>31</v>
      </c>
      <c r="B3566">
        <v>106</v>
      </c>
      <c r="C3566">
        <v>1</v>
      </c>
      <c r="D3566">
        <v>24</v>
      </c>
      <c r="E3566" t="s">
        <v>18</v>
      </c>
      <c r="F3566">
        <v>10</v>
      </c>
      <c r="G3566">
        <v>3</v>
      </c>
      <c r="J3566" s="1">
        <f t="shared" si="694"/>
        <v>7.8539816339744835E-3</v>
      </c>
      <c r="K3566" s="2">
        <f>EXP(-9.81042+1.86563*LN(F3566)+1.0563*LN(G3566))</f>
        <v>1.285292313179332E-2</v>
      </c>
      <c r="L3566" t="s">
        <v>13</v>
      </c>
    </row>
    <row r="3567" spans="1:12" hidden="1" x14ac:dyDescent="0.3">
      <c r="A3567">
        <v>31</v>
      </c>
      <c r="B3567">
        <v>106</v>
      </c>
      <c r="C3567">
        <v>1</v>
      </c>
      <c r="D3567">
        <v>10</v>
      </c>
      <c r="E3567" t="s">
        <v>12</v>
      </c>
      <c r="F3567">
        <v>25</v>
      </c>
      <c r="G3567">
        <v>6</v>
      </c>
      <c r="J3567" s="1">
        <f t="shared" si="694"/>
        <v>4.9087385212340517E-2</v>
      </c>
      <c r="K3567" s="2">
        <f>EXP(-9.7663+1.83097*LN(F3567)+1.09511*LN(G3567))</f>
        <v>0.14801210491524977</v>
      </c>
      <c r="L3567" t="s">
        <v>17</v>
      </c>
    </row>
    <row r="3568" spans="1:12" hidden="1" x14ac:dyDescent="0.3">
      <c r="A3568">
        <v>31</v>
      </c>
      <c r="B3568">
        <v>106</v>
      </c>
      <c r="C3568">
        <v>1</v>
      </c>
      <c r="D3568">
        <v>24</v>
      </c>
      <c r="E3568" t="s">
        <v>18</v>
      </c>
      <c r="F3568">
        <v>5</v>
      </c>
      <c r="G3568">
        <v>3</v>
      </c>
      <c r="J3568" s="1">
        <f t="shared" si="694"/>
        <v>1.9634954084936209E-3</v>
      </c>
      <c r="K3568" s="2">
        <f t="shared" ref="K3568:K3569" si="705">EXP(-9.81042+1.86563*LN(F3568)+1.0563*LN(G3568))</f>
        <v>3.5268851656513989E-3</v>
      </c>
      <c r="L3568" t="s">
        <v>13</v>
      </c>
    </row>
    <row r="3569" spans="1:12" hidden="1" x14ac:dyDescent="0.3">
      <c r="A3569">
        <v>31</v>
      </c>
      <c r="B3569">
        <v>106</v>
      </c>
      <c r="C3569">
        <v>1</v>
      </c>
      <c r="D3569">
        <v>24</v>
      </c>
      <c r="E3569" t="s">
        <v>18</v>
      </c>
      <c r="F3569">
        <v>10</v>
      </c>
      <c r="G3569">
        <v>5</v>
      </c>
      <c r="J3569" s="1">
        <f t="shared" si="694"/>
        <v>7.8539816339744835E-3</v>
      </c>
      <c r="K3569" s="2">
        <f t="shared" si="705"/>
        <v>2.2046555420420225E-2</v>
      </c>
      <c r="L3569" t="s">
        <v>13</v>
      </c>
    </row>
    <row r="3570" spans="1:12" hidden="1" x14ac:dyDescent="0.3">
      <c r="A3570">
        <v>31</v>
      </c>
      <c r="B3570">
        <v>106</v>
      </c>
      <c r="C3570">
        <v>1</v>
      </c>
      <c r="D3570">
        <v>10</v>
      </c>
      <c r="E3570" t="s">
        <v>12</v>
      </c>
      <c r="F3570">
        <v>10</v>
      </c>
      <c r="G3570">
        <v>3</v>
      </c>
      <c r="J3570" s="1">
        <f t="shared" si="694"/>
        <v>7.8539816339744835E-3</v>
      </c>
      <c r="K3570" s="2">
        <f t="shared" ref="K3570:K3571" si="706">EXP(-9.7663+1.83097*LN(F3570)+1.09511*LN(G3570))</f>
        <v>1.2942556175112916E-2</v>
      </c>
      <c r="L3570" t="s">
        <v>13</v>
      </c>
    </row>
    <row r="3571" spans="1:12" hidden="1" x14ac:dyDescent="0.3">
      <c r="A3571">
        <v>31</v>
      </c>
      <c r="B3571">
        <v>106</v>
      </c>
      <c r="C3571">
        <v>1</v>
      </c>
      <c r="D3571">
        <v>10</v>
      </c>
      <c r="E3571" t="s">
        <v>12</v>
      </c>
      <c r="F3571">
        <v>5</v>
      </c>
      <c r="G3571">
        <v>3</v>
      </c>
      <c r="J3571" s="1">
        <f t="shared" si="694"/>
        <v>1.9634954084936209E-3</v>
      </c>
      <c r="K3571" s="2">
        <f t="shared" si="706"/>
        <v>3.6378364277704512E-3</v>
      </c>
      <c r="L3571" t="s">
        <v>13</v>
      </c>
    </row>
    <row r="3572" spans="1:12" hidden="1" x14ac:dyDescent="0.3">
      <c r="A3572">
        <v>31</v>
      </c>
      <c r="B3572">
        <v>106</v>
      </c>
      <c r="C3572">
        <v>1</v>
      </c>
      <c r="D3572">
        <v>24</v>
      </c>
      <c r="E3572" t="s">
        <v>18</v>
      </c>
      <c r="F3572">
        <v>5</v>
      </c>
      <c r="G3572">
        <v>3</v>
      </c>
      <c r="J3572" s="1">
        <f t="shared" si="694"/>
        <v>1.9634954084936209E-3</v>
      </c>
      <c r="K3572" s="2">
        <f t="shared" ref="K3572:K3573" si="707">EXP(-9.81042+1.86563*LN(F3572)+1.0563*LN(G3572))</f>
        <v>3.5268851656513989E-3</v>
      </c>
      <c r="L3572" t="s">
        <v>13</v>
      </c>
    </row>
    <row r="3573" spans="1:12" hidden="1" x14ac:dyDescent="0.3">
      <c r="A3573">
        <v>31</v>
      </c>
      <c r="B3573">
        <v>106</v>
      </c>
      <c r="C3573">
        <v>1</v>
      </c>
      <c r="D3573">
        <v>24</v>
      </c>
      <c r="E3573" t="s">
        <v>18</v>
      </c>
      <c r="F3573">
        <v>10</v>
      </c>
      <c r="G3573">
        <v>6</v>
      </c>
      <c r="J3573" s="1">
        <f t="shared" si="694"/>
        <v>7.8539816339744835E-3</v>
      </c>
      <c r="K3573" s="2">
        <f t="shared" si="707"/>
        <v>2.6728826664807165E-2</v>
      </c>
      <c r="L3573" t="s">
        <v>13</v>
      </c>
    </row>
    <row r="3574" spans="1:12" hidden="1" x14ac:dyDescent="0.3">
      <c r="A3574">
        <v>31</v>
      </c>
      <c r="B3574">
        <v>106</v>
      </c>
      <c r="C3574">
        <v>1</v>
      </c>
      <c r="D3574">
        <v>22</v>
      </c>
      <c r="E3574" t="s">
        <v>15</v>
      </c>
      <c r="F3574">
        <v>5</v>
      </c>
      <c r="G3574">
        <v>3</v>
      </c>
      <c r="J3574" s="1">
        <f t="shared" si="694"/>
        <v>1.9634954084936209E-3</v>
      </c>
      <c r="K3574" s="2">
        <f>EXP(-9.7663+1.83097*LN(F3574)+1.09511*LN(G3574))</f>
        <v>3.6378364277704512E-3</v>
      </c>
      <c r="L3574" t="s">
        <v>13</v>
      </c>
    </row>
    <row r="3575" spans="1:12" hidden="1" x14ac:dyDescent="0.3">
      <c r="A3575">
        <v>31</v>
      </c>
      <c r="B3575">
        <v>106</v>
      </c>
      <c r="C3575">
        <v>1</v>
      </c>
      <c r="D3575">
        <v>24</v>
      </c>
      <c r="E3575" t="s">
        <v>18</v>
      </c>
      <c r="F3575">
        <v>15</v>
      </c>
      <c r="G3575">
        <v>6</v>
      </c>
      <c r="J3575" s="1">
        <f t="shared" si="694"/>
        <v>1.7671458676442587E-2</v>
      </c>
      <c r="K3575" s="2">
        <f t="shared" ref="K3575:K3581" si="708">EXP(-9.81042+1.86563*LN(F3575)+1.0563*LN(G3575))</f>
        <v>5.6950957515054322E-2</v>
      </c>
      <c r="L3575" t="s">
        <v>13</v>
      </c>
    </row>
    <row r="3576" spans="1:12" hidden="1" x14ac:dyDescent="0.3">
      <c r="A3576">
        <v>31</v>
      </c>
      <c r="B3576">
        <v>106</v>
      </c>
      <c r="C3576">
        <v>1</v>
      </c>
      <c r="D3576">
        <v>24</v>
      </c>
      <c r="E3576" t="s">
        <v>18</v>
      </c>
      <c r="F3576">
        <v>10</v>
      </c>
      <c r="G3576">
        <v>6</v>
      </c>
      <c r="J3576" s="1">
        <f t="shared" si="694"/>
        <v>7.8539816339744835E-3</v>
      </c>
      <c r="K3576" s="2">
        <f t="shared" si="708"/>
        <v>2.6728826664807165E-2</v>
      </c>
      <c r="L3576" t="s">
        <v>13</v>
      </c>
    </row>
    <row r="3577" spans="1:12" hidden="1" x14ac:dyDescent="0.3">
      <c r="A3577">
        <v>31</v>
      </c>
      <c r="B3577">
        <v>106</v>
      </c>
      <c r="C3577">
        <v>1</v>
      </c>
      <c r="D3577">
        <v>24</v>
      </c>
      <c r="E3577" t="s">
        <v>18</v>
      </c>
      <c r="F3577">
        <v>10</v>
      </c>
      <c r="G3577">
        <v>6</v>
      </c>
      <c r="J3577" s="1">
        <f t="shared" si="694"/>
        <v>7.8539816339744835E-3</v>
      </c>
      <c r="K3577" s="2">
        <f t="shared" si="708"/>
        <v>2.6728826664807165E-2</v>
      </c>
      <c r="L3577" t="s">
        <v>13</v>
      </c>
    </row>
    <row r="3578" spans="1:12" hidden="1" x14ac:dyDescent="0.3">
      <c r="A3578">
        <v>31</v>
      </c>
      <c r="B3578">
        <v>106</v>
      </c>
      <c r="C3578">
        <v>1</v>
      </c>
      <c r="D3578">
        <v>24</v>
      </c>
      <c r="E3578" t="s">
        <v>18</v>
      </c>
      <c r="F3578">
        <v>15</v>
      </c>
      <c r="G3578">
        <v>6</v>
      </c>
      <c r="J3578" s="1">
        <f t="shared" si="694"/>
        <v>1.7671458676442587E-2</v>
      </c>
      <c r="K3578" s="2">
        <f t="shared" si="708"/>
        <v>5.6950957515054322E-2</v>
      </c>
      <c r="L3578" t="s">
        <v>13</v>
      </c>
    </row>
    <row r="3579" spans="1:12" hidden="1" x14ac:dyDescent="0.3">
      <c r="A3579">
        <v>31</v>
      </c>
      <c r="B3579">
        <v>106</v>
      </c>
      <c r="C3579">
        <v>1</v>
      </c>
      <c r="D3579">
        <v>24</v>
      </c>
      <c r="E3579" t="s">
        <v>18</v>
      </c>
      <c r="F3579">
        <v>15</v>
      </c>
      <c r="G3579">
        <v>6</v>
      </c>
      <c r="J3579" s="1">
        <f t="shared" si="694"/>
        <v>1.7671458676442587E-2</v>
      </c>
      <c r="K3579" s="2">
        <f t="shared" si="708"/>
        <v>5.6950957515054322E-2</v>
      </c>
      <c r="L3579" t="s">
        <v>13</v>
      </c>
    </row>
    <row r="3580" spans="1:12" hidden="1" x14ac:dyDescent="0.3">
      <c r="A3580">
        <v>31</v>
      </c>
      <c r="B3580">
        <v>106</v>
      </c>
      <c r="C3580">
        <v>1</v>
      </c>
      <c r="D3580">
        <v>24</v>
      </c>
      <c r="E3580" t="s">
        <v>18</v>
      </c>
      <c r="F3580">
        <v>10</v>
      </c>
      <c r="G3580">
        <v>6</v>
      </c>
      <c r="J3580" s="1">
        <f t="shared" si="694"/>
        <v>7.8539816339744835E-3</v>
      </c>
      <c r="K3580" s="2">
        <f t="shared" si="708"/>
        <v>2.6728826664807165E-2</v>
      </c>
      <c r="L3580" t="s">
        <v>13</v>
      </c>
    </row>
    <row r="3581" spans="1:12" hidden="1" x14ac:dyDescent="0.3">
      <c r="A3581">
        <v>31</v>
      </c>
      <c r="B3581">
        <v>106</v>
      </c>
      <c r="C3581">
        <v>1</v>
      </c>
      <c r="D3581">
        <v>24</v>
      </c>
      <c r="E3581" t="s">
        <v>18</v>
      </c>
      <c r="F3581">
        <v>5</v>
      </c>
      <c r="G3581">
        <v>6</v>
      </c>
      <c r="J3581" s="1">
        <f t="shared" si="694"/>
        <v>1.9634954084936209E-3</v>
      </c>
      <c r="K3581" s="2">
        <f t="shared" si="708"/>
        <v>7.3344795804612326E-3</v>
      </c>
      <c r="L3581" t="s">
        <v>13</v>
      </c>
    </row>
    <row r="3582" spans="1:12" hidden="1" x14ac:dyDescent="0.3">
      <c r="A3582">
        <v>31</v>
      </c>
      <c r="B3582">
        <v>106</v>
      </c>
      <c r="C3582">
        <v>1</v>
      </c>
      <c r="D3582">
        <v>22</v>
      </c>
      <c r="E3582" t="s">
        <v>15</v>
      </c>
      <c r="F3582">
        <v>5</v>
      </c>
      <c r="G3582">
        <v>3</v>
      </c>
      <c r="J3582" s="1">
        <f t="shared" si="694"/>
        <v>1.9634954084936209E-3</v>
      </c>
      <c r="K3582" s="2">
        <f t="shared" ref="K3582:K3583" si="709">EXP(-9.7663+1.83097*LN(F3582)+1.09511*LN(G3582))</f>
        <v>3.6378364277704512E-3</v>
      </c>
      <c r="L3582" t="s">
        <v>13</v>
      </c>
    </row>
    <row r="3583" spans="1:12" hidden="1" x14ac:dyDescent="0.3">
      <c r="A3583">
        <v>31</v>
      </c>
      <c r="B3583">
        <v>106</v>
      </c>
      <c r="C3583">
        <v>1</v>
      </c>
      <c r="D3583">
        <v>10</v>
      </c>
      <c r="E3583" t="s">
        <v>12</v>
      </c>
      <c r="F3583">
        <v>5</v>
      </c>
      <c r="G3583">
        <v>3</v>
      </c>
      <c r="J3583" s="1">
        <f t="shared" si="694"/>
        <v>1.9634954084936209E-3</v>
      </c>
      <c r="K3583" s="2">
        <f t="shared" si="709"/>
        <v>3.6378364277704512E-3</v>
      </c>
      <c r="L3583" t="s">
        <v>13</v>
      </c>
    </row>
    <row r="3584" spans="1:12" hidden="1" x14ac:dyDescent="0.3">
      <c r="A3584">
        <v>31</v>
      </c>
      <c r="B3584">
        <v>106</v>
      </c>
      <c r="C3584">
        <v>1</v>
      </c>
      <c r="D3584">
        <v>24</v>
      </c>
      <c r="E3584" t="s">
        <v>18</v>
      </c>
      <c r="F3584">
        <v>5</v>
      </c>
      <c r="G3584">
        <v>3</v>
      </c>
      <c r="J3584" s="1">
        <f t="shared" si="694"/>
        <v>1.9634954084936209E-3</v>
      </c>
      <c r="K3584" s="2">
        <f t="shared" ref="K3584:K3590" si="710">EXP(-9.81042+1.86563*LN(F3584)+1.0563*LN(G3584))</f>
        <v>3.5268851656513989E-3</v>
      </c>
      <c r="L3584" t="s">
        <v>13</v>
      </c>
    </row>
    <row r="3585" spans="1:12" hidden="1" x14ac:dyDescent="0.3">
      <c r="A3585">
        <v>31</v>
      </c>
      <c r="B3585">
        <v>106</v>
      </c>
      <c r="C3585">
        <v>1</v>
      </c>
      <c r="D3585">
        <v>24</v>
      </c>
      <c r="E3585" t="s">
        <v>18</v>
      </c>
      <c r="F3585">
        <v>20</v>
      </c>
      <c r="G3585">
        <v>3</v>
      </c>
      <c r="J3585" s="1">
        <f t="shared" si="694"/>
        <v>3.1415926535897934E-2</v>
      </c>
      <c r="K3585" s="2">
        <f t="shared" si="710"/>
        <v>4.6839527025336621E-2</v>
      </c>
      <c r="L3585" t="s">
        <v>17</v>
      </c>
    </row>
    <row r="3586" spans="1:12" hidden="1" x14ac:dyDescent="0.3">
      <c r="A3586">
        <v>31</v>
      </c>
      <c r="B3586">
        <v>106</v>
      </c>
      <c r="C3586">
        <v>1</v>
      </c>
      <c r="D3586">
        <v>24</v>
      </c>
      <c r="E3586" t="s">
        <v>18</v>
      </c>
      <c r="F3586">
        <v>10</v>
      </c>
      <c r="G3586">
        <v>3</v>
      </c>
      <c r="J3586" s="1">
        <f t="shared" si="694"/>
        <v>7.8539816339744835E-3</v>
      </c>
      <c r="K3586" s="2">
        <f t="shared" si="710"/>
        <v>1.285292313179332E-2</v>
      </c>
      <c r="L3586" t="s">
        <v>13</v>
      </c>
    </row>
    <row r="3587" spans="1:12" hidden="1" x14ac:dyDescent="0.3">
      <c r="A3587">
        <v>31</v>
      </c>
      <c r="B3587">
        <v>106</v>
      </c>
      <c r="C3587">
        <v>1</v>
      </c>
      <c r="D3587">
        <v>24</v>
      </c>
      <c r="E3587" t="s">
        <v>18</v>
      </c>
      <c r="F3587">
        <v>15</v>
      </c>
      <c r="G3587">
        <v>6</v>
      </c>
      <c r="J3587" s="1">
        <f t="shared" ref="J3587:J3650" si="711">((F3587*F3587/10000)*(PI()/4*C3587))</f>
        <v>1.7671458676442587E-2</v>
      </c>
      <c r="K3587" s="2">
        <f t="shared" si="710"/>
        <v>5.6950957515054322E-2</v>
      </c>
      <c r="L3587" t="s">
        <v>13</v>
      </c>
    </row>
    <row r="3588" spans="1:12" hidden="1" x14ac:dyDescent="0.3">
      <c r="A3588">
        <v>31</v>
      </c>
      <c r="B3588">
        <v>106</v>
      </c>
      <c r="C3588">
        <v>1</v>
      </c>
      <c r="D3588">
        <v>24</v>
      </c>
      <c r="E3588" t="s">
        <v>18</v>
      </c>
      <c r="F3588">
        <v>10</v>
      </c>
      <c r="G3588">
        <v>6</v>
      </c>
      <c r="J3588" s="1">
        <f t="shared" si="711"/>
        <v>7.8539816339744835E-3</v>
      </c>
      <c r="K3588" s="2">
        <f t="shared" si="710"/>
        <v>2.6728826664807165E-2</v>
      </c>
      <c r="L3588" t="s">
        <v>13</v>
      </c>
    </row>
    <row r="3589" spans="1:12" hidden="1" x14ac:dyDescent="0.3">
      <c r="A3589">
        <v>31</v>
      </c>
      <c r="B3589">
        <v>106</v>
      </c>
      <c r="C3589">
        <v>1</v>
      </c>
      <c r="D3589">
        <v>24</v>
      </c>
      <c r="E3589" t="s">
        <v>18</v>
      </c>
      <c r="F3589">
        <v>10</v>
      </c>
      <c r="G3589">
        <v>6</v>
      </c>
      <c r="J3589" s="1">
        <f t="shared" si="711"/>
        <v>7.8539816339744835E-3</v>
      </c>
      <c r="K3589" s="2">
        <f t="shared" si="710"/>
        <v>2.6728826664807165E-2</v>
      </c>
      <c r="L3589" t="s">
        <v>13</v>
      </c>
    </row>
    <row r="3590" spans="1:12" hidden="1" x14ac:dyDescent="0.3">
      <c r="A3590">
        <v>31</v>
      </c>
      <c r="B3590">
        <v>106</v>
      </c>
      <c r="C3590">
        <v>1</v>
      </c>
      <c r="D3590">
        <v>24</v>
      </c>
      <c r="E3590" t="s">
        <v>18</v>
      </c>
      <c r="F3590">
        <v>10</v>
      </c>
      <c r="G3590">
        <v>3</v>
      </c>
      <c r="J3590" s="1">
        <f t="shared" si="711"/>
        <v>7.8539816339744835E-3</v>
      </c>
      <c r="K3590" s="2">
        <f t="shared" si="710"/>
        <v>1.285292313179332E-2</v>
      </c>
      <c r="L3590" t="s">
        <v>13</v>
      </c>
    </row>
    <row r="3591" spans="1:12" hidden="1" x14ac:dyDescent="0.3">
      <c r="A3591">
        <v>31</v>
      </c>
      <c r="B3591">
        <v>106</v>
      </c>
      <c r="C3591">
        <v>1</v>
      </c>
      <c r="D3591">
        <v>10</v>
      </c>
      <c r="E3591" t="s">
        <v>12</v>
      </c>
      <c r="F3591">
        <v>25</v>
      </c>
      <c r="G3591">
        <v>6</v>
      </c>
      <c r="J3591" s="1">
        <f t="shared" si="711"/>
        <v>4.9087385212340517E-2</v>
      </c>
      <c r="K3591" s="2">
        <f>EXP(-9.7663+1.83097*LN(F3591)+1.09511*LN(G3591))</f>
        <v>0.14801210491524977</v>
      </c>
      <c r="L3591" t="s">
        <v>17</v>
      </c>
    </row>
    <row r="3592" spans="1:12" hidden="1" x14ac:dyDescent="0.3">
      <c r="A3592">
        <v>31</v>
      </c>
      <c r="B3592">
        <v>106</v>
      </c>
      <c r="C3592">
        <v>1</v>
      </c>
      <c r="D3592">
        <v>24</v>
      </c>
      <c r="E3592" t="s">
        <v>18</v>
      </c>
      <c r="F3592">
        <v>5</v>
      </c>
      <c r="G3592">
        <v>3</v>
      </c>
      <c r="J3592" s="1">
        <f t="shared" si="711"/>
        <v>1.9634954084936209E-3</v>
      </c>
      <c r="K3592" s="2">
        <f t="shared" ref="K3592:K3595" si="712">EXP(-9.81042+1.86563*LN(F3592)+1.0563*LN(G3592))</f>
        <v>3.5268851656513989E-3</v>
      </c>
      <c r="L3592" t="s">
        <v>13</v>
      </c>
    </row>
    <row r="3593" spans="1:12" hidden="1" x14ac:dyDescent="0.3">
      <c r="A3593">
        <v>31</v>
      </c>
      <c r="B3593">
        <v>106</v>
      </c>
      <c r="C3593">
        <v>1</v>
      </c>
      <c r="D3593">
        <v>24</v>
      </c>
      <c r="E3593" t="s">
        <v>18</v>
      </c>
      <c r="F3593">
        <v>10</v>
      </c>
      <c r="G3593">
        <v>5</v>
      </c>
      <c r="J3593" s="1">
        <f t="shared" si="711"/>
        <v>7.8539816339744835E-3</v>
      </c>
      <c r="K3593" s="2">
        <f t="shared" si="712"/>
        <v>2.2046555420420225E-2</v>
      </c>
      <c r="L3593" t="s">
        <v>13</v>
      </c>
    </row>
    <row r="3594" spans="1:12" hidden="1" x14ac:dyDescent="0.3">
      <c r="A3594">
        <v>33</v>
      </c>
      <c r="B3594">
        <v>104</v>
      </c>
      <c r="C3594">
        <v>1</v>
      </c>
      <c r="D3594">
        <v>24</v>
      </c>
      <c r="E3594" t="s">
        <v>18</v>
      </c>
      <c r="F3594">
        <v>5</v>
      </c>
      <c r="G3594">
        <v>3</v>
      </c>
      <c r="J3594" s="1">
        <f t="shared" si="711"/>
        <v>1.9634954084936209E-3</v>
      </c>
      <c r="K3594" s="2">
        <f t="shared" si="712"/>
        <v>3.5268851656513989E-3</v>
      </c>
      <c r="L3594" t="s">
        <v>13</v>
      </c>
    </row>
    <row r="3595" spans="1:12" hidden="1" x14ac:dyDescent="0.3">
      <c r="A3595">
        <v>33</v>
      </c>
      <c r="B3595">
        <v>104</v>
      </c>
      <c r="C3595">
        <v>1</v>
      </c>
      <c r="D3595">
        <v>24</v>
      </c>
      <c r="E3595" t="s">
        <v>18</v>
      </c>
      <c r="F3595">
        <v>10</v>
      </c>
      <c r="G3595">
        <v>5</v>
      </c>
      <c r="J3595" s="1">
        <f t="shared" si="711"/>
        <v>7.8539816339744835E-3</v>
      </c>
      <c r="K3595" s="2">
        <f t="shared" si="712"/>
        <v>2.2046555420420225E-2</v>
      </c>
      <c r="L3595" t="s">
        <v>13</v>
      </c>
    </row>
    <row r="3596" spans="1:12" hidden="1" x14ac:dyDescent="0.3">
      <c r="A3596">
        <v>33</v>
      </c>
      <c r="B3596">
        <v>104</v>
      </c>
      <c r="C3596">
        <v>1</v>
      </c>
      <c r="D3596">
        <v>10</v>
      </c>
      <c r="E3596" t="s">
        <v>12</v>
      </c>
      <c r="F3596">
        <v>10</v>
      </c>
      <c r="G3596">
        <v>3</v>
      </c>
      <c r="J3596" s="1">
        <f t="shared" si="711"/>
        <v>7.8539816339744835E-3</v>
      </c>
      <c r="K3596" s="2">
        <f t="shared" ref="K3596:K3597" si="713">EXP(-9.7663+1.83097*LN(F3596)+1.09511*LN(G3596))</f>
        <v>1.2942556175112916E-2</v>
      </c>
      <c r="L3596" t="s">
        <v>13</v>
      </c>
    </row>
    <row r="3597" spans="1:12" hidden="1" x14ac:dyDescent="0.3">
      <c r="A3597">
        <v>33</v>
      </c>
      <c r="B3597">
        <v>104</v>
      </c>
      <c r="C3597">
        <v>1</v>
      </c>
      <c r="D3597">
        <v>14</v>
      </c>
      <c r="E3597" t="s">
        <v>14</v>
      </c>
      <c r="F3597">
        <v>5</v>
      </c>
      <c r="G3597">
        <v>3</v>
      </c>
      <c r="J3597" s="1">
        <f t="shared" si="711"/>
        <v>1.9634954084936209E-3</v>
      </c>
      <c r="K3597" s="2">
        <f t="shared" si="713"/>
        <v>3.6378364277704512E-3</v>
      </c>
      <c r="L3597" t="s">
        <v>13</v>
      </c>
    </row>
    <row r="3598" spans="1:12" hidden="1" x14ac:dyDescent="0.3">
      <c r="A3598">
        <v>33</v>
      </c>
      <c r="B3598">
        <v>104</v>
      </c>
      <c r="C3598">
        <v>1</v>
      </c>
      <c r="D3598">
        <v>24</v>
      </c>
      <c r="E3598" t="s">
        <v>18</v>
      </c>
      <c r="F3598">
        <v>10</v>
      </c>
      <c r="G3598">
        <v>3</v>
      </c>
      <c r="J3598" s="1">
        <f t="shared" si="711"/>
        <v>7.8539816339744835E-3</v>
      </c>
      <c r="K3598" s="2">
        <f>EXP(-9.81042+1.86563*LN(F3598)+1.0563*LN(G3598))</f>
        <v>1.285292313179332E-2</v>
      </c>
      <c r="L3598" t="s">
        <v>13</v>
      </c>
    </row>
    <row r="3599" spans="1:12" hidden="1" x14ac:dyDescent="0.3">
      <c r="A3599">
        <v>33</v>
      </c>
      <c r="B3599">
        <v>104</v>
      </c>
      <c r="C3599">
        <v>1</v>
      </c>
      <c r="D3599">
        <v>10</v>
      </c>
      <c r="E3599" t="s">
        <v>12</v>
      </c>
      <c r="F3599">
        <v>25</v>
      </c>
      <c r="G3599">
        <v>6</v>
      </c>
      <c r="J3599" s="1">
        <f t="shared" si="711"/>
        <v>4.9087385212340517E-2</v>
      </c>
      <c r="K3599" s="2">
        <f>EXP(-9.7663+1.83097*LN(F3599)+1.09511*LN(G3599))</f>
        <v>0.14801210491524977</v>
      </c>
      <c r="L3599" t="s">
        <v>17</v>
      </c>
    </row>
    <row r="3600" spans="1:12" hidden="1" x14ac:dyDescent="0.3">
      <c r="A3600">
        <v>33</v>
      </c>
      <c r="B3600">
        <v>104</v>
      </c>
      <c r="C3600">
        <v>1</v>
      </c>
      <c r="D3600">
        <v>24</v>
      </c>
      <c r="E3600" t="s">
        <v>18</v>
      </c>
      <c r="F3600">
        <v>5</v>
      </c>
      <c r="G3600">
        <v>3</v>
      </c>
      <c r="J3600" s="1">
        <f t="shared" si="711"/>
        <v>1.9634954084936209E-3</v>
      </c>
      <c r="K3600" s="2">
        <f t="shared" ref="K3600:K3604" si="714">EXP(-9.81042+1.86563*LN(F3600)+1.0563*LN(G3600))</f>
        <v>3.5268851656513989E-3</v>
      </c>
      <c r="L3600" t="s">
        <v>13</v>
      </c>
    </row>
    <row r="3601" spans="1:12" hidden="1" x14ac:dyDescent="0.3">
      <c r="A3601">
        <v>33</v>
      </c>
      <c r="B3601">
        <v>104</v>
      </c>
      <c r="C3601">
        <v>1</v>
      </c>
      <c r="D3601">
        <v>24</v>
      </c>
      <c r="E3601" t="s">
        <v>18</v>
      </c>
      <c r="F3601">
        <v>10</v>
      </c>
      <c r="G3601">
        <v>5</v>
      </c>
      <c r="J3601" s="1">
        <f t="shared" si="711"/>
        <v>7.8539816339744835E-3</v>
      </c>
      <c r="K3601" s="2">
        <f t="shared" si="714"/>
        <v>2.2046555420420225E-2</v>
      </c>
      <c r="L3601" t="s">
        <v>13</v>
      </c>
    </row>
    <row r="3602" spans="1:12" hidden="1" x14ac:dyDescent="0.3">
      <c r="A3602">
        <v>33</v>
      </c>
      <c r="B3602">
        <v>104</v>
      </c>
      <c r="C3602">
        <v>1</v>
      </c>
      <c r="D3602">
        <v>2</v>
      </c>
      <c r="E3602" t="s">
        <v>16</v>
      </c>
      <c r="F3602">
        <v>15</v>
      </c>
      <c r="G3602">
        <v>6</v>
      </c>
      <c r="J3602" s="1">
        <f t="shared" si="711"/>
        <v>1.7671458676442587E-2</v>
      </c>
      <c r="K3602" s="2">
        <f t="shared" si="714"/>
        <v>5.6950957515054322E-2</v>
      </c>
      <c r="L3602" t="s">
        <v>13</v>
      </c>
    </row>
    <row r="3603" spans="1:12" hidden="1" x14ac:dyDescent="0.3">
      <c r="A3603">
        <v>33</v>
      </c>
      <c r="B3603">
        <v>104</v>
      </c>
      <c r="C3603">
        <v>1</v>
      </c>
      <c r="D3603">
        <v>2</v>
      </c>
      <c r="E3603" t="s">
        <v>16</v>
      </c>
      <c r="F3603">
        <v>15</v>
      </c>
      <c r="G3603">
        <v>10</v>
      </c>
      <c r="J3603" s="1">
        <f t="shared" si="711"/>
        <v>1.7671458676442587E-2</v>
      </c>
      <c r="K3603" s="2">
        <f t="shared" si="714"/>
        <v>9.7687695493628809E-2</v>
      </c>
      <c r="L3603" t="s">
        <v>13</v>
      </c>
    </row>
    <row r="3604" spans="1:12" hidden="1" x14ac:dyDescent="0.3">
      <c r="A3604">
        <v>33</v>
      </c>
      <c r="B3604">
        <v>104</v>
      </c>
      <c r="C3604">
        <v>1</v>
      </c>
      <c r="D3604">
        <v>2</v>
      </c>
      <c r="E3604" t="s">
        <v>16</v>
      </c>
      <c r="F3604">
        <v>15</v>
      </c>
      <c r="G3604">
        <v>10</v>
      </c>
      <c r="J3604" s="1">
        <f t="shared" si="711"/>
        <v>1.7671458676442587E-2</v>
      </c>
      <c r="K3604" s="2">
        <f t="shared" si="714"/>
        <v>9.7687695493628809E-2</v>
      </c>
      <c r="L3604" t="s">
        <v>13</v>
      </c>
    </row>
    <row r="3605" spans="1:12" hidden="1" x14ac:dyDescent="0.3">
      <c r="A3605">
        <v>33</v>
      </c>
      <c r="B3605">
        <v>104</v>
      </c>
      <c r="C3605">
        <v>1</v>
      </c>
      <c r="D3605">
        <v>22</v>
      </c>
      <c r="E3605" t="s">
        <v>15</v>
      </c>
      <c r="F3605">
        <v>5</v>
      </c>
      <c r="G3605">
        <v>3</v>
      </c>
      <c r="J3605" s="1">
        <f t="shared" si="711"/>
        <v>1.9634954084936209E-3</v>
      </c>
      <c r="K3605" s="2">
        <f t="shared" ref="K3605:K3606" si="715">EXP(-9.7663+1.83097*LN(F3605)+1.09511*LN(G3605))</f>
        <v>3.6378364277704512E-3</v>
      </c>
      <c r="L3605" t="s">
        <v>13</v>
      </c>
    </row>
    <row r="3606" spans="1:12" hidden="1" x14ac:dyDescent="0.3">
      <c r="A3606">
        <v>33</v>
      </c>
      <c r="B3606">
        <v>104</v>
      </c>
      <c r="C3606">
        <v>1</v>
      </c>
      <c r="D3606">
        <v>10</v>
      </c>
      <c r="E3606" t="s">
        <v>12</v>
      </c>
      <c r="F3606">
        <v>5</v>
      </c>
      <c r="G3606">
        <v>3</v>
      </c>
      <c r="J3606" s="1">
        <f t="shared" si="711"/>
        <v>1.9634954084936209E-3</v>
      </c>
      <c r="K3606" s="2">
        <f t="shared" si="715"/>
        <v>3.6378364277704512E-3</v>
      </c>
      <c r="L3606" t="s">
        <v>13</v>
      </c>
    </row>
    <row r="3607" spans="1:12" hidden="1" x14ac:dyDescent="0.3">
      <c r="A3607">
        <v>33</v>
      </c>
      <c r="B3607">
        <v>104</v>
      </c>
      <c r="C3607">
        <v>1</v>
      </c>
      <c r="D3607">
        <v>2</v>
      </c>
      <c r="E3607" t="s">
        <v>16</v>
      </c>
      <c r="F3607">
        <v>15</v>
      </c>
      <c r="G3607">
        <v>10</v>
      </c>
      <c r="J3607" s="1">
        <f t="shared" si="711"/>
        <v>1.7671458676442587E-2</v>
      </c>
      <c r="K3607" s="2">
        <f t="shared" ref="K3607:K3610" si="716">EXP(-9.81042+1.86563*LN(F3607)+1.0563*LN(G3607))</f>
        <v>9.7687695493628809E-2</v>
      </c>
      <c r="L3607" t="s">
        <v>13</v>
      </c>
    </row>
    <row r="3608" spans="1:12" hidden="1" x14ac:dyDescent="0.3">
      <c r="A3608">
        <v>33</v>
      </c>
      <c r="B3608">
        <v>104</v>
      </c>
      <c r="C3608">
        <v>1</v>
      </c>
      <c r="D3608">
        <v>2</v>
      </c>
      <c r="E3608" t="s">
        <v>16</v>
      </c>
      <c r="F3608">
        <v>20</v>
      </c>
      <c r="G3608">
        <v>3</v>
      </c>
      <c r="J3608" s="1">
        <f t="shared" si="711"/>
        <v>3.1415926535897934E-2</v>
      </c>
      <c r="K3608" s="2">
        <f t="shared" si="716"/>
        <v>4.6839527025336621E-2</v>
      </c>
      <c r="L3608" t="s">
        <v>17</v>
      </c>
    </row>
    <row r="3609" spans="1:12" hidden="1" x14ac:dyDescent="0.3">
      <c r="A3609">
        <v>33</v>
      </c>
      <c r="B3609">
        <v>104</v>
      </c>
      <c r="C3609">
        <v>1</v>
      </c>
      <c r="D3609">
        <v>2</v>
      </c>
      <c r="E3609" t="s">
        <v>16</v>
      </c>
      <c r="F3609">
        <v>10</v>
      </c>
      <c r="G3609">
        <v>10</v>
      </c>
      <c r="J3609" s="1">
        <f t="shared" si="711"/>
        <v>7.8539816339744835E-3</v>
      </c>
      <c r="K3609" s="2">
        <f t="shared" si="716"/>
        <v>4.5847824058857317E-2</v>
      </c>
      <c r="L3609" t="s">
        <v>13</v>
      </c>
    </row>
    <row r="3610" spans="1:12" hidden="1" x14ac:dyDescent="0.3">
      <c r="A3610">
        <v>33</v>
      </c>
      <c r="B3610">
        <v>104</v>
      </c>
      <c r="C3610">
        <v>1</v>
      </c>
      <c r="D3610">
        <v>2</v>
      </c>
      <c r="E3610" t="s">
        <v>16</v>
      </c>
      <c r="F3610">
        <v>10</v>
      </c>
      <c r="G3610">
        <v>10</v>
      </c>
      <c r="J3610" s="1">
        <f t="shared" si="711"/>
        <v>7.8539816339744835E-3</v>
      </c>
      <c r="K3610" s="2">
        <f t="shared" si="716"/>
        <v>4.5847824058857317E-2</v>
      </c>
      <c r="L3610" t="s">
        <v>13</v>
      </c>
    </row>
    <row r="3611" spans="1:12" hidden="1" x14ac:dyDescent="0.3">
      <c r="A3611">
        <v>33</v>
      </c>
      <c r="B3611">
        <v>104</v>
      </c>
      <c r="C3611">
        <v>1</v>
      </c>
      <c r="D3611">
        <v>10</v>
      </c>
      <c r="E3611" t="s">
        <v>12</v>
      </c>
      <c r="F3611">
        <v>10</v>
      </c>
      <c r="G3611">
        <v>3</v>
      </c>
      <c r="J3611" s="1">
        <f t="shared" si="711"/>
        <v>7.8539816339744835E-3</v>
      </c>
      <c r="K3611" s="2">
        <f t="shared" ref="K3611:K3612" si="717">EXP(-9.7663+1.83097*LN(F3611)+1.09511*LN(G3611))</f>
        <v>1.2942556175112916E-2</v>
      </c>
      <c r="L3611" t="s">
        <v>13</v>
      </c>
    </row>
    <row r="3612" spans="1:12" hidden="1" x14ac:dyDescent="0.3">
      <c r="A3612">
        <v>33</v>
      </c>
      <c r="B3612">
        <v>104</v>
      </c>
      <c r="C3612">
        <v>1</v>
      </c>
      <c r="D3612">
        <v>10</v>
      </c>
      <c r="E3612" t="s">
        <v>12</v>
      </c>
      <c r="F3612">
        <v>5</v>
      </c>
      <c r="G3612">
        <v>3</v>
      </c>
      <c r="J3612" s="1">
        <f t="shared" si="711"/>
        <v>1.9634954084936209E-3</v>
      </c>
      <c r="K3612" s="2">
        <f t="shared" si="717"/>
        <v>3.6378364277704512E-3</v>
      </c>
      <c r="L3612" t="s">
        <v>13</v>
      </c>
    </row>
    <row r="3613" spans="1:12" hidden="1" x14ac:dyDescent="0.3">
      <c r="A3613">
        <v>33</v>
      </c>
      <c r="B3613">
        <v>104</v>
      </c>
      <c r="C3613">
        <v>1</v>
      </c>
      <c r="D3613">
        <v>2</v>
      </c>
      <c r="E3613" t="s">
        <v>16</v>
      </c>
      <c r="F3613">
        <v>15</v>
      </c>
      <c r="G3613">
        <v>10</v>
      </c>
      <c r="J3613" s="1">
        <f t="shared" si="711"/>
        <v>1.7671458676442587E-2</v>
      </c>
      <c r="K3613" s="2">
        <f t="shared" ref="K3613:K3614" si="718">EXP(-9.81042+1.86563*LN(F3613)+1.0563*LN(G3613))</f>
        <v>9.7687695493628809E-2</v>
      </c>
      <c r="L3613" t="s">
        <v>13</v>
      </c>
    </row>
    <row r="3614" spans="1:12" hidden="1" x14ac:dyDescent="0.3">
      <c r="A3614">
        <v>33</v>
      </c>
      <c r="B3614">
        <v>104</v>
      </c>
      <c r="C3614">
        <v>1</v>
      </c>
      <c r="D3614">
        <v>2</v>
      </c>
      <c r="E3614" t="s">
        <v>16</v>
      </c>
      <c r="F3614">
        <v>10</v>
      </c>
      <c r="G3614">
        <v>10</v>
      </c>
      <c r="J3614" s="1">
        <f t="shared" si="711"/>
        <v>7.8539816339744835E-3</v>
      </c>
      <c r="K3614" s="2">
        <f t="shared" si="718"/>
        <v>4.5847824058857317E-2</v>
      </c>
      <c r="L3614" t="s">
        <v>13</v>
      </c>
    </row>
    <row r="3615" spans="1:12" hidden="1" x14ac:dyDescent="0.3">
      <c r="A3615">
        <v>33</v>
      </c>
      <c r="B3615">
        <v>104</v>
      </c>
      <c r="C3615">
        <v>1</v>
      </c>
      <c r="D3615">
        <v>22</v>
      </c>
      <c r="E3615" t="s">
        <v>15</v>
      </c>
      <c r="F3615">
        <v>5</v>
      </c>
      <c r="G3615">
        <v>3</v>
      </c>
      <c r="J3615" s="1">
        <f t="shared" si="711"/>
        <v>1.9634954084936209E-3</v>
      </c>
      <c r="K3615" s="2">
        <f>EXP(-9.7663+1.83097*LN(F3615)+1.09511*LN(G3615))</f>
        <v>3.6378364277704512E-3</v>
      </c>
      <c r="L3615" t="s">
        <v>13</v>
      </c>
    </row>
    <row r="3616" spans="1:12" hidden="1" x14ac:dyDescent="0.3">
      <c r="A3616">
        <v>33</v>
      </c>
      <c r="B3616">
        <v>104</v>
      </c>
      <c r="C3616">
        <v>1</v>
      </c>
      <c r="D3616">
        <v>2</v>
      </c>
      <c r="E3616" t="s">
        <v>16</v>
      </c>
      <c r="F3616">
        <v>15</v>
      </c>
      <c r="G3616">
        <v>6</v>
      </c>
      <c r="J3616" s="1">
        <f t="shared" si="711"/>
        <v>1.7671458676442587E-2</v>
      </c>
      <c r="K3616" s="2">
        <f t="shared" ref="K3616:K3622" si="719">EXP(-9.81042+1.86563*LN(F3616)+1.0563*LN(G3616))</f>
        <v>5.6950957515054322E-2</v>
      </c>
      <c r="L3616" t="s">
        <v>13</v>
      </c>
    </row>
    <row r="3617" spans="1:12" hidden="1" x14ac:dyDescent="0.3">
      <c r="A3617">
        <v>33</v>
      </c>
      <c r="B3617">
        <v>104</v>
      </c>
      <c r="C3617">
        <v>1</v>
      </c>
      <c r="D3617">
        <v>2</v>
      </c>
      <c r="E3617" t="s">
        <v>16</v>
      </c>
      <c r="F3617">
        <v>20</v>
      </c>
      <c r="G3617">
        <v>15</v>
      </c>
      <c r="H3617">
        <v>45</v>
      </c>
      <c r="I3617">
        <v>11</v>
      </c>
      <c r="J3617" s="1">
        <f t="shared" si="711"/>
        <v>3.1415926535897934E-2</v>
      </c>
      <c r="K3617" s="2">
        <f t="shared" si="719"/>
        <v>0.25640973899293129</v>
      </c>
      <c r="L3617" t="s">
        <v>13</v>
      </c>
    </row>
    <row r="3618" spans="1:12" hidden="1" x14ac:dyDescent="0.3">
      <c r="A3618">
        <v>33</v>
      </c>
      <c r="B3618">
        <v>104</v>
      </c>
      <c r="C3618">
        <v>1</v>
      </c>
      <c r="D3618">
        <v>2</v>
      </c>
      <c r="E3618" t="s">
        <v>16</v>
      </c>
      <c r="F3618">
        <v>10</v>
      </c>
      <c r="G3618">
        <v>10</v>
      </c>
      <c r="J3618" s="1">
        <f t="shared" si="711"/>
        <v>7.8539816339744835E-3</v>
      </c>
      <c r="K3618" s="2">
        <f t="shared" si="719"/>
        <v>4.5847824058857317E-2</v>
      </c>
      <c r="L3618" t="s">
        <v>13</v>
      </c>
    </row>
    <row r="3619" spans="1:12" hidden="1" x14ac:dyDescent="0.3">
      <c r="A3619">
        <v>33</v>
      </c>
      <c r="B3619">
        <v>104</v>
      </c>
      <c r="C3619">
        <v>1</v>
      </c>
      <c r="D3619">
        <v>2</v>
      </c>
      <c r="E3619" t="s">
        <v>16</v>
      </c>
      <c r="F3619">
        <v>15</v>
      </c>
      <c r="G3619">
        <v>6</v>
      </c>
      <c r="J3619" s="1">
        <f t="shared" si="711"/>
        <v>1.7671458676442587E-2</v>
      </c>
      <c r="K3619" s="2">
        <f t="shared" si="719"/>
        <v>5.6950957515054322E-2</v>
      </c>
      <c r="L3619" t="s">
        <v>13</v>
      </c>
    </row>
    <row r="3620" spans="1:12" hidden="1" x14ac:dyDescent="0.3">
      <c r="A3620">
        <v>33</v>
      </c>
      <c r="B3620">
        <v>104</v>
      </c>
      <c r="C3620">
        <v>1</v>
      </c>
      <c r="D3620">
        <v>2</v>
      </c>
      <c r="E3620" t="s">
        <v>16</v>
      </c>
      <c r="F3620">
        <v>15</v>
      </c>
      <c r="G3620">
        <v>6</v>
      </c>
      <c r="J3620" s="1">
        <f t="shared" si="711"/>
        <v>1.7671458676442587E-2</v>
      </c>
      <c r="K3620" s="2">
        <f t="shared" si="719"/>
        <v>5.6950957515054322E-2</v>
      </c>
      <c r="L3620" t="s">
        <v>13</v>
      </c>
    </row>
    <row r="3621" spans="1:12" hidden="1" x14ac:dyDescent="0.3">
      <c r="A3621">
        <v>33</v>
      </c>
      <c r="B3621">
        <v>104</v>
      </c>
      <c r="C3621">
        <v>1</v>
      </c>
      <c r="D3621">
        <v>2</v>
      </c>
      <c r="E3621" t="s">
        <v>16</v>
      </c>
      <c r="F3621">
        <v>10</v>
      </c>
      <c r="G3621">
        <v>10</v>
      </c>
      <c r="J3621" s="1">
        <f t="shared" si="711"/>
        <v>7.8539816339744835E-3</v>
      </c>
      <c r="K3621" s="2">
        <f t="shared" si="719"/>
        <v>4.5847824058857317E-2</v>
      </c>
      <c r="L3621" t="s">
        <v>13</v>
      </c>
    </row>
    <row r="3622" spans="1:12" hidden="1" x14ac:dyDescent="0.3">
      <c r="A3622">
        <v>33</v>
      </c>
      <c r="B3622">
        <v>104</v>
      </c>
      <c r="C3622">
        <v>1</v>
      </c>
      <c r="D3622">
        <v>2</v>
      </c>
      <c r="E3622" t="s">
        <v>16</v>
      </c>
      <c r="F3622">
        <v>10</v>
      </c>
      <c r="G3622">
        <v>10</v>
      </c>
      <c r="J3622" s="1">
        <f t="shared" si="711"/>
        <v>7.8539816339744835E-3</v>
      </c>
      <c r="K3622" s="2">
        <f t="shared" si="719"/>
        <v>4.5847824058857317E-2</v>
      </c>
      <c r="L3622" t="s">
        <v>13</v>
      </c>
    </row>
    <row r="3623" spans="1:12" hidden="1" x14ac:dyDescent="0.3">
      <c r="A3623">
        <v>33</v>
      </c>
      <c r="B3623">
        <v>104</v>
      </c>
      <c r="C3623">
        <v>1</v>
      </c>
      <c r="D3623">
        <v>22</v>
      </c>
      <c r="E3623" t="s">
        <v>15</v>
      </c>
      <c r="F3623">
        <v>5</v>
      </c>
      <c r="G3623">
        <v>3</v>
      </c>
      <c r="J3623" s="1">
        <f t="shared" si="711"/>
        <v>1.9634954084936209E-3</v>
      </c>
      <c r="K3623" s="2">
        <f t="shared" ref="K3623:K3624" si="720">EXP(-9.7663+1.83097*LN(F3623)+1.09511*LN(G3623))</f>
        <v>3.6378364277704512E-3</v>
      </c>
      <c r="L3623" t="s">
        <v>13</v>
      </c>
    </row>
    <row r="3624" spans="1:12" hidden="1" x14ac:dyDescent="0.3">
      <c r="A3624">
        <v>33</v>
      </c>
      <c r="B3624">
        <v>104</v>
      </c>
      <c r="C3624">
        <v>1</v>
      </c>
      <c r="D3624">
        <v>10</v>
      </c>
      <c r="E3624" t="s">
        <v>12</v>
      </c>
      <c r="F3624">
        <v>5</v>
      </c>
      <c r="G3624">
        <v>3</v>
      </c>
      <c r="J3624" s="1">
        <f t="shared" si="711"/>
        <v>1.9634954084936209E-3</v>
      </c>
      <c r="K3624" s="2">
        <f t="shared" si="720"/>
        <v>3.6378364277704512E-3</v>
      </c>
      <c r="L3624" t="s">
        <v>13</v>
      </c>
    </row>
    <row r="3625" spans="1:12" hidden="1" x14ac:dyDescent="0.3">
      <c r="A3625">
        <v>33</v>
      </c>
      <c r="B3625">
        <v>104</v>
      </c>
      <c r="C3625">
        <v>1</v>
      </c>
      <c r="D3625">
        <v>2</v>
      </c>
      <c r="E3625" t="s">
        <v>16</v>
      </c>
      <c r="F3625">
        <v>10</v>
      </c>
      <c r="G3625">
        <v>10</v>
      </c>
      <c r="J3625" s="1">
        <f t="shared" si="711"/>
        <v>7.8539816339744835E-3</v>
      </c>
      <c r="K3625" s="2">
        <f t="shared" ref="K3625:K3628" si="721">EXP(-9.81042+1.86563*LN(F3625)+1.0563*LN(G3625))</f>
        <v>4.5847824058857317E-2</v>
      </c>
      <c r="L3625" t="s">
        <v>13</v>
      </c>
    </row>
    <row r="3626" spans="1:12" hidden="1" x14ac:dyDescent="0.3">
      <c r="A3626">
        <v>33</v>
      </c>
      <c r="B3626">
        <v>104</v>
      </c>
      <c r="C3626">
        <v>1</v>
      </c>
      <c r="D3626">
        <v>24</v>
      </c>
      <c r="E3626" t="s">
        <v>18</v>
      </c>
      <c r="F3626">
        <v>15</v>
      </c>
      <c r="G3626">
        <v>6</v>
      </c>
      <c r="J3626" s="1">
        <f t="shared" si="711"/>
        <v>1.7671458676442587E-2</v>
      </c>
      <c r="K3626" s="2">
        <f t="shared" si="721"/>
        <v>5.6950957515054322E-2</v>
      </c>
      <c r="L3626" t="s">
        <v>13</v>
      </c>
    </row>
    <row r="3627" spans="1:12" hidden="1" x14ac:dyDescent="0.3">
      <c r="A3627">
        <v>33</v>
      </c>
      <c r="B3627">
        <v>104</v>
      </c>
      <c r="C3627">
        <v>1</v>
      </c>
      <c r="D3627">
        <v>24</v>
      </c>
      <c r="E3627" t="s">
        <v>18</v>
      </c>
      <c r="F3627">
        <v>10</v>
      </c>
      <c r="G3627">
        <v>6</v>
      </c>
      <c r="J3627" s="1">
        <f t="shared" si="711"/>
        <v>7.8539816339744835E-3</v>
      </c>
      <c r="K3627" s="2">
        <f t="shared" si="721"/>
        <v>2.6728826664807165E-2</v>
      </c>
      <c r="L3627" t="s">
        <v>13</v>
      </c>
    </row>
    <row r="3628" spans="1:12" hidden="1" x14ac:dyDescent="0.3">
      <c r="A3628">
        <v>33</v>
      </c>
      <c r="B3628">
        <v>104</v>
      </c>
      <c r="C3628">
        <v>1</v>
      </c>
      <c r="D3628">
        <v>24</v>
      </c>
      <c r="E3628" t="s">
        <v>18</v>
      </c>
      <c r="F3628">
        <v>5</v>
      </c>
      <c r="G3628">
        <v>6</v>
      </c>
      <c r="J3628" s="1">
        <f t="shared" si="711"/>
        <v>1.9634954084936209E-3</v>
      </c>
      <c r="K3628" s="2">
        <f t="shared" si="721"/>
        <v>7.3344795804612326E-3</v>
      </c>
      <c r="L3628" t="s">
        <v>13</v>
      </c>
    </row>
    <row r="3629" spans="1:12" hidden="1" x14ac:dyDescent="0.3">
      <c r="A3629">
        <v>33</v>
      </c>
      <c r="B3629">
        <v>104</v>
      </c>
      <c r="C3629">
        <v>1</v>
      </c>
      <c r="D3629">
        <v>22</v>
      </c>
      <c r="E3629" t="s">
        <v>15</v>
      </c>
      <c r="F3629">
        <v>5</v>
      </c>
      <c r="G3629">
        <v>3</v>
      </c>
      <c r="J3629" s="1">
        <f t="shared" si="711"/>
        <v>1.9634954084936209E-3</v>
      </c>
      <c r="K3629" s="2">
        <f t="shared" ref="K3629:K3630" si="722">EXP(-9.7663+1.83097*LN(F3629)+1.09511*LN(G3629))</f>
        <v>3.6378364277704512E-3</v>
      </c>
      <c r="L3629" t="s">
        <v>13</v>
      </c>
    </row>
    <row r="3630" spans="1:12" hidden="1" x14ac:dyDescent="0.3">
      <c r="A3630">
        <v>33</v>
      </c>
      <c r="B3630">
        <v>104</v>
      </c>
      <c r="C3630">
        <v>1</v>
      </c>
      <c r="D3630">
        <v>10</v>
      </c>
      <c r="E3630" t="s">
        <v>12</v>
      </c>
      <c r="F3630">
        <v>5</v>
      </c>
      <c r="G3630">
        <v>3</v>
      </c>
      <c r="J3630" s="1">
        <f t="shared" si="711"/>
        <v>1.9634954084936209E-3</v>
      </c>
      <c r="K3630" s="2">
        <f t="shared" si="722"/>
        <v>3.6378364277704512E-3</v>
      </c>
      <c r="L3630" t="s">
        <v>13</v>
      </c>
    </row>
    <row r="3631" spans="1:12" hidden="1" x14ac:dyDescent="0.3">
      <c r="A3631">
        <v>33</v>
      </c>
      <c r="B3631">
        <v>104</v>
      </c>
      <c r="C3631">
        <v>1</v>
      </c>
      <c r="D3631">
        <v>24</v>
      </c>
      <c r="E3631" t="s">
        <v>18</v>
      </c>
      <c r="F3631">
        <v>5</v>
      </c>
      <c r="G3631">
        <v>3</v>
      </c>
      <c r="J3631" s="1">
        <f t="shared" si="711"/>
        <v>1.9634954084936209E-3</v>
      </c>
      <c r="K3631" s="2">
        <f t="shared" ref="K3631:K3636" si="723">EXP(-9.81042+1.86563*LN(F3631)+1.0563*LN(G3631))</f>
        <v>3.5268851656513989E-3</v>
      </c>
      <c r="L3631" t="s">
        <v>13</v>
      </c>
    </row>
    <row r="3632" spans="1:12" hidden="1" x14ac:dyDescent="0.3">
      <c r="A3632">
        <v>33</v>
      </c>
      <c r="B3632">
        <v>104</v>
      </c>
      <c r="C3632">
        <v>1</v>
      </c>
      <c r="D3632">
        <v>24</v>
      </c>
      <c r="E3632" t="s">
        <v>18</v>
      </c>
      <c r="F3632">
        <v>20</v>
      </c>
      <c r="G3632">
        <v>3</v>
      </c>
      <c r="J3632" s="1">
        <f t="shared" si="711"/>
        <v>3.1415926535897934E-2</v>
      </c>
      <c r="K3632" s="2">
        <f t="shared" si="723"/>
        <v>4.6839527025336621E-2</v>
      </c>
      <c r="L3632" t="s">
        <v>17</v>
      </c>
    </row>
    <row r="3633" spans="1:12" hidden="1" x14ac:dyDescent="0.3">
      <c r="A3633">
        <v>33</v>
      </c>
      <c r="B3633">
        <v>104</v>
      </c>
      <c r="C3633">
        <v>1</v>
      </c>
      <c r="D3633">
        <v>24</v>
      </c>
      <c r="E3633" t="s">
        <v>18</v>
      </c>
      <c r="F3633">
        <v>10</v>
      </c>
      <c r="G3633">
        <v>3</v>
      </c>
      <c r="J3633" s="1">
        <f t="shared" si="711"/>
        <v>7.8539816339744835E-3</v>
      </c>
      <c r="K3633" s="2">
        <f t="shared" si="723"/>
        <v>1.285292313179332E-2</v>
      </c>
      <c r="L3633" t="s">
        <v>13</v>
      </c>
    </row>
    <row r="3634" spans="1:12" hidden="1" x14ac:dyDescent="0.3">
      <c r="A3634">
        <v>33</v>
      </c>
      <c r="B3634">
        <v>104</v>
      </c>
      <c r="C3634">
        <v>1</v>
      </c>
      <c r="D3634">
        <v>24</v>
      </c>
      <c r="E3634" t="s">
        <v>18</v>
      </c>
      <c r="F3634">
        <v>15</v>
      </c>
      <c r="G3634">
        <v>6</v>
      </c>
      <c r="J3634" s="1">
        <f t="shared" si="711"/>
        <v>1.7671458676442587E-2</v>
      </c>
      <c r="K3634" s="2">
        <f t="shared" si="723"/>
        <v>5.6950957515054322E-2</v>
      </c>
      <c r="L3634" t="s">
        <v>13</v>
      </c>
    </row>
    <row r="3635" spans="1:12" hidden="1" x14ac:dyDescent="0.3">
      <c r="A3635">
        <v>33</v>
      </c>
      <c r="B3635">
        <v>104</v>
      </c>
      <c r="C3635">
        <v>1</v>
      </c>
      <c r="D3635">
        <v>24</v>
      </c>
      <c r="E3635" t="s">
        <v>18</v>
      </c>
      <c r="F3635">
        <v>10</v>
      </c>
      <c r="G3635">
        <v>6</v>
      </c>
      <c r="J3635" s="1">
        <f t="shared" si="711"/>
        <v>7.8539816339744835E-3</v>
      </c>
      <c r="K3635" s="2">
        <f t="shared" si="723"/>
        <v>2.6728826664807165E-2</v>
      </c>
      <c r="L3635" t="s">
        <v>13</v>
      </c>
    </row>
    <row r="3636" spans="1:12" hidden="1" x14ac:dyDescent="0.3">
      <c r="A3636">
        <v>33</v>
      </c>
      <c r="B3636">
        <v>104</v>
      </c>
      <c r="C3636">
        <v>1</v>
      </c>
      <c r="D3636">
        <v>24</v>
      </c>
      <c r="E3636" t="s">
        <v>18</v>
      </c>
      <c r="F3636">
        <v>10</v>
      </c>
      <c r="G3636">
        <v>6</v>
      </c>
      <c r="J3636" s="1">
        <f t="shared" si="711"/>
        <v>7.8539816339744835E-3</v>
      </c>
      <c r="K3636" s="2">
        <f t="shared" si="723"/>
        <v>2.6728826664807165E-2</v>
      </c>
      <c r="L3636" t="s">
        <v>13</v>
      </c>
    </row>
    <row r="3637" spans="1:12" hidden="1" x14ac:dyDescent="0.3">
      <c r="A3637">
        <v>33</v>
      </c>
      <c r="B3637">
        <v>104</v>
      </c>
      <c r="C3637">
        <v>1</v>
      </c>
      <c r="D3637">
        <v>14</v>
      </c>
      <c r="E3637" t="s">
        <v>14</v>
      </c>
      <c r="F3637">
        <v>5</v>
      </c>
      <c r="G3637">
        <v>3</v>
      </c>
      <c r="J3637" s="1">
        <f t="shared" si="711"/>
        <v>1.9634954084936209E-3</v>
      </c>
      <c r="K3637" s="2">
        <f t="shared" ref="K3637:K3642" si="724">EXP(-9.7663+1.83097*LN(F3637)+1.09511*LN(G3637))</f>
        <v>3.6378364277704512E-3</v>
      </c>
      <c r="L3637" t="s">
        <v>13</v>
      </c>
    </row>
    <row r="3638" spans="1:12" hidden="1" x14ac:dyDescent="0.3">
      <c r="A3638">
        <v>33</v>
      </c>
      <c r="B3638">
        <v>104</v>
      </c>
      <c r="C3638">
        <v>1</v>
      </c>
      <c r="D3638">
        <v>14</v>
      </c>
      <c r="E3638" t="s">
        <v>14</v>
      </c>
      <c r="F3638">
        <v>5</v>
      </c>
      <c r="G3638">
        <v>3</v>
      </c>
      <c r="J3638" s="1">
        <f t="shared" si="711"/>
        <v>1.9634954084936209E-3</v>
      </c>
      <c r="K3638" s="2">
        <f t="shared" si="724"/>
        <v>3.6378364277704512E-3</v>
      </c>
      <c r="L3638" t="s">
        <v>13</v>
      </c>
    </row>
    <row r="3639" spans="1:12" hidden="1" x14ac:dyDescent="0.3">
      <c r="A3639">
        <v>33</v>
      </c>
      <c r="B3639">
        <v>104</v>
      </c>
      <c r="C3639">
        <v>1</v>
      </c>
      <c r="D3639">
        <v>14</v>
      </c>
      <c r="E3639" t="s">
        <v>14</v>
      </c>
      <c r="F3639">
        <v>5</v>
      </c>
      <c r="G3639">
        <v>3</v>
      </c>
      <c r="J3639" s="1">
        <f t="shared" si="711"/>
        <v>1.9634954084936209E-3</v>
      </c>
      <c r="K3639" s="2">
        <f t="shared" si="724"/>
        <v>3.6378364277704512E-3</v>
      </c>
      <c r="L3639" t="s">
        <v>13</v>
      </c>
    </row>
    <row r="3640" spans="1:12" hidden="1" x14ac:dyDescent="0.3">
      <c r="A3640">
        <v>33</v>
      </c>
      <c r="B3640">
        <v>107</v>
      </c>
      <c r="C3640">
        <v>1</v>
      </c>
      <c r="D3640">
        <v>22</v>
      </c>
      <c r="E3640" t="s">
        <v>15</v>
      </c>
      <c r="F3640">
        <v>5</v>
      </c>
      <c r="G3640">
        <v>3</v>
      </c>
      <c r="J3640" s="1">
        <f t="shared" si="711"/>
        <v>1.9634954084936209E-3</v>
      </c>
      <c r="K3640" s="2">
        <f t="shared" si="724"/>
        <v>3.6378364277704512E-3</v>
      </c>
      <c r="L3640" t="s">
        <v>13</v>
      </c>
    </row>
    <row r="3641" spans="1:12" hidden="1" x14ac:dyDescent="0.3">
      <c r="A3641">
        <v>33</v>
      </c>
      <c r="B3641">
        <v>107</v>
      </c>
      <c r="C3641">
        <v>1</v>
      </c>
      <c r="D3641">
        <v>14</v>
      </c>
      <c r="E3641" t="s">
        <v>14</v>
      </c>
      <c r="F3641">
        <v>10</v>
      </c>
      <c r="G3641">
        <v>3</v>
      </c>
      <c r="J3641" s="1">
        <f t="shared" si="711"/>
        <v>7.8539816339744835E-3</v>
      </c>
      <c r="K3641" s="2">
        <f t="shared" si="724"/>
        <v>1.2942556175112916E-2</v>
      </c>
      <c r="L3641" t="s">
        <v>13</v>
      </c>
    </row>
    <row r="3642" spans="1:12" hidden="1" x14ac:dyDescent="0.3">
      <c r="A3642">
        <v>33</v>
      </c>
      <c r="B3642">
        <v>107</v>
      </c>
      <c r="C3642">
        <v>1</v>
      </c>
      <c r="D3642">
        <v>14</v>
      </c>
      <c r="E3642" t="s">
        <v>14</v>
      </c>
      <c r="F3642">
        <v>5</v>
      </c>
      <c r="G3642">
        <v>3</v>
      </c>
      <c r="J3642" s="1">
        <f t="shared" si="711"/>
        <v>1.9634954084936209E-3</v>
      </c>
      <c r="K3642" s="2">
        <f t="shared" si="724"/>
        <v>3.6378364277704512E-3</v>
      </c>
      <c r="L3642" t="s">
        <v>13</v>
      </c>
    </row>
    <row r="3643" spans="1:12" hidden="1" x14ac:dyDescent="0.3">
      <c r="A3643">
        <v>33</v>
      </c>
      <c r="B3643">
        <v>107</v>
      </c>
      <c r="C3643">
        <v>1</v>
      </c>
      <c r="D3643">
        <v>2</v>
      </c>
      <c r="E3643" t="s">
        <v>16</v>
      </c>
      <c r="F3643">
        <v>10</v>
      </c>
      <c r="G3643">
        <v>10</v>
      </c>
      <c r="J3643" s="1">
        <f t="shared" si="711"/>
        <v>7.8539816339744835E-3</v>
      </c>
      <c r="K3643" s="2">
        <f>EXP(-9.81042+1.86563*LN(F3643)+1.0563*LN(G3643))</f>
        <v>4.5847824058857317E-2</v>
      </c>
      <c r="L3643" t="s">
        <v>13</v>
      </c>
    </row>
    <row r="3644" spans="1:12" hidden="1" x14ac:dyDescent="0.3">
      <c r="A3644">
        <v>33</v>
      </c>
      <c r="B3644">
        <v>107</v>
      </c>
      <c r="C3644">
        <v>1</v>
      </c>
      <c r="D3644">
        <v>10</v>
      </c>
      <c r="E3644" t="s">
        <v>12</v>
      </c>
      <c r="F3644">
        <v>25</v>
      </c>
      <c r="G3644">
        <v>6</v>
      </c>
      <c r="J3644" s="1">
        <f t="shared" si="711"/>
        <v>4.9087385212340517E-2</v>
      </c>
      <c r="K3644" s="2">
        <f>EXP(-9.7663+1.83097*LN(F3644)+1.09511*LN(G3644))</f>
        <v>0.14801210491524977</v>
      </c>
      <c r="L3644" t="s">
        <v>17</v>
      </c>
    </row>
    <row r="3645" spans="1:12" hidden="1" x14ac:dyDescent="0.3">
      <c r="A3645">
        <v>33</v>
      </c>
      <c r="B3645">
        <v>107</v>
      </c>
      <c r="C3645">
        <v>1</v>
      </c>
      <c r="D3645">
        <v>2</v>
      </c>
      <c r="E3645" t="s">
        <v>16</v>
      </c>
      <c r="F3645">
        <v>10</v>
      </c>
      <c r="G3645">
        <v>10</v>
      </c>
      <c r="J3645" s="1">
        <f t="shared" si="711"/>
        <v>7.8539816339744835E-3</v>
      </c>
      <c r="K3645" s="2">
        <f t="shared" ref="K3645:K3646" si="725">EXP(-9.81042+1.86563*LN(F3645)+1.0563*LN(G3645))</f>
        <v>4.5847824058857317E-2</v>
      </c>
      <c r="L3645" t="s">
        <v>13</v>
      </c>
    </row>
    <row r="3646" spans="1:12" hidden="1" x14ac:dyDescent="0.3">
      <c r="A3646">
        <v>33</v>
      </c>
      <c r="B3646">
        <v>107</v>
      </c>
      <c r="C3646">
        <v>1</v>
      </c>
      <c r="D3646">
        <v>2</v>
      </c>
      <c r="E3646" t="s">
        <v>16</v>
      </c>
      <c r="F3646">
        <v>10</v>
      </c>
      <c r="G3646">
        <v>10</v>
      </c>
      <c r="J3646" s="1">
        <f t="shared" si="711"/>
        <v>7.8539816339744835E-3</v>
      </c>
      <c r="K3646" s="2">
        <f t="shared" si="725"/>
        <v>4.5847824058857317E-2</v>
      </c>
      <c r="L3646" t="s">
        <v>13</v>
      </c>
    </row>
    <row r="3647" spans="1:12" hidden="1" x14ac:dyDescent="0.3">
      <c r="A3647">
        <v>33</v>
      </c>
      <c r="B3647">
        <v>107</v>
      </c>
      <c r="C3647">
        <v>1</v>
      </c>
      <c r="D3647">
        <v>10</v>
      </c>
      <c r="E3647" t="s">
        <v>12</v>
      </c>
      <c r="F3647">
        <v>10</v>
      </c>
      <c r="G3647">
        <v>3</v>
      </c>
      <c r="J3647" s="1">
        <f t="shared" si="711"/>
        <v>7.8539816339744835E-3</v>
      </c>
      <c r="K3647" s="2">
        <f t="shared" ref="K3647:K3648" si="726">EXP(-9.7663+1.83097*LN(F3647)+1.09511*LN(G3647))</f>
        <v>1.2942556175112916E-2</v>
      </c>
      <c r="L3647" t="s">
        <v>13</v>
      </c>
    </row>
    <row r="3648" spans="1:12" hidden="1" x14ac:dyDescent="0.3">
      <c r="A3648">
        <v>33</v>
      </c>
      <c r="B3648">
        <v>107</v>
      </c>
      <c r="C3648">
        <v>1</v>
      </c>
      <c r="D3648">
        <v>14</v>
      </c>
      <c r="E3648" t="s">
        <v>14</v>
      </c>
      <c r="F3648">
        <v>5</v>
      </c>
      <c r="G3648">
        <v>3</v>
      </c>
      <c r="J3648" s="1">
        <f t="shared" si="711"/>
        <v>1.9634954084936209E-3</v>
      </c>
      <c r="K3648" s="2">
        <f t="shared" si="726"/>
        <v>3.6378364277704512E-3</v>
      </c>
      <c r="L3648" t="s">
        <v>13</v>
      </c>
    </row>
    <row r="3649" spans="1:12" hidden="1" x14ac:dyDescent="0.3">
      <c r="A3649">
        <v>33</v>
      </c>
      <c r="B3649">
        <v>107</v>
      </c>
      <c r="C3649">
        <v>1</v>
      </c>
      <c r="D3649">
        <v>24</v>
      </c>
      <c r="E3649" t="s">
        <v>18</v>
      </c>
      <c r="F3649">
        <v>10</v>
      </c>
      <c r="G3649">
        <v>3</v>
      </c>
      <c r="J3649" s="1">
        <f t="shared" si="711"/>
        <v>7.8539816339744835E-3</v>
      </c>
      <c r="K3649" s="2">
        <f>EXP(-9.81042+1.86563*LN(F3649)+1.0563*LN(G3649))</f>
        <v>1.285292313179332E-2</v>
      </c>
      <c r="L3649" t="s">
        <v>13</v>
      </c>
    </row>
    <row r="3650" spans="1:12" hidden="1" x14ac:dyDescent="0.3">
      <c r="A3650">
        <v>33</v>
      </c>
      <c r="B3650">
        <v>107</v>
      </c>
      <c r="C3650">
        <v>1</v>
      </c>
      <c r="D3650">
        <v>10</v>
      </c>
      <c r="E3650" t="s">
        <v>12</v>
      </c>
      <c r="F3650">
        <v>25</v>
      </c>
      <c r="G3650">
        <v>6</v>
      </c>
      <c r="J3650" s="1">
        <f t="shared" si="711"/>
        <v>4.9087385212340517E-2</v>
      </c>
      <c r="K3650" s="2">
        <f>EXP(-9.7663+1.83097*LN(F3650)+1.09511*LN(G3650))</f>
        <v>0.14801210491524977</v>
      </c>
      <c r="L3650" t="s">
        <v>17</v>
      </c>
    </row>
    <row r="3651" spans="1:12" hidden="1" x14ac:dyDescent="0.3">
      <c r="A3651">
        <v>33</v>
      </c>
      <c r="B3651">
        <v>107</v>
      </c>
      <c r="C3651">
        <v>1</v>
      </c>
      <c r="D3651">
        <v>24</v>
      </c>
      <c r="E3651" t="s">
        <v>18</v>
      </c>
      <c r="F3651">
        <v>5</v>
      </c>
      <c r="G3651">
        <v>3</v>
      </c>
      <c r="J3651" s="1">
        <f t="shared" ref="J3651:J3714" si="727">((F3651*F3651/10000)*(PI()/4*C3651))</f>
        <v>1.9634954084936209E-3</v>
      </c>
      <c r="K3651" s="2">
        <f t="shared" ref="K3651:K3655" si="728">EXP(-9.81042+1.86563*LN(F3651)+1.0563*LN(G3651))</f>
        <v>3.5268851656513989E-3</v>
      </c>
      <c r="L3651" t="s">
        <v>13</v>
      </c>
    </row>
    <row r="3652" spans="1:12" hidden="1" x14ac:dyDescent="0.3">
      <c r="A3652">
        <v>33</v>
      </c>
      <c r="B3652">
        <v>107</v>
      </c>
      <c r="C3652">
        <v>1</v>
      </c>
      <c r="D3652">
        <v>24</v>
      </c>
      <c r="E3652" t="s">
        <v>18</v>
      </c>
      <c r="F3652">
        <v>10</v>
      </c>
      <c r="G3652">
        <v>5</v>
      </c>
      <c r="J3652" s="1">
        <f t="shared" si="727"/>
        <v>7.8539816339744835E-3</v>
      </c>
      <c r="K3652" s="2">
        <f t="shared" si="728"/>
        <v>2.2046555420420225E-2</v>
      </c>
      <c r="L3652" t="s">
        <v>13</v>
      </c>
    </row>
    <row r="3653" spans="1:12" hidden="1" x14ac:dyDescent="0.3">
      <c r="A3653">
        <v>33</v>
      </c>
      <c r="B3653">
        <v>107</v>
      </c>
      <c r="C3653">
        <v>1</v>
      </c>
      <c r="D3653">
        <v>24</v>
      </c>
      <c r="E3653" t="s">
        <v>18</v>
      </c>
      <c r="F3653">
        <v>15</v>
      </c>
      <c r="G3653">
        <v>6</v>
      </c>
      <c r="J3653" s="1">
        <f t="shared" si="727"/>
        <v>1.7671458676442587E-2</v>
      </c>
      <c r="K3653" s="2">
        <f t="shared" si="728"/>
        <v>5.6950957515054322E-2</v>
      </c>
      <c r="L3653" t="s">
        <v>13</v>
      </c>
    </row>
    <row r="3654" spans="1:12" hidden="1" x14ac:dyDescent="0.3">
      <c r="A3654">
        <v>33</v>
      </c>
      <c r="B3654">
        <v>107</v>
      </c>
      <c r="C3654">
        <v>1</v>
      </c>
      <c r="D3654">
        <v>24</v>
      </c>
      <c r="E3654" t="s">
        <v>18</v>
      </c>
      <c r="F3654">
        <v>10</v>
      </c>
      <c r="G3654">
        <v>6</v>
      </c>
      <c r="J3654" s="1">
        <f t="shared" si="727"/>
        <v>7.8539816339744835E-3</v>
      </c>
      <c r="K3654" s="2">
        <f t="shared" si="728"/>
        <v>2.6728826664807165E-2</v>
      </c>
      <c r="L3654" t="s">
        <v>13</v>
      </c>
    </row>
    <row r="3655" spans="1:12" hidden="1" x14ac:dyDescent="0.3">
      <c r="A3655">
        <v>33</v>
      </c>
      <c r="B3655">
        <v>107</v>
      </c>
      <c r="C3655">
        <v>1</v>
      </c>
      <c r="D3655">
        <v>24</v>
      </c>
      <c r="E3655" t="s">
        <v>18</v>
      </c>
      <c r="F3655">
        <v>5</v>
      </c>
      <c r="G3655">
        <v>6</v>
      </c>
      <c r="J3655" s="1">
        <f t="shared" si="727"/>
        <v>1.9634954084936209E-3</v>
      </c>
      <c r="K3655" s="2">
        <f t="shared" si="728"/>
        <v>7.3344795804612326E-3</v>
      </c>
      <c r="L3655" t="s">
        <v>13</v>
      </c>
    </row>
    <row r="3656" spans="1:12" hidden="1" x14ac:dyDescent="0.3">
      <c r="A3656">
        <v>33</v>
      </c>
      <c r="B3656">
        <v>107</v>
      </c>
      <c r="C3656">
        <v>1</v>
      </c>
      <c r="D3656">
        <v>22</v>
      </c>
      <c r="E3656" t="s">
        <v>15</v>
      </c>
      <c r="F3656">
        <v>15</v>
      </c>
      <c r="G3656">
        <v>3</v>
      </c>
      <c r="J3656" s="1">
        <f t="shared" si="727"/>
        <v>1.7671458676442587E-2</v>
      </c>
      <c r="K3656" s="2">
        <f t="shared" ref="K3656:K3657" si="729">EXP(-9.7663+1.83097*LN(F3656)+1.09511*LN(G3656))</f>
        <v>2.719179461263227E-2</v>
      </c>
      <c r="L3656" t="s">
        <v>13</v>
      </c>
    </row>
    <row r="3657" spans="1:12" hidden="1" x14ac:dyDescent="0.3">
      <c r="A3657">
        <v>33</v>
      </c>
      <c r="B3657">
        <v>107</v>
      </c>
      <c r="C3657">
        <v>1</v>
      </c>
      <c r="D3657">
        <v>10</v>
      </c>
      <c r="E3657" t="s">
        <v>12</v>
      </c>
      <c r="F3657">
        <v>15</v>
      </c>
      <c r="G3657">
        <v>3</v>
      </c>
      <c r="J3657" s="1">
        <f t="shared" si="727"/>
        <v>1.7671458676442587E-2</v>
      </c>
      <c r="K3657" s="2">
        <f t="shared" si="729"/>
        <v>2.719179461263227E-2</v>
      </c>
      <c r="L3657" t="s">
        <v>13</v>
      </c>
    </row>
    <row r="3658" spans="1:12" hidden="1" x14ac:dyDescent="0.3">
      <c r="A3658">
        <v>33</v>
      </c>
      <c r="B3658">
        <v>107</v>
      </c>
      <c r="C3658">
        <v>1</v>
      </c>
      <c r="D3658">
        <v>24</v>
      </c>
      <c r="E3658" t="s">
        <v>18</v>
      </c>
      <c r="F3658">
        <v>5</v>
      </c>
      <c r="G3658">
        <v>3</v>
      </c>
      <c r="J3658" s="1">
        <f t="shared" si="727"/>
        <v>1.9634954084936209E-3</v>
      </c>
      <c r="K3658" s="2">
        <f t="shared" ref="K3658:K3663" si="730">EXP(-9.81042+1.86563*LN(F3658)+1.0563*LN(G3658))</f>
        <v>3.5268851656513989E-3</v>
      </c>
      <c r="L3658" t="s">
        <v>13</v>
      </c>
    </row>
    <row r="3659" spans="1:12" hidden="1" x14ac:dyDescent="0.3">
      <c r="A3659">
        <v>33</v>
      </c>
      <c r="B3659">
        <v>107</v>
      </c>
      <c r="C3659">
        <v>1</v>
      </c>
      <c r="D3659">
        <v>24</v>
      </c>
      <c r="E3659" t="s">
        <v>18</v>
      </c>
      <c r="F3659">
        <v>20</v>
      </c>
      <c r="G3659">
        <v>3</v>
      </c>
      <c r="J3659" s="1">
        <f t="shared" si="727"/>
        <v>3.1415926535897934E-2</v>
      </c>
      <c r="K3659" s="2">
        <f t="shared" si="730"/>
        <v>4.6839527025336621E-2</v>
      </c>
      <c r="L3659" t="s">
        <v>17</v>
      </c>
    </row>
    <row r="3660" spans="1:12" hidden="1" x14ac:dyDescent="0.3">
      <c r="A3660">
        <v>33</v>
      </c>
      <c r="B3660">
        <v>107</v>
      </c>
      <c r="C3660">
        <v>1</v>
      </c>
      <c r="D3660">
        <v>24</v>
      </c>
      <c r="E3660" t="s">
        <v>18</v>
      </c>
      <c r="F3660">
        <v>10</v>
      </c>
      <c r="G3660">
        <v>3</v>
      </c>
      <c r="J3660" s="1">
        <f t="shared" si="727"/>
        <v>7.8539816339744835E-3</v>
      </c>
      <c r="K3660" s="2">
        <f t="shared" si="730"/>
        <v>1.285292313179332E-2</v>
      </c>
      <c r="L3660" t="s">
        <v>13</v>
      </c>
    </row>
    <row r="3661" spans="1:12" hidden="1" x14ac:dyDescent="0.3">
      <c r="A3661">
        <v>33</v>
      </c>
      <c r="B3661">
        <v>107</v>
      </c>
      <c r="C3661">
        <v>1</v>
      </c>
      <c r="D3661">
        <v>24</v>
      </c>
      <c r="E3661" t="s">
        <v>18</v>
      </c>
      <c r="F3661">
        <v>15</v>
      </c>
      <c r="G3661">
        <v>6</v>
      </c>
      <c r="J3661" s="1">
        <f t="shared" si="727"/>
        <v>1.7671458676442587E-2</v>
      </c>
      <c r="K3661" s="2">
        <f t="shared" si="730"/>
        <v>5.6950957515054322E-2</v>
      </c>
      <c r="L3661" t="s">
        <v>13</v>
      </c>
    </row>
    <row r="3662" spans="1:12" hidden="1" x14ac:dyDescent="0.3">
      <c r="A3662">
        <v>33</v>
      </c>
      <c r="B3662">
        <v>107</v>
      </c>
      <c r="C3662">
        <v>1</v>
      </c>
      <c r="D3662">
        <v>24</v>
      </c>
      <c r="E3662" t="s">
        <v>18</v>
      </c>
      <c r="F3662">
        <v>15</v>
      </c>
      <c r="G3662">
        <v>6</v>
      </c>
      <c r="J3662" s="1">
        <f t="shared" si="727"/>
        <v>1.7671458676442587E-2</v>
      </c>
      <c r="K3662" s="2">
        <f t="shared" si="730"/>
        <v>5.6950957515054322E-2</v>
      </c>
      <c r="L3662" t="s">
        <v>13</v>
      </c>
    </row>
    <row r="3663" spans="1:12" hidden="1" x14ac:dyDescent="0.3">
      <c r="A3663">
        <v>33</v>
      </c>
      <c r="B3663">
        <v>107</v>
      </c>
      <c r="C3663">
        <v>1</v>
      </c>
      <c r="D3663">
        <v>24</v>
      </c>
      <c r="E3663" t="s">
        <v>18</v>
      </c>
      <c r="F3663">
        <v>15</v>
      </c>
      <c r="G3663">
        <v>6</v>
      </c>
      <c r="J3663" s="1">
        <f t="shared" si="727"/>
        <v>1.7671458676442587E-2</v>
      </c>
      <c r="K3663" s="2">
        <f t="shared" si="730"/>
        <v>5.6950957515054322E-2</v>
      </c>
      <c r="L3663" t="s">
        <v>13</v>
      </c>
    </row>
    <row r="3664" spans="1:12" hidden="1" x14ac:dyDescent="0.3">
      <c r="A3664">
        <v>33</v>
      </c>
      <c r="B3664">
        <v>107</v>
      </c>
      <c r="C3664">
        <v>1</v>
      </c>
      <c r="D3664">
        <v>14</v>
      </c>
      <c r="E3664" t="s">
        <v>14</v>
      </c>
      <c r="F3664">
        <v>5</v>
      </c>
      <c r="G3664">
        <v>3</v>
      </c>
      <c r="J3664" s="1">
        <f t="shared" si="727"/>
        <v>1.9634954084936209E-3</v>
      </c>
      <c r="K3664" s="2">
        <f t="shared" ref="K3664:K3666" si="731">EXP(-9.7663+1.83097*LN(F3664)+1.09511*LN(G3664))</f>
        <v>3.6378364277704512E-3</v>
      </c>
      <c r="L3664" t="s">
        <v>13</v>
      </c>
    </row>
    <row r="3665" spans="1:12" hidden="1" x14ac:dyDescent="0.3">
      <c r="A3665">
        <v>33</v>
      </c>
      <c r="B3665">
        <v>107</v>
      </c>
      <c r="C3665">
        <v>1</v>
      </c>
      <c r="D3665">
        <v>14</v>
      </c>
      <c r="E3665" t="s">
        <v>14</v>
      </c>
      <c r="F3665">
        <v>5</v>
      </c>
      <c r="G3665">
        <v>3</v>
      </c>
      <c r="J3665" s="1">
        <f t="shared" si="727"/>
        <v>1.9634954084936209E-3</v>
      </c>
      <c r="K3665" s="2">
        <f t="shared" si="731"/>
        <v>3.6378364277704512E-3</v>
      </c>
      <c r="L3665" t="s">
        <v>13</v>
      </c>
    </row>
    <row r="3666" spans="1:12" hidden="1" x14ac:dyDescent="0.3">
      <c r="A3666">
        <v>33</v>
      </c>
      <c r="B3666">
        <v>107</v>
      </c>
      <c r="C3666">
        <v>1</v>
      </c>
      <c r="D3666">
        <v>14</v>
      </c>
      <c r="E3666" t="s">
        <v>14</v>
      </c>
      <c r="F3666">
        <v>5</v>
      </c>
      <c r="G3666">
        <v>3</v>
      </c>
      <c r="J3666" s="1">
        <f t="shared" si="727"/>
        <v>1.9634954084936209E-3</v>
      </c>
      <c r="K3666" s="2">
        <f t="shared" si="731"/>
        <v>3.6378364277704512E-3</v>
      </c>
      <c r="L3666" t="s">
        <v>13</v>
      </c>
    </row>
    <row r="3667" spans="1:12" hidden="1" x14ac:dyDescent="0.3">
      <c r="A3667">
        <v>33</v>
      </c>
      <c r="B3667">
        <v>107</v>
      </c>
      <c r="C3667">
        <v>1</v>
      </c>
      <c r="D3667">
        <v>24</v>
      </c>
      <c r="E3667" t="s">
        <v>18</v>
      </c>
      <c r="F3667">
        <v>10</v>
      </c>
      <c r="G3667">
        <v>5</v>
      </c>
      <c r="J3667" s="1">
        <f t="shared" si="727"/>
        <v>7.8539816339744835E-3</v>
      </c>
      <c r="K3667" s="2">
        <f>EXP(-9.81042+1.86563*LN(F3667)+1.0563*LN(G3667))</f>
        <v>2.2046555420420225E-2</v>
      </c>
      <c r="L3667" t="s">
        <v>13</v>
      </c>
    </row>
    <row r="3668" spans="1:12" hidden="1" x14ac:dyDescent="0.3">
      <c r="A3668">
        <v>33</v>
      </c>
      <c r="B3668">
        <v>107</v>
      </c>
      <c r="C3668">
        <v>1</v>
      </c>
      <c r="D3668">
        <v>10</v>
      </c>
      <c r="E3668" t="s">
        <v>12</v>
      </c>
      <c r="F3668">
        <v>10</v>
      </c>
      <c r="G3668">
        <v>3</v>
      </c>
      <c r="J3668" s="1">
        <f t="shared" si="727"/>
        <v>7.8539816339744835E-3</v>
      </c>
      <c r="K3668" s="2">
        <f t="shared" ref="K3668:K3669" si="732">EXP(-9.7663+1.83097*LN(F3668)+1.09511*LN(G3668))</f>
        <v>1.2942556175112916E-2</v>
      </c>
      <c r="L3668" t="s">
        <v>13</v>
      </c>
    </row>
    <row r="3669" spans="1:12" hidden="1" x14ac:dyDescent="0.3">
      <c r="A3669">
        <v>33</v>
      </c>
      <c r="B3669">
        <v>107</v>
      </c>
      <c r="C3669">
        <v>1</v>
      </c>
      <c r="D3669">
        <v>10</v>
      </c>
      <c r="E3669" t="s">
        <v>12</v>
      </c>
      <c r="F3669">
        <v>5</v>
      </c>
      <c r="G3669">
        <v>3</v>
      </c>
      <c r="J3669" s="1">
        <f t="shared" si="727"/>
        <v>1.9634954084936209E-3</v>
      </c>
      <c r="K3669" s="2">
        <f t="shared" si="732"/>
        <v>3.6378364277704512E-3</v>
      </c>
      <c r="L3669" t="s">
        <v>13</v>
      </c>
    </row>
    <row r="3670" spans="1:12" hidden="1" x14ac:dyDescent="0.3">
      <c r="A3670">
        <v>33</v>
      </c>
      <c r="B3670">
        <v>107</v>
      </c>
      <c r="C3670">
        <v>1</v>
      </c>
      <c r="D3670">
        <v>24</v>
      </c>
      <c r="E3670" t="s">
        <v>18</v>
      </c>
      <c r="F3670">
        <v>15</v>
      </c>
      <c r="G3670">
        <v>6</v>
      </c>
      <c r="J3670" s="1">
        <f t="shared" si="727"/>
        <v>1.7671458676442587E-2</v>
      </c>
      <c r="K3670" s="2">
        <f t="shared" ref="K3670:K3676" si="733">EXP(-9.81042+1.86563*LN(F3670)+1.0563*LN(G3670))</f>
        <v>5.6950957515054322E-2</v>
      </c>
      <c r="L3670" t="s">
        <v>13</v>
      </c>
    </row>
    <row r="3671" spans="1:12" hidden="1" x14ac:dyDescent="0.3">
      <c r="A3671">
        <v>33</v>
      </c>
      <c r="B3671">
        <v>107</v>
      </c>
      <c r="C3671">
        <v>1</v>
      </c>
      <c r="D3671">
        <v>24</v>
      </c>
      <c r="E3671" t="s">
        <v>18</v>
      </c>
      <c r="F3671">
        <v>10</v>
      </c>
      <c r="G3671">
        <v>6</v>
      </c>
      <c r="J3671" s="1">
        <f t="shared" si="727"/>
        <v>7.8539816339744835E-3</v>
      </c>
      <c r="K3671" s="2">
        <f t="shared" si="733"/>
        <v>2.6728826664807165E-2</v>
      </c>
      <c r="L3671" t="s">
        <v>13</v>
      </c>
    </row>
    <row r="3672" spans="1:12" hidden="1" x14ac:dyDescent="0.3">
      <c r="A3672">
        <v>33</v>
      </c>
      <c r="B3672">
        <v>107</v>
      </c>
      <c r="C3672">
        <v>1</v>
      </c>
      <c r="D3672">
        <v>24</v>
      </c>
      <c r="E3672" t="s">
        <v>18</v>
      </c>
      <c r="F3672">
        <v>10</v>
      </c>
      <c r="G3672">
        <v>6</v>
      </c>
      <c r="J3672" s="1">
        <f t="shared" si="727"/>
        <v>7.8539816339744835E-3</v>
      </c>
      <c r="K3672" s="2">
        <f t="shared" si="733"/>
        <v>2.6728826664807165E-2</v>
      </c>
      <c r="L3672" t="s">
        <v>13</v>
      </c>
    </row>
    <row r="3673" spans="1:12" hidden="1" x14ac:dyDescent="0.3">
      <c r="A3673">
        <v>33</v>
      </c>
      <c r="B3673">
        <v>107</v>
      </c>
      <c r="C3673">
        <v>1</v>
      </c>
      <c r="D3673">
        <v>24</v>
      </c>
      <c r="E3673" t="s">
        <v>18</v>
      </c>
      <c r="F3673">
        <v>15</v>
      </c>
      <c r="G3673">
        <v>6</v>
      </c>
      <c r="J3673" s="1">
        <f t="shared" si="727"/>
        <v>1.7671458676442587E-2</v>
      </c>
      <c r="K3673" s="2">
        <f t="shared" si="733"/>
        <v>5.6950957515054322E-2</v>
      </c>
      <c r="L3673" t="s">
        <v>13</v>
      </c>
    </row>
    <row r="3674" spans="1:12" hidden="1" x14ac:dyDescent="0.3">
      <c r="A3674">
        <v>33</v>
      </c>
      <c r="B3674">
        <v>107</v>
      </c>
      <c r="C3674">
        <v>1</v>
      </c>
      <c r="D3674">
        <v>24</v>
      </c>
      <c r="E3674" t="s">
        <v>18</v>
      </c>
      <c r="F3674">
        <v>15</v>
      </c>
      <c r="G3674">
        <v>6</v>
      </c>
      <c r="J3674" s="1">
        <f t="shared" si="727"/>
        <v>1.7671458676442587E-2</v>
      </c>
      <c r="K3674" s="2">
        <f t="shared" si="733"/>
        <v>5.6950957515054322E-2</v>
      </c>
      <c r="L3674" t="s">
        <v>13</v>
      </c>
    </row>
    <row r="3675" spans="1:12" hidden="1" x14ac:dyDescent="0.3">
      <c r="A3675">
        <v>33</v>
      </c>
      <c r="B3675">
        <v>107</v>
      </c>
      <c r="C3675">
        <v>1</v>
      </c>
      <c r="D3675">
        <v>24</v>
      </c>
      <c r="E3675" t="s">
        <v>18</v>
      </c>
      <c r="F3675">
        <v>10</v>
      </c>
      <c r="G3675">
        <v>6</v>
      </c>
      <c r="J3675" s="1">
        <f t="shared" si="727"/>
        <v>7.8539816339744835E-3</v>
      </c>
      <c r="K3675" s="2">
        <f t="shared" si="733"/>
        <v>2.6728826664807165E-2</v>
      </c>
      <c r="L3675" t="s">
        <v>13</v>
      </c>
    </row>
    <row r="3676" spans="1:12" hidden="1" x14ac:dyDescent="0.3">
      <c r="A3676">
        <v>33</v>
      </c>
      <c r="B3676">
        <v>107</v>
      </c>
      <c r="C3676">
        <v>1</v>
      </c>
      <c r="D3676">
        <v>24</v>
      </c>
      <c r="E3676" t="s">
        <v>18</v>
      </c>
      <c r="F3676">
        <v>5</v>
      </c>
      <c r="G3676">
        <v>6</v>
      </c>
      <c r="J3676" s="1">
        <f t="shared" si="727"/>
        <v>1.9634954084936209E-3</v>
      </c>
      <c r="K3676" s="2">
        <f t="shared" si="733"/>
        <v>7.3344795804612326E-3</v>
      </c>
      <c r="L3676" t="s">
        <v>13</v>
      </c>
    </row>
    <row r="3677" spans="1:12" hidden="1" x14ac:dyDescent="0.3">
      <c r="A3677">
        <v>33</v>
      </c>
      <c r="B3677">
        <v>107</v>
      </c>
      <c r="C3677">
        <v>1</v>
      </c>
      <c r="D3677">
        <v>22</v>
      </c>
      <c r="E3677" t="s">
        <v>15</v>
      </c>
      <c r="F3677">
        <v>15</v>
      </c>
      <c r="G3677">
        <v>3</v>
      </c>
      <c r="J3677" s="1">
        <f t="shared" si="727"/>
        <v>1.7671458676442587E-2</v>
      </c>
      <c r="K3677" s="2">
        <f t="shared" ref="K3677:K3680" si="734">EXP(-9.7663+1.83097*LN(F3677)+1.09511*LN(G3677))</f>
        <v>2.719179461263227E-2</v>
      </c>
      <c r="L3677" t="s">
        <v>13</v>
      </c>
    </row>
    <row r="3678" spans="1:12" hidden="1" x14ac:dyDescent="0.3">
      <c r="A3678">
        <v>33</v>
      </c>
      <c r="B3678">
        <v>107</v>
      </c>
      <c r="C3678">
        <v>1</v>
      </c>
      <c r="D3678">
        <v>14</v>
      </c>
      <c r="E3678" t="s">
        <v>14</v>
      </c>
      <c r="F3678">
        <v>10</v>
      </c>
      <c r="G3678">
        <v>3</v>
      </c>
      <c r="J3678" s="1">
        <f t="shared" si="727"/>
        <v>7.8539816339744835E-3</v>
      </c>
      <c r="K3678" s="2">
        <f t="shared" si="734"/>
        <v>1.2942556175112916E-2</v>
      </c>
      <c r="L3678" t="s">
        <v>13</v>
      </c>
    </row>
    <row r="3679" spans="1:12" hidden="1" x14ac:dyDescent="0.3">
      <c r="A3679">
        <v>33</v>
      </c>
      <c r="B3679">
        <v>108</v>
      </c>
      <c r="C3679">
        <v>1</v>
      </c>
      <c r="D3679">
        <v>10</v>
      </c>
      <c r="E3679" t="s">
        <v>12</v>
      </c>
      <c r="F3679">
        <v>10</v>
      </c>
      <c r="G3679">
        <v>3</v>
      </c>
      <c r="J3679" s="1">
        <f t="shared" si="727"/>
        <v>7.8539816339744835E-3</v>
      </c>
      <c r="K3679" s="2">
        <f t="shared" si="734"/>
        <v>1.2942556175112916E-2</v>
      </c>
      <c r="L3679" t="s">
        <v>13</v>
      </c>
    </row>
    <row r="3680" spans="1:12" hidden="1" x14ac:dyDescent="0.3">
      <c r="A3680">
        <v>33</v>
      </c>
      <c r="B3680">
        <v>108</v>
      </c>
      <c r="C3680">
        <v>1</v>
      </c>
      <c r="D3680">
        <v>14</v>
      </c>
      <c r="E3680" t="s">
        <v>14</v>
      </c>
      <c r="F3680">
        <v>5</v>
      </c>
      <c r="G3680">
        <v>3</v>
      </c>
      <c r="J3680" s="1">
        <f t="shared" si="727"/>
        <v>1.9634954084936209E-3</v>
      </c>
      <c r="K3680" s="2">
        <f t="shared" si="734"/>
        <v>3.6378364277704512E-3</v>
      </c>
      <c r="L3680" t="s">
        <v>13</v>
      </c>
    </row>
    <row r="3681" spans="1:12" hidden="1" x14ac:dyDescent="0.3">
      <c r="A3681">
        <v>33</v>
      </c>
      <c r="B3681">
        <v>108</v>
      </c>
      <c r="C3681">
        <v>1</v>
      </c>
      <c r="D3681">
        <v>24</v>
      </c>
      <c r="E3681" t="s">
        <v>18</v>
      </c>
      <c r="F3681">
        <v>10</v>
      </c>
      <c r="G3681">
        <v>3</v>
      </c>
      <c r="J3681" s="1">
        <f t="shared" si="727"/>
        <v>7.8539816339744835E-3</v>
      </c>
      <c r="K3681" s="2">
        <f>EXP(-9.81042+1.86563*LN(F3681)+1.0563*LN(G3681))</f>
        <v>1.285292313179332E-2</v>
      </c>
      <c r="L3681" t="s">
        <v>13</v>
      </c>
    </row>
    <row r="3682" spans="1:12" hidden="1" x14ac:dyDescent="0.3">
      <c r="A3682">
        <v>33</v>
      </c>
      <c r="B3682">
        <v>108</v>
      </c>
      <c r="C3682">
        <v>1</v>
      </c>
      <c r="D3682">
        <v>10</v>
      </c>
      <c r="E3682" t="s">
        <v>12</v>
      </c>
      <c r="F3682">
        <v>25</v>
      </c>
      <c r="G3682">
        <v>6</v>
      </c>
      <c r="J3682" s="1">
        <f t="shared" si="727"/>
        <v>4.9087385212340517E-2</v>
      </c>
      <c r="K3682" s="2">
        <f>EXP(-9.7663+1.83097*LN(F3682)+1.09511*LN(G3682))</f>
        <v>0.14801210491524977</v>
      </c>
      <c r="L3682" t="s">
        <v>17</v>
      </c>
    </row>
    <row r="3683" spans="1:12" hidden="1" x14ac:dyDescent="0.3">
      <c r="A3683">
        <v>33</v>
      </c>
      <c r="B3683">
        <v>108</v>
      </c>
      <c r="C3683">
        <v>1</v>
      </c>
      <c r="D3683">
        <v>24</v>
      </c>
      <c r="E3683" t="s">
        <v>18</v>
      </c>
      <c r="F3683">
        <v>5</v>
      </c>
      <c r="G3683">
        <v>3</v>
      </c>
      <c r="J3683" s="1">
        <f t="shared" si="727"/>
        <v>1.9634954084936209E-3</v>
      </c>
      <c r="K3683" s="2">
        <f t="shared" ref="K3683:K3687" si="735">EXP(-9.81042+1.86563*LN(F3683)+1.0563*LN(G3683))</f>
        <v>3.5268851656513989E-3</v>
      </c>
      <c r="L3683" t="s">
        <v>13</v>
      </c>
    </row>
    <row r="3684" spans="1:12" hidden="1" x14ac:dyDescent="0.3">
      <c r="A3684">
        <v>33</v>
      </c>
      <c r="B3684">
        <v>108</v>
      </c>
      <c r="C3684">
        <v>1</v>
      </c>
      <c r="D3684">
        <v>24</v>
      </c>
      <c r="E3684" t="s">
        <v>18</v>
      </c>
      <c r="F3684">
        <v>10</v>
      </c>
      <c r="G3684">
        <v>5</v>
      </c>
      <c r="J3684" s="1">
        <f t="shared" si="727"/>
        <v>7.8539816339744835E-3</v>
      </c>
      <c r="K3684" s="2">
        <f t="shared" si="735"/>
        <v>2.2046555420420225E-2</v>
      </c>
      <c r="L3684" t="s">
        <v>13</v>
      </c>
    </row>
    <row r="3685" spans="1:12" hidden="1" x14ac:dyDescent="0.3">
      <c r="A3685">
        <v>33</v>
      </c>
      <c r="B3685">
        <v>108</v>
      </c>
      <c r="C3685">
        <v>1</v>
      </c>
      <c r="D3685">
        <v>24</v>
      </c>
      <c r="E3685" t="s">
        <v>18</v>
      </c>
      <c r="F3685">
        <v>15</v>
      </c>
      <c r="G3685">
        <v>6</v>
      </c>
      <c r="J3685" s="1">
        <f t="shared" si="727"/>
        <v>1.7671458676442587E-2</v>
      </c>
      <c r="K3685" s="2">
        <f t="shared" si="735"/>
        <v>5.6950957515054322E-2</v>
      </c>
      <c r="L3685" t="s">
        <v>13</v>
      </c>
    </row>
    <row r="3686" spans="1:12" hidden="1" x14ac:dyDescent="0.3">
      <c r="A3686">
        <v>33</v>
      </c>
      <c r="B3686">
        <v>108</v>
      </c>
      <c r="C3686">
        <v>1</v>
      </c>
      <c r="D3686">
        <v>24</v>
      </c>
      <c r="E3686" t="s">
        <v>18</v>
      </c>
      <c r="F3686">
        <v>10</v>
      </c>
      <c r="G3686">
        <v>6</v>
      </c>
      <c r="J3686" s="1">
        <f t="shared" si="727"/>
        <v>7.8539816339744835E-3</v>
      </c>
      <c r="K3686" s="2">
        <f t="shared" si="735"/>
        <v>2.6728826664807165E-2</v>
      </c>
      <c r="L3686" t="s">
        <v>13</v>
      </c>
    </row>
    <row r="3687" spans="1:12" hidden="1" x14ac:dyDescent="0.3">
      <c r="A3687">
        <v>33</v>
      </c>
      <c r="B3687">
        <v>108</v>
      </c>
      <c r="C3687">
        <v>1</v>
      </c>
      <c r="D3687">
        <v>24</v>
      </c>
      <c r="E3687" t="s">
        <v>18</v>
      </c>
      <c r="F3687">
        <v>5</v>
      </c>
      <c r="G3687">
        <v>6</v>
      </c>
      <c r="J3687" s="1">
        <f t="shared" si="727"/>
        <v>1.9634954084936209E-3</v>
      </c>
      <c r="K3687" s="2">
        <f t="shared" si="735"/>
        <v>7.3344795804612326E-3</v>
      </c>
      <c r="L3687" t="s">
        <v>13</v>
      </c>
    </row>
    <row r="3688" spans="1:12" hidden="1" x14ac:dyDescent="0.3">
      <c r="A3688">
        <v>33</v>
      </c>
      <c r="B3688">
        <v>108</v>
      </c>
      <c r="C3688">
        <v>1</v>
      </c>
      <c r="D3688">
        <v>22</v>
      </c>
      <c r="E3688" t="s">
        <v>15</v>
      </c>
      <c r="F3688">
        <v>5</v>
      </c>
      <c r="G3688">
        <v>3</v>
      </c>
      <c r="J3688" s="1">
        <f t="shared" si="727"/>
        <v>1.9634954084936209E-3</v>
      </c>
      <c r="K3688" s="2">
        <f t="shared" ref="K3688:K3689" si="736">EXP(-9.7663+1.83097*LN(F3688)+1.09511*LN(G3688))</f>
        <v>3.6378364277704512E-3</v>
      </c>
      <c r="L3688" t="s">
        <v>13</v>
      </c>
    </row>
    <row r="3689" spans="1:12" hidden="1" x14ac:dyDescent="0.3">
      <c r="A3689">
        <v>33</v>
      </c>
      <c r="B3689">
        <v>108</v>
      </c>
      <c r="C3689">
        <v>1</v>
      </c>
      <c r="D3689">
        <v>10</v>
      </c>
      <c r="E3689" t="s">
        <v>12</v>
      </c>
      <c r="F3689">
        <v>5</v>
      </c>
      <c r="G3689">
        <v>3</v>
      </c>
      <c r="J3689" s="1">
        <f t="shared" si="727"/>
        <v>1.9634954084936209E-3</v>
      </c>
      <c r="K3689" s="2">
        <f t="shared" si="736"/>
        <v>3.6378364277704512E-3</v>
      </c>
      <c r="L3689" t="s">
        <v>13</v>
      </c>
    </row>
    <row r="3690" spans="1:12" hidden="1" x14ac:dyDescent="0.3">
      <c r="A3690">
        <v>33</v>
      </c>
      <c r="B3690">
        <v>108</v>
      </c>
      <c r="C3690">
        <v>1</v>
      </c>
      <c r="D3690">
        <v>24</v>
      </c>
      <c r="E3690" t="s">
        <v>18</v>
      </c>
      <c r="F3690">
        <v>5</v>
      </c>
      <c r="G3690">
        <v>3</v>
      </c>
      <c r="J3690" s="1">
        <f t="shared" si="727"/>
        <v>1.9634954084936209E-3</v>
      </c>
      <c r="K3690" s="2">
        <f t="shared" ref="K3690:K3693" si="737">EXP(-9.81042+1.86563*LN(F3690)+1.0563*LN(G3690))</f>
        <v>3.5268851656513989E-3</v>
      </c>
      <c r="L3690" t="s">
        <v>13</v>
      </c>
    </row>
    <row r="3691" spans="1:12" hidden="1" x14ac:dyDescent="0.3">
      <c r="A3691">
        <v>33</v>
      </c>
      <c r="B3691">
        <v>108</v>
      </c>
      <c r="C3691">
        <v>1</v>
      </c>
      <c r="D3691">
        <v>24</v>
      </c>
      <c r="E3691" t="s">
        <v>18</v>
      </c>
      <c r="F3691">
        <v>20</v>
      </c>
      <c r="G3691">
        <v>3</v>
      </c>
      <c r="J3691" s="1">
        <f t="shared" si="727"/>
        <v>3.1415926535897934E-2</v>
      </c>
      <c r="K3691" s="2">
        <f t="shared" si="737"/>
        <v>4.6839527025336621E-2</v>
      </c>
      <c r="L3691" t="s">
        <v>17</v>
      </c>
    </row>
    <row r="3692" spans="1:12" hidden="1" x14ac:dyDescent="0.3">
      <c r="A3692">
        <v>33</v>
      </c>
      <c r="B3692">
        <v>108</v>
      </c>
      <c r="C3692">
        <v>1</v>
      </c>
      <c r="D3692">
        <v>24</v>
      </c>
      <c r="E3692" t="s">
        <v>18</v>
      </c>
      <c r="F3692">
        <v>10</v>
      </c>
      <c r="G3692">
        <v>3</v>
      </c>
      <c r="J3692" s="1">
        <f t="shared" si="727"/>
        <v>7.8539816339744835E-3</v>
      </c>
      <c r="K3692" s="2">
        <f t="shared" si="737"/>
        <v>1.285292313179332E-2</v>
      </c>
      <c r="L3692" t="s">
        <v>13</v>
      </c>
    </row>
    <row r="3693" spans="1:12" hidden="1" x14ac:dyDescent="0.3">
      <c r="A3693">
        <v>33</v>
      </c>
      <c r="B3693">
        <v>108</v>
      </c>
      <c r="C3693">
        <v>1</v>
      </c>
      <c r="D3693">
        <v>24</v>
      </c>
      <c r="E3693" t="s">
        <v>18</v>
      </c>
      <c r="F3693">
        <v>10</v>
      </c>
      <c r="G3693">
        <v>5</v>
      </c>
      <c r="J3693" s="1">
        <f t="shared" si="727"/>
        <v>7.8539816339744835E-3</v>
      </c>
      <c r="K3693" s="2">
        <f t="shared" si="737"/>
        <v>2.2046555420420225E-2</v>
      </c>
      <c r="L3693" t="s">
        <v>13</v>
      </c>
    </row>
    <row r="3694" spans="1:12" hidden="1" x14ac:dyDescent="0.3">
      <c r="A3694">
        <v>33</v>
      </c>
      <c r="B3694">
        <v>108</v>
      </c>
      <c r="C3694">
        <v>1</v>
      </c>
      <c r="D3694">
        <v>10</v>
      </c>
      <c r="E3694" t="s">
        <v>12</v>
      </c>
      <c r="F3694">
        <v>10</v>
      </c>
      <c r="G3694">
        <v>3</v>
      </c>
      <c r="J3694" s="1">
        <f t="shared" si="727"/>
        <v>7.8539816339744835E-3</v>
      </c>
      <c r="K3694" s="2">
        <f t="shared" ref="K3694:K3695" si="738">EXP(-9.7663+1.83097*LN(F3694)+1.09511*LN(G3694))</f>
        <v>1.2942556175112916E-2</v>
      </c>
      <c r="L3694" t="s">
        <v>13</v>
      </c>
    </row>
    <row r="3695" spans="1:12" hidden="1" x14ac:dyDescent="0.3">
      <c r="A3695">
        <v>33</v>
      </c>
      <c r="B3695">
        <v>108</v>
      </c>
      <c r="C3695">
        <v>1</v>
      </c>
      <c r="D3695">
        <v>10</v>
      </c>
      <c r="E3695" t="s">
        <v>12</v>
      </c>
      <c r="F3695">
        <v>5</v>
      </c>
      <c r="G3695">
        <v>3</v>
      </c>
      <c r="J3695" s="1">
        <f t="shared" si="727"/>
        <v>1.9634954084936209E-3</v>
      </c>
      <c r="K3695" s="2">
        <f t="shared" si="738"/>
        <v>3.6378364277704512E-3</v>
      </c>
      <c r="L3695" t="s">
        <v>13</v>
      </c>
    </row>
    <row r="3696" spans="1:12" hidden="1" x14ac:dyDescent="0.3">
      <c r="A3696">
        <v>33</v>
      </c>
      <c r="B3696">
        <v>108</v>
      </c>
      <c r="C3696">
        <v>1</v>
      </c>
      <c r="D3696">
        <v>24</v>
      </c>
      <c r="E3696" t="s">
        <v>18</v>
      </c>
      <c r="F3696">
        <v>5</v>
      </c>
      <c r="G3696">
        <v>3</v>
      </c>
      <c r="J3696" s="1">
        <f t="shared" si="727"/>
        <v>1.9634954084936209E-3</v>
      </c>
      <c r="K3696" s="2">
        <f t="shared" ref="K3696:K3697" si="739">EXP(-9.81042+1.86563*LN(F3696)+1.0563*LN(G3696))</f>
        <v>3.5268851656513989E-3</v>
      </c>
      <c r="L3696" t="s">
        <v>13</v>
      </c>
    </row>
    <row r="3697" spans="1:12" hidden="1" x14ac:dyDescent="0.3">
      <c r="A3697">
        <v>33</v>
      </c>
      <c r="B3697">
        <v>108</v>
      </c>
      <c r="C3697">
        <v>1</v>
      </c>
      <c r="D3697">
        <v>24</v>
      </c>
      <c r="E3697" t="s">
        <v>18</v>
      </c>
      <c r="F3697">
        <v>10</v>
      </c>
      <c r="G3697">
        <v>6</v>
      </c>
      <c r="J3697" s="1">
        <f t="shared" si="727"/>
        <v>7.8539816339744835E-3</v>
      </c>
      <c r="K3697" s="2">
        <f t="shared" si="739"/>
        <v>2.6728826664807165E-2</v>
      </c>
      <c r="L3697" t="s">
        <v>13</v>
      </c>
    </row>
    <row r="3698" spans="1:12" hidden="1" x14ac:dyDescent="0.3">
      <c r="A3698">
        <v>33</v>
      </c>
      <c r="B3698">
        <v>108</v>
      </c>
      <c r="C3698">
        <v>1</v>
      </c>
      <c r="D3698">
        <v>22</v>
      </c>
      <c r="E3698" t="s">
        <v>15</v>
      </c>
      <c r="F3698">
        <v>5</v>
      </c>
      <c r="G3698">
        <v>3</v>
      </c>
      <c r="J3698" s="1">
        <f t="shared" si="727"/>
        <v>1.9634954084936209E-3</v>
      </c>
      <c r="K3698" s="2">
        <f>EXP(-9.7663+1.83097*LN(F3698)+1.09511*LN(G3698))</f>
        <v>3.6378364277704512E-3</v>
      </c>
      <c r="L3698" t="s">
        <v>13</v>
      </c>
    </row>
    <row r="3699" spans="1:12" hidden="1" x14ac:dyDescent="0.3">
      <c r="A3699">
        <v>33</v>
      </c>
      <c r="B3699">
        <v>108</v>
      </c>
      <c r="C3699">
        <v>1</v>
      </c>
      <c r="D3699">
        <v>24</v>
      </c>
      <c r="E3699" t="s">
        <v>18</v>
      </c>
      <c r="F3699">
        <v>15</v>
      </c>
      <c r="G3699">
        <v>6</v>
      </c>
      <c r="J3699" s="1">
        <f t="shared" si="727"/>
        <v>1.7671458676442587E-2</v>
      </c>
      <c r="K3699" s="2">
        <f t="shared" ref="K3699:K3705" si="740">EXP(-9.81042+1.86563*LN(F3699)+1.0563*LN(G3699))</f>
        <v>5.6950957515054322E-2</v>
      </c>
      <c r="L3699" t="s">
        <v>13</v>
      </c>
    </row>
    <row r="3700" spans="1:12" hidden="1" x14ac:dyDescent="0.3">
      <c r="A3700">
        <v>33</v>
      </c>
      <c r="B3700">
        <v>108</v>
      </c>
      <c r="C3700">
        <v>1</v>
      </c>
      <c r="D3700">
        <v>24</v>
      </c>
      <c r="E3700" t="s">
        <v>18</v>
      </c>
      <c r="F3700">
        <v>10</v>
      </c>
      <c r="G3700">
        <v>6</v>
      </c>
      <c r="J3700" s="1">
        <f t="shared" si="727"/>
        <v>7.8539816339744835E-3</v>
      </c>
      <c r="K3700" s="2">
        <f t="shared" si="740"/>
        <v>2.6728826664807165E-2</v>
      </c>
      <c r="L3700" t="s">
        <v>13</v>
      </c>
    </row>
    <row r="3701" spans="1:12" hidden="1" x14ac:dyDescent="0.3">
      <c r="A3701">
        <v>33</v>
      </c>
      <c r="B3701">
        <v>108</v>
      </c>
      <c r="C3701">
        <v>1</v>
      </c>
      <c r="D3701">
        <v>24</v>
      </c>
      <c r="E3701" t="s">
        <v>18</v>
      </c>
      <c r="F3701">
        <v>10</v>
      </c>
      <c r="G3701">
        <v>6</v>
      </c>
      <c r="J3701" s="1">
        <f t="shared" si="727"/>
        <v>7.8539816339744835E-3</v>
      </c>
      <c r="K3701" s="2">
        <f t="shared" si="740"/>
        <v>2.6728826664807165E-2</v>
      </c>
      <c r="L3701" t="s">
        <v>13</v>
      </c>
    </row>
    <row r="3702" spans="1:12" hidden="1" x14ac:dyDescent="0.3">
      <c r="A3702">
        <v>33</v>
      </c>
      <c r="B3702">
        <v>108</v>
      </c>
      <c r="C3702">
        <v>1</v>
      </c>
      <c r="D3702">
        <v>24</v>
      </c>
      <c r="E3702" t="s">
        <v>18</v>
      </c>
      <c r="F3702">
        <v>15</v>
      </c>
      <c r="G3702">
        <v>6</v>
      </c>
      <c r="J3702" s="1">
        <f t="shared" si="727"/>
        <v>1.7671458676442587E-2</v>
      </c>
      <c r="K3702" s="2">
        <f t="shared" si="740"/>
        <v>5.6950957515054322E-2</v>
      </c>
      <c r="L3702" t="s">
        <v>13</v>
      </c>
    </row>
    <row r="3703" spans="1:12" hidden="1" x14ac:dyDescent="0.3">
      <c r="A3703">
        <v>33</v>
      </c>
      <c r="B3703">
        <v>108</v>
      </c>
      <c r="C3703">
        <v>1</v>
      </c>
      <c r="D3703">
        <v>24</v>
      </c>
      <c r="E3703" t="s">
        <v>18</v>
      </c>
      <c r="F3703">
        <v>15</v>
      </c>
      <c r="G3703">
        <v>6</v>
      </c>
      <c r="J3703" s="1">
        <f t="shared" si="727"/>
        <v>1.7671458676442587E-2</v>
      </c>
      <c r="K3703" s="2">
        <f t="shared" si="740"/>
        <v>5.6950957515054322E-2</v>
      </c>
      <c r="L3703" t="s">
        <v>13</v>
      </c>
    </row>
    <row r="3704" spans="1:12" hidden="1" x14ac:dyDescent="0.3">
      <c r="A3704">
        <v>33</v>
      </c>
      <c r="B3704">
        <v>108</v>
      </c>
      <c r="C3704">
        <v>1</v>
      </c>
      <c r="D3704">
        <v>24</v>
      </c>
      <c r="E3704" t="s">
        <v>18</v>
      </c>
      <c r="F3704">
        <v>10</v>
      </c>
      <c r="G3704">
        <v>6</v>
      </c>
      <c r="J3704" s="1">
        <f t="shared" si="727"/>
        <v>7.8539816339744835E-3</v>
      </c>
      <c r="K3704" s="2">
        <f t="shared" si="740"/>
        <v>2.6728826664807165E-2</v>
      </c>
      <c r="L3704" t="s">
        <v>13</v>
      </c>
    </row>
    <row r="3705" spans="1:12" hidden="1" x14ac:dyDescent="0.3">
      <c r="A3705">
        <v>33</v>
      </c>
      <c r="B3705">
        <v>108</v>
      </c>
      <c r="C3705">
        <v>1</v>
      </c>
      <c r="D3705">
        <v>24</v>
      </c>
      <c r="E3705" t="s">
        <v>18</v>
      </c>
      <c r="F3705">
        <v>5</v>
      </c>
      <c r="G3705">
        <v>6</v>
      </c>
      <c r="J3705" s="1">
        <f t="shared" si="727"/>
        <v>1.9634954084936209E-3</v>
      </c>
      <c r="K3705" s="2">
        <f t="shared" si="740"/>
        <v>7.3344795804612326E-3</v>
      </c>
      <c r="L3705" t="s">
        <v>13</v>
      </c>
    </row>
    <row r="3706" spans="1:12" hidden="1" x14ac:dyDescent="0.3">
      <c r="A3706">
        <v>33</v>
      </c>
      <c r="B3706">
        <v>108</v>
      </c>
      <c r="C3706">
        <v>1</v>
      </c>
      <c r="D3706">
        <v>22</v>
      </c>
      <c r="E3706" t="s">
        <v>15</v>
      </c>
      <c r="F3706">
        <v>5</v>
      </c>
      <c r="G3706">
        <v>3</v>
      </c>
      <c r="J3706" s="1">
        <f t="shared" si="727"/>
        <v>1.9634954084936209E-3</v>
      </c>
      <c r="K3706" s="2">
        <f t="shared" ref="K3706:K3707" si="741">EXP(-9.7663+1.83097*LN(F3706)+1.09511*LN(G3706))</f>
        <v>3.6378364277704512E-3</v>
      </c>
      <c r="L3706" t="s">
        <v>13</v>
      </c>
    </row>
    <row r="3707" spans="1:12" hidden="1" x14ac:dyDescent="0.3">
      <c r="A3707">
        <v>33</v>
      </c>
      <c r="B3707">
        <v>108</v>
      </c>
      <c r="C3707">
        <v>1</v>
      </c>
      <c r="D3707">
        <v>10</v>
      </c>
      <c r="E3707" t="s">
        <v>12</v>
      </c>
      <c r="F3707">
        <v>5</v>
      </c>
      <c r="G3707">
        <v>3</v>
      </c>
      <c r="J3707" s="1">
        <f t="shared" si="727"/>
        <v>1.9634954084936209E-3</v>
      </c>
      <c r="K3707" s="2">
        <f t="shared" si="741"/>
        <v>3.6378364277704512E-3</v>
      </c>
      <c r="L3707" t="s">
        <v>13</v>
      </c>
    </row>
    <row r="3708" spans="1:12" hidden="1" x14ac:dyDescent="0.3">
      <c r="A3708">
        <v>33</v>
      </c>
      <c r="B3708">
        <v>108</v>
      </c>
      <c r="C3708">
        <v>1</v>
      </c>
      <c r="D3708">
        <v>24</v>
      </c>
      <c r="E3708" t="s">
        <v>18</v>
      </c>
      <c r="F3708">
        <v>5</v>
      </c>
      <c r="G3708">
        <v>3</v>
      </c>
      <c r="J3708" s="1">
        <f t="shared" si="727"/>
        <v>1.9634954084936209E-3</v>
      </c>
      <c r="K3708" s="2">
        <f t="shared" ref="K3708:K3711" si="742">EXP(-9.81042+1.86563*LN(F3708)+1.0563*LN(G3708))</f>
        <v>3.5268851656513989E-3</v>
      </c>
      <c r="L3708" t="s">
        <v>13</v>
      </c>
    </row>
    <row r="3709" spans="1:12" hidden="1" x14ac:dyDescent="0.3">
      <c r="A3709">
        <v>33</v>
      </c>
      <c r="B3709">
        <v>108</v>
      </c>
      <c r="C3709">
        <v>1</v>
      </c>
      <c r="D3709">
        <v>24</v>
      </c>
      <c r="E3709" t="s">
        <v>18</v>
      </c>
      <c r="F3709">
        <v>15</v>
      </c>
      <c r="G3709">
        <v>6</v>
      </c>
      <c r="J3709" s="1">
        <f t="shared" si="727"/>
        <v>1.7671458676442587E-2</v>
      </c>
      <c r="K3709" s="2">
        <f t="shared" si="742"/>
        <v>5.6950957515054322E-2</v>
      </c>
      <c r="L3709" t="s">
        <v>13</v>
      </c>
    </row>
    <row r="3710" spans="1:12" hidden="1" x14ac:dyDescent="0.3">
      <c r="A3710">
        <v>33</v>
      </c>
      <c r="B3710">
        <v>108</v>
      </c>
      <c r="C3710">
        <v>1</v>
      </c>
      <c r="D3710">
        <v>24</v>
      </c>
      <c r="E3710" t="s">
        <v>18</v>
      </c>
      <c r="F3710">
        <v>10</v>
      </c>
      <c r="G3710">
        <v>6</v>
      </c>
      <c r="J3710" s="1">
        <f t="shared" si="727"/>
        <v>7.8539816339744835E-3</v>
      </c>
      <c r="K3710" s="2">
        <f t="shared" si="742"/>
        <v>2.6728826664807165E-2</v>
      </c>
      <c r="L3710" t="s">
        <v>13</v>
      </c>
    </row>
    <row r="3711" spans="1:12" hidden="1" x14ac:dyDescent="0.3">
      <c r="A3711">
        <v>33</v>
      </c>
      <c r="B3711">
        <v>108</v>
      </c>
      <c r="C3711">
        <v>1</v>
      </c>
      <c r="D3711">
        <v>24</v>
      </c>
      <c r="E3711" t="s">
        <v>18</v>
      </c>
      <c r="F3711">
        <v>5</v>
      </c>
      <c r="G3711">
        <v>6</v>
      </c>
      <c r="J3711" s="1">
        <f t="shared" si="727"/>
        <v>1.9634954084936209E-3</v>
      </c>
      <c r="K3711" s="2">
        <f t="shared" si="742"/>
        <v>7.3344795804612326E-3</v>
      </c>
      <c r="L3711" t="s">
        <v>13</v>
      </c>
    </row>
    <row r="3712" spans="1:12" hidden="1" x14ac:dyDescent="0.3">
      <c r="A3712">
        <v>33</v>
      </c>
      <c r="B3712">
        <v>108</v>
      </c>
      <c r="C3712">
        <v>1</v>
      </c>
      <c r="D3712">
        <v>22</v>
      </c>
      <c r="E3712" t="s">
        <v>15</v>
      </c>
      <c r="F3712">
        <v>5</v>
      </c>
      <c r="G3712">
        <v>3</v>
      </c>
      <c r="J3712" s="1">
        <f t="shared" si="727"/>
        <v>1.9634954084936209E-3</v>
      </c>
      <c r="K3712" s="2">
        <f t="shared" ref="K3712:K3713" si="743">EXP(-9.7663+1.83097*LN(F3712)+1.09511*LN(G3712))</f>
        <v>3.6378364277704512E-3</v>
      </c>
      <c r="L3712" t="s">
        <v>13</v>
      </c>
    </row>
    <row r="3713" spans="1:12" hidden="1" x14ac:dyDescent="0.3">
      <c r="A3713">
        <v>33</v>
      </c>
      <c r="B3713">
        <v>108</v>
      </c>
      <c r="C3713">
        <v>1</v>
      </c>
      <c r="D3713">
        <v>10</v>
      </c>
      <c r="E3713" t="s">
        <v>12</v>
      </c>
      <c r="F3713">
        <v>5</v>
      </c>
      <c r="G3713">
        <v>3</v>
      </c>
      <c r="J3713" s="1">
        <f t="shared" si="727"/>
        <v>1.9634954084936209E-3</v>
      </c>
      <c r="K3713" s="2">
        <f t="shared" si="743"/>
        <v>3.6378364277704512E-3</v>
      </c>
      <c r="L3713" t="s">
        <v>13</v>
      </c>
    </row>
    <row r="3714" spans="1:12" hidden="1" x14ac:dyDescent="0.3">
      <c r="A3714">
        <v>33</v>
      </c>
      <c r="B3714">
        <v>108</v>
      </c>
      <c r="C3714">
        <v>1</v>
      </c>
      <c r="D3714">
        <v>24</v>
      </c>
      <c r="E3714" t="s">
        <v>18</v>
      </c>
      <c r="F3714">
        <v>5</v>
      </c>
      <c r="G3714">
        <v>3</v>
      </c>
      <c r="J3714" s="1">
        <f t="shared" si="727"/>
        <v>1.9634954084936209E-3</v>
      </c>
      <c r="K3714" s="2">
        <f t="shared" ref="K3714:K3719" si="744">EXP(-9.81042+1.86563*LN(F3714)+1.0563*LN(G3714))</f>
        <v>3.5268851656513989E-3</v>
      </c>
      <c r="L3714" t="s">
        <v>13</v>
      </c>
    </row>
    <row r="3715" spans="1:12" hidden="1" x14ac:dyDescent="0.3">
      <c r="A3715">
        <v>33</v>
      </c>
      <c r="B3715">
        <v>108</v>
      </c>
      <c r="C3715">
        <v>1</v>
      </c>
      <c r="D3715">
        <v>24</v>
      </c>
      <c r="E3715" t="s">
        <v>18</v>
      </c>
      <c r="F3715">
        <v>20</v>
      </c>
      <c r="G3715">
        <v>3</v>
      </c>
      <c r="J3715" s="1">
        <f t="shared" ref="J3715:J3778" si="745">((F3715*F3715/10000)*(PI()/4*C3715))</f>
        <v>3.1415926535897934E-2</v>
      </c>
      <c r="K3715" s="2">
        <f t="shared" si="744"/>
        <v>4.6839527025336621E-2</v>
      </c>
      <c r="L3715" t="s">
        <v>17</v>
      </c>
    </row>
    <row r="3716" spans="1:12" hidden="1" x14ac:dyDescent="0.3">
      <c r="A3716">
        <v>33</v>
      </c>
      <c r="B3716">
        <v>108</v>
      </c>
      <c r="C3716">
        <v>1</v>
      </c>
      <c r="D3716">
        <v>24</v>
      </c>
      <c r="E3716" t="s">
        <v>18</v>
      </c>
      <c r="F3716">
        <v>10</v>
      </c>
      <c r="G3716">
        <v>3</v>
      </c>
      <c r="J3716" s="1">
        <f t="shared" si="745"/>
        <v>7.8539816339744835E-3</v>
      </c>
      <c r="K3716" s="2">
        <f t="shared" si="744"/>
        <v>1.285292313179332E-2</v>
      </c>
      <c r="L3716" t="s">
        <v>13</v>
      </c>
    </row>
    <row r="3717" spans="1:12" hidden="1" x14ac:dyDescent="0.3">
      <c r="A3717">
        <v>33</v>
      </c>
      <c r="B3717">
        <v>108</v>
      </c>
      <c r="C3717">
        <v>1</v>
      </c>
      <c r="D3717">
        <v>24</v>
      </c>
      <c r="E3717" t="s">
        <v>18</v>
      </c>
      <c r="F3717">
        <v>15</v>
      </c>
      <c r="G3717">
        <v>6</v>
      </c>
      <c r="J3717" s="1">
        <f t="shared" si="745"/>
        <v>1.7671458676442587E-2</v>
      </c>
      <c r="K3717" s="2">
        <f t="shared" si="744"/>
        <v>5.6950957515054322E-2</v>
      </c>
      <c r="L3717" t="s">
        <v>13</v>
      </c>
    </row>
    <row r="3718" spans="1:12" hidden="1" x14ac:dyDescent="0.3">
      <c r="A3718">
        <v>33</v>
      </c>
      <c r="B3718">
        <v>108</v>
      </c>
      <c r="C3718">
        <v>1</v>
      </c>
      <c r="D3718">
        <v>24</v>
      </c>
      <c r="E3718" t="s">
        <v>18</v>
      </c>
      <c r="F3718">
        <v>10</v>
      </c>
      <c r="G3718">
        <v>6</v>
      </c>
      <c r="J3718" s="1">
        <f t="shared" si="745"/>
        <v>7.8539816339744835E-3</v>
      </c>
      <c r="K3718" s="2">
        <f t="shared" si="744"/>
        <v>2.6728826664807165E-2</v>
      </c>
      <c r="L3718" t="s">
        <v>13</v>
      </c>
    </row>
    <row r="3719" spans="1:12" hidden="1" x14ac:dyDescent="0.3">
      <c r="A3719">
        <v>33</v>
      </c>
      <c r="B3719">
        <v>108</v>
      </c>
      <c r="C3719">
        <v>1</v>
      </c>
      <c r="D3719">
        <v>24</v>
      </c>
      <c r="E3719" t="s">
        <v>18</v>
      </c>
      <c r="F3719">
        <v>10</v>
      </c>
      <c r="G3719">
        <v>6</v>
      </c>
      <c r="J3719" s="1">
        <f t="shared" si="745"/>
        <v>7.8539816339744835E-3</v>
      </c>
      <c r="K3719" s="2">
        <f t="shared" si="744"/>
        <v>2.6728826664807165E-2</v>
      </c>
      <c r="L3719" t="s">
        <v>13</v>
      </c>
    </row>
    <row r="3720" spans="1:12" hidden="1" x14ac:dyDescent="0.3">
      <c r="A3720">
        <v>33</v>
      </c>
      <c r="B3720">
        <v>108</v>
      </c>
      <c r="C3720">
        <v>1</v>
      </c>
      <c r="D3720">
        <v>14</v>
      </c>
      <c r="E3720" t="s">
        <v>14</v>
      </c>
      <c r="F3720">
        <v>5</v>
      </c>
      <c r="G3720">
        <v>3</v>
      </c>
      <c r="J3720" s="1">
        <f t="shared" si="745"/>
        <v>1.9634954084936209E-3</v>
      </c>
      <c r="K3720" s="2">
        <f t="shared" ref="K3720:K3721" si="746">EXP(-9.7663+1.83097*LN(F3720)+1.09511*LN(G3720))</f>
        <v>3.6378364277704512E-3</v>
      </c>
      <c r="L3720" t="s">
        <v>13</v>
      </c>
    </row>
    <row r="3721" spans="1:12" hidden="1" x14ac:dyDescent="0.3">
      <c r="A3721">
        <v>33</v>
      </c>
      <c r="B3721">
        <v>108</v>
      </c>
      <c r="C3721">
        <v>1</v>
      </c>
      <c r="D3721">
        <v>14</v>
      </c>
      <c r="E3721" t="s">
        <v>14</v>
      </c>
      <c r="F3721">
        <v>5</v>
      </c>
      <c r="G3721">
        <v>3</v>
      </c>
      <c r="J3721" s="1">
        <f t="shared" si="745"/>
        <v>1.9634954084936209E-3</v>
      </c>
      <c r="K3721" s="2">
        <f t="shared" si="746"/>
        <v>3.6378364277704512E-3</v>
      </c>
      <c r="L3721" t="s">
        <v>13</v>
      </c>
    </row>
    <row r="3722" spans="1:12" hidden="1" x14ac:dyDescent="0.3">
      <c r="A3722">
        <v>33</v>
      </c>
      <c r="B3722">
        <v>109</v>
      </c>
      <c r="C3722">
        <v>1</v>
      </c>
      <c r="D3722">
        <v>24</v>
      </c>
      <c r="E3722" t="s">
        <v>18</v>
      </c>
      <c r="F3722">
        <v>10</v>
      </c>
      <c r="G3722">
        <v>6</v>
      </c>
      <c r="J3722" s="1">
        <f t="shared" si="745"/>
        <v>7.8539816339744835E-3</v>
      </c>
      <c r="K3722" s="2">
        <f t="shared" ref="K3722:K3727" si="747">EXP(-9.81042+1.86563*LN(F3722)+1.0563*LN(G3722))</f>
        <v>2.6728826664807165E-2</v>
      </c>
      <c r="L3722" t="s">
        <v>13</v>
      </c>
    </row>
    <row r="3723" spans="1:12" hidden="1" x14ac:dyDescent="0.3">
      <c r="A3723">
        <v>33</v>
      </c>
      <c r="B3723">
        <v>109</v>
      </c>
      <c r="C3723">
        <v>1</v>
      </c>
      <c r="D3723">
        <v>24</v>
      </c>
      <c r="E3723" t="s">
        <v>18</v>
      </c>
      <c r="F3723">
        <v>10</v>
      </c>
      <c r="G3723">
        <v>6</v>
      </c>
      <c r="J3723" s="1">
        <f t="shared" si="745"/>
        <v>7.8539816339744835E-3</v>
      </c>
      <c r="K3723" s="2">
        <f t="shared" si="747"/>
        <v>2.6728826664807165E-2</v>
      </c>
      <c r="L3723" t="s">
        <v>13</v>
      </c>
    </row>
    <row r="3724" spans="1:12" hidden="1" x14ac:dyDescent="0.3">
      <c r="A3724">
        <v>33</v>
      </c>
      <c r="B3724">
        <v>109</v>
      </c>
      <c r="C3724">
        <v>1</v>
      </c>
      <c r="D3724">
        <v>24</v>
      </c>
      <c r="E3724" t="s">
        <v>18</v>
      </c>
      <c r="F3724">
        <v>15</v>
      </c>
      <c r="G3724">
        <v>6</v>
      </c>
      <c r="J3724" s="1">
        <f t="shared" si="745"/>
        <v>1.7671458676442587E-2</v>
      </c>
      <c r="K3724" s="2">
        <f t="shared" si="747"/>
        <v>5.6950957515054322E-2</v>
      </c>
      <c r="L3724" t="s">
        <v>13</v>
      </c>
    </row>
    <row r="3725" spans="1:12" hidden="1" x14ac:dyDescent="0.3">
      <c r="A3725">
        <v>33</v>
      </c>
      <c r="B3725">
        <v>109</v>
      </c>
      <c r="C3725">
        <v>1</v>
      </c>
      <c r="D3725">
        <v>24</v>
      </c>
      <c r="E3725" t="s">
        <v>18</v>
      </c>
      <c r="F3725">
        <v>15</v>
      </c>
      <c r="G3725">
        <v>6</v>
      </c>
      <c r="J3725" s="1">
        <f t="shared" si="745"/>
        <v>1.7671458676442587E-2</v>
      </c>
      <c r="K3725" s="2">
        <f t="shared" si="747"/>
        <v>5.6950957515054322E-2</v>
      </c>
      <c r="L3725" t="s">
        <v>13</v>
      </c>
    </row>
    <row r="3726" spans="1:12" hidden="1" x14ac:dyDescent="0.3">
      <c r="A3726">
        <v>33</v>
      </c>
      <c r="B3726">
        <v>109</v>
      </c>
      <c r="C3726">
        <v>1</v>
      </c>
      <c r="D3726">
        <v>24</v>
      </c>
      <c r="E3726" t="s">
        <v>18</v>
      </c>
      <c r="F3726">
        <v>10</v>
      </c>
      <c r="G3726">
        <v>6</v>
      </c>
      <c r="J3726" s="1">
        <f t="shared" si="745"/>
        <v>7.8539816339744835E-3</v>
      </c>
      <c r="K3726" s="2">
        <f t="shared" si="747"/>
        <v>2.6728826664807165E-2</v>
      </c>
      <c r="L3726" t="s">
        <v>13</v>
      </c>
    </row>
    <row r="3727" spans="1:12" hidden="1" x14ac:dyDescent="0.3">
      <c r="A3727">
        <v>33</v>
      </c>
      <c r="B3727">
        <v>109</v>
      </c>
      <c r="C3727">
        <v>1</v>
      </c>
      <c r="D3727">
        <v>24</v>
      </c>
      <c r="E3727" t="s">
        <v>18</v>
      </c>
      <c r="F3727">
        <v>5</v>
      </c>
      <c r="G3727">
        <v>6</v>
      </c>
      <c r="J3727" s="1">
        <f t="shared" si="745"/>
        <v>1.9634954084936209E-3</v>
      </c>
      <c r="K3727" s="2">
        <f t="shared" si="747"/>
        <v>7.3344795804612326E-3</v>
      </c>
      <c r="L3727" t="s">
        <v>13</v>
      </c>
    </row>
    <row r="3728" spans="1:12" hidden="1" x14ac:dyDescent="0.3">
      <c r="A3728">
        <v>33</v>
      </c>
      <c r="B3728">
        <v>109</v>
      </c>
      <c r="C3728">
        <v>1</v>
      </c>
      <c r="D3728">
        <v>22</v>
      </c>
      <c r="E3728" t="s">
        <v>15</v>
      </c>
      <c r="F3728">
        <v>5</v>
      </c>
      <c r="G3728">
        <v>3</v>
      </c>
      <c r="J3728" s="1">
        <f t="shared" si="745"/>
        <v>1.9634954084936209E-3</v>
      </c>
      <c r="K3728" s="2">
        <f t="shared" ref="K3728:K3729" si="748">EXP(-9.7663+1.83097*LN(F3728)+1.09511*LN(G3728))</f>
        <v>3.6378364277704512E-3</v>
      </c>
      <c r="L3728" t="s">
        <v>13</v>
      </c>
    </row>
    <row r="3729" spans="1:12" hidden="1" x14ac:dyDescent="0.3">
      <c r="A3729">
        <v>33</v>
      </c>
      <c r="B3729">
        <v>109</v>
      </c>
      <c r="C3729">
        <v>1</v>
      </c>
      <c r="D3729">
        <v>14</v>
      </c>
      <c r="E3729" t="s">
        <v>14</v>
      </c>
      <c r="F3729">
        <v>5</v>
      </c>
      <c r="G3729">
        <v>3</v>
      </c>
      <c r="J3729" s="1">
        <f t="shared" si="745"/>
        <v>1.9634954084936209E-3</v>
      </c>
      <c r="K3729" s="2">
        <f t="shared" si="748"/>
        <v>3.6378364277704512E-3</v>
      </c>
      <c r="L3729" t="s">
        <v>13</v>
      </c>
    </row>
    <row r="3730" spans="1:12" hidden="1" x14ac:dyDescent="0.3">
      <c r="A3730">
        <v>33</v>
      </c>
      <c r="B3730">
        <v>109</v>
      </c>
      <c r="C3730">
        <v>1</v>
      </c>
      <c r="D3730">
        <v>24</v>
      </c>
      <c r="E3730" t="s">
        <v>18</v>
      </c>
      <c r="F3730">
        <v>10</v>
      </c>
      <c r="G3730">
        <v>3</v>
      </c>
      <c r="J3730" s="1">
        <f t="shared" si="745"/>
        <v>7.8539816339744835E-3</v>
      </c>
      <c r="K3730" s="2">
        <f>EXP(-9.81042+1.86563*LN(F3730)+1.0563*LN(G3730))</f>
        <v>1.285292313179332E-2</v>
      </c>
      <c r="L3730" t="s">
        <v>13</v>
      </c>
    </row>
    <row r="3731" spans="1:12" hidden="1" x14ac:dyDescent="0.3">
      <c r="A3731">
        <v>33</v>
      </c>
      <c r="B3731">
        <v>109</v>
      </c>
      <c r="C3731">
        <v>1</v>
      </c>
      <c r="D3731">
        <v>10</v>
      </c>
      <c r="E3731" t="s">
        <v>12</v>
      </c>
      <c r="F3731">
        <v>25</v>
      </c>
      <c r="G3731">
        <v>6</v>
      </c>
      <c r="J3731" s="1">
        <f t="shared" si="745"/>
        <v>4.9087385212340517E-2</v>
      </c>
      <c r="K3731" s="2">
        <f>EXP(-9.7663+1.83097*LN(F3731)+1.09511*LN(G3731))</f>
        <v>0.14801210491524977</v>
      </c>
      <c r="L3731" t="s">
        <v>17</v>
      </c>
    </row>
    <row r="3732" spans="1:12" hidden="1" x14ac:dyDescent="0.3">
      <c r="A3732">
        <v>33</v>
      </c>
      <c r="B3732">
        <v>109</v>
      </c>
      <c r="C3732">
        <v>1</v>
      </c>
      <c r="D3732">
        <v>24</v>
      </c>
      <c r="E3732" t="s">
        <v>18</v>
      </c>
      <c r="F3732">
        <v>5</v>
      </c>
      <c r="G3732">
        <v>3</v>
      </c>
      <c r="J3732" s="1">
        <f t="shared" si="745"/>
        <v>1.9634954084936209E-3</v>
      </c>
      <c r="K3732" s="2">
        <f t="shared" ref="K3732:K3733" si="749">EXP(-9.81042+1.86563*LN(F3732)+1.0563*LN(G3732))</f>
        <v>3.5268851656513989E-3</v>
      </c>
      <c r="L3732" t="s">
        <v>13</v>
      </c>
    </row>
    <row r="3733" spans="1:12" hidden="1" x14ac:dyDescent="0.3">
      <c r="A3733">
        <v>33</v>
      </c>
      <c r="B3733">
        <v>109</v>
      </c>
      <c r="C3733">
        <v>1</v>
      </c>
      <c r="D3733">
        <v>24</v>
      </c>
      <c r="E3733" t="s">
        <v>18</v>
      </c>
      <c r="F3733">
        <v>10</v>
      </c>
      <c r="G3733">
        <v>5</v>
      </c>
      <c r="J3733" s="1">
        <f t="shared" si="745"/>
        <v>7.8539816339744835E-3</v>
      </c>
      <c r="K3733" s="2">
        <f t="shared" si="749"/>
        <v>2.2046555420420225E-2</v>
      </c>
      <c r="L3733" t="s">
        <v>13</v>
      </c>
    </row>
    <row r="3734" spans="1:12" hidden="1" x14ac:dyDescent="0.3">
      <c r="A3734">
        <v>33</v>
      </c>
      <c r="B3734">
        <v>109</v>
      </c>
      <c r="C3734">
        <v>1</v>
      </c>
      <c r="D3734">
        <v>10</v>
      </c>
      <c r="E3734" t="s">
        <v>12</v>
      </c>
      <c r="F3734">
        <v>10</v>
      </c>
      <c r="G3734">
        <v>3</v>
      </c>
      <c r="J3734" s="1">
        <f t="shared" si="745"/>
        <v>7.8539816339744835E-3</v>
      </c>
      <c r="K3734" s="2">
        <f t="shared" ref="K3734:K3735" si="750">EXP(-9.7663+1.83097*LN(F3734)+1.09511*LN(G3734))</f>
        <v>1.2942556175112916E-2</v>
      </c>
      <c r="L3734" t="s">
        <v>13</v>
      </c>
    </row>
    <row r="3735" spans="1:12" hidden="1" x14ac:dyDescent="0.3">
      <c r="A3735">
        <v>33</v>
      </c>
      <c r="B3735">
        <v>109</v>
      </c>
      <c r="C3735">
        <v>1</v>
      </c>
      <c r="D3735">
        <v>10</v>
      </c>
      <c r="E3735" t="s">
        <v>12</v>
      </c>
      <c r="F3735">
        <v>5</v>
      </c>
      <c r="G3735">
        <v>3</v>
      </c>
      <c r="J3735" s="1">
        <f t="shared" si="745"/>
        <v>1.9634954084936209E-3</v>
      </c>
      <c r="K3735" s="2">
        <f t="shared" si="750"/>
        <v>3.6378364277704512E-3</v>
      </c>
      <c r="L3735" t="s">
        <v>13</v>
      </c>
    </row>
    <row r="3736" spans="1:12" hidden="1" x14ac:dyDescent="0.3">
      <c r="A3736">
        <v>33</v>
      </c>
      <c r="B3736">
        <v>109</v>
      </c>
      <c r="C3736">
        <v>1</v>
      </c>
      <c r="D3736">
        <v>24</v>
      </c>
      <c r="E3736" t="s">
        <v>18</v>
      </c>
      <c r="F3736">
        <v>5</v>
      </c>
      <c r="G3736">
        <v>3</v>
      </c>
      <c r="J3736" s="1">
        <f t="shared" si="745"/>
        <v>1.9634954084936209E-3</v>
      </c>
      <c r="K3736" s="2">
        <f t="shared" ref="K3736:K3737" si="751">EXP(-9.81042+1.86563*LN(F3736)+1.0563*LN(G3736))</f>
        <v>3.5268851656513989E-3</v>
      </c>
      <c r="L3736" t="s">
        <v>13</v>
      </c>
    </row>
    <row r="3737" spans="1:12" hidden="1" x14ac:dyDescent="0.3">
      <c r="A3737">
        <v>33</v>
      </c>
      <c r="B3737">
        <v>109</v>
      </c>
      <c r="C3737">
        <v>1</v>
      </c>
      <c r="D3737">
        <v>24</v>
      </c>
      <c r="E3737" t="s">
        <v>18</v>
      </c>
      <c r="F3737">
        <v>10</v>
      </c>
      <c r="G3737">
        <v>6</v>
      </c>
      <c r="J3737" s="1">
        <f t="shared" si="745"/>
        <v>7.8539816339744835E-3</v>
      </c>
      <c r="K3737" s="2">
        <f t="shared" si="751"/>
        <v>2.6728826664807165E-2</v>
      </c>
      <c r="L3737" t="s">
        <v>13</v>
      </c>
    </row>
    <row r="3738" spans="1:12" hidden="1" x14ac:dyDescent="0.3">
      <c r="A3738">
        <v>33</v>
      </c>
      <c r="B3738">
        <v>109</v>
      </c>
      <c r="C3738">
        <v>1</v>
      </c>
      <c r="D3738">
        <v>22</v>
      </c>
      <c r="E3738" t="s">
        <v>15</v>
      </c>
      <c r="F3738">
        <v>5</v>
      </c>
      <c r="G3738">
        <v>3</v>
      </c>
      <c r="J3738" s="1">
        <f t="shared" si="745"/>
        <v>1.9634954084936209E-3</v>
      </c>
      <c r="K3738" s="2">
        <f>EXP(-9.7663+1.83097*LN(F3738)+1.09511*LN(G3738))</f>
        <v>3.6378364277704512E-3</v>
      </c>
      <c r="L3738" t="s">
        <v>13</v>
      </c>
    </row>
    <row r="3739" spans="1:12" hidden="1" x14ac:dyDescent="0.3">
      <c r="A3739">
        <v>33</v>
      </c>
      <c r="B3739">
        <v>109</v>
      </c>
      <c r="C3739">
        <v>1</v>
      </c>
      <c r="D3739">
        <v>24</v>
      </c>
      <c r="E3739" t="s">
        <v>18</v>
      </c>
      <c r="F3739">
        <v>15</v>
      </c>
      <c r="G3739">
        <v>6</v>
      </c>
      <c r="J3739" s="1">
        <f t="shared" si="745"/>
        <v>1.7671458676442587E-2</v>
      </c>
      <c r="K3739" s="2">
        <f t="shared" ref="K3739:K3745" si="752">EXP(-9.81042+1.86563*LN(F3739)+1.0563*LN(G3739))</f>
        <v>5.6950957515054322E-2</v>
      </c>
      <c r="L3739" t="s">
        <v>13</v>
      </c>
    </row>
    <row r="3740" spans="1:12" hidden="1" x14ac:dyDescent="0.3">
      <c r="A3740">
        <v>33</v>
      </c>
      <c r="B3740">
        <v>109</v>
      </c>
      <c r="C3740">
        <v>1</v>
      </c>
      <c r="D3740">
        <v>24</v>
      </c>
      <c r="E3740" t="s">
        <v>18</v>
      </c>
      <c r="F3740">
        <v>10</v>
      </c>
      <c r="G3740">
        <v>6</v>
      </c>
      <c r="J3740" s="1">
        <f t="shared" si="745"/>
        <v>7.8539816339744835E-3</v>
      </c>
      <c r="K3740" s="2">
        <f t="shared" si="752"/>
        <v>2.6728826664807165E-2</v>
      </c>
      <c r="L3740" t="s">
        <v>13</v>
      </c>
    </row>
    <row r="3741" spans="1:12" hidden="1" x14ac:dyDescent="0.3">
      <c r="A3741">
        <v>33</v>
      </c>
      <c r="B3741">
        <v>109</v>
      </c>
      <c r="C3741">
        <v>1</v>
      </c>
      <c r="D3741">
        <v>24</v>
      </c>
      <c r="E3741" t="s">
        <v>18</v>
      </c>
      <c r="F3741">
        <v>10</v>
      </c>
      <c r="G3741">
        <v>6</v>
      </c>
      <c r="J3741" s="1">
        <f t="shared" si="745"/>
        <v>7.8539816339744835E-3</v>
      </c>
      <c r="K3741" s="2">
        <f t="shared" si="752"/>
        <v>2.6728826664807165E-2</v>
      </c>
      <c r="L3741" t="s">
        <v>13</v>
      </c>
    </row>
    <row r="3742" spans="1:12" hidden="1" x14ac:dyDescent="0.3">
      <c r="A3742">
        <v>33</v>
      </c>
      <c r="B3742">
        <v>109</v>
      </c>
      <c r="C3742">
        <v>1</v>
      </c>
      <c r="D3742">
        <v>24</v>
      </c>
      <c r="E3742" t="s">
        <v>18</v>
      </c>
      <c r="F3742">
        <v>15</v>
      </c>
      <c r="G3742">
        <v>6</v>
      </c>
      <c r="J3742" s="1">
        <f t="shared" si="745"/>
        <v>1.7671458676442587E-2</v>
      </c>
      <c r="K3742" s="2">
        <f t="shared" si="752"/>
        <v>5.6950957515054322E-2</v>
      </c>
      <c r="L3742" t="s">
        <v>13</v>
      </c>
    </row>
    <row r="3743" spans="1:12" hidden="1" x14ac:dyDescent="0.3">
      <c r="A3743">
        <v>33</v>
      </c>
      <c r="B3743">
        <v>109</v>
      </c>
      <c r="C3743">
        <v>1</v>
      </c>
      <c r="D3743">
        <v>24</v>
      </c>
      <c r="E3743" t="s">
        <v>18</v>
      </c>
      <c r="F3743">
        <v>15</v>
      </c>
      <c r="G3743">
        <v>6</v>
      </c>
      <c r="J3743" s="1">
        <f t="shared" si="745"/>
        <v>1.7671458676442587E-2</v>
      </c>
      <c r="K3743" s="2">
        <f t="shared" si="752"/>
        <v>5.6950957515054322E-2</v>
      </c>
      <c r="L3743" t="s">
        <v>13</v>
      </c>
    </row>
    <row r="3744" spans="1:12" hidden="1" x14ac:dyDescent="0.3">
      <c r="A3744">
        <v>33</v>
      </c>
      <c r="B3744">
        <v>109</v>
      </c>
      <c r="C3744">
        <v>1</v>
      </c>
      <c r="D3744">
        <v>24</v>
      </c>
      <c r="E3744" t="s">
        <v>18</v>
      </c>
      <c r="F3744">
        <v>10</v>
      </c>
      <c r="G3744">
        <v>6</v>
      </c>
      <c r="J3744" s="1">
        <f t="shared" si="745"/>
        <v>7.8539816339744835E-3</v>
      </c>
      <c r="K3744" s="2">
        <f t="shared" si="752"/>
        <v>2.6728826664807165E-2</v>
      </c>
      <c r="L3744" t="s">
        <v>13</v>
      </c>
    </row>
    <row r="3745" spans="1:12" hidden="1" x14ac:dyDescent="0.3">
      <c r="A3745">
        <v>33</v>
      </c>
      <c r="B3745">
        <v>109</v>
      </c>
      <c r="C3745">
        <v>1</v>
      </c>
      <c r="D3745">
        <v>24</v>
      </c>
      <c r="E3745" t="s">
        <v>18</v>
      </c>
      <c r="F3745">
        <v>5</v>
      </c>
      <c r="G3745">
        <v>6</v>
      </c>
      <c r="J3745" s="1">
        <f t="shared" si="745"/>
        <v>1.9634954084936209E-3</v>
      </c>
      <c r="K3745" s="2">
        <f t="shared" si="752"/>
        <v>7.3344795804612326E-3</v>
      </c>
      <c r="L3745" t="s">
        <v>13</v>
      </c>
    </row>
    <row r="3746" spans="1:12" hidden="1" x14ac:dyDescent="0.3">
      <c r="A3746">
        <v>33</v>
      </c>
      <c r="B3746">
        <v>109</v>
      </c>
      <c r="C3746">
        <v>1</v>
      </c>
      <c r="D3746">
        <v>22</v>
      </c>
      <c r="E3746" t="s">
        <v>15</v>
      </c>
      <c r="F3746">
        <v>5</v>
      </c>
      <c r="G3746">
        <v>3</v>
      </c>
      <c r="J3746" s="1">
        <f t="shared" si="745"/>
        <v>1.9634954084936209E-3</v>
      </c>
      <c r="K3746" s="2">
        <f t="shared" ref="K3746:K3747" si="753">EXP(-9.7663+1.83097*LN(F3746)+1.09511*LN(G3746))</f>
        <v>3.6378364277704512E-3</v>
      </c>
      <c r="L3746" t="s">
        <v>13</v>
      </c>
    </row>
    <row r="3747" spans="1:12" hidden="1" x14ac:dyDescent="0.3">
      <c r="A3747">
        <v>33</v>
      </c>
      <c r="B3747">
        <v>109</v>
      </c>
      <c r="C3747">
        <v>1</v>
      </c>
      <c r="D3747">
        <v>10</v>
      </c>
      <c r="E3747" t="s">
        <v>12</v>
      </c>
      <c r="F3747">
        <v>5</v>
      </c>
      <c r="G3747">
        <v>3</v>
      </c>
      <c r="J3747" s="1">
        <f t="shared" si="745"/>
        <v>1.9634954084936209E-3</v>
      </c>
      <c r="K3747" s="2">
        <f t="shared" si="753"/>
        <v>3.6378364277704512E-3</v>
      </c>
      <c r="L3747" t="s">
        <v>13</v>
      </c>
    </row>
    <row r="3748" spans="1:12" hidden="1" x14ac:dyDescent="0.3">
      <c r="A3748">
        <v>33</v>
      </c>
      <c r="B3748">
        <v>109</v>
      </c>
      <c r="C3748">
        <v>1</v>
      </c>
      <c r="D3748">
        <v>24</v>
      </c>
      <c r="E3748" t="s">
        <v>18</v>
      </c>
      <c r="F3748">
        <v>5</v>
      </c>
      <c r="G3748">
        <v>3</v>
      </c>
      <c r="J3748" s="1">
        <f t="shared" si="745"/>
        <v>1.9634954084936209E-3</v>
      </c>
      <c r="K3748" s="2">
        <f t="shared" ref="K3748:K3754" si="754">EXP(-9.81042+1.86563*LN(F3748)+1.0563*LN(G3748))</f>
        <v>3.5268851656513989E-3</v>
      </c>
      <c r="L3748" t="s">
        <v>13</v>
      </c>
    </row>
    <row r="3749" spans="1:12" hidden="1" x14ac:dyDescent="0.3">
      <c r="A3749">
        <v>33</v>
      </c>
      <c r="B3749">
        <v>109</v>
      </c>
      <c r="C3749">
        <v>1</v>
      </c>
      <c r="D3749">
        <v>24</v>
      </c>
      <c r="E3749" t="s">
        <v>18</v>
      </c>
      <c r="F3749">
        <v>20</v>
      </c>
      <c r="G3749">
        <v>3</v>
      </c>
      <c r="J3749" s="1">
        <f t="shared" si="745"/>
        <v>3.1415926535897934E-2</v>
      </c>
      <c r="K3749" s="2">
        <f t="shared" si="754"/>
        <v>4.6839527025336621E-2</v>
      </c>
      <c r="L3749" t="s">
        <v>17</v>
      </c>
    </row>
    <row r="3750" spans="1:12" hidden="1" x14ac:dyDescent="0.3">
      <c r="A3750">
        <v>33</v>
      </c>
      <c r="B3750">
        <v>109</v>
      </c>
      <c r="C3750">
        <v>1</v>
      </c>
      <c r="D3750">
        <v>24</v>
      </c>
      <c r="E3750" t="s">
        <v>18</v>
      </c>
      <c r="F3750">
        <v>10</v>
      </c>
      <c r="G3750">
        <v>3</v>
      </c>
      <c r="J3750" s="1">
        <f t="shared" si="745"/>
        <v>7.8539816339744835E-3</v>
      </c>
      <c r="K3750" s="2">
        <f t="shared" si="754"/>
        <v>1.285292313179332E-2</v>
      </c>
      <c r="L3750" t="s">
        <v>13</v>
      </c>
    </row>
    <row r="3751" spans="1:12" hidden="1" x14ac:dyDescent="0.3">
      <c r="A3751">
        <v>33</v>
      </c>
      <c r="B3751">
        <v>109</v>
      </c>
      <c r="C3751">
        <v>1</v>
      </c>
      <c r="D3751">
        <v>24</v>
      </c>
      <c r="E3751" t="s">
        <v>18</v>
      </c>
      <c r="F3751">
        <v>15</v>
      </c>
      <c r="G3751">
        <v>6</v>
      </c>
      <c r="J3751" s="1">
        <f t="shared" si="745"/>
        <v>1.7671458676442587E-2</v>
      </c>
      <c r="K3751" s="2">
        <f t="shared" si="754"/>
        <v>5.6950957515054322E-2</v>
      </c>
      <c r="L3751" t="s">
        <v>13</v>
      </c>
    </row>
    <row r="3752" spans="1:12" hidden="1" x14ac:dyDescent="0.3">
      <c r="A3752">
        <v>33</v>
      </c>
      <c r="B3752">
        <v>109</v>
      </c>
      <c r="C3752">
        <v>1</v>
      </c>
      <c r="D3752">
        <v>24</v>
      </c>
      <c r="E3752" t="s">
        <v>18</v>
      </c>
      <c r="F3752">
        <v>10</v>
      </c>
      <c r="G3752">
        <v>6</v>
      </c>
      <c r="J3752" s="1">
        <f t="shared" si="745"/>
        <v>7.8539816339744835E-3</v>
      </c>
      <c r="K3752" s="2">
        <f t="shared" si="754"/>
        <v>2.6728826664807165E-2</v>
      </c>
      <c r="L3752" t="s">
        <v>13</v>
      </c>
    </row>
    <row r="3753" spans="1:12" hidden="1" x14ac:dyDescent="0.3">
      <c r="A3753">
        <v>33</v>
      </c>
      <c r="B3753">
        <v>109</v>
      </c>
      <c r="C3753">
        <v>1</v>
      </c>
      <c r="D3753">
        <v>24</v>
      </c>
      <c r="E3753" t="s">
        <v>18</v>
      </c>
      <c r="F3753">
        <v>10</v>
      </c>
      <c r="G3753">
        <v>6</v>
      </c>
      <c r="J3753" s="1">
        <f t="shared" si="745"/>
        <v>7.8539816339744835E-3</v>
      </c>
      <c r="K3753" s="2">
        <f t="shared" si="754"/>
        <v>2.6728826664807165E-2</v>
      </c>
      <c r="L3753" t="s">
        <v>13</v>
      </c>
    </row>
    <row r="3754" spans="1:12" hidden="1" x14ac:dyDescent="0.3">
      <c r="A3754">
        <v>33</v>
      </c>
      <c r="B3754">
        <v>109</v>
      </c>
      <c r="C3754">
        <v>1</v>
      </c>
      <c r="D3754">
        <v>24</v>
      </c>
      <c r="E3754" t="s">
        <v>18</v>
      </c>
      <c r="F3754">
        <v>10</v>
      </c>
      <c r="G3754">
        <v>3</v>
      </c>
      <c r="J3754" s="1">
        <f t="shared" si="745"/>
        <v>7.8539816339744835E-3</v>
      </c>
      <c r="K3754" s="2">
        <f t="shared" si="754"/>
        <v>1.285292313179332E-2</v>
      </c>
      <c r="L3754" t="s">
        <v>13</v>
      </c>
    </row>
    <row r="3755" spans="1:12" hidden="1" x14ac:dyDescent="0.3">
      <c r="A3755">
        <v>33</v>
      </c>
      <c r="B3755">
        <v>109</v>
      </c>
      <c r="C3755">
        <v>1</v>
      </c>
      <c r="D3755">
        <v>10</v>
      </c>
      <c r="E3755" t="s">
        <v>12</v>
      </c>
      <c r="F3755">
        <v>25</v>
      </c>
      <c r="G3755">
        <v>6</v>
      </c>
      <c r="J3755" s="1">
        <f t="shared" si="745"/>
        <v>4.9087385212340517E-2</v>
      </c>
      <c r="K3755" s="2">
        <f>EXP(-9.7663+1.83097*LN(F3755)+1.09511*LN(G3755))</f>
        <v>0.14801210491524977</v>
      </c>
      <c r="L3755" t="s">
        <v>17</v>
      </c>
    </row>
    <row r="3756" spans="1:12" hidden="1" x14ac:dyDescent="0.3">
      <c r="A3756">
        <v>33</v>
      </c>
      <c r="B3756">
        <v>109</v>
      </c>
      <c r="C3756">
        <v>1</v>
      </c>
      <c r="D3756">
        <v>24</v>
      </c>
      <c r="E3756" t="s">
        <v>18</v>
      </c>
      <c r="F3756">
        <v>5</v>
      </c>
      <c r="G3756">
        <v>3</v>
      </c>
      <c r="J3756" s="1">
        <f t="shared" si="745"/>
        <v>1.9634954084936209E-3</v>
      </c>
      <c r="K3756" s="2">
        <f t="shared" ref="K3756:K3759" si="755">EXP(-9.81042+1.86563*LN(F3756)+1.0563*LN(G3756))</f>
        <v>3.5268851656513989E-3</v>
      </c>
      <c r="L3756" t="s">
        <v>13</v>
      </c>
    </row>
    <row r="3757" spans="1:12" hidden="1" x14ac:dyDescent="0.3">
      <c r="A3757">
        <v>33</v>
      </c>
      <c r="B3757">
        <v>109</v>
      </c>
      <c r="C3757">
        <v>1</v>
      </c>
      <c r="D3757">
        <v>24</v>
      </c>
      <c r="E3757" t="s">
        <v>18</v>
      </c>
      <c r="F3757">
        <v>10</v>
      </c>
      <c r="G3757">
        <v>5</v>
      </c>
      <c r="J3757" s="1">
        <f t="shared" si="745"/>
        <v>7.8539816339744835E-3</v>
      </c>
      <c r="K3757" s="2">
        <f t="shared" si="755"/>
        <v>2.2046555420420225E-2</v>
      </c>
      <c r="L3757" t="s">
        <v>13</v>
      </c>
    </row>
    <row r="3758" spans="1:12" hidden="1" x14ac:dyDescent="0.3">
      <c r="A3758">
        <v>33</v>
      </c>
      <c r="B3758">
        <v>109</v>
      </c>
      <c r="C3758">
        <v>1</v>
      </c>
      <c r="D3758">
        <v>24</v>
      </c>
      <c r="E3758" t="s">
        <v>18</v>
      </c>
      <c r="F3758">
        <v>5</v>
      </c>
      <c r="G3758">
        <v>3</v>
      </c>
      <c r="J3758" s="1">
        <f t="shared" si="745"/>
        <v>1.9634954084936209E-3</v>
      </c>
      <c r="K3758" s="2">
        <f t="shared" si="755"/>
        <v>3.5268851656513989E-3</v>
      </c>
      <c r="L3758" t="s">
        <v>13</v>
      </c>
    </row>
    <row r="3759" spans="1:12" hidden="1" x14ac:dyDescent="0.3">
      <c r="A3759">
        <v>33</v>
      </c>
      <c r="B3759">
        <v>109</v>
      </c>
      <c r="C3759">
        <v>1</v>
      </c>
      <c r="D3759">
        <v>24</v>
      </c>
      <c r="E3759" t="s">
        <v>18</v>
      </c>
      <c r="F3759">
        <v>10</v>
      </c>
      <c r="G3759">
        <v>5</v>
      </c>
      <c r="J3759" s="1">
        <f t="shared" si="745"/>
        <v>7.8539816339744835E-3</v>
      </c>
      <c r="K3759" s="2">
        <f t="shared" si="755"/>
        <v>2.2046555420420225E-2</v>
      </c>
      <c r="L3759" t="s">
        <v>13</v>
      </c>
    </row>
    <row r="3760" spans="1:12" hidden="1" x14ac:dyDescent="0.3">
      <c r="A3760">
        <v>33</v>
      </c>
      <c r="B3760">
        <v>109</v>
      </c>
      <c r="C3760">
        <v>1</v>
      </c>
      <c r="D3760">
        <v>10</v>
      </c>
      <c r="E3760" t="s">
        <v>12</v>
      </c>
      <c r="F3760">
        <v>10</v>
      </c>
      <c r="G3760">
        <v>3</v>
      </c>
      <c r="J3760" s="1">
        <f t="shared" si="745"/>
        <v>7.8539816339744835E-3</v>
      </c>
      <c r="K3760" s="2">
        <f t="shared" ref="K3760:K3761" si="756">EXP(-9.7663+1.83097*LN(F3760)+1.09511*LN(G3760))</f>
        <v>1.2942556175112916E-2</v>
      </c>
      <c r="L3760" t="s">
        <v>13</v>
      </c>
    </row>
    <row r="3761" spans="1:12" hidden="1" x14ac:dyDescent="0.3">
      <c r="A3761">
        <v>33</v>
      </c>
      <c r="B3761">
        <v>109</v>
      </c>
      <c r="C3761">
        <v>1</v>
      </c>
      <c r="D3761">
        <v>14</v>
      </c>
      <c r="E3761" t="s">
        <v>14</v>
      </c>
      <c r="F3761">
        <v>5</v>
      </c>
      <c r="G3761">
        <v>3</v>
      </c>
      <c r="J3761" s="1">
        <f t="shared" si="745"/>
        <v>1.9634954084936209E-3</v>
      </c>
      <c r="K3761" s="2">
        <f t="shared" si="756"/>
        <v>3.6378364277704512E-3</v>
      </c>
      <c r="L3761" t="s">
        <v>13</v>
      </c>
    </row>
    <row r="3762" spans="1:12" hidden="1" x14ac:dyDescent="0.3">
      <c r="A3762">
        <v>33</v>
      </c>
      <c r="B3762">
        <v>109</v>
      </c>
      <c r="C3762">
        <v>1</v>
      </c>
      <c r="D3762">
        <v>24</v>
      </c>
      <c r="E3762" t="s">
        <v>18</v>
      </c>
      <c r="F3762">
        <v>10</v>
      </c>
      <c r="G3762">
        <v>3</v>
      </c>
      <c r="J3762" s="1">
        <f t="shared" si="745"/>
        <v>7.8539816339744835E-3</v>
      </c>
      <c r="K3762" s="2">
        <f>EXP(-9.81042+1.86563*LN(F3762)+1.0563*LN(G3762))</f>
        <v>1.285292313179332E-2</v>
      </c>
      <c r="L3762" t="s">
        <v>13</v>
      </c>
    </row>
    <row r="3763" spans="1:12" hidden="1" x14ac:dyDescent="0.3">
      <c r="A3763">
        <v>33</v>
      </c>
      <c r="B3763">
        <v>109</v>
      </c>
      <c r="C3763">
        <v>1</v>
      </c>
      <c r="D3763">
        <v>10</v>
      </c>
      <c r="E3763" t="s">
        <v>12</v>
      </c>
      <c r="F3763">
        <v>25</v>
      </c>
      <c r="G3763">
        <v>6</v>
      </c>
      <c r="J3763" s="1">
        <f t="shared" si="745"/>
        <v>4.9087385212340517E-2</v>
      </c>
      <c r="K3763" s="2">
        <f>EXP(-9.7663+1.83097*LN(F3763)+1.09511*LN(G3763))</f>
        <v>0.14801210491524977</v>
      </c>
      <c r="L3763" t="s">
        <v>17</v>
      </c>
    </row>
    <row r="3764" spans="1:12" hidden="1" x14ac:dyDescent="0.3">
      <c r="A3764">
        <v>33</v>
      </c>
      <c r="B3764">
        <v>109</v>
      </c>
      <c r="C3764">
        <v>1</v>
      </c>
      <c r="D3764">
        <v>24</v>
      </c>
      <c r="E3764" t="s">
        <v>18</v>
      </c>
      <c r="F3764">
        <v>5</v>
      </c>
      <c r="G3764">
        <v>3</v>
      </c>
      <c r="J3764" s="1">
        <f t="shared" si="745"/>
        <v>1.9634954084936209E-3</v>
      </c>
      <c r="K3764" s="2">
        <f>EXP(-9.81042+1.86563*LN(F3764)+1.0563*LN(G3764))</f>
        <v>3.5268851656513989E-3</v>
      </c>
      <c r="L3764" t="s">
        <v>13</v>
      </c>
    </row>
    <row r="3765" spans="1:12" hidden="1" x14ac:dyDescent="0.3">
      <c r="A3765">
        <v>33</v>
      </c>
      <c r="B3765">
        <v>110</v>
      </c>
      <c r="C3765">
        <v>1</v>
      </c>
      <c r="D3765">
        <v>14</v>
      </c>
      <c r="E3765" t="s">
        <v>14</v>
      </c>
      <c r="F3765">
        <v>5</v>
      </c>
      <c r="G3765">
        <v>3</v>
      </c>
      <c r="J3765" s="1">
        <f t="shared" si="745"/>
        <v>1.9634954084936209E-3</v>
      </c>
      <c r="K3765" s="2">
        <f>EXP(-9.7663+1.83097*LN(F3765)+1.09511*LN(G3765))</f>
        <v>3.6378364277704512E-3</v>
      </c>
      <c r="L3765" t="s">
        <v>13</v>
      </c>
    </row>
    <row r="3766" spans="1:12" hidden="1" x14ac:dyDescent="0.3">
      <c r="A3766">
        <v>33</v>
      </c>
      <c r="B3766">
        <v>110</v>
      </c>
      <c r="C3766">
        <v>1</v>
      </c>
      <c r="D3766">
        <v>24</v>
      </c>
      <c r="E3766" t="s">
        <v>18</v>
      </c>
      <c r="F3766">
        <v>10</v>
      </c>
      <c r="G3766">
        <v>3</v>
      </c>
      <c r="J3766" s="1">
        <f t="shared" si="745"/>
        <v>7.8539816339744835E-3</v>
      </c>
      <c r="K3766" s="2">
        <f>EXP(-9.81042+1.86563*LN(F3766)+1.0563*LN(G3766))</f>
        <v>1.285292313179332E-2</v>
      </c>
      <c r="L3766" t="s">
        <v>13</v>
      </c>
    </row>
    <row r="3767" spans="1:12" hidden="1" x14ac:dyDescent="0.3">
      <c r="A3767">
        <v>33</v>
      </c>
      <c r="B3767">
        <v>110</v>
      </c>
      <c r="C3767">
        <v>1</v>
      </c>
      <c r="D3767">
        <v>10</v>
      </c>
      <c r="E3767" t="s">
        <v>12</v>
      </c>
      <c r="F3767">
        <v>25</v>
      </c>
      <c r="G3767">
        <v>6</v>
      </c>
      <c r="J3767" s="1">
        <f t="shared" si="745"/>
        <v>4.9087385212340517E-2</v>
      </c>
      <c r="K3767" s="2">
        <f>EXP(-9.7663+1.83097*LN(F3767)+1.09511*LN(G3767))</f>
        <v>0.14801210491524977</v>
      </c>
      <c r="L3767" t="s">
        <v>17</v>
      </c>
    </row>
    <row r="3768" spans="1:12" hidden="1" x14ac:dyDescent="0.3">
      <c r="A3768">
        <v>33</v>
      </c>
      <c r="B3768">
        <v>110</v>
      </c>
      <c r="C3768">
        <v>1</v>
      </c>
      <c r="D3768">
        <v>24</v>
      </c>
      <c r="E3768" t="s">
        <v>18</v>
      </c>
      <c r="F3768">
        <v>5</v>
      </c>
      <c r="G3768">
        <v>3</v>
      </c>
      <c r="J3768" s="1">
        <f t="shared" si="745"/>
        <v>1.9634954084936209E-3</v>
      </c>
      <c r="K3768" s="2">
        <f t="shared" ref="K3768:K3769" si="757">EXP(-9.81042+1.86563*LN(F3768)+1.0563*LN(G3768))</f>
        <v>3.5268851656513989E-3</v>
      </c>
      <c r="L3768" t="s">
        <v>13</v>
      </c>
    </row>
    <row r="3769" spans="1:12" hidden="1" x14ac:dyDescent="0.3">
      <c r="A3769">
        <v>33</v>
      </c>
      <c r="B3769">
        <v>110</v>
      </c>
      <c r="C3769">
        <v>1</v>
      </c>
      <c r="D3769">
        <v>24</v>
      </c>
      <c r="E3769" t="s">
        <v>18</v>
      </c>
      <c r="F3769">
        <v>10</v>
      </c>
      <c r="G3769">
        <v>5</v>
      </c>
      <c r="J3769" s="1">
        <f t="shared" si="745"/>
        <v>7.8539816339744835E-3</v>
      </c>
      <c r="K3769" s="2">
        <f t="shared" si="757"/>
        <v>2.2046555420420225E-2</v>
      </c>
      <c r="L3769" t="s">
        <v>13</v>
      </c>
    </row>
    <row r="3770" spans="1:12" hidden="1" x14ac:dyDescent="0.3">
      <c r="A3770">
        <v>33</v>
      </c>
      <c r="B3770">
        <v>110</v>
      </c>
      <c r="C3770">
        <v>1</v>
      </c>
      <c r="D3770">
        <v>10</v>
      </c>
      <c r="E3770" t="s">
        <v>12</v>
      </c>
      <c r="F3770">
        <v>10</v>
      </c>
      <c r="G3770">
        <v>3</v>
      </c>
      <c r="J3770" s="1">
        <f t="shared" si="745"/>
        <v>7.8539816339744835E-3</v>
      </c>
      <c r="K3770" s="2">
        <f t="shared" ref="K3770:K3771" si="758">EXP(-9.7663+1.83097*LN(F3770)+1.09511*LN(G3770))</f>
        <v>1.2942556175112916E-2</v>
      </c>
      <c r="L3770" t="s">
        <v>13</v>
      </c>
    </row>
    <row r="3771" spans="1:12" hidden="1" x14ac:dyDescent="0.3">
      <c r="A3771">
        <v>33</v>
      </c>
      <c r="B3771">
        <v>110</v>
      </c>
      <c r="C3771">
        <v>1</v>
      </c>
      <c r="D3771">
        <v>10</v>
      </c>
      <c r="E3771" t="s">
        <v>12</v>
      </c>
      <c r="F3771">
        <v>5</v>
      </c>
      <c r="G3771">
        <v>3</v>
      </c>
      <c r="J3771" s="1">
        <f t="shared" si="745"/>
        <v>1.9634954084936209E-3</v>
      </c>
      <c r="K3771" s="2">
        <f t="shared" si="758"/>
        <v>3.6378364277704512E-3</v>
      </c>
      <c r="L3771" t="s">
        <v>13</v>
      </c>
    </row>
    <row r="3772" spans="1:12" hidden="1" x14ac:dyDescent="0.3">
      <c r="A3772">
        <v>33</v>
      </c>
      <c r="B3772">
        <v>110</v>
      </c>
      <c r="C3772">
        <v>1</v>
      </c>
      <c r="D3772">
        <v>24</v>
      </c>
      <c r="E3772" t="s">
        <v>18</v>
      </c>
      <c r="F3772">
        <v>5</v>
      </c>
      <c r="G3772">
        <v>3</v>
      </c>
      <c r="J3772" s="1">
        <f t="shared" si="745"/>
        <v>1.9634954084936209E-3</v>
      </c>
      <c r="K3772" s="2">
        <f t="shared" ref="K3772:K3773" si="759">EXP(-9.81042+1.86563*LN(F3772)+1.0563*LN(G3772))</f>
        <v>3.5268851656513989E-3</v>
      </c>
      <c r="L3772" t="s">
        <v>13</v>
      </c>
    </row>
    <row r="3773" spans="1:12" hidden="1" x14ac:dyDescent="0.3">
      <c r="A3773">
        <v>33</v>
      </c>
      <c r="B3773">
        <v>110</v>
      </c>
      <c r="C3773">
        <v>1</v>
      </c>
      <c r="D3773">
        <v>24</v>
      </c>
      <c r="E3773" t="s">
        <v>18</v>
      </c>
      <c r="F3773">
        <v>10</v>
      </c>
      <c r="G3773">
        <v>6</v>
      </c>
      <c r="J3773" s="1">
        <f t="shared" si="745"/>
        <v>7.8539816339744835E-3</v>
      </c>
      <c r="K3773" s="2">
        <f t="shared" si="759"/>
        <v>2.6728826664807165E-2</v>
      </c>
      <c r="L3773" t="s">
        <v>13</v>
      </c>
    </row>
    <row r="3774" spans="1:12" hidden="1" x14ac:dyDescent="0.3">
      <c r="A3774">
        <v>33</v>
      </c>
      <c r="B3774">
        <v>110</v>
      </c>
      <c r="C3774">
        <v>1</v>
      </c>
      <c r="D3774">
        <v>22</v>
      </c>
      <c r="E3774" t="s">
        <v>15</v>
      </c>
      <c r="F3774">
        <v>5</v>
      </c>
      <c r="G3774">
        <v>3</v>
      </c>
      <c r="J3774" s="1">
        <f t="shared" si="745"/>
        <v>1.9634954084936209E-3</v>
      </c>
      <c r="K3774" s="2">
        <f>EXP(-9.7663+1.83097*LN(F3774)+1.09511*LN(G3774))</f>
        <v>3.6378364277704512E-3</v>
      </c>
      <c r="L3774" t="s">
        <v>13</v>
      </c>
    </row>
    <row r="3775" spans="1:12" hidden="1" x14ac:dyDescent="0.3">
      <c r="A3775">
        <v>33</v>
      </c>
      <c r="B3775">
        <v>110</v>
      </c>
      <c r="C3775">
        <v>1</v>
      </c>
      <c r="D3775">
        <v>24</v>
      </c>
      <c r="E3775" t="s">
        <v>18</v>
      </c>
      <c r="F3775">
        <v>15</v>
      </c>
      <c r="G3775">
        <v>6</v>
      </c>
      <c r="J3775" s="1">
        <f t="shared" si="745"/>
        <v>1.7671458676442587E-2</v>
      </c>
      <c r="K3775" s="2">
        <f t="shared" ref="K3775:K3781" si="760">EXP(-9.81042+1.86563*LN(F3775)+1.0563*LN(G3775))</f>
        <v>5.6950957515054322E-2</v>
      </c>
      <c r="L3775" t="s">
        <v>13</v>
      </c>
    </row>
    <row r="3776" spans="1:12" hidden="1" x14ac:dyDescent="0.3">
      <c r="A3776">
        <v>33</v>
      </c>
      <c r="B3776">
        <v>110</v>
      </c>
      <c r="C3776">
        <v>1</v>
      </c>
      <c r="D3776">
        <v>24</v>
      </c>
      <c r="E3776" t="s">
        <v>18</v>
      </c>
      <c r="F3776">
        <v>10</v>
      </c>
      <c r="G3776">
        <v>6</v>
      </c>
      <c r="J3776" s="1">
        <f t="shared" si="745"/>
        <v>7.8539816339744835E-3</v>
      </c>
      <c r="K3776" s="2">
        <f t="shared" si="760"/>
        <v>2.6728826664807165E-2</v>
      </c>
      <c r="L3776" t="s">
        <v>13</v>
      </c>
    </row>
    <row r="3777" spans="1:12" hidden="1" x14ac:dyDescent="0.3">
      <c r="A3777">
        <v>33</v>
      </c>
      <c r="B3777">
        <v>110</v>
      </c>
      <c r="C3777">
        <v>1</v>
      </c>
      <c r="D3777">
        <v>24</v>
      </c>
      <c r="E3777" t="s">
        <v>18</v>
      </c>
      <c r="F3777">
        <v>10</v>
      </c>
      <c r="G3777">
        <v>6</v>
      </c>
      <c r="J3777" s="1">
        <f t="shared" si="745"/>
        <v>7.8539816339744835E-3</v>
      </c>
      <c r="K3777" s="2">
        <f t="shared" si="760"/>
        <v>2.6728826664807165E-2</v>
      </c>
      <c r="L3777" t="s">
        <v>13</v>
      </c>
    </row>
    <row r="3778" spans="1:12" hidden="1" x14ac:dyDescent="0.3">
      <c r="A3778">
        <v>33</v>
      </c>
      <c r="B3778">
        <v>110</v>
      </c>
      <c r="C3778">
        <v>1</v>
      </c>
      <c r="D3778">
        <v>24</v>
      </c>
      <c r="E3778" t="s">
        <v>18</v>
      </c>
      <c r="F3778">
        <v>15</v>
      </c>
      <c r="G3778">
        <v>6</v>
      </c>
      <c r="J3778" s="1">
        <f t="shared" si="745"/>
        <v>1.7671458676442587E-2</v>
      </c>
      <c r="K3778" s="2">
        <f t="shared" si="760"/>
        <v>5.6950957515054322E-2</v>
      </c>
      <c r="L3778" t="s">
        <v>13</v>
      </c>
    </row>
    <row r="3779" spans="1:12" hidden="1" x14ac:dyDescent="0.3">
      <c r="A3779">
        <v>33</v>
      </c>
      <c r="B3779">
        <v>110</v>
      </c>
      <c r="C3779">
        <v>1</v>
      </c>
      <c r="D3779">
        <v>24</v>
      </c>
      <c r="E3779" t="s">
        <v>18</v>
      </c>
      <c r="F3779">
        <v>15</v>
      </c>
      <c r="G3779">
        <v>6</v>
      </c>
      <c r="J3779" s="1">
        <f t="shared" ref="J3779:J3842" si="761">((F3779*F3779/10000)*(PI()/4*C3779))</f>
        <v>1.7671458676442587E-2</v>
      </c>
      <c r="K3779" s="2">
        <f t="shared" si="760"/>
        <v>5.6950957515054322E-2</v>
      </c>
      <c r="L3779" t="s">
        <v>13</v>
      </c>
    </row>
    <row r="3780" spans="1:12" hidden="1" x14ac:dyDescent="0.3">
      <c r="A3780">
        <v>33</v>
      </c>
      <c r="B3780">
        <v>110</v>
      </c>
      <c r="C3780">
        <v>1</v>
      </c>
      <c r="D3780">
        <v>24</v>
      </c>
      <c r="E3780" t="s">
        <v>18</v>
      </c>
      <c r="F3780">
        <v>10</v>
      </c>
      <c r="G3780">
        <v>6</v>
      </c>
      <c r="J3780" s="1">
        <f t="shared" si="761"/>
        <v>7.8539816339744835E-3</v>
      </c>
      <c r="K3780" s="2">
        <f t="shared" si="760"/>
        <v>2.6728826664807165E-2</v>
      </c>
      <c r="L3780" t="s">
        <v>13</v>
      </c>
    </row>
    <row r="3781" spans="1:12" hidden="1" x14ac:dyDescent="0.3">
      <c r="A3781">
        <v>33</v>
      </c>
      <c r="B3781">
        <v>110</v>
      </c>
      <c r="C3781">
        <v>1</v>
      </c>
      <c r="D3781">
        <v>24</v>
      </c>
      <c r="E3781" t="s">
        <v>18</v>
      </c>
      <c r="F3781">
        <v>5</v>
      </c>
      <c r="G3781">
        <v>6</v>
      </c>
      <c r="J3781" s="1">
        <f t="shared" si="761"/>
        <v>1.9634954084936209E-3</v>
      </c>
      <c r="K3781" s="2">
        <f t="shared" si="760"/>
        <v>7.3344795804612326E-3</v>
      </c>
      <c r="L3781" t="s">
        <v>13</v>
      </c>
    </row>
    <row r="3782" spans="1:12" hidden="1" x14ac:dyDescent="0.3">
      <c r="A3782">
        <v>33</v>
      </c>
      <c r="B3782">
        <v>110</v>
      </c>
      <c r="C3782">
        <v>1</v>
      </c>
      <c r="D3782">
        <v>22</v>
      </c>
      <c r="E3782" t="s">
        <v>15</v>
      </c>
      <c r="F3782">
        <v>5</v>
      </c>
      <c r="G3782">
        <v>3</v>
      </c>
      <c r="J3782" s="1">
        <f t="shared" si="761"/>
        <v>1.9634954084936209E-3</v>
      </c>
      <c r="K3782" s="2">
        <f t="shared" ref="K3782:K3783" si="762">EXP(-9.7663+1.83097*LN(F3782)+1.09511*LN(G3782))</f>
        <v>3.6378364277704512E-3</v>
      </c>
      <c r="L3782" t="s">
        <v>13</v>
      </c>
    </row>
    <row r="3783" spans="1:12" hidden="1" x14ac:dyDescent="0.3">
      <c r="A3783">
        <v>33</v>
      </c>
      <c r="B3783">
        <v>110</v>
      </c>
      <c r="C3783">
        <v>1</v>
      </c>
      <c r="D3783">
        <v>10</v>
      </c>
      <c r="E3783" t="s">
        <v>12</v>
      </c>
      <c r="F3783">
        <v>5</v>
      </c>
      <c r="G3783">
        <v>3</v>
      </c>
      <c r="J3783" s="1">
        <f t="shared" si="761"/>
        <v>1.9634954084936209E-3</v>
      </c>
      <c r="K3783" s="2">
        <f t="shared" si="762"/>
        <v>3.6378364277704512E-3</v>
      </c>
      <c r="L3783" t="s">
        <v>13</v>
      </c>
    </row>
    <row r="3784" spans="1:12" hidden="1" x14ac:dyDescent="0.3">
      <c r="A3784">
        <v>33</v>
      </c>
      <c r="B3784">
        <v>110</v>
      </c>
      <c r="C3784">
        <v>1</v>
      </c>
      <c r="D3784">
        <v>24</v>
      </c>
      <c r="E3784" t="s">
        <v>18</v>
      </c>
      <c r="F3784">
        <v>5</v>
      </c>
      <c r="G3784">
        <v>3</v>
      </c>
      <c r="J3784" s="1">
        <f t="shared" si="761"/>
        <v>1.9634954084936209E-3</v>
      </c>
      <c r="K3784" s="2">
        <f t="shared" ref="K3784:K3790" si="763">EXP(-9.81042+1.86563*LN(F3784)+1.0563*LN(G3784))</f>
        <v>3.5268851656513989E-3</v>
      </c>
      <c r="L3784" t="s">
        <v>13</v>
      </c>
    </row>
    <row r="3785" spans="1:12" hidden="1" x14ac:dyDescent="0.3">
      <c r="A3785">
        <v>33</v>
      </c>
      <c r="B3785">
        <v>110</v>
      </c>
      <c r="C3785">
        <v>1</v>
      </c>
      <c r="D3785">
        <v>24</v>
      </c>
      <c r="E3785" t="s">
        <v>18</v>
      </c>
      <c r="F3785">
        <v>20</v>
      </c>
      <c r="G3785">
        <v>3</v>
      </c>
      <c r="J3785" s="1">
        <f t="shared" si="761"/>
        <v>3.1415926535897934E-2</v>
      </c>
      <c r="K3785" s="2">
        <f t="shared" si="763"/>
        <v>4.6839527025336621E-2</v>
      </c>
      <c r="L3785" t="s">
        <v>17</v>
      </c>
    </row>
    <row r="3786" spans="1:12" hidden="1" x14ac:dyDescent="0.3">
      <c r="A3786">
        <v>33</v>
      </c>
      <c r="B3786">
        <v>110</v>
      </c>
      <c r="C3786">
        <v>1</v>
      </c>
      <c r="D3786">
        <v>24</v>
      </c>
      <c r="E3786" t="s">
        <v>18</v>
      </c>
      <c r="F3786">
        <v>10</v>
      </c>
      <c r="G3786">
        <v>3</v>
      </c>
      <c r="J3786" s="1">
        <f t="shared" si="761"/>
        <v>7.8539816339744835E-3</v>
      </c>
      <c r="K3786" s="2">
        <f t="shared" si="763"/>
        <v>1.285292313179332E-2</v>
      </c>
      <c r="L3786" t="s">
        <v>13</v>
      </c>
    </row>
    <row r="3787" spans="1:12" hidden="1" x14ac:dyDescent="0.3">
      <c r="A3787">
        <v>33</v>
      </c>
      <c r="B3787">
        <v>110</v>
      </c>
      <c r="C3787">
        <v>1</v>
      </c>
      <c r="D3787">
        <v>24</v>
      </c>
      <c r="E3787" t="s">
        <v>18</v>
      </c>
      <c r="F3787">
        <v>15</v>
      </c>
      <c r="G3787">
        <v>6</v>
      </c>
      <c r="J3787" s="1">
        <f t="shared" si="761"/>
        <v>1.7671458676442587E-2</v>
      </c>
      <c r="K3787" s="2">
        <f t="shared" si="763"/>
        <v>5.6950957515054322E-2</v>
      </c>
      <c r="L3787" t="s">
        <v>13</v>
      </c>
    </row>
    <row r="3788" spans="1:12" hidden="1" x14ac:dyDescent="0.3">
      <c r="A3788">
        <v>33</v>
      </c>
      <c r="B3788">
        <v>110</v>
      </c>
      <c r="C3788">
        <v>1</v>
      </c>
      <c r="D3788">
        <v>24</v>
      </c>
      <c r="E3788" t="s">
        <v>18</v>
      </c>
      <c r="F3788">
        <v>10</v>
      </c>
      <c r="G3788">
        <v>6</v>
      </c>
      <c r="J3788" s="1">
        <f t="shared" si="761"/>
        <v>7.8539816339744835E-3</v>
      </c>
      <c r="K3788" s="2">
        <f t="shared" si="763"/>
        <v>2.6728826664807165E-2</v>
      </c>
      <c r="L3788" t="s">
        <v>13</v>
      </c>
    </row>
    <row r="3789" spans="1:12" hidden="1" x14ac:dyDescent="0.3">
      <c r="A3789">
        <v>33</v>
      </c>
      <c r="B3789">
        <v>110</v>
      </c>
      <c r="C3789">
        <v>1</v>
      </c>
      <c r="D3789">
        <v>24</v>
      </c>
      <c r="E3789" t="s">
        <v>18</v>
      </c>
      <c r="F3789">
        <v>10</v>
      </c>
      <c r="G3789">
        <v>6</v>
      </c>
      <c r="J3789" s="1">
        <f t="shared" si="761"/>
        <v>7.8539816339744835E-3</v>
      </c>
      <c r="K3789" s="2">
        <f t="shared" si="763"/>
        <v>2.6728826664807165E-2</v>
      </c>
      <c r="L3789" t="s">
        <v>13</v>
      </c>
    </row>
    <row r="3790" spans="1:12" hidden="1" x14ac:dyDescent="0.3">
      <c r="A3790">
        <v>33</v>
      </c>
      <c r="B3790">
        <v>110</v>
      </c>
      <c r="C3790">
        <v>1</v>
      </c>
      <c r="D3790">
        <v>24</v>
      </c>
      <c r="E3790" t="s">
        <v>18</v>
      </c>
      <c r="F3790">
        <v>10</v>
      </c>
      <c r="G3790">
        <v>3</v>
      </c>
      <c r="J3790" s="1">
        <f t="shared" si="761"/>
        <v>7.8539816339744835E-3</v>
      </c>
      <c r="K3790" s="2">
        <f t="shared" si="763"/>
        <v>1.285292313179332E-2</v>
      </c>
      <c r="L3790" t="s">
        <v>13</v>
      </c>
    </row>
    <row r="3791" spans="1:12" hidden="1" x14ac:dyDescent="0.3">
      <c r="A3791">
        <v>33</v>
      </c>
      <c r="B3791">
        <v>110</v>
      </c>
      <c r="C3791">
        <v>1</v>
      </c>
      <c r="D3791">
        <v>10</v>
      </c>
      <c r="E3791" t="s">
        <v>12</v>
      </c>
      <c r="F3791">
        <v>25</v>
      </c>
      <c r="G3791">
        <v>6</v>
      </c>
      <c r="J3791" s="1">
        <f t="shared" si="761"/>
        <v>4.9087385212340517E-2</v>
      </c>
      <c r="K3791" s="2">
        <f>EXP(-9.7663+1.83097*LN(F3791)+1.09511*LN(G3791))</f>
        <v>0.14801210491524977</v>
      </c>
      <c r="L3791" t="s">
        <v>17</v>
      </c>
    </row>
    <row r="3792" spans="1:12" hidden="1" x14ac:dyDescent="0.3">
      <c r="A3792">
        <v>33</v>
      </c>
      <c r="B3792">
        <v>110</v>
      </c>
      <c r="C3792">
        <v>1</v>
      </c>
      <c r="D3792">
        <v>24</v>
      </c>
      <c r="E3792" t="s">
        <v>18</v>
      </c>
      <c r="F3792">
        <v>5</v>
      </c>
      <c r="G3792">
        <v>3</v>
      </c>
      <c r="J3792" s="1">
        <f t="shared" si="761"/>
        <v>1.9634954084936209E-3</v>
      </c>
      <c r="K3792" s="2">
        <f t="shared" ref="K3792:K3795" si="764">EXP(-9.81042+1.86563*LN(F3792)+1.0563*LN(G3792))</f>
        <v>3.5268851656513989E-3</v>
      </c>
      <c r="L3792" t="s">
        <v>13</v>
      </c>
    </row>
    <row r="3793" spans="1:12" hidden="1" x14ac:dyDescent="0.3">
      <c r="A3793">
        <v>33</v>
      </c>
      <c r="B3793">
        <v>110</v>
      </c>
      <c r="C3793">
        <v>1</v>
      </c>
      <c r="D3793">
        <v>24</v>
      </c>
      <c r="E3793" t="s">
        <v>18</v>
      </c>
      <c r="F3793">
        <v>10</v>
      </c>
      <c r="G3793">
        <v>5</v>
      </c>
      <c r="J3793" s="1">
        <f t="shared" si="761"/>
        <v>7.8539816339744835E-3</v>
      </c>
      <c r="K3793" s="2">
        <f t="shared" si="764"/>
        <v>2.2046555420420225E-2</v>
      </c>
      <c r="L3793" t="s">
        <v>13</v>
      </c>
    </row>
    <row r="3794" spans="1:12" hidden="1" x14ac:dyDescent="0.3">
      <c r="A3794">
        <v>33</v>
      </c>
      <c r="B3794">
        <v>110</v>
      </c>
      <c r="C3794">
        <v>1</v>
      </c>
      <c r="D3794">
        <v>24</v>
      </c>
      <c r="E3794" t="s">
        <v>18</v>
      </c>
      <c r="F3794">
        <v>5</v>
      </c>
      <c r="G3794">
        <v>3</v>
      </c>
      <c r="J3794" s="1">
        <f t="shared" si="761"/>
        <v>1.9634954084936209E-3</v>
      </c>
      <c r="K3794" s="2">
        <f t="shared" si="764"/>
        <v>3.5268851656513989E-3</v>
      </c>
      <c r="L3794" t="s">
        <v>13</v>
      </c>
    </row>
    <row r="3795" spans="1:12" hidden="1" x14ac:dyDescent="0.3">
      <c r="A3795">
        <v>33</v>
      </c>
      <c r="B3795">
        <v>110</v>
      </c>
      <c r="C3795">
        <v>1</v>
      </c>
      <c r="D3795">
        <v>24</v>
      </c>
      <c r="E3795" t="s">
        <v>18</v>
      </c>
      <c r="F3795">
        <v>10</v>
      </c>
      <c r="G3795">
        <v>5</v>
      </c>
      <c r="J3795" s="1">
        <f t="shared" si="761"/>
        <v>7.8539816339744835E-3</v>
      </c>
      <c r="K3795" s="2">
        <f t="shared" si="764"/>
        <v>2.2046555420420225E-2</v>
      </c>
      <c r="L3795" t="s">
        <v>13</v>
      </c>
    </row>
    <row r="3796" spans="1:12" hidden="1" x14ac:dyDescent="0.3">
      <c r="A3796">
        <v>33</v>
      </c>
      <c r="B3796">
        <v>110</v>
      </c>
      <c r="C3796">
        <v>1</v>
      </c>
      <c r="D3796">
        <v>10</v>
      </c>
      <c r="E3796" t="s">
        <v>12</v>
      </c>
      <c r="F3796">
        <v>10</v>
      </c>
      <c r="G3796">
        <v>3</v>
      </c>
      <c r="J3796" s="1">
        <f t="shared" si="761"/>
        <v>7.8539816339744835E-3</v>
      </c>
      <c r="K3796" s="2">
        <f t="shared" ref="K3796:K3797" si="765">EXP(-9.7663+1.83097*LN(F3796)+1.09511*LN(G3796))</f>
        <v>1.2942556175112916E-2</v>
      </c>
      <c r="L3796" t="s">
        <v>13</v>
      </c>
    </row>
    <row r="3797" spans="1:12" hidden="1" x14ac:dyDescent="0.3">
      <c r="A3797">
        <v>33</v>
      </c>
      <c r="B3797">
        <v>110</v>
      </c>
      <c r="C3797">
        <v>1</v>
      </c>
      <c r="D3797">
        <v>14</v>
      </c>
      <c r="E3797" t="s">
        <v>14</v>
      </c>
      <c r="F3797">
        <v>5</v>
      </c>
      <c r="G3797">
        <v>3</v>
      </c>
      <c r="J3797" s="1">
        <f t="shared" si="761"/>
        <v>1.9634954084936209E-3</v>
      </c>
      <c r="K3797" s="2">
        <f t="shared" si="765"/>
        <v>3.6378364277704512E-3</v>
      </c>
      <c r="L3797" t="s">
        <v>13</v>
      </c>
    </row>
    <row r="3798" spans="1:12" hidden="1" x14ac:dyDescent="0.3">
      <c r="A3798">
        <v>33</v>
      </c>
      <c r="B3798">
        <v>110</v>
      </c>
      <c r="C3798">
        <v>1</v>
      </c>
      <c r="D3798">
        <v>24</v>
      </c>
      <c r="E3798" t="s">
        <v>18</v>
      </c>
      <c r="F3798">
        <v>10</v>
      </c>
      <c r="G3798">
        <v>3</v>
      </c>
      <c r="J3798" s="1">
        <f t="shared" si="761"/>
        <v>7.8539816339744835E-3</v>
      </c>
      <c r="K3798" s="2">
        <f>EXP(-9.81042+1.86563*LN(F3798)+1.0563*LN(G3798))</f>
        <v>1.285292313179332E-2</v>
      </c>
      <c r="L3798" t="s">
        <v>13</v>
      </c>
    </row>
    <row r="3799" spans="1:12" hidden="1" x14ac:dyDescent="0.3">
      <c r="A3799">
        <v>33</v>
      </c>
      <c r="B3799">
        <v>110</v>
      </c>
      <c r="C3799">
        <v>1</v>
      </c>
      <c r="D3799">
        <v>10</v>
      </c>
      <c r="E3799" t="s">
        <v>12</v>
      </c>
      <c r="F3799">
        <v>25</v>
      </c>
      <c r="G3799">
        <v>6</v>
      </c>
      <c r="J3799" s="1">
        <f t="shared" si="761"/>
        <v>4.9087385212340517E-2</v>
      </c>
      <c r="K3799" s="2">
        <f>EXP(-9.7663+1.83097*LN(F3799)+1.09511*LN(G3799))</f>
        <v>0.14801210491524977</v>
      </c>
      <c r="L3799" t="s">
        <v>17</v>
      </c>
    </row>
    <row r="3800" spans="1:12" hidden="1" x14ac:dyDescent="0.3">
      <c r="A3800">
        <v>33</v>
      </c>
      <c r="B3800">
        <v>110</v>
      </c>
      <c r="C3800">
        <v>1</v>
      </c>
      <c r="D3800">
        <v>24</v>
      </c>
      <c r="E3800" t="s">
        <v>18</v>
      </c>
      <c r="F3800">
        <v>5</v>
      </c>
      <c r="G3800">
        <v>3</v>
      </c>
      <c r="J3800" s="1">
        <f t="shared" si="761"/>
        <v>1.9634954084936209E-3</v>
      </c>
      <c r="K3800" s="2">
        <f t="shared" ref="K3800:K3802" si="766">EXP(-9.81042+1.86563*LN(F3800)+1.0563*LN(G3800))</f>
        <v>3.5268851656513989E-3</v>
      </c>
      <c r="L3800" t="s">
        <v>13</v>
      </c>
    </row>
    <row r="3801" spans="1:12" hidden="1" x14ac:dyDescent="0.3">
      <c r="A3801">
        <v>33</v>
      </c>
      <c r="B3801">
        <v>110</v>
      </c>
      <c r="C3801">
        <v>1</v>
      </c>
      <c r="D3801">
        <v>24</v>
      </c>
      <c r="E3801" t="s">
        <v>18</v>
      </c>
      <c r="F3801">
        <v>10</v>
      </c>
      <c r="G3801">
        <v>5</v>
      </c>
      <c r="J3801" s="1">
        <f t="shared" si="761"/>
        <v>7.8539816339744835E-3</v>
      </c>
      <c r="K3801" s="2">
        <f t="shared" si="766"/>
        <v>2.2046555420420225E-2</v>
      </c>
      <c r="L3801" t="s">
        <v>13</v>
      </c>
    </row>
    <row r="3802" spans="1:12" hidden="1" x14ac:dyDescent="0.3">
      <c r="A3802">
        <v>33</v>
      </c>
      <c r="B3802">
        <v>110</v>
      </c>
      <c r="C3802">
        <v>1</v>
      </c>
      <c r="D3802">
        <v>24</v>
      </c>
      <c r="E3802" t="s">
        <v>18</v>
      </c>
      <c r="F3802">
        <v>15</v>
      </c>
      <c r="G3802">
        <v>6</v>
      </c>
      <c r="J3802" s="1">
        <f t="shared" si="761"/>
        <v>1.7671458676442587E-2</v>
      </c>
      <c r="K3802" s="2">
        <f t="shared" si="766"/>
        <v>5.6950957515054322E-2</v>
      </c>
      <c r="L3802" t="s">
        <v>13</v>
      </c>
    </row>
    <row r="3803" spans="1:12" hidden="1" x14ac:dyDescent="0.3">
      <c r="A3803">
        <v>33</v>
      </c>
      <c r="B3803">
        <v>112</v>
      </c>
      <c r="C3803">
        <v>1</v>
      </c>
      <c r="D3803">
        <v>10</v>
      </c>
      <c r="E3803" t="s">
        <v>12</v>
      </c>
      <c r="F3803">
        <v>15</v>
      </c>
      <c r="G3803">
        <v>6</v>
      </c>
      <c r="J3803" s="1">
        <f t="shared" si="761"/>
        <v>1.7671458676442587E-2</v>
      </c>
      <c r="K3803" s="2">
        <f>EXP(-9.7663+1.83097*LN(F3803)+1.09511*LN(G3803))</f>
        <v>5.8089659363338444E-2</v>
      </c>
      <c r="L3803" t="s">
        <v>13</v>
      </c>
    </row>
    <row r="3804" spans="1:12" hidden="1" x14ac:dyDescent="0.3">
      <c r="A3804">
        <v>33</v>
      </c>
      <c r="B3804">
        <v>112</v>
      </c>
      <c r="C3804">
        <v>1</v>
      </c>
      <c r="D3804">
        <v>24</v>
      </c>
      <c r="E3804" t="s">
        <v>18</v>
      </c>
      <c r="F3804">
        <v>10</v>
      </c>
      <c r="G3804">
        <v>6</v>
      </c>
      <c r="J3804" s="1">
        <f t="shared" si="761"/>
        <v>7.8539816339744835E-3</v>
      </c>
      <c r="K3804" s="2">
        <f t="shared" ref="K3804:K3805" si="767">EXP(-9.81042+1.86563*LN(F3804)+1.0563*LN(G3804))</f>
        <v>2.6728826664807165E-2</v>
      </c>
      <c r="L3804" t="s">
        <v>13</v>
      </c>
    </row>
    <row r="3805" spans="1:12" hidden="1" x14ac:dyDescent="0.3">
      <c r="A3805">
        <v>33</v>
      </c>
      <c r="B3805">
        <v>112</v>
      </c>
      <c r="C3805">
        <v>1</v>
      </c>
      <c r="D3805">
        <v>24</v>
      </c>
      <c r="E3805" t="s">
        <v>18</v>
      </c>
      <c r="F3805">
        <v>10</v>
      </c>
      <c r="G3805">
        <v>3</v>
      </c>
      <c r="J3805" s="1">
        <f t="shared" si="761"/>
        <v>7.8539816339744835E-3</v>
      </c>
      <c r="K3805" s="2">
        <f t="shared" si="767"/>
        <v>1.285292313179332E-2</v>
      </c>
      <c r="L3805" t="s">
        <v>13</v>
      </c>
    </row>
    <row r="3806" spans="1:12" hidden="1" x14ac:dyDescent="0.3">
      <c r="A3806">
        <v>33</v>
      </c>
      <c r="B3806">
        <v>112</v>
      </c>
      <c r="C3806">
        <v>1</v>
      </c>
      <c r="D3806">
        <v>10</v>
      </c>
      <c r="E3806" t="s">
        <v>12</v>
      </c>
      <c r="F3806">
        <v>25</v>
      </c>
      <c r="G3806">
        <v>6</v>
      </c>
      <c r="J3806" s="1">
        <f t="shared" si="761"/>
        <v>4.9087385212340517E-2</v>
      </c>
      <c r="K3806" s="2">
        <f>EXP(-9.7663+1.83097*LN(F3806)+1.09511*LN(G3806))</f>
        <v>0.14801210491524977</v>
      </c>
      <c r="L3806" t="s">
        <v>17</v>
      </c>
    </row>
    <row r="3807" spans="1:12" hidden="1" x14ac:dyDescent="0.3">
      <c r="A3807">
        <v>33</v>
      </c>
      <c r="B3807">
        <v>112</v>
      </c>
      <c r="C3807">
        <v>1</v>
      </c>
      <c r="D3807">
        <v>24</v>
      </c>
      <c r="E3807" t="s">
        <v>18</v>
      </c>
      <c r="F3807">
        <v>5</v>
      </c>
      <c r="G3807">
        <v>3</v>
      </c>
      <c r="J3807" s="1">
        <f t="shared" si="761"/>
        <v>1.9634954084936209E-3</v>
      </c>
      <c r="K3807" s="2">
        <f t="shared" ref="K3807:K3810" si="768">EXP(-9.81042+1.86563*LN(F3807)+1.0563*LN(G3807))</f>
        <v>3.5268851656513989E-3</v>
      </c>
      <c r="L3807" t="s">
        <v>13</v>
      </c>
    </row>
    <row r="3808" spans="1:12" hidden="1" x14ac:dyDescent="0.3">
      <c r="A3808">
        <v>33</v>
      </c>
      <c r="B3808">
        <v>112</v>
      </c>
      <c r="C3808">
        <v>1</v>
      </c>
      <c r="D3808">
        <v>2</v>
      </c>
      <c r="E3808" t="s">
        <v>16</v>
      </c>
      <c r="F3808">
        <v>10</v>
      </c>
      <c r="G3808">
        <v>10</v>
      </c>
      <c r="J3808" s="1">
        <f t="shared" si="761"/>
        <v>7.8539816339744835E-3</v>
      </c>
      <c r="K3808" s="2">
        <f t="shared" si="768"/>
        <v>4.5847824058857317E-2</v>
      </c>
      <c r="L3808" t="s">
        <v>13</v>
      </c>
    </row>
    <row r="3809" spans="1:12" hidden="1" x14ac:dyDescent="0.3">
      <c r="A3809">
        <v>33</v>
      </c>
      <c r="B3809">
        <v>112</v>
      </c>
      <c r="C3809">
        <v>1</v>
      </c>
      <c r="D3809">
        <v>2</v>
      </c>
      <c r="E3809" t="s">
        <v>16</v>
      </c>
      <c r="F3809">
        <v>10</v>
      </c>
      <c r="G3809">
        <v>10</v>
      </c>
      <c r="J3809" s="1">
        <f t="shared" si="761"/>
        <v>7.8539816339744835E-3</v>
      </c>
      <c r="K3809" s="2">
        <f t="shared" si="768"/>
        <v>4.5847824058857317E-2</v>
      </c>
      <c r="L3809" t="s">
        <v>13</v>
      </c>
    </row>
    <row r="3810" spans="1:12" hidden="1" x14ac:dyDescent="0.3">
      <c r="A3810">
        <v>33</v>
      </c>
      <c r="B3810">
        <v>112</v>
      </c>
      <c r="C3810">
        <v>1</v>
      </c>
      <c r="D3810">
        <v>2</v>
      </c>
      <c r="E3810" t="s">
        <v>16</v>
      </c>
      <c r="F3810">
        <v>10</v>
      </c>
      <c r="G3810">
        <v>10</v>
      </c>
      <c r="J3810" s="1">
        <f t="shared" si="761"/>
        <v>7.8539816339744835E-3</v>
      </c>
      <c r="K3810" s="2">
        <f t="shared" si="768"/>
        <v>4.5847824058857317E-2</v>
      </c>
      <c r="L3810" t="s">
        <v>13</v>
      </c>
    </row>
    <row r="3811" spans="1:12" hidden="1" x14ac:dyDescent="0.3">
      <c r="A3811">
        <v>33</v>
      </c>
      <c r="B3811">
        <v>112</v>
      </c>
      <c r="C3811">
        <v>1</v>
      </c>
      <c r="D3811">
        <v>10</v>
      </c>
      <c r="E3811" t="s">
        <v>12</v>
      </c>
      <c r="F3811">
        <v>10</v>
      </c>
      <c r="G3811">
        <v>3</v>
      </c>
      <c r="J3811" s="1">
        <f t="shared" si="761"/>
        <v>7.8539816339744835E-3</v>
      </c>
      <c r="K3811" s="2">
        <f t="shared" ref="K3811:K3812" si="769">EXP(-9.7663+1.83097*LN(F3811)+1.09511*LN(G3811))</f>
        <v>1.2942556175112916E-2</v>
      </c>
      <c r="L3811" t="s">
        <v>13</v>
      </c>
    </row>
    <row r="3812" spans="1:12" hidden="1" x14ac:dyDescent="0.3">
      <c r="A3812">
        <v>33</v>
      </c>
      <c r="B3812">
        <v>112</v>
      </c>
      <c r="C3812">
        <v>1</v>
      </c>
      <c r="D3812">
        <v>14</v>
      </c>
      <c r="E3812" t="s">
        <v>14</v>
      </c>
      <c r="F3812">
        <v>5</v>
      </c>
      <c r="G3812">
        <v>3</v>
      </c>
      <c r="J3812" s="1">
        <f t="shared" si="761"/>
        <v>1.9634954084936209E-3</v>
      </c>
      <c r="K3812" s="2">
        <f t="shared" si="769"/>
        <v>3.6378364277704512E-3</v>
      </c>
      <c r="L3812" t="s">
        <v>13</v>
      </c>
    </row>
    <row r="3813" spans="1:12" hidden="1" x14ac:dyDescent="0.3">
      <c r="A3813">
        <v>33</v>
      </c>
      <c r="B3813">
        <v>112</v>
      </c>
      <c r="C3813">
        <v>1</v>
      </c>
      <c r="D3813">
        <v>24</v>
      </c>
      <c r="E3813" t="s">
        <v>18</v>
      </c>
      <c r="F3813">
        <v>10</v>
      </c>
      <c r="G3813">
        <v>3</v>
      </c>
      <c r="J3813" s="1">
        <f t="shared" si="761"/>
        <v>7.8539816339744835E-3</v>
      </c>
      <c r="K3813" s="2">
        <f>EXP(-9.81042+1.86563*LN(F3813)+1.0563*LN(G3813))</f>
        <v>1.285292313179332E-2</v>
      </c>
      <c r="L3813" t="s">
        <v>13</v>
      </c>
    </row>
    <row r="3814" spans="1:12" hidden="1" x14ac:dyDescent="0.3">
      <c r="A3814">
        <v>33</v>
      </c>
      <c r="B3814">
        <v>112</v>
      </c>
      <c r="C3814">
        <v>1</v>
      </c>
      <c r="D3814">
        <v>10</v>
      </c>
      <c r="E3814" t="s">
        <v>12</v>
      </c>
      <c r="F3814">
        <v>25</v>
      </c>
      <c r="G3814">
        <v>6</v>
      </c>
      <c r="J3814" s="1">
        <f t="shared" si="761"/>
        <v>4.9087385212340517E-2</v>
      </c>
      <c r="K3814" s="2">
        <f>EXP(-9.7663+1.83097*LN(F3814)+1.09511*LN(G3814))</f>
        <v>0.14801210491524977</v>
      </c>
      <c r="L3814" t="s">
        <v>17</v>
      </c>
    </row>
    <row r="3815" spans="1:12" hidden="1" x14ac:dyDescent="0.3">
      <c r="A3815">
        <v>33</v>
      </c>
      <c r="B3815">
        <v>112</v>
      </c>
      <c r="C3815">
        <v>1</v>
      </c>
      <c r="D3815">
        <v>24</v>
      </c>
      <c r="E3815" t="s">
        <v>18</v>
      </c>
      <c r="F3815">
        <v>5</v>
      </c>
      <c r="G3815">
        <v>3</v>
      </c>
      <c r="J3815" s="1">
        <f t="shared" si="761"/>
        <v>1.9634954084936209E-3</v>
      </c>
      <c r="K3815" s="2">
        <f>EXP(-9.81042+1.86563*LN(F3815)+1.0563*LN(G3815))</f>
        <v>3.5268851656513989E-3</v>
      </c>
      <c r="L3815" t="s">
        <v>13</v>
      </c>
    </row>
    <row r="3816" spans="1:12" hidden="1" x14ac:dyDescent="0.3">
      <c r="A3816">
        <v>33</v>
      </c>
      <c r="B3816">
        <v>112</v>
      </c>
      <c r="C3816">
        <v>1</v>
      </c>
      <c r="D3816">
        <v>14</v>
      </c>
      <c r="E3816" t="s">
        <v>14</v>
      </c>
      <c r="F3816">
        <v>5</v>
      </c>
      <c r="G3816">
        <v>3</v>
      </c>
      <c r="J3816" s="1">
        <f t="shared" si="761"/>
        <v>1.9634954084936209E-3</v>
      </c>
      <c r="K3816" s="2">
        <f>EXP(-9.7663+1.83097*LN(F3816)+1.09511*LN(G3816))</f>
        <v>3.6378364277704512E-3</v>
      </c>
      <c r="L3816" t="s">
        <v>13</v>
      </c>
    </row>
    <row r="3817" spans="1:12" hidden="1" x14ac:dyDescent="0.3">
      <c r="A3817">
        <v>33</v>
      </c>
      <c r="B3817">
        <v>112</v>
      </c>
      <c r="C3817">
        <v>1</v>
      </c>
      <c r="D3817">
        <v>24</v>
      </c>
      <c r="E3817" t="s">
        <v>18</v>
      </c>
      <c r="F3817">
        <v>10</v>
      </c>
      <c r="G3817">
        <v>3</v>
      </c>
      <c r="J3817" s="1">
        <f t="shared" si="761"/>
        <v>7.8539816339744835E-3</v>
      </c>
      <c r="K3817" s="2">
        <f>EXP(-9.81042+1.86563*LN(F3817)+1.0563*LN(G3817))</f>
        <v>1.285292313179332E-2</v>
      </c>
      <c r="L3817" t="s">
        <v>13</v>
      </c>
    </row>
    <row r="3818" spans="1:12" hidden="1" x14ac:dyDescent="0.3">
      <c r="A3818">
        <v>33</v>
      </c>
      <c r="B3818">
        <v>112</v>
      </c>
      <c r="C3818">
        <v>1</v>
      </c>
      <c r="D3818">
        <v>10</v>
      </c>
      <c r="E3818" t="s">
        <v>12</v>
      </c>
      <c r="F3818">
        <v>25</v>
      </c>
      <c r="G3818">
        <v>6</v>
      </c>
      <c r="J3818" s="1">
        <f t="shared" si="761"/>
        <v>4.9087385212340517E-2</v>
      </c>
      <c r="K3818" s="2">
        <f>EXP(-9.7663+1.83097*LN(F3818)+1.09511*LN(G3818))</f>
        <v>0.14801210491524977</v>
      </c>
      <c r="L3818" t="s">
        <v>17</v>
      </c>
    </row>
    <row r="3819" spans="1:12" hidden="1" x14ac:dyDescent="0.3">
      <c r="A3819">
        <v>33</v>
      </c>
      <c r="B3819">
        <v>112</v>
      </c>
      <c r="C3819">
        <v>1</v>
      </c>
      <c r="D3819">
        <v>24</v>
      </c>
      <c r="E3819" t="s">
        <v>18</v>
      </c>
      <c r="F3819">
        <v>5</v>
      </c>
      <c r="G3819">
        <v>3</v>
      </c>
      <c r="J3819" s="1">
        <f t="shared" si="761"/>
        <v>1.9634954084936209E-3</v>
      </c>
      <c r="K3819" s="2">
        <f t="shared" ref="K3819:K3820" si="770">EXP(-9.81042+1.86563*LN(F3819)+1.0563*LN(G3819))</f>
        <v>3.5268851656513989E-3</v>
      </c>
      <c r="L3819" t="s">
        <v>13</v>
      </c>
    </row>
    <row r="3820" spans="1:12" hidden="1" x14ac:dyDescent="0.3">
      <c r="A3820">
        <v>33</v>
      </c>
      <c r="B3820">
        <v>112</v>
      </c>
      <c r="C3820">
        <v>1</v>
      </c>
      <c r="D3820">
        <v>24</v>
      </c>
      <c r="E3820" t="s">
        <v>18</v>
      </c>
      <c r="F3820">
        <v>10</v>
      </c>
      <c r="G3820">
        <v>5</v>
      </c>
      <c r="J3820" s="1">
        <f t="shared" si="761"/>
        <v>7.8539816339744835E-3</v>
      </c>
      <c r="K3820" s="2">
        <f t="shared" si="770"/>
        <v>2.2046555420420225E-2</v>
      </c>
      <c r="L3820" t="s">
        <v>13</v>
      </c>
    </row>
    <row r="3821" spans="1:12" hidden="1" x14ac:dyDescent="0.3">
      <c r="A3821">
        <v>33</v>
      </c>
      <c r="B3821">
        <v>112</v>
      </c>
      <c r="C3821">
        <v>1</v>
      </c>
      <c r="D3821">
        <v>10</v>
      </c>
      <c r="E3821" t="s">
        <v>12</v>
      </c>
      <c r="F3821">
        <v>10</v>
      </c>
      <c r="G3821">
        <v>3</v>
      </c>
      <c r="J3821" s="1">
        <f t="shared" si="761"/>
        <v>7.8539816339744835E-3</v>
      </c>
      <c r="K3821" s="2">
        <f t="shared" ref="K3821:K3822" si="771">EXP(-9.7663+1.83097*LN(F3821)+1.09511*LN(G3821))</f>
        <v>1.2942556175112916E-2</v>
      </c>
      <c r="L3821" t="s">
        <v>13</v>
      </c>
    </row>
    <row r="3822" spans="1:12" hidden="1" x14ac:dyDescent="0.3">
      <c r="A3822">
        <v>33</v>
      </c>
      <c r="B3822">
        <v>112</v>
      </c>
      <c r="C3822">
        <v>1</v>
      </c>
      <c r="D3822">
        <v>10</v>
      </c>
      <c r="E3822" t="s">
        <v>12</v>
      </c>
      <c r="F3822">
        <v>5</v>
      </c>
      <c r="G3822">
        <v>3</v>
      </c>
      <c r="J3822" s="1">
        <f t="shared" si="761"/>
        <v>1.9634954084936209E-3</v>
      </c>
      <c r="K3822" s="2">
        <f t="shared" si="771"/>
        <v>3.6378364277704512E-3</v>
      </c>
      <c r="L3822" t="s">
        <v>13</v>
      </c>
    </row>
    <row r="3823" spans="1:12" hidden="1" x14ac:dyDescent="0.3">
      <c r="A3823">
        <v>33</v>
      </c>
      <c r="B3823">
        <v>112</v>
      </c>
      <c r="C3823">
        <v>1</v>
      </c>
      <c r="D3823">
        <v>24</v>
      </c>
      <c r="E3823" t="s">
        <v>18</v>
      </c>
      <c r="F3823">
        <v>5</v>
      </c>
      <c r="G3823">
        <v>3</v>
      </c>
      <c r="J3823" s="1">
        <f t="shared" si="761"/>
        <v>1.9634954084936209E-3</v>
      </c>
      <c r="K3823" s="2">
        <f t="shared" ref="K3823:K3824" si="772">EXP(-9.81042+1.86563*LN(F3823)+1.0563*LN(G3823))</f>
        <v>3.5268851656513989E-3</v>
      </c>
      <c r="L3823" t="s">
        <v>13</v>
      </c>
    </row>
    <row r="3824" spans="1:12" hidden="1" x14ac:dyDescent="0.3">
      <c r="A3824">
        <v>33</v>
      </c>
      <c r="B3824">
        <v>112</v>
      </c>
      <c r="C3824">
        <v>1</v>
      </c>
      <c r="D3824">
        <v>24</v>
      </c>
      <c r="E3824" t="s">
        <v>18</v>
      </c>
      <c r="F3824">
        <v>10</v>
      </c>
      <c r="G3824">
        <v>6</v>
      </c>
      <c r="J3824" s="1">
        <f t="shared" si="761"/>
        <v>7.8539816339744835E-3</v>
      </c>
      <c r="K3824" s="2">
        <f t="shared" si="772"/>
        <v>2.6728826664807165E-2</v>
      </c>
      <c r="L3824" t="s">
        <v>13</v>
      </c>
    </row>
    <row r="3825" spans="1:12" hidden="1" x14ac:dyDescent="0.3">
      <c r="A3825">
        <v>33</v>
      </c>
      <c r="B3825">
        <v>112</v>
      </c>
      <c r="C3825">
        <v>1</v>
      </c>
      <c r="D3825">
        <v>22</v>
      </c>
      <c r="E3825" t="s">
        <v>15</v>
      </c>
      <c r="F3825">
        <v>5</v>
      </c>
      <c r="G3825">
        <v>3</v>
      </c>
      <c r="J3825" s="1">
        <f t="shared" si="761"/>
        <v>1.9634954084936209E-3</v>
      </c>
      <c r="K3825" s="2">
        <f>EXP(-9.7663+1.83097*LN(F3825)+1.09511*LN(G3825))</f>
        <v>3.6378364277704512E-3</v>
      </c>
      <c r="L3825" t="s">
        <v>13</v>
      </c>
    </row>
    <row r="3826" spans="1:12" hidden="1" x14ac:dyDescent="0.3">
      <c r="A3826">
        <v>33</v>
      </c>
      <c r="B3826">
        <v>112</v>
      </c>
      <c r="C3826">
        <v>1</v>
      </c>
      <c r="D3826">
        <v>24</v>
      </c>
      <c r="E3826" t="s">
        <v>18</v>
      </c>
      <c r="F3826">
        <v>15</v>
      </c>
      <c r="G3826">
        <v>6</v>
      </c>
      <c r="J3826" s="1">
        <f t="shared" si="761"/>
        <v>1.7671458676442587E-2</v>
      </c>
      <c r="K3826" s="2">
        <f t="shared" ref="K3826:K3832" si="773">EXP(-9.81042+1.86563*LN(F3826)+1.0563*LN(G3826))</f>
        <v>5.6950957515054322E-2</v>
      </c>
      <c r="L3826" t="s">
        <v>13</v>
      </c>
    </row>
    <row r="3827" spans="1:12" hidden="1" x14ac:dyDescent="0.3">
      <c r="A3827">
        <v>33</v>
      </c>
      <c r="B3827">
        <v>112</v>
      </c>
      <c r="C3827">
        <v>1</v>
      </c>
      <c r="D3827">
        <v>24</v>
      </c>
      <c r="E3827" t="s">
        <v>18</v>
      </c>
      <c r="F3827">
        <v>10</v>
      </c>
      <c r="G3827">
        <v>6</v>
      </c>
      <c r="J3827" s="1">
        <f t="shared" si="761"/>
        <v>7.8539816339744835E-3</v>
      </c>
      <c r="K3827" s="2">
        <f t="shared" si="773"/>
        <v>2.6728826664807165E-2</v>
      </c>
      <c r="L3827" t="s">
        <v>13</v>
      </c>
    </row>
    <row r="3828" spans="1:12" hidden="1" x14ac:dyDescent="0.3">
      <c r="A3828">
        <v>33</v>
      </c>
      <c r="B3828">
        <v>112</v>
      </c>
      <c r="C3828">
        <v>1</v>
      </c>
      <c r="D3828">
        <v>24</v>
      </c>
      <c r="E3828" t="s">
        <v>18</v>
      </c>
      <c r="F3828">
        <v>10</v>
      </c>
      <c r="G3828">
        <v>6</v>
      </c>
      <c r="J3828" s="1">
        <f t="shared" si="761"/>
        <v>7.8539816339744835E-3</v>
      </c>
      <c r="K3828" s="2">
        <f t="shared" si="773"/>
        <v>2.6728826664807165E-2</v>
      </c>
      <c r="L3828" t="s">
        <v>13</v>
      </c>
    </row>
    <row r="3829" spans="1:12" hidden="1" x14ac:dyDescent="0.3">
      <c r="A3829">
        <v>33</v>
      </c>
      <c r="B3829">
        <v>112</v>
      </c>
      <c r="C3829">
        <v>1</v>
      </c>
      <c r="D3829">
        <v>24</v>
      </c>
      <c r="E3829" t="s">
        <v>18</v>
      </c>
      <c r="F3829">
        <v>15</v>
      </c>
      <c r="G3829">
        <v>6</v>
      </c>
      <c r="J3829" s="1">
        <f t="shared" si="761"/>
        <v>1.7671458676442587E-2</v>
      </c>
      <c r="K3829" s="2">
        <f t="shared" si="773"/>
        <v>5.6950957515054322E-2</v>
      </c>
      <c r="L3829" t="s">
        <v>13</v>
      </c>
    </row>
    <row r="3830" spans="1:12" hidden="1" x14ac:dyDescent="0.3">
      <c r="A3830">
        <v>33</v>
      </c>
      <c r="B3830">
        <v>112</v>
      </c>
      <c r="C3830">
        <v>1</v>
      </c>
      <c r="D3830">
        <v>24</v>
      </c>
      <c r="E3830" t="s">
        <v>18</v>
      </c>
      <c r="F3830">
        <v>15</v>
      </c>
      <c r="G3830">
        <v>6</v>
      </c>
      <c r="J3830" s="1">
        <f t="shared" si="761"/>
        <v>1.7671458676442587E-2</v>
      </c>
      <c r="K3830" s="2">
        <f t="shared" si="773"/>
        <v>5.6950957515054322E-2</v>
      </c>
      <c r="L3830" t="s">
        <v>13</v>
      </c>
    </row>
    <row r="3831" spans="1:12" hidden="1" x14ac:dyDescent="0.3">
      <c r="A3831">
        <v>33</v>
      </c>
      <c r="B3831">
        <v>112</v>
      </c>
      <c r="C3831">
        <v>1</v>
      </c>
      <c r="D3831">
        <v>24</v>
      </c>
      <c r="E3831" t="s">
        <v>18</v>
      </c>
      <c r="F3831">
        <v>10</v>
      </c>
      <c r="G3831">
        <v>6</v>
      </c>
      <c r="J3831" s="1">
        <f t="shared" si="761"/>
        <v>7.8539816339744835E-3</v>
      </c>
      <c r="K3831" s="2">
        <f t="shared" si="773"/>
        <v>2.6728826664807165E-2</v>
      </c>
      <c r="L3831" t="s">
        <v>13</v>
      </c>
    </row>
    <row r="3832" spans="1:12" hidden="1" x14ac:dyDescent="0.3">
      <c r="A3832">
        <v>33</v>
      </c>
      <c r="B3832">
        <v>112</v>
      </c>
      <c r="C3832">
        <v>1</v>
      </c>
      <c r="D3832">
        <v>24</v>
      </c>
      <c r="E3832" t="s">
        <v>18</v>
      </c>
      <c r="F3832">
        <v>5</v>
      </c>
      <c r="G3832">
        <v>6</v>
      </c>
      <c r="J3832" s="1">
        <f t="shared" si="761"/>
        <v>1.9634954084936209E-3</v>
      </c>
      <c r="K3832" s="2">
        <f t="shared" si="773"/>
        <v>7.3344795804612326E-3</v>
      </c>
      <c r="L3832" t="s">
        <v>13</v>
      </c>
    </row>
    <row r="3833" spans="1:12" hidden="1" x14ac:dyDescent="0.3">
      <c r="A3833">
        <v>33</v>
      </c>
      <c r="B3833">
        <v>112</v>
      </c>
      <c r="C3833">
        <v>1</v>
      </c>
      <c r="D3833">
        <v>22</v>
      </c>
      <c r="E3833" t="s">
        <v>15</v>
      </c>
      <c r="F3833">
        <v>5</v>
      </c>
      <c r="G3833">
        <v>3</v>
      </c>
      <c r="J3833" s="1">
        <f t="shared" si="761"/>
        <v>1.9634954084936209E-3</v>
      </c>
      <c r="K3833" s="2">
        <f t="shared" ref="K3833:K3834" si="774">EXP(-9.7663+1.83097*LN(F3833)+1.09511*LN(G3833))</f>
        <v>3.6378364277704512E-3</v>
      </c>
      <c r="L3833" t="s">
        <v>13</v>
      </c>
    </row>
    <row r="3834" spans="1:12" hidden="1" x14ac:dyDescent="0.3">
      <c r="A3834">
        <v>33</v>
      </c>
      <c r="B3834">
        <v>112</v>
      </c>
      <c r="C3834">
        <v>1</v>
      </c>
      <c r="D3834">
        <v>10</v>
      </c>
      <c r="E3834" t="s">
        <v>12</v>
      </c>
      <c r="F3834">
        <v>5</v>
      </c>
      <c r="G3834">
        <v>3</v>
      </c>
      <c r="J3834" s="1">
        <f t="shared" si="761"/>
        <v>1.9634954084936209E-3</v>
      </c>
      <c r="K3834" s="2">
        <f t="shared" si="774"/>
        <v>3.6378364277704512E-3</v>
      </c>
      <c r="L3834" t="s">
        <v>13</v>
      </c>
    </row>
    <row r="3835" spans="1:12" hidden="1" x14ac:dyDescent="0.3">
      <c r="A3835">
        <v>33</v>
      </c>
      <c r="B3835">
        <v>112</v>
      </c>
      <c r="C3835">
        <v>1</v>
      </c>
      <c r="D3835">
        <v>24</v>
      </c>
      <c r="E3835" t="s">
        <v>18</v>
      </c>
      <c r="F3835">
        <v>5</v>
      </c>
      <c r="G3835">
        <v>3</v>
      </c>
      <c r="J3835" s="1">
        <f t="shared" si="761"/>
        <v>1.9634954084936209E-3</v>
      </c>
      <c r="K3835" s="2">
        <f t="shared" ref="K3835:K3841" si="775">EXP(-9.81042+1.86563*LN(F3835)+1.0563*LN(G3835))</f>
        <v>3.5268851656513989E-3</v>
      </c>
      <c r="L3835" t="s">
        <v>13</v>
      </c>
    </row>
    <row r="3836" spans="1:12" hidden="1" x14ac:dyDescent="0.3">
      <c r="A3836">
        <v>33</v>
      </c>
      <c r="B3836">
        <v>112</v>
      </c>
      <c r="C3836">
        <v>1</v>
      </c>
      <c r="D3836">
        <v>24</v>
      </c>
      <c r="E3836" t="s">
        <v>18</v>
      </c>
      <c r="F3836">
        <v>20</v>
      </c>
      <c r="G3836">
        <v>3</v>
      </c>
      <c r="J3836" s="1">
        <f t="shared" si="761"/>
        <v>3.1415926535897934E-2</v>
      </c>
      <c r="K3836" s="2">
        <f t="shared" si="775"/>
        <v>4.6839527025336621E-2</v>
      </c>
      <c r="L3836" t="s">
        <v>17</v>
      </c>
    </row>
    <row r="3837" spans="1:12" hidden="1" x14ac:dyDescent="0.3">
      <c r="A3837">
        <v>33</v>
      </c>
      <c r="B3837">
        <v>112</v>
      </c>
      <c r="C3837">
        <v>1</v>
      </c>
      <c r="D3837">
        <v>2</v>
      </c>
      <c r="E3837" t="s">
        <v>16</v>
      </c>
      <c r="F3837">
        <v>15</v>
      </c>
      <c r="G3837">
        <v>10</v>
      </c>
      <c r="J3837" s="1">
        <f t="shared" si="761"/>
        <v>1.7671458676442587E-2</v>
      </c>
      <c r="K3837" s="2">
        <f t="shared" si="775"/>
        <v>9.7687695493628809E-2</v>
      </c>
      <c r="L3837" t="s">
        <v>13</v>
      </c>
    </row>
    <row r="3838" spans="1:12" hidden="1" x14ac:dyDescent="0.3">
      <c r="A3838">
        <v>33</v>
      </c>
      <c r="B3838">
        <v>112</v>
      </c>
      <c r="C3838">
        <v>1</v>
      </c>
      <c r="D3838">
        <v>2</v>
      </c>
      <c r="E3838" t="s">
        <v>16</v>
      </c>
      <c r="F3838">
        <v>15</v>
      </c>
      <c r="G3838">
        <v>6</v>
      </c>
      <c r="J3838" s="1">
        <f t="shared" si="761"/>
        <v>1.7671458676442587E-2</v>
      </c>
      <c r="K3838" s="2">
        <f t="shared" si="775"/>
        <v>5.6950957515054322E-2</v>
      </c>
      <c r="L3838" t="s">
        <v>13</v>
      </c>
    </row>
    <row r="3839" spans="1:12" hidden="1" x14ac:dyDescent="0.3">
      <c r="A3839">
        <v>33</v>
      </c>
      <c r="B3839">
        <v>112</v>
      </c>
      <c r="C3839">
        <v>1</v>
      </c>
      <c r="D3839">
        <v>2</v>
      </c>
      <c r="E3839" t="s">
        <v>16</v>
      </c>
      <c r="F3839">
        <v>15</v>
      </c>
      <c r="G3839">
        <v>10</v>
      </c>
      <c r="J3839" s="1">
        <f t="shared" si="761"/>
        <v>1.7671458676442587E-2</v>
      </c>
      <c r="K3839" s="2">
        <f t="shared" si="775"/>
        <v>9.7687695493628809E-2</v>
      </c>
      <c r="L3839" t="s">
        <v>13</v>
      </c>
    </row>
    <row r="3840" spans="1:12" hidden="1" x14ac:dyDescent="0.3">
      <c r="A3840">
        <v>33</v>
      </c>
      <c r="B3840">
        <v>112</v>
      </c>
      <c r="C3840">
        <v>1</v>
      </c>
      <c r="D3840">
        <v>2</v>
      </c>
      <c r="E3840" t="s">
        <v>16</v>
      </c>
      <c r="F3840">
        <v>20</v>
      </c>
      <c r="G3840">
        <v>15</v>
      </c>
      <c r="J3840" s="1">
        <f t="shared" si="761"/>
        <v>3.1415926535897934E-2</v>
      </c>
      <c r="K3840" s="2">
        <f t="shared" si="775"/>
        <v>0.25640973899293129</v>
      </c>
      <c r="L3840" t="s">
        <v>13</v>
      </c>
    </row>
    <row r="3841" spans="1:12" hidden="1" x14ac:dyDescent="0.3">
      <c r="A3841">
        <v>33</v>
      </c>
      <c r="B3841">
        <v>112</v>
      </c>
      <c r="C3841">
        <v>1</v>
      </c>
      <c r="D3841">
        <v>2</v>
      </c>
      <c r="E3841" t="s">
        <v>16</v>
      </c>
      <c r="F3841">
        <v>20</v>
      </c>
      <c r="G3841">
        <v>15</v>
      </c>
      <c r="J3841" s="1">
        <f t="shared" si="761"/>
        <v>3.1415926535897934E-2</v>
      </c>
      <c r="K3841" s="2">
        <f t="shared" si="775"/>
        <v>0.25640973899293129</v>
      </c>
      <c r="L3841" t="s">
        <v>13</v>
      </c>
    </row>
    <row r="3842" spans="1:12" hidden="1" x14ac:dyDescent="0.3">
      <c r="A3842">
        <v>33</v>
      </c>
      <c r="B3842">
        <v>112</v>
      </c>
      <c r="C3842">
        <v>1</v>
      </c>
      <c r="D3842">
        <v>10</v>
      </c>
      <c r="E3842" t="s">
        <v>12</v>
      </c>
      <c r="F3842">
        <v>25</v>
      </c>
      <c r="G3842">
        <v>6</v>
      </c>
      <c r="J3842" s="1">
        <f t="shared" si="761"/>
        <v>4.9087385212340517E-2</v>
      </c>
      <c r="K3842" s="2">
        <f>EXP(-9.7663+1.83097*LN(F3842)+1.09511*LN(G3842))</f>
        <v>0.14801210491524977</v>
      </c>
      <c r="L3842" t="s">
        <v>17</v>
      </c>
    </row>
    <row r="3843" spans="1:12" hidden="1" x14ac:dyDescent="0.3">
      <c r="A3843">
        <v>33</v>
      </c>
      <c r="B3843">
        <v>113</v>
      </c>
      <c r="C3843">
        <v>1</v>
      </c>
      <c r="D3843">
        <v>24</v>
      </c>
      <c r="E3843" t="s">
        <v>18</v>
      </c>
      <c r="F3843">
        <v>5</v>
      </c>
      <c r="G3843">
        <v>3</v>
      </c>
      <c r="J3843" s="1">
        <f t="shared" ref="J3843:J3906" si="776">((F3843*F3843/10000)*(PI()/4*C3843))</f>
        <v>1.9634954084936209E-3</v>
      </c>
      <c r="K3843" s="2">
        <f t="shared" ref="K3843:K3848" si="777">EXP(-9.81042+1.86563*LN(F3843)+1.0563*LN(G3843))</f>
        <v>3.5268851656513989E-3</v>
      </c>
      <c r="L3843" t="s">
        <v>13</v>
      </c>
    </row>
    <row r="3844" spans="1:12" hidden="1" x14ac:dyDescent="0.3">
      <c r="A3844">
        <v>33</v>
      </c>
      <c r="B3844">
        <v>113</v>
      </c>
      <c r="C3844">
        <v>1</v>
      </c>
      <c r="D3844">
        <v>24</v>
      </c>
      <c r="E3844" t="s">
        <v>18</v>
      </c>
      <c r="F3844">
        <v>20</v>
      </c>
      <c r="G3844">
        <v>3</v>
      </c>
      <c r="J3844" s="1">
        <f t="shared" si="776"/>
        <v>3.1415926535897934E-2</v>
      </c>
      <c r="K3844" s="2">
        <f t="shared" si="777"/>
        <v>4.6839527025336621E-2</v>
      </c>
      <c r="L3844" t="s">
        <v>17</v>
      </c>
    </row>
    <row r="3845" spans="1:12" hidden="1" x14ac:dyDescent="0.3">
      <c r="A3845">
        <v>33</v>
      </c>
      <c r="B3845">
        <v>113</v>
      </c>
      <c r="C3845">
        <v>1</v>
      </c>
      <c r="D3845">
        <v>24</v>
      </c>
      <c r="E3845" t="s">
        <v>18</v>
      </c>
      <c r="F3845">
        <v>10</v>
      </c>
      <c r="G3845">
        <v>3</v>
      </c>
      <c r="J3845" s="1">
        <f t="shared" si="776"/>
        <v>7.8539816339744835E-3</v>
      </c>
      <c r="K3845" s="2">
        <f t="shared" si="777"/>
        <v>1.285292313179332E-2</v>
      </c>
      <c r="L3845" t="s">
        <v>13</v>
      </c>
    </row>
    <row r="3846" spans="1:12" hidden="1" x14ac:dyDescent="0.3">
      <c r="A3846">
        <v>33</v>
      </c>
      <c r="B3846">
        <v>113</v>
      </c>
      <c r="C3846">
        <v>1</v>
      </c>
      <c r="D3846">
        <v>24</v>
      </c>
      <c r="E3846" t="s">
        <v>18</v>
      </c>
      <c r="F3846">
        <v>15</v>
      </c>
      <c r="G3846">
        <v>6</v>
      </c>
      <c r="J3846" s="1">
        <f t="shared" si="776"/>
        <v>1.7671458676442587E-2</v>
      </c>
      <c r="K3846" s="2">
        <f t="shared" si="777"/>
        <v>5.6950957515054322E-2</v>
      </c>
      <c r="L3846" t="s">
        <v>13</v>
      </c>
    </row>
    <row r="3847" spans="1:12" hidden="1" x14ac:dyDescent="0.3">
      <c r="A3847">
        <v>33</v>
      </c>
      <c r="B3847">
        <v>113</v>
      </c>
      <c r="C3847">
        <v>1</v>
      </c>
      <c r="D3847">
        <v>24</v>
      </c>
      <c r="E3847" t="s">
        <v>18</v>
      </c>
      <c r="F3847">
        <v>10</v>
      </c>
      <c r="G3847">
        <v>6</v>
      </c>
      <c r="J3847" s="1">
        <f t="shared" si="776"/>
        <v>7.8539816339744835E-3</v>
      </c>
      <c r="K3847" s="2">
        <f t="shared" si="777"/>
        <v>2.6728826664807165E-2</v>
      </c>
      <c r="L3847" t="s">
        <v>13</v>
      </c>
    </row>
    <row r="3848" spans="1:12" hidden="1" x14ac:dyDescent="0.3">
      <c r="A3848">
        <v>33</v>
      </c>
      <c r="B3848">
        <v>113</v>
      </c>
      <c r="C3848">
        <v>1</v>
      </c>
      <c r="D3848">
        <v>24</v>
      </c>
      <c r="E3848" t="s">
        <v>18</v>
      </c>
      <c r="F3848">
        <v>10</v>
      </c>
      <c r="G3848">
        <v>6</v>
      </c>
      <c r="J3848" s="1">
        <f t="shared" si="776"/>
        <v>7.8539816339744835E-3</v>
      </c>
      <c r="K3848" s="2">
        <f t="shared" si="777"/>
        <v>2.6728826664807165E-2</v>
      </c>
      <c r="L3848" t="s">
        <v>13</v>
      </c>
    </row>
    <row r="3849" spans="1:12" hidden="1" x14ac:dyDescent="0.3">
      <c r="A3849">
        <v>33</v>
      </c>
      <c r="B3849">
        <v>113</v>
      </c>
      <c r="C3849">
        <v>1</v>
      </c>
      <c r="D3849">
        <v>14</v>
      </c>
      <c r="E3849" t="s">
        <v>14</v>
      </c>
      <c r="F3849">
        <v>5</v>
      </c>
      <c r="G3849">
        <v>3</v>
      </c>
      <c r="J3849" s="1">
        <f t="shared" si="776"/>
        <v>1.9634954084936209E-3</v>
      </c>
      <c r="K3849" s="2">
        <f t="shared" ref="K3849:K3850" si="778">EXP(-9.7663+1.83097*LN(F3849)+1.09511*LN(G3849))</f>
        <v>3.6378364277704512E-3</v>
      </c>
      <c r="L3849" t="s">
        <v>13</v>
      </c>
    </row>
    <row r="3850" spans="1:12" hidden="1" x14ac:dyDescent="0.3">
      <c r="A3850">
        <v>33</v>
      </c>
      <c r="B3850">
        <v>113</v>
      </c>
      <c r="C3850">
        <v>1</v>
      </c>
      <c r="D3850">
        <v>14</v>
      </c>
      <c r="E3850" t="s">
        <v>14</v>
      </c>
      <c r="F3850">
        <v>5</v>
      </c>
      <c r="G3850">
        <v>3</v>
      </c>
      <c r="J3850" s="1">
        <f t="shared" si="776"/>
        <v>1.9634954084936209E-3</v>
      </c>
      <c r="K3850" s="2">
        <f t="shared" si="778"/>
        <v>3.6378364277704512E-3</v>
      </c>
      <c r="L3850" t="s">
        <v>13</v>
      </c>
    </row>
    <row r="3851" spans="1:12" hidden="1" x14ac:dyDescent="0.3">
      <c r="A3851">
        <v>33</v>
      </c>
      <c r="B3851">
        <v>113</v>
      </c>
      <c r="C3851">
        <v>1</v>
      </c>
      <c r="D3851">
        <v>24</v>
      </c>
      <c r="E3851" t="s">
        <v>18</v>
      </c>
      <c r="F3851">
        <v>10</v>
      </c>
      <c r="G3851">
        <v>6</v>
      </c>
      <c r="J3851" s="1">
        <f t="shared" si="776"/>
        <v>7.8539816339744835E-3</v>
      </c>
      <c r="K3851" s="2">
        <f t="shared" ref="K3851:K3856" si="779">EXP(-9.81042+1.86563*LN(F3851)+1.0563*LN(G3851))</f>
        <v>2.6728826664807165E-2</v>
      </c>
      <c r="L3851" t="s">
        <v>13</v>
      </c>
    </row>
    <row r="3852" spans="1:12" hidden="1" x14ac:dyDescent="0.3">
      <c r="A3852">
        <v>33</v>
      </c>
      <c r="B3852">
        <v>113</v>
      </c>
      <c r="C3852">
        <v>1</v>
      </c>
      <c r="D3852">
        <v>24</v>
      </c>
      <c r="E3852" t="s">
        <v>18</v>
      </c>
      <c r="F3852">
        <v>10</v>
      </c>
      <c r="G3852">
        <v>6</v>
      </c>
      <c r="J3852" s="1">
        <f t="shared" si="776"/>
        <v>7.8539816339744835E-3</v>
      </c>
      <c r="K3852" s="2">
        <f t="shared" si="779"/>
        <v>2.6728826664807165E-2</v>
      </c>
      <c r="L3852" t="s">
        <v>13</v>
      </c>
    </row>
    <row r="3853" spans="1:12" hidden="1" x14ac:dyDescent="0.3">
      <c r="A3853">
        <v>33</v>
      </c>
      <c r="B3853">
        <v>113</v>
      </c>
      <c r="C3853">
        <v>1</v>
      </c>
      <c r="D3853">
        <v>24</v>
      </c>
      <c r="E3853" t="s">
        <v>18</v>
      </c>
      <c r="F3853">
        <v>15</v>
      </c>
      <c r="G3853">
        <v>6</v>
      </c>
      <c r="J3853" s="1">
        <f t="shared" si="776"/>
        <v>1.7671458676442587E-2</v>
      </c>
      <c r="K3853" s="2">
        <f t="shared" si="779"/>
        <v>5.6950957515054322E-2</v>
      </c>
      <c r="L3853" t="s">
        <v>13</v>
      </c>
    </row>
    <row r="3854" spans="1:12" hidden="1" x14ac:dyDescent="0.3">
      <c r="A3854">
        <v>33</v>
      </c>
      <c r="B3854">
        <v>113</v>
      </c>
      <c r="C3854">
        <v>1</v>
      </c>
      <c r="D3854">
        <v>24</v>
      </c>
      <c r="E3854" t="s">
        <v>18</v>
      </c>
      <c r="F3854">
        <v>15</v>
      </c>
      <c r="G3854">
        <v>6</v>
      </c>
      <c r="J3854" s="1">
        <f t="shared" si="776"/>
        <v>1.7671458676442587E-2</v>
      </c>
      <c r="K3854" s="2">
        <f t="shared" si="779"/>
        <v>5.6950957515054322E-2</v>
      </c>
      <c r="L3854" t="s">
        <v>13</v>
      </c>
    </row>
    <row r="3855" spans="1:12" hidden="1" x14ac:dyDescent="0.3">
      <c r="A3855">
        <v>33</v>
      </c>
      <c r="B3855">
        <v>113</v>
      </c>
      <c r="C3855">
        <v>1</v>
      </c>
      <c r="D3855">
        <v>24</v>
      </c>
      <c r="E3855" t="s">
        <v>18</v>
      </c>
      <c r="F3855">
        <v>10</v>
      </c>
      <c r="G3855">
        <v>6</v>
      </c>
      <c r="J3855" s="1">
        <f t="shared" si="776"/>
        <v>7.8539816339744835E-3</v>
      </c>
      <c r="K3855" s="2">
        <f t="shared" si="779"/>
        <v>2.6728826664807165E-2</v>
      </c>
      <c r="L3855" t="s">
        <v>13</v>
      </c>
    </row>
    <row r="3856" spans="1:12" hidden="1" x14ac:dyDescent="0.3">
      <c r="A3856">
        <v>33</v>
      </c>
      <c r="B3856">
        <v>113</v>
      </c>
      <c r="C3856">
        <v>1</v>
      </c>
      <c r="D3856">
        <v>24</v>
      </c>
      <c r="E3856" t="s">
        <v>18</v>
      </c>
      <c r="F3856">
        <v>5</v>
      </c>
      <c r="G3856">
        <v>6</v>
      </c>
      <c r="J3856" s="1">
        <f t="shared" si="776"/>
        <v>1.9634954084936209E-3</v>
      </c>
      <c r="K3856" s="2">
        <f t="shared" si="779"/>
        <v>7.3344795804612326E-3</v>
      </c>
      <c r="L3856" t="s">
        <v>13</v>
      </c>
    </row>
    <row r="3857" spans="1:12" hidden="1" x14ac:dyDescent="0.3">
      <c r="A3857">
        <v>33</v>
      </c>
      <c r="B3857">
        <v>113</v>
      </c>
      <c r="C3857">
        <v>1</v>
      </c>
      <c r="D3857">
        <v>22</v>
      </c>
      <c r="E3857" t="s">
        <v>15</v>
      </c>
      <c r="F3857">
        <v>5</v>
      </c>
      <c r="G3857">
        <v>3</v>
      </c>
      <c r="J3857" s="1">
        <f t="shared" si="776"/>
        <v>1.9634954084936209E-3</v>
      </c>
      <c r="K3857" s="2">
        <f t="shared" ref="K3857:K3858" si="780">EXP(-9.7663+1.83097*LN(F3857)+1.09511*LN(G3857))</f>
        <v>3.6378364277704512E-3</v>
      </c>
      <c r="L3857" t="s">
        <v>13</v>
      </c>
    </row>
    <row r="3858" spans="1:12" hidden="1" x14ac:dyDescent="0.3">
      <c r="A3858">
        <v>33</v>
      </c>
      <c r="B3858">
        <v>113</v>
      </c>
      <c r="C3858">
        <v>1</v>
      </c>
      <c r="D3858">
        <v>14</v>
      </c>
      <c r="E3858" t="s">
        <v>14</v>
      </c>
      <c r="F3858">
        <v>5</v>
      </c>
      <c r="G3858">
        <v>3</v>
      </c>
      <c r="J3858" s="1">
        <f t="shared" si="776"/>
        <v>1.9634954084936209E-3</v>
      </c>
      <c r="K3858" s="2">
        <f t="shared" si="780"/>
        <v>3.6378364277704512E-3</v>
      </c>
      <c r="L3858" t="s">
        <v>13</v>
      </c>
    </row>
    <row r="3859" spans="1:12" hidden="1" x14ac:dyDescent="0.3">
      <c r="A3859">
        <v>33</v>
      </c>
      <c r="B3859">
        <v>113</v>
      </c>
      <c r="C3859">
        <v>1</v>
      </c>
      <c r="D3859">
        <v>24</v>
      </c>
      <c r="E3859" t="s">
        <v>18</v>
      </c>
      <c r="F3859">
        <v>10</v>
      </c>
      <c r="G3859">
        <v>3</v>
      </c>
      <c r="J3859" s="1">
        <f t="shared" si="776"/>
        <v>7.8539816339744835E-3</v>
      </c>
      <c r="K3859" s="2">
        <f>EXP(-9.81042+1.86563*LN(F3859)+1.0563*LN(G3859))</f>
        <v>1.285292313179332E-2</v>
      </c>
      <c r="L3859" t="s">
        <v>13</v>
      </c>
    </row>
    <row r="3860" spans="1:12" hidden="1" x14ac:dyDescent="0.3">
      <c r="A3860">
        <v>33</v>
      </c>
      <c r="B3860">
        <v>113</v>
      </c>
      <c r="C3860">
        <v>1</v>
      </c>
      <c r="D3860">
        <v>10</v>
      </c>
      <c r="E3860" t="s">
        <v>12</v>
      </c>
      <c r="F3860">
        <v>25</v>
      </c>
      <c r="G3860">
        <v>6</v>
      </c>
      <c r="J3860" s="1">
        <f t="shared" si="776"/>
        <v>4.9087385212340517E-2</v>
      </c>
      <c r="K3860" s="2">
        <f>EXP(-9.7663+1.83097*LN(F3860)+1.09511*LN(G3860))</f>
        <v>0.14801210491524977</v>
      </c>
      <c r="L3860" t="s">
        <v>17</v>
      </c>
    </row>
    <row r="3861" spans="1:12" hidden="1" x14ac:dyDescent="0.3">
      <c r="A3861">
        <v>33</v>
      </c>
      <c r="B3861">
        <v>113</v>
      </c>
      <c r="C3861">
        <v>1</v>
      </c>
      <c r="D3861">
        <v>24</v>
      </c>
      <c r="E3861" t="s">
        <v>18</v>
      </c>
      <c r="F3861">
        <v>5</v>
      </c>
      <c r="G3861">
        <v>3</v>
      </c>
      <c r="J3861" s="1">
        <f t="shared" si="776"/>
        <v>1.9634954084936209E-3</v>
      </c>
      <c r="K3861" s="2">
        <f t="shared" ref="K3861:K3862" si="781">EXP(-9.81042+1.86563*LN(F3861)+1.0563*LN(G3861))</f>
        <v>3.5268851656513989E-3</v>
      </c>
      <c r="L3861" t="s">
        <v>13</v>
      </c>
    </row>
    <row r="3862" spans="1:12" hidden="1" x14ac:dyDescent="0.3">
      <c r="A3862">
        <v>33</v>
      </c>
      <c r="B3862">
        <v>113</v>
      </c>
      <c r="C3862">
        <v>1</v>
      </c>
      <c r="D3862">
        <v>24</v>
      </c>
      <c r="E3862" t="s">
        <v>18</v>
      </c>
      <c r="F3862">
        <v>10</v>
      </c>
      <c r="G3862">
        <v>5</v>
      </c>
      <c r="J3862" s="1">
        <f t="shared" si="776"/>
        <v>7.8539816339744835E-3</v>
      </c>
      <c r="K3862" s="2">
        <f t="shared" si="781"/>
        <v>2.2046555420420225E-2</v>
      </c>
      <c r="L3862" t="s">
        <v>13</v>
      </c>
    </row>
    <row r="3863" spans="1:12" hidden="1" x14ac:dyDescent="0.3">
      <c r="A3863">
        <v>33</v>
      </c>
      <c r="B3863">
        <v>113</v>
      </c>
      <c r="C3863">
        <v>1</v>
      </c>
      <c r="D3863">
        <v>10</v>
      </c>
      <c r="E3863" t="s">
        <v>12</v>
      </c>
      <c r="F3863">
        <v>10</v>
      </c>
      <c r="G3863">
        <v>3</v>
      </c>
      <c r="J3863" s="1">
        <f t="shared" si="776"/>
        <v>7.8539816339744835E-3</v>
      </c>
      <c r="K3863" s="2">
        <f t="shared" ref="K3863:K3864" si="782">EXP(-9.7663+1.83097*LN(F3863)+1.09511*LN(G3863))</f>
        <v>1.2942556175112916E-2</v>
      </c>
      <c r="L3863" t="s">
        <v>13</v>
      </c>
    </row>
    <row r="3864" spans="1:12" hidden="1" x14ac:dyDescent="0.3">
      <c r="A3864">
        <v>33</v>
      </c>
      <c r="B3864">
        <v>113</v>
      </c>
      <c r="C3864">
        <v>1</v>
      </c>
      <c r="D3864">
        <v>10</v>
      </c>
      <c r="E3864" t="s">
        <v>12</v>
      </c>
      <c r="F3864">
        <v>5</v>
      </c>
      <c r="G3864">
        <v>3</v>
      </c>
      <c r="J3864" s="1">
        <f t="shared" si="776"/>
        <v>1.9634954084936209E-3</v>
      </c>
      <c r="K3864" s="2">
        <f t="shared" si="782"/>
        <v>3.6378364277704512E-3</v>
      </c>
      <c r="L3864" t="s">
        <v>13</v>
      </c>
    </row>
    <row r="3865" spans="1:12" hidden="1" x14ac:dyDescent="0.3">
      <c r="A3865">
        <v>33</v>
      </c>
      <c r="B3865">
        <v>113</v>
      </c>
      <c r="C3865">
        <v>1</v>
      </c>
      <c r="D3865">
        <v>24</v>
      </c>
      <c r="E3865" t="s">
        <v>18</v>
      </c>
      <c r="F3865">
        <v>5</v>
      </c>
      <c r="G3865">
        <v>3</v>
      </c>
      <c r="J3865" s="1">
        <f t="shared" si="776"/>
        <v>1.9634954084936209E-3</v>
      </c>
      <c r="K3865" s="2">
        <f t="shared" ref="K3865:K3866" si="783">EXP(-9.81042+1.86563*LN(F3865)+1.0563*LN(G3865))</f>
        <v>3.5268851656513989E-3</v>
      </c>
      <c r="L3865" t="s">
        <v>13</v>
      </c>
    </row>
    <row r="3866" spans="1:12" hidden="1" x14ac:dyDescent="0.3">
      <c r="A3866">
        <v>33</v>
      </c>
      <c r="B3866">
        <v>113</v>
      </c>
      <c r="C3866">
        <v>1</v>
      </c>
      <c r="D3866">
        <v>24</v>
      </c>
      <c r="E3866" t="s">
        <v>18</v>
      </c>
      <c r="F3866">
        <v>10</v>
      </c>
      <c r="G3866">
        <v>6</v>
      </c>
      <c r="J3866" s="1">
        <f t="shared" si="776"/>
        <v>7.8539816339744835E-3</v>
      </c>
      <c r="K3866" s="2">
        <f t="shared" si="783"/>
        <v>2.6728826664807165E-2</v>
      </c>
      <c r="L3866" t="s">
        <v>13</v>
      </c>
    </row>
    <row r="3867" spans="1:12" hidden="1" x14ac:dyDescent="0.3">
      <c r="A3867">
        <v>33</v>
      </c>
      <c r="B3867">
        <v>113</v>
      </c>
      <c r="C3867">
        <v>1</v>
      </c>
      <c r="D3867">
        <v>22</v>
      </c>
      <c r="E3867" t="s">
        <v>15</v>
      </c>
      <c r="F3867">
        <v>5</v>
      </c>
      <c r="G3867">
        <v>3</v>
      </c>
      <c r="J3867" s="1">
        <f t="shared" si="776"/>
        <v>1.9634954084936209E-3</v>
      </c>
      <c r="K3867" s="2">
        <f>EXP(-9.7663+1.83097*LN(F3867)+1.09511*LN(G3867))</f>
        <v>3.6378364277704512E-3</v>
      </c>
      <c r="L3867" t="s">
        <v>13</v>
      </c>
    </row>
    <row r="3868" spans="1:12" hidden="1" x14ac:dyDescent="0.3">
      <c r="A3868">
        <v>33</v>
      </c>
      <c r="B3868">
        <v>113</v>
      </c>
      <c r="C3868">
        <v>1</v>
      </c>
      <c r="D3868">
        <v>24</v>
      </c>
      <c r="E3868" t="s">
        <v>18</v>
      </c>
      <c r="F3868">
        <v>15</v>
      </c>
      <c r="G3868">
        <v>6</v>
      </c>
      <c r="J3868" s="1">
        <f t="shared" si="776"/>
        <v>1.7671458676442587E-2</v>
      </c>
      <c r="K3868" s="2">
        <f t="shared" ref="K3868:K3874" si="784">EXP(-9.81042+1.86563*LN(F3868)+1.0563*LN(G3868))</f>
        <v>5.6950957515054322E-2</v>
      </c>
      <c r="L3868" t="s">
        <v>13</v>
      </c>
    </row>
    <row r="3869" spans="1:12" hidden="1" x14ac:dyDescent="0.3">
      <c r="A3869">
        <v>33</v>
      </c>
      <c r="B3869">
        <v>113</v>
      </c>
      <c r="C3869">
        <v>1</v>
      </c>
      <c r="D3869">
        <v>24</v>
      </c>
      <c r="E3869" t="s">
        <v>18</v>
      </c>
      <c r="F3869">
        <v>10</v>
      </c>
      <c r="G3869">
        <v>6</v>
      </c>
      <c r="J3869" s="1">
        <f t="shared" si="776"/>
        <v>7.8539816339744835E-3</v>
      </c>
      <c r="K3869" s="2">
        <f t="shared" si="784"/>
        <v>2.6728826664807165E-2</v>
      </c>
      <c r="L3869" t="s">
        <v>13</v>
      </c>
    </row>
    <row r="3870" spans="1:12" hidden="1" x14ac:dyDescent="0.3">
      <c r="A3870">
        <v>33</v>
      </c>
      <c r="B3870">
        <v>113</v>
      </c>
      <c r="C3870">
        <v>1</v>
      </c>
      <c r="D3870">
        <v>24</v>
      </c>
      <c r="E3870" t="s">
        <v>18</v>
      </c>
      <c r="F3870">
        <v>10</v>
      </c>
      <c r="G3870">
        <v>6</v>
      </c>
      <c r="J3870" s="1">
        <f t="shared" si="776"/>
        <v>7.8539816339744835E-3</v>
      </c>
      <c r="K3870" s="2">
        <f t="shared" si="784"/>
        <v>2.6728826664807165E-2</v>
      </c>
      <c r="L3870" t="s">
        <v>13</v>
      </c>
    </row>
    <row r="3871" spans="1:12" hidden="1" x14ac:dyDescent="0.3">
      <c r="A3871">
        <v>33</v>
      </c>
      <c r="B3871">
        <v>113</v>
      </c>
      <c r="C3871">
        <v>1</v>
      </c>
      <c r="D3871">
        <v>24</v>
      </c>
      <c r="E3871" t="s">
        <v>18</v>
      </c>
      <c r="F3871">
        <v>15</v>
      </c>
      <c r="G3871">
        <v>6</v>
      </c>
      <c r="J3871" s="1">
        <f t="shared" si="776"/>
        <v>1.7671458676442587E-2</v>
      </c>
      <c r="K3871" s="2">
        <f t="shared" si="784"/>
        <v>5.6950957515054322E-2</v>
      </c>
      <c r="L3871" t="s">
        <v>13</v>
      </c>
    </row>
    <row r="3872" spans="1:12" hidden="1" x14ac:dyDescent="0.3">
      <c r="A3872">
        <v>33</v>
      </c>
      <c r="B3872">
        <v>113</v>
      </c>
      <c r="C3872">
        <v>1</v>
      </c>
      <c r="D3872">
        <v>24</v>
      </c>
      <c r="E3872" t="s">
        <v>18</v>
      </c>
      <c r="F3872">
        <v>15</v>
      </c>
      <c r="G3872">
        <v>6</v>
      </c>
      <c r="J3872" s="1">
        <f t="shared" si="776"/>
        <v>1.7671458676442587E-2</v>
      </c>
      <c r="K3872" s="2">
        <f t="shared" si="784"/>
        <v>5.6950957515054322E-2</v>
      </c>
      <c r="L3872" t="s">
        <v>13</v>
      </c>
    </row>
    <row r="3873" spans="1:12" hidden="1" x14ac:dyDescent="0.3">
      <c r="A3873">
        <v>33</v>
      </c>
      <c r="B3873">
        <v>113</v>
      </c>
      <c r="C3873">
        <v>1</v>
      </c>
      <c r="D3873">
        <v>24</v>
      </c>
      <c r="E3873" t="s">
        <v>18</v>
      </c>
      <c r="F3873">
        <v>10</v>
      </c>
      <c r="G3873">
        <v>6</v>
      </c>
      <c r="J3873" s="1">
        <f t="shared" si="776"/>
        <v>7.8539816339744835E-3</v>
      </c>
      <c r="K3873" s="2">
        <f t="shared" si="784"/>
        <v>2.6728826664807165E-2</v>
      </c>
      <c r="L3873" t="s">
        <v>13</v>
      </c>
    </row>
    <row r="3874" spans="1:12" hidden="1" x14ac:dyDescent="0.3">
      <c r="A3874">
        <v>33</v>
      </c>
      <c r="B3874">
        <v>113</v>
      </c>
      <c r="C3874">
        <v>1</v>
      </c>
      <c r="D3874">
        <v>24</v>
      </c>
      <c r="E3874" t="s">
        <v>18</v>
      </c>
      <c r="F3874">
        <v>5</v>
      </c>
      <c r="G3874">
        <v>6</v>
      </c>
      <c r="J3874" s="1">
        <f t="shared" si="776"/>
        <v>1.9634954084936209E-3</v>
      </c>
      <c r="K3874" s="2">
        <f t="shared" si="784"/>
        <v>7.3344795804612326E-3</v>
      </c>
      <c r="L3874" t="s">
        <v>13</v>
      </c>
    </row>
    <row r="3875" spans="1:12" hidden="1" x14ac:dyDescent="0.3">
      <c r="A3875">
        <v>33</v>
      </c>
      <c r="B3875">
        <v>113</v>
      </c>
      <c r="C3875">
        <v>1</v>
      </c>
      <c r="D3875">
        <v>22</v>
      </c>
      <c r="E3875" t="s">
        <v>15</v>
      </c>
      <c r="F3875">
        <v>5</v>
      </c>
      <c r="G3875">
        <v>3</v>
      </c>
      <c r="J3875" s="1">
        <f t="shared" si="776"/>
        <v>1.9634954084936209E-3</v>
      </c>
      <c r="K3875" s="2">
        <f t="shared" ref="K3875:K3876" si="785">EXP(-9.7663+1.83097*LN(F3875)+1.09511*LN(G3875))</f>
        <v>3.6378364277704512E-3</v>
      </c>
      <c r="L3875" t="s">
        <v>13</v>
      </c>
    </row>
    <row r="3876" spans="1:12" hidden="1" x14ac:dyDescent="0.3">
      <c r="A3876">
        <v>33</v>
      </c>
      <c r="B3876">
        <v>113</v>
      </c>
      <c r="C3876">
        <v>1</v>
      </c>
      <c r="D3876">
        <v>10</v>
      </c>
      <c r="E3876" t="s">
        <v>12</v>
      </c>
      <c r="F3876">
        <v>5</v>
      </c>
      <c r="G3876">
        <v>3</v>
      </c>
      <c r="J3876" s="1">
        <f t="shared" si="776"/>
        <v>1.9634954084936209E-3</v>
      </c>
      <c r="K3876" s="2">
        <f t="shared" si="785"/>
        <v>3.6378364277704512E-3</v>
      </c>
      <c r="L3876" t="s">
        <v>13</v>
      </c>
    </row>
    <row r="3877" spans="1:12" hidden="1" x14ac:dyDescent="0.3">
      <c r="A3877">
        <v>33</v>
      </c>
      <c r="B3877">
        <v>113</v>
      </c>
      <c r="C3877">
        <v>1</v>
      </c>
      <c r="D3877">
        <v>24</v>
      </c>
      <c r="E3877" t="s">
        <v>18</v>
      </c>
      <c r="F3877">
        <v>5</v>
      </c>
      <c r="G3877">
        <v>3</v>
      </c>
      <c r="J3877" s="1">
        <f t="shared" si="776"/>
        <v>1.9634954084936209E-3</v>
      </c>
      <c r="K3877" s="2">
        <f t="shared" ref="K3877:K3883" si="786">EXP(-9.81042+1.86563*LN(F3877)+1.0563*LN(G3877))</f>
        <v>3.5268851656513989E-3</v>
      </c>
      <c r="L3877" t="s">
        <v>13</v>
      </c>
    </row>
    <row r="3878" spans="1:12" hidden="1" x14ac:dyDescent="0.3">
      <c r="A3878">
        <v>33</v>
      </c>
      <c r="B3878">
        <v>113</v>
      </c>
      <c r="C3878">
        <v>1</v>
      </c>
      <c r="D3878">
        <v>24</v>
      </c>
      <c r="E3878" t="s">
        <v>18</v>
      </c>
      <c r="F3878">
        <v>20</v>
      </c>
      <c r="G3878">
        <v>3</v>
      </c>
      <c r="J3878" s="1">
        <f t="shared" si="776"/>
        <v>3.1415926535897934E-2</v>
      </c>
      <c r="K3878" s="2">
        <f t="shared" si="786"/>
        <v>4.6839527025336621E-2</v>
      </c>
      <c r="L3878" t="s">
        <v>17</v>
      </c>
    </row>
    <row r="3879" spans="1:12" hidden="1" x14ac:dyDescent="0.3">
      <c r="A3879">
        <v>33</v>
      </c>
      <c r="B3879">
        <v>113</v>
      </c>
      <c r="C3879">
        <v>1</v>
      </c>
      <c r="D3879">
        <v>24</v>
      </c>
      <c r="E3879" t="s">
        <v>18</v>
      </c>
      <c r="F3879">
        <v>10</v>
      </c>
      <c r="G3879">
        <v>3</v>
      </c>
      <c r="J3879" s="1">
        <f t="shared" si="776"/>
        <v>7.8539816339744835E-3</v>
      </c>
      <c r="K3879" s="2">
        <f t="shared" si="786"/>
        <v>1.285292313179332E-2</v>
      </c>
      <c r="L3879" t="s">
        <v>13</v>
      </c>
    </row>
    <row r="3880" spans="1:12" hidden="1" x14ac:dyDescent="0.3">
      <c r="A3880">
        <v>33</v>
      </c>
      <c r="B3880">
        <v>113</v>
      </c>
      <c r="C3880">
        <v>1</v>
      </c>
      <c r="D3880">
        <v>24</v>
      </c>
      <c r="E3880" t="s">
        <v>18</v>
      </c>
      <c r="F3880">
        <v>15</v>
      </c>
      <c r="G3880">
        <v>6</v>
      </c>
      <c r="J3880" s="1">
        <f t="shared" si="776"/>
        <v>1.7671458676442587E-2</v>
      </c>
      <c r="K3880" s="2">
        <f t="shared" si="786"/>
        <v>5.6950957515054322E-2</v>
      </c>
      <c r="L3880" t="s">
        <v>13</v>
      </c>
    </row>
    <row r="3881" spans="1:12" hidden="1" x14ac:dyDescent="0.3">
      <c r="A3881">
        <v>33</v>
      </c>
      <c r="B3881">
        <v>113</v>
      </c>
      <c r="C3881">
        <v>1</v>
      </c>
      <c r="D3881">
        <v>24</v>
      </c>
      <c r="E3881" t="s">
        <v>18</v>
      </c>
      <c r="F3881">
        <v>10</v>
      </c>
      <c r="G3881">
        <v>6</v>
      </c>
      <c r="J3881" s="1">
        <f t="shared" si="776"/>
        <v>7.8539816339744835E-3</v>
      </c>
      <c r="K3881" s="2">
        <f t="shared" si="786"/>
        <v>2.6728826664807165E-2</v>
      </c>
      <c r="L3881" t="s">
        <v>13</v>
      </c>
    </row>
    <row r="3882" spans="1:12" hidden="1" x14ac:dyDescent="0.3">
      <c r="A3882">
        <v>33</v>
      </c>
      <c r="B3882">
        <v>113</v>
      </c>
      <c r="C3882">
        <v>1</v>
      </c>
      <c r="D3882">
        <v>24</v>
      </c>
      <c r="E3882" t="s">
        <v>18</v>
      </c>
      <c r="F3882">
        <v>10</v>
      </c>
      <c r="G3882">
        <v>6</v>
      </c>
      <c r="J3882" s="1">
        <f t="shared" si="776"/>
        <v>7.8539816339744835E-3</v>
      </c>
      <c r="K3882" s="2">
        <f t="shared" si="786"/>
        <v>2.6728826664807165E-2</v>
      </c>
      <c r="L3882" t="s">
        <v>13</v>
      </c>
    </row>
    <row r="3883" spans="1:12" hidden="1" x14ac:dyDescent="0.3">
      <c r="A3883">
        <v>33</v>
      </c>
      <c r="B3883">
        <v>113</v>
      </c>
      <c r="C3883">
        <v>1</v>
      </c>
      <c r="D3883">
        <v>24</v>
      </c>
      <c r="E3883" t="s">
        <v>18</v>
      </c>
      <c r="F3883">
        <v>10</v>
      </c>
      <c r="G3883">
        <v>3</v>
      </c>
      <c r="J3883" s="1">
        <f t="shared" si="776"/>
        <v>7.8539816339744835E-3</v>
      </c>
      <c r="K3883" s="2">
        <f t="shared" si="786"/>
        <v>1.285292313179332E-2</v>
      </c>
      <c r="L3883" t="s">
        <v>13</v>
      </c>
    </row>
    <row r="3884" spans="1:12" hidden="1" x14ac:dyDescent="0.3">
      <c r="A3884">
        <v>33</v>
      </c>
      <c r="B3884">
        <v>113</v>
      </c>
      <c r="C3884">
        <v>1</v>
      </c>
      <c r="D3884">
        <v>10</v>
      </c>
      <c r="E3884" t="s">
        <v>12</v>
      </c>
      <c r="F3884">
        <v>25</v>
      </c>
      <c r="G3884">
        <v>6</v>
      </c>
      <c r="J3884" s="1">
        <f t="shared" si="776"/>
        <v>4.9087385212340517E-2</v>
      </c>
      <c r="K3884" s="2">
        <f>EXP(-9.7663+1.83097*LN(F3884)+1.09511*LN(G3884))</f>
        <v>0.14801210491524977</v>
      </c>
      <c r="L3884" t="s">
        <v>17</v>
      </c>
    </row>
    <row r="3885" spans="1:12" hidden="1" x14ac:dyDescent="0.3">
      <c r="A3885">
        <v>33</v>
      </c>
      <c r="B3885">
        <v>113</v>
      </c>
      <c r="C3885">
        <v>1</v>
      </c>
      <c r="D3885">
        <v>24</v>
      </c>
      <c r="E3885" t="s">
        <v>18</v>
      </c>
      <c r="F3885">
        <v>5</v>
      </c>
      <c r="G3885">
        <v>3</v>
      </c>
      <c r="J3885" s="1">
        <f t="shared" si="776"/>
        <v>1.9634954084936209E-3</v>
      </c>
      <c r="K3885" s="2">
        <f t="shared" ref="K3885:K3888" si="787">EXP(-9.81042+1.86563*LN(F3885)+1.0563*LN(G3885))</f>
        <v>3.5268851656513989E-3</v>
      </c>
      <c r="L3885" t="s">
        <v>13</v>
      </c>
    </row>
    <row r="3886" spans="1:12" hidden="1" x14ac:dyDescent="0.3">
      <c r="A3886">
        <v>33</v>
      </c>
      <c r="B3886">
        <v>113</v>
      </c>
      <c r="C3886">
        <v>1</v>
      </c>
      <c r="D3886">
        <v>24</v>
      </c>
      <c r="E3886" t="s">
        <v>18</v>
      </c>
      <c r="F3886">
        <v>10</v>
      </c>
      <c r="G3886">
        <v>5</v>
      </c>
      <c r="J3886" s="1">
        <f t="shared" si="776"/>
        <v>7.8539816339744835E-3</v>
      </c>
      <c r="K3886" s="2">
        <f t="shared" si="787"/>
        <v>2.2046555420420225E-2</v>
      </c>
      <c r="L3886" t="s">
        <v>13</v>
      </c>
    </row>
    <row r="3887" spans="1:12" hidden="1" x14ac:dyDescent="0.3">
      <c r="A3887">
        <v>33</v>
      </c>
      <c r="B3887">
        <v>113</v>
      </c>
      <c r="C3887">
        <v>1</v>
      </c>
      <c r="D3887">
        <v>24</v>
      </c>
      <c r="E3887" t="s">
        <v>18</v>
      </c>
      <c r="F3887">
        <v>5</v>
      </c>
      <c r="G3887">
        <v>3</v>
      </c>
      <c r="J3887" s="1">
        <f t="shared" si="776"/>
        <v>1.9634954084936209E-3</v>
      </c>
      <c r="K3887" s="2">
        <f t="shared" si="787"/>
        <v>3.5268851656513989E-3</v>
      </c>
      <c r="L3887" t="s">
        <v>13</v>
      </c>
    </row>
    <row r="3888" spans="1:12" hidden="1" x14ac:dyDescent="0.3">
      <c r="A3888">
        <v>33</v>
      </c>
      <c r="B3888">
        <v>113</v>
      </c>
      <c r="C3888">
        <v>1</v>
      </c>
      <c r="D3888">
        <v>24</v>
      </c>
      <c r="E3888" t="s">
        <v>18</v>
      </c>
      <c r="F3888">
        <v>10</v>
      </c>
      <c r="G3888">
        <v>5</v>
      </c>
      <c r="J3888" s="1">
        <f t="shared" si="776"/>
        <v>7.8539816339744835E-3</v>
      </c>
      <c r="K3888" s="2">
        <f t="shared" si="787"/>
        <v>2.2046555420420225E-2</v>
      </c>
      <c r="L3888" t="s">
        <v>13</v>
      </c>
    </row>
    <row r="3889" spans="1:12" hidden="1" x14ac:dyDescent="0.3">
      <c r="A3889">
        <v>33</v>
      </c>
      <c r="B3889">
        <v>118</v>
      </c>
      <c r="C3889">
        <v>1</v>
      </c>
      <c r="D3889">
        <v>10</v>
      </c>
      <c r="E3889" t="s">
        <v>12</v>
      </c>
      <c r="F3889">
        <v>10</v>
      </c>
      <c r="G3889">
        <v>3</v>
      </c>
      <c r="J3889" s="1">
        <f t="shared" si="776"/>
        <v>7.8539816339744835E-3</v>
      </c>
      <c r="K3889" s="2">
        <f t="shared" ref="K3889:K3890" si="788">EXP(-9.7663+1.83097*LN(F3889)+1.09511*LN(G3889))</f>
        <v>1.2942556175112916E-2</v>
      </c>
      <c r="L3889" t="s">
        <v>13</v>
      </c>
    </row>
    <row r="3890" spans="1:12" hidden="1" x14ac:dyDescent="0.3">
      <c r="A3890">
        <v>33</v>
      </c>
      <c r="B3890">
        <v>118</v>
      </c>
      <c r="C3890">
        <v>1</v>
      </c>
      <c r="D3890">
        <v>10</v>
      </c>
      <c r="E3890" t="s">
        <v>12</v>
      </c>
      <c r="F3890">
        <v>5</v>
      </c>
      <c r="G3890">
        <v>3</v>
      </c>
      <c r="J3890" s="1">
        <f t="shared" si="776"/>
        <v>1.9634954084936209E-3</v>
      </c>
      <c r="K3890" s="2">
        <f t="shared" si="788"/>
        <v>3.6378364277704512E-3</v>
      </c>
      <c r="L3890" t="s">
        <v>13</v>
      </c>
    </row>
    <row r="3891" spans="1:12" hidden="1" x14ac:dyDescent="0.3">
      <c r="A3891">
        <v>33</v>
      </c>
      <c r="B3891">
        <v>118</v>
      </c>
      <c r="C3891">
        <v>1</v>
      </c>
      <c r="D3891">
        <v>24</v>
      </c>
      <c r="E3891" t="s">
        <v>18</v>
      </c>
      <c r="F3891">
        <v>5</v>
      </c>
      <c r="G3891">
        <v>3</v>
      </c>
      <c r="J3891" s="1">
        <f t="shared" si="776"/>
        <v>1.9634954084936209E-3</v>
      </c>
      <c r="K3891" s="2">
        <f t="shared" ref="K3891:K3893" si="789">EXP(-9.81042+1.86563*LN(F3891)+1.0563*LN(G3891))</f>
        <v>3.5268851656513989E-3</v>
      </c>
      <c r="L3891" t="s">
        <v>13</v>
      </c>
    </row>
    <row r="3892" spans="1:12" hidden="1" x14ac:dyDescent="0.3">
      <c r="A3892">
        <v>33</v>
      </c>
      <c r="B3892">
        <v>118</v>
      </c>
      <c r="C3892">
        <v>1</v>
      </c>
      <c r="D3892">
        <v>24</v>
      </c>
      <c r="E3892" t="s">
        <v>18</v>
      </c>
      <c r="F3892">
        <v>10</v>
      </c>
      <c r="G3892">
        <v>6</v>
      </c>
      <c r="J3892" s="1">
        <f t="shared" si="776"/>
        <v>7.8539816339744835E-3</v>
      </c>
      <c r="K3892" s="2">
        <f t="shared" si="789"/>
        <v>2.6728826664807165E-2</v>
      </c>
      <c r="L3892" t="s">
        <v>13</v>
      </c>
    </row>
    <row r="3893" spans="1:12" hidden="1" x14ac:dyDescent="0.3">
      <c r="A3893">
        <v>33</v>
      </c>
      <c r="B3893">
        <v>118</v>
      </c>
      <c r="C3893">
        <v>1</v>
      </c>
      <c r="D3893">
        <v>24</v>
      </c>
      <c r="E3893" t="s">
        <v>18</v>
      </c>
      <c r="F3893">
        <v>5</v>
      </c>
      <c r="G3893">
        <v>6</v>
      </c>
      <c r="J3893" s="1">
        <f t="shared" si="776"/>
        <v>1.9634954084936209E-3</v>
      </c>
      <c r="K3893" s="2">
        <f t="shared" si="789"/>
        <v>7.3344795804612326E-3</v>
      </c>
      <c r="L3893" t="s">
        <v>13</v>
      </c>
    </row>
    <row r="3894" spans="1:12" hidden="1" x14ac:dyDescent="0.3">
      <c r="A3894">
        <v>33</v>
      </c>
      <c r="B3894">
        <v>118</v>
      </c>
      <c r="C3894">
        <v>1</v>
      </c>
      <c r="D3894">
        <v>22</v>
      </c>
      <c r="E3894" t="s">
        <v>15</v>
      </c>
      <c r="F3894">
        <v>5</v>
      </c>
      <c r="G3894">
        <v>3</v>
      </c>
      <c r="J3894" s="1">
        <f t="shared" si="776"/>
        <v>1.9634954084936209E-3</v>
      </c>
      <c r="K3894" s="2">
        <f t="shared" ref="K3894:K3900" si="790">EXP(-9.7663+1.83097*LN(F3894)+1.09511*LN(G3894))</f>
        <v>3.6378364277704512E-3</v>
      </c>
      <c r="L3894" t="s">
        <v>13</v>
      </c>
    </row>
    <row r="3895" spans="1:12" hidden="1" x14ac:dyDescent="0.3">
      <c r="A3895">
        <v>33</v>
      </c>
      <c r="B3895">
        <v>118</v>
      </c>
      <c r="C3895">
        <v>1</v>
      </c>
      <c r="D3895">
        <v>10</v>
      </c>
      <c r="E3895" t="s">
        <v>21</v>
      </c>
      <c r="F3895">
        <v>5</v>
      </c>
      <c r="G3895">
        <v>3</v>
      </c>
      <c r="J3895" s="1">
        <f t="shared" si="776"/>
        <v>1.9634954084936209E-3</v>
      </c>
      <c r="K3895" s="2">
        <f t="shared" si="790"/>
        <v>3.6378364277704512E-3</v>
      </c>
      <c r="L3895" t="s">
        <v>13</v>
      </c>
    </row>
    <row r="3896" spans="1:12" hidden="1" x14ac:dyDescent="0.3">
      <c r="A3896">
        <v>33</v>
      </c>
      <c r="B3896">
        <v>118</v>
      </c>
      <c r="C3896">
        <v>1</v>
      </c>
      <c r="D3896">
        <v>10</v>
      </c>
      <c r="E3896" t="s">
        <v>12</v>
      </c>
      <c r="F3896">
        <v>5</v>
      </c>
      <c r="G3896">
        <v>3</v>
      </c>
      <c r="J3896" s="1">
        <f t="shared" si="776"/>
        <v>1.9634954084936209E-3</v>
      </c>
      <c r="K3896" s="2">
        <f t="shared" si="790"/>
        <v>3.6378364277704512E-3</v>
      </c>
      <c r="L3896" t="s">
        <v>13</v>
      </c>
    </row>
    <row r="3897" spans="1:12" hidden="1" x14ac:dyDescent="0.3">
      <c r="A3897">
        <v>33</v>
      </c>
      <c r="B3897">
        <v>118</v>
      </c>
      <c r="C3897">
        <v>1</v>
      </c>
      <c r="D3897">
        <v>10</v>
      </c>
      <c r="E3897" t="s">
        <v>12</v>
      </c>
      <c r="F3897">
        <v>10</v>
      </c>
      <c r="G3897">
        <v>3</v>
      </c>
      <c r="J3897" s="1">
        <f t="shared" si="776"/>
        <v>7.8539816339744835E-3</v>
      </c>
      <c r="K3897" s="2">
        <f t="shared" si="790"/>
        <v>1.2942556175112916E-2</v>
      </c>
      <c r="L3897" t="s">
        <v>13</v>
      </c>
    </row>
    <row r="3898" spans="1:12" hidden="1" x14ac:dyDescent="0.3">
      <c r="A3898">
        <v>33</v>
      </c>
      <c r="B3898">
        <v>118</v>
      </c>
      <c r="C3898">
        <v>1</v>
      </c>
      <c r="D3898">
        <v>22</v>
      </c>
      <c r="E3898" t="s">
        <v>15</v>
      </c>
      <c r="F3898">
        <v>15</v>
      </c>
      <c r="G3898">
        <v>3</v>
      </c>
      <c r="J3898" s="1">
        <f t="shared" si="776"/>
        <v>1.7671458676442587E-2</v>
      </c>
      <c r="K3898" s="2">
        <f t="shared" si="790"/>
        <v>2.719179461263227E-2</v>
      </c>
      <c r="L3898" t="s">
        <v>13</v>
      </c>
    </row>
    <row r="3899" spans="1:12" hidden="1" x14ac:dyDescent="0.3">
      <c r="A3899">
        <v>33</v>
      </c>
      <c r="B3899">
        <v>118</v>
      </c>
      <c r="C3899">
        <v>1</v>
      </c>
      <c r="D3899">
        <v>22</v>
      </c>
      <c r="E3899" t="s">
        <v>15</v>
      </c>
      <c r="F3899">
        <v>5</v>
      </c>
      <c r="G3899">
        <v>3</v>
      </c>
      <c r="J3899" s="1">
        <f t="shared" si="776"/>
        <v>1.9634954084936209E-3</v>
      </c>
      <c r="K3899" s="2">
        <f t="shared" si="790"/>
        <v>3.6378364277704512E-3</v>
      </c>
      <c r="L3899" t="s">
        <v>13</v>
      </c>
    </row>
    <row r="3900" spans="1:12" hidden="1" x14ac:dyDescent="0.3">
      <c r="A3900">
        <v>33</v>
      </c>
      <c r="B3900">
        <v>118</v>
      </c>
      <c r="C3900">
        <v>1</v>
      </c>
      <c r="D3900">
        <v>14</v>
      </c>
      <c r="E3900" t="s">
        <v>14</v>
      </c>
      <c r="F3900">
        <v>10</v>
      </c>
      <c r="G3900">
        <v>3</v>
      </c>
      <c r="J3900" s="1">
        <f t="shared" si="776"/>
        <v>7.8539816339744835E-3</v>
      </c>
      <c r="K3900" s="2">
        <f t="shared" si="790"/>
        <v>1.2942556175112916E-2</v>
      </c>
      <c r="L3900" t="s">
        <v>13</v>
      </c>
    </row>
    <row r="3901" spans="1:12" hidden="1" x14ac:dyDescent="0.3">
      <c r="A3901">
        <v>33</v>
      </c>
      <c r="B3901">
        <v>118</v>
      </c>
      <c r="C3901">
        <v>1</v>
      </c>
      <c r="D3901">
        <v>24</v>
      </c>
      <c r="E3901" t="s">
        <v>18</v>
      </c>
      <c r="F3901">
        <v>5</v>
      </c>
      <c r="G3901">
        <v>3</v>
      </c>
      <c r="J3901" s="1">
        <f t="shared" si="776"/>
        <v>1.9634954084936209E-3</v>
      </c>
      <c r="K3901" s="2">
        <f t="shared" ref="K3901:K3902" si="791">EXP(-9.81042+1.86563*LN(F3901)+1.0563*LN(G3901))</f>
        <v>3.5268851656513989E-3</v>
      </c>
      <c r="L3901" t="s">
        <v>13</v>
      </c>
    </row>
    <row r="3902" spans="1:12" hidden="1" x14ac:dyDescent="0.3">
      <c r="A3902">
        <v>33</v>
      </c>
      <c r="B3902">
        <v>118</v>
      </c>
      <c r="C3902">
        <v>1</v>
      </c>
      <c r="D3902">
        <v>24</v>
      </c>
      <c r="E3902" t="s">
        <v>18</v>
      </c>
      <c r="F3902">
        <v>5</v>
      </c>
      <c r="G3902">
        <v>3</v>
      </c>
      <c r="J3902" s="1">
        <f t="shared" si="776"/>
        <v>1.9634954084936209E-3</v>
      </c>
      <c r="K3902" s="2">
        <f t="shared" si="791"/>
        <v>3.5268851656513989E-3</v>
      </c>
      <c r="L3902" t="s">
        <v>13</v>
      </c>
    </row>
    <row r="3903" spans="1:12" hidden="1" x14ac:dyDescent="0.3">
      <c r="A3903">
        <v>33</v>
      </c>
      <c r="B3903">
        <v>118</v>
      </c>
      <c r="C3903">
        <v>1</v>
      </c>
      <c r="D3903">
        <v>10</v>
      </c>
      <c r="E3903" t="s">
        <v>12</v>
      </c>
      <c r="F3903">
        <v>25</v>
      </c>
      <c r="G3903">
        <v>6</v>
      </c>
      <c r="J3903" s="1">
        <f t="shared" si="776"/>
        <v>4.9087385212340517E-2</v>
      </c>
      <c r="K3903" s="2">
        <f>EXP(-9.7663+1.83097*LN(F3903)+1.09511*LN(G3903))</f>
        <v>0.14801210491524977</v>
      </c>
      <c r="L3903" t="s">
        <v>17</v>
      </c>
    </row>
    <row r="3904" spans="1:12" hidden="1" x14ac:dyDescent="0.3">
      <c r="A3904">
        <v>33</v>
      </c>
      <c r="B3904">
        <v>118</v>
      </c>
      <c r="C3904">
        <v>1</v>
      </c>
      <c r="D3904">
        <v>24</v>
      </c>
      <c r="E3904" t="s">
        <v>18</v>
      </c>
      <c r="F3904">
        <v>5</v>
      </c>
      <c r="G3904">
        <v>3</v>
      </c>
      <c r="J3904" s="1">
        <f t="shared" si="776"/>
        <v>1.9634954084936209E-3</v>
      </c>
      <c r="K3904" s="2">
        <f t="shared" ref="K3904:K3906" si="792">EXP(-9.81042+1.86563*LN(F3904)+1.0563*LN(G3904))</f>
        <v>3.5268851656513989E-3</v>
      </c>
      <c r="L3904" t="s">
        <v>13</v>
      </c>
    </row>
    <row r="3905" spans="1:12" hidden="1" x14ac:dyDescent="0.3">
      <c r="A3905">
        <v>33</v>
      </c>
      <c r="B3905">
        <v>118</v>
      </c>
      <c r="C3905">
        <v>1</v>
      </c>
      <c r="D3905">
        <v>24</v>
      </c>
      <c r="E3905" t="s">
        <v>18</v>
      </c>
      <c r="F3905">
        <v>5</v>
      </c>
      <c r="G3905">
        <v>3</v>
      </c>
      <c r="J3905" s="1">
        <f t="shared" si="776"/>
        <v>1.9634954084936209E-3</v>
      </c>
      <c r="K3905" s="2">
        <f t="shared" si="792"/>
        <v>3.5268851656513989E-3</v>
      </c>
      <c r="L3905" t="s">
        <v>13</v>
      </c>
    </row>
    <row r="3906" spans="1:12" hidden="1" x14ac:dyDescent="0.3">
      <c r="A3906">
        <v>33</v>
      </c>
      <c r="B3906">
        <v>118</v>
      </c>
      <c r="C3906">
        <v>1</v>
      </c>
      <c r="D3906">
        <v>24</v>
      </c>
      <c r="E3906" t="s">
        <v>18</v>
      </c>
      <c r="F3906">
        <v>5</v>
      </c>
      <c r="G3906">
        <v>3</v>
      </c>
      <c r="J3906" s="1">
        <f t="shared" si="776"/>
        <v>1.9634954084936209E-3</v>
      </c>
      <c r="K3906" s="2">
        <f t="shared" si="792"/>
        <v>3.5268851656513989E-3</v>
      </c>
      <c r="L3906" t="s">
        <v>13</v>
      </c>
    </row>
    <row r="3907" spans="1:12" hidden="1" x14ac:dyDescent="0.3">
      <c r="A3907">
        <v>33</v>
      </c>
      <c r="B3907">
        <v>118</v>
      </c>
      <c r="C3907">
        <v>1</v>
      </c>
      <c r="D3907">
        <v>14</v>
      </c>
      <c r="E3907" t="s">
        <v>14</v>
      </c>
      <c r="F3907">
        <v>5</v>
      </c>
      <c r="G3907">
        <v>3</v>
      </c>
      <c r="J3907" s="1">
        <f t="shared" ref="J3907:J3970" si="793">((F3907*F3907/10000)*(PI()/4*C3907))</f>
        <v>1.9634954084936209E-3</v>
      </c>
      <c r="K3907" s="2">
        <f t="shared" ref="K3907:K3912" si="794">EXP(-9.7663+1.83097*LN(F3907)+1.09511*LN(G3907))</f>
        <v>3.6378364277704512E-3</v>
      </c>
      <c r="L3907" t="s">
        <v>13</v>
      </c>
    </row>
    <row r="3908" spans="1:12" hidden="1" x14ac:dyDescent="0.3">
      <c r="A3908">
        <v>33</v>
      </c>
      <c r="B3908">
        <v>118</v>
      </c>
      <c r="C3908">
        <v>1</v>
      </c>
      <c r="D3908">
        <v>14</v>
      </c>
      <c r="E3908" t="s">
        <v>14</v>
      </c>
      <c r="F3908">
        <v>15</v>
      </c>
      <c r="G3908">
        <v>3</v>
      </c>
      <c r="J3908" s="1">
        <f t="shared" si="793"/>
        <v>1.7671458676442587E-2</v>
      </c>
      <c r="K3908" s="2">
        <f t="shared" si="794"/>
        <v>2.719179461263227E-2</v>
      </c>
      <c r="L3908" t="s">
        <v>13</v>
      </c>
    </row>
    <row r="3909" spans="1:12" hidden="1" x14ac:dyDescent="0.3">
      <c r="A3909">
        <v>33</v>
      </c>
      <c r="B3909">
        <v>118</v>
      </c>
      <c r="C3909">
        <v>1</v>
      </c>
      <c r="D3909">
        <v>22</v>
      </c>
      <c r="E3909" t="s">
        <v>15</v>
      </c>
      <c r="F3909">
        <v>15</v>
      </c>
      <c r="G3909">
        <v>3</v>
      </c>
      <c r="J3909" s="1">
        <f t="shared" si="793"/>
        <v>1.7671458676442587E-2</v>
      </c>
      <c r="K3909" s="2">
        <f t="shared" si="794"/>
        <v>2.719179461263227E-2</v>
      </c>
      <c r="L3909" t="s">
        <v>13</v>
      </c>
    </row>
    <row r="3910" spans="1:12" hidden="1" x14ac:dyDescent="0.3">
      <c r="A3910">
        <v>33</v>
      </c>
      <c r="B3910">
        <v>118</v>
      </c>
      <c r="C3910">
        <v>1</v>
      </c>
      <c r="D3910">
        <v>22</v>
      </c>
      <c r="E3910" t="s">
        <v>15</v>
      </c>
      <c r="F3910">
        <v>5</v>
      </c>
      <c r="G3910">
        <v>3</v>
      </c>
      <c r="J3910" s="1">
        <f t="shared" si="793"/>
        <v>1.9634954084936209E-3</v>
      </c>
      <c r="K3910" s="2">
        <f t="shared" si="794"/>
        <v>3.6378364277704512E-3</v>
      </c>
      <c r="L3910" t="s">
        <v>13</v>
      </c>
    </row>
    <row r="3911" spans="1:12" hidden="1" x14ac:dyDescent="0.3">
      <c r="A3911">
        <v>33</v>
      </c>
      <c r="B3911">
        <v>118</v>
      </c>
      <c r="C3911">
        <v>1</v>
      </c>
      <c r="D3911">
        <v>14</v>
      </c>
      <c r="E3911" t="s">
        <v>14</v>
      </c>
      <c r="F3911">
        <v>10</v>
      </c>
      <c r="G3911">
        <v>3</v>
      </c>
      <c r="J3911" s="1">
        <f t="shared" si="793"/>
        <v>7.8539816339744835E-3</v>
      </c>
      <c r="K3911" s="2">
        <f t="shared" si="794"/>
        <v>1.2942556175112916E-2</v>
      </c>
      <c r="L3911" t="s">
        <v>13</v>
      </c>
    </row>
    <row r="3912" spans="1:12" hidden="1" x14ac:dyDescent="0.3">
      <c r="A3912">
        <v>33</v>
      </c>
      <c r="B3912">
        <v>118</v>
      </c>
      <c r="C3912">
        <v>1</v>
      </c>
      <c r="D3912">
        <v>14</v>
      </c>
      <c r="E3912" t="s">
        <v>14</v>
      </c>
      <c r="F3912">
        <v>5</v>
      </c>
      <c r="G3912">
        <v>3</v>
      </c>
      <c r="J3912" s="1">
        <f t="shared" si="793"/>
        <v>1.9634954084936209E-3</v>
      </c>
      <c r="K3912" s="2">
        <f t="shared" si="794"/>
        <v>3.6378364277704512E-3</v>
      </c>
      <c r="L3912" t="s">
        <v>13</v>
      </c>
    </row>
    <row r="3913" spans="1:12" hidden="1" x14ac:dyDescent="0.3">
      <c r="A3913">
        <v>33</v>
      </c>
      <c r="B3913">
        <v>118</v>
      </c>
      <c r="C3913">
        <v>1</v>
      </c>
      <c r="D3913">
        <v>24</v>
      </c>
      <c r="E3913" t="s">
        <v>18</v>
      </c>
      <c r="F3913">
        <v>10</v>
      </c>
      <c r="G3913">
        <v>3</v>
      </c>
      <c r="J3913" s="1">
        <f t="shared" si="793"/>
        <v>7.8539816339744835E-3</v>
      </c>
      <c r="K3913" s="2">
        <f>EXP(-9.81042+1.86563*LN(F3913)+1.0563*LN(G3913))</f>
        <v>1.285292313179332E-2</v>
      </c>
      <c r="L3913" t="s">
        <v>13</v>
      </c>
    </row>
    <row r="3914" spans="1:12" hidden="1" x14ac:dyDescent="0.3">
      <c r="A3914">
        <v>33</v>
      </c>
      <c r="B3914">
        <v>118</v>
      </c>
      <c r="C3914">
        <v>1</v>
      </c>
      <c r="D3914">
        <v>10</v>
      </c>
      <c r="E3914" t="s">
        <v>12</v>
      </c>
      <c r="F3914">
        <v>25</v>
      </c>
      <c r="G3914">
        <v>6</v>
      </c>
      <c r="J3914" s="1">
        <f t="shared" si="793"/>
        <v>4.9087385212340517E-2</v>
      </c>
      <c r="K3914" s="2">
        <f>EXP(-9.7663+1.83097*LN(F3914)+1.09511*LN(G3914))</f>
        <v>0.14801210491524977</v>
      </c>
      <c r="L3914" t="s">
        <v>17</v>
      </c>
    </row>
    <row r="3915" spans="1:12" hidden="1" x14ac:dyDescent="0.3">
      <c r="A3915">
        <v>33</v>
      </c>
      <c r="B3915">
        <v>118</v>
      </c>
      <c r="C3915">
        <v>1</v>
      </c>
      <c r="D3915">
        <v>24</v>
      </c>
      <c r="E3915" t="s">
        <v>18</v>
      </c>
      <c r="F3915">
        <v>5</v>
      </c>
      <c r="G3915">
        <v>3</v>
      </c>
      <c r="J3915" s="1">
        <f t="shared" si="793"/>
        <v>1.9634954084936209E-3</v>
      </c>
      <c r="K3915" s="2">
        <f t="shared" ref="K3915:K3916" si="795">EXP(-9.81042+1.86563*LN(F3915)+1.0563*LN(G3915))</f>
        <v>3.5268851656513989E-3</v>
      </c>
      <c r="L3915" t="s">
        <v>13</v>
      </c>
    </row>
    <row r="3916" spans="1:12" hidden="1" x14ac:dyDescent="0.3">
      <c r="A3916">
        <v>33</v>
      </c>
      <c r="B3916">
        <v>118</v>
      </c>
      <c r="C3916">
        <v>1</v>
      </c>
      <c r="D3916">
        <v>24</v>
      </c>
      <c r="E3916" t="s">
        <v>18</v>
      </c>
      <c r="F3916">
        <v>10</v>
      </c>
      <c r="G3916">
        <v>5</v>
      </c>
      <c r="J3916" s="1">
        <f t="shared" si="793"/>
        <v>7.8539816339744835E-3</v>
      </c>
      <c r="K3916" s="2">
        <f t="shared" si="795"/>
        <v>2.2046555420420225E-2</v>
      </c>
      <c r="L3916" t="s">
        <v>13</v>
      </c>
    </row>
    <row r="3917" spans="1:12" hidden="1" x14ac:dyDescent="0.3">
      <c r="A3917">
        <v>33</v>
      </c>
      <c r="B3917">
        <v>118</v>
      </c>
      <c r="C3917">
        <v>1</v>
      </c>
      <c r="D3917">
        <v>10</v>
      </c>
      <c r="E3917" t="s">
        <v>12</v>
      </c>
      <c r="F3917">
        <v>10</v>
      </c>
      <c r="G3917">
        <v>3</v>
      </c>
      <c r="J3917" s="1">
        <f t="shared" si="793"/>
        <v>7.8539816339744835E-3</v>
      </c>
      <c r="K3917" s="2">
        <f t="shared" ref="K3917:K3918" si="796">EXP(-9.7663+1.83097*LN(F3917)+1.09511*LN(G3917))</f>
        <v>1.2942556175112916E-2</v>
      </c>
      <c r="L3917" t="s">
        <v>13</v>
      </c>
    </row>
    <row r="3918" spans="1:12" hidden="1" x14ac:dyDescent="0.3">
      <c r="A3918">
        <v>33</v>
      </c>
      <c r="B3918">
        <v>118</v>
      </c>
      <c r="C3918">
        <v>1</v>
      </c>
      <c r="D3918">
        <v>14</v>
      </c>
      <c r="E3918" t="s">
        <v>14</v>
      </c>
      <c r="F3918">
        <v>5</v>
      </c>
      <c r="G3918">
        <v>3</v>
      </c>
      <c r="J3918" s="1">
        <f t="shared" si="793"/>
        <v>1.9634954084936209E-3</v>
      </c>
      <c r="K3918" s="2">
        <f t="shared" si="796"/>
        <v>3.6378364277704512E-3</v>
      </c>
      <c r="L3918" t="s">
        <v>13</v>
      </c>
    </row>
    <row r="3919" spans="1:12" hidden="1" x14ac:dyDescent="0.3">
      <c r="A3919">
        <v>33</v>
      </c>
      <c r="B3919">
        <v>118</v>
      </c>
      <c r="C3919">
        <v>1</v>
      </c>
      <c r="D3919">
        <v>24</v>
      </c>
      <c r="E3919" t="s">
        <v>18</v>
      </c>
      <c r="F3919">
        <v>10</v>
      </c>
      <c r="G3919">
        <v>3</v>
      </c>
      <c r="J3919" s="1">
        <f t="shared" si="793"/>
        <v>7.8539816339744835E-3</v>
      </c>
      <c r="K3919" s="2">
        <f>EXP(-9.81042+1.86563*LN(F3919)+1.0563*LN(G3919))</f>
        <v>1.285292313179332E-2</v>
      </c>
      <c r="L3919" t="s">
        <v>13</v>
      </c>
    </row>
    <row r="3920" spans="1:12" hidden="1" x14ac:dyDescent="0.3">
      <c r="A3920">
        <v>33</v>
      </c>
      <c r="B3920">
        <v>118</v>
      </c>
      <c r="C3920">
        <v>1</v>
      </c>
      <c r="D3920">
        <v>10</v>
      </c>
      <c r="E3920" t="s">
        <v>12</v>
      </c>
      <c r="F3920">
        <v>25</v>
      </c>
      <c r="G3920">
        <v>6</v>
      </c>
      <c r="J3920" s="1">
        <f t="shared" si="793"/>
        <v>4.9087385212340517E-2</v>
      </c>
      <c r="K3920" s="2">
        <f>EXP(-9.7663+1.83097*LN(F3920)+1.09511*LN(G3920))</f>
        <v>0.14801210491524977</v>
      </c>
      <c r="L3920" t="s">
        <v>17</v>
      </c>
    </row>
    <row r="3921" spans="1:12" hidden="1" x14ac:dyDescent="0.3">
      <c r="A3921">
        <v>33</v>
      </c>
      <c r="B3921">
        <v>118</v>
      </c>
      <c r="C3921">
        <v>1</v>
      </c>
      <c r="D3921">
        <v>24</v>
      </c>
      <c r="E3921" t="s">
        <v>18</v>
      </c>
      <c r="F3921">
        <v>5</v>
      </c>
      <c r="G3921">
        <v>3</v>
      </c>
      <c r="J3921" s="1">
        <f t="shared" si="793"/>
        <v>1.9634954084936209E-3</v>
      </c>
      <c r="K3921" s="2">
        <f t="shared" ref="K3921:K3925" si="797">EXP(-9.81042+1.86563*LN(F3921)+1.0563*LN(G3921))</f>
        <v>3.5268851656513989E-3</v>
      </c>
      <c r="L3921" t="s">
        <v>13</v>
      </c>
    </row>
    <row r="3922" spans="1:12" hidden="1" x14ac:dyDescent="0.3">
      <c r="A3922">
        <v>33</v>
      </c>
      <c r="B3922">
        <v>118</v>
      </c>
      <c r="C3922">
        <v>1</v>
      </c>
      <c r="D3922">
        <v>24</v>
      </c>
      <c r="E3922" t="s">
        <v>18</v>
      </c>
      <c r="F3922">
        <v>10</v>
      </c>
      <c r="G3922">
        <v>5</v>
      </c>
      <c r="J3922" s="1">
        <f t="shared" si="793"/>
        <v>7.8539816339744835E-3</v>
      </c>
      <c r="K3922" s="2">
        <f t="shared" si="797"/>
        <v>2.2046555420420225E-2</v>
      </c>
      <c r="L3922" t="s">
        <v>13</v>
      </c>
    </row>
    <row r="3923" spans="1:12" hidden="1" x14ac:dyDescent="0.3">
      <c r="A3923">
        <v>33</v>
      </c>
      <c r="B3923">
        <v>118</v>
      </c>
      <c r="C3923">
        <v>1</v>
      </c>
      <c r="D3923">
        <v>24</v>
      </c>
      <c r="E3923" t="s">
        <v>18</v>
      </c>
      <c r="F3923">
        <v>15</v>
      </c>
      <c r="G3923">
        <v>6</v>
      </c>
      <c r="J3923" s="1">
        <f t="shared" si="793"/>
        <v>1.7671458676442587E-2</v>
      </c>
      <c r="K3923" s="2">
        <f t="shared" si="797"/>
        <v>5.6950957515054322E-2</v>
      </c>
      <c r="L3923" t="s">
        <v>13</v>
      </c>
    </row>
    <row r="3924" spans="1:12" hidden="1" x14ac:dyDescent="0.3">
      <c r="A3924">
        <v>33</v>
      </c>
      <c r="B3924">
        <v>118</v>
      </c>
      <c r="C3924">
        <v>1</v>
      </c>
      <c r="D3924">
        <v>24</v>
      </c>
      <c r="E3924" t="s">
        <v>18</v>
      </c>
      <c r="F3924">
        <v>10</v>
      </c>
      <c r="G3924">
        <v>6</v>
      </c>
      <c r="J3924" s="1">
        <f t="shared" si="793"/>
        <v>7.8539816339744835E-3</v>
      </c>
      <c r="K3924" s="2">
        <f t="shared" si="797"/>
        <v>2.6728826664807165E-2</v>
      </c>
      <c r="L3924" t="s">
        <v>13</v>
      </c>
    </row>
    <row r="3925" spans="1:12" hidden="1" x14ac:dyDescent="0.3">
      <c r="A3925">
        <v>33</v>
      </c>
      <c r="B3925">
        <v>118</v>
      </c>
      <c r="C3925">
        <v>1</v>
      </c>
      <c r="D3925">
        <v>24</v>
      </c>
      <c r="E3925" t="s">
        <v>18</v>
      </c>
      <c r="F3925">
        <v>5</v>
      </c>
      <c r="G3925">
        <v>6</v>
      </c>
      <c r="J3925" s="1">
        <f t="shared" si="793"/>
        <v>1.9634954084936209E-3</v>
      </c>
      <c r="K3925" s="2">
        <f t="shared" si="797"/>
        <v>7.3344795804612326E-3</v>
      </c>
      <c r="L3925" t="s">
        <v>13</v>
      </c>
    </row>
    <row r="3926" spans="1:12" hidden="1" x14ac:dyDescent="0.3">
      <c r="A3926">
        <v>33</v>
      </c>
      <c r="B3926">
        <v>118</v>
      </c>
      <c r="C3926">
        <v>1</v>
      </c>
      <c r="D3926">
        <v>22</v>
      </c>
      <c r="E3926" t="s">
        <v>15</v>
      </c>
      <c r="F3926">
        <v>5</v>
      </c>
      <c r="G3926">
        <v>3</v>
      </c>
      <c r="J3926" s="1">
        <f t="shared" si="793"/>
        <v>1.9634954084936209E-3</v>
      </c>
      <c r="K3926" s="2">
        <f t="shared" ref="K3926:K3939" si="798">EXP(-9.7663+1.83097*LN(F3926)+1.09511*LN(G3926))</f>
        <v>3.6378364277704512E-3</v>
      </c>
      <c r="L3926" t="s">
        <v>13</v>
      </c>
    </row>
    <row r="3927" spans="1:12" hidden="1" x14ac:dyDescent="0.3">
      <c r="A3927">
        <v>33</v>
      </c>
      <c r="B3927">
        <v>118</v>
      </c>
      <c r="C3927">
        <v>1</v>
      </c>
      <c r="D3927">
        <v>10</v>
      </c>
      <c r="E3927" t="s">
        <v>12</v>
      </c>
      <c r="F3927">
        <v>5</v>
      </c>
      <c r="G3927">
        <v>3</v>
      </c>
      <c r="J3927" s="1">
        <f t="shared" si="793"/>
        <v>1.9634954084936209E-3</v>
      </c>
      <c r="K3927" s="2">
        <f t="shared" si="798"/>
        <v>3.6378364277704512E-3</v>
      </c>
      <c r="L3927" t="s">
        <v>13</v>
      </c>
    </row>
    <row r="3928" spans="1:12" hidden="1" x14ac:dyDescent="0.3">
      <c r="A3928">
        <v>33</v>
      </c>
      <c r="B3928">
        <v>118</v>
      </c>
      <c r="C3928">
        <v>1</v>
      </c>
      <c r="D3928">
        <v>24</v>
      </c>
      <c r="E3928" t="s">
        <v>12</v>
      </c>
      <c r="F3928">
        <v>5</v>
      </c>
      <c r="G3928">
        <v>3</v>
      </c>
      <c r="J3928" s="1">
        <f t="shared" si="793"/>
        <v>1.9634954084936209E-3</v>
      </c>
      <c r="K3928" s="2">
        <f t="shared" si="798"/>
        <v>3.6378364277704512E-3</v>
      </c>
      <c r="L3928" t="s">
        <v>13</v>
      </c>
    </row>
    <row r="3929" spans="1:12" hidden="1" x14ac:dyDescent="0.3">
      <c r="A3929">
        <v>33</v>
      </c>
      <c r="B3929">
        <v>118</v>
      </c>
      <c r="C3929">
        <v>1</v>
      </c>
      <c r="D3929">
        <v>24</v>
      </c>
      <c r="E3929" t="s">
        <v>12</v>
      </c>
      <c r="F3929">
        <v>20</v>
      </c>
      <c r="G3929">
        <v>3</v>
      </c>
      <c r="J3929" s="1">
        <f t="shared" si="793"/>
        <v>3.1415926535897934E-2</v>
      </c>
      <c r="K3929" s="2">
        <f t="shared" si="798"/>
        <v>4.6046534436573458E-2</v>
      </c>
      <c r="L3929" t="s">
        <v>17</v>
      </c>
    </row>
    <row r="3930" spans="1:12" hidden="1" x14ac:dyDescent="0.3">
      <c r="A3930">
        <v>33</v>
      </c>
      <c r="B3930">
        <v>118</v>
      </c>
      <c r="C3930">
        <v>1</v>
      </c>
      <c r="D3930">
        <v>24</v>
      </c>
      <c r="E3930" t="s">
        <v>12</v>
      </c>
      <c r="F3930">
        <v>10</v>
      </c>
      <c r="G3930">
        <v>3</v>
      </c>
      <c r="J3930" s="1">
        <f t="shared" si="793"/>
        <v>7.8539816339744835E-3</v>
      </c>
      <c r="K3930" s="2">
        <f t="shared" si="798"/>
        <v>1.2942556175112916E-2</v>
      </c>
      <c r="L3930" t="s">
        <v>13</v>
      </c>
    </row>
    <row r="3931" spans="1:12" hidden="1" x14ac:dyDescent="0.3">
      <c r="A3931">
        <v>33</v>
      </c>
      <c r="B3931">
        <v>118</v>
      </c>
      <c r="C3931">
        <v>1</v>
      </c>
      <c r="D3931">
        <v>24</v>
      </c>
      <c r="E3931" t="s">
        <v>12</v>
      </c>
      <c r="F3931">
        <v>15</v>
      </c>
      <c r="G3931">
        <v>6</v>
      </c>
      <c r="J3931" s="1">
        <f t="shared" si="793"/>
        <v>1.7671458676442587E-2</v>
      </c>
      <c r="K3931" s="2">
        <f t="shared" si="798"/>
        <v>5.8089659363338444E-2</v>
      </c>
      <c r="L3931" t="s">
        <v>13</v>
      </c>
    </row>
    <row r="3932" spans="1:12" hidden="1" x14ac:dyDescent="0.3">
      <c r="A3932">
        <v>32</v>
      </c>
      <c r="B3932">
        <v>111</v>
      </c>
      <c r="C3932">
        <v>1</v>
      </c>
      <c r="D3932">
        <v>14</v>
      </c>
      <c r="E3932" t="s">
        <v>14</v>
      </c>
      <c r="F3932">
        <v>5</v>
      </c>
      <c r="G3932">
        <v>3</v>
      </c>
      <c r="J3932" s="1">
        <f t="shared" si="793"/>
        <v>1.9634954084936209E-3</v>
      </c>
      <c r="K3932" s="2">
        <f t="shared" si="798"/>
        <v>3.6378364277704512E-3</v>
      </c>
      <c r="L3932" t="s">
        <v>13</v>
      </c>
    </row>
    <row r="3933" spans="1:12" hidden="1" x14ac:dyDescent="0.3">
      <c r="A3933">
        <v>32</v>
      </c>
      <c r="B3933">
        <v>111</v>
      </c>
      <c r="C3933">
        <v>1</v>
      </c>
      <c r="D3933">
        <v>14</v>
      </c>
      <c r="E3933" t="s">
        <v>14</v>
      </c>
      <c r="F3933">
        <v>15</v>
      </c>
      <c r="G3933">
        <v>3</v>
      </c>
      <c r="J3933" s="1">
        <f t="shared" si="793"/>
        <v>1.7671458676442587E-2</v>
      </c>
      <c r="K3933" s="2">
        <f t="shared" si="798"/>
        <v>2.719179461263227E-2</v>
      </c>
      <c r="L3933" t="s">
        <v>13</v>
      </c>
    </row>
    <row r="3934" spans="1:12" hidden="1" x14ac:dyDescent="0.3">
      <c r="A3934">
        <v>32</v>
      </c>
      <c r="B3934">
        <v>111</v>
      </c>
      <c r="C3934">
        <v>1</v>
      </c>
      <c r="D3934">
        <v>22</v>
      </c>
      <c r="E3934" t="s">
        <v>15</v>
      </c>
      <c r="F3934">
        <v>15</v>
      </c>
      <c r="G3934">
        <v>3</v>
      </c>
      <c r="J3934" s="1">
        <f t="shared" si="793"/>
        <v>1.7671458676442587E-2</v>
      </c>
      <c r="K3934" s="2">
        <f t="shared" si="798"/>
        <v>2.719179461263227E-2</v>
      </c>
      <c r="L3934" t="s">
        <v>13</v>
      </c>
    </row>
    <row r="3935" spans="1:12" hidden="1" x14ac:dyDescent="0.3">
      <c r="A3935">
        <v>32</v>
      </c>
      <c r="B3935">
        <v>111</v>
      </c>
      <c r="C3935">
        <v>1</v>
      </c>
      <c r="D3935">
        <v>22</v>
      </c>
      <c r="E3935" t="s">
        <v>15</v>
      </c>
      <c r="F3935">
        <v>5</v>
      </c>
      <c r="G3935">
        <v>3</v>
      </c>
      <c r="J3935" s="1">
        <f t="shared" si="793"/>
        <v>1.9634954084936209E-3</v>
      </c>
      <c r="K3935" s="2">
        <f t="shared" si="798"/>
        <v>3.6378364277704512E-3</v>
      </c>
      <c r="L3935" t="s">
        <v>13</v>
      </c>
    </row>
    <row r="3936" spans="1:12" hidden="1" x14ac:dyDescent="0.3">
      <c r="A3936">
        <v>32</v>
      </c>
      <c r="B3936">
        <v>111</v>
      </c>
      <c r="C3936">
        <v>1</v>
      </c>
      <c r="D3936">
        <v>14</v>
      </c>
      <c r="E3936" t="s">
        <v>14</v>
      </c>
      <c r="F3936">
        <v>10</v>
      </c>
      <c r="G3936">
        <v>3</v>
      </c>
      <c r="J3936" s="1">
        <f t="shared" si="793"/>
        <v>7.8539816339744835E-3</v>
      </c>
      <c r="K3936" s="2">
        <f t="shared" si="798"/>
        <v>1.2942556175112916E-2</v>
      </c>
      <c r="L3936" t="s">
        <v>13</v>
      </c>
    </row>
    <row r="3937" spans="1:12" hidden="1" x14ac:dyDescent="0.3">
      <c r="A3937">
        <v>32</v>
      </c>
      <c r="B3937">
        <v>111</v>
      </c>
      <c r="C3937">
        <v>1</v>
      </c>
      <c r="D3937">
        <v>14</v>
      </c>
      <c r="E3937" t="s">
        <v>14</v>
      </c>
      <c r="F3937">
        <v>5</v>
      </c>
      <c r="G3937">
        <v>3</v>
      </c>
      <c r="J3937" s="1">
        <f t="shared" si="793"/>
        <v>1.9634954084936209E-3</v>
      </c>
      <c r="K3937" s="2">
        <f t="shared" si="798"/>
        <v>3.6378364277704512E-3</v>
      </c>
      <c r="L3937" t="s">
        <v>13</v>
      </c>
    </row>
    <row r="3938" spans="1:12" hidden="1" x14ac:dyDescent="0.3">
      <c r="A3938">
        <v>32</v>
      </c>
      <c r="B3938">
        <v>111</v>
      </c>
      <c r="C3938">
        <v>1</v>
      </c>
      <c r="D3938">
        <v>24</v>
      </c>
      <c r="E3938" t="s">
        <v>15</v>
      </c>
      <c r="F3938">
        <v>10</v>
      </c>
      <c r="G3938">
        <v>3</v>
      </c>
      <c r="J3938" s="1">
        <f t="shared" si="793"/>
        <v>7.8539816339744835E-3</v>
      </c>
      <c r="K3938" s="2">
        <f t="shared" si="798"/>
        <v>1.2942556175112916E-2</v>
      </c>
      <c r="L3938" t="s">
        <v>13</v>
      </c>
    </row>
    <row r="3939" spans="1:12" hidden="1" x14ac:dyDescent="0.3">
      <c r="A3939">
        <v>32</v>
      </c>
      <c r="B3939">
        <v>111</v>
      </c>
      <c r="C3939">
        <v>1</v>
      </c>
      <c r="D3939">
        <v>10</v>
      </c>
      <c r="E3939" t="s">
        <v>12</v>
      </c>
      <c r="F3939">
        <v>25</v>
      </c>
      <c r="G3939">
        <v>6</v>
      </c>
      <c r="J3939" s="1">
        <f t="shared" si="793"/>
        <v>4.9087385212340517E-2</v>
      </c>
      <c r="K3939" s="2">
        <f t="shared" si="798"/>
        <v>0.14801210491524977</v>
      </c>
      <c r="L3939" t="s">
        <v>17</v>
      </c>
    </row>
    <row r="3940" spans="1:12" hidden="1" x14ac:dyDescent="0.3">
      <c r="A3940">
        <v>32</v>
      </c>
      <c r="B3940">
        <v>111</v>
      </c>
      <c r="C3940">
        <v>1</v>
      </c>
      <c r="D3940">
        <v>24</v>
      </c>
      <c r="E3940" t="s">
        <v>18</v>
      </c>
      <c r="F3940">
        <v>5</v>
      </c>
      <c r="G3940">
        <v>3</v>
      </c>
      <c r="J3940" s="1">
        <f t="shared" si="793"/>
        <v>1.9634954084936209E-3</v>
      </c>
      <c r="K3940" s="2">
        <f t="shared" ref="K3940:K3941" si="799">EXP(-9.81042+1.86563*LN(F3940)+1.0563*LN(G3940))</f>
        <v>3.5268851656513989E-3</v>
      </c>
      <c r="L3940" t="s">
        <v>13</v>
      </c>
    </row>
    <row r="3941" spans="1:12" hidden="1" x14ac:dyDescent="0.3">
      <c r="A3941">
        <v>32</v>
      </c>
      <c r="B3941">
        <v>111</v>
      </c>
      <c r="C3941">
        <v>1</v>
      </c>
      <c r="D3941">
        <v>24</v>
      </c>
      <c r="E3941" t="s">
        <v>18</v>
      </c>
      <c r="F3941">
        <v>10</v>
      </c>
      <c r="G3941">
        <v>5</v>
      </c>
      <c r="J3941" s="1">
        <f t="shared" si="793"/>
        <v>7.8539816339744835E-3</v>
      </c>
      <c r="K3941" s="2">
        <f t="shared" si="799"/>
        <v>2.2046555420420225E-2</v>
      </c>
      <c r="L3941" t="s">
        <v>13</v>
      </c>
    </row>
    <row r="3942" spans="1:12" hidden="1" x14ac:dyDescent="0.3">
      <c r="A3942">
        <v>32</v>
      </c>
      <c r="B3942">
        <v>111</v>
      </c>
      <c r="C3942">
        <v>1</v>
      </c>
      <c r="D3942">
        <v>10</v>
      </c>
      <c r="E3942" t="s">
        <v>12</v>
      </c>
      <c r="F3942">
        <v>10</v>
      </c>
      <c r="G3942">
        <v>3</v>
      </c>
      <c r="J3942" s="1">
        <f t="shared" si="793"/>
        <v>7.8539816339744835E-3</v>
      </c>
      <c r="K3942" s="2">
        <f t="shared" ref="K3942:K3943" si="800">EXP(-9.7663+1.83097*LN(F3942)+1.09511*LN(G3942))</f>
        <v>1.2942556175112916E-2</v>
      </c>
      <c r="L3942" t="s">
        <v>13</v>
      </c>
    </row>
    <row r="3943" spans="1:12" hidden="1" x14ac:dyDescent="0.3">
      <c r="A3943">
        <v>32</v>
      </c>
      <c r="B3943">
        <v>111</v>
      </c>
      <c r="C3943">
        <v>1</v>
      </c>
      <c r="D3943">
        <v>14</v>
      </c>
      <c r="E3943" t="s">
        <v>14</v>
      </c>
      <c r="F3943">
        <v>5</v>
      </c>
      <c r="G3943">
        <v>3</v>
      </c>
      <c r="J3943" s="1">
        <f t="shared" si="793"/>
        <v>1.9634954084936209E-3</v>
      </c>
      <c r="K3943" s="2">
        <f t="shared" si="800"/>
        <v>3.6378364277704512E-3</v>
      </c>
      <c r="L3943" t="s">
        <v>13</v>
      </c>
    </row>
    <row r="3944" spans="1:12" hidden="1" x14ac:dyDescent="0.3">
      <c r="A3944">
        <v>32</v>
      </c>
      <c r="B3944">
        <v>111</v>
      </c>
      <c r="C3944">
        <v>1</v>
      </c>
      <c r="D3944">
        <v>24</v>
      </c>
      <c r="E3944" t="s">
        <v>18</v>
      </c>
      <c r="F3944">
        <v>10</v>
      </c>
      <c r="G3944">
        <v>3</v>
      </c>
      <c r="J3944" s="1">
        <f t="shared" si="793"/>
        <v>7.8539816339744835E-3</v>
      </c>
      <c r="K3944" s="2">
        <f>EXP(-9.81042+1.86563*LN(F3944)+1.0563*LN(G3944))</f>
        <v>1.285292313179332E-2</v>
      </c>
      <c r="L3944" t="s">
        <v>13</v>
      </c>
    </row>
    <row r="3945" spans="1:12" hidden="1" x14ac:dyDescent="0.3">
      <c r="A3945">
        <v>32</v>
      </c>
      <c r="B3945">
        <v>111</v>
      </c>
      <c r="C3945">
        <v>1</v>
      </c>
      <c r="D3945">
        <v>10</v>
      </c>
      <c r="E3945" t="s">
        <v>12</v>
      </c>
      <c r="F3945">
        <v>25</v>
      </c>
      <c r="G3945">
        <v>6</v>
      </c>
      <c r="J3945" s="1">
        <f t="shared" si="793"/>
        <v>4.9087385212340517E-2</v>
      </c>
      <c r="K3945" s="2">
        <f t="shared" ref="K3945:K3956" si="801">EXP(-9.7663+1.83097*LN(F3945)+1.09511*LN(G3945))</f>
        <v>0.14801210491524977</v>
      </c>
      <c r="L3945" t="s">
        <v>17</v>
      </c>
    </row>
    <row r="3946" spans="1:12" hidden="1" x14ac:dyDescent="0.3">
      <c r="A3946">
        <v>32</v>
      </c>
      <c r="B3946">
        <v>111</v>
      </c>
      <c r="C3946">
        <v>1</v>
      </c>
      <c r="D3946">
        <v>24</v>
      </c>
      <c r="E3946" t="s">
        <v>15</v>
      </c>
      <c r="F3946">
        <v>5</v>
      </c>
      <c r="G3946">
        <v>3</v>
      </c>
      <c r="J3946" s="1">
        <f t="shared" si="793"/>
        <v>1.9634954084936209E-3</v>
      </c>
      <c r="K3946" s="2">
        <f t="shared" si="801"/>
        <v>3.6378364277704512E-3</v>
      </c>
      <c r="L3946" t="s">
        <v>13</v>
      </c>
    </row>
    <row r="3947" spans="1:12" hidden="1" x14ac:dyDescent="0.3">
      <c r="A3947">
        <v>32</v>
      </c>
      <c r="B3947">
        <v>111</v>
      </c>
      <c r="C3947">
        <v>1</v>
      </c>
      <c r="D3947">
        <v>24</v>
      </c>
      <c r="E3947" t="s">
        <v>15</v>
      </c>
      <c r="F3947">
        <v>10</v>
      </c>
      <c r="G3947">
        <v>5</v>
      </c>
      <c r="J3947" s="1">
        <f t="shared" si="793"/>
        <v>7.8539816339744835E-3</v>
      </c>
      <c r="K3947" s="2">
        <f t="shared" si="801"/>
        <v>2.2644818432641822E-2</v>
      </c>
      <c r="L3947" t="s">
        <v>13</v>
      </c>
    </row>
    <row r="3948" spans="1:12" hidden="1" x14ac:dyDescent="0.3">
      <c r="A3948">
        <v>32</v>
      </c>
      <c r="B3948">
        <v>111</v>
      </c>
      <c r="C3948">
        <v>1</v>
      </c>
      <c r="D3948">
        <v>24</v>
      </c>
      <c r="E3948" t="s">
        <v>15</v>
      </c>
      <c r="F3948">
        <v>15</v>
      </c>
      <c r="G3948">
        <v>6</v>
      </c>
      <c r="J3948" s="1">
        <f t="shared" si="793"/>
        <v>1.7671458676442587E-2</v>
      </c>
      <c r="K3948" s="2">
        <f t="shared" si="801"/>
        <v>5.8089659363338444E-2</v>
      </c>
      <c r="L3948" t="s">
        <v>13</v>
      </c>
    </row>
    <row r="3949" spans="1:12" hidden="1" x14ac:dyDescent="0.3">
      <c r="A3949">
        <v>32</v>
      </c>
      <c r="B3949">
        <v>111</v>
      </c>
      <c r="C3949">
        <v>1</v>
      </c>
      <c r="D3949">
        <v>24</v>
      </c>
      <c r="E3949" t="s">
        <v>15</v>
      </c>
      <c r="F3949">
        <v>10</v>
      </c>
      <c r="G3949">
        <v>6</v>
      </c>
      <c r="J3949" s="1">
        <f t="shared" si="793"/>
        <v>7.8539816339744835E-3</v>
      </c>
      <c r="K3949" s="2">
        <f t="shared" si="801"/>
        <v>2.7649101142956961E-2</v>
      </c>
      <c r="L3949" t="s">
        <v>13</v>
      </c>
    </row>
    <row r="3950" spans="1:12" hidden="1" x14ac:dyDescent="0.3">
      <c r="A3950">
        <v>32</v>
      </c>
      <c r="B3950">
        <v>111</v>
      </c>
      <c r="C3950">
        <v>1</v>
      </c>
      <c r="D3950">
        <v>24</v>
      </c>
      <c r="E3950" t="s">
        <v>15</v>
      </c>
      <c r="F3950">
        <v>5</v>
      </c>
      <c r="G3950">
        <v>6</v>
      </c>
      <c r="J3950" s="1">
        <f t="shared" si="793"/>
        <v>1.9634954084936209E-3</v>
      </c>
      <c r="K3950" s="2">
        <f t="shared" si="801"/>
        <v>7.7714870209617563E-3</v>
      </c>
      <c r="L3950" t="s">
        <v>13</v>
      </c>
    </row>
    <row r="3951" spans="1:12" hidden="1" x14ac:dyDescent="0.3">
      <c r="A3951">
        <v>32</v>
      </c>
      <c r="B3951">
        <v>111</v>
      </c>
      <c r="C3951">
        <v>1</v>
      </c>
      <c r="D3951">
        <v>22</v>
      </c>
      <c r="E3951" t="s">
        <v>15</v>
      </c>
      <c r="F3951">
        <v>5</v>
      </c>
      <c r="G3951">
        <v>3</v>
      </c>
      <c r="J3951" s="1">
        <f t="shared" si="793"/>
        <v>1.9634954084936209E-3</v>
      </c>
      <c r="K3951" s="2">
        <f t="shared" si="801"/>
        <v>3.6378364277704512E-3</v>
      </c>
      <c r="L3951" t="s">
        <v>13</v>
      </c>
    </row>
    <row r="3952" spans="1:12" hidden="1" x14ac:dyDescent="0.3">
      <c r="A3952">
        <v>32</v>
      </c>
      <c r="B3952">
        <v>111</v>
      </c>
      <c r="C3952">
        <v>1</v>
      </c>
      <c r="D3952">
        <v>10</v>
      </c>
      <c r="E3952" t="s">
        <v>12</v>
      </c>
      <c r="F3952">
        <v>5</v>
      </c>
      <c r="G3952">
        <v>3</v>
      </c>
      <c r="J3952" s="1">
        <f t="shared" si="793"/>
        <v>1.9634954084936209E-3</v>
      </c>
      <c r="K3952" s="2">
        <f t="shared" si="801"/>
        <v>3.6378364277704512E-3</v>
      </c>
      <c r="L3952" t="s">
        <v>13</v>
      </c>
    </row>
    <row r="3953" spans="1:12" hidden="1" x14ac:dyDescent="0.3">
      <c r="A3953">
        <v>32</v>
      </c>
      <c r="B3953">
        <v>111</v>
      </c>
      <c r="C3953">
        <v>1</v>
      </c>
      <c r="D3953">
        <v>24</v>
      </c>
      <c r="E3953" t="s">
        <v>12</v>
      </c>
      <c r="F3953">
        <v>5</v>
      </c>
      <c r="G3953">
        <v>3</v>
      </c>
      <c r="J3953" s="1">
        <f t="shared" si="793"/>
        <v>1.9634954084936209E-3</v>
      </c>
      <c r="K3953" s="2">
        <f t="shared" si="801"/>
        <v>3.6378364277704512E-3</v>
      </c>
      <c r="L3953" t="s">
        <v>13</v>
      </c>
    </row>
    <row r="3954" spans="1:12" hidden="1" x14ac:dyDescent="0.3">
      <c r="A3954">
        <v>32</v>
      </c>
      <c r="B3954">
        <v>111</v>
      </c>
      <c r="C3954">
        <v>1</v>
      </c>
      <c r="D3954">
        <v>24</v>
      </c>
      <c r="E3954" t="s">
        <v>12</v>
      </c>
      <c r="F3954">
        <v>20</v>
      </c>
      <c r="G3954">
        <v>3</v>
      </c>
      <c r="J3954" s="1">
        <f t="shared" si="793"/>
        <v>3.1415926535897934E-2</v>
      </c>
      <c r="K3954" s="2">
        <f t="shared" si="801"/>
        <v>4.6046534436573458E-2</v>
      </c>
      <c r="L3954" t="s">
        <v>17</v>
      </c>
    </row>
    <row r="3955" spans="1:12" hidden="1" x14ac:dyDescent="0.3">
      <c r="A3955">
        <v>32</v>
      </c>
      <c r="B3955">
        <v>111</v>
      </c>
      <c r="C3955">
        <v>1</v>
      </c>
      <c r="D3955">
        <v>24</v>
      </c>
      <c r="E3955" t="s">
        <v>12</v>
      </c>
      <c r="F3955">
        <v>10</v>
      </c>
      <c r="G3955">
        <v>3</v>
      </c>
      <c r="J3955" s="1">
        <f t="shared" si="793"/>
        <v>7.8539816339744835E-3</v>
      </c>
      <c r="K3955" s="2">
        <f t="shared" si="801"/>
        <v>1.2942556175112916E-2</v>
      </c>
      <c r="L3955" t="s">
        <v>13</v>
      </c>
    </row>
    <row r="3956" spans="1:12" hidden="1" x14ac:dyDescent="0.3">
      <c r="A3956">
        <v>32</v>
      </c>
      <c r="B3956">
        <v>111</v>
      </c>
      <c r="C3956">
        <v>1</v>
      </c>
      <c r="D3956">
        <v>24</v>
      </c>
      <c r="E3956" t="s">
        <v>12</v>
      </c>
      <c r="F3956">
        <v>15</v>
      </c>
      <c r="G3956">
        <v>6</v>
      </c>
      <c r="J3956" s="1">
        <f t="shared" si="793"/>
        <v>1.7671458676442587E-2</v>
      </c>
      <c r="K3956" s="2">
        <f t="shared" si="801"/>
        <v>5.8089659363338444E-2</v>
      </c>
      <c r="L3956" t="s">
        <v>13</v>
      </c>
    </row>
    <row r="3957" spans="1:12" hidden="1" x14ac:dyDescent="0.3">
      <c r="A3957">
        <v>32</v>
      </c>
      <c r="B3957">
        <v>111</v>
      </c>
      <c r="C3957">
        <v>1</v>
      </c>
      <c r="D3957">
        <v>24</v>
      </c>
      <c r="E3957" t="s">
        <v>18</v>
      </c>
      <c r="F3957">
        <v>10</v>
      </c>
      <c r="G3957">
        <v>3</v>
      </c>
      <c r="J3957" s="1">
        <f t="shared" si="793"/>
        <v>7.8539816339744835E-3</v>
      </c>
      <c r="K3957" s="2">
        <f>EXP(-9.81042+1.86563*LN(F3957)+1.0563*LN(G3957))</f>
        <v>1.285292313179332E-2</v>
      </c>
      <c r="L3957" t="s">
        <v>13</v>
      </c>
    </row>
    <row r="3958" spans="1:12" hidden="1" x14ac:dyDescent="0.3">
      <c r="A3958">
        <v>32</v>
      </c>
      <c r="B3958">
        <v>111</v>
      </c>
      <c r="C3958">
        <v>1</v>
      </c>
      <c r="D3958">
        <v>10</v>
      </c>
      <c r="E3958" t="s">
        <v>12</v>
      </c>
      <c r="F3958">
        <v>25</v>
      </c>
      <c r="G3958">
        <v>6</v>
      </c>
      <c r="J3958" s="1">
        <f t="shared" si="793"/>
        <v>4.9087385212340517E-2</v>
      </c>
      <c r="K3958" s="2">
        <f t="shared" ref="K3958:K3962" si="802">EXP(-9.7663+1.83097*LN(F3958)+1.09511*LN(G3958))</f>
        <v>0.14801210491524977</v>
      </c>
      <c r="L3958" t="s">
        <v>17</v>
      </c>
    </row>
    <row r="3959" spans="1:12" hidden="1" x14ac:dyDescent="0.3">
      <c r="A3959">
        <v>32</v>
      </c>
      <c r="B3959">
        <v>111</v>
      </c>
      <c r="C3959">
        <v>1</v>
      </c>
      <c r="D3959">
        <v>24</v>
      </c>
      <c r="E3959" t="s">
        <v>12</v>
      </c>
      <c r="F3959">
        <v>5</v>
      </c>
      <c r="G3959">
        <v>3</v>
      </c>
      <c r="J3959" s="1">
        <f t="shared" si="793"/>
        <v>1.9634954084936209E-3</v>
      </c>
      <c r="K3959" s="2">
        <f t="shared" si="802"/>
        <v>3.6378364277704512E-3</v>
      </c>
      <c r="L3959" t="s">
        <v>13</v>
      </c>
    </row>
    <row r="3960" spans="1:12" hidden="1" x14ac:dyDescent="0.3">
      <c r="A3960">
        <v>32</v>
      </c>
      <c r="B3960">
        <v>111</v>
      </c>
      <c r="C3960">
        <v>1</v>
      </c>
      <c r="D3960">
        <v>24</v>
      </c>
      <c r="E3960" t="s">
        <v>12</v>
      </c>
      <c r="F3960">
        <v>20</v>
      </c>
      <c r="G3960">
        <v>3</v>
      </c>
      <c r="J3960" s="1">
        <f t="shared" si="793"/>
        <v>3.1415926535897934E-2</v>
      </c>
      <c r="K3960" s="2">
        <f t="shared" si="802"/>
        <v>4.6046534436573458E-2</v>
      </c>
      <c r="L3960" t="s">
        <v>17</v>
      </c>
    </row>
    <row r="3961" spans="1:12" hidden="1" x14ac:dyDescent="0.3">
      <c r="A3961">
        <v>32</v>
      </c>
      <c r="B3961">
        <v>111</v>
      </c>
      <c r="C3961">
        <v>1</v>
      </c>
      <c r="D3961">
        <v>24</v>
      </c>
      <c r="E3961" t="s">
        <v>12</v>
      </c>
      <c r="F3961">
        <v>10</v>
      </c>
      <c r="G3961">
        <v>3</v>
      </c>
      <c r="J3961" s="1">
        <f t="shared" si="793"/>
        <v>7.8539816339744835E-3</v>
      </c>
      <c r="K3961" s="2">
        <f t="shared" si="802"/>
        <v>1.2942556175112916E-2</v>
      </c>
      <c r="L3961" t="s">
        <v>13</v>
      </c>
    </row>
    <row r="3962" spans="1:12" hidden="1" x14ac:dyDescent="0.3">
      <c r="A3962">
        <v>32</v>
      </c>
      <c r="B3962">
        <v>111</v>
      </c>
      <c r="C3962">
        <v>1</v>
      </c>
      <c r="D3962">
        <v>24</v>
      </c>
      <c r="E3962" t="s">
        <v>12</v>
      </c>
      <c r="F3962">
        <v>15</v>
      </c>
      <c r="G3962">
        <v>6</v>
      </c>
      <c r="J3962" s="1">
        <f t="shared" si="793"/>
        <v>1.7671458676442587E-2</v>
      </c>
      <c r="K3962" s="2">
        <f t="shared" si="802"/>
        <v>5.8089659363338444E-2</v>
      </c>
      <c r="L3962" t="s">
        <v>13</v>
      </c>
    </row>
    <row r="3963" spans="1:12" hidden="1" x14ac:dyDescent="0.3">
      <c r="A3963">
        <v>32</v>
      </c>
      <c r="B3963">
        <v>111</v>
      </c>
      <c r="C3963">
        <v>1</v>
      </c>
      <c r="D3963">
        <v>24</v>
      </c>
      <c r="E3963" t="s">
        <v>18</v>
      </c>
      <c r="F3963">
        <v>10</v>
      </c>
      <c r="G3963">
        <v>6</v>
      </c>
      <c r="J3963" s="1">
        <f t="shared" si="793"/>
        <v>7.8539816339744835E-3</v>
      </c>
      <c r="K3963" s="2">
        <f t="shared" ref="K3963:K3964" si="803">EXP(-9.81042+1.86563*LN(F3963)+1.0563*LN(G3963))</f>
        <v>2.6728826664807165E-2</v>
      </c>
      <c r="L3963" t="s">
        <v>13</v>
      </c>
    </row>
    <row r="3964" spans="1:12" hidden="1" x14ac:dyDescent="0.3">
      <c r="A3964">
        <v>32</v>
      </c>
      <c r="B3964">
        <v>111</v>
      </c>
      <c r="C3964">
        <v>1</v>
      </c>
      <c r="D3964">
        <v>24</v>
      </c>
      <c r="E3964" t="s">
        <v>18</v>
      </c>
      <c r="F3964">
        <v>10</v>
      </c>
      <c r="G3964">
        <v>6</v>
      </c>
      <c r="J3964" s="1">
        <f t="shared" si="793"/>
        <v>7.8539816339744835E-3</v>
      </c>
      <c r="K3964" s="2">
        <f t="shared" si="803"/>
        <v>2.6728826664807165E-2</v>
      </c>
      <c r="L3964" t="s">
        <v>13</v>
      </c>
    </row>
    <row r="3965" spans="1:12" hidden="1" x14ac:dyDescent="0.3">
      <c r="A3965">
        <v>32</v>
      </c>
      <c r="B3965">
        <v>111</v>
      </c>
      <c r="C3965">
        <v>1</v>
      </c>
      <c r="D3965">
        <v>14</v>
      </c>
      <c r="E3965" t="s">
        <v>14</v>
      </c>
      <c r="F3965">
        <v>5</v>
      </c>
      <c r="G3965">
        <v>3</v>
      </c>
      <c r="J3965" s="1">
        <f t="shared" si="793"/>
        <v>1.9634954084936209E-3</v>
      </c>
      <c r="K3965" s="2">
        <f t="shared" ref="K3965:K3966" si="804">EXP(-9.7663+1.83097*LN(F3965)+1.09511*LN(G3965))</f>
        <v>3.6378364277704512E-3</v>
      </c>
      <c r="L3965" t="s">
        <v>13</v>
      </c>
    </row>
    <row r="3966" spans="1:12" hidden="1" x14ac:dyDescent="0.3">
      <c r="A3966">
        <v>32</v>
      </c>
      <c r="B3966">
        <v>111</v>
      </c>
      <c r="C3966">
        <v>1</v>
      </c>
      <c r="D3966">
        <v>14</v>
      </c>
      <c r="E3966" t="s">
        <v>14</v>
      </c>
      <c r="F3966">
        <v>5</v>
      </c>
      <c r="G3966">
        <v>3</v>
      </c>
      <c r="J3966" s="1">
        <f t="shared" si="793"/>
        <v>1.9634954084936209E-3</v>
      </c>
      <c r="K3966" s="2">
        <f t="shared" si="804"/>
        <v>3.6378364277704512E-3</v>
      </c>
      <c r="L3966" t="s">
        <v>13</v>
      </c>
    </row>
    <row r="3967" spans="1:12" hidden="1" x14ac:dyDescent="0.3">
      <c r="A3967">
        <v>32</v>
      </c>
      <c r="B3967">
        <v>111</v>
      </c>
      <c r="C3967">
        <v>1</v>
      </c>
      <c r="D3967">
        <v>24</v>
      </c>
      <c r="E3967" t="s">
        <v>18</v>
      </c>
      <c r="F3967">
        <v>10</v>
      </c>
      <c r="G3967">
        <v>6</v>
      </c>
      <c r="J3967" s="1">
        <f t="shared" si="793"/>
        <v>7.8539816339744835E-3</v>
      </c>
      <c r="K3967" s="2">
        <f>EXP(-9.81042+1.86563*LN(F3967)+1.0563*LN(G3967))</f>
        <v>2.6728826664807165E-2</v>
      </c>
      <c r="L3967" t="s">
        <v>13</v>
      </c>
    </row>
    <row r="3968" spans="1:12" hidden="1" x14ac:dyDescent="0.3">
      <c r="A3968">
        <v>32</v>
      </c>
      <c r="B3968">
        <v>111</v>
      </c>
      <c r="C3968">
        <v>1</v>
      </c>
      <c r="D3968">
        <v>24</v>
      </c>
      <c r="E3968" t="s">
        <v>12</v>
      </c>
      <c r="F3968">
        <v>10</v>
      </c>
      <c r="G3968">
        <v>6</v>
      </c>
      <c r="J3968" s="1">
        <f t="shared" si="793"/>
        <v>7.8539816339744835E-3</v>
      </c>
      <c r="K3968" s="2">
        <f t="shared" ref="K3968:K3971" si="805">EXP(-9.7663+1.83097*LN(F3968)+1.09511*LN(G3968))</f>
        <v>2.7649101142956961E-2</v>
      </c>
      <c r="L3968" t="s">
        <v>13</v>
      </c>
    </row>
    <row r="3969" spans="1:12" hidden="1" x14ac:dyDescent="0.3">
      <c r="A3969">
        <v>32</v>
      </c>
      <c r="B3969">
        <v>111</v>
      </c>
      <c r="C3969">
        <v>1</v>
      </c>
      <c r="D3969">
        <v>24</v>
      </c>
      <c r="E3969" t="s">
        <v>12</v>
      </c>
      <c r="F3969">
        <v>15</v>
      </c>
      <c r="G3969">
        <v>6</v>
      </c>
      <c r="J3969" s="1">
        <f t="shared" si="793"/>
        <v>1.7671458676442587E-2</v>
      </c>
      <c r="K3969" s="2">
        <f t="shared" si="805"/>
        <v>5.8089659363338444E-2</v>
      </c>
      <c r="L3969" t="s">
        <v>13</v>
      </c>
    </row>
    <row r="3970" spans="1:12" hidden="1" x14ac:dyDescent="0.3">
      <c r="A3970">
        <v>32</v>
      </c>
      <c r="B3970">
        <v>111</v>
      </c>
      <c r="C3970">
        <v>1</v>
      </c>
      <c r="D3970">
        <v>24</v>
      </c>
      <c r="E3970" t="s">
        <v>12</v>
      </c>
      <c r="F3970">
        <v>15</v>
      </c>
      <c r="G3970">
        <v>6</v>
      </c>
      <c r="J3970" s="1">
        <f t="shared" si="793"/>
        <v>1.7671458676442587E-2</v>
      </c>
      <c r="K3970" s="2">
        <f t="shared" si="805"/>
        <v>5.8089659363338444E-2</v>
      </c>
      <c r="L3970" t="s">
        <v>13</v>
      </c>
    </row>
    <row r="3971" spans="1:12" hidden="1" x14ac:dyDescent="0.3">
      <c r="A3971">
        <v>32</v>
      </c>
      <c r="B3971">
        <v>111</v>
      </c>
      <c r="C3971">
        <v>1</v>
      </c>
      <c r="D3971">
        <v>24</v>
      </c>
      <c r="E3971" t="s">
        <v>12</v>
      </c>
      <c r="F3971">
        <v>10</v>
      </c>
      <c r="G3971">
        <v>6</v>
      </c>
      <c r="J3971" s="1">
        <f t="shared" ref="J3971:J4034" si="806">((F3971*F3971/10000)*(PI()/4*C3971))</f>
        <v>7.8539816339744835E-3</v>
      </c>
      <c r="K3971" s="2">
        <f t="shared" si="805"/>
        <v>2.7649101142956961E-2</v>
      </c>
      <c r="L3971" t="s">
        <v>13</v>
      </c>
    </row>
    <row r="3972" spans="1:12" hidden="1" x14ac:dyDescent="0.3">
      <c r="A3972">
        <v>32</v>
      </c>
      <c r="B3972">
        <v>111</v>
      </c>
      <c r="C3972">
        <v>1</v>
      </c>
      <c r="D3972">
        <v>24</v>
      </c>
      <c r="E3972" t="s">
        <v>18</v>
      </c>
      <c r="F3972">
        <v>5</v>
      </c>
      <c r="G3972">
        <v>6</v>
      </c>
      <c r="J3972" s="1">
        <f t="shared" si="806"/>
        <v>1.9634954084936209E-3</v>
      </c>
      <c r="K3972" s="2">
        <f>EXP(-9.81042+1.86563*LN(F3972)+1.0563*LN(G3972))</f>
        <v>7.3344795804612326E-3</v>
      </c>
      <c r="L3972" t="s">
        <v>13</v>
      </c>
    </row>
    <row r="3973" spans="1:12" hidden="1" x14ac:dyDescent="0.3">
      <c r="A3973">
        <v>32</v>
      </c>
      <c r="B3973">
        <v>111</v>
      </c>
      <c r="C3973">
        <v>1</v>
      </c>
      <c r="D3973">
        <v>22</v>
      </c>
      <c r="E3973" t="s">
        <v>15</v>
      </c>
      <c r="F3973">
        <v>5</v>
      </c>
      <c r="G3973">
        <v>3</v>
      </c>
      <c r="J3973" s="1">
        <f t="shared" si="806"/>
        <v>1.9634954084936209E-3</v>
      </c>
      <c r="K3973" s="2">
        <f t="shared" ref="K3973:K3974" si="807">EXP(-9.7663+1.83097*LN(F3973)+1.09511*LN(G3973))</f>
        <v>3.6378364277704512E-3</v>
      </c>
      <c r="L3973" t="s">
        <v>13</v>
      </c>
    </row>
    <row r="3974" spans="1:12" hidden="1" x14ac:dyDescent="0.3">
      <c r="A3974">
        <v>32</v>
      </c>
      <c r="B3974">
        <v>111</v>
      </c>
      <c r="C3974">
        <v>1</v>
      </c>
      <c r="D3974">
        <v>14</v>
      </c>
      <c r="E3974" t="s">
        <v>14</v>
      </c>
      <c r="F3974">
        <v>5</v>
      </c>
      <c r="G3974">
        <v>3</v>
      </c>
      <c r="J3974" s="1">
        <f t="shared" si="806"/>
        <v>1.9634954084936209E-3</v>
      </c>
      <c r="K3974" s="2">
        <f t="shared" si="807"/>
        <v>3.6378364277704512E-3</v>
      </c>
      <c r="L3974" t="s">
        <v>13</v>
      </c>
    </row>
    <row r="3975" spans="1:12" hidden="1" x14ac:dyDescent="0.3">
      <c r="A3975">
        <v>32</v>
      </c>
      <c r="B3975">
        <v>111</v>
      </c>
      <c r="C3975">
        <v>1</v>
      </c>
      <c r="D3975">
        <v>24</v>
      </c>
      <c r="E3975" t="s">
        <v>18</v>
      </c>
      <c r="F3975">
        <v>10</v>
      </c>
      <c r="G3975">
        <v>3</v>
      </c>
      <c r="J3975" s="1">
        <f t="shared" si="806"/>
        <v>7.8539816339744835E-3</v>
      </c>
      <c r="K3975" s="2">
        <f>EXP(-9.81042+1.86563*LN(F3975)+1.0563*LN(G3975))</f>
        <v>1.285292313179332E-2</v>
      </c>
      <c r="L3975" t="s">
        <v>13</v>
      </c>
    </row>
    <row r="3976" spans="1:12" hidden="1" x14ac:dyDescent="0.3">
      <c r="A3976">
        <v>32</v>
      </c>
      <c r="B3976">
        <v>111</v>
      </c>
      <c r="C3976">
        <v>1</v>
      </c>
      <c r="D3976">
        <v>10</v>
      </c>
      <c r="E3976" t="s">
        <v>12</v>
      </c>
      <c r="F3976">
        <v>25</v>
      </c>
      <c r="G3976">
        <v>6</v>
      </c>
      <c r="J3976" s="1">
        <f t="shared" si="806"/>
        <v>4.9087385212340517E-2</v>
      </c>
      <c r="K3976" s="2">
        <f>EXP(-9.7663+1.83097*LN(F3976)+1.09511*LN(G3976))</f>
        <v>0.14801210491524977</v>
      </c>
      <c r="L3976" t="s">
        <v>17</v>
      </c>
    </row>
    <row r="3977" spans="1:12" hidden="1" x14ac:dyDescent="0.3">
      <c r="A3977">
        <v>32</v>
      </c>
      <c r="B3977">
        <v>117</v>
      </c>
      <c r="C3977">
        <v>1</v>
      </c>
      <c r="D3977">
        <v>24</v>
      </c>
      <c r="E3977" t="s">
        <v>18</v>
      </c>
      <c r="F3977">
        <v>10</v>
      </c>
      <c r="G3977">
        <v>3</v>
      </c>
      <c r="J3977" s="1">
        <f t="shared" si="806"/>
        <v>7.8539816339744835E-3</v>
      </c>
      <c r="K3977" s="2">
        <f>EXP(-9.81042+1.86563*LN(F3977)+1.0563*LN(G3977))</f>
        <v>1.285292313179332E-2</v>
      </c>
      <c r="L3977" t="s">
        <v>13</v>
      </c>
    </row>
    <row r="3978" spans="1:12" hidden="1" x14ac:dyDescent="0.3">
      <c r="A3978">
        <v>32</v>
      </c>
      <c r="B3978">
        <v>117</v>
      </c>
      <c r="C3978">
        <v>1</v>
      </c>
      <c r="D3978">
        <v>10</v>
      </c>
      <c r="E3978" t="s">
        <v>12</v>
      </c>
      <c r="F3978">
        <v>25</v>
      </c>
      <c r="G3978">
        <v>6</v>
      </c>
      <c r="J3978" s="1">
        <f t="shared" si="806"/>
        <v>4.9087385212340517E-2</v>
      </c>
      <c r="K3978" s="2">
        <f t="shared" ref="K3978:K3982" si="808">EXP(-9.7663+1.83097*LN(F3978)+1.09511*LN(G3978))</f>
        <v>0.14801210491524977</v>
      </c>
      <c r="L3978" t="s">
        <v>17</v>
      </c>
    </row>
    <row r="3979" spans="1:12" hidden="1" x14ac:dyDescent="0.3">
      <c r="A3979">
        <v>32</v>
      </c>
      <c r="B3979">
        <v>117</v>
      </c>
      <c r="C3979">
        <v>1</v>
      </c>
      <c r="D3979">
        <v>24</v>
      </c>
      <c r="E3979" t="s">
        <v>12</v>
      </c>
      <c r="F3979">
        <v>5</v>
      </c>
      <c r="G3979">
        <v>3</v>
      </c>
      <c r="J3979" s="1">
        <f t="shared" si="806"/>
        <v>1.9634954084936209E-3</v>
      </c>
      <c r="K3979" s="2">
        <f t="shared" si="808"/>
        <v>3.6378364277704512E-3</v>
      </c>
      <c r="L3979" t="s">
        <v>13</v>
      </c>
    </row>
    <row r="3980" spans="1:12" hidden="1" x14ac:dyDescent="0.3">
      <c r="A3980">
        <v>32</v>
      </c>
      <c r="B3980">
        <v>117</v>
      </c>
      <c r="C3980">
        <v>1</v>
      </c>
      <c r="D3980">
        <v>24</v>
      </c>
      <c r="E3980" t="s">
        <v>12</v>
      </c>
      <c r="F3980">
        <v>20</v>
      </c>
      <c r="G3980">
        <v>3</v>
      </c>
      <c r="J3980" s="1">
        <f t="shared" si="806"/>
        <v>3.1415926535897934E-2</v>
      </c>
      <c r="K3980" s="2">
        <f t="shared" si="808"/>
        <v>4.6046534436573458E-2</v>
      </c>
      <c r="L3980" t="s">
        <v>17</v>
      </c>
    </row>
    <row r="3981" spans="1:12" hidden="1" x14ac:dyDescent="0.3">
      <c r="A3981">
        <v>32</v>
      </c>
      <c r="B3981">
        <v>117</v>
      </c>
      <c r="C3981">
        <v>1</v>
      </c>
      <c r="D3981">
        <v>24</v>
      </c>
      <c r="E3981" t="s">
        <v>12</v>
      </c>
      <c r="F3981">
        <v>10</v>
      </c>
      <c r="G3981">
        <v>3</v>
      </c>
      <c r="J3981" s="1">
        <f t="shared" si="806"/>
        <v>7.8539816339744835E-3</v>
      </c>
      <c r="K3981" s="2">
        <f t="shared" si="808"/>
        <v>1.2942556175112916E-2</v>
      </c>
      <c r="L3981" t="s">
        <v>13</v>
      </c>
    </row>
    <row r="3982" spans="1:12" hidden="1" x14ac:dyDescent="0.3">
      <c r="A3982">
        <v>32</v>
      </c>
      <c r="B3982">
        <v>117</v>
      </c>
      <c r="C3982">
        <v>1</v>
      </c>
      <c r="D3982">
        <v>24</v>
      </c>
      <c r="E3982" t="s">
        <v>12</v>
      </c>
      <c r="F3982">
        <v>15</v>
      </c>
      <c r="G3982">
        <v>6</v>
      </c>
      <c r="J3982" s="1">
        <f t="shared" si="806"/>
        <v>1.7671458676442587E-2</v>
      </c>
      <c r="K3982" s="2">
        <f t="shared" si="808"/>
        <v>5.8089659363338444E-2</v>
      </c>
      <c r="L3982" t="s">
        <v>13</v>
      </c>
    </row>
    <row r="3983" spans="1:12" hidden="1" x14ac:dyDescent="0.3">
      <c r="A3983">
        <v>32</v>
      </c>
      <c r="B3983">
        <v>117</v>
      </c>
      <c r="C3983">
        <v>1</v>
      </c>
      <c r="D3983">
        <v>2</v>
      </c>
      <c r="E3983" t="s">
        <v>16</v>
      </c>
      <c r="F3983">
        <v>10</v>
      </c>
      <c r="G3983">
        <v>10</v>
      </c>
      <c r="J3983" s="1">
        <f t="shared" si="806"/>
        <v>7.8539816339744835E-3</v>
      </c>
      <c r="K3983" s="2">
        <f t="shared" ref="K3983:K3984" si="809">EXP(-9.81042+1.86563*LN(F3983)+1.0563*LN(G3983))</f>
        <v>4.5847824058857317E-2</v>
      </c>
      <c r="L3983" t="s">
        <v>13</v>
      </c>
    </row>
    <row r="3984" spans="1:12" hidden="1" x14ac:dyDescent="0.3">
      <c r="A3984">
        <v>32</v>
      </c>
      <c r="B3984">
        <v>117</v>
      </c>
      <c r="C3984">
        <v>1</v>
      </c>
      <c r="D3984">
        <v>2</v>
      </c>
      <c r="E3984" t="s">
        <v>16</v>
      </c>
      <c r="F3984">
        <v>20</v>
      </c>
      <c r="G3984">
        <v>15</v>
      </c>
      <c r="H3984">
        <v>42</v>
      </c>
      <c r="I3984">
        <v>8</v>
      </c>
      <c r="J3984" s="1">
        <f t="shared" si="806"/>
        <v>3.1415926535897934E-2</v>
      </c>
      <c r="K3984" s="2">
        <f t="shared" si="809"/>
        <v>0.25640973899293129</v>
      </c>
      <c r="L3984" t="s">
        <v>13</v>
      </c>
    </row>
    <row r="3985" spans="1:12" hidden="1" x14ac:dyDescent="0.3">
      <c r="A3985">
        <v>32</v>
      </c>
      <c r="B3985">
        <v>117</v>
      </c>
      <c r="C3985">
        <v>1</v>
      </c>
      <c r="D3985">
        <v>14</v>
      </c>
      <c r="E3985" t="s">
        <v>14</v>
      </c>
      <c r="F3985">
        <v>5</v>
      </c>
      <c r="G3985">
        <v>3</v>
      </c>
      <c r="J3985" s="1">
        <f t="shared" si="806"/>
        <v>1.9634954084936209E-3</v>
      </c>
      <c r="K3985" s="2">
        <f t="shared" ref="K3985:K3986" si="810">EXP(-9.7663+1.83097*LN(F3985)+1.09511*LN(G3985))</f>
        <v>3.6378364277704512E-3</v>
      </c>
      <c r="L3985" t="s">
        <v>13</v>
      </c>
    </row>
    <row r="3986" spans="1:12" hidden="1" x14ac:dyDescent="0.3">
      <c r="A3986">
        <v>32</v>
      </c>
      <c r="B3986">
        <v>117</v>
      </c>
      <c r="C3986">
        <v>1</v>
      </c>
      <c r="D3986">
        <v>14</v>
      </c>
      <c r="E3986" t="s">
        <v>14</v>
      </c>
      <c r="F3986">
        <v>5</v>
      </c>
      <c r="G3986">
        <v>3</v>
      </c>
      <c r="J3986" s="1">
        <f t="shared" si="806"/>
        <v>1.9634954084936209E-3</v>
      </c>
      <c r="K3986" s="2">
        <f t="shared" si="810"/>
        <v>3.6378364277704512E-3</v>
      </c>
      <c r="L3986" t="s">
        <v>13</v>
      </c>
    </row>
    <row r="3987" spans="1:12" hidden="1" x14ac:dyDescent="0.3">
      <c r="A3987">
        <v>32</v>
      </c>
      <c r="B3987">
        <v>117</v>
      </c>
      <c r="C3987">
        <v>1</v>
      </c>
      <c r="D3987">
        <v>2</v>
      </c>
      <c r="E3987" t="s">
        <v>16</v>
      </c>
      <c r="F3987">
        <v>10</v>
      </c>
      <c r="G3987">
        <v>10</v>
      </c>
      <c r="J3987" s="1">
        <f t="shared" si="806"/>
        <v>7.8539816339744835E-3</v>
      </c>
      <c r="K3987" s="2">
        <f>EXP(-9.81042+1.86563*LN(F3987)+1.0563*LN(G3987))</f>
        <v>4.5847824058857317E-2</v>
      </c>
      <c r="L3987" t="s">
        <v>13</v>
      </c>
    </row>
    <row r="3988" spans="1:12" hidden="1" x14ac:dyDescent="0.3">
      <c r="A3988">
        <v>32</v>
      </c>
      <c r="B3988">
        <v>117</v>
      </c>
      <c r="C3988">
        <v>1</v>
      </c>
      <c r="D3988">
        <v>24</v>
      </c>
      <c r="E3988" t="s">
        <v>12</v>
      </c>
      <c r="F3988">
        <v>10</v>
      </c>
      <c r="G3988">
        <v>6</v>
      </c>
      <c r="J3988" s="1">
        <f t="shared" si="806"/>
        <v>7.8539816339744835E-3</v>
      </c>
      <c r="K3988" s="2">
        <f t="shared" ref="K3988:K3991" si="811">EXP(-9.7663+1.83097*LN(F3988)+1.09511*LN(G3988))</f>
        <v>2.7649101142956961E-2</v>
      </c>
      <c r="L3988" t="s">
        <v>13</v>
      </c>
    </row>
    <row r="3989" spans="1:12" hidden="1" x14ac:dyDescent="0.3">
      <c r="A3989">
        <v>32</v>
      </c>
      <c r="B3989">
        <v>117</v>
      </c>
      <c r="C3989">
        <v>1</v>
      </c>
      <c r="D3989">
        <v>24</v>
      </c>
      <c r="E3989" t="s">
        <v>12</v>
      </c>
      <c r="F3989">
        <v>15</v>
      </c>
      <c r="G3989">
        <v>6</v>
      </c>
      <c r="J3989" s="1">
        <f t="shared" si="806"/>
        <v>1.7671458676442587E-2</v>
      </c>
      <c r="K3989" s="2">
        <f t="shared" si="811"/>
        <v>5.8089659363338444E-2</v>
      </c>
      <c r="L3989" t="s">
        <v>13</v>
      </c>
    </row>
    <row r="3990" spans="1:12" hidden="1" x14ac:dyDescent="0.3">
      <c r="A3990">
        <v>32</v>
      </c>
      <c r="B3990">
        <v>117</v>
      </c>
      <c r="C3990">
        <v>1</v>
      </c>
      <c r="D3990">
        <v>24</v>
      </c>
      <c r="E3990" t="s">
        <v>12</v>
      </c>
      <c r="F3990">
        <v>15</v>
      </c>
      <c r="G3990">
        <v>6</v>
      </c>
      <c r="J3990" s="1">
        <f t="shared" si="806"/>
        <v>1.7671458676442587E-2</v>
      </c>
      <c r="K3990" s="2">
        <f t="shared" si="811"/>
        <v>5.8089659363338444E-2</v>
      </c>
      <c r="L3990" t="s">
        <v>13</v>
      </c>
    </row>
    <row r="3991" spans="1:12" hidden="1" x14ac:dyDescent="0.3">
      <c r="A3991">
        <v>32</v>
      </c>
      <c r="B3991">
        <v>117</v>
      </c>
      <c r="C3991">
        <v>1</v>
      </c>
      <c r="D3991">
        <v>24</v>
      </c>
      <c r="E3991" t="s">
        <v>12</v>
      </c>
      <c r="F3991">
        <v>10</v>
      </c>
      <c r="G3991">
        <v>6</v>
      </c>
      <c r="J3991" s="1">
        <f t="shared" si="806"/>
        <v>7.8539816339744835E-3</v>
      </c>
      <c r="K3991" s="2">
        <f t="shared" si="811"/>
        <v>2.7649101142956961E-2</v>
      </c>
      <c r="L3991" t="s">
        <v>13</v>
      </c>
    </row>
    <row r="3992" spans="1:12" hidden="1" x14ac:dyDescent="0.3">
      <c r="A3992">
        <v>32</v>
      </c>
      <c r="B3992">
        <v>117</v>
      </c>
      <c r="C3992">
        <v>1</v>
      </c>
      <c r="D3992">
        <v>2</v>
      </c>
      <c r="E3992" t="s">
        <v>16</v>
      </c>
      <c r="F3992">
        <v>10</v>
      </c>
      <c r="G3992">
        <v>10</v>
      </c>
      <c r="J3992" s="1">
        <f t="shared" si="806"/>
        <v>7.8539816339744835E-3</v>
      </c>
      <c r="K3992" s="2">
        <f>EXP(-9.81042+1.86563*LN(F3992)+1.0563*LN(G3992))</f>
        <v>4.5847824058857317E-2</v>
      </c>
      <c r="L3992" t="s">
        <v>13</v>
      </c>
    </row>
    <row r="3993" spans="1:12" hidden="1" x14ac:dyDescent="0.3">
      <c r="A3993">
        <v>32</v>
      </c>
      <c r="B3993">
        <v>117</v>
      </c>
      <c r="C3993">
        <v>1</v>
      </c>
      <c r="D3993">
        <v>22</v>
      </c>
      <c r="E3993" t="s">
        <v>15</v>
      </c>
      <c r="F3993">
        <v>5</v>
      </c>
      <c r="G3993">
        <v>3</v>
      </c>
      <c r="J3993" s="1">
        <f t="shared" si="806"/>
        <v>1.9634954084936209E-3</v>
      </c>
      <c r="K3993" s="2">
        <f t="shared" ref="K3993:K3994" si="812">EXP(-9.7663+1.83097*LN(F3993)+1.09511*LN(G3993))</f>
        <v>3.6378364277704512E-3</v>
      </c>
      <c r="L3993" t="s">
        <v>13</v>
      </c>
    </row>
    <row r="3994" spans="1:12" hidden="1" x14ac:dyDescent="0.3">
      <c r="A3994">
        <v>32</v>
      </c>
      <c r="B3994">
        <v>117</v>
      </c>
      <c r="C3994">
        <v>1</v>
      </c>
      <c r="D3994">
        <v>14</v>
      </c>
      <c r="E3994" t="s">
        <v>14</v>
      </c>
      <c r="F3994">
        <v>5</v>
      </c>
      <c r="G3994">
        <v>3</v>
      </c>
      <c r="J3994" s="1">
        <f t="shared" si="806"/>
        <v>1.9634954084936209E-3</v>
      </c>
      <c r="K3994" s="2">
        <f t="shared" si="812"/>
        <v>3.6378364277704512E-3</v>
      </c>
      <c r="L3994" t="s">
        <v>13</v>
      </c>
    </row>
    <row r="3995" spans="1:12" hidden="1" x14ac:dyDescent="0.3">
      <c r="A3995">
        <v>32</v>
      </c>
      <c r="B3995">
        <v>117</v>
      </c>
      <c r="C3995">
        <v>1</v>
      </c>
      <c r="D3995">
        <v>24</v>
      </c>
      <c r="E3995" t="s">
        <v>18</v>
      </c>
      <c r="F3995">
        <v>10</v>
      </c>
      <c r="G3995">
        <v>3</v>
      </c>
      <c r="J3995" s="1">
        <f t="shared" si="806"/>
        <v>7.8539816339744835E-3</v>
      </c>
      <c r="K3995" s="2">
        <f>EXP(-9.81042+1.86563*LN(F3995)+1.0563*LN(G3995))</f>
        <v>1.285292313179332E-2</v>
      </c>
      <c r="L3995" t="s">
        <v>13</v>
      </c>
    </row>
    <row r="3996" spans="1:12" hidden="1" x14ac:dyDescent="0.3">
      <c r="A3996">
        <v>32</v>
      </c>
      <c r="B3996">
        <v>117</v>
      </c>
      <c r="C3996">
        <v>1</v>
      </c>
      <c r="D3996">
        <v>10</v>
      </c>
      <c r="E3996" t="s">
        <v>12</v>
      </c>
      <c r="F3996">
        <v>25</v>
      </c>
      <c r="G3996">
        <v>6</v>
      </c>
      <c r="J3996" s="1">
        <f t="shared" si="806"/>
        <v>4.9087385212340517E-2</v>
      </c>
      <c r="K3996" s="2">
        <f t="shared" ref="K3996:K3997" si="813">EXP(-9.7663+1.83097*LN(F3996)+1.09511*LN(G3996))</f>
        <v>0.14801210491524977</v>
      </c>
      <c r="L3996" t="s">
        <v>17</v>
      </c>
    </row>
    <row r="3997" spans="1:12" hidden="1" x14ac:dyDescent="0.3">
      <c r="A3997">
        <v>32</v>
      </c>
      <c r="B3997">
        <v>117</v>
      </c>
      <c r="C3997">
        <v>1</v>
      </c>
      <c r="D3997">
        <v>24</v>
      </c>
      <c r="E3997" t="s">
        <v>12</v>
      </c>
      <c r="F3997">
        <v>5</v>
      </c>
      <c r="G3997">
        <v>3</v>
      </c>
      <c r="J3997" s="1">
        <f t="shared" si="806"/>
        <v>1.9634954084936209E-3</v>
      </c>
      <c r="K3997" s="2">
        <f t="shared" si="813"/>
        <v>3.6378364277704512E-3</v>
      </c>
      <c r="L3997" t="s">
        <v>13</v>
      </c>
    </row>
    <row r="3998" spans="1:12" hidden="1" x14ac:dyDescent="0.3">
      <c r="A3998">
        <v>32</v>
      </c>
      <c r="B3998">
        <v>117</v>
      </c>
      <c r="C3998">
        <v>1</v>
      </c>
      <c r="D3998">
        <v>24</v>
      </c>
      <c r="E3998" t="s">
        <v>18</v>
      </c>
      <c r="F3998">
        <v>10</v>
      </c>
      <c r="G3998">
        <v>5</v>
      </c>
      <c r="J3998" s="1">
        <f t="shared" si="806"/>
        <v>7.8539816339744835E-3</v>
      </c>
      <c r="K3998" s="2">
        <f>EXP(-9.81042+1.86563*LN(F3998)+1.0563*LN(G3998))</f>
        <v>2.2046555420420225E-2</v>
      </c>
      <c r="L3998" t="s">
        <v>13</v>
      </c>
    </row>
    <row r="3999" spans="1:12" hidden="1" x14ac:dyDescent="0.3">
      <c r="A3999">
        <v>32</v>
      </c>
      <c r="B3999">
        <v>117</v>
      </c>
      <c r="C3999">
        <v>1</v>
      </c>
      <c r="D3999">
        <v>10</v>
      </c>
      <c r="E3999" t="s">
        <v>12</v>
      </c>
      <c r="F3999">
        <v>10</v>
      </c>
      <c r="G3999">
        <v>3</v>
      </c>
      <c r="J3999" s="1">
        <f t="shared" si="806"/>
        <v>7.8539816339744835E-3</v>
      </c>
      <c r="K3999" s="2">
        <f t="shared" ref="K3999:K4000" si="814">EXP(-9.7663+1.83097*LN(F3999)+1.09511*LN(G3999))</f>
        <v>1.2942556175112916E-2</v>
      </c>
      <c r="L3999" t="s">
        <v>13</v>
      </c>
    </row>
    <row r="4000" spans="1:12" hidden="1" x14ac:dyDescent="0.3">
      <c r="A4000">
        <v>32</v>
      </c>
      <c r="B4000">
        <v>117</v>
      </c>
      <c r="C4000">
        <v>1</v>
      </c>
      <c r="D4000">
        <v>10</v>
      </c>
      <c r="E4000" t="s">
        <v>12</v>
      </c>
      <c r="F4000">
        <v>5</v>
      </c>
      <c r="G4000">
        <v>3</v>
      </c>
      <c r="J4000" s="1">
        <f t="shared" si="806"/>
        <v>1.9634954084936209E-3</v>
      </c>
      <c r="K4000" s="2">
        <f t="shared" si="814"/>
        <v>3.6378364277704512E-3</v>
      </c>
      <c r="L4000" t="s">
        <v>13</v>
      </c>
    </row>
    <row r="4001" spans="1:12" hidden="1" x14ac:dyDescent="0.3">
      <c r="A4001">
        <v>32</v>
      </c>
      <c r="B4001">
        <v>117</v>
      </c>
      <c r="C4001">
        <v>1</v>
      </c>
      <c r="D4001">
        <v>2</v>
      </c>
      <c r="E4001" t="s">
        <v>16</v>
      </c>
      <c r="F4001">
        <v>10</v>
      </c>
      <c r="G4001">
        <v>10</v>
      </c>
      <c r="J4001" s="1">
        <f t="shared" si="806"/>
        <v>7.8539816339744835E-3</v>
      </c>
      <c r="K4001" s="2">
        <f t="shared" ref="K4001:K4002" si="815">EXP(-9.81042+1.86563*LN(F4001)+1.0563*LN(G4001))</f>
        <v>4.5847824058857317E-2</v>
      </c>
      <c r="L4001" t="s">
        <v>13</v>
      </c>
    </row>
    <row r="4002" spans="1:12" hidden="1" x14ac:dyDescent="0.3">
      <c r="A4002">
        <v>32</v>
      </c>
      <c r="B4002">
        <v>117</v>
      </c>
      <c r="C4002">
        <v>1</v>
      </c>
      <c r="D4002">
        <v>24</v>
      </c>
      <c r="E4002" t="s">
        <v>18</v>
      </c>
      <c r="F4002">
        <v>10</v>
      </c>
      <c r="G4002">
        <v>6</v>
      </c>
      <c r="J4002" s="1">
        <f t="shared" si="806"/>
        <v>7.8539816339744835E-3</v>
      </c>
      <c r="K4002" s="2">
        <f t="shared" si="815"/>
        <v>2.6728826664807165E-2</v>
      </c>
      <c r="L4002" t="s">
        <v>13</v>
      </c>
    </row>
    <row r="4003" spans="1:12" hidden="1" x14ac:dyDescent="0.3">
      <c r="A4003">
        <v>32</v>
      </c>
      <c r="B4003">
        <v>117</v>
      </c>
      <c r="C4003">
        <v>1</v>
      </c>
      <c r="D4003">
        <v>22</v>
      </c>
      <c r="E4003" t="s">
        <v>15</v>
      </c>
      <c r="F4003">
        <v>5</v>
      </c>
      <c r="G4003">
        <v>3</v>
      </c>
      <c r="J4003" s="1">
        <f t="shared" si="806"/>
        <v>1.9634954084936209E-3</v>
      </c>
      <c r="K4003" s="2">
        <f t="shared" ref="K4003:K4007" si="816">EXP(-9.7663+1.83097*LN(F4003)+1.09511*LN(G4003))</f>
        <v>3.6378364277704512E-3</v>
      </c>
      <c r="L4003" t="s">
        <v>13</v>
      </c>
    </row>
    <row r="4004" spans="1:12" hidden="1" x14ac:dyDescent="0.3">
      <c r="A4004">
        <v>32</v>
      </c>
      <c r="B4004">
        <v>117</v>
      </c>
      <c r="C4004">
        <v>1</v>
      </c>
      <c r="D4004">
        <v>24</v>
      </c>
      <c r="E4004" t="s">
        <v>12</v>
      </c>
      <c r="F4004">
        <v>15</v>
      </c>
      <c r="G4004">
        <v>6</v>
      </c>
      <c r="J4004" s="1">
        <f t="shared" si="806"/>
        <v>1.7671458676442587E-2</v>
      </c>
      <c r="K4004" s="2">
        <f t="shared" si="816"/>
        <v>5.8089659363338444E-2</v>
      </c>
      <c r="L4004" t="s">
        <v>13</v>
      </c>
    </row>
    <row r="4005" spans="1:12" hidden="1" x14ac:dyDescent="0.3">
      <c r="A4005">
        <v>32</v>
      </c>
      <c r="B4005">
        <v>117</v>
      </c>
      <c r="C4005">
        <v>1</v>
      </c>
      <c r="D4005">
        <v>24</v>
      </c>
      <c r="E4005" t="s">
        <v>12</v>
      </c>
      <c r="F4005">
        <v>10</v>
      </c>
      <c r="G4005">
        <v>6</v>
      </c>
      <c r="J4005" s="1">
        <f t="shared" si="806"/>
        <v>7.8539816339744835E-3</v>
      </c>
      <c r="K4005" s="2">
        <f t="shared" si="816"/>
        <v>2.7649101142956961E-2</v>
      </c>
      <c r="L4005" t="s">
        <v>13</v>
      </c>
    </row>
    <row r="4006" spans="1:12" hidden="1" x14ac:dyDescent="0.3">
      <c r="A4006">
        <v>32</v>
      </c>
      <c r="B4006">
        <v>117</v>
      </c>
      <c r="C4006">
        <v>1</v>
      </c>
      <c r="D4006">
        <v>24</v>
      </c>
      <c r="E4006" t="s">
        <v>12</v>
      </c>
      <c r="F4006">
        <v>10</v>
      </c>
      <c r="G4006">
        <v>6</v>
      </c>
      <c r="J4006" s="1">
        <f t="shared" si="806"/>
        <v>7.8539816339744835E-3</v>
      </c>
      <c r="K4006" s="2">
        <f t="shared" si="816"/>
        <v>2.7649101142956961E-2</v>
      </c>
      <c r="L4006" t="s">
        <v>13</v>
      </c>
    </row>
    <row r="4007" spans="1:12" hidden="1" x14ac:dyDescent="0.3">
      <c r="A4007">
        <v>32</v>
      </c>
      <c r="B4007">
        <v>117</v>
      </c>
      <c r="C4007">
        <v>1</v>
      </c>
      <c r="D4007">
        <v>24</v>
      </c>
      <c r="E4007" t="s">
        <v>12</v>
      </c>
      <c r="F4007">
        <v>15</v>
      </c>
      <c r="G4007">
        <v>6</v>
      </c>
      <c r="J4007" s="1">
        <f t="shared" si="806"/>
        <v>1.7671458676442587E-2</v>
      </c>
      <c r="K4007" s="2">
        <f t="shared" si="816"/>
        <v>5.8089659363338444E-2</v>
      </c>
      <c r="L4007" t="s">
        <v>13</v>
      </c>
    </row>
    <row r="4008" spans="1:12" hidden="1" x14ac:dyDescent="0.3">
      <c r="A4008">
        <v>32</v>
      </c>
      <c r="B4008">
        <v>117</v>
      </c>
      <c r="C4008">
        <v>1</v>
      </c>
      <c r="D4008">
        <v>24</v>
      </c>
      <c r="E4008" t="s">
        <v>18</v>
      </c>
      <c r="F4008">
        <v>15</v>
      </c>
      <c r="G4008">
        <v>6</v>
      </c>
      <c r="J4008" s="1">
        <f t="shared" si="806"/>
        <v>1.7671458676442587E-2</v>
      </c>
      <c r="K4008" s="2">
        <f t="shared" ref="K4008:K4009" si="817">EXP(-9.81042+1.86563*LN(F4008)+1.0563*LN(G4008))</f>
        <v>5.6950957515054322E-2</v>
      </c>
      <c r="L4008" t="s">
        <v>13</v>
      </c>
    </row>
    <row r="4009" spans="1:12" hidden="1" x14ac:dyDescent="0.3">
      <c r="A4009">
        <v>32</v>
      </c>
      <c r="B4009">
        <v>117</v>
      </c>
      <c r="C4009">
        <v>1</v>
      </c>
      <c r="D4009">
        <v>24</v>
      </c>
      <c r="E4009" t="s">
        <v>18</v>
      </c>
      <c r="F4009">
        <v>10</v>
      </c>
      <c r="G4009">
        <v>6</v>
      </c>
      <c r="J4009" s="1">
        <f t="shared" si="806"/>
        <v>7.8539816339744835E-3</v>
      </c>
      <c r="K4009" s="2">
        <f t="shared" si="817"/>
        <v>2.6728826664807165E-2</v>
      </c>
      <c r="L4009" t="s">
        <v>13</v>
      </c>
    </row>
    <row r="4010" spans="1:12" hidden="1" x14ac:dyDescent="0.3">
      <c r="A4010">
        <v>32</v>
      </c>
      <c r="B4010">
        <v>117</v>
      </c>
      <c r="C4010">
        <v>1</v>
      </c>
      <c r="D4010">
        <v>24</v>
      </c>
      <c r="E4010" t="s">
        <v>12</v>
      </c>
      <c r="F4010">
        <v>5</v>
      </c>
      <c r="G4010">
        <v>6</v>
      </c>
      <c r="J4010" s="1">
        <f t="shared" si="806"/>
        <v>1.9634954084936209E-3</v>
      </c>
      <c r="K4010" s="2">
        <f>EXP(-9.7663+1.83097*LN(F4010)+1.09511*LN(G4010))</f>
        <v>7.7714870209617563E-3</v>
      </c>
      <c r="L4010" t="s">
        <v>13</v>
      </c>
    </row>
    <row r="4011" spans="1:12" hidden="1" x14ac:dyDescent="0.3">
      <c r="A4011">
        <v>35</v>
      </c>
      <c r="B4011">
        <v>114</v>
      </c>
      <c r="C4011">
        <v>1</v>
      </c>
      <c r="D4011">
        <v>24</v>
      </c>
      <c r="E4011" t="s">
        <v>18</v>
      </c>
      <c r="F4011">
        <v>10</v>
      </c>
      <c r="G4011">
        <v>5</v>
      </c>
      <c r="J4011" s="1">
        <f t="shared" si="806"/>
        <v>7.8539816339744835E-3</v>
      </c>
      <c r="K4011" s="2">
        <f>EXP(-9.81042+1.86563*LN(F4011)+1.0563*LN(G4011))</f>
        <v>2.2046555420420225E-2</v>
      </c>
      <c r="L4011" t="s">
        <v>13</v>
      </c>
    </row>
    <row r="4012" spans="1:12" hidden="1" x14ac:dyDescent="0.3">
      <c r="A4012">
        <v>35</v>
      </c>
      <c r="B4012">
        <v>114</v>
      </c>
      <c r="C4012">
        <v>1</v>
      </c>
      <c r="D4012">
        <v>10</v>
      </c>
      <c r="E4012" t="s">
        <v>12</v>
      </c>
      <c r="F4012">
        <v>10</v>
      </c>
      <c r="G4012">
        <v>3</v>
      </c>
      <c r="J4012" s="1">
        <f t="shared" si="806"/>
        <v>7.8539816339744835E-3</v>
      </c>
      <c r="K4012" s="2">
        <f t="shared" ref="K4012:K4013" si="818">EXP(-9.7663+1.83097*LN(F4012)+1.09511*LN(G4012))</f>
        <v>1.2942556175112916E-2</v>
      </c>
      <c r="L4012" t="s">
        <v>13</v>
      </c>
    </row>
    <row r="4013" spans="1:12" hidden="1" x14ac:dyDescent="0.3">
      <c r="A4013">
        <v>35</v>
      </c>
      <c r="B4013">
        <v>114</v>
      </c>
      <c r="C4013">
        <v>1</v>
      </c>
      <c r="D4013">
        <v>14</v>
      </c>
      <c r="E4013" t="s">
        <v>14</v>
      </c>
      <c r="F4013">
        <v>5</v>
      </c>
      <c r="G4013">
        <v>3</v>
      </c>
      <c r="J4013" s="1">
        <f t="shared" si="806"/>
        <v>1.9634954084936209E-3</v>
      </c>
      <c r="K4013" s="2">
        <f t="shared" si="818"/>
        <v>3.6378364277704512E-3</v>
      </c>
      <c r="L4013" t="s">
        <v>13</v>
      </c>
    </row>
    <row r="4014" spans="1:12" hidden="1" x14ac:dyDescent="0.3">
      <c r="A4014">
        <v>35</v>
      </c>
      <c r="B4014">
        <v>114</v>
      </c>
      <c r="C4014">
        <v>1</v>
      </c>
      <c r="D4014">
        <v>2</v>
      </c>
      <c r="E4014" t="s">
        <v>16</v>
      </c>
      <c r="F4014">
        <v>10</v>
      </c>
      <c r="G4014">
        <v>10</v>
      </c>
      <c r="J4014" s="1">
        <f t="shared" si="806"/>
        <v>7.8539816339744835E-3</v>
      </c>
      <c r="K4014" s="2">
        <f>EXP(-9.81042+1.86563*LN(F4014)+1.0563*LN(G4014))</f>
        <v>4.5847824058857317E-2</v>
      </c>
      <c r="L4014" t="s">
        <v>13</v>
      </c>
    </row>
    <row r="4015" spans="1:12" hidden="1" x14ac:dyDescent="0.3">
      <c r="A4015">
        <v>35</v>
      </c>
      <c r="B4015">
        <v>114</v>
      </c>
      <c r="C4015">
        <v>1</v>
      </c>
      <c r="D4015">
        <v>10</v>
      </c>
      <c r="E4015" t="s">
        <v>12</v>
      </c>
      <c r="F4015">
        <v>25</v>
      </c>
      <c r="G4015">
        <v>6</v>
      </c>
      <c r="J4015" s="1">
        <f t="shared" si="806"/>
        <v>4.9087385212340517E-2</v>
      </c>
      <c r="K4015" s="2">
        <f t="shared" ref="K4015:K4026" si="819">EXP(-9.7663+1.83097*LN(F4015)+1.09511*LN(G4015))</f>
        <v>0.14801210491524977</v>
      </c>
      <c r="L4015" t="s">
        <v>17</v>
      </c>
    </row>
    <row r="4016" spans="1:12" hidden="1" x14ac:dyDescent="0.3">
      <c r="A4016">
        <v>35</v>
      </c>
      <c r="B4016">
        <v>114</v>
      </c>
      <c r="C4016">
        <v>1</v>
      </c>
      <c r="D4016">
        <v>24</v>
      </c>
      <c r="E4016" t="s">
        <v>15</v>
      </c>
      <c r="F4016">
        <v>5</v>
      </c>
      <c r="G4016">
        <v>3</v>
      </c>
      <c r="J4016" s="1">
        <f t="shared" si="806"/>
        <v>1.9634954084936209E-3</v>
      </c>
      <c r="K4016" s="2">
        <f t="shared" si="819"/>
        <v>3.6378364277704512E-3</v>
      </c>
      <c r="L4016" t="s">
        <v>13</v>
      </c>
    </row>
    <row r="4017" spans="1:12" hidden="1" x14ac:dyDescent="0.3">
      <c r="A4017">
        <v>35</v>
      </c>
      <c r="B4017">
        <v>114</v>
      </c>
      <c r="C4017">
        <v>1</v>
      </c>
      <c r="D4017">
        <v>24</v>
      </c>
      <c r="E4017" t="s">
        <v>15</v>
      </c>
      <c r="F4017">
        <v>10</v>
      </c>
      <c r="G4017">
        <v>5</v>
      </c>
      <c r="J4017" s="1">
        <f t="shared" si="806"/>
        <v>7.8539816339744835E-3</v>
      </c>
      <c r="K4017" s="2">
        <f t="shared" si="819"/>
        <v>2.2644818432641822E-2</v>
      </c>
      <c r="L4017" t="s">
        <v>13</v>
      </c>
    </row>
    <row r="4018" spans="1:12" hidden="1" x14ac:dyDescent="0.3">
      <c r="A4018">
        <v>35</v>
      </c>
      <c r="B4018">
        <v>114</v>
      </c>
      <c r="C4018">
        <v>1</v>
      </c>
      <c r="D4018">
        <v>24</v>
      </c>
      <c r="E4018" t="s">
        <v>15</v>
      </c>
      <c r="F4018">
        <v>15</v>
      </c>
      <c r="G4018">
        <v>6</v>
      </c>
      <c r="J4018" s="1">
        <f t="shared" si="806"/>
        <v>1.7671458676442587E-2</v>
      </c>
      <c r="K4018" s="2">
        <f t="shared" si="819"/>
        <v>5.8089659363338444E-2</v>
      </c>
      <c r="L4018" t="s">
        <v>13</v>
      </c>
    </row>
    <row r="4019" spans="1:12" hidden="1" x14ac:dyDescent="0.3">
      <c r="A4019">
        <v>35</v>
      </c>
      <c r="B4019">
        <v>114</v>
      </c>
      <c r="C4019">
        <v>1</v>
      </c>
      <c r="D4019">
        <v>24</v>
      </c>
      <c r="E4019" t="s">
        <v>15</v>
      </c>
      <c r="F4019">
        <v>10</v>
      </c>
      <c r="G4019">
        <v>6</v>
      </c>
      <c r="J4019" s="1">
        <f t="shared" si="806"/>
        <v>7.8539816339744835E-3</v>
      </c>
      <c r="K4019" s="2">
        <f t="shared" si="819"/>
        <v>2.7649101142956961E-2</v>
      </c>
      <c r="L4019" t="s">
        <v>13</v>
      </c>
    </row>
    <row r="4020" spans="1:12" hidden="1" x14ac:dyDescent="0.3">
      <c r="A4020">
        <v>35</v>
      </c>
      <c r="B4020">
        <v>114</v>
      </c>
      <c r="C4020">
        <v>1</v>
      </c>
      <c r="D4020">
        <v>24</v>
      </c>
      <c r="E4020" t="s">
        <v>15</v>
      </c>
      <c r="F4020">
        <v>5</v>
      </c>
      <c r="G4020">
        <v>6</v>
      </c>
      <c r="J4020" s="1">
        <f t="shared" si="806"/>
        <v>1.9634954084936209E-3</v>
      </c>
      <c r="K4020" s="2">
        <f t="shared" si="819"/>
        <v>7.7714870209617563E-3</v>
      </c>
      <c r="L4020" t="s">
        <v>13</v>
      </c>
    </row>
    <row r="4021" spans="1:12" hidden="1" x14ac:dyDescent="0.3">
      <c r="A4021">
        <v>35</v>
      </c>
      <c r="B4021">
        <v>114</v>
      </c>
      <c r="C4021">
        <v>1</v>
      </c>
      <c r="D4021">
        <v>22</v>
      </c>
      <c r="E4021" t="s">
        <v>15</v>
      </c>
      <c r="F4021">
        <v>5</v>
      </c>
      <c r="G4021">
        <v>3</v>
      </c>
      <c r="J4021" s="1">
        <f t="shared" si="806"/>
        <v>1.9634954084936209E-3</v>
      </c>
      <c r="K4021" s="2">
        <f t="shared" si="819"/>
        <v>3.6378364277704512E-3</v>
      </c>
      <c r="L4021" t="s">
        <v>13</v>
      </c>
    </row>
    <row r="4022" spans="1:12" hidden="1" x14ac:dyDescent="0.3">
      <c r="A4022">
        <v>35</v>
      </c>
      <c r="B4022">
        <v>114</v>
      </c>
      <c r="C4022">
        <v>1</v>
      </c>
      <c r="D4022">
        <v>10</v>
      </c>
      <c r="E4022" t="s">
        <v>12</v>
      </c>
      <c r="F4022">
        <v>5</v>
      </c>
      <c r="G4022">
        <v>3</v>
      </c>
      <c r="J4022" s="1">
        <f t="shared" si="806"/>
        <v>1.9634954084936209E-3</v>
      </c>
      <c r="K4022" s="2">
        <f t="shared" si="819"/>
        <v>3.6378364277704512E-3</v>
      </c>
      <c r="L4022" t="s">
        <v>13</v>
      </c>
    </row>
    <row r="4023" spans="1:12" hidden="1" x14ac:dyDescent="0.3">
      <c r="A4023">
        <v>35</v>
      </c>
      <c r="B4023">
        <v>114</v>
      </c>
      <c r="C4023">
        <v>1</v>
      </c>
      <c r="D4023">
        <v>24</v>
      </c>
      <c r="E4023" t="s">
        <v>12</v>
      </c>
      <c r="F4023">
        <v>5</v>
      </c>
      <c r="G4023">
        <v>3</v>
      </c>
      <c r="J4023" s="1">
        <f t="shared" si="806"/>
        <v>1.9634954084936209E-3</v>
      </c>
      <c r="K4023" s="2">
        <f t="shared" si="819"/>
        <v>3.6378364277704512E-3</v>
      </c>
      <c r="L4023" t="s">
        <v>13</v>
      </c>
    </row>
    <row r="4024" spans="1:12" hidden="1" x14ac:dyDescent="0.3">
      <c r="A4024">
        <v>35</v>
      </c>
      <c r="B4024">
        <v>114</v>
      </c>
      <c r="C4024">
        <v>1</v>
      </c>
      <c r="D4024">
        <v>24</v>
      </c>
      <c r="E4024" t="s">
        <v>12</v>
      </c>
      <c r="F4024">
        <v>20</v>
      </c>
      <c r="G4024">
        <v>3</v>
      </c>
      <c r="J4024" s="1">
        <f t="shared" si="806"/>
        <v>3.1415926535897934E-2</v>
      </c>
      <c r="K4024" s="2">
        <f t="shared" si="819"/>
        <v>4.6046534436573458E-2</v>
      </c>
      <c r="L4024" t="s">
        <v>17</v>
      </c>
    </row>
    <row r="4025" spans="1:12" hidden="1" x14ac:dyDescent="0.3">
      <c r="A4025">
        <v>35</v>
      </c>
      <c r="B4025">
        <v>114</v>
      </c>
      <c r="C4025">
        <v>1</v>
      </c>
      <c r="D4025">
        <v>24</v>
      </c>
      <c r="E4025" t="s">
        <v>12</v>
      </c>
      <c r="F4025">
        <v>10</v>
      </c>
      <c r="G4025">
        <v>3</v>
      </c>
      <c r="J4025" s="1">
        <f t="shared" si="806"/>
        <v>7.8539816339744835E-3</v>
      </c>
      <c r="K4025" s="2">
        <f t="shared" si="819"/>
        <v>1.2942556175112916E-2</v>
      </c>
      <c r="L4025" t="s">
        <v>13</v>
      </c>
    </row>
    <row r="4026" spans="1:12" hidden="1" x14ac:dyDescent="0.3">
      <c r="A4026">
        <v>35</v>
      </c>
      <c r="B4026">
        <v>114</v>
      </c>
      <c r="C4026">
        <v>1</v>
      </c>
      <c r="D4026">
        <v>24</v>
      </c>
      <c r="E4026" t="s">
        <v>12</v>
      </c>
      <c r="F4026">
        <v>15</v>
      </c>
      <c r="G4026">
        <v>6</v>
      </c>
      <c r="J4026" s="1">
        <f t="shared" si="806"/>
        <v>1.7671458676442587E-2</v>
      </c>
      <c r="K4026" s="2">
        <f t="shared" si="819"/>
        <v>5.8089659363338444E-2</v>
      </c>
      <c r="L4026" t="s">
        <v>13</v>
      </c>
    </row>
    <row r="4027" spans="1:12" hidden="1" x14ac:dyDescent="0.3">
      <c r="A4027">
        <v>35</v>
      </c>
      <c r="B4027">
        <v>114</v>
      </c>
      <c r="C4027">
        <v>1</v>
      </c>
      <c r="D4027">
        <v>2</v>
      </c>
      <c r="E4027" t="s">
        <v>16</v>
      </c>
      <c r="F4027">
        <v>10</v>
      </c>
      <c r="G4027">
        <v>10</v>
      </c>
      <c r="J4027" s="1">
        <f t="shared" si="806"/>
        <v>7.8539816339744835E-3</v>
      </c>
      <c r="K4027" s="2">
        <f>EXP(-9.81042+1.86563*LN(F4027)+1.0563*LN(G4027))</f>
        <v>4.5847824058857317E-2</v>
      </c>
      <c r="L4027" t="s">
        <v>13</v>
      </c>
    </row>
    <row r="4028" spans="1:12" hidden="1" x14ac:dyDescent="0.3">
      <c r="A4028">
        <v>35</v>
      </c>
      <c r="B4028">
        <v>114</v>
      </c>
      <c r="C4028">
        <v>1</v>
      </c>
      <c r="D4028">
        <v>10</v>
      </c>
      <c r="E4028" t="s">
        <v>12</v>
      </c>
      <c r="F4028">
        <v>25</v>
      </c>
      <c r="G4028">
        <v>6</v>
      </c>
      <c r="J4028" s="1">
        <f t="shared" si="806"/>
        <v>4.9087385212340517E-2</v>
      </c>
      <c r="K4028" s="2">
        <f t="shared" ref="K4028:K4032" si="820">EXP(-9.7663+1.83097*LN(F4028)+1.09511*LN(G4028))</f>
        <v>0.14801210491524977</v>
      </c>
      <c r="L4028" t="s">
        <v>17</v>
      </c>
    </row>
    <row r="4029" spans="1:12" hidden="1" x14ac:dyDescent="0.3">
      <c r="A4029">
        <v>35</v>
      </c>
      <c r="B4029">
        <v>114</v>
      </c>
      <c r="C4029">
        <v>1</v>
      </c>
      <c r="D4029">
        <v>24</v>
      </c>
      <c r="E4029" t="s">
        <v>12</v>
      </c>
      <c r="F4029">
        <v>5</v>
      </c>
      <c r="G4029">
        <v>3</v>
      </c>
      <c r="J4029" s="1">
        <f t="shared" si="806"/>
        <v>1.9634954084936209E-3</v>
      </c>
      <c r="K4029" s="2">
        <f t="shared" si="820"/>
        <v>3.6378364277704512E-3</v>
      </c>
      <c r="L4029" t="s">
        <v>13</v>
      </c>
    </row>
    <row r="4030" spans="1:12" hidden="1" x14ac:dyDescent="0.3">
      <c r="A4030">
        <v>35</v>
      </c>
      <c r="B4030">
        <v>114</v>
      </c>
      <c r="C4030">
        <v>1</v>
      </c>
      <c r="D4030">
        <v>24</v>
      </c>
      <c r="E4030" t="s">
        <v>12</v>
      </c>
      <c r="F4030">
        <v>20</v>
      </c>
      <c r="G4030">
        <v>3</v>
      </c>
      <c r="J4030" s="1">
        <f t="shared" si="806"/>
        <v>3.1415926535897934E-2</v>
      </c>
      <c r="K4030" s="2">
        <f t="shared" si="820"/>
        <v>4.6046534436573458E-2</v>
      </c>
      <c r="L4030" t="s">
        <v>17</v>
      </c>
    </row>
    <row r="4031" spans="1:12" hidden="1" x14ac:dyDescent="0.3">
      <c r="A4031">
        <v>35</v>
      </c>
      <c r="B4031">
        <v>114</v>
      </c>
      <c r="C4031">
        <v>1</v>
      </c>
      <c r="D4031">
        <v>24</v>
      </c>
      <c r="E4031" t="s">
        <v>12</v>
      </c>
      <c r="F4031">
        <v>10</v>
      </c>
      <c r="G4031">
        <v>3</v>
      </c>
      <c r="J4031" s="1">
        <f t="shared" si="806"/>
        <v>7.8539816339744835E-3</v>
      </c>
      <c r="K4031" s="2">
        <f t="shared" si="820"/>
        <v>1.2942556175112916E-2</v>
      </c>
      <c r="L4031" t="s">
        <v>13</v>
      </c>
    </row>
    <row r="4032" spans="1:12" hidden="1" x14ac:dyDescent="0.3">
      <c r="A4032">
        <v>35</v>
      </c>
      <c r="B4032">
        <v>114</v>
      </c>
      <c r="C4032">
        <v>1</v>
      </c>
      <c r="D4032">
        <v>24</v>
      </c>
      <c r="E4032" t="s">
        <v>12</v>
      </c>
      <c r="F4032">
        <v>15</v>
      </c>
      <c r="G4032">
        <v>6</v>
      </c>
      <c r="J4032" s="1">
        <f t="shared" si="806"/>
        <v>1.7671458676442587E-2</v>
      </c>
      <c r="K4032" s="2">
        <f t="shared" si="820"/>
        <v>5.8089659363338444E-2</v>
      </c>
      <c r="L4032" t="s">
        <v>13</v>
      </c>
    </row>
    <row r="4033" spans="1:12" hidden="1" x14ac:dyDescent="0.3">
      <c r="A4033">
        <v>35</v>
      </c>
      <c r="B4033">
        <v>114</v>
      </c>
      <c r="C4033">
        <v>1</v>
      </c>
      <c r="D4033">
        <v>2</v>
      </c>
      <c r="E4033" t="s">
        <v>16</v>
      </c>
      <c r="F4033">
        <v>15</v>
      </c>
      <c r="G4033">
        <v>10</v>
      </c>
      <c r="H4033">
        <v>42</v>
      </c>
      <c r="I4033">
        <v>8</v>
      </c>
      <c r="J4033" s="1">
        <f t="shared" si="806"/>
        <v>1.7671458676442587E-2</v>
      </c>
      <c r="K4033" s="2">
        <f t="shared" ref="K4033:K4034" si="821">EXP(-9.81042+1.86563*LN(F4033)+1.0563*LN(G4033))</f>
        <v>9.7687695493628809E-2</v>
      </c>
      <c r="L4033" t="s">
        <v>13</v>
      </c>
    </row>
    <row r="4034" spans="1:12" hidden="1" x14ac:dyDescent="0.3">
      <c r="A4034">
        <v>35</v>
      </c>
      <c r="B4034">
        <v>114</v>
      </c>
      <c r="C4034">
        <v>1</v>
      </c>
      <c r="D4034">
        <v>2</v>
      </c>
      <c r="E4034" t="s">
        <v>16</v>
      </c>
      <c r="F4034">
        <v>10</v>
      </c>
      <c r="G4034">
        <v>10</v>
      </c>
      <c r="J4034" s="1">
        <f t="shared" si="806"/>
        <v>7.8539816339744835E-3</v>
      </c>
      <c r="K4034" s="2">
        <f t="shared" si="821"/>
        <v>4.5847824058857317E-2</v>
      </c>
      <c r="L4034" t="s">
        <v>13</v>
      </c>
    </row>
    <row r="4035" spans="1:12" hidden="1" x14ac:dyDescent="0.3">
      <c r="A4035">
        <v>35</v>
      </c>
      <c r="B4035">
        <v>114</v>
      </c>
      <c r="C4035">
        <v>1</v>
      </c>
      <c r="D4035">
        <v>14</v>
      </c>
      <c r="E4035" t="s">
        <v>14</v>
      </c>
      <c r="F4035">
        <v>5</v>
      </c>
      <c r="G4035">
        <v>3</v>
      </c>
      <c r="J4035" s="1">
        <f t="shared" ref="J4035:J4098" si="822">((F4035*F4035/10000)*(PI()/4*C4035))</f>
        <v>1.9634954084936209E-3</v>
      </c>
      <c r="K4035" s="2">
        <f t="shared" ref="K4035:K4036" si="823">EXP(-9.7663+1.83097*LN(F4035)+1.09511*LN(G4035))</f>
        <v>3.6378364277704512E-3</v>
      </c>
      <c r="L4035" t="s">
        <v>13</v>
      </c>
    </row>
    <row r="4036" spans="1:12" hidden="1" x14ac:dyDescent="0.3">
      <c r="A4036">
        <v>35</v>
      </c>
      <c r="B4036">
        <v>114</v>
      </c>
      <c r="C4036">
        <v>1</v>
      </c>
      <c r="D4036">
        <v>14</v>
      </c>
      <c r="E4036" t="s">
        <v>14</v>
      </c>
      <c r="F4036">
        <v>5</v>
      </c>
      <c r="G4036">
        <v>3</v>
      </c>
      <c r="J4036" s="1">
        <f t="shared" si="822"/>
        <v>1.9634954084936209E-3</v>
      </c>
      <c r="K4036" s="2">
        <f t="shared" si="823"/>
        <v>3.6378364277704512E-3</v>
      </c>
      <c r="L4036" t="s">
        <v>13</v>
      </c>
    </row>
    <row r="4037" spans="1:12" hidden="1" x14ac:dyDescent="0.3">
      <c r="A4037">
        <v>35</v>
      </c>
      <c r="B4037">
        <v>114</v>
      </c>
      <c r="C4037">
        <v>1</v>
      </c>
      <c r="D4037">
        <v>2</v>
      </c>
      <c r="E4037" t="s">
        <v>16</v>
      </c>
      <c r="F4037">
        <v>10</v>
      </c>
      <c r="G4037">
        <v>10</v>
      </c>
      <c r="J4037" s="1">
        <f t="shared" si="822"/>
        <v>7.8539816339744835E-3</v>
      </c>
      <c r="K4037" s="2">
        <f>EXP(-9.81042+1.86563*LN(F4037)+1.0563*LN(G4037))</f>
        <v>4.5847824058857317E-2</v>
      </c>
      <c r="L4037" t="s">
        <v>13</v>
      </c>
    </row>
    <row r="4038" spans="1:12" hidden="1" x14ac:dyDescent="0.3">
      <c r="A4038">
        <v>35</v>
      </c>
      <c r="B4038">
        <v>114</v>
      </c>
      <c r="C4038">
        <v>1</v>
      </c>
      <c r="D4038">
        <v>24</v>
      </c>
      <c r="E4038" t="s">
        <v>12</v>
      </c>
      <c r="F4038">
        <v>10</v>
      </c>
      <c r="G4038">
        <v>6</v>
      </c>
      <c r="J4038" s="1">
        <f t="shared" si="822"/>
        <v>7.8539816339744835E-3</v>
      </c>
      <c r="K4038" s="2">
        <f t="shared" ref="K4038:K4041" si="824">EXP(-9.7663+1.83097*LN(F4038)+1.09511*LN(G4038))</f>
        <v>2.7649101142956961E-2</v>
      </c>
      <c r="L4038" t="s">
        <v>13</v>
      </c>
    </row>
    <row r="4039" spans="1:12" hidden="1" x14ac:dyDescent="0.3">
      <c r="A4039">
        <v>35</v>
      </c>
      <c r="B4039">
        <v>114</v>
      </c>
      <c r="C4039">
        <v>1</v>
      </c>
      <c r="D4039">
        <v>24</v>
      </c>
      <c r="E4039" t="s">
        <v>12</v>
      </c>
      <c r="F4039">
        <v>15</v>
      </c>
      <c r="G4039">
        <v>6</v>
      </c>
      <c r="J4039" s="1">
        <f t="shared" si="822"/>
        <v>1.7671458676442587E-2</v>
      </c>
      <c r="K4039" s="2">
        <f t="shared" si="824"/>
        <v>5.8089659363338444E-2</v>
      </c>
      <c r="L4039" t="s">
        <v>13</v>
      </c>
    </row>
    <row r="4040" spans="1:12" hidden="1" x14ac:dyDescent="0.3">
      <c r="A4040">
        <v>35</v>
      </c>
      <c r="B4040">
        <v>114</v>
      </c>
      <c r="C4040">
        <v>1</v>
      </c>
      <c r="D4040">
        <v>24</v>
      </c>
      <c r="E4040" t="s">
        <v>12</v>
      </c>
      <c r="F4040">
        <v>15</v>
      </c>
      <c r="G4040">
        <v>6</v>
      </c>
      <c r="J4040" s="1">
        <f t="shared" si="822"/>
        <v>1.7671458676442587E-2</v>
      </c>
      <c r="K4040" s="2">
        <f t="shared" si="824"/>
        <v>5.8089659363338444E-2</v>
      </c>
      <c r="L4040" t="s">
        <v>13</v>
      </c>
    </row>
    <row r="4041" spans="1:12" hidden="1" x14ac:dyDescent="0.3">
      <c r="A4041">
        <v>35</v>
      </c>
      <c r="B4041">
        <v>114</v>
      </c>
      <c r="C4041">
        <v>1</v>
      </c>
      <c r="D4041">
        <v>24</v>
      </c>
      <c r="E4041" t="s">
        <v>12</v>
      </c>
      <c r="F4041">
        <v>10</v>
      </c>
      <c r="G4041">
        <v>6</v>
      </c>
      <c r="J4041" s="1">
        <f t="shared" si="822"/>
        <v>7.8539816339744835E-3</v>
      </c>
      <c r="K4041" s="2">
        <f t="shared" si="824"/>
        <v>2.7649101142956961E-2</v>
      </c>
      <c r="L4041" t="s">
        <v>13</v>
      </c>
    </row>
    <row r="4042" spans="1:12" hidden="1" x14ac:dyDescent="0.3">
      <c r="A4042">
        <v>35</v>
      </c>
      <c r="B4042">
        <v>114</v>
      </c>
      <c r="C4042">
        <v>1</v>
      </c>
      <c r="D4042">
        <v>2</v>
      </c>
      <c r="E4042" t="s">
        <v>16</v>
      </c>
      <c r="F4042">
        <v>10</v>
      </c>
      <c r="G4042">
        <v>10</v>
      </c>
      <c r="J4042" s="1">
        <f t="shared" si="822"/>
        <v>7.8539816339744835E-3</v>
      </c>
      <c r="K4042" s="2">
        <f>EXP(-9.81042+1.86563*LN(F4042)+1.0563*LN(G4042))</f>
        <v>4.5847824058857317E-2</v>
      </c>
      <c r="L4042" t="s">
        <v>13</v>
      </c>
    </row>
    <row r="4043" spans="1:12" hidden="1" x14ac:dyDescent="0.3">
      <c r="A4043">
        <v>35</v>
      </c>
      <c r="B4043">
        <v>114</v>
      </c>
      <c r="C4043">
        <v>1</v>
      </c>
      <c r="D4043">
        <v>22</v>
      </c>
      <c r="E4043" t="s">
        <v>15</v>
      </c>
      <c r="F4043">
        <v>5</v>
      </c>
      <c r="G4043">
        <v>3</v>
      </c>
      <c r="J4043" s="1">
        <f t="shared" si="822"/>
        <v>1.9634954084936209E-3</v>
      </c>
      <c r="K4043" s="2">
        <f t="shared" ref="K4043:K4044" si="825">EXP(-9.7663+1.83097*LN(F4043)+1.09511*LN(G4043))</f>
        <v>3.6378364277704512E-3</v>
      </c>
      <c r="L4043" t="s">
        <v>13</v>
      </c>
    </row>
    <row r="4044" spans="1:12" hidden="1" x14ac:dyDescent="0.3">
      <c r="A4044">
        <v>35</v>
      </c>
      <c r="B4044">
        <v>114</v>
      </c>
      <c r="C4044">
        <v>1</v>
      </c>
      <c r="D4044">
        <v>14</v>
      </c>
      <c r="E4044" t="s">
        <v>14</v>
      </c>
      <c r="F4044">
        <v>5</v>
      </c>
      <c r="G4044">
        <v>3</v>
      </c>
      <c r="J4044" s="1">
        <f t="shared" si="822"/>
        <v>1.9634954084936209E-3</v>
      </c>
      <c r="K4044" s="2">
        <f t="shared" si="825"/>
        <v>3.6378364277704512E-3</v>
      </c>
      <c r="L4044" t="s">
        <v>13</v>
      </c>
    </row>
    <row r="4045" spans="1:12" hidden="1" x14ac:dyDescent="0.3">
      <c r="A4045">
        <v>35</v>
      </c>
      <c r="B4045">
        <v>114</v>
      </c>
      <c r="C4045">
        <v>1</v>
      </c>
      <c r="D4045">
        <v>24</v>
      </c>
      <c r="E4045" t="s">
        <v>18</v>
      </c>
      <c r="F4045">
        <v>10</v>
      </c>
      <c r="G4045">
        <v>3</v>
      </c>
      <c r="J4045" s="1">
        <f t="shared" si="822"/>
        <v>7.8539816339744835E-3</v>
      </c>
      <c r="K4045" s="2">
        <f>EXP(-9.81042+1.86563*LN(F4045)+1.0563*LN(G4045))</f>
        <v>1.285292313179332E-2</v>
      </c>
      <c r="L4045" t="s">
        <v>13</v>
      </c>
    </row>
    <row r="4046" spans="1:12" hidden="1" x14ac:dyDescent="0.3">
      <c r="A4046">
        <v>35</v>
      </c>
      <c r="B4046">
        <v>114</v>
      </c>
      <c r="C4046">
        <v>1</v>
      </c>
      <c r="D4046">
        <v>10</v>
      </c>
      <c r="E4046" t="s">
        <v>12</v>
      </c>
      <c r="F4046">
        <v>25</v>
      </c>
      <c r="G4046">
        <v>6</v>
      </c>
      <c r="J4046" s="1">
        <f t="shared" si="822"/>
        <v>4.9087385212340517E-2</v>
      </c>
      <c r="K4046" s="2">
        <f>EXP(-9.7663+1.83097*LN(F4046)+1.09511*LN(G4046))</f>
        <v>0.14801210491524977</v>
      </c>
      <c r="L4046" t="s">
        <v>17</v>
      </c>
    </row>
    <row r="4047" spans="1:12" hidden="1" x14ac:dyDescent="0.3">
      <c r="A4047">
        <v>35</v>
      </c>
      <c r="B4047">
        <v>114</v>
      </c>
      <c r="C4047">
        <v>1</v>
      </c>
      <c r="D4047">
        <v>24</v>
      </c>
      <c r="E4047" t="s">
        <v>18</v>
      </c>
      <c r="F4047">
        <v>10</v>
      </c>
      <c r="G4047">
        <v>3</v>
      </c>
      <c r="J4047" s="1">
        <f t="shared" si="822"/>
        <v>7.8539816339744835E-3</v>
      </c>
      <c r="K4047" s="2">
        <f>EXP(-9.81042+1.86563*LN(F4047)+1.0563*LN(G4047))</f>
        <v>1.285292313179332E-2</v>
      </c>
      <c r="L4047" t="s">
        <v>13</v>
      </c>
    </row>
    <row r="4048" spans="1:12" hidden="1" x14ac:dyDescent="0.3">
      <c r="A4048">
        <v>36</v>
      </c>
      <c r="B4048">
        <v>115</v>
      </c>
      <c r="C4048">
        <v>1</v>
      </c>
      <c r="D4048">
        <v>24</v>
      </c>
      <c r="E4048" t="s">
        <v>12</v>
      </c>
      <c r="F4048">
        <v>10</v>
      </c>
      <c r="G4048">
        <v>6</v>
      </c>
      <c r="J4048" s="1">
        <f t="shared" si="822"/>
        <v>7.8539816339744835E-3</v>
      </c>
      <c r="K4048" s="2">
        <f>EXP(-9.7663+1.83097*LN(F4048)+1.09511*LN(G4048))</f>
        <v>2.7649101142956961E-2</v>
      </c>
      <c r="L4048" t="s">
        <v>13</v>
      </c>
    </row>
    <row r="4049" spans="1:12" hidden="1" x14ac:dyDescent="0.3">
      <c r="A4049">
        <v>36</v>
      </c>
      <c r="B4049">
        <v>115</v>
      </c>
      <c r="C4049">
        <v>1</v>
      </c>
      <c r="D4049">
        <v>24</v>
      </c>
      <c r="E4049" t="s">
        <v>18</v>
      </c>
      <c r="F4049">
        <v>5</v>
      </c>
      <c r="G4049">
        <v>6</v>
      </c>
      <c r="J4049" s="1">
        <f t="shared" si="822"/>
        <v>1.9634954084936209E-3</v>
      </c>
      <c r="K4049" s="2">
        <f>EXP(-9.81042+1.86563*LN(F4049)+1.0563*LN(G4049))</f>
        <v>7.3344795804612326E-3</v>
      </c>
      <c r="L4049" t="s">
        <v>13</v>
      </c>
    </row>
    <row r="4050" spans="1:12" hidden="1" x14ac:dyDescent="0.3">
      <c r="A4050">
        <v>36</v>
      </c>
      <c r="B4050">
        <v>115</v>
      </c>
      <c r="C4050">
        <v>1</v>
      </c>
      <c r="D4050">
        <v>22</v>
      </c>
      <c r="E4050" t="s">
        <v>15</v>
      </c>
      <c r="F4050">
        <v>5</v>
      </c>
      <c r="G4050">
        <v>3</v>
      </c>
      <c r="J4050" s="1">
        <f t="shared" si="822"/>
        <v>1.9634954084936209E-3</v>
      </c>
      <c r="K4050" s="2">
        <f t="shared" ref="K4050:K4051" si="826">EXP(-9.7663+1.83097*LN(F4050)+1.09511*LN(G4050))</f>
        <v>3.6378364277704512E-3</v>
      </c>
      <c r="L4050" t="s">
        <v>13</v>
      </c>
    </row>
    <row r="4051" spans="1:12" hidden="1" x14ac:dyDescent="0.3">
      <c r="A4051">
        <v>36</v>
      </c>
      <c r="B4051">
        <v>115</v>
      </c>
      <c r="C4051">
        <v>1</v>
      </c>
      <c r="D4051">
        <v>14</v>
      </c>
      <c r="E4051" t="s">
        <v>14</v>
      </c>
      <c r="F4051">
        <v>5</v>
      </c>
      <c r="G4051">
        <v>3</v>
      </c>
      <c r="J4051" s="1">
        <f t="shared" si="822"/>
        <v>1.9634954084936209E-3</v>
      </c>
      <c r="K4051" s="2">
        <f t="shared" si="826"/>
        <v>3.6378364277704512E-3</v>
      </c>
      <c r="L4051" t="s">
        <v>13</v>
      </c>
    </row>
    <row r="4052" spans="1:12" hidden="1" x14ac:dyDescent="0.3">
      <c r="A4052">
        <v>36</v>
      </c>
      <c r="B4052">
        <v>115</v>
      </c>
      <c r="C4052">
        <v>1</v>
      </c>
      <c r="D4052">
        <v>24</v>
      </c>
      <c r="E4052" t="s">
        <v>18</v>
      </c>
      <c r="F4052">
        <v>10</v>
      </c>
      <c r="G4052">
        <v>3</v>
      </c>
      <c r="J4052" s="1">
        <f t="shared" si="822"/>
        <v>7.8539816339744835E-3</v>
      </c>
      <c r="K4052" s="2">
        <f>EXP(-9.81042+1.86563*LN(F4052)+1.0563*LN(G4052))</f>
        <v>1.285292313179332E-2</v>
      </c>
      <c r="L4052" t="s">
        <v>13</v>
      </c>
    </row>
    <row r="4053" spans="1:12" hidden="1" x14ac:dyDescent="0.3">
      <c r="A4053">
        <v>36</v>
      </c>
      <c r="B4053">
        <v>115</v>
      </c>
      <c r="C4053">
        <v>1</v>
      </c>
      <c r="D4053">
        <v>10</v>
      </c>
      <c r="E4053" t="s">
        <v>12</v>
      </c>
      <c r="F4053">
        <v>25</v>
      </c>
      <c r="G4053">
        <v>6</v>
      </c>
      <c r="J4053" s="1">
        <f t="shared" si="822"/>
        <v>4.9087385212340517E-2</v>
      </c>
      <c r="K4053" s="2">
        <f t="shared" ref="K4053:K4054" si="827">EXP(-9.7663+1.83097*LN(F4053)+1.09511*LN(G4053))</f>
        <v>0.14801210491524977</v>
      </c>
      <c r="L4053" t="s">
        <v>17</v>
      </c>
    </row>
    <row r="4054" spans="1:12" hidden="1" x14ac:dyDescent="0.3">
      <c r="A4054">
        <v>36</v>
      </c>
      <c r="B4054">
        <v>115</v>
      </c>
      <c r="C4054">
        <v>1</v>
      </c>
      <c r="D4054">
        <v>24</v>
      </c>
      <c r="E4054" t="s">
        <v>12</v>
      </c>
      <c r="F4054">
        <v>5</v>
      </c>
      <c r="G4054">
        <v>3</v>
      </c>
      <c r="J4054" s="1">
        <f t="shared" si="822"/>
        <v>1.9634954084936209E-3</v>
      </c>
      <c r="K4054" s="2">
        <f t="shared" si="827"/>
        <v>3.6378364277704512E-3</v>
      </c>
      <c r="L4054" t="s">
        <v>13</v>
      </c>
    </row>
    <row r="4055" spans="1:12" hidden="1" x14ac:dyDescent="0.3">
      <c r="A4055">
        <v>36</v>
      </c>
      <c r="B4055">
        <v>115</v>
      </c>
      <c r="C4055">
        <v>1</v>
      </c>
      <c r="D4055">
        <v>24</v>
      </c>
      <c r="E4055" t="s">
        <v>18</v>
      </c>
      <c r="F4055">
        <v>10</v>
      </c>
      <c r="G4055">
        <v>5</v>
      </c>
      <c r="J4055" s="1">
        <f t="shared" si="822"/>
        <v>7.8539816339744835E-3</v>
      </c>
      <c r="K4055" s="2">
        <f>EXP(-9.81042+1.86563*LN(F4055)+1.0563*LN(G4055))</f>
        <v>2.2046555420420225E-2</v>
      </c>
      <c r="L4055" t="s">
        <v>13</v>
      </c>
    </row>
    <row r="4056" spans="1:12" hidden="1" x14ac:dyDescent="0.3">
      <c r="A4056">
        <v>36</v>
      </c>
      <c r="B4056">
        <v>115</v>
      </c>
      <c r="C4056">
        <v>1</v>
      </c>
      <c r="D4056">
        <v>10</v>
      </c>
      <c r="E4056" t="s">
        <v>12</v>
      </c>
      <c r="F4056">
        <v>10</v>
      </c>
      <c r="G4056">
        <v>3</v>
      </c>
      <c r="J4056" s="1">
        <f t="shared" si="822"/>
        <v>7.8539816339744835E-3</v>
      </c>
      <c r="K4056" s="2">
        <f t="shared" ref="K4056:K4057" si="828">EXP(-9.7663+1.83097*LN(F4056)+1.09511*LN(G4056))</f>
        <v>1.2942556175112916E-2</v>
      </c>
      <c r="L4056" t="s">
        <v>13</v>
      </c>
    </row>
    <row r="4057" spans="1:12" hidden="1" x14ac:dyDescent="0.3">
      <c r="A4057">
        <v>36</v>
      </c>
      <c r="B4057">
        <v>115</v>
      </c>
      <c r="C4057">
        <v>1</v>
      </c>
      <c r="D4057">
        <v>10</v>
      </c>
      <c r="E4057" t="s">
        <v>12</v>
      </c>
      <c r="F4057">
        <v>5</v>
      </c>
      <c r="G4057">
        <v>3</v>
      </c>
      <c r="J4057" s="1">
        <f t="shared" si="822"/>
        <v>1.9634954084936209E-3</v>
      </c>
      <c r="K4057" s="2">
        <f t="shared" si="828"/>
        <v>3.6378364277704512E-3</v>
      </c>
      <c r="L4057" t="s">
        <v>13</v>
      </c>
    </row>
    <row r="4058" spans="1:12" hidden="1" x14ac:dyDescent="0.3">
      <c r="A4058">
        <v>36</v>
      </c>
      <c r="B4058">
        <v>115</v>
      </c>
      <c r="C4058">
        <v>1</v>
      </c>
      <c r="D4058">
        <v>24</v>
      </c>
      <c r="E4058" t="s">
        <v>18</v>
      </c>
      <c r="F4058">
        <v>5</v>
      </c>
      <c r="G4058">
        <v>3</v>
      </c>
      <c r="J4058" s="1">
        <f t="shared" si="822"/>
        <v>1.9634954084936209E-3</v>
      </c>
      <c r="K4058" s="2">
        <f t="shared" ref="K4058:K4059" si="829">EXP(-9.81042+1.86563*LN(F4058)+1.0563*LN(G4058))</f>
        <v>3.5268851656513989E-3</v>
      </c>
      <c r="L4058" t="s">
        <v>13</v>
      </c>
    </row>
    <row r="4059" spans="1:12" hidden="1" x14ac:dyDescent="0.3">
      <c r="A4059">
        <v>36</v>
      </c>
      <c r="B4059">
        <v>115</v>
      </c>
      <c r="C4059">
        <v>1</v>
      </c>
      <c r="D4059">
        <v>24</v>
      </c>
      <c r="E4059" t="s">
        <v>18</v>
      </c>
      <c r="F4059">
        <v>10</v>
      </c>
      <c r="G4059">
        <v>6</v>
      </c>
      <c r="J4059" s="1">
        <f t="shared" si="822"/>
        <v>7.8539816339744835E-3</v>
      </c>
      <c r="K4059" s="2">
        <f t="shared" si="829"/>
        <v>2.6728826664807165E-2</v>
      </c>
      <c r="L4059" t="s">
        <v>13</v>
      </c>
    </row>
    <row r="4060" spans="1:12" hidden="1" x14ac:dyDescent="0.3">
      <c r="A4060">
        <v>36</v>
      </c>
      <c r="B4060">
        <v>115</v>
      </c>
      <c r="C4060">
        <v>1</v>
      </c>
      <c r="D4060">
        <v>22</v>
      </c>
      <c r="E4060" t="s">
        <v>15</v>
      </c>
      <c r="F4060">
        <v>5</v>
      </c>
      <c r="G4060">
        <v>3</v>
      </c>
      <c r="J4060" s="1">
        <f t="shared" si="822"/>
        <v>1.9634954084936209E-3</v>
      </c>
      <c r="K4060" s="2">
        <f t="shared" ref="K4060:K4064" si="830">EXP(-9.7663+1.83097*LN(F4060)+1.09511*LN(G4060))</f>
        <v>3.6378364277704512E-3</v>
      </c>
      <c r="L4060" t="s">
        <v>13</v>
      </c>
    </row>
    <row r="4061" spans="1:12" hidden="1" x14ac:dyDescent="0.3">
      <c r="A4061">
        <v>36</v>
      </c>
      <c r="B4061">
        <v>115</v>
      </c>
      <c r="C4061">
        <v>1</v>
      </c>
      <c r="D4061">
        <v>24</v>
      </c>
      <c r="E4061" t="s">
        <v>12</v>
      </c>
      <c r="F4061">
        <v>15</v>
      </c>
      <c r="G4061">
        <v>6</v>
      </c>
      <c r="J4061" s="1">
        <f t="shared" si="822"/>
        <v>1.7671458676442587E-2</v>
      </c>
      <c r="K4061" s="2">
        <f t="shared" si="830"/>
        <v>5.8089659363338444E-2</v>
      </c>
      <c r="L4061" t="s">
        <v>13</v>
      </c>
    </row>
    <row r="4062" spans="1:12" hidden="1" x14ac:dyDescent="0.3">
      <c r="A4062">
        <v>36</v>
      </c>
      <c r="B4062">
        <v>115</v>
      </c>
      <c r="C4062">
        <v>1</v>
      </c>
      <c r="D4062">
        <v>24</v>
      </c>
      <c r="E4062" t="s">
        <v>12</v>
      </c>
      <c r="F4062">
        <v>10</v>
      </c>
      <c r="G4062">
        <v>6</v>
      </c>
      <c r="J4062" s="1">
        <f t="shared" si="822"/>
        <v>7.8539816339744835E-3</v>
      </c>
      <c r="K4062" s="2">
        <f t="shared" si="830"/>
        <v>2.7649101142956961E-2</v>
      </c>
      <c r="L4062" t="s">
        <v>13</v>
      </c>
    </row>
    <row r="4063" spans="1:12" hidden="1" x14ac:dyDescent="0.3">
      <c r="A4063">
        <v>36</v>
      </c>
      <c r="B4063">
        <v>115</v>
      </c>
      <c r="C4063">
        <v>1</v>
      </c>
      <c r="D4063">
        <v>24</v>
      </c>
      <c r="E4063" t="s">
        <v>12</v>
      </c>
      <c r="F4063">
        <v>10</v>
      </c>
      <c r="G4063">
        <v>6</v>
      </c>
      <c r="J4063" s="1">
        <f t="shared" si="822"/>
        <v>7.8539816339744835E-3</v>
      </c>
      <c r="K4063" s="2">
        <f t="shared" si="830"/>
        <v>2.7649101142956961E-2</v>
      </c>
      <c r="L4063" t="s">
        <v>13</v>
      </c>
    </row>
    <row r="4064" spans="1:12" hidden="1" x14ac:dyDescent="0.3">
      <c r="A4064">
        <v>36</v>
      </c>
      <c r="B4064">
        <v>115</v>
      </c>
      <c r="C4064">
        <v>1</v>
      </c>
      <c r="D4064">
        <v>24</v>
      </c>
      <c r="E4064" t="s">
        <v>12</v>
      </c>
      <c r="F4064">
        <v>15</v>
      </c>
      <c r="G4064">
        <v>6</v>
      </c>
      <c r="J4064" s="1">
        <f t="shared" si="822"/>
        <v>1.7671458676442587E-2</v>
      </c>
      <c r="K4064" s="2">
        <f t="shared" si="830"/>
        <v>5.8089659363338444E-2</v>
      </c>
      <c r="L4064" t="s">
        <v>13</v>
      </c>
    </row>
    <row r="4065" spans="1:12" hidden="1" x14ac:dyDescent="0.3">
      <c r="A4065">
        <v>36</v>
      </c>
      <c r="B4065">
        <v>115</v>
      </c>
      <c r="C4065">
        <v>1</v>
      </c>
      <c r="D4065">
        <v>2</v>
      </c>
      <c r="E4065" t="s">
        <v>16</v>
      </c>
      <c r="F4065">
        <v>15</v>
      </c>
      <c r="G4065">
        <v>6</v>
      </c>
      <c r="J4065" s="1">
        <f t="shared" si="822"/>
        <v>1.7671458676442587E-2</v>
      </c>
      <c r="K4065" s="2">
        <f t="shared" ref="K4065:K4066" si="831">EXP(-9.81042+1.86563*LN(F4065)+1.0563*LN(G4065))</f>
        <v>5.6950957515054322E-2</v>
      </c>
      <c r="L4065" t="s">
        <v>13</v>
      </c>
    </row>
    <row r="4066" spans="1:12" hidden="1" x14ac:dyDescent="0.3">
      <c r="A4066">
        <v>36</v>
      </c>
      <c r="B4066">
        <v>115</v>
      </c>
      <c r="C4066">
        <v>1</v>
      </c>
      <c r="D4066">
        <v>2</v>
      </c>
      <c r="E4066" t="s">
        <v>16</v>
      </c>
      <c r="F4066">
        <v>10</v>
      </c>
      <c r="G4066">
        <v>10</v>
      </c>
      <c r="J4066" s="1">
        <f t="shared" si="822"/>
        <v>7.8539816339744835E-3</v>
      </c>
      <c r="K4066" s="2">
        <f t="shared" si="831"/>
        <v>4.5847824058857317E-2</v>
      </c>
      <c r="L4066" t="s">
        <v>13</v>
      </c>
    </row>
    <row r="4067" spans="1:12" hidden="1" x14ac:dyDescent="0.3">
      <c r="A4067">
        <v>36</v>
      </c>
      <c r="B4067">
        <v>115</v>
      </c>
      <c r="C4067">
        <v>1</v>
      </c>
      <c r="D4067">
        <v>24</v>
      </c>
      <c r="E4067" t="s">
        <v>12</v>
      </c>
      <c r="F4067">
        <v>5</v>
      </c>
      <c r="G4067">
        <v>6</v>
      </c>
      <c r="J4067" s="1">
        <f t="shared" si="822"/>
        <v>1.9634954084936209E-3</v>
      </c>
      <c r="K4067" s="2">
        <f>EXP(-9.7663+1.83097*LN(F4067)+1.09511*LN(G4067))</f>
        <v>7.7714870209617563E-3</v>
      </c>
      <c r="L4067" t="s">
        <v>13</v>
      </c>
    </row>
    <row r="4068" spans="1:12" hidden="1" x14ac:dyDescent="0.3">
      <c r="A4068">
        <v>36</v>
      </c>
      <c r="B4068">
        <v>115</v>
      </c>
      <c r="C4068">
        <v>1</v>
      </c>
      <c r="D4068">
        <v>2</v>
      </c>
      <c r="E4068" t="s">
        <v>16</v>
      </c>
      <c r="F4068">
        <v>10</v>
      </c>
      <c r="G4068">
        <v>10</v>
      </c>
      <c r="J4068" s="1">
        <f t="shared" si="822"/>
        <v>7.8539816339744835E-3</v>
      </c>
      <c r="K4068" s="2">
        <f>EXP(-9.81042+1.86563*LN(F4068)+1.0563*LN(G4068))</f>
        <v>4.5847824058857317E-2</v>
      </c>
      <c r="L4068" t="s">
        <v>13</v>
      </c>
    </row>
    <row r="4069" spans="1:12" hidden="1" x14ac:dyDescent="0.3">
      <c r="A4069">
        <v>36</v>
      </c>
      <c r="B4069">
        <v>115</v>
      </c>
      <c r="C4069">
        <v>1</v>
      </c>
      <c r="D4069">
        <v>10</v>
      </c>
      <c r="E4069" t="s">
        <v>12</v>
      </c>
      <c r="F4069">
        <v>10</v>
      </c>
      <c r="G4069">
        <v>3</v>
      </c>
      <c r="J4069" s="1">
        <f t="shared" si="822"/>
        <v>7.8539816339744835E-3</v>
      </c>
      <c r="K4069" s="2">
        <f t="shared" ref="K4069:K4070" si="832">EXP(-9.7663+1.83097*LN(F4069)+1.09511*LN(G4069))</f>
        <v>1.2942556175112916E-2</v>
      </c>
      <c r="L4069" t="s">
        <v>13</v>
      </c>
    </row>
    <row r="4070" spans="1:12" hidden="1" x14ac:dyDescent="0.3">
      <c r="A4070">
        <v>36</v>
      </c>
      <c r="B4070">
        <v>115</v>
      </c>
      <c r="C4070">
        <v>1</v>
      </c>
      <c r="D4070">
        <v>14</v>
      </c>
      <c r="E4070" t="s">
        <v>14</v>
      </c>
      <c r="F4070">
        <v>5</v>
      </c>
      <c r="G4070">
        <v>3</v>
      </c>
      <c r="J4070" s="1">
        <f t="shared" si="822"/>
        <v>1.9634954084936209E-3</v>
      </c>
      <c r="K4070" s="2">
        <f t="shared" si="832"/>
        <v>3.6378364277704512E-3</v>
      </c>
      <c r="L4070" t="s">
        <v>13</v>
      </c>
    </row>
    <row r="4071" spans="1:12" hidden="1" x14ac:dyDescent="0.3">
      <c r="A4071">
        <v>36</v>
      </c>
      <c r="B4071">
        <v>115</v>
      </c>
      <c r="C4071">
        <v>1</v>
      </c>
      <c r="D4071">
        <v>2</v>
      </c>
      <c r="E4071" t="s">
        <v>16</v>
      </c>
      <c r="F4071">
        <v>15</v>
      </c>
      <c r="G4071">
        <v>10</v>
      </c>
      <c r="J4071" s="1">
        <f t="shared" si="822"/>
        <v>1.7671458676442587E-2</v>
      </c>
      <c r="K4071" s="2">
        <f>EXP(-9.81042+1.86563*LN(F4071)+1.0563*LN(G4071))</f>
        <v>9.7687695493628809E-2</v>
      </c>
      <c r="L4071" t="s">
        <v>13</v>
      </c>
    </row>
    <row r="4072" spans="1:12" hidden="1" x14ac:dyDescent="0.3">
      <c r="A4072">
        <v>36</v>
      </c>
      <c r="B4072">
        <v>115</v>
      </c>
      <c r="C4072">
        <v>1</v>
      </c>
      <c r="D4072">
        <v>10</v>
      </c>
      <c r="E4072" t="s">
        <v>12</v>
      </c>
      <c r="F4072">
        <v>25</v>
      </c>
      <c r="G4072">
        <v>6</v>
      </c>
      <c r="J4072" s="1">
        <f t="shared" si="822"/>
        <v>4.9087385212340517E-2</v>
      </c>
      <c r="K4072" s="2">
        <f t="shared" ref="K4072:K4083" si="833">EXP(-9.7663+1.83097*LN(F4072)+1.09511*LN(G4072))</f>
        <v>0.14801210491524977</v>
      </c>
      <c r="L4072" t="s">
        <v>17</v>
      </c>
    </row>
    <row r="4073" spans="1:12" hidden="1" x14ac:dyDescent="0.3">
      <c r="A4073">
        <v>36</v>
      </c>
      <c r="B4073">
        <v>115</v>
      </c>
      <c r="C4073">
        <v>1</v>
      </c>
      <c r="D4073">
        <v>24</v>
      </c>
      <c r="E4073" t="s">
        <v>15</v>
      </c>
      <c r="F4073">
        <v>5</v>
      </c>
      <c r="G4073">
        <v>3</v>
      </c>
      <c r="J4073" s="1">
        <f t="shared" si="822"/>
        <v>1.9634954084936209E-3</v>
      </c>
      <c r="K4073" s="2">
        <f t="shared" si="833"/>
        <v>3.6378364277704512E-3</v>
      </c>
      <c r="L4073" t="s">
        <v>13</v>
      </c>
    </row>
    <row r="4074" spans="1:12" hidden="1" x14ac:dyDescent="0.3">
      <c r="A4074">
        <v>36</v>
      </c>
      <c r="B4074">
        <v>115</v>
      </c>
      <c r="C4074">
        <v>1</v>
      </c>
      <c r="D4074">
        <v>24</v>
      </c>
      <c r="E4074" t="s">
        <v>15</v>
      </c>
      <c r="F4074">
        <v>10</v>
      </c>
      <c r="G4074">
        <v>5</v>
      </c>
      <c r="J4074" s="1">
        <f t="shared" si="822"/>
        <v>7.8539816339744835E-3</v>
      </c>
      <c r="K4074" s="2">
        <f t="shared" si="833"/>
        <v>2.2644818432641822E-2</v>
      </c>
      <c r="L4074" t="s">
        <v>13</v>
      </c>
    </row>
    <row r="4075" spans="1:12" hidden="1" x14ac:dyDescent="0.3">
      <c r="A4075">
        <v>36</v>
      </c>
      <c r="B4075">
        <v>115</v>
      </c>
      <c r="C4075">
        <v>1</v>
      </c>
      <c r="D4075">
        <v>24</v>
      </c>
      <c r="E4075" t="s">
        <v>15</v>
      </c>
      <c r="F4075">
        <v>15</v>
      </c>
      <c r="G4075">
        <v>6</v>
      </c>
      <c r="J4075" s="1">
        <f t="shared" si="822"/>
        <v>1.7671458676442587E-2</v>
      </c>
      <c r="K4075" s="2">
        <f t="shared" si="833"/>
        <v>5.8089659363338444E-2</v>
      </c>
      <c r="L4075" t="s">
        <v>13</v>
      </c>
    </row>
    <row r="4076" spans="1:12" hidden="1" x14ac:dyDescent="0.3">
      <c r="A4076">
        <v>36</v>
      </c>
      <c r="B4076">
        <v>115</v>
      </c>
      <c r="C4076">
        <v>1</v>
      </c>
      <c r="D4076">
        <v>24</v>
      </c>
      <c r="E4076" t="s">
        <v>15</v>
      </c>
      <c r="F4076">
        <v>10</v>
      </c>
      <c r="G4076">
        <v>6</v>
      </c>
      <c r="J4076" s="1">
        <f t="shared" si="822"/>
        <v>7.8539816339744835E-3</v>
      </c>
      <c r="K4076" s="2">
        <f t="shared" si="833"/>
        <v>2.7649101142956961E-2</v>
      </c>
      <c r="L4076" t="s">
        <v>13</v>
      </c>
    </row>
    <row r="4077" spans="1:12" hidden="1" x14ac:dyDescent="0.3">
      <c r="A4077">
        <v>36</v>
      </c>
      <c r="B4077">
        <v>115</v>
      </c>
      <c r="C4077">
        <v>1</v>
      </c>
      <c r="D4077">
        <v>24</v>
      </c>
      <c r="E4077" t="s">
        <v>15</v>
      </c>
      <c r="F4077">
        <v>5</v>
      </c>
      <c r="G4077">
        <v>6</v>
      </c>
      <c r="J4077" s="1">
        <f t="shared" si="822"/>
        <v>1.9634954084936209E-3</v>
      </c>
      <c r="K4077" s="2">
        <f t="shared" si="833"/>
        <v>7.7714870209617563E-3</v>
      </c>
      <c r="L4077" t="s">
        <v>13</v>
      </c>
    </row>
    <row r="4078" spans="1:12" hidden="1" x14ac:dyDescent="0.3">
      <c r="A4078">
        <v>36</v>
      </c>
      <c r="B4078">
        <v>115</v>
      </c>
      <c r="C4078">
        <v>1</v>
      </c>
      <c r="D4078">
        <v>22</v>
      </c>
      <c r="E4078" t="s">
        <v>15</v>
      </c>
      <c r="F4078">
        <v>5</v>
      </c>
      <c r="G4078">
        <v>3</v>
      </c>
      <c r="J4078" s="1">
        <f t="shared" si="822"/>
        <v>1.9634954084936209E-3</v>
      </c>
      <c r="K4078" s="2">
        <f t="shared" si="833"/>
        <v>3.6378364277704512E-3</v>
      </c>
      <c r="L4078" t="s">
        <v>13</v>
      </c>
    </row>
    <row r="4079" spans="1:12" hidden="1" x14ac:dyDescent="0.3">
      <c r="A4079">
        <v>36</v>
      </c>
      <c r="B4079">
        <v>115</v>
      </c>
      <c r="C4079">
        <v>1</v>
      </c>
      <c r="D4079">
        <v>10</v>
      </c>
      <c r="E4079" t="s">
        <v>12</v>
      </c>
      <c r="F4079">
        <v>5</v>
      </c>
      <c r="G4079">
        <v>3</v>
      </c>
      <c r="J4079" s="1">
        <f t="shared" si="822"/>
        <v>1.9634954084936209E-3</v>
      </c>
      <c r="K4079" s="2">
        <f t="shared" si="833"/>
        <v>3.6378364277704512E-3</v>
      </c>
      <c r="L4079" t="s">
        <v>13</v>
      </c>
    </row>
    <row r="4080" spans="1:12" hidden="1" x14ac:dyDescent="0.3">
      <c r="A4080">
        <v>36</v>
      </c>
      <c r="B4080">
        <v>115</v>
      </c>
      <c r="C4080">
        <v>1</v>
      </c>
      <c r="D4080">
        <v>24</v>
      </c>
      <c r="E4080" t="s">
        <v>12</v>
      </c>
      <c r="F4080">
        <v>5</v>
      </c>
      <c r="G4080">
        <v>3</v>
      </c>
      <c r="J4080" s="1">
        <f t="shared" si="822"/>
        <v>1.9634954084936209E-3</v>
      </c>
      <c r="K4080" s="2">
        <f t="shared" si="833"/>
        <v>3.6378364277704512E-3</v>
      </c>
      <c r="L4080" t="s">
        <v>13</v>
      </c>
    </row>
    <row r="4081" spans="1:12" hidden="1" x14ac:dyDescent="0.3">
      <c r="A4081">
        <v>36</v>
      </c>
      <c r="B4081">
        <v>115</v>
      </c>
      <c r="C4081">
        <v>1</v>
      </c>
      <c r="D4081">
        <v>24</v>
      </c>
      <c r="E4081" t="s">
        <v>12</v>
      </c>
      <c r="F4081">
        <v>20</v>
      </c>
      <c r="G4081">
        <v>3</v>
      </c>
      <c r="J4081" s="1">
        <f t="shared" si="822"/>
        <v>3.1415926535897934E-2</v>
      </c>
      <c r="K4081" s="2">
        <f t="shared" si="833"/>
        <v>4.6046534436573458E-2</v>
      </c>
      <c r="L4081" t="s">
        <v>17</v>
      </c>
    </row>
    <row r="4082" spans="1:12" hidden="1" x14ac:dyDescent="0.3">
      <c r="A4082">
        <v>36</v>
      </c>
      <c r="B4082">
        <v>115</v>
      </c>
      <c r="C4082">
        <v>1</v>
      </c>
      <c r="D4082">
        <v>24</v>
      </c>
      <c r="E4082" t="s">
        <v>12</v>
      </c>
      <c r="F4082">
        <v>10</v>
      </c>
      <c r="G4082">
        <v>3</v>
      </c>
      <c r="J4082" s="1">
        <f t="shared" si="822"/>
        <v>7.8539816339744835E-3</v>
      </c>
      <c r="K4082" s="2">
        <f t="shared" si="833"/>
        <v>1.2942556175112916E-2</v>
      </c>
      <c r="L4082" t="s">
        <v>13</v>
      </c>
    </row>
    <row r="4083" spans="1:12" hidden="1" x14ac:dyDescent="0.3">
      <c r="A4083">
        <v>36</v>
      </c>
      <c r="B4083">
        <v>115</v>
      </c>
      <c r="C4083">
        <v>1</v>
      </c>
      <c r="D4083">
        <v>24</v>
      </c>
      <c r="E4083" t="s">
        <v>12</v>
      </c>
      <c r="F4083">
        <v>15</v>
      </c>
      <c r="G4083">
        <v>6</v>
      </c>
      <c r="J4083" s="1">
        <f t="shared" si="822"/>
        <v>1.7671458676442587E-2</v>
      </c>
      <c r="K4083" s="2">
        <f t="shared" si="833"/>
        <v>5.8089659363338444E-2</v>
      </c>
      <c r="L4083" t="s">
        <v>13</v>
      </c>
    </row>
    <row r="4084" spans="1:12" hidden="1" x14ac:dyDescent="0.3">
      <c r="A4084">
        <v>36</v>
      </c>
      <c r="B4084">
        <v>115</v>
      </c>
      <c r="C4084">
        <v>1</v>
      </c>
      <c r="D4084">
        <v>2</v>
      </c>
      <c r="E4084" t="s">
        <v>16</v>
      </c>
      <c r="F4084">
        <v>15</v>
      </c>
      <c r="G4084">
        <v>10</v>
      </c>
      <c r="J4084" s="1">
        <f t="shared" si="822"/>
        <v>1.7671458676442587E-2</v>
      </c>
      <c r="K4084" s="2">
        <f>EXP(-9.81042+1.86563*LN(F4084)+1.0563*LN(G4084))</f>
        <v>9.7687695493628809E-2</v>
      </c>
      <c r="L4084" t="s">
        <v>13</v>
      </c>
    </row>
    <row r="4085" spans="1:12" hidden="1" x14ac:dyDescent="0.3">
      <c r="A4085">
        <v>36</v>
      </c>
      <c r="B4085">
        <v>115</v>
      </c>
      <c r="C4085">
        <v>1</v>
      </c>
      <c r="D4085">
        <v>10</v>
      </c>
      <c r="E4085" t="s">
        <v>12</v>
      </c>
      <c r="F4085">
        <v>25</v>
      </c>
      <c r="G4085">
        <v>6</v>
      </c>
      <c r="J4085" s="1">
        <f t="shared" si="822"/>
        <v>4.9087385212340517E-2</v>
      </c>
      <c r="K4085" s="2">
        <f t="shared" ref="K4085:K4089" si="834">EXP(-9.7663+1.83097*LN(F4085)+1.09511*LN(G4085))</f>
        <v>0.14801210491524977</v>
      </c>
      <c r="L4085" t="s">
        <v>17</v>
      </c>
    </row>
    <row r="4086" spans="1:12" hidden="1" x14ac:dyDescent="0.3">
      <c r="A4086">
        <v>36</v>
      </c>
      <c r="B4086">
        <v>115</v>
      </c>
      <c r="C4086">
        <v>1</v>
      </c>
      <c r="D4086">
        <v>24</v>
      </c>
      <c r="E4086" t="s">
        <v>12</v>
      </c>
      <c r="F4086">
        <v>5</v>
      </c>
      <c r="G4086">
        <v>3</v>
      </c>
      <c r="J4086" s="1">
        <f t="shared" si="822"/>
        <v>1.9634954084936209E-3</v>
      </c>
      <c r="K4086" s="2">
        <f t="shared" si="834"/>
        <v>3.6378364277704512E-3</v>
      </c>
      <c r="L4086" t="s">
        <v>13</v>
      </c>
    </row>
    <row r="4087" spans="1:12" hidden="1" x14ac:dyDescent="0.3">
      <c r="A4087">
        <v>36</v>
      </c>
      <c r="B4087">
        <v>115</v>
      </c>
      <c r="C4087">
        <v>1</v>
      </c>
      <c r="D4087">
        <v>24</v>
      </c>
      <c r="E4087" t="s">
        <v>12</v>
      </c>
      <c r="F4087">
        <v>20</v>
      </c>
      <c r="G4087">
        <v>3</v>
      </c>
      <c r="J4087" s="1">
        <f t="shared" si="822"/>
        <v>3.1415926535897934E-2</v>
      </c>
      <c r="K4087" s="2">
        <f t="shared" si="834"/>
        <v>4.6046534436573458E-2</v>
      </c>
      <c r="L4087" t="s">
        <v>17</v>
      </c>
    </row>
    <row r="4088" spans="1:12" hidden="1" x14ac:dyDescent="0.3">
      <c r="A4088">
        <v>36</v>
      </c>
      <c r="B4088">
        <v>115</v>
      </c>
      <c r="C4088">
        <v>1</v>
      </c>
      <c r="D4088">
        <v>24</v>
      </c>
      <c r="E4088" t="s">
        <v>12</v>
      </c>
      <c r="F4088">
        <v>10</v>
      </c>
      <c r="G4088">
        <v>3</v>
      </c>
      <c r="J4088" s="1">
        <f t="shared" si="822"/>
        <v>7.8539816339744835E-3</v>
      </c>
      <c r="K4088" s="2">
        <f t="shared" si="834"/>
        <v>1.2942556175112916E-2</v>
      </c>
      <c r="L4088" t="s">
        <v>13</v>
      </c>
    </row>
    <row r="4089" spans="1:12" hidden="1" x14ac:dyDescent="0.3">
      <c r="A4089">
        <v>36</v>
      </c>
      <c r="B4089">
        <v>115</v>
      </c>
      <c r="C4089">
        <v>1</v>
      </c>
      <c r="D4089">
        <v>24</v>
      </c>
      <c r="E4089" t="s">
        <v>12</v>
      </c>
      <c r="F4089">
        <v>15</v>
      </c>
      <c r="G4089">
        <v>6</v>
      </c>
      <c r="J4089" s="1">
        <f t="shared" si="822"/>
        <v>1.7671458676442587E-2</v>
      </c>
      <c r="K4089" s="2">
        <f t="shared" si="834"/>
        <v>5.8089659363338444E-2</v>
      </c>
      <c r="L4089" t="s">
        <v>13</v>
      </c>
    </row>
    <row r="4090" spans="1:12" hidden="1" x14ac:dyDescent="0.3">
      <c r="A4090">
        <v>36</v>
      </c>
      <c r="B4090">
        <v>115</v>
      </c>
      <c r="C4090">
        <v>1</v>
      </c>
      <c r="D4090">
        <v>2</v>
      </c>
      <c r="E4090" t="s">
        <v>16</v>
      </c>
      <c r="F4090">
        <v>10</v>
      </c>
      <c r="G4090">
        <v>10</v>
      </c>
      <c r="J4090" s="1">
        <f t="shared" si="822"/>
        <v>7.8539816339744835E-3</v>
      </c>
      <c r="K4090" s="2">
        <f t="shared" ref="K4090:K4091" si="835">EXP(-9.81042+1.86563*LN(F4090)+1.0563*LN(G4090))</f>
        <v>4.5847824058857317E-2</v>
      </c>
      <c r="L4090" t="s">
        <v>13</v>
      </c>
    </row>
    <row r="4091" spans="1:12" hidden="1" x14ac:dyDescent="0.3">
      <c r="A4091">
        <v>36</v>
      </c>
      <c r="B4091">
        <v>121</v>
      </c>
      <c r="C4091">
        <v>1</v>
      </c>
      <c r="D4091">
        <v>2</v>
      </c>
      <c r="E4091" t="s">
        <v>16</v>
      </c>
      <c r="F4091">
        <v>15</v>
      </c>
      <c r="G4091">
        <v>10</v>
      </c>
      <c r="J4091" s="1">
        <f t="shared" si="822"/>
        <v>1.7671458676442587E-2</v>
      </c>
      <c r="K4091" s="2">
        <f t="shared" si="835"/>
        <v>9.7687695493628809E-2</v>
      </c>
      <c r="L4091" t="s">
        <v>13</v>
      </c>
    </row>
    <row r="4092" spans="1:12" hidden="1" x14ac:dyDescent="0.3">
      <c r="A4092">
        <v>36</v>
      </c>
      <c r="B4092">
        <v>121</v>
      </c>
      <c r="C4092">
        <v>1</v>
      </c>
      <c r="D4092">
        <v>22</v>
      </c>
      <c r="E4092" t="s">
        <v>15</v>
      </c>
      <c r="F4092">
        <v>5</v>
      </c>
      <c r="G4092">
        <v>3</v>
      </c>
      <c r="J4092" s="1">
        <f t="shared" si="822"/>
        <v>1.9634954084936209E-3</v>
      </c>
      <c r="K4092" s="2">
        <f t="shared" ref="K4092:K4093" si="836">EXP(-9.7663+1.83097*LN(F4092)+1.09511*LN(G4092))</f>
        <v>3.6378364277704512E-3</v>
      </c>
      <c r="L4092" t="s">
        <v>13</v>
      </c>
    </row>
    <row r="4093" spans="1:12" hidden="1" x14ac:dyDescent="0.3">
      <c r="A4093">
        <v>36</v>
      </c>
      <c r="B4093">
        <v>121</v>
      </c>
      <c r="C4093">
        <v>1</v>
      </c>
      <c r="D4093">
        <v>14</v>
      </c>
      <c r="E4093" t="s">
        <v>14</v>
      </c>
      <c r="F4093">
        <v>5</v>
      </c>
      <c r="G4093">
        <v>3</v>
      </c>
      <c r="J4093" s="1">
        <f t="shared" si="822"/>
        <v>1.9634954084936209E-3</v>
      </c>
      <c r="K4093" s="2">
        <f t="shared" si="836"/>
        <v>3.6378364277704512E-3</v>
      </c>
      <c r="L4093" t="s">
        <v>13</v>
      </c>
    </row>
    <row r="4094" spans="1:12" hidden="1" x14ac:dyDescent="0.3">
      <c r="A4094">
        <v>36</v>
      </c>
      <c r="B4094">
        <v>121</v>
      </c>
      <c r="C4094">
        <v>1</v>
      </c>
      <c r="D4094">
        <v>24</v>
      </c>
      <c r="E4094" t="s">
        <v>18</v>
      </c>
      <c r="F4094">
        <v>10</v>
      </c>
      <c r="G4094">
        <v>3</v>
      </c>
      <c r="J4094" s="1">
        <f t="shared" si="822"/>
        <v>7.8539816339744835E-3</v>
      </c>
      <c r="K4094" s="2">
        <f>EXP(-9.81042+1.86563*LN(F4094)+1.0563*LN(G4094))</f>
        <v>1.285292313179332E-2</v>
      </c>
      <c r="L4094" t="s">
        <v>13</v>
      </c>
    </row>
    <row r="4095" spans="1:12" hidden="1" x14ac:dyDescent="0.3">
      <c r="A4095">
        <v>36</v>
      </c>
      <c r="B4095">
        <v>121</v>
      </c>
      <c r="C4095">
        <v>1</v>
      </c>
      <c r="D4095">
        <v>10</v>
      </c>
      <c r="E4095" t="s">
        <v>12</v>
      </c>
      <c r="F4095">
        <v>25</v>
      </c>
      <c r="G4095">
        <v>6</v>
      </c>
      <c r="J4095" s="1">
        <f t="shared" si="822"/>
        <v>4.9087385212340517E-2</v>
      </c>
      <c r="K4095" s="2">
        <f t="shared" ref="K4095:K4096" si="837">EXP(-9.7663+1.83097*LN(F4095)+1.09511*LN(G4095))</f>
        <v>0.14801210491524977</v>
      </c>
      <c r="L4095" t="s">
        <v>17</v>
      </c>
    </row>
    <row r="4096" spans="1:12" hidden="1" x14ac:dyDescent="0.3">
      <c r="A4096">
        <v>36</v>
      </c>
      <c r="B4096">
        <v>121</v>
      </c>
      <c r="C4096">
        <v>1</v>
      </c>
      <c r="D4096">
        <v>24</v>
      </c>
      <c r="E4096" t="s">
        <v>12</v>
      </c>
      <c r="F4096">
        <v>5</v>
      </c>
      <c r="G4096">
        <v>3</v>
      </c>
      <c r="J4096" s="1">
        <f t="shared" si="822"/>
        <v>1.9634954084936209E-3</v>
      </c>
      <c r="K4096" s="2">
        <f t="shared" si="837"/>
        <v>3.6378364277704512E-3</v>
      </c>
      <c r="L4096" t="s">
        <v>13</v>
      </c>
    </row>
    <row r="4097" spans="1:12" hidden="1" x14ac:dyDescent="0.3">
      <c r="A4097">
        <v>36</v>
      </c>
      <c r="B4097">
        <v>121</v>
      </c>
      <c r="C4097">
        <v>1</v>
      </c>
      <c r="D4097">
        <v>24</v>
      </c>
      <c r="E4097" t="s">
        <v>18</v>
      </c>
      <c r="F4097">
        <v>10</v>
      </c>
      <c r="G4097">
        <v>5</v>
      </c>
      <c r="J4097" s="1">
        <f t="shared" si="822"/>
        <v>7.8539816339744835E-3</v>
      </c>
      <c r="K4097" s="2">
        <f>EXP(-9.81042+1.86563*LN(F4097)+1.0563*LN(G4097))</f>
        <v>2.2046555420420225E-2</v>
      </c>
      <c r="L4097" t="s">
        <v>13</v>
      </c>
    </row>
    <row r="4098" spans="1:12" hidden="1" x14ac:dyDescent="0.3">
      <c r="A4098">
        <v>36</v>
      </c>
      <c r="B4098">
        <v>121</v>
      </c>
      <c r="C4098">
        <v>1</v>
      </c>
      <c r="D4098">
        <v>10</v>
      </c>
      <c r="E4098" t="s">
        <v>12</v>
      </c>
      <c r="F4098">
        <v>10</v>
      </c>
      <c r="G4098">
        <v>3</v>
      </c>
      <c r="J4098" s="1">
        <f t="shared" si="822"/>
        <v>7.8539816339744835E-3</v>
      </c>
      <c r="K4098" s="2">
        <f t="shared" ref="K4098:K4099" si="838">EXP(-9.7663+1.83097*LN(F4098)+1.09511*LN(G4098))</f>
        <v>1.2942556175112916E-2</v>
      </c>
      <c r="L4098" t="s">
        <v>13</v>
      </c>
    </row>
    <row r="4099" spans="1:12" hidden="1" x14ac:dyDescent="0.3">
      <c r="A4099">
        <v>36</v>
      </c>
      <c r="B4099">
        <v>121</v>
      </c>
      <c r="C4099">
        <v>1</v>
      </c>
      <c r="D4099">
        <v>10</v>
      </c>
      <c r="E4099" t="s">
        <v>12</v>
      </c>
      <c r="F4099">
        <v>5</v>
      </c>
      <c r="G4099">
        <v>3</v>
      </c>
      <c r="J4099" s="1">
        <f t="shared" ref="J4099:J4162" si="839">((F4099*F4099/10000)*(PI()/4*C4099))</f>
        <v>1.9634954084936209E-3</v>
      </c>
      <c r="K4099" s="2">
        <f t="shared" si="838"/>
        <v>3.6378364277704512E-3</v>
      </c>
      <c r="L4099" t="s">
        <v>13</v>
      </c>
    </row>
    <row r="4100" spans="1:12" hidden="1" x14ac:dyDescent="0.3">
      <c r="A4100">
        <v>36</v>
      </c>
      <c r="B4100">
        <v>121</v>
      </c>
      <c r="C4100">
        <v>1</v>
      </c>
      <c r="D4100">
        <v>24</v>
      </c>
      <c r="E4100" t="s">
        <v>18</v>
      </c>
      <c r="F4100">
        <v>5</v>
      </c>
      <c r="G4100">
        <v>3</v>
      </c>
      <c r="J4100" s="1">
        <f t="shared" si="839"/>
        <v>1.9634954084936209E-3</v>
      </c>
      <c r="K4100" s="2">
        <f t="shared" ref="K4100:K4101" si="840">EXP(-9.81042+1.86563*LN(F4100)+1.0563*LN(G4100))</f>
        <v>3.5268851656513989E-3</v>
      </c>
      <c r="L4100" t="s">
        <v>13</v>
      </c>
    </row>
    <row r="4101" spans="1:12" hidden="1" x14ac:dyDescent="0.3">
      <c r="A4101">
        <v>36</v>
      </c>
      <c r="B4101">
        <v>121</v>
      </c>
      <c r="C4101">
        <v>1</v>
      </c>
      <c r="D4101">
        <v>24</v>
      </c>
      <c r="E4101" t="s">
        <v>18</v>
      </c>
      <c r="F4101">
        <v>10</v>
      </c>
      <c r="G4101">
        <v>6</v>
      </c>
      <c r="J4101" s="1">
        <f t="shared" si="839"/>
        <v>7.8539816339744835E-3</v>
      </c>
      <c r="K4101" s="2">
        <f t="shared" si="840"/>
        <v>2.6728826664807165E-2</v>
      </c>
      <c r="L4101" t="s">
        <v>13</v>
      </c>
    </row>
    <row r="4102" spans="1:12" hidden="1" x14ac:dyDescent="0.3">
      <c r="A4102">
        <v>36</v>
      </c>
      <c r="B4102">
        <v>121</v>
      </c>
      <c r="C4102">
        <v>1</v>
      </c>
      <c r="D4102">
        <v>22</v>
      </c>
      <c r="E4102" t="s">
        <v>15</v>
      </c>
      <c r="F4102">
        <v>5</v>
      </c>
      <c r="G4102">
        <v>3</v>
      </c>
      <c r="J4102" s="1">
        <f t="shared" si="839"/>
        <v>1.9634954084936209E-3</v>
      </c>
      <c r="K4102" s="2">
        <f t="shared" ref="K4102:K4106" si="841">EXP(-9.7663+1.83097*LN(F4102)+1.09511*LN(G4102))</f>
        <v>3.6378364277704512E-3</v>
      </c>
      <c r="L4102" t="s">
        <v>13</v>
      </c>
    </row>
    <row r="4103" spans="1:12" hidden="1" x14ac:dyDescent="0.3">
      <c r="A4103">
        <v>36</v>
      </c>
      <c r="B4103">
        <v>121</v>
      </c>
      <c r="C4103">
        <v>1</v>
      </c>
      <c r="D4103">
        <v>24</v>
      </c>
      <c r="E4103" t="s">
        <v>12</v>
      </c>
      <c r="F4103">
        <v>15</v>
      </c>
      <c r="G4103">
        <v>6</v>
      </c>
      <c r="J4103" s="1">
        <f t="shared" si="839"/>
        <v>1.7671458676442587E-2</v>
      </c>
      <c r="K4103" s="2">
        <f t="shared" si="841"/>
        <v>5.8089659363338444E-2</v>
      </c>
      <c r="L4103" t="s">
        <v>13</v>
      </c>
    </row>
    <row r="4104" spans="1:12" hidden="1" x14ac:dyDescent="0.3">
      <c r="A4104">
        <v>36</v>
      </c>
      <c r="B4104">
        <v>121</v>
      </c>
      <c r="C4104">
        <v>1</v>
      </c>
      <c r="D4104">
        <v>24</v>
      </c>
      <c r="E4104" t="s">
        <v>12</v>
      </c>
      <c r="F4104">
        <v>10</v>
      </c>
      <c r="G4104">
        <v>6</v>
      </c>
      <c r="J4104" s="1">
        <f t="shared" si="839"/>
        <v>7.8539816339744835E-3</v>
      </c>
      <c r="K4104" s="2">
        <f t="shared" si="841"/>
        <v>2.7649101142956961E-2</v>
      </c>
      <c r="L4104" t="s">
        <v>13</v>
      </c>
    </row>
    <row r="4105" spans="1:12" hidden="1" x14ac:dyDescent="0.3">
      <c r="A4105">
        <v>36</v>
      </c>
      <c r="B4105">
        <v>121</v>
      </c>
      <c r="C4105">
        <v>1</v>
      </c>
      <c r="D4105">
        <v>24</v>
      </c>
      <c r="E4105" t="s">
        <v>12</v>
      </c>
      <c r="F4105">
        <v>10</v>
      </c>
      <c r="G4105">
        <v>6</v>
      </c>
      <c r="J4105" s="1">
        <f t="shared" si="839"/>
        <v>7.8539816339744835E-3</v>
      </c>
      <c r="K4105" s="2">
        <f t="shared" si="841"/>
        <v>2.7649101142956961E-2</v>
      </c>
      <c r="L4105" t="s">
        <v>13</v>
      </c>
    </row>
    <row r="4106" spans="1:12" hidden="1" x14ac:dyDescent="0.3">
      <c r="A4106">
        <v>36</v>
      </c>
      <c r="B4106">
        <v>121</v>
      </c>
      <c r="C4106">
        <v>1</v>
      </c>
      <c r="D4106">
        <v>24</v>
      </c>
      <c r="E4106" t="s">
        <v>12</v>
      </c>
      <c r="F4106">
        <v>15</v>
      </c>
      <c r="G4106">
        <v>6</v>
      </c>
      <c r="J4106" s="1">
        <f t="shared" si="839"/>
        <v>1.7671458676442587E-2</v>
      </c>
      <c r="K4106" s="2">
        <f t="shared" si="841"/>
        <v>5.8089659363338444E-2</v>
      </c>
      <c r="L4106" t="s">
        <v>13</v>
      </c>
    </row>
    <row r="4107" spans="1:12" hidden="1" x14ac:dyDescent="0.3">
      <c r="A4107">
        <v>36</v>
      </c>
      <c r="B4107">
        <v>121</v>
      </c>
      <c r="C4107">
        <v>1</v>
      </c>
      <c r="D4107">
        <v>24</v>
      </c>
      <c r="E4107" t="s">
        <v>18</v>
      </c>
      <c r="F4107">
        <v>15</v>
      </c>
      <c r="G4107">
        <v>6</v>
      </c>
      <c r="J4107" s="1">
        <f t="shared" si="839"/>
        <v>1.7671458676442587E-2</v>
      </c>
      <c r="K4107" s="2">
        <f t="shared" ref="K4107:K4108" si="842">EXP(-9.81042+1.86563*LN(F4107)+1.0563*LN(G4107))</f>
        <v>5.6950957515054322E-2</v>
      </c>
      <c r="L4107" t="s">
        <v>13</v>
      </c>
    </row>
    <row r="4108" spans="1:12" hidden="1" x14ac:dyDescent="0.3">
      <c r="A4108">
        <v>36</v>
      </c>
      <c r="B4108">
        <v>121</v>
      </c>
      <c r="C4108">
        <v>1</v>
      </c>
      <c r="D4108">
        <v>24</v>
      </c>
      <c r="E4108" t="s">
        <v>18</v>
      </c>
      <c r="F4108">
        <v>10</v>
      </c>
      <c r="G4108">
        <v>6</v>
      </c>
      <c r="J4108" s="1">
        <f t="shared" si="839"/>
        <v>7.8539816339744835E-3</v>
      </c>
      <c r="K4108" s="2">
        <f t="shared" si="842"/>
        <v>2.6728826664807165E-2</v>
      </c>
      <c r="L4108" t="s">
        <v>13</v>
      </c>
    </row>
    <row r="4109" spans="1:12" hidden="1" x14ac:dyDescent="0.3">
      <c r="A4109">
        <v>36</v>
      </c>
      <c r="B4109">
        <v>121</v>
      </c>
      <c r="C4109">
        <v>1</v>
      </c>
      <c r="D4109">
        <v>24</v>
      </c>
      <c r="E4109" t="s">
        <v>12</v>
      </c>
      <c r="F4109">
        <v>5</v>
      </c>
      <c r="G4109">
        <v>6</v>
      </c>
      <c r="J4109" s="1">
        <f t="shared" si="839"/>
        <v>1.9634954084936209E-3</v>
      </c>
      <c r="K4109" s="2">
        <f>EXP(-9.7663+1.83097*LN(F4109)+1.09511*LN(G4109))</f>
        <v>7.7714870209617563E-3</v>
      </c>
      <c r="L4109" t="s">
        <v>13</v>
      </c>
    </row>
    <row r="4110" spans="1:12" hidden="1" x14ac:dyDescent="0.3">
      <c r="A4110">
        <v>36</v>
      </c>
      <c r="B4110">
        <v>121</v>
      </c>
      <c r="C4110">
        <v>1</v>
      </c>
      <c r="D4110">
        <v>24</v>
      </c>
      <c r="E4110" t="s">
        <v>18</v>
      </c>
      <c r="F4110">
        <v>10</v>
      </c>
      <c r="G4110">
        <v>5</v>
      </c>
      <c r="J4110" s="1">
        <f t="shared" si="839"/>
        <v>7.8539816339744835E-3</v>
      </c>
      <c r="K4110" s="2">
        <f>EXP(-9.81042+1.86563*LN(F4110)+1.0563*LN(G4110))</f>
        <v>2.2046555420420225E-2</v>
      </c>
      <c r="L4110" t="s">
        <v>13</v>
      </c>
    </row>
    <row r="4111" spans="1:12" hidden="1" x14ac:dyDescent="0.3">
      <c r="A4111">
        <v>36</v>
      </c>
      <c r="B4111">
        <v>121</v>
      </c>
      <c r="C4111">
        <v>1</v>
      </c>
      <c r="D4111">
        <v>10</v>
      </c>
      <c r="E4111" t="s">
        <v>12</v>
      </c>
      <c r="F4111">
        <v>10</v>
      </c>
      <c r="G4111">
        <v>3</v>
      </c>
      <c r="J4111" s="1">
        <f t="shared" si="839"/>
        <v>7.8539816339744835E-3</v>
      </c>
      <c r="K4111" s="2">
        <f t="shared" ref="K4111:K4112" si="843">EXP(-9.7663+1.83097*LN(F4111)+1.09511*LN(G4111))</f>
        <v>1.2942556175112916E-2</v>
      </c>
      <c r="L4111" t="s">
        <v>13</v>
      </c>
    </row>
    <row r="4112" spans="1:12" hidden="1" x14ac:dyDescent="0.3">
      <c r="A4112">
        <v>36</v>
      </c>
      <c r="B4112">
        <v>121</v>
      </c>
      <c r="C4112">
        <v>1</v>
      </c>
      <c r="D4112">
        <v>14</v>
      </c>
      <c r="E4112" t="s">
        <v>14</v>
      </c>
      <c r="F4112">
        <v>5</v>
      </c>
      <c r="G4112">
        <v>3</v>
      </c>
      <c r="J4112" s="1">
        <f t="shared" si="839"/>
        <v>1.9634954084936209E-3</v>
      </c>
      <c r="K4112" s="2">
        <f t="shared" si="843"/>
        <v>3.6378364277704512E-3</v>
      </c>
      <c r="L4112" t="s">
        <v>13</v>
      </c>
    </row>
    <row r="4113" spans="1:12" hidden="1" x14ac:dyDescent="0.3">
      <c r="A4113">
        <v>36</v>
      </c>
      <c r="B4113">
        <v>121</v>
      </c>
      <c r="C4113">
        <v>1</v>
      </c>
      <c r="D4113">
        <v>24</v>
      </c>
      <c r="E4113" t="s">
        <v>18</v>
      </c>
      <c r="F4113">
        <v>10</v>
      </c>
      <c r="G4113">
        <v>3</v>
      </c>
      <c r="J4113" s="1">
        <f t="shared" si="839"/>
        <v>7.8539816339744835E-3</v>
      </c>
      <c r="K4113" s="2">
        <f>EXP(-9.81042+1.86563*LN(F4113)+1.0563*LN(G4113))</f>
        <v>1.285292313179332E-2</v>
      </c>
      <c r="L4113" t="s">
        <v>13</v>
      </c>
    </row>
    <row r="4114" spans="1:12" hidden="1" x14ac:dyDescent="0.3">
      <c r="A4114">
        <v>36</v>
      </c>
      <c r="B4114">
        <v>121</v>
      </c>
      <c r="C4114">
        <v>1</v>
      </c>
      <c r="D4114">
        <v>10</v>
      </c>
      <c r="E4114" t="s">
        <v>12</v>
      </c>
      <c r="F4114">
        <v>25</v>
      </c>
      <c r="G4114">
        <v>6</v>
      </c>
      <c r="J4114" s="1">
        <f t="shared" si="839"/>
        <v>4.9087385212340517E-2</v>
      </c>
      <c r="K4114" s="2">
        <f t="shared" ref="K4114:K4125" si="844">EXP(-9.7663+1.83097*LN(F4114)+1.09511*LN(G4114))</f>
        <v>0.14801210491524977</v>
      </c>
      <c r="L4114" t="s">
        <v>17</v>
      </c>
    </row>
    <row r="4115" spans="1:12" hidden="1" x14ac:dyDescent="0.3">
      <c r="A4115">
        <v>36</v>
      </c>
      <c r="B4115">
        <v>121</v>
      </c>
      <c r="C4115">
        <v>1</v>
      </c>
      <c r="D4115">
        <v>24</v>
      </c>
      <c r="E4115" t="s">
        <v>15</v>
      </c>
      <c r="F4115">
        <v>5</v>
      </c>
      <c r="G4115">
        <v>3</v>
      </c>
      <c r="J4115" s="1">
        <f t="shared" si="839"/>
        <v>1.9634954084936209E-3</v>
      </c>
      <c r="K4115" s="2">
        <f t="shared" si="844"/>
        <v>3.6378364277704512E-3</v>
      </c>
      <c r="L4115" t="s">
        <v>13</v>
      </c>
    </row>
    <row r="4116" spans="1:12" hidden="1" x14ac:dyDescent="0.3">
      <c r="A4116">
        <v>36</v>
      </c>
      <c r="B4116">
        <v>121</v>
      </c>
      <c r="C4116">
        <v>1</v>
      </c>
      <c r="D4116">
        <v>24</v>
      </c>
      <c r="E4116" t="s">
        <v>15</v>
      </c>
      <c r="F4116">
        <v>10</v>
      </c>
      <c r="G4116">
        <v>5</v>
      </c>
      <c r="J4116" s="1">
        <f t="shared" si="839"/>
        <v>7.8539816339744835E-3</v>
      </c>
      <c r="K4116" s="2">
        <f t="shared" si="844"/>
        <v>2.2644818432641822E-2</v>
      </c>
      <c r="L4116" t="s">
        <v>13</v>
      </c>
    </row>
    <row r="4117" spans="1:12" hidden="1" x14ac:dyDescent="0.3">
      <c r="A4117">
        <v>36</v>
      </c>
      <c r="B4117">
        <v>121</v>
      </c>
      <c r="C4117">
        <v>1</v>
      </c>
      <c r="D4117">
        <v>24</v>
      </c>
      <c r="E4117" t="s">
        <v>15</v>
      </c>
      <c r="F4117">
        <v>15</v>
      </c>
      <c r="G4117">
        <v>6</v>
      </c>
      <c r="J4117" s="1">
        <f t="shared" si="839"/>
        <v>1.7671458676442587E-2</v>
      </c>
      <c r="K4117" s="2">
        <f t="shared" si="844"/>
        <v>5.8089659363338444E-2</v>
      </c>
      <c r="L4117" t="s">
        <v>13</v>
      </c>
    </row>
    <row r="4118" spans="1:12" hidden="1" x14ac:dyDescent="0.3">
      <c r="A4118">
        <v>36</v>
      </c>
      <c r="B4118">
        <v>121</v>
      </c>
      <c r="C4118">
        <v>1</v>
      </c>
      <c r="D4118">
        <v>24</v>
      </c>
      <c r="E4118" t="s">
        <v>15</v>
      </c>
      <c r="F4118">
        <v>10</v>
      </c>
      <c r="G4118">
        <v>6</v>
      </c>
      <c r="J4118" s="1">
        <f t="shared" si="839"/>
        <v>7.8539816339744835E-3</v>
      </c>
      <c r="K4118" s="2">
        <f t="shared" si="844"/>
        <v>2.7649101142956961E-2</v>
      </c>
      <c r="L4118" t="s">
        <v>13</v>
      </c>
    </row>
    <row r="4119" spans="1:12" hidden="1" x14ac:dyDescent="0.3">
      <c r="A4119">
        <v>36</v>
      </c>
      <c r="B4119">
        <v>121</v>
      </c>
      <c r="C4119">
        <v>1</v>
      </c>
      <c r="D4119">
        <v>24</v>
      </c>
      <c r="E4119" t="s">
        <v>15</v>
      </c>
      <c r="F4119">
        <v>5</v>
      </c>
      <c r="G4119">
        <v>6</v>
      </c>
      <c r="J4119" s="1">
        <f t="shared" si="839"/>
        <v>1.9634954084936209E-3</v>
      </c>
      <c r="K4119" s="2">
        <f t="shared" si="844"/>
        <v>7.7714870209617563E-3</v>
      </c>
      <c r="L4119" t="s">
        <v>13</v>
      </c>
    </row>
    <row r="4120" spans="1:12" hidden="1" x14ac:dyDescent="0.3">
      <c r="A4120">
        <v>36</v>
      </c>
      <c r="B4120">
        <v>121</v>
      </c>
      <c r="C4120">
        <v>1</v>
      </c>
      <c r="D4120">
        <v>22</v>
      </c>
      <c r="E4120" t="s">
        <v>15</v>
      </c>
      <c r="F4120">
        <v>5</v>
      </c>
      <c r="G4120">
        <v>3</v>
      </c>
      <c r="J4120" s="1">
        <f t="shared" si="839"/>
        <v>1.9634954084936209E-3</v>
      </c>
      <c r="K4120" s="2">
        <f t="shared" si="844"/>
        <v>3.6378364277704512E-3</v>
      </c>
      <c r="L4120" t="s">
        <v>13</v>
      </c>
    </row>
    <row r="4121" spans="1:12" hidden="1" x14ac:dyDescent="0.3">
      <c r="A4121">
        <v>36</v>
      </c>
      <c r="B4121">
        <v>121</v>
      </c>
      <c r="C4121">
        <v>1</v>
      </c>
      <c r="D4121">
        <v>10</v>
      </c>
      <c r="E4121" t="s">
        <v>12</v>
      </c>
      <c r="F4121">
        <v>5</v>
      </c>
      <c r="G4121">
        <v>3</v>
      </c>
      <c r="J4121" s="1">
        <f t="shared" si="839"/>
        <v>1.9634954084936209E-3</v>
      </c>
      <c r="K4121" s="2">
        <f t="shared" si="844"/>
        <v>3.6378364277704512E-3</v>
      </c>
      <c r="L4121" t="s">
        <v>13</v>
      </c>
    </row>
    <row r="4122" spans="1:12" hidden="1" x14ac:dyDescent="0.3">
      <c r="A4122">
        <v>36</v>
      </c>
      <c r="B4122">
        <v>121</v>
      </c>
      <c r="C4122">
        <v>1</v>
      </c>
      <c r="D4122">
        <v>24</v>
      </c>
      <c r="E4122" t="s">
        <v>12</v>
      </c>
      <c r="F4122">
        <v>5</v>
      </c>
      <c r="G4122">
        <v>3</v>
      </c>
      <c r="J4122" s="1">
        <f t="shared" si="839"/>
        <v>1.9634954084936209E-3</v>
      </c>
      <c r="K4122" s="2">
        <f t="shared" si="844"/>
        <v>3.6378364277704512E-3</v>
      </c>
      <c r="L4122" t="s">
        <v>13</v>
      </c>
    </row>
    <row r="4123" spans="1:12" hidden="1" x14ac:dyDescent="0.3">
      <c r="A4123">
        <v>36</v>
      </c>
      <c r="B4123">
        <v>121</v>
      </c>
      <c r="C4123">
        <v>1</v>
      </c>
      <c r="D4123">
        <v>24</v>
      </c>
      <c r="E4123" t="s">
        <v>12</v>
      </c>
      <c r="F4123">
        <v>20</v>
      </c>
      <c r="G4123">
        <v>3</v>
      </c>
      <c r="J4123" s="1">
        <f t="shared" si="839"/>
        <v>3.1415926535897934E-2</v>
      </c>
      <c r="K4123" s="2">
        <f t="shared" si="844"/>
        <v>4.6046534436573458E-2</v>
      </c>
      <c r="L4123" t="s">
        <v>17</v>
      </c>
    </row>
    <row r="4124" spans="1:12" hidden="1" x14ac:dyDescent="0.3">
      <c r="A4124">
        <v>36</v>
      </c>
      <c r="B4124">
        <v>121</v>
      </c>
      <c r="C4124">
        <v>1</v>
      </c>
      <c r="D4124">
        <v>24</v>
      </c>
      <c r="E4124" t="s">
        <v>12</v>
      </c>
      <c r="F4124">
        <v>10</v>
      </c>
      <c r="G4124">
        <v>3</v>
      </c>
      <c r="J4124" s="1">
        <f t="shared" si="839"/>
        <v>7.8539816339744835E-3</v>
      </c>
      <c r="K4124" s="2">
        <f t="shared" si="844"/>
        <v>1.2942556175112916E-2</v>
      </c>
      <c r="L4124" t="s">
        <v>13</v>
      </c>
    </row>
    <row r="4125" spans="1:12" hidden="1" x14ac:dyDescent="0.3">
      <c r="A4125">
        <v>36</v>
      </c>
      <c r="B4125">
        <v>121</v>
      </c>
      <c r="C4125">
        <v>1</v>
      </c>
      <c r="D4125">
        <v>24</v>
      </c>
      <c r="E4125" t="s">
        <v>12</v>
      </c>
      <c r="F4125">
        <v>15</v>
      </c>
      <c r="G4125">
        <v>6</v>
      </c>
      <c r="J4125" s="1">
        <f t="shared" si="839"/>
        <v>1.7671458676442587E-2</v>
      </c>
      <c r="K4125" s="2">
        <f t="shared" si="844"/>
        <v>5.8089659363338444E-2</v>
      </c>
      <c r="L4125" t="s">
        <v>13</v>
      </c>
    </row>
    <row r="4126" spans="1:12" hidden="1" x14ac:dyDescent="0.3">
      <c r="A4126">
        <v>36</v>
      </c>
      <c r="B4126">
        <v>121</v>
      </c>
      <c r="C4126">
        <v>1</v>
      </c>
      <c r="D4126">
        <v>24</v>
      </c>
      <c r="E4126" t="s">
        <v>18</v>
      </c>
      <c r="F4126">
        <v>10</v>
      </c>
      <c r="G4126">
        <v>3</v>
      </c>
      <c r="J4126" s="1">
        <f t="shared" si="839"/>
        <v>7.8539816339744835E-3</v>
      </c>
      <c r="K4126" s="2">
        <f>EXP(-9.81042+1.86563*LN(F4126)+1.0563*LN(G4126))</f>
        <v>1.285292313179332E-2</v>
      </c>
      <c r="L4126" t="s">
        <v>13</v>
      </c>
    </row>
    <row r="4127" spans="1:12" hidden="1" x14ac:dyDescent="0.3">
      <c r="A4127">
        <v>36</v>
      </c>
      <c r="B4127">
        <v>121</v>
      </c>
      <c r="C4127">
        <v>1</v>
      </c>
      <c r="D4127">
        <v>10</v>
      </c>
      <c r="E4127" t="s">
        <v>12</v>
      </c>
      <c r="F4127">
        <v>25</v>
      </c>
      <c r="G4127">
        <v>6</v>
      </c>
      <c r="J4127" s="1">
        <f t="shared" si="839"/>
        <v>4.9087385212340517E-2</v>
      </c>
      <c r="K4127" s="2">
        <f t="shared" ref="K4127:K4131" si="845">EXP(-9.7663+1.83097*LN(F4127)+1.09511*LN(G4127))</f>
        <v>0.14801210491524977</v>
      </c>
      <c r="L4127" t="s">
        <v>17</v>
      </c>
    </row>
    <row r="4128" spans="1:12" hidden="1" x14ac:dyDescent="0.3">
      <c r="A4128">
        <v>36</v>
      </c>
      <c r="B4128">
        <v>121</v>
      </c>
      <c r="C4128">
        <v>1</v>
      </c>
      <c r="D4128">
        <v>24</v>
      </c>
      <c r="E4128" t="s">
        <v>12</v>
      </c>
      <c r="F4128">
        <v>5</v>
      </c>
      <c r="G4128">
        <v>3</v>
      </c>
      <c r="J4128" s="1">
        <f t="shared" si="839"/>
        <v>1.9634954084936209E-3</v>
      </c>
      <c r="K4128" s="2">
        <f t="shared" si="845"/>
        <v>3.6378364277704512E-3</v>
      </c>
      <c r="L4128" t="s">
        <v>13</v>
      </c>
    </row>
    <row r="4129" spans="1:12" hidden="1" x14ac:dyDescent="0.3">
      <c r="A4129">
        <v>36</v>
      </c>
      <c r="B4129">
        <v>121</v>
      </c>
      <c r="C4129">
        <v>1</v>
      </c>
      <c r="D4129">
        <v>24</v>
      </c>
      <c r="E4129" t="s">
        <v>12</v>
      </c>
      <c r="F4129">
        <v>20</v>
      </c>
      <c r="G4129">
        <v>3</v>
      </c>
      <c r="J4129" s="1">
        <f t="shared" si="839"/>
        <v>3.1415926535897934E-2</v>
      </c>
      <c r="K4129" s="2">
        <f t="shared" si="845"/>
        <v>4.6046534436573458E-2</v>
      </c>
      <c r="L4129" t="s">
        <v>17</v>
      </c>
    </row>
    <row r="4130" spans="1:12" hidden="1" x14ac:dyDescent="0.3">
      <c r="A4130">
        <v>36</v>
      </c>
      <c r="B4130">
        <v>121</v>
      </c>
      <c r="C4130">
        <v>1</v>
      </c>
      <c r="D4130">
        <v>24</v>
      </c>
      <c r="E4130" t="s">
        <v>12</v>
      </c>
      <c r="F4130">
        <v>10</v>
      </c>
      <c r="G4130">
        <v>3</v>
      </c>
      <c r="J4130" s="1">
        <f t="shared" si="839"/>
        <v>7.8539816339744835E-3</v>
      </c>
      <c r="K4130" s="2">
        <f t="shared" si="845"/>
        <v>1.2942556175112916E-2</v>
      </c>
      <c r="L4130" t="s">
        <v>13</v>
      </c>
    </row>
    <row r="4131" spans="1:12" hidden="1" x14ac:dyDescent="0.3">
      <c r="A4131">
        <v>36</v>
      </c>
      <c r="B4131">
        <v>121</v>
      </c>
      <c r="C4131">
        <v>1</v>
      </c>
      <c r="D4131">
        <v>24</v>
      </c>
      <c r="E4131" t="s">
        <v>12</v>
      </c>
      <c r="F4131">
        <v>15</v>
      </c>
      <c r="G4131">
        <v>6</v>
      </c>
      <c r="J4131" s="1">
        <f t="shared" si="839"/>
        <v>1.7671458676442587E-2</v>
      </c>
      <c r="K4131" s="2">
        <f t="shared" si="845"/>
        <v>5.8089659363338444E-2</v>
      </c>
      <c r="L4131" t="s">
        <v>13</v>
      </c>
    </row>
    <row r="4132" spans="1:12" hidden="1" x14ac:dyDescent="0.3">
      <c r="A4132">
        <v>36</v>
      </c>
      <c r="B4132">
        <v>121</v>
      </c>
      <c r="C4132">
        <v>1</v>
      </c>
      <c r="D4132">
        <v>24</v>
      </c>
      <c r="E4132" t="s">
        <v>18</v>
      </c>
      <c r="F4132">
        <v>10</v>
      </c>
      <c r="G4132">
        <v>6</v>
      </c>
      <c r="J4132" s="1">
        <f t="shared" si="839"/>
        <v>7.8539816339744835E-3</v>
      </c>
      <c r="K4132" s="2">
        <f t="shared" ref="K4132:K4133" si="846">EXP(-9.81042+1.86563*LN(F4132)+1.0563*LN(G4132))</f>
        <v>2.6728826664807165E-2</v>
      </c>
      <c r="L4132" t="s">
        <v>13</v>
      </c>
    </row>
    <row r="4133" spans="1:12" hidden="1" x14ac:dyDescent="0.3">
      <c r="A4133">
        <v>36</v>
      </c>
      <c r="B4133">
        <v>121</v>
      </c>
      <c r="C4133">
        <v>1</v>
      </c>
      <c r="D4133">
        <v>24</v>
      </c>
      <c r="E4133" t="s">
        <v>18</v>
      </c>
      <c r="F4133">
        <v>10</v>
      </c>
      <c r="G4133">
        <v>6</v>
      </c>
      <c r="J4133" s="1">
        <f t="shared" si="839"/>
        <v>7.8539816339744835E-3</v>
      </c>
      <c r="K4133" s="2">
        <f t="shared" si="846"/>
        <v>2.6728826664807165E-2</v>
      </c>
      <c r="L4133" t="s">
        <v>13</v>
      </c>
    </row>
    <row r="4134" spans="1:12" hidden="1" x14ac:dyDescent="0.3">
      <c r="A4134">
        <v>36</v>
      </c>
      <c r="B4134">
        <v>121</v>
      </c>
      <c r="C4134">
        <v>1</v>
      </c>
      <c r="D4134">
        <v>14</v>
      </c>
      <c r="E4134" t="s">
        <v>14</v>
      </c>
      <c r="F4134">
        <v>5</v>
      </c>
      <c r="G4134">
        <v>3</v>
      </c>
      <c r="J4134" s="1">
        <f t="shared" si="839"/>
        <v>1.9634954084936209E-3</v>
      </c>
      <c r="K4134" s="2">
        <f t="shared" ref="K4134:K4135" si="847">EXP(-9.7663+1.83097*LN(F4134)+1.09511*LN(G4134))</f>
        <v>3.6378364277704512E-3</v>
      </c>
      <c r="L4134" t="s">
        <v>13</v>
      </c>
    </row>
    <row r="4135" spans="1:12" hidden="1" x14ac:dyDescent="0.3">
      <c r="A4135">
        <v>36</v>
      </c>
      <c r="B4135">
        <v>121</v>
      </c>
      <c r="C4135">
        <v>1</v>
      </c>
      <c r="D4135">
        <v>14</v>
      </c>
      <c r="E4135" t="s">
        <v>14</v>
      </c>
      <c r="F4135">
        <v>5</v>
      </c>
      <c r="G4135">
        <v>3</v>
      </c>
      <c r="J4135" s="1">
        <f t="shared" si="839"/>
        <v>1.9634954084936209E-3</v>
      </c>
      <c r="K4135" s="2">
        <f t="shared" si="847"/>
        <v>3.6378364277704512E-3</v>
      </c>
      <c r="L4135" t="s">
        <v>13</v>
      </c>
    </row>
    <row r="4136" spans="1:12" hidden="1" x14ac:dyDescent="0.3">
      <c r="A4136">
        <v>36</v>
      </c>
      <c r="B4136">
        <v>121</v>
      </c>
      <c r="C4136">
        <v>1</v>
      </c>
      <c r="D4136">
        <v>24</v>
      </c>
      <c r="E4136" t="s">
        <v>18</v>
      </c>
      <c r="F4136">
        <v>10</v>
      </c>
      <c r="G4136">
        <v>6</v>
      </c>
      <c r="J4136" s="1">
        <f t="shared" si="839"/>
        <v>7.8539816339744835E-3</v>
      </c>
      <c r="K4136" s="2">
        <f>EXP(-9.81042+1.86563*LN(F4136)+1.0563*LN(G4136))</f>
        <v>2.6728826664807165E-2</v>
      </c>
      <c r="L4136" t="s">
        <v>13</v>
      </c>
    </row>
    <row r="4137" spans="1:12" hidden="1" x14ac:dyDescent="0.3">
      <c r="A4137">
        <v>36</v>
      </c>
      <c r="B4137">
        <v>121</v>
      </c>
      <c r="C4137">
        <v>1</v>
      </c>
      <c r="D4137">
        <v>24</v>
      </c>
      <c r="E4137" t="s">
        <v>12</v>
      </c>
      <c r="F4137">
        <v>10</v>
      </c>
      <c r="G4137">
        <v>6</v>
      </c>
      <c r="J4137" s="1">
        <f t="shared" si="839"/>
        <v>7.8539816339744835E-3</v>
      </c>
      <c r="K4137" s="2">
        <f t="shared" ref="K4137:K4140" si="848">EXP(-9.7663+1.83097*LN(F4137)+1.09511*LN(G4137))</f>
        <v>2.7649101142956961E-2</v>
      </c>
      <c r="L4137" t="s">
        <v>13</v>
      </c>
    </row>
    <row r="4138" spans="1:12" hidden="1" x14ac:dyDescent="0.3">
      <c r="A4138">
        <v>36</v>
      </c>
      <c r="B4138">
        <v>121</v>
      </c>
      <c r="C4138">
        <v>1</v>
      </c>
      <c r="D4138">
        <v>24</v>
      </c>
      <c r="E4138" t="s">
        <v>12</v>
      </c>
      <c r="F4138">
        <v>15</v>
      </c>
      <c r="G4138">
        <v>6</v>
      </c>
      <c r="J4138" s="1">
        <f t="shared" si="839"/>
        <v>1.7671458676442587E-2</v>
      </c>
      <c r="K4138" s="2">
        <f t="shared" si="848"/>
        <v>5.8089659363338444E-2</v>
      </c>
      <c r="L4138" t="s">
        <v>13</v>
      </c>
    </row>
    <row r="4139" spans="1:12" hidden="1" x14ac:dyDescent="0.3">
      <c r="A4139">
        <v>36</v>
      </c>
      <c r="B4139">
        <v>122</v>
      </c>
      <c r="C4139">
        <v>1</v>
      </c>
      <c r="D4139">
        <v>24</v>
      </c>
      <c r="E4139" t="s">
        <v>12</v>
      </c>
      <c r="F4139">
        <v>10</v>
      </c>
      <c r="G4139">
        <v>3</v>
      </c>
      <c r="J4139" s="1">
        <f t="shared" si="839"/>
        <v>7.8539816339744835E-3</v>
      </c>
      <c r="K4139" s="2">
        <f t="shared" si="848"/>
        <v>1.2942556175112916E-2</v>
      </c>
      <c r="L4139" t="s">
        <v>13</v>
      </c>
    </row>
    <row r="4140" spans="1:12" hidden="1" x14ac:dyDescent="0.3">
      <c r="A4140">
        <v>36</v>
      </c>
      <c r="B4140">
        <v>122</v>
      </c>
      <c r="C4140">
        <v>1</v>
      </c>
      <c r="D4140">
        <v>24</v>
      </c>
      <c r="E4140" t="s">
        <v>12</v>
      </c>
      <c r="F4140">
        <v>15</v>
      </c>
      <c r="G4140">
        <v>6</v>
      </c>
      <c r="J4140" s="1">
        <f t="shared" si="839"/>
        <v>1.7671458676442587E-2</v>
      </c>
      <c r="K4140" s="2">
        <f t="shared" si="848"/>
        <v>5.8089659363338444E-2</v>
      </c>
      <c r="L4140" t="s">
        <v>13</v>
      </c>
    </row>
    <row r="4141" spans="1:12" hidden="1" x14ac:dyDescent="0.3">
      <c r="A4141">
        <v>36</v>
      </c>
      <c r="B4141">
        <v>122</v>
      </c>
      <c r="C4141">
        <v>1</v>
      </c>
      <c r="D4141">
        <v>24</v>
      </c>
      <c r="E4141" t="s">
        <v>18</v>
      </c>
      <c r="F4141">
        <v>10</v>
      </c>
      <c r="G4141">
        <v>3</v>
      </c>
      <c r="J4141" s="1">
        <f t="shared" si="839"/>
        <v>7.8539816339744835E-3</v>
      </c>
      <c r="K4141" s="2">
        <f>EXP(-9.81042+1.86563*LN(F4141)+1.0563*LN(G4141))</f>
        <v>1.285292313179332E-2</v>
      </c>
      <c r="L4141" t="s">
        <v>13</v>
      </c>
    </row>
    <row r="4142" spans="1:12" hidden="1" x14ac:dyDescent="0.3">
      <c r="A4142">
        <v>36</v>
      </c>
      <c r="B4142">
        <v>122</v>
      </c>
      <c r="C4142">
        <v>1</v>
      </c>
      <c r="D4142">
        <v>10</v>
      </c>
      <c r="E4142" t="s">
        <v>12</v>
      </c>
      <c r="F4142">
        <v>25</v>
      </c>
      <c r="G4142">
        <v>6</v>
      </c>
      <c r="J4142" s="1">
        <f t="shared" si="839"/>
        <v>4.9087385212340517E-2</v>
      </c>
      <c r="K4142" s="2">
        <f t="shared" ref="K4142:K4146" si="849">EXP(-9.7663+1.83097*LN(F4142)+1.09511*LN(G4142))</f>
        <v>0.14801210491524977</v>
      </c>
      <c r="L4142" t="s">
        <v>17</v>
      </c>
    </row>
    <row r="4143" spans="1:12" hidden="1" x14ac:dyDescent="0.3">
      <c r="A4143">
        <v>36</v>
      </c>
      <c r="B4143">
        <v>122</v>
      </c>
      <c r="C4143">
        <v>1</v>
      </c>
      <c r="D4143">
        <v>24</v>
      </c>
      <c r="E4143" t="s">
        <v>12</v>
      </c>
      <c r="F4143">
        <v>5</v>
      </c>
      <c r="G4143">
        <v>3</v>
      </c>
      <c r="J4143" s="1">
        <f t="shared" si="839"/>
        <v>1.9634954084936209E-3</v>
      </c>
      <c r="K4143" s="2">
        <f t="shared" si="849"/>
        <v>3.6378364277704512E-3</v>
      </c>
      <c r="L4143" t="s">
        <v>13</v>
      </c>
    </row>
    <row r="4144" spans="1:12" hidden="1" x14ac:dyDescent="0.3">
      <c r="A4144">
        <v>36</v>
      </c>
      <c r="B4144">
        <v>122</v>
      </c>
      <c r="C4144">
        <v>1</v>
      </c>
      <c r="D4144">
        <v>24</v>
      </c>
      <c r="E4144" t="s">
        <v>12</v>
      </c>
      <c r="F4144">
        <v>20</v>
      </c>
      <c r="G4144">
        <v>3</v>
      </c>
      <c r="J4144" s="1">
        <f t="shared" si="839"/>
        <v>3.1415926535897934E-2</v>
      </c>
      <c r="K4144" s="2">
        <f t="shared" si="849"/>
        <v>4.6046534436573458E-2</v>
      </c>
      <c r="L4144" t="s">
        <v>17</v>
      </c>
    </row>
    <row r="4145" spans="1:12" hidden="1" x14ac:dyDescent="0.3">
      <c r="A4145">
        <v>36</v>
      </c>
      <c r="B4145">
        <v>122</v>
      </c>
      <c r="C4145">
        <v>1</v>
      </c>
      <c r="D4145">
        <v>24</v>
      </c>
      <c r="E4145" t="s">
        <v>12</v>
      </c>
      <c r="F4145">
        <v>10</v>
      </c>
      <c r="G4145">
        <v>3</v>
      </c>
      <c r="J4145" s="1">
        <f t="shared" si="839"/>
        <v>7.8539816339744835E-3</v>
      </c>
      <c r="K4145" s="2">
        <f t="shared" si="849"/>
        <v>1.2942556175112916E-2</v>
      </c>
      <c r="L4145" t="s">
        <v>13</v>
      </c>
    </row>
    <row r="4146" spans="1:12" hidden="1" x14ac:dyDescent="0.3">
      <c r="A4146">
        <v>36</v>
      </c>
      <c r="B4146">
        <v>122</v>
      </c>
      <c r="C4146">
        <v>1</v>
      </c>
      <c r="D4146">
        <v>24</v>
      </c>
      <c r="E4146" t="s">
        <v>12</v>
      </c>
      <c r="F4146">
        <v>15</v>
      </c>
      <c r="G4146">
        <v>6</v>
      </c>
      <c r="J4146" s="1">
        <f t="shared" si="839"/>
        <v>1.7671458676442587E-2</v>
      </c>
      <c r="K4146" s="2">
        <f t="shared" si="849"/>
        <v>5.8089659363338444E-2</v>
      </c>
      <c r="L4146" t="s">
        <v>13</v>
      </c>
    </row>
    <row r="4147" spans="1:12" hidden="1" x14ac:dyDescent="0.3">
      <c r="A4147">
        <v>36</v>
      </c>
      <c r="B4147">
        <v>122</v>
      </c>
      <c r="C4147">
        <v>1</v>
      </c>
      <c r="D4147">
        <v>24</v>
      </c>
      <c r="E4147" t="s">
        <v>18</v>
      </c>
      <c r="F4147">
        <v>10</v>
      </c>
      <c r="G4147">
        <v>6</v>
      </c>
      <c r="J4147" s="1">
        <f t="shared" si="839"/>
        <v>7.8539816339744835E-3</v>
      </c>
      <c r="K4147" s="2">
        <f t="shared" ref="K4147:K4148" si="850">EXP(-9.81042+1.86563*LN(F4147)+1.0563*LN(G4147))</f>
        <v>2.6728826664807165E-2</v>
      </c>
      <c r="L4147" t="s">
        <v>13</v>
      </c>
    </row>
    <row r="4148" spans="1:12" hidden="1" x14ac:dyDescent="0.3">
      <c r="A4148">
        <v>36</v>
      </c>
      <c r="B4148">
        <v>122</v>
      </c>
      <c r="C4148">
        <v>1</v>
      </c>
      <c r="D4148">
        <v>24</v>
      </c>
      <c r="E4148" t="s">
        <v>18</v>
      </c>
      <c r="F4148">
        <v>10</v>
      </c>
      <c r="G4148">
        <v>6</v>
      </c>
      <c r="J4148" s="1">
        <f t="shared" si="839"/>
        <v>7.8539816339744835E-3</v>
      </c>
      <c r="K4148" s="2">
        <f t="shared" si="850"/>
        <v>2.6728826664807165E-2</v>
      </c>
      <c r="L4148" t="s">
        <v>13</v>
      </c>
    </row>
    <row r="4149" spans="1:12" hidden="1" x14ac:dyDescent="0.3">
      <c r="A4149">
        <v>36</v>
      </c>
      <c r="B4149">
        <v>122</v>
      </c>
      <c r="C4149">
        <v>1</v>
      </c>
      <c r="D4149">
        <v>14</v>
      </c>
      <c r="E4149" t="s">
        <v>14</v>
      </c>
      <c r="F4149">
        <v>5</v>
      </c>
      <c r="G4149">
        <v>3</v>
      </c>
      <c r="J4149" s="1">
        <f t="shared" si="839"/>
        <v>1.9634954084936209E-3</v>
      </c>
      <c r="K4149" s="2">
        <f t="shared" ref="K4149:K4150" si="851">EXP(-9.7663+1.83097*LN(F4149)+1.09511*LN(G4149))</f>
        <v>3.6378364277704512E-3</v>
      </c>
      <c r="L4149" t="s">
        <v>13</v>
      </c>
    </row>
    <row r="4150" spans="1:12" hidden="1" x14ac:dyDescent="0.3">
      <c r="A4150">
        <v>36</v>
      </c>
      <c r="B4150">
        <v>122</v>
      </c>
      <c r="C4150">
        <v>1</v>
      </c>
      <c r="D4150">
        <v>14</v>
      </c>
      <c r="E4150" t="s">
        <v>14</v>
      </c>
      <c r="F4150">
        <v>5</v>
      </c>
      <c r="G4150">
        <v>3</v>
      </c>
      <c r="J4150" s="1">
        <f t="shared" si="839"/>
        <v>1.9634954084936209E-3</v>
      </c>
      <c r="K4150" s="2">
        <f t="shared" si="851"/>
        <v>3.6378364277704512E-3</v>
      </c>
      <c r="L4150" t="s">
        <v>13</v>
      </c>
    </row>
    <row r="4151" spans="1:12" hidden="1" x14ac:dyDescent="0.3">
      <c r="A4151">
        <v>36</v>
      </c>
      <c r="B4151">
        <v>122</v>
      </c>
      <c r="C4151">
        <v>1</v>
      </c>
      <c r="D4151">
        <v>24</v>
      </c>
      <c r="E4151" t="s">
        <v>18</v>
      </c>
      <c r="F4151">
        <v>10</v>
      </c>
      <c r="G4151">
        <v>6</v>
      </c>
      <c r="J4151" s="1">
        <f t="shared" si="839"/>
        <v>7.8539816339744835E-3</v>
      </c>
      <c r="K4151" s="2">
        <f>EXP(-9.81042+1.86563*LN(F4151)+1.0563*LN(G4151))</f>
        <v>2.6728826664807165E-2</v>
      </c>
      <c r="L4151" t="s">
        <v>13</v>
      </c>
    </row>
    <row r="4152" spans="1:12" hidden="1" x14ac:dyDescent="0.3">
      <c r="A4152">
        <v>36</v>
      </c>
      <c r="B4152">
        <v>122</v>
      </c>
      <c r="C4152">
        <v>1</v>
      </c>
      <c r="D4152">
        <v>24</v>
      </c>
      <c r="E4152" t="s">
        <v>12</v>
      </c>
      <c r="F4152">
        <v>10</v>
      </c>
      <c r="G4152">
        <v>6</v>
      </c>
      <c r="J4152" s="1">
        <f t="shared" si="839"/>
        <v>7.8539816339744835E-3</v>
      </c>
      <c r="K4152" s="2">
        <f t="shared" ref="K4152:K4155" si="852">EXP(-9.7663+1.83097*LN(F4152)+1.09511*LN(G4152))</f>
        <v>2.7649101142956961E-2</v>
      </c>
      <c r="L4152" t="s">
        <v>13</v>
      </c>
    </row>
    <row r="4153" spans="1:12" hidden="1" x14ac:dyDescent="0.3">
      <c r="A4153">
        <v>36</v>
      </c>
      <c r="B4153">
        <v>122</v>
      </c>
      <c r="C4153">
        <v>1</v>
      </c>
      <c r="D4153">
        <v>24</v>
      </c>
      <c r="E4153" t="s">
        <v>12</v>
      </c>
      <c r="F4153">
        <v>15</v>
      </c>
      <c r="G4153">
        <v>6</v>
      </c>
      <c r="J4153" s="1">
        <f t="shared" si="839"/>
        <v>1.7671458676442587E-2</v>
      </c>
      <c r="K4153" s="2">
        <f t="shared" si="852"/>
        <v>5.8089659363338444E-2</v>
      </c>
      <c r="L4153" t="s">
        <v>13</v>
      </c>
    </row>
    <row r="4154" spans="1:12" hidden="1" x14ac:dyDescent="0.3">
      <c r="A4154">
        <v>36</v>
      </c>
      <c r="B4154">
        <v>122</v>
      </c>
      <c r="C4154">
        <v>1</v>
      </c>
      <c r="D4154">
        <v>24</v>
      </c>
      <c r="E4154" t="s">
        <v>12</v>
      </c>
      <c r="F4154">
        <v>15</v>
      </c>
      <c r="G4154">
        <v>6</v>
      </c>
      <c r="J4154" s="1">
        <f t="shared" si="839"/>
        <v>1.7671458676442587E-2</v>
      </c>
      <c r="K4154" s="2">
        <f t="shared" si="852"/>
        <v>5.8089659363338444E-2</v>
      </c>
      <c r="L4154" t="s">
        <v>13</v>
      </c>
    </row>
    <row r="4155" spans="1:12" hidden="1" x14ac:dyDescent="0.3">
      <c r="A4155">
        <v>36</v>
      </c>
      <c r="B4155">
        <v>122</v>
      </c>
      <c r="C4155">
        <v>1</v>
      </c>
      <c r="D4155">
        <v>24</v>
      </c>
      <c r="E4155" t="s">
        <v>12</v>
      </c>
      <c r="F4155">
        <v>10</v>
      </c>
      <c r="G4155">
        <v>6</v>
      </c>
      <c r="J4155" s="1">
        <f t="shared" si="839"/>
        <v>7.8539816339744835E-3</v>
      </c>
      <c r="K4155" s="2">
        <f t="shared" si="852"/>
        <v>2.7649101142956961E-2</v>
      </c>
      <c r="L4155" t="s">
        <v>13</v>
      </c>
    </row>
    <row r="4156" spans="1:12" hidden="1" x14ac:dyDescent="0.3">
      <c r="A4156">
        <v>36</v>
      </c>
      <c r="B4156">
        <v>122</v>
      </c>
      <c r="C4156">
        <v>1</v>
      </c>
      <c r="D4156">
        <v>24</v>
      </c>
      <c r="E4156" t="s">
        <v>18</v>
      </c>
      <c r="F4156">
        <v>5</v>
      </c>
      <c r="G4156">
        <v>6</v>
      </c>
      <c r="J4156" s="1">
        <f t="shared" si="839"/>
        <v>1.9634954084936209E-3</v>
      </c>
      <c r="K4156" s="2">
        <f>EXP(-9.81042+1.86563*LN(F4156)+1.0563*LN(G4156))</f>
        <v>7.3344795804612326E-3</v>
      </c>
      <c r="L4156" t="s">
        <v>13</v>
      </c>
    </row>
    <row r="4157" spans="1:12" hidden="1" x14ac:dyDescent="0.3">
      <c r="A4157">
        <v>36</v>
      </c>
      <c r="B4157">
        <v>122</v>
      </c>
      <c r="C4157">
        <v>1</v>
      </c>
      <c r="D4157">
        <v>22</v>
      </c>
      <c r="E4157" t="s">
        <v>15</v>
      </c>
      <c r="F4157">
        <v>5</v>
      </c>
      <c r="G4157">
        <v>3</v>
      </c>
      <c r="J4157" s="1">
        <f t="shared" si="839"/>
        <v>1.9634954084936209E-3</v>
      </c>
      <c r="K4157" s="2">
        <f t="shared" ref="K4157:K4158" si="853">EXP(-9.7663+1.83097*LN(F4157)+1.09511*LN(G4157))</f>
        <v>3.6378364277704512E-3</v>
      </c>
      <c r="L4157" t="s">
        <v>13</v>
      </c>
    </row>
    <row r="4158" spans="1:12" hidden="1" x14ac:dyDescent="0.3">
      <c r="A4158">
        <v>36</v>
      </c>
      <c r="B4158">
        <v>122</v>
      </c>
      <c r="C4158">
        <v>1</v>
      </c>
      <c r="D4158">
        <v>14</v>
      </c>
      <c r="E4158" t="s">
        <v>14</v>
      </c>
      <c r="F4158">
        <v>5</v>
      </c>
      <c r="G4158">
        <v>3</v>
      </c>
      <c r="J4158" s="1">
        <f t="shared" si="839"/>
        <v>1.9634954084936209E-3</v>
      </c>
      <c r="K4158" s="2">
        <f t="shared" si="853"/>
        <v>3.6378364277704512E-3</v>
      </c>
      <c r="L4158" t="s">
        <v>13</v>
      </c>
    </row>
    <row r="4159" spans="1:12" hidden="1" x14ac:dyDescent="0.3">
      <c r="A4159">
        <v>36</v>
      </c>
      <c r="B4159">
        <v>122</v>
      </c>
      <c r="C4159">
        <v>1</v>
      </c>
      <c r="D4159">
        <v>24</v>
      </c>
      <c r="E4159" t="s">
        <v>18</v>
      </c>
      <c r="F4159">
        <v>10</v>
      </c>
      <c r="G4159">
        <v>3</v>
      </c>
      <c r="J4159" s="1">
        <f t="shared" si="839"/>
        <v>7.8539816339744835E-3</v>
      </c>
      <c r="K4159" s="2">
        <f>EXP(-9.81042+1.86563*LN(F4159)+1.0563*LN(G4159))</f>
        <v>1.285292313179332E-2</v>
      </c>
      <c r="L4159" t="s">
        <v>13</v>
      </c>
    </row>
    <row r="4160" spans="1:12" hidden="1" x14ac:dyDescent="0.3">
      <c r="A4160">
        <v>36</v>
      </c>
      <c r="B4160">
        <v>122</v>
      </c>
      <c r="C4160">
        <v>1</v>
      </c>
      <c r="D4160">
        <v>10</v>
      </c>
      <c r="E4160" t="s">
        <v>12</v>
      </c>
      <c r="F4160">
        <v>25</v>
      </c>
      <c r="G4160">
        <v>6</v>
      </c>
      <c r="J4160" s="1">
        <f t="shared" si="839"/>
        <v>4.9087385212340517E-2</v>
      </c>
      <c r="K4160" s="2">
        <f>EXP(-9.7663+1.83097*LN(F4160)+1.09511*LN(G4160))</f>
        <v>0.14801210491524977</v>
      </c>
      <c r="L4160" t="s">
        <v>17</v>
      </c>
    </row>
    <row r="4161" spans="1:12" hidden="1" x14ac:dyDescent="0.3">
      <c r="A4161">
        <v>36</v>
      </c>
      <c r="B4161">
        <v>122</v>
      </c>
      <c r="C4161">
        <v>1</v>
      </c>
      <c r="D4161">
        <v>24</v>
      </c>
      <c r="E4161" t="s">
        <v>18</v>
      </c>
      <c r="F4161">
        <v>10</v>
      </c>
      <c r="G4161">
        <v>3</v>
      </c>
      <c r="J4161" s="1">
        <f t="shared" si="839"/>
        <v>7.8539816339744835E-3</v>
      </c>
      <c r="K4161" s="2">
        <f>EXP(-9.81042+1.86563*LN(F4161)+1.0563*LN(G4161))</f>
        <v>1.285292313179332E-2</v>
      </c>
      <c r="L4161" t="s">
        <v>13</v>
      </c>
    </row>
    <row r="4162" spans="1:12" hidden="1" x14ac:dyDescent="0.3">
      <c r="A4162">
        <v>36</v>
      </c>
      <c r="B4162">
        <v>122</v>
      </c>
      <c r="C4162">
        <v>1</v>
      </c>
      <c r="D4162">
        <v>10</v>
      </c>
      <c r="E4162" t="s">
        <v>12</v>
      </c>
      <c r="F4162">
        <v>25</v>
      </c>
      <c r="G4162">
        <v>6</v>
      </c>
      <c r="J4162" s="1">
        <f t="shared" si="839"/>
        <v>4.9087385212340517E-2</v>
      </c>
      <c r="K4162" s="2">
        <f t="shared" ref="K4162:K4166" si="854">EXP(-9.7663+1.83097*LN(F4162)+1.09511*LN(G4162))</f>
        <v>0.14801210491524977</v>
      </c>
      <c r="L4162" t="s">
        <v>17</v>
      </c>
    </row>
    <row r="4163" spans="1:12" hidden="1" x14ac:dyDescent="0.3">
      <c r="A4163">
        <v>36</v>
      </c>
      <c r="B4163">
        <v>122</v>
      </c>
      <c r="C4163">
        <v>1</v>
      </c>
      <c r="D4163">
        <v>24</v>
      </c>
      <c r="E4163" t="s">
        <v>12</v>
      </c>
      <c r="F4163">
        <v>5</v>
      </c>
      <c r="G4163">
        <v>3</v>
      </c>
      <c r="J4163" s="1">
        <f t="shared" ref="J4163:J4226" si="855">((F4163*F4163/10000)*(PI()/4*C4163))</f>
        <v>1.9634954084936209E-3</v>
      </c>
      <c r="K4163" s="2">
        <f t="shared" si="854"/>
        <v>3.6378364277704512E-3</v>
      </c>
      <c r="L4163" t="s">
        <v>13</v>
      </c>
    </row>
    <row r="4164" spans="1:12" hidden="1" x14ac:dyDescent="0.3">
      <c r="A4164">
        <v>36</v>
      </c>
      <c r="B4164">
        <v>122</v>
      </c>
      <c r="C4164">
        <v>1</v>
      </c>
      <c r="D4164">
        <v>24</v>
      </c>
      <c r="E4164" t="s">
        <v>12</v>
      </c>
      <c r="F4164">
        <v>20</v>
      </c>
      <c r="G4164">
        <v>3</v>
      </c>
      <c r="J4164" s="1">
        <f t="shared" si="855"/>
        <v>3.1415926535897934E-2</v>
      </c>
      <c r="K4164" s="2">
        <f t="shared" si="854"/>
        <v>4.6046534436573458E-2</v>
      </c>
      <c r="L4164" t="s">
        <v>17</v>
      </c>
    </row>
    <row r="4165" spans="1:12" hidden="1" x14ac:dyDescent="0.3">
      <c r="A4165">
        <v>36</v>
      </c>
      <c r="B4165">
        <v>122</v>
      </c>
      <c r="C4165">
        <v>1</v>
      </c>
      <c r="D4165">
        <v>24</v>
      </c>
      <c r="E4165" t="s">
        <v>12</v>
      </c>
      <c r="F4165">
        <v>10</v>
      </c>
      <c r="G4165">
        <v>3</v>
      </c>
      <c r="J4165" s="1">
        <f t="shared" si="855"/>
        <v>7.8539816339744835E-3</v>
      </c>
      <c r="K4165" s="2">
        <f t="shared" si="854"/>
        <v>1.2942556175112916E-2</v>
      </c>
      <c r="L4165" t="s">
        <v>13</v>
      </c>
    </row>
    <row r="4166" spans="1:12" hidden="1" x14ac:dyDescent="0.3">
      <c r="A4166">
        <v>36</v>
      </c>
      <c r="B4166">
        <v>122</v>
      </c>
      <c r="C4166">
        <v>1</v>
      </c>
      <c r="D4166">
        <v>24</v>
      </c>
      <c r="E4166" t="s">
        <v>12</v>
      </c>
      <c r="F4166">
        <v>15</v>
      </c>
      <c r="G4166">
        <v>6</v>
      </c>
      <c r="J4166" s="1">
        <f t="shared" si="855"/>
        <v>1.7671458676442587E-2</v>
      </c>
      <c r="K4166" s="2">
        <f t="shared" si="854"/>
        <v>5.8089659363338444E-2</v>
      </c>
      <c r="L4166" t="s">
        <v>13</v>
      </c>
    </row>
    <row r="4167" spans="1:12" hidden="1" x14ac:dyDescent="0.3">
      <c r="A4167">
        <v>36</v>
      </c>
      <c r="B4167">
        <v>122</v>
      </c>
      <c r="C4167">
        <v>1</v>
      </c>
      <c r="D4167">
        <v>24</v>
      </c>
      <c r="E4167" t="s">
        <v>18</v>
      </c>
      <c r="F4167">
        <v>10</v>
      </c>
      <c r="G4167">
        <v>6</v>
      </c>
      <c r="J4167" s="1">
        <f t="shared" si="855"/>
        <v>7.8539816339744835E-3</v>
      </c>
      <c r="K4167" s="2">
        <f t="shared" ref="K4167:K4168" si="856">EXP(-9.81042+1.86563*LN(F4167)+1.0563*LN(G4167))</f>
        <v>2.6728826664807165E-2</v>
      </c>
      <c r="L4167" t="s">
        <v>13</v>
      </c>
    </row>
    <row r="4168" spans="1:12" hidden="1" x14ac:dyDescent="0.3">
      <c r="A4168">
        <v>36</v>
      </c>
      <c r="B4168">
        <v>122</v>
      </c>
      <c r="C4168">
        <v>1</v>
      </c>
      <c r="D4168">
        <v>24</v>
      </c>
      <c r="E4168" t="s">
        <v>18</v>
      </c>
      <c r="F4168">
        <v>10</v>
      </c>
      <c r="G4168">
        <v>6</v>
      </c>
      <c r="J4168" s="1">
        <f t="shared" si="855"/>
        <v>7.8539816339744835E-3</v>
      </c>
      <c r="K4168" s="2">
        <f t="shared" si="856"/>
        <v>2.6728826664807165E-2</v>
      </c>
      <c r="L4168" t="s">
        <v>13</v>
      </c>
    </row>
    <row r="4169" spans="1:12" hidden="1" x14ac:dyDescent="0.3">
      <c r="A4169">
        <v>36</v>
      </c>
      <c r="B4169">
        <v>122</v>
      </c>
      <c r="C4169">
        <v>1</v>
      </c>
      <c r="D4169">
        <v>14</v>
      </c>
      <c r="E4169" t="s">
        <v>14</v>
      </c>
      <c r="F4169">
        <v>5</v>
      </c>
      <c r="G4169">
        <v>3</v>
      </c>
      <c r="J4169" s="1">
        <f t="shared" si="855"/>
        <v>1.9634954084936209E-3</v>
      </c>
      <c r="K4169" s="2">
        <f t="shared" ref="K4169:K4170" si="857">EXP(-9.7663+1.83097*LN(F4169)+1.09511*LN(G4169))</f>
        <v>3.6378364277704512E-3</v>
      </c>
      <c r="L4169" t="s">
        <v>13</v>
      </c>
    </row>
    <row r="4170" spans="1:12" hidden="1" x14ac:dyDescent="0.3">
      <c r="A4170">
        <v>36</v>
      </c>
      <c r="B4170">
        <v>122</v>
      </c>
      <c r="C4170">
        <v>1</v>
      </c>
      <c r="D4170">
        <v>14</v>
      </c>
      <c r="E4170" t="s">
        <v>14</v>
      </c>
      <c r="F4170">
        <v>5</v>
      </c>
      <c r="G4170">
        <v>3</v>
      </c>
      <c r="J4170" s="1">
        <f t="shared" si="855"/>
        <v>1.9634954084936209E-3</v>
      </c>
      <c r="K4170" s="2">
        <f t="shared" si="857"/>
        <v>3.6378364277704512E-3</v>
      </c>
      <c r="L4170" t="s">
        <v>13</v>
      </c>
    </row>
    <row r="4171" spans="1:12" hidden="1" x14ac:dyDescent="0.3">
      <c r="A4171">
        <v>36</v>
      </c>
      <c r="B4171">
        <v>122</v>
      </c>
      <c r="C4171">
        <v>1</v>
      </c>
      <c r="D4171">
        <v>24</v>
      </c>
      <c r="E4171" t="s">
        <v>18</v>
      </c>
      <c r="F4171">
        <v>10</v>
      </c>
      <c r="G4171">
        <v>6</v>
      </c>
      <c r="J4171" s="1">
        <f t="shared" si="855"/>
        <v>7.8539816339744835E-3</v>
      </c>
      <c r="K4171" s="2">
        <f>EXP(-9.81042+1.86563*LN(F4171)+1.0563*LN(G4171))</f>
        <v>2.6728826664807165E-2</v>
      </c>
      <c r="L4171" t="s">
        <v>13</v>
      </c>
    </row>
    <row r="4172" spans="1:12" hidden="1" x14ac:dyDescent="0.3">
      <c r="A4172">
        <v>36</v>
      </c>
      <c r="B4172">
        <v>122</v>
      </c>
      <c r="C4172">
        <v>1</v>
      </c>
      <c r="D4172">
        <v>24</v>
      </c>
      <c r="E4172" t="s">
        <v>12</v>
      </c>
      <c r="F4172">
        <v>10</v>
      </c>
      <c r="G4172">
        <v>6</v>
      </c>
      <c r="J4172" s="1">
        <f t="shared" si="855"/>
        <v>7.8539816339744835E-3</v>
      </c>
      <c r="K4172" s="2">
        <f t="shared" ref="K4172:K4175" si="858">EXP(-9.7663+1.83097*LN(F4172)+1.09511*LN(G4172))</f>
        <v>2.7649101142956961E-2</v>
      </c>
      <c r="L4172" t="s">
        <v>13</v>
      </c>
    </row>
    <row r="4173" spans="1:12" hidden="1" x14ac:dyDescent="0.3">
      <c r="A4173">
        <v>36</v>
      </c>
      <c r="B4173">
        <v>122</v>
      </c>
      <c r="C4173">
        <v>1</v>
      </c>
      <c r="D4173">
        <v>24</v>
      </c>
      <c r="E4173" t="s">
        <v>12</v>
      </c>
      <c r="F4173">
        <v>15</v>
      </c>
      <c r="G4173">
        <v>6</v>
      </c>
      <c r="J4173" s="1">
        <f t="shared" si="855"/>
        <v>1.7671458676442587E-2</v>
      </c>
      <c r="K4173" s="2">
        <f t="shared" si="858"/>
        <v>5.8089659363338444E-2</v>
      </c>
      <c r="L4173" t="s">
        <v>13</v>
      </c>
    </row>
    <row r="4174" spans="1:12" hidden="1" x14ac:dyDescent="0.3">
      <c r="A4174">
        <v>36</v>
      </c>
      <c r="B4174">
        <v>122</v>
      </c>
      <c r="C4174">
        <v>1</v>
      </c>
      <c r="D4174">
        <v>24</v>
      </c>
      <c r="E4174" t="s">
        <v>12</v>
      </c>
      <c r="F4174">
        <v>15</v>
      </c>
      <c r="G4174">
        <v>6</v>
      </c>
      <c r="J4174" s="1">
        <f t="shared" si="855"/>
        <v>1.7671458676442587E-2</v>
      </c>
      <c r="K4174" s="2">
        <f t="shared" si="858"/>
        <v>5.8089659363338444E-2</v>
      </c>
      <c r="L4174" t="s">
        <v>13</v>
      </c>
    </row>
    <row r="4175" spans="1:12" hidden="1" x14ac:dyDescent="0.3">
      <c r="A4175">
        <v>36</v>
      </c>
      <c r="B4175">
        <v>122</v>
      </c>
      <c r="C4175">
        <v>1</v>
      </c>
      <c r="D4175">
        <v>24</v>
      </c>
      <c r="E4175" t="s">
        <v>12</v>
      </c>
      <c r="F4175">
        <v>10</v>
      </c>
      <c r="G4175">
        <v>6</v>
      </c>
      <c r="J4175" s="1">
        <f t="shared" si="855"/>
        <v>7.8539816339744835E-3</v>
      </c>
      <c r="K4175" s="2">
        <f t="shared" si="858"/>
        <v>2.7649101142956961E-2</v>
      </c>
      <c r="L4175" t="s">
        <v>13</v>
      </c>
    </row>
    <row r="4176" spans="1:12" hidden="1" x14ac:dyDescent="0.3">
      <c r="A4176">
        <v>36</v>
      </c>
      <c r="B4176">
        <v>122</v>
      </c>
      <c r="C4176">
        <v>1</v>
      </c>
      <c r="D4176">
        <v>24</v>
      </c>
      <c r="E4176" t="s">
        <v>18</v>
      </c>
      <c r="F4176">
        <v>5</v>
      </c>
      <c r="G4176">
        <v>6</v>
      </c>
      <c r="J4176" s="1">
        <f t="shared" si="855"/>
        <v>1.9634954084936209E-3</v>
      </c>
      <c r="K4176" s="2">
        <f>EXP(-9.81042+1.86563*LN(F4176)+1.0563*LN(G4176))</f>
        <v>7.3344795804612326E-3</v>
      </c>
      <c r="L4176" t="s">
        <v>13</v>
      </c>
    </row>
    <row r="4177" spans="1:12" hidden="1" x14ac:dyDescent="0.3">
      <c r="A4177">
        <v>36</v>
      </c>
      <c r="B4177">
        <v>119</v>
      </c>
      <c r="C4177">
        <v>1</v>
      </c>
      <c r="D4177">
        <v>10</v>
      </c>
      <c r="E4177" t="s">
        <v>12</v>
      </c>
      <c r="F4177">
        <v>5</v>
      </c>
      <c r="G4177">
        <v>3</v>
      </c>
      <c r="J4177" s="1">
        <f t="shared" si="855"/>
        <v>1.9634954084936209E-3</v>
      </c>
      <c r="K4177" s="2">
        <f>EXP(-9.7663+1.83097*LN(F4177)+1.09511*LN(G4177))</f>
        <v>3.6378364277704512E-3</v>
      </c>
      <c r="L4177" t="s">
        <v>13</v>
      </c>
    </row>
    <row r="4178" spans="1:12" hidden="1" x14ac:dyDescent="0.3">
      <c r="A4178">
        <v>36</v>
      </c>
      <c r="B4178">
        <v>119</v>
      </c>
      <c r="C4178">
        <v>1</v>
      </c>
      <c r="D4178">
        <v>24</v>
      </c>
      <c r="E4178" t="s">
        <v>18</v>
      </c>
      <c r="F4178">
        <v>5</v>
      </c>
      <c r="G4178">
        <v>3</v>
      </c>
      <c r="J4178" s="1">
        <f t="shared" si="855"/>
        <v>1.9634954084936209E-3</v>
      </c>
      <c r="K4178" s="2">
        <f t="shared" ref="K4178:K4179" si="859">EXP(-9.81042+1.86563*LN(F4178)+1.0563*LN(G4178))</f>
        <v>3.5268851656513989E-3</v>
      </c>
      <c r="L4178" t="s">
        <v>13</v>
      </c>
    </row>
    <row r="4179" spans="1:12" hidden="1" x14ac:dyDescent="0.3">
      <c r="A4179">
        <v>36</v>
      </c>
      <c r="B4179">
        <v>119</v>
      </c>
      <c r="C4179">
        <v>1</v>
      </c>
      <c r="D4179">
        <v>24</v>
      </c>
      <c r="E4179" t="s">
        <v>18</v>
      </c>
      <c r="F4179">
        <v>10</v>
      </c>
      <c r="G4179">
        <v>6</v>
      </c>
      <c r="J4179" s="1">
        <f t="shared" si="855"/>
        <v>7.8539816339744835E-3</v>
      </c>
      <c r="K4179" s="2">
        <f t="shared" si="859"/>
        <v>2.6728826664807165E-2</v>
      </c>
      <c r="L4179" t="s">
        <v>13</v>
      </c>
    </row>
    <row r="4180" spans="1:12" hidden="1" x14ac:dyDescent="0.3">
      <c r="A4180">
        <v>36</v>
      </c>
      <c r="B4180">
        <v>119</v>
      </c>
      <c r="C4180">
        <v>1</v>
      </c>
      <c r="D4180">
        <v>22</v>
      </c>
      <c r="E4180" t="s">
        <v>15</v>
      </c>
      <c r="F4180">
        <v>5</v>
      </c>
      <c r="G4180">
        <v>3</v>
      </c>
      <c r="J4180" s="1">
        <f t="shared" si="855"/>
        <v>1.9634954084936209E-3</v>
      </c>
      <c r="K4180" s="2">
        <f t="shared" ref="K4180:K4184" si="860">EXP(-9.7663+1.83097*LN(F4180)+1.09511*LN(G4180))</f>
        <v>3.6378364277704512E-3</v>
      </c>
      <c r="L4180" t="s">
        <v>13</v>
      </c>
    </row>
    <row r="4181" spans="1:12" hidden="1" x14ac:dyDescent="0.3">
      <c r="A4181">
        <v>36</v>
      </c>
      <c r="B4181">
        <v>119</v>
      </c>
      <c r="C4181">
        <v>1</v>
      </c>
      <c r="D4181">
        <v>24</v>
      </c>
      <c r="E4181" t="s">
        <v>12</v>
      </c>
      <c r="F4181">
        <v>15</v>
      </c>
      <c r="G4181">
        <v>6</v>
      </c>
      <c r="J4181" s="1">
        <f t="shared" si="855"/>
        <v>1.7671458676442587E-2</v>
      </c>
      <c r="K4181" s="2">
        <f t="shared" si="860"/>
        <v>5.8089659363338444E-2</v>
      </c>
      <c r="L4181" t="s">
        <v>13</v>
      </c>
    </row>
    <row r="4182" spans="1:12" hidden="1" x14ac:dyDescent="0.3">
      <c r="A4182">
        <v>36</v>
      </c>
      <c r="B4182">
        <v>119</v>
      </c>
      <c r="C4182">
        <v>1</v>
      </c>
      <c r="D4182">
        <v>24</v>
      </c>
      <c r="E4182" t="s">
        <v>12</v>
      </c>
      <c r="F4182">
        <v>10</v>
      </c>
      <c r="G4182">
        <v>6</v>
      </c>
      <c r="J4182" s="1">
        <f t="shared" si="855"/>
        <v>7.8539816339744835E-3</v>
      </c>
      <c r="K4182" s="2">
        <f t="shared" si="860"/>
        <v>2.7649101142956961E-2</v>
      </c>
      <c r="L4182" t="s">
        <v>13</v>
      </c>
    </row>
    <row r="4183" spans="1:12" hidden="1" x14ac:dyDescent="0.3">
      <c r="A4183">
        <v>36</v>
      </c>
      <c r="B4183">
        <v>119</v>
      </c>
      <c r="C4183">
        <v>1</v>
      </c>
      <c r="D4183">
        <v>24</v>
      </c>
      <c r="E4183" t="s">
        <v>12</v>
      </c>
      <c r="F4183">
        <v>10</v>
      </c>
      <c r="G4183">
        <v>6</v>
      </c>
      <c r="J4183" s="1">
        <f t="shared" si="855"/>
        <v>7.8539816339744835E-3</v>
      </c>
      <c r="K4183" s="2">
        <f t="shared" si="860"/>
        <v>2.7649101142956961E-2</v>
      </c>
      <c r="L4183" t="s">
        <v>13</v>
      </c>
    </row>
    <row r="4184" spans="1:12" hidden="1" x14ac:dyDescent="0.3">
      <c r="A4184">
        <v>36</v>
      </c>
      <c r="B4184">
        <v>119</v>
      </c>
      <c r="C4184">
        <v>1</v>
      </c>
      <c r="D4184">
        <v>24</v>
      </c>
      <c r="E4184" t="s">
        <v>12</v>
      </c>
      <c r="F4184">
        <v>15</v>
      </c>
      <c r="G4184">
        <v>6</v>
      </c>
      <c r="J4184" s="1">
        <f t="shared" si="855"/>
        <v>1.7671458676442587E-2</v>
      </c>
      <c r="K4184" s="2">
        <f t="shared" si="860"/>
        <v>5.8089659363338444E-2</v>
      </c>
      <c r="L4184" t="s">
        <v>13</v>
      </c>
    </row>
    <row r="4185" spans="1:12" hidden="1" x14ac:dyDescent="0.3">
      <c r="A4185">
        <v>36</v>
      </c>
      <c r="B4185">
        <v>119</v>
      </c>
      <c r="C4185">
        <v>1</v>
      </c>
      <c r="D4185">
        <v>24</v>
      </c>
      <c r="E4185" t="s">
        <v>18</v>
      </c>
      <c r="F4185">
        <v>15</v>
      </c>
      <c r="G4185">
        <v>6</v>
      </c>
      <c r="J4185" s="1">
        <f t="shared" si="855"/>
        <v>1.7671458676442587E-2</v>
      </c>
      <c r="K4185" s="2">
        <f t="shared" ref="K4185:K4186" si="861">EXP(-9.81042+1.86563*LN(F4185)+1.0563*LN(G4185))</f>
        <v>5.6950957515054322E-2</v>
      </c>
      <c r="L4185" t="s">
        <v>13</v>
      </c>
    </row>
    <row r="4186" spans="1:12" hidden="1" x14ac:dyDescent="0.3">
      <c r="A4186">
        <v>36</v>
      </c>
      <c r="B4186">
        <v>119</v>
      </c>
      <c r="C4186">
        <v>1</v>
      </c>
      <c r="D4186">
        <v>24</v>
      </c>
      <c r="E4186" t="s">
        <v>18</v>
      </c>
      <c r="F4186">
        <v>10</v>
      </c>
      <c r="G4186">
        <v>6</v>
      </c>
      <c r="J4186" s="1">
        <f t="shared" si="855"/>
        <v>7.8539816339744835E-3</v>
      </c>
      <c r="K4186" s="2">
        <f t="shared" si="861"/>
        <v>2.6728826664807165E-2</v>
      </c>
      <c r="L4186" t="s">
        <v>13</v>
      </c>
    </row>
    <row r="4187" spans="1:12" hidden="1" x14ac:dyDescent="0.3">
      <c r="A4187">
        <v>36</v>
      </c>
      <c r="B4187">
        <v>119</v>
      </c>
      <c r="C4187">
        <v>1</v>
      </c>
      <c r="D4187">
        <v>24</v>
      </c>
      <c r="E4187" t="s">
        <v>12</v>
      </c>
      <c r="F4187">
        <v>5</v>
      </c>
      <c r="G4187">
        <v>6</v>
      </c>
      <c r="J4187" s="1">
        <f t="shared" si="855"/>
        <v>1.9634954084936209E-3</v>
      </c>
      <c r="K4187" s="2">
        <f>EXP(-9.7663+1.83097*LN(F4187)+1.09511*LN(G4187))</f>
        <v>7.7714870209617563E-3</v>
      </c>
      <c r="L4187" t="s">
        <v>13</v>
      </c>
    </row>
    <row r="4188" spans="1:12" hidden="1" x14ac:dyDescent="0.3">
      <c r="A4188">
        <v>36</v>
      </c>
      <c r="B4188">
        <v>119</v>
      </c>
      <c r="C4188">
        <v>1</v>
      </c>
      <c r="D4188">
        <v>24</v>
      </c>
      <c r="E4188" t="s">
        <v>18</v>
      </c>
      <c r="F4188">
        <v>10</v>
      </c>
      <c r="G4188">
        <v>5</v>
      </c>
      <c r="J4188" s="1">
        <f t="shared" si="855"/>
        <v>7.8539816339744835E-3</v>
      </c>
      <c r="K4188" s="2">
        <f>EXP(-9.81042+1.86563*LN(F4188)+1.0563*LN(G4188))</f>
        <v>2.2046555420420225E-2</v>
      </c>
      <c r="L4188" t="s">
        <v>13</v>
      </c>
    </row>
    <row r="4189" spans="1:12" hidden="1" x14ac:dyDescent="0.3">
      <c r="A4189">
        <v>36</v>
      </c>
      <c r="B4189">
        <v>119</v>
      </c>
      <c r="C4189">
        <v>1</v>
      </c>
      <c r="D4189">
        <v>10</v>
      </c>
      <c r="E4189" t="s">
        <v>12</v>
      </c>
      <c r="F4189">
        <v>10</v>
      </c>
      <c r="G4189">
        <v>3</v>
      </c>
      <c r="J4189" s="1">
        <f t="shared" si="855"/>
        <v>7.8539816339744835E-3</v>
      </c>
      <c r="K4189" s="2">
        <f t="shared" ref="K4189:K4190" si="862">EXP(-9.7663+1.83097*LN(F4189)+1.09511*LN(G4189))</f>
        <v>1.2942556175112916E-2</v>
      </c>
      <c r="L4189" t="s">
        <v>13</v>
      </c>
    </row>
    <row r="4190" spans="1:12" hidden="1" x14ac:dyDescent="0.3">
      <c r="A4190">
        <v>36</v>
      </c>
      <c r="B4190">
        <v>119</v>
      </c>
      <c r="C4190">
        <v>1</v>
      </c>
      <c r="D4190">
        <v>14</v>
      </c>
      <c r="E4190" t="s">
        <v>14</v>
      </c>
      <c r="F4190">
        <v>5</v>
      </c>
      <c r="G4190">
        <v>3</v>
      </c>
      <c r="J4190" s="1">
        <f t="shared" si="855"/>
        <v>1.9634954084936209E-3</v>
      </c>
      <c r="K4190" s="2">
        <f t="shared" si="862"/>
        <v>3.6378364277704512E-3</v>
      </c>
      <c r="L4190" t="s">
        <v>13</v>
      </c>
    </row>
    <row r="4191" spans="1:12" hidden="1" x14ac:dyDescent="0.3">
      <c r="A4191">
        <v>36</v>
      </c>
      <c r="B4191">
        <v>119</v>
      </c>
      <c r="C4191">
        <v>1</v>
      </c>
      <c r="D4191">
        <v>24</v>
      </c>
      <c r="E4191" t="s">
        <v>18</v>
      </c>
      <c r="F4191">
        <v>10</v>
      </c>
      <c r="G4191">
        <v>3</v>
      </c>
      <c r="J4191" s="1">
        <f t="shared" si="855"/>
        <v>7.8539816339744835E-3</v>
      </c>
      <c r="K4191" s="2">
        <f>EXP(-9.81042+1.86563*LN(F4191)+1.0563*LN(G4191))</f>
        <v>1.285292313179332E-2</v>
      </c>
      <c r="L4191" t="s">
        <v>13</v>
      </c>
    </row>
    <row r="4192" spans="1:12" hidden="1" x14ac:dyDescent="0.3">
      <c r="A4192">
        <v>36</v>
      </c>
      <c r="B4192">
        <v>119</v>
      </c>
      <c r="C4192">
        <v>1</v>
      </c>
      <c r="D4192">
        <v>10</v>
      </c>
      <c r="E4192" t="s">
        <v>12</v>
      </c>
      <c r="F4192">
        <v>25</v>
      </c>
      <c r="G4192">
        <v>6</v>
      </c>
      <c r="J4192" s="1">
        <f t="shared" si="855"/>
        <v>4.9087385212340517E-2</v>
      </c>
      <c r="K4192" s="2">
        <f t="shared" ref="K4192:K4203" si="863">EXP(-9.7663+1.83097*LN(F4192)+1.09511*LN(G4192))</f>
        <v>0.14801210491524977</v>
      </c>
      <c r="L4192" t="s">
        <v>17</v>
      </c>
    </row>
    <row r="4193" spans="1:12" hidden="1" x14ac:dyDescent="0.3">
      <c r="A4193">
        <v>36</v>
      </c>
      <c r="B4193">
        <v>119</v>
      </c>
      <c r="C4193">
        <v>1</v>
      </c>
      <c r="D4193">
        <v>24</v>
      </c>
      <c r="E4193" t="s">
        <v>15</v>
      </c>
      <c r="F4193">
        <v>5</v>
      </c>
      <c r="G4193">
        <v>3</v>
      </c>
      <c r="J4193" s="1">
        <f t="shared" si="855"/>
        <v>1.9634954084936209E-3</v>
      </c>
      <c r="K4193" s="2">
        <f t="shared" si="863"/>
        <v>3.6378364277704512E-3</v>
      </c>
      <c r="L4193" t="s">
        <v>13</v>
      </c>
    </row>
    <row r="4194" spans="1:12" hidden="1" x14ac:dyDescent="0.3">
      <c r="A4194">
        <v>36</v>
      </c>
      <c r="B4194">
        <v>119</v>
      </c>
      <c r="C4194">
        <v>1</v>
      </c>
      <c r="D4194">
        <v>24</v>
      </c>
      <c r="E4194" t="s">
        <v>15</v>
      </c>
      <c r="F4194">
        <v>10</v>
      </c>
      <c r="G4194">
        <v>5</v>
      </c>
      <c r="J4194" s="1">
        <f t="shared" si="855"/>
        <v>7.8539816339744835E-3</v>
      </c>
      <c r="K4194" s="2">
        <f t="shared" si="863"/>
        <v>2.2644818432641822E-2</v>
      </c>
      <c r="L4194" t="s">
        <v>13</v>
      </c>
    </row>
    <row r="4195" spans="1:12" hidden="1" x14ac:dyDescent="0.3">
      <c r="A4195">
        <v>36</v>
      </c>
      <c r="B4195">
        <v>119</v>
      </c>
      <c r="C4195">
        <v>1</v>
      </c>
      <c r="D4195">
        <v>24</v>
      </c>
      <c r="E4195" t="s">
        <v>15</v>
      </c>
      <c r="F4195">
        <v>15</v>
      </c>
      <c r="G4195">
        <v>6</v>
      </c>
      <c r="J4195" s="1">
        <f t="shared" si="855"/>
        <v>1.7671458676442587E-2</v>
      </c>
      <c r="K4195" s="2">
        <f t="shared" si="863"/>
        <v>5.8089659363338444E-2</v>
      </c>
      <c r="L4195" t="s">
        <v>13</v>
      </c>
    </row>
    <row r="4196" spans="1:12" hidden="1" x14ac:dyDescent="0.3">
      <c r="A4196">
        <v>36</v>
      </c>
      <c r="B4196">
        <v>119</v>
      </c>
      <c r="C4196">
        <v>1</v>
      </c>
      <c r="D4196">
        <v>24</v>
      </c>
      <c r="E4196" t="s">
        <v>15</v>
      </c>
      <c r="F4196">
        <v>10</v>
      </c>
      <c r="G4196">
        <v>6</v>
      </c>
      <c r="J4196" s="1">
        <f t="shared" si="855"/>
        <v>7.8539816339744835E-3</v>
      </c>
      <c r="K4196" s="2">
        <f t="shared" si="863"/>
        <v>2.7649101142956961E-2</v>
      </c>
      <c r="L4196" t="s">
        <v>13</v>
      </c>
    </row>
    <row r="4197" spans="1:12" hidden="1" x14ac:dyDescent="0.3">
      <c r="A4197">
        <v>36</v>
      </c>
      <c r="B4197">
        <v>119</v>
      </c>
      <c r="C4197">
        <v>1</v>
      </c>
      <c r="D4197">
        <v>24</v>
      </c>
      <c r="E4197" t="s">
        <v>15</v>
      </c>
      <c r="F4197">
        <v>5</v>
      </c>
      <c r="G4197">
        <v>6</v>
      </c>
      <c r="J4197" s="1">
        <f t="shared" si="855"/>
        <v>1.9634954084936209E-3</v>
      </c>
      <c r="K4197" s="2">
        <f t="shared" si="863"/>
        <v>7.7714870209617563E-3</v>
      </c>
      <c r="L4197" t="s">
        <v>13</v>
      </c>
    </row>
    <row r="4198" spans="1:12" hidden="1" x14ac:dyDescent="0.3">
      <c r="A4198">
        <v>36</v>
      </c>
      <c r="B4198">
        <v>119</v>
      </c>
      <c r="C4198">
        <v>1</v>
      </c>
      <c r="D4198">
        <v>22</v>
      </c>
      <c r="E4198" t="s">
        <v>15</v>
      </c>
      <c r="F4198">
        <v>5</v>
      </c>
      <c r="G4198">
        <v>3</v>
      </c>
      <c r="J4198" s="1">
        <f t="shared" si="855"/>
        <v>1.9634954084936209E-3</v>
      </c>
      <c r="K4198" s="2">
        <f t="shared" si="863"/>
        <v>3.6378364277704512E-3</v>
      </c>
      <c r="L4198" t="s">
        <v>13</v>
      </c>
    </row>
    <row r="4199" spans="1:12" hidden="1" x14ac:dyDescent="0.3">
      <c r="A4199">
        <v>36</v>
      </c>
      <c r="B4199">
        <v>119</v>
      </c>
      <c r="C4199">
        <v>1</v>
      </c>
      <c r="D4199">
        <v>10</v>
      </c>
      <c r="E4199" t="s">
        <v>12</v>
      </c>
      <c r="F4199">
        <v>5</v>
      </c>
      <c r="G4199">
        <v>3</v>
      </c>
      <c r="J4199" s="1">
        <f t="shared" si="855"/>
        <v>1.9634954084936209E-3</v>
      </c>
      <c r="K4199" s="2">
        <f t="shared" si="863"/>
        <v>3.6378364277704512E-3</v>
      </c>
      <c r="L4199" t="s">
        <v>13</v>
      </c>
    </row>
    <row r="4200" spans="1:12" hidden="1" x14ac:dyDescent="0.3">
      <c r="A4200">
        <v>36</v>
      </c>
      <c r="B4200">
        <v>119</v>
      </c>
      <c r="C4200">
        <v>1</v>
      </c>
      <c r="D4200">
        <v>24</v>
      </c>
      <c r="E4200" t="s">
        <v>12</v>
      </c>
      <c r="F4200">
        <v>5</v>
      </c>
      <c r="G4200">
        <v>3</v>
      </c>
      <c r="J4200" s="1">
        <f t="shared" si="855"/>
        <v>1.9634954084936209E-3</v>
      </c>
      <c r="K4200" s="2">
        <f t="shared" si="863"/>
        <v>3.6378364277704512E-3</v>
      </c>
      <c r="L4200" t="s">
        <v>13</v>
      </c>
    </row>
    <row r="4201" spans="1:12" hidden="1" x14ac:dyDescent="0.3">
      <c r="A4201">
        <v>36</v>
      </c>
      <c r="B4201">
        <v>119</v>
      </c>
      <c r="C4201">
        <v>1</v>
      </c>
      <c r="D4201">
        <v>24</v>
      </c>
      <c r="E4201" t="s">
        <v>12</v>
      </c>
      <c r="F4201">
        <v>20</v>
      </c>
      <c r="G4201">
        <v>3</v>
      </c>
      <c r="J4201" s="1">
        <f t="shared" si="855"/>
        <v>3.1415926535897934E-2</v>
      </c>
      <c r="K4201" s="2">
        <f t="shared" si="863"/>
        <v>4.6046534436573458E-2</v>
      </c>
      <c r="L4201" t="s">
        <v>17</v>
      </c>
    </row>
    <row r="4202" spans="1:12" hidden="1" x14ac:dyDescent="0.3">
      <c r="A4202">
        <v>36</v>
      </c>
      <c r="B4202">
        <v>119</v>
      </c>
      <c r="C4202">
        <v>1</v>
      </c>
      <c r="D4202">
        <v>24</v>
      </c>
      <c r="E4202" t="s">
        <v>12</v>
      </c>
      <c r="F4202">
        <v>10</v>
      </c>
      <c r="G4202">
        <v>3</v>
      </c>
      <c r="J4202" s="1">
        <f t="shared" si="855"/>
        <v>7.8539816339744835E-3</v>
      </c>
      <c r="K4202" s="2">
        <f t="shared" si="863"/>
        <v>1.2942556175112916E-2</v>
      </c>
      <c r="L4202" t="s">
        <v>13</v>
      </c>
    </row>
    <row r="4203" spans="1:12" hidden="1" x14ac:dyDescent="0.3">
      <c r="A4203">
        <v>36</v>
      </c>
      <c r="B4203">
        <v>119</v>
      </c>
      <c r="C4203">
        <v>1</v>
      </c>
      <c r="D4203">
        <v>24</v>
      </c>
      <c r="E4203" t="s">
        <v>12</v>
      </c>
      <c r="F4203">
        <v>15</v>
      </c>
      <c r="G4203">
        <v>6</v>
      </c>
      <c r="J4203" s="1">
        <f t="shared" si="855"/>
        <v>1.7671458676442587E-2</v>
      </c>
      <c r="K4203" s="2">
        <f t="shared" si="863"/>
        <v>5.8089659363338444E-2</v>
      </c>
      <c r="L4203" t="s">
        <v>13</v>
      </c>
    </row>
    <row r="4204" spans="1:12" hidden="1" x14ac:dyDescent="0.3">
      <c r="A4204">
        <v>36</v>
      </c>
      <c r="B4204">
        <v>119</v>
      </c>
      <c r="C4204">
        <v>1</v>
      </c>
      <c r="D4204">
        <v>2</v>
      </c>
      <c r="E4204" t="s">
        <v>16</v>
      </c>
      <c r="F4204">
        <v>15</v>
      </c>
      <c r="G4204">
        <v>10</v>
      </c>
      <c r="J4204" s="1">
        <f t="shared" si="855"/>
        <v>1.7671458676442587E-2</v>
      </c>
      <c r="K4204" s="2">
        <f>EXP(-9.81042+1.86563*LN(F4204)+1.0563*LN(G4204))</f>
        <v>9.7687695493628809E-2</v>
      </c>
      <c r="L4204" t="s">
        <v>13</v>
      </c>
    </row>
    <row r="4205" spans="1:12" hidden="1" x14ac:dyDescent="0.3">
      <c r="A4205">
        <v>36</v>
      </c>
      <c r="B4205">
        <v>119</v>
      </c>
      <c r="C4205">
        <v>1</v>
      </c>
      <c r="D4205">
        <v>10</v>
      </c>
      <c r="E4205" t="s">
        <v>12</v>
      </c>
      <c r="F4205">
        <v>25</v>
      </c>
      <c r="G4205">
        <v>6</v>
      </c>
      <c r="J4205" s="1">
        <f t="shared" si="855"/>
        <v>4.9087385212340517E-2</v>
      </c>
      <c r="K4205" s="2">
        <f t="shared" ref="K4205:K4209" si="864">EXP(-9.7663+1.83097*LN(F4205)+1.09511*LN(G4205))</f>
        <v>0.14801210491524977</v>
      </c>
      <c r="L4205" t="s">
        <v>17</v>
      </c>
    </row>
    <row r="4206" spans="1:12" hidden="1" x14ac:dyDescent="0.3">
      <c r="A4206">
        <v>36</v>
      </c>
      <c r="B4206">
        <v>119</v>
      </c>
      <c r="C4206">
        <v>1</v>
      </c>
      <c r="D4206">
        <v>24</v>
      </c>
      <c r="E4206" t="s">
        <v>12</v>
      </c>
      <c r="F4206">
        <v>5</v>
      </c>
      <c r="G4206">
        <v>3</v>
      </c>
      <c r="J4206" s="1">
        <f t="shared" si="855"/>
        <v>1.9634954084936209E-3</v>
      </c>
      <c r="K4206" s="2">
        <f t="shared" si="864"/>
        <v>3.6378364277704512E-3</v>
      </c>
      <c r="L4206" t="s">
        <v>13</v>
      </c>
    </row>
    <row r="4207" spans="1:12" hidden="1" x14ac:dyDescent="0.3">
      <c r="A4207">
        <v>36</v>
      </c>
      <c r="B4207">
        <v>119</v>
      </c>
      <c r="C4207">
        <v>1</v>
      </c>
      <c r="D4207">
        <v>24</v>
      </c>
      <c r="E4207" t="s">
        <v>12</v>
      </c>
      <c r="F4207">
        <v>20</v>
      </c>
      <c r="G4207">
        <v>3</v>
      </c>
      <c r="J4207" s="1">
        <f t="shared" si="855"/>
        <v>3.1415926535897934E-2</v>
      </c>
      <c r="K4207" s="2">
        <f t="shared" si="864"/>
        <v>4.6046534436573458E-2</v>
      </c>
      <c r="L4207" t="s">
        <v>17</v>
      </c>
    </row>
    <row r="4208" spans="1:12" hidden="1" x14ac:dyDescent="0.3">
      <c r="A4208">
        <v>36</v>
      </c>
      <c r="B4208">
        <v>119</v>
      </c>
      <c r="C4208">
        <v>1</v>
      </c>
      <c r="D4208">
        <v>24</v>
      </c>
      <c r="E4208" t="s">
        <v>12</v>
      </c>
      <c r="F4208">
        <v>10</v>
      </c>
      <c r="G4208">
        <v>3</v>
      </c>
      <c r="J4208" s="1">
        <f t="shared" si="855"/>
        <v>7.8539816339744835E-3</v>
      </c>
      <c r="K4208" s="2">
        <f t="shared" si="864"/>
        <v>1.2942556175112916E-2</v>
      </c>
      <c r="L4208" t="s">
        <v>13</v>
      </c>
    </row>
    <row r="4209" spans="1:12" hidden="1" x14ac:dyDescent="0.3">
      <c r="A4209">
        <v>36</v>
      </c>
      <c r="B4209">
        <v>119</v>
      </c>
      <c r="C4209">
        <v>1</v>
      </c>
      <c r="D4209">
        <v>24</v>
      </c>
      <c r="E4209" t="s">
        <v>12</v>
      </c>
      <c r="F4209">
        <v>15</v>
      </c>
      <c r="G4209">
        <v>6</v>
      </c>
      <c r="J4209" s="1">
        <f t="shared" si="855"/>
        <v>1.7671458676442587E-2</v>
      </c>
      <c r="K4209" s="2">
        <f t="shared" si="864"/>
        <v>5.8089659363338444E-2</v>
      </c>
      <c r="L4209" t="s">
        <v>13</v>
      </c>
    </row>
    <row r="4210" spans="1:12" hidden="1" x14ac:dyDescent="0.3">
      <c r="A4210">
        <v>36</v>
      </c>
      <c r="B4210">
        <v>119</v>
      </c>
      <c r="C4210">
        <v>1</v>
      </c>
      <c r="D4210">
        <v>2</v>
      </c>
      <c r="E4210" t="s">
        <v>16</v>
      </c>
      <c r="F4210">
        <v>10</v>
      </c>
      <c r="G4210">
        <v>10</v>
      </c>
      <c r="J4210" s="1">
        <f t="shared" si="855"/>
        <v>7.8539816339744835E-3</v>
      </c>
      <c r="K4210" s="2">
        <f t="shared" ref="K4210:K4211" si="865">EXP(-9.81042+1.86563*LN(F4210)+1.0563*LN(G4210))</f>
        <v>4.5847824058857317E-2</v>
      </c>
      <c r="L4210" t="s">
        <v>13</v>
      </c>
    </row>
    <row r="4211" spans="1:12" hidden="1" x14ac:dyDescent="0.3">
      <c r="A4211">
        <v>36</v>
      </c>
      <c r="B4211">
        <v>119</v>
      </c>
      <c r="C4211">
        <v>1</v>
      </c>
      <c r="D4211">
        <v>2</v>
      </c>
      <c r="E4211" t="s">
        <v>16</v>
      </c>
      <c r="F4211">
        <v>20</v>
      </c>
      <c r="G4211">
        <v>10</v>
      </c>
      <c r="H4211">
        <v>36</v>
      </c>
      <c r="I4211">
        <v>8</v>
      </c>
      <c r="J4211" s="1">
        <f t="shared" si="855"/>
        <v>3.1415926535897934E-2</v>
      </c>
      <c r="K4211" s="2">
        <f t="shared" si="865"/>
        <v>0.16708186706148101</v>
      </c>
      <c r="L4211" t="s">
        <v>13</v>
      </c>
    </row>
    <row r="4212" spans="1:12" hidden="1" x14ac:dyDescent="0.3">
      <c r="A4212">
        <v>36</v>
      </c>
      <c r="B4212">
        <v>119</v>
      </c>
      <c r="C4212">
        <v>1</v>
      </c>
      <c r="D4212">
        <v>22</v>
      </c>
      <c r="E4212" t="s">
        <v>15</v>
      </c>
      <c r="F4212">
        <v>5</v>
      </c>
      <c r="G4212">
        <v>3</v>
      </c>
      <c r="J4212" s="1">
        <f t="shared" si="855"/>
        <v>1.9634954084936209E-3</v>
      </c>
      <c r="K4212" s="2">
        <f t="shared" ref="K4212:K4213" si="866">EXP(-9.7663+1.83097*LN(F4212)+1.09511*LN(G4212))</f>
        <v>3.6378364277704512E-3</v>
      </c>
      <c r="L4212" t="s">
        <v>13</v>
      </c>
    </row>
    <row r="4213" spans="1:12" hidden="1" x14ac:dyDescent="0.3">
      <c r="A4213">
        <v>36</v>
      </c>
      <c r="B4213">
        <v>119</v>
      </c>
      <c r="C4213">
        <v>1</v>
      </c>
      <c r="D4213">
        <v>14</v>
      </c>
      <c r="E4213" t="s">
        <v>14</v>
      </c>
      <c r="F4213">
        <v>5</v>
      </c>
      <c r="G4213">
        <v>3</v>
      </c>
      <c r="J4213" s="1">
        <f t="shared" si="855"/>
        <v>1.9634954084936209E-3</v>
      </c>
      <c r="K4213" s="2">
        <f t="shared" si="866"/>
        <v>3.6378364277704512E-3</v>
      </c>
      <c r="L4213" t="s">
        <v>13</v>
      </c>
    </row>
    <row r="4214" spans="1:12" hidden="1" x14ac:dyDescent="0.3">
      <c r="A4214">
        <v>36</v>
      </c>
      <c r="B4214">
        <v>119</v>
      </c>
      <c r="C4214">
        <v>1</v>
      </c>
      <c r="D4214">
        <v>24</v>
      </c>
      <c r="E4214" t="s">
        <v>18</v>
      </c>
      <c r="F4214">
        <v>10</v>
      </c>
      <c r="G4214">
        <v>3</v>
      </c>
      <c r="J4214" s="1">
        <f t="shared" si="855"/>
        <v>7.8539816339744835E-3</v>
      </c>
      <c r="K4214" s="2">
        <f>EXP(-9.81042+1.86563*LN(F4214)+1.0563*LN(G4214))</f>
        <v>1.285292313179332E-2</v>
      </c>
      <c r="L4214" t="s">
        <v>13</v>
      </c>
    </row>
    <row r="4215" spans="1:12" hidden="1" x14ac:dyDescent="0.3">
      <c r="A4215">
        <v>36</v>
      </c>
      <c r="B4215">
        <v>119</v>
      </c>
      <c r="C4215">
        <v>1</v>
      </c>
      <c r="D4215">
        <v>10</v>
      </c>
      <c r="E4215" t="s">
        <v>12</v>
      </c>
      <c r="F4215">
        <v>25</v>
      </c>
      <c r="G4215">
        <v>6</v>
      </c>
      <c r="J4215" s="1">
        <f t="shared" si="855"/>
        <v>4.9087385212340517E-2</v>
      </c>
      <c r="K4215" s="2">
        <f t="shared" ref="K4215:K4216" si="867">EXP(-9.7663+1.83097*LN(F4215)+1.09511*LN(G4215))</f>
        <v>0.14801210491524977</v>
      </c>
      <c r="L4215" t="s">
        <v>17</v>
      </c>
    </row>
    <row r="4216" spans="1:12" hidden="1" x14ac:dyDescent="0.3">
      <c r="A4216">
        <v>36</v>
      </c>
      <c r="B4216">
        <v>119</v>
      </c>
      <c r="C4216">
        <v>1</v>
      </c>
      <c r="D4216">
        <v>24</v>
      </c>
      <c r="E4216" t="s">
        <v>12</v>
      </c>
      <c r="F4216">
        <v>5</v>
      </c>
      <c r="G4216">
        <v>3</v>
      </c>
      <c r="J4216" s="1">
        <f t="shared" si="855"/>
        <v>1.9634954084936209E-3</v>
      </c>
      <c r="K4216" s="2">
        <f t="shared" si="867"/>
        <v>3.6378364277704512E-3</v>
      </c>
      <c r="L4216" t="s">
        <v>13</v>
      </c>
    </row>
    <row r="4217" spans="1:12" hidden="1" x14ac:dyDescent="0.3">
      <c r="A4217">
        <v>36</v>
      </c>
      <c r="B4217">
        <v>119</v>
      </c>
      <c r="C4217">
        <v>1</v>
      </c>
      <c r="D4217">
        <v>24</v>
      </c>
      <c r="E4217" t="s">
        <v>18</v>
      </c>
      <c r="F4217">
        <v>10</v>
      </c>
      <c r="G4217">
        <v>5</v>
      </c>
      <c r="J4217" s="1">
        <f t="shared" si="855"/>
        <v>7.8539816339744835E-3</v>
      </c>
      <c r="K4217" s="2">
        <f>EXP(-9.81042+1.86563*LN(F4217)+1.0563*LN(G4217))</f>
        <v>2.2046555420420225E-2</v>
      </c>
      <c r="L4217" t="s">
        <v>13</v>
      </c>
    </row>
    <row r="4218" spans="1:12" hidden="1" x14ac:dyDescent="0.3">
      <c r="A4218">
        <v>36</v>
      </c>
      <c r="B4218">
        <v>119</v>
      </c>
      <c r="C4218">
        <v>1</v>
      </c>
      <c r="D4218">
        <v>10</v>
      </c>
      <c r="E4218" t="s">
        <v>12</v>
      </c>
      <c r="F4218">
        <v>10</v>
      </c>
      <c r="G4218">
        <v>3</v>
      </c>
      <c r="J4218" s="1">
        <f t="shared" si="855"/>
        <v>7.8539816339744835E-3</v>
      </c>
      <c r="K4218" s="2">
        <f t="shared" ref="K4218:K4219" si="868">EXP(-9.7663+1.83097*LN(F4218)+1.09511*LN(G4218))</f>
        <v>1.2942556175112916E-2</v>
      </c>
      <c r="L4218" t="s">
        <v>13</v>
      </c>
    </row>
    <row r="4219" spans="1:12" hidden="1" x14ac:dyDescent="0.3">
      <c r="A4219">
        <v>36</v>
      </c>
      <c r="B4219">
        <v>120</v>
      </c>
      <c r="C4219">
        <v>1</v>
      </c>
      <c r="D4219">
        <v>14</v>
      </c>
      <c r="E4219" t="s">
        <v>14</v>
      </c>
      <c r="F4219">
        <v>5</v>
      </c>
      <c r="G4219">
        <v>3</v>
      </c>
      <c r="J4219" s="1">
        <f t="shared" si="855"/>
        <v>1.9634954084936209E-3</v>
      </c>
      <c r="K4219" s="2">
        <f t="shared" si="868"/>
        <v>3.6378364277704512E-3</v>
      </c>
      <c r="L4219" t="s">
        <v>13</v>
      </c>
    </row>
    <row r="4220" spans="1:12" hidden="1" x14ac:dyDescent="0.3">
      <c r="A4220">
        <v>36</v>
      </c>
      <c r="B4220">
        <v>120</v>
      </c>
      <c r="C4220">
        <v>1</v>
      </c>
      <c r="D4220">
        <v>24</v>
      </c>
      <c r="E4220" t="s">
        <v>18</v>
      </c>
      <c r="F4220">
        <v>10</v>
      </c>
      <c r="G4220">
        <v>3</v>
      </c>
      <c r="J4220" s="1">
        <f t="shared" si="855"/>
        <v>7.8539816339744835E-3</v>
      </c>
      <c r="K4220" s="2">
        <f>EXP(-9.81042+1.86563*LN(F4220)+1.0563*LN(G4220))</f>
        <v>1.285292313179332E-2</v>
      </c>
      <c r="L4220" t="s">
        <v>13</v>
      </c>
    </row>
    <row r="4221" spans="1:12" hidden="1" x14ac:dyDescent="0.3">
      <c r="A4221">
        <v>36</v>
      </c>
      <c r="B4221">
        <v>120</v>
      </c>
      <c r="C4221">
        <v>1</v>
      </c>
      <c r="D4221">
        <v>10</v>
      </c>
      <c r="E4221" t="s">
        <v>12</v>
      </c>
      <c r="F4221">
        <v>25</v>
      </c>
      <c r="G4221">
        <v>6</v>
      </c>
      <c r="J4221" s="1">
        <f t="shared" si="855"/>
        <v>4.9087385212340517E-2</v>
      </c>
      <c r="K4221" s="2">
        <f t="shared" ref="K4221:K4222" si="869">EXP(-9.7663+1.83097*LN(F4221)+1.09511*LN(G4221))</f>
        <v>0.14801210491524977</v>
      </c>
      <c r="L4221" t="s">
        <v>17</v>
      </c>
    </row>
    <row r="4222" spans="1:12" hidden="1" x14ac:dyDescent="0.3">
      <c r="A4222">
        <v>36</v>
      </c>
      <c r="B4222">
        <v>120</v>
      </c>
      <c r="C4222">
        <v>1</v>
      </c>
      <c r="D4222">
        <v>24</v>
      </c>
      <c r="E4222" t="s">
        <v>12</v>
      </c>
      <c r="F4222">
        <v>5</v>
      </c>
      <c r="G4222">
        <v>3</v>
      </c>
      <c r="J4222" s="1">
        <f t="shared" si="855"/>
        <v>1.9634954084936209E-3</v>
      </c>
      <c r="K4222" s="2">
        <f t="shared" si="869"/>
        <v>3.6378364277704512E-3</v>
      </c>
      <c r="L4222" t="s">
        <v>13</v>
      </c>
    </row>
    <row r="4223" spans="1:12" hidden="1" x14ac:dyDescent="0.3">
      <c r="A4223">
        <v>36</v>
      </c>
      <c r="B4223">
        <v>120</v>
      </c>
      <c r="C4223">
        <v>1</v>
      </c>
      <c r="D4223">
        <v>24</v>
      </c>
      <c r="E4223" t="s">
        <v>18</v>
      </c>
      <c r="F4223">
        <v>10</v>
      </c>
      <c r="G4223">
        <v>5</v>
      </c>
      <c r="J4223" s="1">
        <f t="shared" si="855"/>
        <v>7.8539816339744835E-3</v>
      </c>
      <c r="K4223" s="2">
        <f>EXP(-9.81042+1.86563*LN(F4223)+1.0563*LN(G4223))</f>
        <v>2.2046555420420225E-2</v>
      </c>
      <c r="L4223" t="s">
        <v>13</v>
      </c>
    </row>
    <row r="4224" spans="1:12" hidden="1" x14ac:dyDescent="0.3">
      <c r="A4224">
        <v>36</v>
      </c>
      <c r="B4224">
        <v>120</v>
      </c>
      <c r="C4224">
        <v>1</v>
      </c>
      <c r="D4224">
        <v>10</v>
      </c>
      <c r="E4224" t="s">
        <v>12</v>
      </c>
      <c r="F4224">
        <v>10</v>
      </c>
      <c r="G4224">
        <v>3</v>
      </c>
      <c r="J4224" s="1">
        <f t="shared" si="855"/>
        <v>7.8539816339744835E-3</v>
      </c>
      <c r="K4224" s="2">
        <f t="shared" ref="K4224:K4225" si="870">EXP(-9.7663+1.83097*LN(F4224)+1.09511*LN(G4224))</f>
        <v>1.2942556175112916E-2</v>
      </c>
      <c r="L4224" t="s">
        <v>13</v>
      </c>
    </row>
    <row r="4225" spans="1:12" hidden="1" x14ac:dyDescent="0.3">
      <c r="A4225">
        <v>36</v>
      </c>
      <c r="B4225">
        <v>120</v>
      </c>
      <c r="C4225">
        <v>1</v>
      </c>
      <c r="D4225">
        <v>10</v>
      </c>
      <c r="E4225" t="s">
        <v>12</v>
      </c>
      <c r="F4225">
        <v>5</v>
      </c>
      <c r="G4225">
        <v>3</v>
      </c>
      <c r="J4225" s="1">
        <f t="shared" si="855"/>
        <v>1.9634954084936209E-3</v>
      </c>
      <c r="K4225" s="2">
        <f t="shared" si="870"/>
        <v>3.6378364277704512E-3</v>
      </c>
      <c r="L4225" t="s">
        <v>13</v>
      </c>
    </row>
    <row r="4226" spans="1:12" hidden="1" x14ac:dyDescent="0.3">
      <c r="A4226">
        <v>36</v>
      </c>
      <c r="B4226">
        <v>120</v>
      </c>
      <c r="C4226">
        <v>1</v>
      </c>
      <c r="D4226">
        <v>24</v>
      </c>
      <c r="E4226" t="s">
        <v>18</v>
      </c>
      <c r="F4226">
        <v>5</v>
      </c>
      <c r="G4226">
        <v>3</v>
      </c>
      <c r="J4226" s="1">
        <f t="shared" si="855"/>
        <v>1.9634954084936209E-3</v>
      </c>
      <c r="K4226" s="2">
        <f t="shared" ref="K4226:K4227" si="871">EXP(-9.81042+1.86563*LN(F4226)+1.0563*LN(G4226))</f>
        <v>3.5268851656513989E-3</v>
      </c>
      <c r="L4226" t="s">
        <v>13</v>
      </c>
    </row>
    <row r="4227" spans="1:12" hidden="1" x14ac:dyDescent="0.3">
      <c r="A4227">
        <v>36</v>
      </c>
      <c r="B4227">
        <v>120</v>
      </c>
      <c r="C4227">
        <v>1</v>
      </c>
      <c r="D4227">
        <v>24</v>
      </c>
      <c r="E4227" t="s">
        <v>18</v>
      </c>
      <c r="F4227">
        <v>10</v>
      </c>
      <c r="G4227">
        <v>6</v>
      </c>
      <c r="J4227" s="1">
        <f t="shared" ref="J4227:J4290" si="872">((F4227*F4227/10000)*(PI()/4*C4227))</f>
        <v>7.8539816339744835E-3</v>
      </c>
      <c r="K4227" s="2">
        <f t="shared" si="871"/>
        <v>2.6728826664807165E-2</v>
      </c>
      <c r="L4227" t="s">
        <v>13</v>
      </c>
    </row>
    <row r="4228" spans="1:12" hidden="1" x14ac:dyDescent="0.3">
      <c r="A4228">
        <v>36</v>
      </c>
      <c r="B4228">
        <v>120</v>
      </c>
      <c r="C4228">
        <v>1</v>
      </c>
      <c r="D4228">
        <v>22</v>
      </c>
      <c r="E4228" t="s">
        <v>15</v>
      </c>
      <c r="F4228">
        <v>5</v>
      </c>
      <c r="G4228">
        <v>3</v>
      </c>
      <c r="J4228" s="1">
        <f t="shared" si="872"/>
        <v>1.9634954084936209E-3</v>
      </c>
      <c r="K4228" s="2">
        <f t="shared" ref="K4228:K4232" si="873">EXP(-9.7663+1.83097*LN(F4228)+1.09511*LN(G4228))</f>
        <v>3.6378364277704512E-3</v>
      </c>
      <c r="L4228" t="s">
        <v>13</v>
      </c>
    </row>
    <row r="4229" spans="1:12" hidden="1" x14ac:dyDescent="0.3">
      <c r="A4229">
        <v>36</v>
      </c>
      <c r="B4229">
        <v>120</v>
      </c>
      <c r="C4229">
        <v>1</v>
      </c>
      <c r="D4229">
        <v>24</v>
      </c>
      <c r="E4229" t="s">
        <v>12</v>
      </c>
      <c r="F4229">
        <v>15</v>
      </c>
      <c r="G4229">
        <v>6</v>
      </c>
      <c r="J4229" s="1">
        <f t="shared" si="872"/>
        <v>1.7671458676442587E-2</v>
      </c>
      <c r="K4229" s="2">
        <f t="shared" si="873"/>
        <v>5.8089659363338444E-2</v>
      </c>
      <c r="L4229" t="s">
        <v>13</v>
      </c>
    </row>
    <row r="4230" spans="1:12" hidden="1" x14ac:dyDescent="0.3">
      <c r="A4230">
        <v>36</v>
      </c>
      <c r="B4230">
        <v>120</v>
      </c>
      <c r="C4230">
        <v>1</v>
      </c>
      <c r="D4230">
        <v>24</v>
      </c>
      <c r="E4230" t="s">
        <v>12</v>
      </c>
      <c r="F4230">
        <v>10</v>
      </c>
      <c r="G4230">
        <v>6</v>
      </c>
      <c r="J4230" s="1">
        <f t="shared" si="872"/>
        <v>7.8539816339744835E-3</v>
      </c>
      <c r="K4230" s="2">
        <f t="shared" si="873"/>
        <v>2.7649101142956961E-2</v>
      </c>
      <c r="L4230" t="s">
        <v>13</v>
      </c>
    </row>
    <row r="4231" spans="1:12" hidden="1" x14ac:dyDescent="0.3">
      <c r="A4231">
        <v>36</v>
      </c>
      <c r="B4231">
        <v>120</v>
      </c>
      <c r="C4231">
        <v>1</v>
      </c>
      <c r="D4231">
        <v>24</v>
      </c>
      <c r="E4231" t="s">
        <v>12</v>
      </c>
      <c r="F4231">
        <v>10</v>
      </c>
      <c r="G4231">
        <v>6</v>
      </c>
      <c r="J4231" s="1">
        <f t="shared" si="872"/>
        <v>7.8539816339744835E-3</v>
      </c>
      <c r="K4231" s="2">
        <f t="shared" si="873"/>
        <v>2.7649101142956961E-2</v>
      </c>
      <c r="L4231" t="s">
        <v>13</v>
      </c>
    </row>
    <row r="4232" spans="1:12" hidden="1" x14ac:dyDescent="0.3">
      <c r="A4232">
        <v>36</v>
      </c>
      <c r="B4232">
        <v>120</v>
      </c>
      <c r="C4232">
        <v>1</v>
      </c>
      <c r="D4232">
        <v>24</v>
      </c>
      <c r="E4232" t="s">
        <v>12</v>
      </c>
      <c r="F4232">
        <v>15</v>
      </c>
      <c r="G4232">
        <v>6</v>
      </c>
      <c r="J4232" s="1">
        <f t="shared" si="872"/>
        <v>1.7671458676442587E-2</v>
      </c>
      <c r="K4232" s="2">
        <f t="shared" si="873"/>
        <v>5.8089659363338444E-2</v>
      </c>
      <c r="L4232" t="s">
        <v>13</v>
      </c>
    </row>
    <row r="4233" spans="1:12" hidden="1" x14ac:dyDescent="0.3">
      <c r="A4233">
        <v>36</v>
      </c>
      <c r="B4233">
        <v>120</v>
      </c>
      <c r="C4233">
        <v>1</v>
      </c>
      <c r="D4233">
        <v>24</v>
      </c>
      <c r="E4233" t="s">
        <v>18</v>
      </c>
      <c r="F4233">
        <v>15</v>
      </c>
      <c r="G4233">
        <v>6</v>
      </c>
      <c r="J4233" s="1">
        <f t="shared" si="872"/>
        <v>1.7671458676442587E-2</v>
      </c>
      <c r="K4233" s="2">
        <f t="shared" ref="K4233:K4234" si="874">EXP(-9.81042+1.86563*LN(F4233)+1.0563*LN(G4233))</f>
        <v>5.6950957515054322E-2</v>
      </c>
      <c r="L4233" t="s">
        <v>13</v>
      </c>
    </row>
    <row r="4234" spans="1:12" hidden="1" x14ac:dyDescent="0.3">
      <c r="A4234">
        <v>36</v>
      </c>
      <c r="B4234">
        <v>120</v>
      </c>
      <c r="C4234">
        <v>1</v>
      </c>
      <c r="D4234">
        <v>24</v>
      </c>
      <c r="E4234" t="s">
        <v>18</v>
      </c>
      <c r="F4234">
        <v>10</v>
      </c>
      <c r="G4234">
        <v>6</v>
      </c>
      <c r="J4234" s="1">
        <f t="shared" si="872"/>
        <v>7.8539816339744835E-3</v>
      </c>
      <c r="K4234" s="2">
        <f t="shared" si="874"/>
        <v>2.6728826664807165E-2</v>
      </c>
      <c r="L4234" t="s">
        <v>13</v>
      </c>
    </row>
    <row r="4235" spans="1:12" hidden="1" x14ac:dyDescent="0.3">
      <c r="A4235">
        <v>36</v>
      </c>
      <c r="B4235">
        <v>120</v>
      </c>
      <c r="C4235">
        <v>1</v>
      </c>
      <c r="D4235">
        <v>24</v>
      </c>
      <c r="E4235" t="s">
        <v>12</v>
      </c>
      <c r="F4235">
        <v>5</v>
      </c>
      <c r="G4235">
        <v>6</v>
      </c>
      <c r="J4235" s="1">
        <f t="shared" si="872"/>
        <v>1.9634954084936209E-3</v>
      </c>
      <c r="K4235" s="2">
        <f>EXP(-9.7663+1.83097*LN(F4235)+1.09511*LN(G4235))</f>
        <v>7.7714870209617563E-3</v>
      </c>
      <c r="L4235" t="s">
        <v>13</v>
      </c>
    </row>
    <row r="4236" spans="1:12" hidden="1" x14ac:dyDescent="0.3">
      <c r="A4236">
        <v>36</v>
      </c>
      <c r="B4236">
        <v>120</v>
      </c>
      <c r="C4236">
        <v>1</v>
      </c>
      <c r="D4236">
        <v>24</v>
      </c>
      <c r="E4236" t="s">
        <v>18</v>
      </c>
      <c r="F4236">
        <v>10</v>
      </c>
      <c r="G4236">
        <v>5</v>
      </c>
      <c r="J4236" s="1">
        <f t="shared" si="872"/>
        <v>7.8539816339744835E-3</v>
      </c>
      <c r="K4236" s="2">
        <f>EXP(-9.81042+1.86563*LN(F4236)+1.0563*LN(G4236))</f>
        <v>2.2046555420420225E-2</v>
      </c>
      <c r="L4236" t="s">
        <v>13</v>
      </c>
    </row>
    <row r="4237" spans="1:12" hidden="1" x14ac:dyDescent="0.3">
      <c r="A4237">
        <v>36</v>
      </c>
      <c r="B4237">
        <v>120</v>
      </c>
      <c r="C4237">
        <v>1</v>
      </c>
      <c r="D4237">
        <v>10</v>
      </c>
      <c r="E4237" t="s">
        <v>12</v>
      </c>
      <c r="F4237">
        <v>10</v>
      </c>
      <c r="G4237">
        <v>3</v>
      </c>
      <c r="J4237" s="1">
        <f t="shared" si="872"/>
        <v>7.8539816339744835E-3</v>
      </c>
      <c r="K4237" s="2">
        <f t="shared" ref="K4237:K4238" si="875">EXP(-9.7663+1.83097*LN(F4237)+1.09511*LN(G4237))</f>
        <v>1.2942556175112916E-2</v>
      </c>
      <c r="L4237" t="s">
        <v>13</v>
      </c>
    </row>
    <row r="4238" spans="1:12" hidden="1" x14ac:dyDescent="0.3">
      <c r="A4238">
        <v>36</v>
      </c>
      <c r="B4238">
        <v>120</v>
      </c>
      <c r="C4238">
        <v>1</v>
      </c>
      <c r="D4238">
        <v>14</v>
      </c>
      <c r="E4238" t="s">
        <v>14</v>
      </c>
      <c r="F4238">
        <v>5</v>
      </c>
      <c r="G4238">
        <v>3</v>
      </c>
      <c r="J4238" s="1">
        <f t="shared" si="872"/>
        <v>1.9634954084936209E-3</v>
      </c>
      <c r="K4238" s="2">
        <f t="shared" si="875"/>
        <v>3.6378364277704512E-3</v>
      </c>
      <c r="L4238" t="s">
        <v>13</v>
      </c>
    </row>
    <row r="4239" spans="1:12" hidden="1" x14ac:dyDescent="0.3">
      <c r="A4239">
        <v>36</v>
      </c>
      <c r="B4239">
        <v>120</v>
      </c>
      <c r="C4239">
        <v>1</v>
      </c>
      <c r="D4239">
        <v>24</v>
      </c>
      <c r="E4239" t="s">
        <v>18</v>
      </c>
      <c r="F4239">
        <v>10</v>
      </c>
      <c r="G4239">
        <v>3</v>
      </c>
      <c r="J4239" s="1">
        <f t="shared" si="872"/>
        <v>7.8539816339744835E-3</v>
      </c>
      <c r="K4239" s="2">
        <f>EXP(-9.81042+1.86563*LN(F4239)+1.0563*LN(G4239))</f>
        <v>1.285292313179332E-2</v>
      </c>
      <c r="L4239" t="s">
        <v>13</v>
      </c>
    </row>
    <row r="4240" spans="1:12" hidden="1" x14ac:dyDescent="0.3">
      <c r="A4240">
        <v>36</v>
      </c>
      <c r="B4240">
        <v>120</v>
      </c>
      <c r="C4240">
        <v>1</v>
      </c>
      <c r="D4240">
        <v>10</v>
      </c>
      <c r="E4240" t="s">
        <v>12</v>
      </c>
      <c r="F4240">
        <v>25</v>
      </c>
      <c r="G4240">
        <v>6</v>
      </c>
      <c r="J4240" s="1">
        <f t="shared" si="872"/>
        <v>4.9087385212340517E-2</v>
      </c>
      <c r="K4240" s="2">
        <f t="shared" ref="K4240:K4251" si="876">EXP(-9.7663+1.83097*LN(F4240)+1.09511*LN(G4240))</f>
        <v>0.14801210491524977</v>
      </c>
      <c r="L4240" t="s">
        <v>17</v>
      </c>
    </row>
    <row r="4241" spans="1:12" hidden="1" x14ac:dyDescent="0.3">
      <c r="A4241">
        <v>36</v>
      </c>
      <c r="B4241">
        <v>120</v>
      </c>
      <c r="C4241">
        <v>1</v>
      </c>
      <c r="D4241">
        <v>24</v>
      </c>
      <c r="E4241" t="s">
        <v>15</v>
      </c>
      <c r="F4241">
        <v>5</v>
      </c>
      <c r="G4241">
        <v>3</v>
      </c>
      <c r="J4241" s="1">
        <f t="shared" si="872"/>
        <v>1.9634954084936209E-3</v>
      </c>
      <c r="K4241" s="2">
        <f t="shared" si="876"/>
        <v>3.6378364277704512E-3</v>
      </c>
      <c r="L4241" t="s">
        <v>13</v>
      </c>
    </row>
    <row r="4242" spans="1:12" hidden="1" x14ac:dyDescent="0.3">
      <c r="A4242">
        <v>36</v>
      </c>
      <c r="B4242">
        <v>120</v>
      </c>
      <c r="C4242">
        <v>1</v>
      </c>
      <c r="D4242">
        <v>24</v>
      </c>
      <c r="E4242" t="s">
        <v>15</v>
      </c>
      <c r="F4242">
        <v>10</v>
      </c>
      <c r="G4242">
        <v>5</v>
      </c>
      <c r="J4242" s="1">
        <f t="shared" si="872"/>
        <v>7.8539816339744835E-3</v>
      </c>
      <c r="K4242" s="2">
        <f t="shared" si="876"/>
        <v>2.2644818432641822E-2</v>
      </c>
      <c r="L4242" t="s">
        <v>13</v>
      </c>
    </row>
    <row r="4243" spans="1:12" hidden="1" x14ac:dyDescent="0.3">
      <c r="A4243">
        <v>36</v>
      </c>
      <c r="B4243">
        <v>120</v>
      </c>
      <c r="C4243">
        <v>1</v>
      </c>
      <c r="D4243">
        <v>24</v>
      </c>
      <c r="E4243" t="s">
        <v>15</v>
      </c>
      <c r="F4243">
        <v>15</v>
      </c>
      <c r="G4243">
        <v>6</v>
      </c>
      <c r="J4243" s="1">
        <f t="shared" si="872"/>
        <v>1.7671458676442587E-2</v>
      </c>
      <c r="K4243" s="2">
        <f t="shared" si="876"/>
        <v>5.8089659363338444E-2</v>
      </c>
      <c r="L4243" t="s">
        <v>13</v>
      </c>
    </row>
    <row r="4244" spans="1:12" hidden="1" x14ac:dyDescent="0.3">
      <c r="A4244">
        <v>36</v>
      </c>
      <c r="B4244">
        <v>120</v>
      </c>
      <c r="C4244">
        <v>1</v>
      </c>
      <c r="D4244">
        <v>24</v>
      </c>
      <c r="E4244" t="s">
        <v>15</v>
      </c>
      <c r="F4244">
        <v>10</v>
      </c>
      <c r="G4244">
        <v>6</v>
      </c>
      <c r="J4244" s="1">
        <f t="shared" si="872"/>
        <v>7.8539816339744835E-3</v>
      </c>
      <c r="K4244" s="2">
        <f t="shared" si="876"/>
        <v>2.7649101142956961E-2</v>
      </c>
      <c r="L4244" t="s">
        <v>13</v>
      </c>
    </row>
    <row r="4245" spans="1:12" hidden="1" x14ac:dyDescent="0.3">
      <c r="A4245">
        <v>36</v>
      </c>
      <c r="B4245">
        <v>120</v>
      </c>
      <c r="C4245">
        <v>1</v>
      </c>
      <c r="D4245">
        <v>24</v>
      </c>
      <c r="E4245" t="s">
        <v>15</v>
      </c>
      <c r="F4245">
        <v>5</v>
      </c>
      <c r="G4245">
        <v>6</v>
      </c>
      <c r="J4245" s="1">
        <f t="shared" si="872"/>
        <v>1.9634954084936209E-3</v>
      </c>
      <c r="K4245" s="2">
        <f t="shared" si="876"/>
        <v>7.7714870209617563E-3</v>
      </c>
      <c r="L4245" t="s">
        <v>13</v>
      </c>
    </row>
    <row r="4246" spans="1:12" hidden="1" x14ac:dyDescent="0.3">
      <c r="A4246">
        <v>36</v>
      </c>
      <c r="B4246">
        <v>120</v>
      </c>
      <c r="C4246">
        <v>1</v>
      </c>
      <c r="D4246">
        <v>22</v>
      </c>
      <c r="E4246" t="s">
        <v>15</v>
      </c>
      <c r="F4246">
        <v>5</v>
      </c>
      <c r="G4246">
        <v>3</v>
      </c>
      <c r="J4246" s="1">
        <f t="shared" si="872"/>
        <v>1.9634954084936209E-3</v>
      </c>
      <c r="K4246" s="2">
        <f t="shared" si="876"/>
        <v>3.6378364277704512E-3</v>
      </c>
      <c r="L4246" t="s">
        <v>13</v>
      </c>
    </row>
    <row r="4247" spans="1:12" hidden="1" x14ac:dyDescent="0.3">
      <c r="A4247">
        <v>36</v>
      </c>
      <c r="B4247">
        <v>120</v>
      </c>
      <c r="C4247">
        <v>1</v>
      </c>
      <c r="D4247">
        <v>10</v>
      </c>
      <c r="E4247" t="s">
        <v>12</v>
      </c>
      <c r="F4247">
        <v>5</v>
      </c>
      <c r="G4247">
        <v>3</v>
      </c>
      <c r="J4247" s="1">
        <f t="shared" si="872"/>
        <v>1.9634954084936209E-3</v>
      </c>
      <c r="K4247" s="2">
        <f t="shared" si="876"/>
        <v>3.6378364277704512E-3</v>
      </c>
      <c r="L4247" t="s">
        <v>13</v>
      </c>
    </row>
    <row r="4248" spans="1:12" hidden="1" x14ac:dyDescent="0.3">
      <c r="A4248">
        <v>36</v>
      </c>
      <c r="B4248">
        <v>120</v>
      </c>
      <c r="C4248">
        <v>1</v>
      </c>
      <c r="D4248">
        <v>24</v>
      </c>
      <c r="E4248" t="s">
        <v>12</v>
      </c>
      <c r="F4248">
        <v>5</v>
      </c>
      <c r="G4248">
        <v>3</v>
      </c>
      <c r="J4248" s="1">
        <f t="shared" si="872"/>
        <v>1.9634954084936209E-3</v>
      </c>
      <c r="K4248" s="2">
        <f t="shared" si="876"/>
        <v>3.6378364277704512E-3</v>
      </c>
      <c r="L4248" t="s">
        <v>13</v>
      </c>
    </row>
    <row r="4249" spans="1:12" hidden="1" x14ac:dyDescent="0.3">
      <c r="A4249">
        <v>36</v>
      </c>
      <c r="B4249">
        <v>120</v>
      </c>
      <c r="C4249">
        <v>1</v>
      </c>
      <c r="D4249">
        <v>24</v>
      </c>
      <c r="E4249" t="s">
        <v>12</v>
      </c>
      <c r="F4249">
        <v>20</v>
      </c>
      <c r="G4249">
        <v>3</v>
      </c>
      <c r="J4249" s="1">
        <f t="shared" si="872"/>
        <v>3.1415926535897934E-2</v>
      </c>
      <c r="K4249" s="2">
        <f t="shared" si="876"/>
        <v>4.6046534436573458E-2</v>
      </c>
      <c r="L4249" t="s">
        <v>17</v>
      </c>
    </row>
    <row r="4250" spans="1:12" hidden="1" x14ac:dyDescent="0.3">
      <c r="A4250">
        <v>36</v>
      </c>
      <c r="B4250">
        <v>120</v>
      </c>
      <c r="C4250">
        <v>1</v>
      </c>
      <c r="D4250">
        <v>24</v>
      </c>
      <c r="E4250" t="s">
        <v>12</v>
      </c>
      <c r="F4250">
        <v>10</v>
      </c>
      <c r="G4250">
        <v>3</v>
      </c>
      <c r="J4250" s="1">
        <f t="shared" si="872"/>
        <v>7.8539816339744835E-3</v>
      </c>
      <c r="K4250" s="2">
        <f t="shared" si="876"/>
        <v>1.2942556175112916E-2</v>
      </c>
      <c r="L4250" t="s">
        <v>13</v>
      </c>
    </row>
    <row r="4251" spans="1:12" hidden="1" x14ac:dyDescent="0.3">
      <c r="A4251">
        <v>36</v>
      </c>
      <c r="B4251">
        <v>120</v>
      </c>
      <c r="C4251">
        <v>1</v>
      </c>
      <c r="D4251">
        <v>24</v>
      </c>
      <c r="E4251" t="s">
        <v>12</v>
      </c>
      <c r="F4251">
        <v>15</v>
      </c>
      <c r="G4251">
        <v>6</v>
      </c>
      <c r="J4251" s="1">
        <f t="shared" si="872"/>
        <v>1.7671458676442587E-2</v>
      </c>
      <c r="K4251" s="2">
        <f t="shared" si="876"/>
        <v>5.8089659363338444E-2</v>
      </c>
      <c r="L4251" t="s">
        <v>13</v>
      </c>
    </row>
    <row r="4252" spans="1:12" hidden="1" x14ac:dyDescent="0.3">
      <c r="A4252">
        <v>36</v>
      </c>
      <c r="B4252">
        <v>120</v>
      </c>
      <c r="C4252">
        <v>1</v>
      </c>
      <c r="D4252">
        <v>24</v>
      </c>
      <c r="E4252" t="s">
        <v>18</v>
      </c>
      <c r="F4252">
        <v>10</v>
      </c>
      <c r="G4252">
        <v>3</v>
      </c>
      <c r="J4252" s="1">
        <f t="shared" si="872"/>
        <v>7.8539816339744835E-3</v>
      </c>
      <c r="K4252" s="2">
        <f>EXP(-9.81042+1.86563*LN(F4252)+1.0563*LN(G4252))</f>
        <v>1.285292313179332E-2</v>
      </c>
      <c r="L4252" t="s">
        <v>13</v>
      </c>
    </row>
    <row r="4253" spans="1:12" hidden="1" x14ac:dyDescent="0.3">
      <c r="A4253">
        <v>36</v>
      </c>
      <c r="B4253">
        <v>120</v>
      </c>
      <c r="C4253">
        <v>1</v>
      </c>
      <c r="D4253">
        <v>10</v>
      </c>
      <c r="E4253" t="s">
        <v>12</v>
      </c>
      <c r="F4253">
        <v>25</v>
      </c>
      <c r="G4253">
        <v>6</v>
      </c>
      <c r="J4253" s="1">
        <f t="shared" si="872"/>
        <v>4.9087385212340517E-2</v>
      </c>
      <c r="K4253" s="2">
        <f t="shared" ref="K4253:K4257" si="877">EXP(-9.7663+1.83097*LN(F4253)+1.09511*LN(G4253))</f>
        <v>0.14801210491524977</v>
      </c>
      <c r="L4253" t="s">
        <v>17</v>
      </c>
    </row>
    <row r="4254" spans="1:12" hidden="1" x14ac:dyDescent="0.3">
      <c r="A4254">
        <v>36</v>
      </c>
      <c r="B4254">
        <v>120</v>
      </c>
      <c r="C4254">
        <v>1</v>
      </c>
      <c r="D4254">
        <v>24</v>
      </c>
      <c r="E4254" t="s">
        <v>12</v>
      </c>
      <c r="F4254">
        <v>5</v>
      </c>
      <c r="G4254">
        <v>3</v>
      </c>
      <c r="J4254" s="1">
        <f t="shared" si="872"/>
        <v>1.9634954084936209E-3</v>
      </c>
      <c r="K4254" s="2">
        <f t="shared" si="877"/>
        <v>3.6378364277704512E-3</v>
      </c>
      <c r="L4254" t="s">
        <v>13</v>
      </c>
    </row>
    <row r="4255" spans="1:12" hidden="1" x14ac:dyDescent="0.3">
      <c r="A4255">
        <v>36</v>
      </c>
      <c r="B4255">
        <v>120</v>
      </c>
      <c r="C4255">
        <v>1</v>
      </c>
      <c r="D4255">
        <v>24</v>
      </c>
      <c r="E4255" t="s">
        <v>12</v>
      </c>
      <c r="F4255">
        <v>20</v>
      </c>
      <c r="G4255">
        <v>3</v>
      </c>
      <c r="J4255" s="1">
        <f t="shared" si="872"/>
        <v>3.1415926535897934E-2</v>
      </c>
      <c r="K4255" s="2">
        <f t="shared" si="877"/>
        <v>4.6046534436573458E-2</v>
      </c>
      <c r="L4255" t="s">
        <v>17</v>
      </c>
    </row>
    <row r="4256" spans="1:12" hidden="1" x14ac:dyDescent="0.3">
      <c r="A4256">
        <v>36</v>
      </c>
      <c r="B4256">
        <v>120</v>
      </c>
      <c r="C4256">
        <v>1</v>
      </c>
      <c r="D4256">
        <v>24</v>
      </c>
      <c r="E4256" t="s">
        <v>12</v>
      </c>
      <c r="F4256">
        <v>10</v>
      </c>
      <c r="G4256">
        <v>3</v>
      </c>
      <c r="J4256" s="1">
        <f t="shared" si="872"/>
        <v>7.8539816339744835E-3</v>
      </c>
      <c r="K4256" s="2">
        <f t="shared" si="877"/>
        <v>1.2942556175112916E-2</v>
      </c>
      <c r="L4256" t="s">
        <v>13</v>
      </c>
    </row>
    <row r="4257" spans="1:12" hidden="1" x14ac:dyDescent="0.3">
      <c r="A4257">
        <v>36</v>
      </c>
      <c r="B4257">
        <v>120</v>
      </c>
      <c r="C4257">
        <v>1</v>
      </c>
      <c r="D4257">
        <v>24</v>
      </c>
      <c r="E4257" t="s">
        <v>12</v>
      </c>
      <c r="F4257">
        <v>15</v>
      </c>
      <c r="G4257">
        <v>6</v>
      </c>
      <c r="J4257" s="1">
        <f t="shared" si="872"/>
        <v>1.7671458676442587E-2</v>
      </c>
      <c r="K4257" s="2">
        <f t="shared" si="877"/>
        <v>5.8089659363338444E-2</v>
      </c>
      <c r="L4257" t="s">
        <v>13</v>
      </c>
    </row>
    <row r="4258" spans="1:12" hidden="1" x14ac:dyDescent="0.3">
      <c r="A4258">
        <v>36</v>
      </c>
      <c r="B4258">
        <v>120</v>
      </c>
      <c r="C4258">
        <v>1</v>
      </c>
      <c r="D4258">
        <v>24</v>
      </c>
      <c r="E4258" t="s">
        <v>18</v>
      </c>
      <c r="F4258">
        <v>10</v>
      </c>
      <c r="G4258">
        <v>6</v>
      </c>
      <c r="J4258" s="1">
        <f t="shared" si="872"/>
        <v>7.8539816339744835E-3</v>
      </c>
      <c r="K4258" s="2">
        <f t="shared" ref="K4258:K4259" si="878">EXP(-9.81042+1.86563*LN(F4258)+1.0563*LN(G4258))</f>
        <v>2.6728826664807165E-2</v>
      </c>
      <c r="L4258" t="s">
        <v>13</v>
      </c>
    </row>
    <row r="4259" spans="1:12" hidden="1" x14ac:dyDescent="0.3">
      <c r="A4259">
        <v>36</v>
      </c>
      <c r="B4259">
        <v>120</v>
      </c>
      <c r="C4259">
        <v>1</v>
      </c>
      <c r="D4259">
        <v>24</v>
      </c>
      <c r="E4259" t="s">
        <v>18</v>
      </c>
      <c r="F4259">
        <v>10</v>
      </c>
      <c r="G4259">
        <v>6</v>
      </c>
      <c r="J4259" s="1">
        <f t="shared" si="872"/>
        <v>7.8539816339744835E-3</v>
      </c>
      <c r="K4259" s="2">
        <f t="shared" si="878"/>
        <v>2.6728826664807165E-2</v>
      </c>
      <c r="L4259" t="s">
        <v>13</v>
      </c>
    </row>
    <row r="4260" spans="1:12" hidden="1" x14ac:dyDescent="0.3">
      <c r="A4260">
        <v>36</v>
      </c>
      <c r="B4260">
        <v>120</v>
      </c>
      <c r="C4260">
        <v>1</v>
      </c>
      <c r="D4260">
        <v>14</v>
      </c>
      <c r="E4260" t="s">
        <v>14</v>
      </c>
      <c r="F4260">
        <v>5</v>
      </c>
      <c r="G4260">
        <v>3</v>
      </c>
      <c r="J4260" s="1">
        <f t="shared" si="872"/>
        <v>1.9634954084936209E-3</v>
      </c>
      <c r="K4260" s="2">
        <f t="shared" ref="K4260:K4261" si="879">EXP(-9.7663+1.83097*LN(F4260)+1.09511*LN(G4260))</f>
        <v>3.6378364277704512E-3</v>
      </c>
      <c r="L4260" t="s">
        <v>13</v>
      </c>
    </row>
    <row r="4261" spans="1:12" hidden="1" x14ac:dyDescent="0.3">
      <c r="A4261">
        <v>36</v>
      </c>
      <c r="B4261">
        <v>120</v>
      </c>
      <c r="C4261">
        <v>1</v>
      </c>
      <c r="D4261">
        <v>14</v>
      </c>
      <c r="E4261" t="s">
        <v>14</v>
      </c>
      <c r="F4261">
        <v>5</v>
      </c>
      <c r="G4261">
        <v>3</v>
      </c>
      <c r="J4261" s="1">
        <f t="shared" si="872"/>
        <v>1.9634954084936209E-3</v>
      </c>
      <c r="K4261" s="2">
        <f t="shared" si="879"/>
        <v>3.6378364277704512E-3</v>
      </c>
      <c r="L4261" t="s">
        <v>13</v>
      </c>
    </row>
    <row r="4262" spans="1:12" hidden="1" x14ac:dyDescent="0.3">
      <c r="A4262">
        <v>36</v>
      </c>
      <c r="B4262">
        <v>120</v>
      </c>
      <c r="C4262">
        <v>1</v>
      </c>
      <c r="D4262">
        <v>24</v>
      </c>
      <c r="E4262" t="s">
        <v>18</v>
      </c>
      <c r="F4262">
        <v>10</v>
      </c>
      <c r="G4262">
        <v>6</v>
      </c>
      <c r="J4262" s="1">
        <f t="shared" si="872"/>
        <v>7.8539816339744835E-3</v>
      </c>
      <c r="K4262" s="2">
        <f>EXP(-9.81042+1.86563*LN(F4262)+1.0563*LN(G4262))</f>
        <v>2.6728826664807165E-2</v>
      </c>
      <c r="L4262" t="s">
        <v>13</v>
      </c>
    </row>
    <row r="4263" spans="1:12" hidden="1" x14ac:dyDescent="0.3">
      <c r="A4263">
        <v>36</v>
      </c>
      <c r="B4263">
        <v>120</v>
      </c>
      <c r="C4263">
        <v>1</v>
      </c>
      <c r="D4263">
        <v>24</v>
      </c>
      <c r="E4263" t="s">
        <v>12</v>
      </c>
      <c r="F4263">
        <v>10</v>
      </c>
      <c r="G4263">
        <v>6</v>
      </c>
      <c r="J4263" s="1">
        <f t="shared" si="872"/>
        <v>7.8539816339744835E-3</v>
      </c>
      <c r="K4263" s="2">
        <f t="shared" ref="K4263:K4266" si="880">EXP(-9.7663+1.83097*LN(F4263)+1.09511*LN(G4263))</f>
        <v>2.7649101142956961E-2</v>
      </c>
      <c r="L4263" t="s">
        <v>13</v>
      </c>
    </row>
    <row r="4264" spans="1:12" hidden="1" x14ac:dyDescent="0.3">
      <c r="A4264">
        <v>36</v>
      </c>
      <c r="B4264">
        <v>120</v>
      </c>
      <c r="C4264">
        <v>1</v>
      </c>
      <c r="D4264">
        <v>24</v>
      </c>
      <c r="E4264" t="s">
        <v>12</v>
      </c>
      <c r="F4264">
        <v>15</v>
      </c>
      <c r="G4264">
        <v>6</v>
      </c>
      <c r="J4264" s="1">
        <f t="shared" si="872"/>
        <v>1.7671458676442587E-2</v>
      </c>
      <c r="K4264" s="2">
        <f t="shared" si="880"/>
        <v>5.8089659363338444E-2</v>
      </c>
      <c r="L4264" t="s">
        <v>13</v>
      </c>
    </row>
    <row r="4265" spans="1:12" hidden="1" x14ac:dyDescent="0.3">
      <c r="A4265">
        <v>36</v>
      </c>
      <c r="B4265">
        <v>125</v>
      </c>
      <c r="C4265">
        <v>1</v>
      </c>
      <c r="D4265">
        <v>14</v>
      </c>
      <c r="E4265" t="s">
        <v>14</v>
      </c>
      <c r="F4265">
        <v>5</v>
      </c>
      <c r="G4265">
        <v>3</v>
      </c>
      <c r="J4265" s="1">
        <f t="shared" si="872"/>
        <v>1.9634954084936209E-3</v>
      </c>
      <c r="K4265" s="2">
        <f t="shared" si="880"/>
        <v>3.6378364277704512E-3</v>
      </c>
      <c r="L4265" t="s">
        <v>13</v>
      </c>
    </row>
    <row r="4266" spans="1:12" hidden="1" x14ac:dyDescent="0.3">
      <c r="A4266">
        <v>36</v>
      </c>
      <c r="B4266">
        <v>125</v>
      </c>
      <c r="C4266">
        <v>1</v>
      </c>
      <c r="D4266">
        <v>14</v>
      </c>
      <c r="E4266" t="s">
        <v>14</v>
      </c>
      <c r="F4266">
        <v>5</v>
      </c>
      <c r="G4266">
        <v>3</v>
      </c>
      <c r="J4266" s="1">
        <f t="shared" si="872"/>
        <v>1.9634954084936209E-3</v>
      </c>
      <c r="K4266" s="2">
        <f t="shared" si="880"/>
        <v>3.6378364277704512E-3</v>
      </c>
      <c r="L4266" t="s">
        <v>13</v>
      </c>
    </row>
    <row r="4267" spans="1:12" hidden="1" x14ac:dyDescent="0.3">
      <c r="A4267">
        <v>36</v>
      </c>
      <c r="B4267">
        <v>125</v>
      </c>
      <c r="C4267">
        <v>1</v>
      </c>
      <c r="D4267">
        <v>24</v>
      </c>
      <c r="E4267" t="s">
        <v>18</v>
      </c>
      <c r="F4267">
        <v>10</v>
      </c>
      <c r="G4267">
        <v>6</v>
      </c>
      <c r="J4267" s="1">
        <f t="shared" si="872"/>
        <v>7.8539816339744835E-3</v>
      </c>
      <c r="K4267" s="2">
        <f>EXP(-9.81042+1.86563*LN(F4267)+1.0563*LN(G4267))</f>
        <v>2.6728826664807165E-2</v>
      </c>
      <c r="L4267" t="s">
        <v>13</v>
      </c>
    </row>
    <row r="4268" spans="1:12" hidden="1" x14ac:dyDescent="0.3">
      <c r="A4268">
        <v>36</v>
      </c>
      <c r="B4268">
        <v>125</v>
      </c>
      <c r="C4268">
        <v>1</v>
      </c>
      <c r="D4268">
        <v>24</v>
      </c>
      <c r="E4268" t="s">
        <v>12</v>
      </c>
      <c r="F4268">
        <v>10</v>
      </c>
      <c r="G4268">
        <v>6</v>
      </c>
      <c r="J4268" s="1">
        <f t="shared" si="872"/>
        <v>7.8539816339744835E-3</v>
      </c>
      <c r="K4268" s="2">
        <f t="shared" ref="K4268:K4271" si="881">EXP(-9.7663+1.83097*LN(F4268)+1.09511*LN(G4268))</f>
        <v>2.7649101142956961E-2</v>
      </c>
      <c r="L4268" t="s">
        <v>13</v>
      </c>
    </row>
    <row r="4269" spans="1:12" hidden="1" x14ac:dyDescent="0.3">
      <c r="A4269">
        <v>36</v>
      </c>
      <c r="B4269">
        <v>125</v>
      </c>
      <c r="C4269">
        <v>1</v>
      </c>
      <c r="D4269">
        <v>24</v>
      </c>
      <c r="E4269" t="s">
        <v>12</v>
      </c>
      <c r="F4269">
        <v>15</v>
      </c>
      <c r="G4269">
        <v>6</v>
      </c>
      <c r="J4269" s="1">
        <f t="shared" si="872"/>
        <v>1.7671458676442587E-2</v>
      </c>
      <c r="K4269" s="2">
        <f t="shared" si="881"/>
        <v>5.8089659363338444E-2</v>
      </c>
      <c r="L4269" t="s">
        <v>13</v>
      </c>
    </row>
    <row r="4270" spans="1:12" hidden="1" x14ac:dyDescent="0.3">
      <c r="A4270">
        <v>36</v>
      </c>
      <c r="B4270">
        <v>125</v>
      </c>
      <c r="C4270">
        <v>1</v>
      </c>
      <c r="D4270">
        <v>24</v>
      </c>
      <c r="E4270" t="s">
        <v>12</v>
      </c>
      <c r="F4270">
        <v>15</v>
      </c>
      <c r="G4270">
        <v>6</v>
      </c>
      <c r="J4270" s="1">
        <f t="shared" si="872"/>
        <v>1.7671458676442587E-2</v>
      </c>
      <c r="K4270" s="2">
        <f t="shared" si="881"/>
        <v>5.8089659363338444E-2</v>
      </c>
      <c r="L4270" t="s">
        <v>13</v>
      </c>
    </row>
    <row r="4271" spans="1:12" hidden="1" x14ac:dyDescent="0.3">
      <c r="A4271">
        <v>36</v>
      </c>
      <c r="B4271">
        <v>125</v>
      </c>
      <c r="C4271">
        <v>1</v>
      </c>
      <c r="D4271">
        <v>24</v>
      </c>
      <c r="E4271" t="s">
        <v>12</v>
      </c>
      <c r="F4271">
        <v>10</v>
      </c>
      <c r="G4271">
        <v>6</v>
      </c>
      <c r="J4271" s="1">
        <f t="shared" si="872"/>
        <v>7.8539816339744835E-3</v>
      </c>
      <c r="K4271" s="2">
        <f t="shared" si="881"/>
        <v>2.7649101142956961E-2</v>
      </c>
      <c r="L4271" t="s">
        <v>13</v>
      </c>
    </row>
    <row r="4272" spans="1:12" hidden="1" x14ac:dyDescent="0.3">
      <c r="A4272">
        <v>36</v>
      </c>
      <c r="B4272">
        <v>125</v>
      </c>
      <c r="C4272">
        <v>1</v>
      </c>
      <c r="D4272">
        <v>24</v>
      </c>
      <c r="E4272" t="s">
        <v>18</v>
      </c>
      <c r="F4272">
        <v>5</v>
      </c>
      <c r="G4272">
        <v>6</v>
      </c>
      <c r="J4272" s="1">
        <f t="shared" si="872"/>
        <v>1.9634954084936209E-3</v>
      </c>
      <c r="K4272" s="2">
        <f>EXP(-9.81042+1.86563*LN(F4272)+1.0563*LN(G4272))</f>
        <v>7.3344795804612326E-3</v>
      </c>
      <c r="L4272" t="s">
        <v>13</v>
      </c>
    </row>
    <row r="4273" spans="1:12" hidden="1" x14ac:dyDescent="0.3">
      <c r="A4273">
        <v>36</v>
      </c>
      <c r="B4273">
        <v>125</v>
      </c>
      <c r="C4273">
        <v>1</v>
      </c>
      <c r="D4273">
        <v>22</v>
      </c>
      <c r="E4273" t="s">
        <v>15</v>
      </c>
      <c r="F4273">
        <v>5</v>
      </c>
      <c r="G4273">
        <v>3</v>
      </c>
      <c r="J4273" s="1">
        <f t="shared" si="872"/>
        <v>1.9634954084936209E-3</v>
      </c>
      <c r="K4273" s="2">
        <f t="shared" ref="K4273:K4274" si="882">EXP(-9.7663+1.83097*LN(F4273)+1.09511*LN(G4273))</f>
        <v>3.6378364277704512E-3</v>
      </c>
      <c r="L4273" t="s">
        <v>13</v>
      </c>
    </row>
    <row r="4274" spans="1:12" hidden="1" x14ac:dyDescent="0.3">
      <c r="A4274">
        <v>36</v>
      </c>
      <c r="B4274">
        <v>125</v>
      </c>
      <c r="C4274">
        <v>1</v>
      </c>
      <c r="D4274">
        <v>14</v>
      </c>
      <c r="E4274" t="s">
        <v>14</v>
      </c>
      <c r="F4274">
        <v>5</v>
      </c>
      <c r="G4274">
        <v>3</v>
      </c>
      <c r="J4274" s="1">
        <f t="shared" si="872"/>
        <v>1.9634954084936209E-3</v>
      </c>
      <c r="K4274" s="2">
        <f t="shared" si="882"/>
        <v>3.6378364277704512E-3</v>
      </c>
      <c r="L4274" t="s">
        <v>13</v>
      </c>
    </row>
    <row r="4275" spans="1:12" hidden="1" x14ac:dyDescent="0.3">
      <c r="A4275">
        <v>36</v>
      </c>
      <c r="B4275">
        <v>125</v>
      </c>
      <c r="C4275">
        <v>1</v>
      </c>
      <c r="D4275">
        <v>24</v>
      </c>
      <c r="E4275" t="s">
        <v>18</v>
      </c>
      <c r="F4275">
        <v>10</v>
      </c>
      <c r="G4275">
        <v>3</v>
      </c>
      <c r="J4275" s="1">
        <f t="shared" si="872"/>
        <v>7.8539816339744835E-3</v>
      </c>
      <c r="K4275" s="2">
        <f>EXP(-9.81042+1.86563*LN(F4275)+1.0563*LN(G4275))</f>
        <v>1.285292313179332E-2</v>
      </c>
      <c r="L4275" t="s">
        <v>13</v>
      </c>
    </row>
    <row r="4276" spans="1:12" hidden="1" x14ac:dyDescent="0.3">
      <c r="A4276">
        <v>36</v>
      </c>
      <c r="B4276">
        <v>125</v>
      </c>
      <c r="C4276">
        <v>1</v>
      </c>
      <c r="D4276">
        <v>10</v>
      </c>
      <c r="E4276" t="s">
        <v>12</v>
      </c>
      <c r="F4276">
        <v>25</v>
      </c>
      <c r="G4276">
        <v>6</v>
      </c>
      <c r="J4276" s="1">
        <f t="shared" si="872"/>
        <v>4.9087385212340517E-2</v>
      </c>
      <c r="K4276" s="2">
        <f>EXP(-9.7663+1.83097*LN(F4276)+1.09511*LN(G4276))</f>
        <v>0.14801210491524977</v>
      </c>
      <c r="L4276" t="s">
        <v>17</v>
      </c>
    </row>
    <row r="4277" spans="1:12" hidden="1" x14ac:dyDescent="0.3">
      <c r="A4277">
        <v>36</v>
      </c>
      <c r="B4277">
        <v>125</v>
      </c>
      <c r="C4277">
        <v>1</v>
      </c>
      <c r="D4277">
        <v>24</v>
      </c>
      <c r="E4277" t="s">
        <v>18</v>
      </c>
      <c r="F4277">
        <v>10</v>
      </c>
      <c r="G4277">
        <v>3</v>
      </c>
      <c r="J4277" s="1">
        <f t="shared" si="872"/>
        <v>7.8539816339744835E-3</v>
      </c>
      <c r="K4277" s="2">
        <f>EXP(-9.81042+1.86563*LN(F4277)+1.0563*LN(G4277))</f>
        <v>1.285292313179332E-2</v>
      </c>
      <c r="L4277" t="s">
        <v>13</v>
      </c>
    </row>
    <row r="4278" spans="1:12" hidden="1" x14ac:dyDescent="0.3">
      <c r="A4278">
        <v>36</v>
      </c>
      <c r="B4278">
        <v>125</v>
      </c>
      <c r="C4278">
        <v>1</v>
      </c>
      <c r="D4278">
        <v>10</v>
      </c>
      <c r="E4278" t="s">
        <v>12</v>
      </c>
      <c r="F4278">
        <v>25</v>
      </c>
      <c r="G4278">
        <v>6</v>
      </c>
      <c r="J4278" s="1">
        <f t="shared" si="872"/>
        <v>4.9087385212340517E-2</v>
      </c>
      <c r="K4278" s="2">
        <f t="shared" ref="K4278:K4282" si="883">EXP(-9.7663+1.83097*LN(F4278)+1.09511*LN(G4278))</f>
        <v>0.14801210491524977</v>
      </c>
      <c r="L4278" t="s">
        <v>17</v>
      </c>
    </row>
    <row r="4279" spans="1:12" hidden="1" x14ac:dyDescent="0.3">
      <c r="A4279">
        <v>36</v>
      </c>
      <c r="B4279">
        <v>125</v>
      </c>
      <c r="C4279">
        <v>1</v>
      </c>
      <c r="D4279">
        <v>24</v>
      </c>
      <c r="E4279" t="s">
        <v>12</v>
      </c>
      <c r="F4279">
        <v>5</v>
      </c>
      <c r="G4279">
        <v>3</v>
      </c>
      <c r="J4279" s="1">
        <f t="shared" si="872"/>
        <v>1.9634954084936209E-3</v>
      </c>
      <c r="K4279" s="2">
        <f t="shared" si="883"/>
        <v>3.6378364277704512E-3</v>
      </c>
      <c r="L4279" t="s">
        <v>13</v>
      </c>
    </row>
    <row r="4280" spans="1:12" hidden="1" x14ac:dyDescent="0.3">
      <c r="A4280">
        <v>36</v>
      </c>
      <c r="B4280">
        <v>125</v>
      </c>
      <c r="C4280">
        <v>1</v>
      </c>
      <c r="D4280">
        <v>24</v>
      </c>
      <c r="E4280" t="s">
        <v>12</v>
      </c>
      <c r="F4280">
        <v>20</v>
      </c>
      <c r="G4280">
        <v>3</v>
      </c>
      <c r="J4280" s="1">
        <f t="shared" si="872"/>
        <v>3.1415926535897934E-2</v>
      </c>
      <c r="K4280" s="2">
        <f t="shared" si="883"/>
        <v>4.6046534436573458E-2</v>
      </c>
      <c r="L4280" t="s">
        <v>17</v>
      </c>
    </row>
    <row r="4281" spans="1:12" hidden="1" x14ac:dyDescent="0.3">
      <c r="A4281">
        <v>36</v>
      </c>
      <c r="B4281">
        <v>125</v>
      </c>
      <c r="C4281">
        <v>1</v>
      </c>
      <c r="D4281">
        <v>24</v>
      </c>
      <c r="E4281" t="s">
        <v>12</v>
      </c>
      <c r="F4281">
        <v>10</v>
      </c>
      <c r="G4281">
        <v>3</v>
      </c>
      <c r="J4281" s="1">
        <f t="shared" si="872"/>
        <v>7.8539816339744835E-3</v>
      </c>
      <c r="K4281" s="2">
        <f t="shared" si="883"/>
        <v>1.2942556175112916E-2</v>
      </c>
      <c r="L4281" t="s">
        <v>13</v>
      </c>
    </row>
    <row r="4282" spans="1:12" hidden="1" x14ac:dyDescent="0.3">
      <c r="A4282">
        <v>36</v>
      </c>
      <c r="B4282">
        <v>125</v>
      </c>
      <c r="C4282">
        <v>1</v>
      </c>
      <c r="D4282">
        <v>24</v>
      </c>
      <c r="E4282" t="s">
        <v>12</v>
      </c>
      <c r="F4282">
        <v>15</v>
      </c>
      <c r="G4282">
        <v>6</v>
      </c>
      <c r="J4282" s="1">
        <f t="shared" si="872"/>
        <v>1.7671458676442587E-2</v>
      </c>
      <c r="K4282" s="2">
        <f t="shared" si="883"/>
        <v>5.8089659363338444E-2</v>
      </c>
      <c r="L4282" t="s">
        <v>13</v>
      </c>
    </row>
    <row r="4283" spans="1:12" hidden="1" x14ac:dyDescent="0.3">
      <c r="A4283">
        <v>36</v>
      </c>
      <c r="B4283">
        <v>125</v>
      </c>
      <c r="C4283">
        <v>1</v>
      </c>
      <c r="D4283">
        <v>24</v>
      </c>
      <c r="E4283" t="s">
        <v>18</v>
      </c>
      <c r="F4283">
        <v>10</v>
      </c>
      <c r="G4283">
        <v>6</v>
      </c>
      <c r="J4283" s="1">
        <f t="shared" si="872"/>
        <v>7.8539816339744835E-3</v>
      </c>
      <c r="K4283" s="2">
        <f t="shared" ref="K4283:K4284" si="884">EXP(-9.81042+1.86563*LN(F4283)+1.0563*LN(G4283))</f>
        <v>2.6728826664807165E-2</v>
      </c>
      <c r="L4283" t="s">
        <v>13</v>
      </c>
    </row>
    <row r="4284" spans="1:12" hidden="1" x14ac:dyDescent="0.3">
      <c r="A4284">
        <v>36</v>
      </c>
      <c r="B4284">
        <v>125</v>
      </c>
      <c r="C4284">
        <v>1</v>
      </c>
      <c r="D4284">
        <v>24</v>
      </c>
      <c r="E4284" t="s">
        <v>18</v>
      </c>
      <c r="F4284">
        <v>10</v>
      </c>
      <c r="G4284">
        <v>6</v>
      </c>
      <c r="J4284" s="1">
        <f t="shared" si="872"/>
        <v>7.8539816339744835E-3</v>
      </c>
      <c r="K4284" s="2">
        <f t="shared" si="884"/>
        <v>2.6728826664807165E-2</v>
      </c>
      <c r="L4284" t="s">
        <v>13</v>
      </c>
    </row>
    <row r="4285" spans="1:12" hidden="1" x14ac:dyDescent="0.3">
      <c r="A4285">
        <v>36</v>
      </c>
      <c r="B4285">
        <v>125</v>
      </c>
      <c r="C4285">
        <v>1</v>
      </c>
      <c r="D4285">
        <v>14</v>
      </c>
      <c r="E4285" t="s">
        <v>14</v>
      </c>
      <c r="F4285">
        <v>5</v>
      </c>
      <c r="G4285">
        <v>3</v>
      </c>
      <c r="J4285" s="1">
        <f t="shared" si="872"/>
        <v>1.9634954084936209E-3</v>
      </c>
      <c r="K4285" s="2">
        <f t="shared" ref="K4285:K4286" si="885">EXP(-9.7663+1.83097*LN(F4285)+1.09511*LN(G4285))</f>
        <v>3.6378364277704512E-3</v>
      </c>
      <c r="L4285" t="s">
        <v>13</v>
      </c>
    </row>
    <row r="4286" spans="1:12" hidden="1" x14ac:dyDescent="0.3">
      <c r="A4286">
        <v>36</v>
      </c>
      <c r="B4286">
        <v>125</v>
      </c>
      <c r="C4286">
        <v>1</v>
      </c>
      <c r="D4286">
        <v>14</v>
      </c>
      <c r="E4286" t="s">
        <v>14</v>
      </c>
      <c r="F4286">
        <v>5</v>
      </c>
      <c r="G4286">
        <v>3</v>
      </c>
      <c r="J4286" s="1">
        <f t="shared" si="872"/>
        <v>1.9634954084936209E-3</v>
      </c>
      <c r="K4286" s="2">
        <f t="shared" si="885"/>
        <v>3.6378364277704512E-3</v>
      </c>
      <c r="L4286" t="s">
        <v>13</v>
      </c>
    </row>
    <row r="4287" spans="1:12" hidden="1" x14ac:dyDescent="0.3">
      <c r="A4287">
        <v>36</v>
      </c>
      <c r="B4287">
        <v>125</v>
      </c>
      <c r="C4287">
        <v>1</v>
      </c>
      <c r="D4287">
        <v>24</v>
      </c>
      <c r="E4287" t="s">
        <v>18</v>
      </c>
      <c r="F4287">
        <v>10</v>
      </c>
      <c r="G4287">
        <v>6</v>
      </c>
      <c r="J4287" s="1">
        <f t="shared" si="872"/>
        <v>7.8539816339744835E-3</v>
      </c>
      <c r="K4287" s="2">
        <f>EXP(-9.81042+1.86563*LN(F4287)+1.0563*LN(G4287))</f>
        <v>2.6728826664807165E-2</v>
      </c>
      <c r="L4287" t="s">
        <v>13</v>
      </c>
    </row>
    <row r="4288" spans="1:12" hidden="1" x14ac:dyDescent="0.3">
      <c r="A4288">
        <v>36</v>
      </c>
      <c r="B4288">
        <v>125</v>
      </c>
      <c r="C4288">
        <v>1</v>
      </c>
      <c r="D4288">
        <v>24</v>
      </c>
      <c r="E4288" t="s">
        <v>12</v>
      </c>
      <c r="F4288">
        <v>10</v>
      </c>
      <c r="G4288">
        <v>6</v>
      </c>
      <c r="J4288" s="1">
        <f t="shared" si="872"/>
        <v>7.8539816339744835E-3</v>
      </c>
      <c r="K4288" s="2">
        <f t="shared" ref="K4288:K4291" si="886">EXP(-9.7663+1.83097*LN(F4288)+1.09511*LN(G4288))</f>
        <v>2.7649101142956961E-2</v>
      </c>
      <c r="L4288" t="s">
        <v>13</v>
      </c>
    </row>
    <row r="4289" spans="1:12" hidden="1" x14ac:dyDescent="0.3">
      <c r="A4289">
        <v>36</v>
      </c>
      <c r="B4289">
        <v>125</v>
      </c>
      <c r="C4289">
        <v>1</v>
      </c>
      <c r="D4289">
        <v>24</v>
      </c>
      <c r="E4289" t="s">
        <v>12</v>
      </c>
      <c r="F4289">
        <v>15</v>
      </c>
      <c r="G4289">
        <v>6</v>
      </c>
      <c r="J4289" s="1">
        <f t="shared" si="872"/>
        <v>1.7671458676442587E-2</v>
      </c>
      <c r="K4289" s="2">
        <f t="shared" si="886"/>
        <v>5.8089659363338444E-2</v>
      </c>
      <c r="L4289" t="s">
        <v>13</v>
      </c>
    </row>
    <row r="4290" spans="1:12" hidden="1" x14ac:dyDescent="0.3">
      <c r="A4290">
        <v>36</v>
      </c>
      <c r="B4290">
        <v>125</v>
      </c>
      <c r="C4290">
        <v>1</v>
      </c>
      <c r="D4290">
        <v>24</v>
      </c>
      <c r="E4290" t="s">
        <v>12</v>
      </c>
      <c r="F4290">
        <v>15</v>
      </c>
      <c r="G4290">
        <v>6</v>
      </c>
      <c r="J4290" s="1">
        <f t="shared" si="872"/>
        <v>1.7671458676442587E-2</v>
      </c>
      <c r="K4290" s="2">
        <f t="shared" si="886"/>
        <v>5.8089659363338444E-2</v>
      </c>
      <c r="L4290" t="s">
        <v>13</v>
      </c>
    </row>
    <row r="4291" spans="1:12" hidden="1" x14ac:dyDescent="0.3">
      <c r="A4291">
        <v>36</v>
      </c>
      <c r="B4291">
        <v>125</v>
      </c>
      <c r="C4291">
        <v>1</v>
      </c>
      <c r="D4291">
        <v>24</v>
      </c>
      <c r="E4291" t="s">
        <v>12</v>
      </c>
      <c r="F4291">
        <v>10</v>
      </c>
      <c r="G4291">
        <v>6</v>
      </c>
      <c r="J4291" s="1">
        <f t="shared" ref="J4291:J4354" si="887">((F4291*F4291/10000)*(PI()/4*C4291))</f>
        <v>7.8539816339744835E-3</v>
      </c>
      <c r="K4291" s="2">
        <f t="shared" si="886"/>
        <v>2.7649101142956961E-2</v>
      </c>
      <c r="L4291" t="s">
        <v>13</v>
      </c>
    </row>
    <row r="4292" spans="1:12" hidden="1" x14ac:dyDescent="0.3">
      <c r="A4292">
        <v>36</v>
      </c>
      <c r="B4292">
        <v>125</v>
      </c>
      <c r="C4292">
        <v>1</v>
      </c>
      <c r="D4292">
        <v>24</v>
      </c>
      <c r="E4292" t="s">
        <v>18</v>
      </c>
      <c r="F4292">
        <v>5</v>
      </c>
      <c r="G4292">
        <v>6</v>
      </c>
      <c r="J4292" s="1">
        <f t="shared" si="887"/>
        <v>1.9634954084936209E-3</v>
      </c>
      <c r="K4292" s="2">
        <f>EXP(-9.81042+1.86563*LN(F4292)+1.0563*LN(G4292))</f>
        <v>7.3344795804612326E-3</v>
      </c>
      <c r="L4292" t="s">
        <v>13</v>
      </c>
    </row>
    <row r="4293" spans="1:12" hidden="1" x14ac:dyDescent="0.3">
      <c r="A4293">
        <v>36</v>
      </c>
      <c r="B4293">
        <v>125</v>
      </c>
      <c r="C4293">
        <v>1</v>
      </c>
      <c r="D4293">
        <v>10</v>
      </c>
      <c r="E4293" t="s">
        <v>12</v>
      </c>
      <c r="F4293">
        <v>5</v>
      </c>
      <c r="G4293">
        <v>3</v>
      </c>
      <c r="J4293" s="1">
        <f t="shared" si="887"/>
        <v>1.9634954084936209E-3</v>
      </c>
      <c r="K4293" s="2">
        <f>EXP(-9.7663+1.83097*LN(F4293)+1.09511*LN(G4293))</f>
        <v>3.6378364277704512E-3</v>
      </c>
      <c r="L4293" t="s">
        <v>13</v>
      </c>
    </row>
    <row r="4294" spans="1:12" hidden="1" x14ac:dyDescent="0.3">
      <c r="A4294">
        <v>36</v>
      </c>
      <c r="B4294">
        <v>125</v>
      </c>
      <c r="C4294">
        <v>1</v>
      </c>
      <c r="D4294">
        <v>24</v>
      </c>
      <c r="E4294" t="s">
        <v>18</v>
      </c>
      <c r="F4294">
        <v>5</v>
      </c>
      <c r="G4294">
        <v>3</v>
      </c>
      <c r="J4294" s="1">
        <f t="shared" si="887"/>
        <v>1.9634954084936209E-3</v>
      </c>
      <c r="K4294" s="2">
        <f t="shared" ref="K4294:K4295" si="888">EXP(-9.81042+1.86563*LN(F4294)+1.0563*LN(G4294))</f>
        <v>3.5268851656513989E-3</v>
      </c>
      <c r="L4294" t="s">
        <v>13</v>
      </c>
    </row>
    <row r="4295" spans="1:12" hidden="1" x14ac:dyDescent="0.3">
      <c r="A4295">
        <v>36</v>
      </c>
      <c r="B4295">
        <v>125</v>
      </c>
      <c r="C4295">
        <v>1</v>
      </c>
      <c r="D4295">
        <v>24</v>
      </c>
      <c r="E4295" t="s">
        <v>18</v>
      </c>
      <c r="F4295">
        <v>10</v>
      </c>
      <c r="G4295">
        <v>6</v>
      </c>
      <c r="J4295" s="1">
        <f t="shared" si="887"/>
        <v>7.8539816339744835E-3</v>
      </c>
      <c r="K4295" s="2">
        <f t="shared" si="888"/>
        <v>2.6728826664807165E-2</v>
      </c>
      <c r="L4295" t="s">
        <v>13</v>
      </c>
    </row>
    <row r="4296" spans="1:12" hidden="1" x14ac:dyDescent="0.3">
      <c r="A4296">
        <v>36</v>
      </c>
      <c r="B4296">
        <v>125</v>
      </c>
      <c r="C4296">
        <v>1</v>
      </c>
      <c r="D4296">
        <v>22</v>
      </c>
      <c r="E4296" t="s">
        <v>15</v>
      </c>
      <c r="F4296">
        <v>5</v>
      </c>
      <c r="G4296">
        <v>3</v>
      </c>
      <c r="J4296" s="1">
        <f t="shared" si="887"/>
        <v>1.9634954084936209E-3</v>
      </c>
      <c r="K4296" s="2">
        <f t="shared" ref="K4296:K4300" si="889">EXP(-9.7663+1.83097*LN(F4296)+1.09511*LN(G4296))</f>
        <v>3.6378364277704512E-3</v>
      </c>
      <c r="L4296" t="s">
        <v>13</v>
      </c>
    </row>
    <row r="4297" spans="1:12" hidden="1" x14ac:dyDescent="0.3">
      <c r="A4297">
        <v>36</v>
      </c>
      <c r="B4297">
        <v>125</v>
      </c>
      <c r="C4297">
        <v>1</v>
      </c>
      <c r="D4297">
        <v>24</v>
      </c>
      <c r="E4297" t="s">
        <v>12</v>
      </c>
      <c r="F4297">
        <v>15</v>
      </c>
      <c r="G4297">
        <v>6</v>
      </c>
      <c r="J4297" s="1">
        <f t="shared" si="887"/>
        <v>1.7671458676442587E-2</v>
      </c>
      <c r="K4297" s="2">
        <f t="shared" si="889"/>
        <v>5.8089659363338444E-2</v>
      </c>
      <c r="L4297" t="s">
        <v>13</v>
      </c>
    </row>
    <row r="4298" spans="1:12" hidden="1" x14ac:dyDescent="0.3">
      <c r="A4298">
        <v>36</v>
      </c>
      <c r="B4298">
        <v>125</v>
      </c>
      <c r="C4298">
        <v>1</v>
      </c>
      <c r="D4298">
        <v>24</v>
      </c>
      <c r="E4298" t="s">
        <v>12</v>
      </c>
      <c r="F4298">
        <v>10</v>
      </c>
      <c r="G4298">
        <v>6</v>
      </c>
      <c r="J4298" s="1">
        <f t="shared" si="887"/>
        <v>7.8539816339744835E-3</v>
      </c>
      <c r="K4298" s="2">
        <f t="shared" si="889"/>
        <v>2.7649101142956961E-2</v>
      </c>
      <c r="L4298" t="s">
        <v>13</v>
      </c>
    </row>
    <row r="4299" spans="1:12" hidden="1" x14ac:dyDescent="0.3">
      <c r="A4299">
        <v>36</v>
      </c>
      <c r="B4299">
        <v>125</v>
      </c>
      <c r="C4299">
        <v>1</v>
      </c>
      <c r="D4299">
        <v>24</v>
      </c>
      <c r="E4299" t="s">
        <v>12</v>
      </c>
      <c r="F4299">
        <v>10</v>
      </c>
      <c r="G4299">
        <v>6</v>
      </c>
      <c r="J4299" s="1">
        <f t="shared" si="887"/>
        <v>7.8539816339744835E-3</v>
      </c>
      <c r="K4299" s="2">
        <f t="shared" si="889"/>
        <v>2.7649101142956961E-2</v>
      </c>
      <c r="L4299" t="s">
        <v>13</v>
      </c>
    </row>
    <row r="4300" spans="1:12" hidden="1" x14ac:dyDescent="0.3">
      <c r="A4300">
        <v>36</v>
      </c>
      <c r="B4300">
        <v>125</v>
      </c>
      <c r="C4300">
        <v>1</v>
      </c>
      <c r="D4300">
        <v>24</v>
      </c>
      <c r="E4300" t="s">
        <v>12</v>
      </c>
      <c r="F4300">
        <v>15</v>
      </c>
      <c r="G4300">
        <v>6</v>
      </c>
      <c r="J4300" s="1">
        <f t="shared" si="887"/>
        <v>1.7671458676442587E-2</v>
      </c>
      <c r="K4300" s="2">
        <f t="shared" si="889"/>
        <v>5.8089659363338444E-2</v>
      </c>
      <c r="L4300" t="s">
        <v>13</v>
      </c>
    </row>
    <row r="4301" spans="1:12" hidden="1" x14ac:dyDescent="0.3">
      <c r="A4301">
        <v>36</v>
      </c>
      <c r="B4301">
        <v>125</v>
      </c>
      <c r="C4301">
        <v>1</v>
      </c>
      <c r="D4301">
        <v>24</v>
      </c>
      <c r="E4301" t="s">
        <v>18</v>
      </c>
      <c r="F4301">
        <v>15</v>
      </c>
      <c r="G4301">
        <v>6</v>
      </c>
      <c r="J4301" s="1">
        <f t="shared" si="887"/>
        <v>1.7671458676442587E-2</v>
      </c>
      <c r="K4301" s="2">
        <f t="shared" ref="K4301:K4302" si="890">EXP(-9.81042+1.86563*LN(F4301)+1.0563*LN(G4301))</f>
        <v>5.6950957515054322E-2</v>
      </c>
      <c r="L4301" t="s">
        <v>13</v>
      </c>
    </row>
    <row r="4302" spans="1:12" hidden="1" x14ac:dyDescent="0.3">
      <c r="A4302">
        <v>36</v>
      </c>
      <c r="B4302">
        <v>125</v>
      </c>
      <c r="C4302">
        <v>1</v>
      </c>
      <c r="D4302">
        <v>24</v>
      </c>
      <c r="E4302" t="s">
        <v>18</v>
      </c>
      <c r="F4302">
        <v>10</v>
      </c>
      <c r="G4302">
        <v>6</v>
      </c>
      <c r="J4302" s="1">
        <f t="shared" si="887"/>
        <v>7.8539816339744835E-3</v>
      </c>
      <c r="K4302" s="2">
        <f t="shared" si="890"/>
        <v>2.6728826664807165E-2</v>
      </c>
      <c r="L4302" t="s">
        <v>13</v>
      </c>
    </row>
    <row r="4303" spans="1:12" hidden="1" x14ac:dyDescent="0.3">
      <c r="A4303">
        <v>36</v>
      </c>
      <c r="B4303">
        <v>125</v>
      </c>
      <c r="C4303">
        <v>1</v>
      </c>
      <c r="D4303">
        <v>24</v>
      </c>
      <c r="E4303" t="s">
        <v>12</v>
      </c>
      <c r="F4303">
        <v>5</v>
      </c>
      <c r="G4303">
        <v>6</v>
      </c>
      <c r="J4303" s="1">
        <f t="shared" si="887"/>
        <v>1.9634954084936209E-3</v>
      </c>
      <c r="K4303" s="2">
        <f>EXP(-9.7663+1.83097*LN(F4303)+1.09511*LN(G4303))</f>
        <v>7.7714870209617563E-3</v>
      </c>
      <c r="L4303" t="s">
        <v>13</v>
      </c>
    </row>
    <row r="4304" spans="1:12" hidden="1" x14ac:dyDescent="0.3">
      <c r="A4304">
        <v>36</v>
      </c>
      <c r="B4304">
        <v>125</v>
      </c>
      <c r="C4304">
        <v>1</v>
      </c>
      <c r="D4304">
        <v>24</v>
      </c>
      <c r="E4304" t="s">
        <v>18</v>
      </c>
      <c r="F4304">
        <v>10</v>
      </c>
      <c r="G4304">
        <v>5</v>
      </c>
      <c r="J4304" s="1">
        <f t="shared" si="887"/>
        <v>7.8539816339744835E-3</v>
      </c>
      <c r="K4304" s="2">
        <f>EXP(-9.81042+1.86563*LN(F4304)+1.0563*LN(G4304))</f>
        <v>2.2046555420420225E-2</v>
      </c>
      <c r="L4304" t="s">
        <v>13</v>
      </c>
    </row>
    <row r="4305" spans="1:12" hidden="1" x14ac:dyDescent="0.3">
      <c r="A4305">
        <v>36</v>
      </c>
      <c r="B4305">
        <v>125</v>
      </c>
      <c r="C4305">
        <v>1</v>
      </c>
      <c r="D4305">
        <v>10</v>
      </c>
      <c r="E4305" t="s">
        <v>12</v>
      </c>
      <c r="F4305">
        <v>10</v>
      </c>
      <c r="G4305">
        <v>3</v>
      </c>
      <c r="J4305" s="1">
        <f t="shared" si="887"/>
        <v>7.8539816339744835E-3</v>
      </c>
      <c r="K4305" s="2">
        <f t="shared" ref="K4305:K4306" si="891">EXP(-9.7663+1.83097*LN(F4305)+1.09511*LN(G4305))</f>
        <v>1.2942556175112916E-2</v>
      </c>
      <c r="L4305" t="s">
        <v>13</v>
      </c>
    </row>
    <row r="4306" spans="1:12" hidden="1" x14ac:dyDescent="0.3">
      <c r="A4306">
        <v>36</v>
      </c>
      <c r="B4306">
        <v>125</v>
      </c>
      <c r="C4306">
        <v>1</v>
      </c>
      <c r="D4306">
        <v>14</v>
      </c>
      <c r="E4306" t="s">
        <v>14</v>
      </c>
      <c r="F4306">
        <v>5</v>
      </c>
      <c r="G4306">
        <v>3</v>
      </c>
      <c r="J4306" s="1">
        <f t="shared" si="887"/>
        <v>1.9634954084936209E-3</v>
      </c>
      <c r="K4306" s="2">
        <f t="shared" si="891"/>
        <v>3.6378364277704512E-3</v>
      </c>
      <c r="L4306" t="s">
        <v>13</v>
      </c>
    </row>
    <row r="4307" spans="1:12" hidden="1" x14ac:dyDescent="0.3">
      <c r="A4307">
        <v>36</v>
      </c>
      <c r="B4307">
        <v>125</v>
      </c>
      <c r="C4307">
        <v>1</v>
      </c>
      <c r="D4307">
        <v>24</v>
      </c>
      <c r="E4307" t="s">
        <v>18</v>
      </c>
      <c r="F4307">
        <v>10</v>
      </c>
      <c r="G4307">
        <v>3</v>
      </c>
      <c r="J4307" s="1">
        <f t="shared" si="887"/>
        <v>7.8539816339744835E-3</v>
      </c>
      <c r="K4307" s="2">
        <f>EXP(-9.81042+1.86563*LN(F4307)+1.0563*LN(G4307))</f>
        <v>1.285292313179332E-2</v>
      </c>
      <c r="L4307" t="s">
        <v>13</v>
      </c>
    </row>
    <row r="4308" spans="1:12" hidden="1" x14ac:dyDescent="0.3">
      <c r="A4308">
        <v>36</v>
      </c>
      <c r="B4308">
        <v>125</v>
      </c>
      <c r="C4308">
        <v>1</v>
      </c>
      <c r="D4308">
        <v>10</v>
      </c>
      <c r="E4308" t="s">
        <v>12</v>
      </c>
      <c r="F4308">
        <v>25</v>
      </c>
      <c r="G4308">
        <v>6</v>
      </c>
      <c r="J4308" s="1">
        <f t="shared" si="887"/>
        <v>4.9087385212340517E-2</v>
      </c>
      <c r="K4308" s="2">
        <f>EXP(-9.7663+1.83097*LN(F4308)+1.09511*LN(G4308))</f>
        <v>0.14801210491524977</v>
      </c>
      <c r="L4308" t="s">
        <v>17</v>
      </c>
    </row>
    <row r="4309" spans="1:12" hidden="1" x14ac:dyDescent="0.3">
      <c r="A4309">
        <v>36</v>
      </c>
      <c r="B4309">
        <v>126</v>
      </c>
      <c r="C4309">
        <v>1</v>
      </c>
      <c r="D4309">
        <v>24</v>
      </c>
      <c r="E4309" t="s">
        <v>18</v>
      </c>
      <c r="F4309">
        <v>10</v>
      </c>
      <c r="G4309">
        <v>5</v>
      </c>
      <c r="J4309" s="1">
        <f t="shared" si="887"/>
        <v>7.8539816339744835E-3</v>
      </c>
      <c r="K4309" s="2">
        <f>EXP(-9.81042+1.86563*LN(F4309)+1.0563*LN(G4309))</f>
        <v>2.2046555420420225E-2</v>
      </c>
      <c r="L4309" t="s">
        <v>13</v>
      </c>
    </row>
    <row r="4310" spans="1:12" hidden="1" x14ac:dyDescent="0.3">
      <c r="A4310">
        <v>36</v>
      </c>
      <c r="B4310">
        <v>126</v>
      </c>
      <c r="C4310">
        <v>1</v>
      </c>
      <c r="D4310">
        <v>10</v>
      </c>
      <c r="E4310" t="s">
        <v>12</v>
      </c>
      <c r="F4310">
        <v>10</v>
      </c>
      <c r="G4310">
        <v>3</v>
      </c>
      <c r="J4310" s="1">
        <f t="shared" si="887"/>
        <v>7.8539816339744835E-3</v>
      </c>
      <c r="K4310" s="2">
        <f t="shared" ref="K4310:K4311" si="892">EXP(-9.7663+1.83097*LN(F4310)+1.09511*LN(G4310))</f>
        <v>1.2942556175112916E-2</v>
      </c>
      <c r="L4310" t="s">
        <v>13</v>
      </c>
    </row>
    <row r="4311" spans="1:12" hidden="1" x14ac:dyDescent="0.3">
      <c r="A4311">
        <v>36</v>
      </c>
      <c r="B4311">
        <v>126</v>
      </c>
      <c r="C4311">
        <v>1</v>
      </c>
      <c r="D4311">
        <v>10</v>
      </c>
      <c r="E4311" t="s">
        <v>12</v>
      </c>
      <c r="F4311">
        <v>5</v>
      </c>
      <c r="G4311">
        <v>3</v>
      </c>
      <c r="J4311" s="1">
        <f t="shared" si="887"/>
        <v>1.9634954084936209E-3</v>
      </c>
      <c r="K4311" s="2">
        <f t="shared" si="892"/>
        <v>3.6378364277704512E-3</v>
      </c>
      <c r="L4311" t="s">
        <v>13</v>
      </c>
    </row>
    <row r="4312" spans="1:12" hidden="1" x14ac:dyDescent="0.3">
      <c r="A4312">
        <v>36</v>
      </c>
      <c r="B4312">
        <v>126</v>
      </c>
      <c r="C4312">
        <v>1</v>
      </c>
      <c r="D4312">
        <v>24</v>
      </c>
      <c r="E4312" t="s">
        <v>18</v>
      </c>
      <c r="F4312">
        <v>5</v>
      </c>
      <c r="G4312">
        <v>3</v>
      </c>
      <c r="J4312" s="1">
        <f t="shared" si="887"/>
        <v>1.9634954084936209E-3</v>
      </c>
      <c r="K4312" s="2">
        <f t="shared" ref="K4312:K4313" si="893">EXP(-9.81042+1.86563*LN(F4312)+1.0563*LN(G4312))</f>
        <v>3.5268851656513989E-3</v>
      </c>
      <c r="L4312" t="s">
        <v>13</v>
      </c>
    </row>
    <row r="4313" spans="1:12" hidden="1" x14ac:dyDescent="0.3">
      <c r="A4313">
        <v>36</v>
      </c>
      <c r="B4313">
        <v>126</v>
      </c>
      <c r="C4313">
        <v>1</v>
      </c>
      <c r="D4313">
        <v>24</v>
      </c>
      <c r="E4313" t="s">
        <v>18</v>
      </c>
      <c r="F4313">
        <v>10</v>
      </c>
      <c r="G4313">
        <v>6</v>
      </c>
      <c r="J4313" s="1">
        <f t="shared" si="887"/>
        <v>7.8539816339744835E-3</v>
      </c>
      <c r="K4313" s="2">
        <f t="shared" si="893"/>
        <v>2.6728826664807165E-2</v>
      </c>
      <c r="L4313" t="s">
        <v>13</v>
      </c>
    </row>
    <row r="4314" spans="1:12" hidden="1" x14ac:dyDescent="0.3">
      <c r="A4314">
        <v>36</v>
      </c>
      <c r="B4314">
        <v>126</v>
      </c>
      <c r="C4314">
        <v>1</v>
      </c>
      <c r="D4314">
        <v>22</v>
      </c>
      <c r="E4314" t="s">
        <v>15</v>
      </c>
      <c r="F4314">
        <v>5</v>
      </c>
      <c r="G4314">
        <v>3</v>
      </c>
      <c r="J4314" s="1">
        <f t="shared" si="887"/>
        <v>1.9634954084936209E-3</v>
      </c>
      <c r="K4314" s="2">
        <f t="shared" ref="K4314:K4318" si="894">EXP(-9.7663+1.83097*LN(F4314)+1.09511*LN(G4314))</f>
        <v>3.6378364277704512E-3</v>
      </c>
      <c r="L4314" t="s">
        <v>13</v>
      </c>
    </row>
    <row r="4315" spans="1:12" hidden="1" x14ac:dyDescent="0.3">
      <c r="A4315">
        <v>36</v>
      </c>
      <c r="B4315">
        <v>126</v>
      </c>
      <c r="C4315">
        <v>1</v>
      </c>
      <c r="D4315">
        <v>24</v>
      </c>
      <c r="E4315" t="s">
        <v>12</v>
      </c>
      <c r="F4315">
        <v>15</v>
      </c>
      <c r="G4315">
        <v>6</v>
      </c>
      <c r="J4315" s="1">
        <f t="shared" si="887"/>
        <v>1.7671458676442587E-2</v>
      </c>
      <c r="K4315" s="2">
        <f t="shared" si="894"/>
        <v>5.8089659363338444E-2</v>
      </c>
      <c r="L4315" t="s">
        <v>13</v>
      </c>
    </row>
    <row r="4316" spans="1:12" hidden="1" x14ac:dyDescent="0.3">
      <c r="A4316">
        <v>36</v>
      </c>
      <c r="B4316">
        <v>126</v>
      </c>
      <c r="C4316">
        <v>1</v>
      </c>
      <c r="D4316">
        <v>24</v>
      </c>
      <c r="E4316" t="s">
        <v>12</v>
      </c>
      <c r="F4316">
        <v>10</v>
      </c>
      <c r="G4316">
        <v>6</v>
      </c>
      <c r="J4316" s="1">
        <f t="shared" si="887"/>
        <v>7.8539816339744835E-3</v>
      </c>
      <c r="K4316" s="2">
        <f t="shared" si="894"/>
        <v>2.7649101142956961E-2</v>
      </c>
      <c r="L4316" t="s">
        <v>13</v>
      </c>
    </row>
    <row r="4317" spans="1:12" hidden="1" x14ac:dyDescent="0.3">
      <c r="A4317">
        <v>36</v>
      </c>
      <c r="B4317">
        <v>126</v>
      </c>
      <c r="C4317">
        <v>1</v>
      </c>
      <c r="D4317">
        <v>24</v>
      </c>
      <c r="E4317" t="s">
        <v>12</v>
      </c>
      <c r="F4317">
        <v>10</v>
      </c>
      <c r="G4317">
        <v>6</v>
      </c>
      <c r="J4317" s="1">
        <f t="shared" si="887"/>
        <v>7.8539816339744835E-3</v>
      </c>
      <c r="K4317" s="2">
        <f t="shared" si="894"/>
        <v>2.7649101142956961E-2</v>
      </c>
      <c r="L4317" t="s">
        <v>13</v>
      </c>
    </row>
    <row r="4318" spans="1:12" hidden="1" x14ac:dyDescent="0.3">
      <c r="A4318">
        <v>36</v>
      </c>
      <c r="B4318">
        <v>126</v>
      </c>
      <c r="C4318">
        <v>1</v>
      </c>
      <c r="D4318">
        <v>24</v>
      </c>
      <c r="E4318" t="s">
        <v>12</v>
      </c>
      <c r="F4318">
        <v>15</v>
      </c>
      <c r="G4318">
        <v>6</v>
      </c>
      <c r="J4318" s="1">
        <f t="shared" si="887"/>
        <v>1.7671458676442587E-2</v>
      </c>
      <c r="K4318" s="2">
        <f t="shared" si="894"/>
        <v>5.8089659363338444E-2</v>
      </c>
      <c r="L4318" t="s">
        <v>13</v>
      </c>
    </row>
    <row r="4319" spans="1:12" hidden="1" x14ac:dyDescent="0.3">
      <c r="A4319">
        <v>36</v>
      </c>
      <c r="B4319">
        <v>126</v>
      </c>
      <c r="C4319">
        <v>1</v>
      </c>
      <c r="D4319">
        <v>24</v>
      </c>
      <c r="E4319" t="s">
        <v>18</v>
      </c>
      <c r="F4319">
        <v>15</v>
      </c>
      <c r="G4319">
        <v>6</v>
      </c>
      <c r="J4319" s="1">
        <f t="shared" si="887"/>
        <v>1.7671458676442587E-2</v>
      </c>
      <c r="K4319" s="2">
        <f t="shared" ref="K4319:K4320" si="895">EXP(-9.81042+1.86563*LN(F4319)+1.0563*LN(G4319))</f>
        <v>5.6950957515054322E-2</v>
      </c>
      <c r="L4319" t="s">
        <v>13</v>
      </c>
    </row>
    <row r="4320" spans="1:12" hidden="1" x14ac:dyDescent="0.3">
      <c r="A4320">
        <v>36</v>
      </c>
      <c r="B4320">
        <v>126</v>
      </c>
      <c r="C4320">
        <v>1</v>
      </c>
      <c r="D4320">
        <v>24</v>
      </c>
      <c r="E4320" t="s">
        <v>18</v>
      </c>
      <c r="F4320">
        <v>10</v>
      </c>
      <c r="G4320">
        <v>6</v>
      </c>
      <c r="J4320" s="1">
        <f t="shared" si="887"/>
        <v>7.8539816339744835E-3</v>
      </c>
      <c r="K4320" s="2">
        <f t="shared" si="895"/>
        <v>2.6728826664807165E-2</v>
      </c>
      <c r="L4320" t="s">
        <v>13</v>
      </c>
    </row>
    <row r="4321" spans="1:12" hidden="1" x14ac:dyDescent="0.3">
      <c r="A4321">
        <v>36</v>
      </c>
      <c r="B4321">
        <v>126</v>
      </c>
      <c r="C4321">
        <v>1</v>
      </c>
      <c r="D4321">
        <v>24</v>
      </c>
      <c r="E4321" t="s">
        <v>12</v>
      </c>
      <c r="F4321">
        <v>5</v>
      </c>
      <c r="G4321">
        <v>6</v>
      </c>
      <c r="J4321" s="1">
        <f t="shared" si="887"/>
        <v>1.9634954084936209E-3</v>
      </c>
      <c r="K4321" s="2">
        <f>EXP(-9.7663+1.83097*LN(F4321)+1.09511*LN(G4321))</f>
        <v>7.7714870209617563E-3</v>
      </c>
      <c r="L4321" t="s">
        <v>13</v>
      </c>
    </row>
    <row r="4322" spans="1:12" hidden="1" x14ac:dyDescent="0.3">
      <c r="A4322">
        <v>36</v>
      </c>
      <c r="B4322">
        <v>126</v>
      </c>
      <c r="C4322">
        <v>1</v>
      </c>
      <c r="D4322">
        <v>24</v>
      </c>
      <c r="E4322" t="s">
        <v>18</v>
      </c>
      <c r="F4322">
        <v>10</v>
      </c>
      <c r="G4322">
        <v>5</v>
      </c>
      <c r="J4322" s="1">
        <f t="shared" si="887"/>
        <v>7.8539816339744835E-3</v>
      </c>
      <c r="K4322" s="2">
        <f>EXP(-9.81042+1.86563*LN(F4322)+1.0563*LN(G4322))</f>
        <v>2.2046555420420225E-2</v>
      </c>
      <c r="L4322" t="s">
        <v>13</v>
      </c>
    </row>
    <row r="4323" spans="1:12" hidden="1" x14ac:dyDescent="0.3">
      <c r="A4323">
        <v>36</v>
      </c>
      <c r="B4323">
        <v>126</v>
      </c>
      <c r="C4323">
        <v>1</v>
      </c>
      <c r="D4323">
        <v>10</v>
      </c>
      <c r="E4323" t="s">
        <v>12</v>
      </c>
      <c r="F4323">
        <v>10</v>
      </c>
      <c r="G4323">
        <v>3</v>
      </c>
      <c r="J4323" s="1">
        <f t="shared" si="887"/>
        <v>7.8539816339744835E-3</v>
      </c>
      <c r="K4323" s="2">
        <f t="shared" ref="K4323:K4324" si="896">EXP(-9.7663+1.83097*LN(F4323)+1.09511*LN(G4323))</f>
        <v>1.2942556175112916E-2</v>
      </c>
      <c r="L4323" t="s">
        <v>13</v>
      </c>
    </row>
    <row r="4324" spans="1:12" hidden="1" x14ac:dyDescent="0.3">
      <c r="A4324">
        <v>36</v>
      </c>
      <c r="B4324">
        <v>126</v>
      </c>
      <c r="C4324">
        <v>1</v>
      </c>
      <c r="D4324">
        <v>14</v>
      </c>
      <c r="E4324" t="s">
        <v>14</v>
      </c>
      <c r="F4324">
        <v>5</v>
      </c>
      <c r="G4324">
        <v>3</v>
      </c>
      <c r="J4324" s="1">
        <f t="shared" si="887"/>
        <v>1.9634954084936209E-3</v>
      </c>
      <c r="K4324" s="2">
        <f t="shared" si="896"/>
        <v>3.6378364277704512E-3</v>
      </c>
      <c r="L4324" t="s">
        <v>13</v>
      </c>
    </row>
    <row r="4325" spans="1:12" hidden="1" x14ac:dyDescent="0.3">
      <c r="A4325">
        <v>36</v>
      </c>
      <c r="B4325">
        <v>126</v>
      </c>
      <c r="C4325">
        <v>1</v>
      </c>
      <c r="D4325">
        <v>24</v>
      </c>
      <c r="E4325" t="s">
        <v>18</v>
      </c>
      <c r="F4325">
        <v>10</v>
      </c>
      <c r="G4325">
        <v>3</v>
      </c>
      <c r="J4325" s="1">
        <f t="shared" si="887"/>
        <v>7.8539816339744835E-3</v>
      </c>
      <c r="K4325" s="2">
        <f>EXP(-9.81042+1.86563*LN(F4325)+1.0563*LN(G4325))</f>
        <v>1.285292313179332E-2</v>
      </c>
      <c r="L4325" t="s">
        <v>13</v>
      </c>
    </row>
    <row r="4326" spans="1:12" hidden="1" x14ac:dyDescent="0.3">
      <c r="A4326">
        <v>36</v>
      </c>
      <c r="B4326">
        <v>126</v>
      </c>
      <c r="C4326">
        <v>1</v>
      </c>
      <c r="D4326">
        <v>10</v>
      </c>
      <c r="E4326" t="s">
        <v>12</v>
      </c>
      <c r="F4326">
        <v>25</v>
      </c>
      <c r="G4326">
        <v>6</v>
      </c>
      <c r="J4326" s="1">
        <f t="shared" si="887"/>
        <v>4.9087385212340517E-2</v>
      </c>
      <c r="K4326" s="2">
        <f t="shared" ref="K4326:K4337" si="897">EXP(-9.7663+1.83097*LN(F4326)+1.09511*LN(G4326))</f>
        <v>0.14801210491524977</v>
      </c>
      <c r="L4326" t="s">
        <v>17</v>
      </c>
    </row>
    <row r="4327" spans="1:12" hidden="1" x14ac:dyDescent="0.3">
      <c r="A4327">
        <v>36</v>
      </c>
      <c r="B4327">
        <v>126</v>
      </c>
      <c r="C4327">
        <v>1</v>
      </c>
      <c r="D4327">
        <v>24</v>
      </c>
      <c r="E4327" t="s">
        <v>15</v>
      </c>
      <c r="F4327">
        <v>5</v>
      </c>
      <c r="G4327">
        <v>3</v>
      </c>
      <c r="J4327" s="1">
        <f t="shared" si="887"/>
        <v>1.9634954084936209E-3</v>
      </c>
      <c r="K4327" s="2">
        <f t="shared" si="897"/>
        <v>3.6378364277704512E-3</v>
      </c>
      <c r="L4327" t="s">
        <v>13</v>
      </c>
    </row>
    <row r="4328" spans="1:12" hidden="1" x14ac:dyDescent="0.3">
      <c r="A4328">
        <v>36</v>
      </c>
      <c r="B4328">
        <v>126</v>
      </c>
      <c r="C4328">
        <v>1</v>
      </c>
      <c r="D4328">
        <v>24</v>
      </c>
      <c r="E4328" t="s">
        <v>15</v>
      </c>
      <c r="F4328">
        <v>10</v>
      </c>
      <c r="G4328">
        <v>5</v>
      </c>
      <c r="J4328" s="1">
        <f t="shared" si="887"/>
        <v>7.8539816339744835E-3</v>
      </c>
      <c r="K4328" s="2">
        <f t="shared" si="897"/>
        <v>2.2644818432641822E-2</v>
      </c>
      <c r="L4328" t="s">
        <v>13</v>
      </c>
    </row>
    <row r="4329" spans="1:12" hidden="1" x14ac:dyDescent="0.3">
      <c r="A4329">
        <v>36</v>
      </c>
      <c r="B4329">
        <v>126</v>
      </c>
      <c r="C4329">
        <v>1</v>
      </c>
      <c r="D4329">
        <v>24</v>
      </c>
      <c r="E4329" t="s">
        <v>15</v>
      </c>
      <c r="F4329">
        <v>15</v>
      </c>
      <c r="G4329">
        <v>6</v>
      </c>
      <c r="J4329" s="1">
        <f t="shared" si="887"/>
        <v>1.7671458676442587E-2</v>
      </c>
      <c r="K4329" s="2">
        <f t="shared" si="897"/>
        <v>5.8089659363338444E-2</v>
      </c>
      <c r="L4329" t="s">
        <v>13</v>
      </c>
    </row>
    <row r="4330" spans="1:12" hidden="1" x14ac:dyDescent="0.3">
      <c r="A4330">
        <v>36</v>
      </c>
      <c r="B4330">
        <v>126</v>
      </c>
      <c r="C4330">
        <v>1</v>
      </c>
      <c r="D4330">
        <v>24</v>
      </c>
      <c r="E4330" t="s">
        <v>15</v>
      </c>
      <c r="F4330">
        <v>10</v>
      </c>
      <c r="G4330">
        <v>6</v>
      </c>
      <c r="J4330" s="1">
        <f t="shared" si="887"/>
        <v>7.8539816339744835E-3</v>
      </c>
      <c r="K4330" s="2">
        <f t="shared" si="897"/>
        <v>2.7649101142956961E-2</v>
      </c>
      <c r="L4330" t="s">
        <v>13</v>
      </c>
    </row>
    <row r="4331" spans="1:12" hidden="1" x14ac:dyDescent="0.3">
      <c r="A4331">
        <v>36</v>
      </c>
      <c r="B4331">
        <v>126</v>
      </c>
      <c r="C4331">
        <v>1</v>
      </c>
      <c r="D4331">
        <v>24</v>
      </c>
      <c r="E4331" t="s">
        <v>15</v>
      </c>
      <c r="F4331">
        <v>5</v>
      </c>
      <c r="G4331">
        <v>6</v>
      </c>
      <c r="J4331" s="1">
        <f t="shared" si="887"/>
        <v>1.9634954084936209E-3</v>
      </c>
      <c r="K4331" s="2">
        <f t="shared" si="897"/>
        <v>7.7714870209617563E-3</v>
      </c>
      <c r="L4331" t="s">
        <v>13</v>
      </c>
    </row>
    <row r="4332" spans="1:12" hidden="1" x14ac:dyDescent="0.3">
      <c r="A4332">
        <v>36</v>
      </c>
      <c r="B4332">
        <v>126</v>
      </c>
      <c r="C4332">
        <v>1</v>
      </c>
      <c r="D4332">
        <v>22</v>
      </c>
      <c r="E4332" t="s">
        <v>15</v>
      </c>
      <c r="F4332">
        <v>5</v>
      </c>
      <c r="G4332">
        <v>3</v>
      </c>
      <c r="J4332" s="1">
        <f t="shared" si="887"/>
        <v>1.9634954084936209E-3</v>
      </c>
      <c r="K4332" s="2">
        <f t="shared" si="897"/>
        <v>3.6378364277704512E-3</v>
      </c>
      <c r="L4332" t="s">
        <v>13</v>
      </c>
    </row>
    <row r="4333" spans="1:12" hidden="1" x14ac:dyDescent="0.3">
      <c r="A4333">
        <v>36</v>
      </c>
      <c r="B4333">
        <v>126</v>
      </c>
      <c r="C4333">
        <v>1</v>
      </c>
      <c r="D4333">
        <v>10</v>
      </c>
      <c r="E4333" t="s">
        <v>12</v>
      </c>
      <c r="F4333">
        <v>5</v>
      </c>
      <c r="G4333">
        <v>3</v>
      </c>
      <c r="J4333" s="1">
        <f t="shared" si="887"/>
        <v>1.9634954084936209E-3</v>
      </c>
      <c r="K4333" s="2">
        <f t="shared" si="897"/>
        <v>3.6378364277704512E-3</v>
      </c>
      <c r="L4333" t="s">
        <v>13</v>
      </c>
    </row>
    <row r="4334" spans="1:12" hidden="1" x14ac:dyDescent="0.3">
      <c r="A4334">
        <v>36</v>
      </c>
      <c r="B4334">
        <v>126</v>
      </c>
      <c r="C4334">
        <v>1</v>
      </c>
      <c r="D4334">
        <v>24</v>
      </c>
      <c r="E4334" t="s">
        <v>12</v>
      </c>
      <c r="F4334">
        <v>5</v>
      </c>
      <c r="G4334">
        <v>3</v>
      </c>
      <c r="J4334" s="1">
        <f t="shared" si="887"/>
        <v>1.9634954084936209E-3</v>
      </c>
      <c r="K4334" s="2">
        <f t="shared" si="897"/>
        <v>3.6378364277704512E-3</v>
      </c>
      <c r="L4334" t="s">
        <v>13</v>
      </c>
    </row>
    <row r="4335" spans="1:12" hidden="1" x14ac:dyDescent="0.3">
      <c r="A4335">
        <v>36</v>
      </c>
      <c r="B4335">
        <v>126</v>
      </c>
      <c r="C4335">
        <v>1</v>
      </c>
      <c r="D4335">
        <v>24</v>
      </c>
      <c r="E4335" t="s">
        <v>12</v>
      </c>
      <c r="F4335">
        <v>20</v>
      </c>
      <c r="G4335">
        <v>3</v>
      </c>
      <c r="J4335" s="1">
        <f t="shared" si="887"/>
        <v>3.1415926535897934E-2</v>
      </c>
      <c r="K4335" s="2">
        <f t="shared" si="897"/>
        <v>4.6046534436573458E-2</v>
      </c>
      <c r="L4335" t="s">
        <v>17</v>
      </c>
    </row>
    <row r="4336" spans="1:12" hidden="1" x14ac:dyDescent="0.3">
      <c r="A4336">
        <v>36</v>
      </c>
      <c r="B4336">
        <v>126</v>
      </c>
      <c r="C4336">
        <v>1</v>
      </c>
      <c r="D4336">
        <v>24</v>
      </c>
      <c r="E4336" t="s">
        <v>12</v>
      </c>
      <c r="F4336">
        <v>10</v>
      </c>
      <c r="G4336">
        <v>3</v>
      </c>
      <c r="J4336" s="1">
        <f t="shared" si="887"/>
        <v>7.8539816339744835E-3</v>
      </c>
      <c r="K4336" s="2">
        <f t="shared" si="897"/>
        <v>1.2942556175112916E-2</v>
      </c>
      <c r="L4336" t="s">
        <v>13</v>
      </c>
    </row>
    <row r="4337" spans="1:12" hidden="1" x14ac:dyDescent="0.3">
      <c r="A4337">
        <v>36</v>
      </c>
      <c r="B4337">
        <v>126</v>
      </c>
      <c r="C4337">
        <v>1</v>
      </c>
      <c r="D4337">
        <v>24</v>
      </c>
      <c r="E4337" t="s">
        <v>12</v>
      </c>
      <c r="F4337">
        <v>15</v>
      </c>
      <c r="G4337">
        <v>6</v>
      </c>
      <c r="J4337" s="1">
        <f t="shared" si="887"/>
        <v>1.7671458676442587E-2</v>
      </c>
      <c r="K4337" s="2">
        <f t="shared" si="897"/>
        <v>5.8089659363338444E-2</v>
      </c>
      <c r="L4337" t="s">
        <v>13</v>
      </c>
    </row>
    <row r="4338" spans="1:12" hidden="1" x14ac:dyDescent="0.3">
      <c r="A4338">
        <v>36</v>
      </c>
      <c r="B4338">
        <v>126</v>
      </c>
      <c r="C4338">
        <v>1</v>
      </c>
      <c r="D4338">
        <v>24</v>
      </c>
      <c r="E4338" t="s">
        <v>18</v>
      </c>
      <c r="F4338">
        <v>10</v>
      </c>
      <c r="G4338">
        <v>3</v>
      </c>
      <c r="J4338" s="1">
        <f t="shared" si="887"/>
        <v>7.8539816339744835E-3</v>
      </c>
      <c r="K4338" s="2">
        <f>EXP(-9.81042+1.86563*LN(F4338)+1.0563*LN(G4338))</f>
        <v>1.285292313179332E-2</v>
      </c>
      <c r="L4338" t="s">
        <v>13</v>
      </c>
    </row>
    <row r="4339" spans="1:12" hidden="1" x14ac:dyDescent="0.3">
      <c r="A4339">
        <v>36</v>
      </c>
      <c r="B4339">
        <v>126</v>
      </c>
      <c r="C4339">
        <v>1</v>
      </c>
      <c r="D4339">
        <v>10</v>
      </c>
      <c r="E4339" t="s">
        <v>12</v>
      </c>
      <c r="F4339">
        <v>25</v>
      </c>
      <c r="G4339">
        <v>6</v>
      </c>
      <c r="J4339" s="1">
        <f t="shared" si="887"/>
        <v>4.9087385212340517E-2</v>
      </c>
      <c r="K4339" s="2">
        <f t="shared" ref="K4339:K4343" si="898">EXP(-9.7663+1.83097*LN(F4339)+1.09511*LN(G4339))</f>
        <v>0.14801210491524977</v>
      </c>
      <c r="L4339" t="s">
        <v>17</v>
      </c>
    </row>
    <row r="4340" spans="1:12" hidden="1" x14ac:dyDescent="0.3">
      <c r="A4340">
        <v>36</v>
      </c>
      <c r="B4340">
        <v>126</v>
      </c>
      <c r="C4340">
        <v>1</v>
      </c>
      <c r="D4340">
        <v>24</v>
      </c>
      <c r="E4340" t="s">
        <v>12</v>
      </c>
      <c r="F4340">
        <v>5</v>
      </c>
      <c r="G4340">
        <v>3</v>
      </c>
      <c r="J4340" s="1">
        <f t="shared" si="887"/>
        <v>1.9634954084936209E-3</v>
      </c>
      <c r="K4340" s="2">
        <f t="shared" si="898"/>
        <v>3.6378364277704512E-3</v>
      </c>
      <c r="L4340" t="s">
        <v>13</v>
      </c>
    </row>
    <row r="4341" spans="1:12" hidden="1" x14ac:dyDescent="0.3">
      <c r="A4341">
        <v>36</v>
      </c>
      <c r="B4341">
        <v>126</v>
      </c>
      <c r="C4341">
        <v>1</v>
      </c>
      <c r="D4341">
        <v>24</v>
      </c>
      <c r="E4341" t="s">
        <v>12</v>
      </c>
      <c r="F4341">
        <v>20</v>
      </c>
      <c r="G4341">
        <v>3</v>
      </c>
      <c r="J4341" s="1">
        <f t="shared" si="887"/>
        <v>3.1415926535897934E-2</v>
      </c>
      <c r="K4341" s="2">
        <f t="shared" si="898"/>
        <v>4.6046534436573458E-2</v>
      </c>
      <c r="L4341" t="s">
        <v>17</v>
      </c>
    </row>
    <row r="4342" spans="1:12" hidden="1" x14ac:dyDescent="0.3">
      <c r="A4342">
        <v>36</v>
      </c>
      <c r="B4342">
        <v>126</v>
      </c>
      <c r="C4342">
        <v>1</v>
      </c>
      <c r="D4342">
        <v>24</v>
      </c>
      <c r="E4342" t="s">
        <v>12</v>
      </c>
      <c r="F4342">
        <v>10</v>
      </c>
      <c r="G4342">
        <v>3</v>
      </c>
      <c r="J4342" s="1">
        <f t="shared" si="887"/>
        <v>7.8539816339744835E-3</v>
      </c>
      <c r="K4342" s="2">
        <f t="shared" si="898"/>
        <v>1.2942556175112916E-2</v>
      </c>
      <c r="L4342" t="s">
        <v>13</v>
      </c>
    </row>
    <row r="4343" spans="1:12" hidden="1" x14ac:dyDescent="0.3">
      <c r="A4343">
        <v>36</v>
      </c>
      <c r="B4343">
        <v>126</v>
      </c>
      <c r="C4343">
        <v>1</v>
      </c>
      <c r="D4343">
        <v>24</v>
      </c>
      <c r="E4343" t="s">
        <v>12</v>
      </c>
      <c r="F4343">
        <v>15</v>
      </c>
      <c r="G4343">
        <v>6</v>
      </c>
      <c r="J4343" s="1">
        <f t="shared" si="887"/>
        <v>1.7671458676442587E-2</v>
      </c>
      <c r="K4343" s="2">
        <f t="shared" si="898"/>
        <v>5.8089659363338444E-2</v>
      </c>
      <c r="L4343" t="s">
        <v>13</v>
      </c>
    </row>
    <row r="4344" spans="1:12" hidden="1" x14ac:dyDescent="0.3">
      <c r="A4344">
        <v>36</v>
      </c>
      <c r="B4344">
        <v>126</v>
      </c>
      <c r="C4344">
        <v>1</v>
      </c>
      <c r="D4344">
        <v>24</v>
      </c>
      <c r="E4344" t="s">
        <v>18</v>
      </c>
      <c r="F4344">
        <v>10</v>
      </c>
      <c r="G4344">
        <v>6</v>
      </c>
      <c r="J4344" s="1">
        <f t="shared" si="887"/>
        <v>7.8539816339744835E-3</v>
      </c>
      <c r="K4344" s="2">
        <f t="shared" ref="K4344:K4345" si="899">EXP(-9.81042+1.86563*LN(F4344)+1.0563*LN(G4344))</f>
        <v>2.6728826664807165E-2</v>
      </c>
      <c r="L4344" t="s">
        <v>13</v>
      </c>
    </row>
    <row r="4345" spans="1:12" hidden="1" x14ac:dyDescent="0.3">
      <c r="A4345">
        <v>36</v>
      </c>
      <c r="B4345">
        <v>126</v>
      </c>
      <c r="C4345">
        <v>1</v>
      </c>
      <c r="D4345">
        <v>24</v>
      </c>
      <c r="E4345" t="s">
        <v>18</v>
      </c>
      <c r="F4345">
        <v>10</v>
      </c>
      <c r="G4345">
        <v>6</v>
      </c>
      <c r="J4345" s="1">
        <f t="shared" si="887"/>
        <v>7.8539816339744835E-3</v>
      </c>
      <c r="K4345" s="2">
        <f t="shared" si="899"/>
        <v>2.6728826664807165E-2</v>
      </c>
      <c r="L4345" t="s">
        <v>13</v>
      </c>
    </row>
    <row r="4346" spans="1:12" hidden="1" x14ac:dyDescent="0.3">
      <c r="A4346">
        <v>36</v>
      </c>
      <c r="B4346">
        <v>126</v>
      </c>
      <c r="C4346">
        <v>1</v>
      </c>
      <c r="D4346">
        <v>14</v>
      </c>
      <c r="E4346" t="s">
        <v>14</v>
      </c>
      <c r="F4346">
        <v>5</v>
      </c>
      <c r="G4346">
        <v>3</v>
      </c>
      <c r="J4346" s="1">
        <f t="shared" si="887"/>
        <v>1.9634954084936209E-3</v>
      </c>
      <c r="K4346" s="2">
        <f t="shared" ref="K4346:K4348" si="900">EXP(-9.7663+1.83097*LN(F4346)+1.09511*LN(G4346))</f>
        <v>3.6378364277704512E-3</v>
      </c>
      <c r="L4346" t="s">
        <v>13</v>
      </c>
    </row>
    <row r="4347" spans="1:12" hidden="1" x14ac:dyDescent="0.3">
      <c r="A4347">
        <v>36</v>
      </c>
      <c r="B4347">
        <v>126</v>
      </c>
      <c r="C4347">
        <v>1</v>
      </c>
      <c r="D4347">
        <v>14</v>
      </c>
      <c r="E4347" t="s">
        <v>14</v>
      </c>
      <c r="F4347">
        <v>5</v>
      </c>
      <c r="G4347">
        <v>3</v>
      </c>
      <c r="J4347" s="1">
        <f t="shared" si="887"/>
        <v>1.9634954084936209E-3</v>
      </c>
      <c r="K4347" s="2">
        <f t="shared" si="900"/>
        <v>3.6378364277704512E-3</v>
      </c>
      <c r="L4347" t="s">
        <v>13</v>
      </c>
    </row>
    <row r="4348" spans="1:12" hidden="1" x14ac:dyDescent="0.3">
      <c r="A4348">
        <v>36</v>
      </c>
      <c r="B4348">
        <v>127</v>
      </c>
      <c r="C4348">
        <v>1</v>
      </c>
      <c r="D4348">
        <v>24</v>
      </c>
      <c r="E4348" t="s">
        <v>12</v>
      </c>
      <c r="F4348">
        <v>10</v>
      </c>
      <c r="G4348">
        <v>6</v>
      </c>
      <c r="J4348" s="1">
        <f t="shared" si="887"/>
        <v>7.8539816339744835E-3</v>
      </c>
      <c r="K4348" s="2">
        <f t="shared" si="900"/>
        <v>2.7649101142956961E-2</v>
      </c>
      <c r="L4348" t="s">
        <v>13</v>
      </c>
    </row>
    <row r="4349" spans="1:12" hidden="1" x14ac:dyDescent="0.3">
      <c r="A4349">
        <v>36</v>
      </c>
      <c r="B4349">
        <v>127</v>
      </c>
      <c r="C4349">
        <v>1</v>
      </c>
      <c r="D4349">
        <v>24</v>
      </c>
      <c r="E4349" t="s">
        <v>18</v>
      </c>
      <c r="F4349">
        <v>5</v>
      </c>
      <c r="G4349">
        <v>6</v>
      </c>
      <c r="J4349" s="1">
        <f t="shared" si="887"/>
        <v>1.9634954084936209E-3</v>
      </c>
      <c r="K4349" s="2">
        <f>EXP(-9.81042+1.86563*LN(F4349)+1.0563*LN(G4349))</f>
        <v>7.3344795804612326E-3</v>
      </c>
      <c r="L4349" t="s">
        <v>13</v>
      </c>
    </row>
    <row r="4350" spans="1:12" hidden="1" x14ac:dyDescent="0.3">
      <c r="A4350">
        <v>36</v>
      </c>
      <c r="B4350">
        <v>127</v>
      </c>
      <c r="C4350">
        <v>1</v>
      </c>
      <c r="D4350">
        <v>22</v>
      </c>
      <c r="E4350" t="s">
        <v>15</v>
      </c>
      <c r="F4350">
        <v>5</v>
      </c>
      <c r="G4350">
        <v>3</v>
      </c>
      <c r="J4350" s="1">
        <f t="shared" si="887"/>
        <v>1.9634954084936209E-3</v>
      </c>
      <c r="K4350" s="2">
        <f t="shared" ref="K4350:K4351" si="901">EXP(-9.7663+1.83097*LN(F4350)+1.09511*LN(G4350))</f>
        <v>3.6378364277704512E-3</v>
      </c>
      <c r="L4350" t="s">
        <v>13</v>
      </c>
    </row>
    <row r="4351" spans="1:12" hidden="1" x14ac:dyDescent="0.3">
      <c r="A4351">
        <v>36</v>
      </c>
      <c r="B4351">
        <v>127</v>
      </c>
      <c r="C4351">
        <v>1</v>
      </c>
      <c r="D4351">
        <v>14</v>
      </c>
      <c r="E4351" t="s">
        <v>14</v>
      </c>
      <c r="F4351">
        <v>5</v>
      </c>
      <c r="G4351">
        <v>3</v>
      </c>
      <c r="J4351" s="1">
        <f t="shared" si="887"/>
        <v>1.9634954084936209E-3</v>
      </c>
      <c r="K4351" s="2">
        <f t="shared" si="901"/>
        <v>3.6378364277704512E-3</v>
      </c>
      <c r="L4351" t="s">
        <v>13</v>
      </c>
    </row>
    <row r="4352" spans="1:12" hidden="1" x14ac:dyDescent="0.3">
      <c r="A4352">
        <v>36</v>
      </c>
      <c r="B4352">
        <v>127</v>
      </c>
      <c r="C4352">
        <v>1</v>
      </c>
      <c r="D4352">
        <v>24</v>
      </c>
      <c r="E4352" t="s">
        <v>18</v>
      </c>
      <c r="F4352">
        <v>10</v>
      </c>
      <c r="G4352">
        <v>3</v>
      </c>
      <c r="J4352" s="1">
        <f t="shared" si="887"/>
        <v>7.8539816339744835E-3</v>
      </c>
      <c r="K4352" s="2">
        <f>EXP(-9.81042+1.86563*LN(F4352)+1.0563*LN(G4352))</f>
        <v>1.285292313179332E-2</v>
      </c>
      <c r="L4352" t="s">
        <v>13</v>
      </c>
    </row>
    <row r="4353" spans="1:12" hidden="1" x14ac:dyDescent="0.3">
      <c r="A4353">
        <v>36</v>
      </c>
      <c r="B4353">
        <v>127</v>
      </c>
      <c r="C4353">
        <v>1</v>
      </c>
      <c r="D4353">
        <v>10</v>
      </c>
      <c r="E4353" t="s">
        <v>12</v>
      </c>
      <c r="F4353">
        <v>25</v>
      </c>
      <c r="G4353">
        <v>6</v>
      </c>
      <c r="J4353" s="1">
        <f t="shared" si="887"/>
        <v>4.9087385212340517E-2</v>
      </c>
      <c r="K4353" s="2">
        <f>EXP(-9.7663+1.83097*LN(F4353)+1.09511*LN(G4353))</f>
        <v>0.14801210491524977</v>
      </c>
      <c r="L4353" t="s">
        <v>17</v>
      </c>
    </row>
    <row r="4354" spans="1:12" hidden="1" x14ac:dyDescent="0.3">
      <c r="A4354">
        <v>36</v>
      </c>
      <c r="B4354">
        <v>127</v>
      </c>
      <c r="C4354">
        <v>1</v>
      </c>
      <c r="D4354">
        <v>2</v>
      </c>
      <c r="E4354" t="s">
        <v>16</v>
      </c>
      <c r="F4354">
        <v>20</v>
      </c>
      <c r="G4354">
        <v>10</v>
      </c>
      <c r="J4354" s="1">
        <f t="shared" si="887"/>
        <v>3.1415926535897934E-2</v>
      </c>
      <c r="K4354" s="2">
        <f>EXP(-9.81042+1.86563*LN(F4354)+1.0563*LN(G4354))</f>
        <v>0.16708186706148101</v>
      </c>
      <c r="L4354" t="s">
        <v>13</v>
      </c>
    </row>
    <row r="4355" spans="1:12" hidden="1" x14ac:dyDescent="0.3">
      <c r="A4355">
        <v>36</v>
      </c>
      <c r="B4355">
        <v>127</v>
      </c>
      <c r="C4355">
        <v>1</v>
      </c>
      <c r="D4355">
        <v>10</v>
      </c>
      <c r="E4355" t="s">
        <v>12</v>
      </c>
      <c r="F4355">
        <v>25</v>
      </c>
      <c r="G4355">
        <v>6</v>
      </c>
      <c r="J4355" s="1">
        <f t="shared" ref="J4355:J4418" si="902">((F4355*F4355/10000)*(PI()/4*C4355))</f>
        <v>4.9087385212340517E-2</v>
      </c>
      <c r="K4355" s="2">
        <f t="shared" ref="K4355:K4359" si="903">EXP(-9.7663+1.83097*LN(F4355)+1.09511*LN(G4355))</f>
        <v>0.14801210491524977</v>
      </c>
      <c r="L4355" t="s">
        <v>17</v>
      </c>
    </row>
    <row r="4356" spans="1:12" hidden="1" x14ac:dyDescent="0.3">
      <c r="A4356">
        <v>36</v>
      </c>
      <c r="B4356">
        <v>127</v>
      </c>
      <c r="C4356">
        <v>1</v>
      </c>
      <c r="D4356">
        <v>24</v>
      </c>
      <c r="E4356" t="s">
        <v>12</v>
      </c>
      <c r="F4356">
        <v>5</v>
      </c>
      <c r="G4356">
        <v>3</v>
      </c>
      <c r="J4356" s="1">
        <f t="shared" si="902"/>
        <v>1.9634954084936209E-3</v>
      </c>
      <c r="K4356" s="2">
        <f t="shared" si="903"/>
        <v>3.6378364277704512E-3</v>
      </c>
      <c r="L4356" t="s">
        <v>13</v>
      </c>
    </row>
    <row r="4357" spans="1:12" hidden="1" x14ac:dyDescent="0.3">
      <c r="A4357">
        <v>36</v>
      </c>
      <c r="B4357">
        <v>127</v>
      </c>
      <c r="C4357">
        <v>1</v>
      </c>
      <c r="D4357">
        <v>24</v>
      </c>
      <c r="E4357" t="s">
        <v>12</v>
      </c>
      <c r="F4357">
        <v>20</v>
      </c>
      <c r="G4357">
        <v>3</v>
      </c>
      <c r="J4357" s="1">
        <f t="shared" si="902"/>
        <v>3.1415926535897934E-2</v>
      </c>
      <c r="K4357" s="2">
        <f t="shared" si="903"/>
        <v>4.6046534436573458E-2</v>
      </c>
      <c r="L4357" t="s">
        <v>17</v>
      </c>
    </row>
    <row r="4358" spans="1:12" hidden="1" x14ac:dyDescent="0.3">
      <c r="A4358">
        <v>36</v>
      </c>
      <c r="B4358">
        <v>127</v>
      </c>
      <c r="C4358">
        <v>1</v>
      </c>
      <c r="D4358">
        <v>24</v>
      </c>
      <c r="E4358" t="s">
        <v>12</v>
      </c>
      <c r="F4358">
        <v>10</v>
      </c>
      <c r="G4358">
        <v>3</v>
      </c>
      <c r="J4358" s="1">
        <f t="shared" si="902"/>
        <v>7.8539816339744835E-3</v>
      </c>
      <c r="K4358" s="2">
        <f t="shared" si="903"/>
        <v>1.2942556175112916E-2</v>
      </c>
      <c r="L4358" t="s">
        <v>13</v>
      </c>
    </row>
    <row r="4359" spans="1:12" hidden="1" x14ac:dyDescent="0.3">
      <c r="A4359">
        <v>36</v>
      </c>
      <c r="B4359">
        <v>127</v>
      </c>
      <c r="C4359">
        <v>1</v>
      </c>
      <c r="D4359">
        <v>24</v>
      </c>
      <c r="E4359" t="s">
        <v>12</v>
      </c>
      <c r="F4359">
        <v>15</v>
      </c>
      <c r="G4359">
        <v>6</v>
      </c>
      <c r="J4359" s="1">
        <f t="shared" si="902"/>
        <v>1.7671458676442587E-2</v>
      </c>
      <c r="K4359" s="2">
        <f t="shared" si="903"/>
        <v>5.8089659363338444E-2</v>
      </c>
      <c r="L4359" t="s">
        <v>13</v>
      </c>
    </row>
    <row r="4360" spans="1:12" hidden="1" x14ac:dyDescent="0.3">
      <c r="A4360">
        <v>36</v>
      </c>
      <c r="B4360">
        <v>127</v>
      </c>
      <c r="C4360">
        <v>1</v>
      </c>
      <c r="D4360">
        <v>2</v>
      </c>
      <c r="E4360" t="s">
        <v>16</v>
      </c>
      <c r="F4360">
        <v>10</v>
      </c>
      <c r="G4360">
        <v>10</v>
      </c>
      <c r="J4360" s="1">
        <f t="shared" si="902"/>
        <v>7.8539816339744835E-3</v>
      </c>
      <c r="K4360" s="2">
        <f t="shared" ref="K4360:K4361" si="904">EXP(-9.81042+1.86563*LN(F4360)+1.0563*LN(G4360))</f>
        <v>4.5847824058857317E-2</v>
      </c>
      <c r="L4360" t="s">
        <v>13</v>
      </c>
    </row>
    <row r="4361" spans="1:12" hidden="1" x14ac:dyDescent="0.3">
      <c r="A4361">
        <v>36</v>
      </c>
      <c r="B4361">
        <v>127</v>
      </c>
      <c r="C4361">
        <v>1</v>
      </c>
      <c r="D4361">
        <v>2</v>
      </c>
      <c r="E4361" t="s">
        <v>16</v>
      </c>
      <c r="F4361">
        <v>10</v>
      </c>
      <c r="G4361">
        <v>10</v>
      </c>
      <c r="J4361" s="1">
        <f t="shared" si="902"/>
        <v>7.8539816339744835E-3</v>
      </c>
      <c r="K4361" s="2">
        <f t="shared" si="904"/>
        <v>4.5847824058857317E-2</v>
      </c>
      <c r="L4361" t="s">
        <v>13</v>
      </c>
    </row>
    <row r="4362" spans="1:12" hidden="1" x14ac:dyDescent="0.3">
      <c r="A4362">
        <v>36</v>
      </c>
      <c r="B4362">
        <v>127</v>
      </c>
      <c r="C4362">
        <v>1</v>
      </c>
      <c r="D4362">
        <v>14</v>
      </c>
      <c r="E4362" t="s">
        <v>14</v>
      </c>
      <c r="F4362">
        <v>5</v>
      </c>
      <c r="G4362">
        <v>3</v>
      </c>
      <c r="J4362" s="1">
        <f t="shared" si="902"/>
        <v>1.9634954084936209E-3</v>
      </c>
      <c r="K4362" s="2">
        <f t="shared" ref="K4362:K4363" si="905">EXP(-9.7663+1.83097*LN(F4362)+1.09511*LN(G4362))</f>
        <v>3.6378364277704512E-3</v>
      </c>
      <c r="L4362" t="s">
        <v>13</v>
      </c>
    </row>
    <row r="4363" spans="1:12" hidden="1" x14ac:dyDescent="0.3">
      <c r="A4363">
        <v>36</v>
      </c>
      <c r="B4363">
        <v>127</v>
      </c>
      <c r="C4363">
        <v>1</v>
      </c>
      <c r="D4363">
        <v>14</v>
      </c>
      <c r="E4363" t="s">
        <v>14</v>
      </c>
      <c r="F4363">
        <v>5</v>
      </c>
      <c r="G4363">
        <v>3</v>
      </c>
      <c r="J4363" s="1">
        <f t="shared" si="902"/>
        <v>1.9634954084936209E-3</v>
      </c>
      <c r="K4363" s="2">
        <f t="shared" si="905"/>
        <v>3.6378364277704512E-3</v>
      </c>
      <c r="L4363" t="s">
        <v>13</v>
      </c>
    </row>
    <row r="4364" spans="1:12" hidden="1" x14ac:dyDescent="0.3">
      <c r="A4364">
        <v>36</v>
      </c>
      <c r="B4364">
        <v>127</v>
      </c>
      <c r="C4364">
        <v>1</v>
      </c>
      <c r="D4364">
        <v>24</v>
      </c>
      <c r="E4364" t="s">
        <v>18</v>
      </c>
      <c r="F4364">
        <v>10</v>
      </c>
      <c r="G4364">
        <v>6</v>
      </c>
      <c r="J4364" s="1">
        <f t="shared" si="902"/>
        <v>7.8539816339744835E-3</v>
      </c>
      <c r="K4364" s="2">
        <f>EXP(-9.81042+1.86563*LN(F4364)+1.0563*LN(G4364))</f>
        <v>2.6728826664807165E-2</v>
      </c>
      <c r="L4364" t="s">
        <v>13</v>
      </c>
    </row>
    <row r="4365" spans="1:12" hidden="1" x14ac:dyDescent="0.3">
      <c r="A4365">
        <v>36</v>
      </c>
      <c r="B4365">
        <v>127</v>
      </c>
      <c r="C4365">
        <v>1</v>
      </c>
      <c r="D4365">
        <v>24</v>
      </c>
      <c r="E4365" t="s">
        <v>12</v>
      </c>
      <c r="F4365">
        <v>10</v>
      </c>
      <c r="G4365">
        <v>6</v>
      </c>
      <c r="J4365" s="1">
        <f t="shared" si="902"/>
        <v>7.8539816339744835E-3</v>
      </c>
      <c r="K4365" s="2">
        <f t="shared" ref="K4365:K4368" si="906">EXP(-9.7663+1.83097*LN(F4365)+1.09511*LN(G4365))</f>
        <v>2.7649101142956961E-2</v>
      </c>
      <c r="L4365" t="s">
        <v>13</v>
      </c>
    </row>
    <row r="4366" spans="1:12" hidden="1" x14ac:dyDescent="0.3">
      <c r="A4366">
        <v>36</v>
      </c>
      <c r="B4366">
        <v>127</v>
      </c>
      <c r="C4366">
        <v>1</v>
      </c>
      <c r="D4366">
        <v>24</v>
      </c>
      <c r="E4366" t="s">
        <v>12</v>
      </c>
      <c r="F4366">
        <v>15</v>
      </c>
      <c r="G4366">
        <v>6</v>
      </c>
      <c r="J4366" s="1">
        <f t="shared" si="902"/>
        <v>1.7671458676442587E-2</v>
      </c>
      <c r="K4366" s="2">
        <f t="shared" si="906"/>
        <v>5.8089659363338444E-2</v>
      </c>
      <c r="L4366" t="s">
        <v>13</v>
      </c>
    </row>
    <row r="4367" spans="1:12" hidden="1" x14ac:dyDescent="0.3">
      <c r="A4367">
        <v>36</v>
      </c>
      <c r="B4367">
        <v>127</v>
      </c>
      <c r="C4367">
        <v>1</v>
      </c>
      <c r="D4367">
        <v>24</v>
      </c>
      <c r="E4367" t="s">
        <v>12</v>
      </c>
      <c r="F4367">
        <v>15</v>
      </c>
      <c r="G4367">
        <v>6</v>
      </c>
      <c r="J4367" s="1">
        <f t="shared" si="902"/>
        <v>1.7671458676442587E-2</v>
      </c>
      <c r="K4367" s="2">
        <f t="shared" si="906"/>
        <v>5.8089659363338444E-2</v>
      </c>
      <c r="L4367" t="s">
        <v>13</v>
      </c>
    </row>
    <row r="4368" spans="1:12" hidden="1" x14ac:dyDescent="0.3">
      <c r="A4368">
        <v>36</v>
      </c>
      <c r="B4368">
        <v>127</v>
      </c>
      <c r="C4368">
        <v>1</v>
      </c>
      <c r="D4368">
        <v>24</v>
      </c>
      <c r="E4368" t="s">
        <v>12</v>
      </c>
      <c r="F4368">
        <v>10</v>
      </c>
      <c r="G4368">
        <v>6</v>
      </c>
      <c r="J4368" s="1">
        <f t="shared" si="902"/>
        <v>7.8539816339744835E-3</v>
      </c>
      <c r="K4368" s="2">
        <f t="shared" si="906"/>
        <v>2.7649101142956961E-2</v>
      </c>
      <c r="L4368" t="s">
        <v>13</v>
      </c>
    </row>
    <row r="4369" spans="1:12" hidden="1" x14ac:dyDescent="0.3">
      <c r="A4369">
        <v>36</v>
      </c>
      <c r="B4369">
        <v>127</v>
      </c>
      <c r="C4369">
        <v>1</v>
      </c>
      <c r="D4369">
        <v>24</v>
      </c>
      <c r="E4369" t="s">
        <v>18</v>
      </c>
      <c r="F4369">
        <v>5</v>
      </c>
      <c r="G4369">
        <v>6</v>
      </c>
      <c r="J4369" s="1">
        <f t="shared" si="902"/>
        <v>1.9634954084936209E-3</v>
      </c>
      <c r="K4369" s="2">
        <f>EXP(-9.81042+1.86563*LN(F4369)+1.0563*LN(G4369))</f>
        <v>7.3344795804612326E-3</v>
      </c>
      <c r="L4369" t="s">
        <v>13</v>
      </c>
    </row>
    <row r="4370" spans="1:12" hidden="1" x14ac:dyDescent="0.3">
      <c r="A4370">
        <v>36</v>
      </c>
      <c r="B4370">
        <v>127</v>
      </c>
      <c r="C4370">
        <v>1</v>
      </c>
      <c r="D4370">
        <v>10</v>
      </c>
      <c r="E4370" t="s">
        <v>12</v>
      </c>
      <c r="F4370">
        <v>5</v>
      </c>
      <c r="G4370">
        <v>3</v>
      </c>
      <c r="J4370" s="1">
        <f t="shared" si="902"/>
        <v>1.9634954084936209E-3</v>
      </c>
      <c r="K4370" s="2">
        <f>EXP(-9.7663+1.83097*LN(F4370)+1.09511*LN(G4370))</f>
        <v>3.6378364277704512E-3</v>
      </c>
      <c r="L4370" t="s">
        <v>13</v>
      </c>
    </row>
    <row r="4371" spans="1:12" hidden="1" x14ac:dyDescent="0.3">
      <c r="A4371">
        <v>36</v>
      </c>
      <c r="B4371">
        <v>127</v>
      </c>
      <c r="C4371">
        <v>1</v>
      </c>
      <c r="D4371">
        <v>24</v>
      </c>
      <c r="E4371" t="s">
        <v>18</v>
      </c>
      <c r="F4371">
        <v>5</v>
      </c>
      <c r="G4371">
        <v>3</v>
      </c>
      <c r="J4371" s="1">
        <f t="shared" si="902"/>
        <v>1.9634954084936209E-3</v>
      </c>
      <c r="K4371" s="2">
        <f t="shared" ref="K4371:K4372" si="907">EXP(-9.81042+1.86563*LN(F4371)+1.0563*LN(G4371))</f>
        <v>3.5268851656513989E-3</v>
      </c>
      <c r="L4371" t="s">
        <v>13</v>
      </c>
    </row>
    <row r="4372" spans="1:12" hidden="1" x14ac:dyDescent="0.3">
      <c r="A4372">
        <v>36</v>
      </c>
      <c r="B4372">
        <v>127</v>
      </c>
      <c r="C4372">
        <v>1</v>
      </c>
      <c r="D4372">
        <v>24</v>
      </c>
      <c r="E4372" t="s">
        <v>18</v>
      </c>
      <c r="F4372">
        <v>10</v>
      </c>
      <c r="G4372">
        <v>6</v>
      </c>
      <c r="J4372" s="1">
        <f t="shared" si="902"/>
        <v>7.8539816339744835E-3</v>
      </c>
      <c r="K4372" s="2">
        <f t="shared" si="907"/>
        <v>2.6728826664807165E-2</v>
      </c>
      <c r="L4372" t="s">
        <v>13</v>
      </c>
    </row>
    <row r="4373" spans="1:12" hidden="1" x14ac:dyDescent="0.3">
      <c r="A4373">
        <v>36</v>
      </c>
      <c r="B4373">
        <v>127</v>
      </c>
      <c r="C4373">
        <v>1</v>
      </c>
      <c r="D4373">
        <v>22</v>
      </c>
      <c r="E4373" t="s">
        <v>15</v>
      </c>
      <c r="F4373">
        <v>5</v>
      </c>
      <c r="G4373">
        <v>3</v>
      </c>
      <c r="J4373" s="1">
        <f t="shared" si="902"/>
        <v>1.9634954084936209E-3</v>
      </c>
      <c r="K4373" s="2">
        <f t="shared" ref="K4373:K4377" si="908">EXP(-9.7663+1.83097*LN(F4373)+1.09511*LN(G4373))</f>
        <v>3.6378364277704512E-3</v>
      </c>
      <c r="L4373" t="s">
        <v>13</v>
      </c>
    </row>
    <row r="4374" spans="1:12" hidden="1" x14ac:dyDescent="0.3">
      <c r="A4374">
        <v>36</v>
      </c>
      <c r="B4374">
        <v>127</v>
      </c>
      <c r="C4374">
        <v>1</v>
      </c>
      <c r="D4374">
        <v>24</v>
      </c>
      <c r="E4374" t="s">
        <v>12</v>
      </c>
      <c r="F4374">
        <v>15</v>
      </c>
      <c r="G4374">
        <v>6</v>
      </c>
      <c r="J4374" s="1">
        <f t="shared" si="902"/>
        <v>1.7671458676442587E-2</v>
      </c>
      <c r="K4374" s="2">
        <f t="shared" si="908"/>
        <v>5.8089659363338444E-2</v>
      </c>
      <c r="L4374" t="s">
        <v>13</v>
      </c>
    </row>
    <row r="4375" spans="1:12" hidden="1" x14ac:dyDescent="0.3">
      <c r="A4375">
        <v>36</v>
      </c>
      <c r="B4375">
        <v>127</v>
      </c>
      <c r="C4375">
        <v>1</v>
      </c>
      <c r="D4375">
        <v>24</v>
      </c>
      <c r="E4375" t="s">
        <v>12</v>
      </c>
      <c r="F4375">
        <v>10</v>
      </c>
      <c r="G4375">
        <v>6</v>
      </c>
      <c r="J4375" s="1">
        <f t="shared" si="902"/>
        <v>7.8539816339744835E-3</v>
      </c>
      <c r="K4375" s="2">
        <f t="shared" si="908"/>
        <v>2.7649101142956961E-2</v>
      </c>
      <c r="L4375" t="s">
        <v>13</v>
      </c>
    </row>
    <row r="4376" spans="1:12" hidden="1" x14ac:dyDescent="0.3">
      <c r="A4376">
        <v>36</v>
      </c>
      <c r="B4376">
        <v>127</v>
      </c>
      <c r="C4376">
        <v>1</v>
      </c>
      <c r="D4376">
        <v>24</v>
      </c>
      <c r="E4376" t="s">
        <v>12</v>
      </c>
      <c r="F4376">
        <v>10</v>
      </c>
      <c r="G4376">
        <v>6</v>
      </c>
      <c r="J4376" s="1">
        <f t="shared" si="902"/>
        <v>7.8539816339744835E-3</v>
      </c>
      <c r="K4376" s="2">
        <f t="shared" si="908"/>
        <v>2.7649101142956961E-2</v>
      </c>
      <c r="L4376" t="s">
        <v>13</v>
      </c>
    </row>
    <row r="4377" spans="1:12" hidden="1" x14ac:dyDescent="0.3">
      <c r="A4377">
        <v>36</v>
      </c>
      <c r="B4377">
        <v>127</v>
      </c>
      <c r="C4377">
        <v>1</v>
      </c>
      <c r="D4377">
        <v>24</v>
      </c>
      <c r="E4377" t="s">
        <v>12</v>
      </c>
      <c r="F4377">
        <v>15</v>
      </c>
      <c r="G4377">
        <v>6</v>
      </c>
      <c r="J4377" s="1">
        <f t="shared" si="902"/>
        <v>1.7671458676442587E-2</v>
      </c>
      <c r="K4377" s="2">
        <f t="shared" si="908"/>
        <v>5.8089659363338444E-2</v>
      </c>
      <c r="L4377" t="s">
        <v>13</v>
      </c>
    </row>
    <row r="4378" spans="1:12" hidden="1" x14ac:dyDescent="0.3">
      <c r="A4378">
        <v>36</v>
      </c>
      <c r="B4378">
        <v>127</v>
      </c>
      <c r="C4378">
        <v>1</v>
      </c>
      <c r="D4378">
        <v>24</v>
      </c>
      <c r="E4378" t="s">
        <v>18</v>
      </c>
      <c r="F4378">
        <v>15</v>
      </c>
      <c r="G4378">
        <v>6</v>
      </c>
      <c r="J4378" s="1">
        <f t="shared" si="902"/>
        <v>1.7671458676442587E-2</v>
      </c>
      <c r="K4378" s="2">
        <f t="shared" ref="K4378:K4379" si="909">EXP(-9.81042+1.86563*LN(F4378)+1.0563*LN(G4378))</f>
        <v>5.6950957515054322E-2</v>
      </c>
      <c r="L4378" t="s">
        <v>13</v>
      </c>
    </row>
    <row r="4379" spans="1:12" hidden="1" x14ac:dyDescent="0.3">
      <c r="A4379">
        <v>36</v>
      </c>
      <c r="B4379">
        <v>127</v>
      </c>
      <c r="C4379">
        <v>1</v>
      </c>
      <c r="D4379">
        <v>24</v>
      </c>
      <c r="E4379" t="s">
        <v>18</v>
      </c>
      <c r="F4379">
        <v>10</v>
      </c>
      <c r="G4379">
        <v>6</v>
      </c>
      <c r="J4379" s="1">
        <f t="shared" si="902"/>
        <v>7.8539816339744835E-3</v>
      </c>
      <c r="K4379" s="2">
        <f t="shared" si="909"/>
        <v>2.6728826664807165E-2</v>
      </c>
      <c r="L4379" t="s">
        <v>13</v>
      </c>
    </row>
    <row r="4380" spans="1:12" hidden="1" x14ac:dyDescent="0.3">
      <c r="A4380">
        <v>36</v>
      </c>
      <c r="B4380">
        <v>127</v>
      </c>
      <c r="C4380">
        <v>1</v>
      </c>
      <c r="D4380">
        <v>24</v>
      </c>
      <c r="E4380" t="s">
        <v>12</v>
      </c>
      <c r="F4380">
        <v>5</v>
      </c>
      <c r="G4380">
        <v>6</v>
      </c>
      <c r="J4380" s="1">
        <f t="shared" si="902"/>
        <v>1.9634954084936209E-3</v>
      </c>
      <c r="K4380" s="2">
        <f>EXP(-9.7663+1.83097*LN(F4380)+1.09511*LN(G4380))</f>
        <v>7.7714870209617563E-3</v>
      </c>
      <c r="L4380" t="s">
        <v>13</v>
      </c>
    </row>
    <row r="4381" spans="1:12" hidden="1" x14ac:dyDescent="0.3">
      <c r="A4381">
        <v>36</v>
      </c>
      <c r="B4381">
        <v>127</v>
      </c>
      <c r="C4381">
        <v>1</v>
      </c>
      <c r="D4381">
        <v>24</v>
      </c>
      <c r="E4381" t="s">
        <v>18</v>
      </c>
      <c r="F4381">
        <v>10</v>
      </c>
      <c r="G4381">
        <v>5</v>
      </c>
      <c r="J4381" s="1">
        <f t="shared" si="902"/>
        <v>7.8539816339744835E-3</v>
      </c>
      <c r="K4381" s="2">
        <f>EXP(-9.81042+1.86563*LN(F4381)+1.0563*LN(G4381))</f>
        <v>2.2046555420420225E-2</v>
      </c>
      <c r="L4381" t="s">
        <v>13</v>
      </c>
    </row>
    <row r="4382" spans="1:12" hidden="1" x14ac:dyDescent="0.3">
      <c r="A4382">
        <v>36</v>
      </c>
      <c r="B4382">
        <v>127</v>
      </c>
      <c r="C4382">
        <v>1</v>
      </c>
      <c r="D4382">
        <v>10</v>
      </c>
      <c r="E4382" t="s">
        <v>12</v>
      </c>
      <c r="F4382">
        <v>10</v>
      </c>
      <c r="G4382">
        <v>3</v>
      </c>
      <c r="J4382" s="1">
        <f t="shared" si="902"/>
        <v>7.8539816339744835E-3</v>
      </c>
      <c r="K4382" s="2">
        <f t="shared" ref="K4382:K4383" si="910">EXP(-9.7663+1.83097*LN(F4382)+1.09511*LN(G4382))</f>
        <v>1.2942556175112916E-2</v>
      </c>
      <c r="L4382" t="s">
        <v>13</v>
      </c>
    </row>
    <row r="4383" spans="1:12" hidden="1" x14ac:dyDescent="0.3">
      <c r="A4383">
        <v>36</v>
      </c>
      <c r="B4383">
        <v>127</v>
      </c>
      <c r="C4383">
        <v>1</v>
      </c>
      <c r="D4383">
        <v>14</v>
      </c>
      <c r="E4383" t="s">
        <v>14</v>
      </c>
      <c r="F4383">
        <v>5</v>
      </c>
      <c r="G4383">
        <v>3</v>
      </c>
      <c r="J4383" s="1">
        <f t="shared" si="902"/>
        <v>1.9634954084936209E-3</v>
      </c>
      <c r="K4383" s="2">
        <f t="shared" si="910"/>
        <v>3.6378364277704512E-3</v>
      </c>
      <c r="L4383" t="s">
        <v>13</v>
      </c>
    </row>
    <row r="4384" spans="1:12" hidden="1" x14ac:dyDescent="0.3">
      <c r="A4384">
        <v>36</v>
      </c>
      <c r="B4384">
        <v>127</v>
      </c>
      <c r="C4384">
        <v>1</v>
      </c>
      <c r="D4384">
        <v>24</v>
      </c>
      <c r="E4384" t="s">
        <v>18</v>
      </c>
      <c r="F4384">
        <v>10</v>
      </c>
      <c r="G4384">
        <v>3</v>
      </c>
      <c r="J4384" s="1">
        <f t="shared" si="902"/>
        <v>7.8539816339744835E-3</v>
      </c>
      <c r="K4384" s="2">
        <f>EXP(-9.81042+1.86563*LN(F4384)+1.0563*LN(G4384))</f>
        <v>1.285292313179332E-2</v>
      </c>
      <c r="L4384" t="s">
        <v>13</v>
      </c>
    </row>
    <row r="4385" spans="1:12" hidden="1" x14ac:dyDescent="0.3">
      <c r="A4385">
        <v>36</v>
      </c>
      <c r="B4385">
        <v>127</v>
      </c>
      <c r="C4385">
        <v>1</v>
      </c>
      <c r="D4385">
        <v>10</v>
      </c>
      <c r="E4385" t="s">
        <v>12</v>
      </c>
      <c r="F4385">
        <v>25</v>
      </c>
      <c r="G4385">
        <v>6</v>
      </c>
      <c r="J4385" s="1">
        <f t="shared" si="902"/>
        <v>4.9087385212340517E-2</v>
      </c>
      <c r="K4385" s="2">
        <f t="shared" ref="K4385:K4393" si="911">EXP(-9.7663+1.83097*LN(F4385)+1.09511*LN(G4385))</f>
        <v>0.14801210491524977</v>
      </c>
      <c r="L4385" t="s">
        <v>17</v>
      </c>
    </row>
    <row r="4386" spans="1:12" hidden="1" x14ac:dyDescent="0.3">
      <c r="A4386">
        <v>36</v>
      </c>
      <c r="B4386">
        <v>127</v>
      </c>
      <c r="C4386">
        <v>1</v>
      </c>
      <c r="D4386">
        <v>24</v>
      </c>
      <c r="E4386" t="s">
        <v>15</v>
      </c>
      <c r="F4386">
        <v>5</v>
      </c>
      <c r="G4386">
        <v>3</v>
      </c>
      <c r="J4386" s="1">
        <f t="shared" si="902"/>
        <v>1.9634954084936209E-3</v>
      </c>
      <c r="K4386" s="2">
        <f t="shared" si="911"/>
        <v>3.6378364277704512E-3</v>
      </c>
      <c r="L4386" t="s">
        <v>13</v>
      </c>
    </row>
    <row r="4387" spans="1:12" hidden="1" x14ac:dyDescent="0.3">
      <c r="A4387">
        <v>36</v>
      </c>
      <c r="B4387">
        <v>127</v>
      </c>
      <c r="C4387">
        <v>1</v>
      </c>
      <c r="D4387">
        <v>24</v>
      </c>
      <c r="E4387" t="s">
        <v>15</v>
      </c>
      <c r="F4387">
        <v>10</v>
      </c>
      <c r="G4387">
        <v>5</v>
      </c>
      <c r="J4387" s="1">
        <f t="shared" si="902"/>
        <v>7.8539816339744835E-3</v>
      </c>
      <c r="K4387" s="2">
        <f t="shared" si="911"/>
        <v>2.2644818432641822E-2</v>
      </c>
      <c r="L4387" t="s">
        <v>13</v>
      </c>
    </row>
    <row r="4388" spans="1:12" hidden="1" x14ac:dyDescent="0.3">
      <c r="A4388">
        <v>36</v>
      </c>
      <c r="B4388">
        <v>127</v>
      </c>
      <c r="C4388">
        <v>1</v>
      </c>
      <c r="D4388">
        <v>24</v>
      </c>
      <c r="E4388" t="s">
        <v>15</v>
      </c>
      <c r="F4388">
        <v>15</v>
      </c>
      <c r="G4388">
        <v>6</v>
      </c>
      <c r="J4388" s="1">
        <f t="shared" si="902"/>
        <v>1.7671458676442587E-2</v>
      </c>
      <c r="K4388" s="2">
        <f t="shared" si="911"/>
        <v>5.8089659363338444E-2</v>
      </c>
      <c r="L4388" t="s">
        <v>13</v>
      </c>
    </row>
    <row r="4389" spans="1:12" hidden="1" x14ac:dyDescent="0.3">
      <c r="A4389">
        <v>36</v>
      </c>
      <c r="B4389">
        <v>127</v>
      </c>
      <c r="C4389">
        <v>1</v>
      </c>
      <c r="D4389">
        <v>24</v>
      </c>
      <c r="E4389" t="s">
        <v>15</v>
      </c>
      <c r="F4389">
        <v>10</v>
      </c>
      <c r="G4389">
        <v>6</v>
      </c>
      <c r="J4389" s="1">
        <f t="shared" si="902"/>
        <v>7.8539816339744835E-3</v>
      </c>
      <c r="K4389" s="2">
        <f t="shared" si="911"/>
        <v>2.7649101142956961E-2</v>
      </c>
      <c r="L4389" t="s">
        <v>13</v>
      </c>
    </row>
    <row r="4390" spans="1:12" hidden="1" x14ac:dyDescent="0.3">
      <c r="A4390">
        <v>36</v>
      </c>
      <c r="B4390">
        <v>127</v>
      </c>
      <c r="C4390">
        <v>1</v>
      </c>
      <c r="D4390">
        <v>24</v>
      </c>
      <c r="E4390" t="s">
        <v>15</v>
      </c>
      <c r="F4390">
        <v>5</v>
      </c>
      <c r="G4390">
        <v>6</v>
      </c>
      <c r="J4390" s="1">
        <f t="shared" si="902"/>
        <v>1.9634954084936209E-3</v>
      </c>
      <c r="K4390" s="2">
        <f t="shared" si="911"/>
        <v>7.7714870209617563E-3</v>
      </c>
      <c r="L4390" t="s">
        <v>13</v>
      </c>
    </row>
    <row r="4391" spans="1:12" hidden="1" x14ac:dyDescent="0.3">
      <c r="A4391">
        <v>36</v>
      </c>
      <c r="B4391">
        <v>127</v>
      </c>
      <c r="C4391">
        <v>1</v>
      </c>
      <c r="D4391">
        <v>22</v>
      </c>
      <c r="E4391" t="s">
        <v>15</v>
      </c>
      <c r="F4391">
        <v>5</v>
      </c>
      <c r="G4391">
        <v>3</v>
      </c>
      <c r="J4391" s="1">
        <f t="shared" si="902"/>
        <v>1.9634954084936209E-3</v>
      </c>
      <c r="K4391" s="2">
        <f t="shared" si="911"/>
        <v>3.6378364277704512E-3</v>
      </c>
      <c r="L4391" t="s">
        <v>13</v>
      </c>
    </row>
    <row r="4392" spans="1:12" hidden="1" x14ac:dyDescent="0.3">
      <c r="A4392">
        <v>36</v>
      </c>
      <c r="B4392">
        <v>127</v>
      </c>
      <c r="C4392">
        <v>1</v>
      </c>
      <c r="D4392">
        <v>10</v>
      </c>
      <c r="E4392" t="s">
        <v>12</v>
      </c>
      <c r="F4392">
        <v>5</v>
      </c>
      <c r="G4392">
        <v>3</v>
      </c>
      <c r="J4392" s="1">
        <f t="shared" si="902"/>
        <v>1.9634954084936209E-3</v>
      </c>
      <c r="K4392" s="2">
        <f t="shared" si="911"/>
        <v>3.6378364277704512E-3</v>
      </c>
      <c r="L4392" t="s">
        <v>13</v>
      </c>
    </row>
    <row r="4393" spans="1:12" hidden="1" x14ac:dyDescent="0.3">
      <c r="A4393">
        <v>36</v>
      </c>
      <c r="B4393">
        <v>128</v>
      </c>
      <c r="C4393">
        <v>1</v>
      </c>
      <c r="D4393">
        <v>14</v>
      </c>
      <c r="E4393" t="s">
        <v>14</v>
      </c>
      <c r="F4393">
        <v>5</v>
      </c>
      <c r="G4393">
        <v>3</v>
      </c>
      <c r="J4393" s="1">
        <f t="shared" si="902"/>
        <v>1.9634954084936209E-3</v>
      </c>
      <c r="K4393" s="2">
        <f t="shared" si="911"/>
        <v>3.6378364277704512E-3</v>
      </c>
      <c r="L4393" t="s">
        <v>13</v>
      </c>
    </row>
    <row r="4394" spans="1:12" hidden="1" x14ac:dyDescent="0.3">
      <c r="A4394">
        <v>36</v>
      </c>
      <c r="B4394">
        <v>128</v>
      </c>
      <c r="C4394">
        <v>1</v>
      </c>
      <c r="D4394">
        <v>24</v>
      </c>
      <c r="E4394" t="s">
        <v>18</v>
      </c>
      <c r="F4394">
        <v>10</v>
      </c>
      <c r="G4394">
        <v>3</v>
      </c>
      <c r="J4394" s="1">
        <f t="shared" si="902"/>
        <v>7.8539816339744835E-3</v>
      </c>
      <c r="K4394" s="2">
        <f>EXP(-9.81042+1.86563*LN(F4394)+1.0563*LN(G4394))</f>
        <v>1.285292313179332E-2</v>
      </c>
      <c r="L4394" t="s">
        <v>13</v>
      </c>
    </row>
    <row r="4395" spans="1:12" hidden="1" x14ac:dyDescent="0.3">
      <c r="A4395">
        <v>36</v>
      </c>
      <c r="B4395">
        <v>128</v>
      </c>
      <c r="C4395">
        <v>1</v>
      </c>
      <c r="D4395">
        <v>10</v>
      </c>
      <c r="E4395" t="s">
        <v>12</v>
      </c>
      <c r="F4395">
        <v>25</v>
      </c>
      <c r="G4395">
        <v>6</v>
      </c>
      <c r="J4395" s="1">
        <f t="shared" si="902"/>
        <v>4.9087385212340517E-2</v>
      </c>
      <c r="K4395" s="2">
        <f t="shared" ref="K4395:K4396" si="912">EXP(-9.7663+1.83097*LN(F4395)+1.09511*LN(G4395))</f>
        <v>0.14801210491524977</v>
      </c>
      <c r="L4395" t="s">
        <v>17</v>
      </c>
    </row>
    <row r="4396" spans="1:12" hidden="1" x14ac:dyDescent="0.3">
      <c r="A4396">
        <v>36</v>
      </c>
      <c r="B4396">
        <v>128</v>
      </c>
      <c r="C4396">
        <v>1</v>
      </c>
      <c r="D4396">
        <v>24</v>
      </c>
      <c r="E4396" t="s">
        <v>12</v>
      </c>
      <c r="F4396">
        <v>5</v>
      </c>
      <c r="G4396">
        <v>3</v>
      </c>
      <c r="J4396" s="1">
        <f t="shared" si="902"/>
        <v>1.9634954084936209E-3</v>
      </c>
      <c r="K4396" s="2">
        <f t="shared" si="912"/>
        <v>3.6378364277704512E-3</v>
      </c>
      <c r="L4396" t="s">
        <v>13</v>
      </c>
    </row>
    <row r="4397" spans="1:12" hidden="1" x14ac:dyDescent="0.3">
      <c r="A4397">
        <v>36</v>
      </c>
      <c r="B4397">
        <v>128</v>
      </c>
      <c r="C4397">
        <v>1</v>
      </c>
      <c r="D4397">
        <v>24</v>
      </c>
      <c r="E4397" t="s">
        <v>18</v>
      </c>
      <c r="F4397">
        <v>10</v>
      </c>
      <c r="G4397">
        <v>5</v>
      </c>
      <c r="J4397" s="1">
        <f t="shared" si="902"/>
        <v>7.8539816339744835E-3</v>
      </c>
      <c r="K4397" s="2">
        <f>EXP(-9.81042+1.86563*LN(F4397)+1.0563*LN(G4397))</f>
        <v>2.2046555420420225E-2</v>
      </c>
      <c r="L4397" t="s">
        <v>13</v>
      </c>
    </row>
    <row r="4398" spans="1:12" hidden="1" x14ac:dyDescent="0.3">
      <c r="A4398">
        <v>36</v>
      </c>
      <c r="B4398">
        <v>128</v>
      </c>
      <c r="C4398">
        <v>1</v>
      </c>
      <c r="D4398">
        <v>10</v>
      </c>
      <c r="E4398" t="s">
        <v>12</v>
      </c>
      <c r="F4398">
        <v>10</v>
      </c>
      <c r="G4398">
        <v>3</v>
      </c>
      <c r="J4398" s="1">
        <f t="shared" si="902"/>
        <v>7.8539816339744835E-3</v>
      </c>
      <c r="K4398" s="2">
        <f t="shared" ref="K4398:K4399" si="913">EXP(-9.7663+1.83097*LN(F4398)+1.09511*LN(G4398))</f>
        <v>1.2942556175112916E-2</v>
      </c>
      <c r="L4398" t="s">
        <v>13</v>
      </c>
    </row>
    <row r="4399" spans="1:12" hidden="1" x14ac:dyDescent="0.3">
      <c r="A4399">
        <v>36</v>
      </c>
      <c r="B4399">
        <v>128</v>
      </c>
      <c r="C4399">
        <v>1</v>
      </c>
      <c r="D4399">
        <v>10</v>
      </c>
      <c r="E4399" t="s">
        <v>12</v>
      </c>
      <c r="F4399">
        <v>5</v>
      </c>
      <c r="G4399">
        <v>3</v>
      </c>
      <c r="J4399" s="1">
        <f t="shared" si="902"/>
        <v>1.9634954084936209E-3</v>
      </c>
      <c r="K4399" s="2">
        <f t="shared" si="913"/>
        <v>3.6378364277704512E-3</v>
      </c>
      <c r="L4399" t="s">
        <v>13</v>
      </c>
    </row>
    <row r="4400" spans="1:12" hidden="1" x14ac:dyDescent="0.3">
      <c r="A4400">
        <v>36</v>
      </c>
      <c r="B4400">
        <v>128</v>
      </c>
      <c r="C4400">
        <v>1</v>
      </c>
      <c r="D4400">
        <v>24</v>
      </c>
      <c r="E4400" t="s">
        <v>18</v>
      </c>
      <c r="F4400">
        <v>5</v>
      </c>
      <c r="G4400">
        <v>3</v>
      </c>
      <c r="J4400" s="1">
        <f t="shared" si="902"/>
        <v>1.9634954084936209E-3</v>
      </c>
      <c r="K4400" s="2">
        <f t="shared" ref="K4400:K4401" si="914">EXP(-9.81042+1.86563*LN(F4400)+1.0563*LN(G4400))</f>
        <v>3.5268851656513989E-3</v>
      </c>
      <c r="L4400" t="s">
        <v>13</v>
      </c>
    </row>
    <row r="4401" spans="1:12" hidden="1" x14ac:dyDescent="0.3">
      <c r="A4401">
        <v>36</v>
      </c>
      <c r="B4401">
        <v>128</v>
      </c>
      <c r="C4401">
        <v>1</v>
      </c>
      <c r="D4401">
        <v>24</v>
      </c>
      <c r="E4401" t="s">
        <v>18</v>
      </c>
      <c r="F4401">
        <v>10</v>
      </c>
      <c r="G4401">
        <v>6</v>
      </c>
      <c r="J4401" s="1">
        <f t="shared" si="902"/>
        <v>7.8539816339744835E-3</v>
      </c>
      <c r="K4401" s="2">
        <f t="shared" si="914"/>
        <v>2.6728826664807165E-2</v>
      </c>
      <c r="L4401" t="s">
        <v>13</v>
      </c>
    </row>
    <row r="4402" spans="1:12" hidden="1" x14ac:dyDescent="0.3">
      <c r="A4402">
        <v>36</v>
      </c>
      <c r="B4402">
        <v>128</v>
      </c>
      <c r="C4402">
        <v>1</v>
      </c>
      <c r="D4402">
        <v>22</v>
      </c>
      <c r="E4402" t="s">
        <v>15</v>
      </c>
      <c r="F4402">
        <v>5</v>
      </c>
      <c r="G4402">
        <v>3</v>
      </c>
      <c r="J4402" s="1">
        <f t="shared" si="902"/>
        <v>1.9634954084936209E-3</v>
      </c>
      <c r="K4402" s="2">
        <f t="shared" ref="K4402:K4406" si="915">EXP(-9.7663+1.83097*LN(F4402)+1.09511*LN(G4402))</f>
        <v>3.6378364277704512E-3</v>
      </c>
      <c r="L4402" t="s">
        <v>13</v>
      </c>
    </row>
    <row r="4403" spans="1:12" hidden="1" x14ac:dyDescent="0.3">
      <c r="A4403">
        <v>36</v>
      </c>
      <c r="B4403">
        <v>128</v>
      </c>
      <c r="C4403">
        <v>1</v>
      </c>
      <c r="D4403">
        <v>24</v>
      </c>
      <c r="E4403" t="s">
        <v>12</v>
      </c>
      <c r="F4403">
        <v>15</v>
      </c>
      <c r="G4403">
        <v>6</v>
      </c>
      <c r="J4403" s="1">
        <f t="shared" si="902"/>
        <v>1.7671458676442587E-2</v>
      </c>
      <c r="K4403" s="2">
        <f t="shared" si="915"/>
        <v>5.8089659363338444E-2</v>
      </c>
      <c r="L4403" t="s">
        <v>13</v>
      </c>
    </row>
    <row r="4404" spans="1:12" hidden="1" x14ac:dyDescent="0.3">
      <c r="A4404">
        <v>36</v>
      </c>
      <c r="B4404">
        <v>128</v>
      </c>
      <c r="C4404">
        <v>1</v>
      </c>
      <c r="D4404">
        <v>24</v>
      </c>
      <c r="E4404" t="s">
        <v>12</v>
      </c>
      <c r="F4404">
        <v>10</v>
      </c>
      <c r="G4404">
        <v>6</v>
      </c>
      <c r="J4404" s="1">
        <f t="shared" si="902"/>
        <v>7.8539816339744835E-3</v>
      </c>
      <c r="K4404" s="2">
        <f t="shared" si="915"/>
        <v>2.7649101142956961E-2</v>
      </c>
      <c r="L4404" t="s">
        <v>13</v>
      </c>
    </row>
    <row r="4405" spans="1:12" hidden="1" x14ac:dyDescent="0.3">
      <c r="A4405">
        <v>36</v>
      </c>
      <c r="B4405">
        <v>128</v>
      </c>
      <c r="C4405">
        <v>1</v>
      </c>
      <c r="D4405">
        <v>24</v>
      </c>
      <c r="E4405" t="s">
        <v>12</v>
      </c>
      <c r="F4405">
        <v>10</v>
      </c>
      <c r="G4405">
        <v>6</v>
      </c>
      <c r="J4405" s="1">
        <f t="shared" si="902"/>
        <v>7.8539816339744835E-3</v>
      </c>
      <c r="K4405" s="2">
        <f t="shared" si="915"/>
        <v>2.7649101142956961E-2</v>
      </c>
      <c r="L4405" t="s">
        <v>13</v>
      </c>
    </row>
    <row r="4406" spans="1:12" hidden="1" x14ac:dyDescent="0.3">
      <c r="A4406">
        <v>36</v>
      </c>
      <c r="B4406">
        <v>128</v>
      </c>
      <c r="C4406">
        <v>1</v>
      </c>
      <c r="D4406">
        <v>24</v>
      </c>
      <c r="E4406" t="s">
        <v>12</v>
      </c>
      <c r="F4406">
        <v>15</v>
      </c>
      <c r="G4406">
        <v>6</v>
      </c>
      <c r="J4406" s="1">
        <f t="shared" si="902"/>
        <v>1.7671458676442587E-2</v>
      </c>
      <c r="K4406" s="2">
        <f t="shared" si="915"/>
        <v>5.8089659363338444E-2</v>
      </c>
      <c r="L4406" t="s">
        <v>13</v>
      </c>
    </row>
    <row r="4407" spans="1:12" hidden="1" x14ac:dyDescent="0.3">
      <c r="A4407">
        <v>36</v>
      </c>
      <c r="B4407">
        <v>128</v>
      </c>
      <c r="C4407">
        <v>1</v>
      </c>
      <c r="D4407">
        <v>24</v>
      </c>
      <c r="E4407" t="s">
        <v>18</v>
      </c>
      <c r="F4407">
        <v>15</v>
      </c>
      <c r="G4407">
        <v>6</v>
      </c>
      <c r="J4407" s="1">
        <f t="shared" si="902"/>
        <v>1.7671458676442587E-2</v>
      </c>
      <c r="K4407" s="2">
        <f t="shared" ref="K4407:K4408" si="916">EXP(-9.81042+1.86563*LN(F4407)+1.0563*LN(G4407))</f>
        <v>5.6950957515054322E-2</v>
      </c>
      <c r="L4407" t="s">
        <v>13</v>
      </c>
    </row>
    <row r="4408" spans="1:12" hidden="1" x14ac:dyDescent="0.3">
      <c r="A4408">
        <v>36</v>
      </c>
      <c r="B4408">
        <v>128</v>
      </c>
      <c r="C4408">
        <v>1</v>
      </c>
      <c r="D4408">
        <v>24</v>
      </c>
      <c r="E4408" t="s">
        <v>18</v>
      </c>
      <c r="F4408">
        <v>10</v>
      </c>
      <c r="G4408">
        <v>6</v>
      </c>
      <c r="J4408" s="1">
        <f t="shared" si="902"/>
        <v>7.8539816339744835E-3</v>
      </c>
      <c r="K4408" s="2">
        <f t="shared" si="916"/>
        <v>2.6728826664807165E-2</v>
      </c>
      <c r="L4408" t="s">
        <v>13</v>
      </c>
    </row>
    <row r="4409" spans="1:12" hidden="1" x14ac:dyDescent="0.3">
      <c r="A4409">
        <v>36</v>
      </c>
      <c r="B4409">
        <v>128</v>
      </c>
      <c r="C4409">
        <v>1</v>
      </c>
      <c r="D4409">
        <v>24</v>
      </c>
      <c r="E4409" t="s">
        <v>12</v>
      </c>
      <c r="F4409">
        <v>5</v>
      </c>
      <c r="G4409">
        <v>6</v>
      </c>
      <c r="J4409" s="1">
        <f t="shared" si="902"/>
        <v>1.9634954084936209E-3</v>
      </c>
      <c r="K4409" s="2">
        <f>EXP(-9.7663+1.83097*LN(F4409)+1.09511*LN(G4409))</f>
        <v>7.7714870209617563E-3</v>
      </c>
      <c r="L4409" t="s">
        <v>13</v>
      </c>
    </row>
    <row r="4410" spans="1:12" hidden="1" x14ac:dyDescent="0.3">
      <c r="A4410">
        <v>36</v>
      </c>
      <c r="B4410">
        <v>128</v>
      </c>
      <c r="C4410">
        <v>1</v>
      </c>
      <c r="D4410">
        <v>24</v>
      </c>
      <c r="E4410" t="s">
        <v>18</v>
      </c>
      <c r="F4410">
        <v>10</v>
      </c>
      <c r="G4410">
        <v>5</v>
      </c>
      <c r="J4410" s="1">
        <f t="shared" si="902"/>
        <v>7.8539816339744835E-3</v>
      </c>
      <c r="K4410" s="2">
        <f>EXP(-9.81042+1.86563*LN(F4410)+1.0563*LN(G4410))</f>
        <v>2.2046555420420225E-2</v>
      </c>
      <c r="L4410" t="s">
        <v>13</v>
      </c>
    </row>
    <row r="4411" spans="1:12" hidden="1" x14ac:dyDescent="0.3">
      <c r="A4411">
        <v>36</v>
      </c>
      <c r="B4411">
        <v>128</v>
      </c>
      <c r="C4411">
        <v>1</v>
      </c>
      <c r="D4411">
        <v>10</v>
      </c>
      <c r="E4411" t="s">
        <v>12</v>
      </c>
      <c r="F4411">
        <v>10</v>
      </c>
      <c r="G4411">
        <v>3</v>
      </c>
      <c r="J4411" s="1">
        <f t="shared" si="902"/>
        <v>7.8539816339744835E-3</v>
      </c>
      <c r="K4411" s="2">
        <f t="shared" ref="K4411:K4412" si="917">EXP(-9.7663+1.83097*LN(F4411)+1.09511*LN(G4411))</f>
        <v>1.2942556175112916E-2</v>
      </c>
      <c r="L4411" t="s">
        <v>13</v>
      </c>
    </row>
    <row r="4412" spans="1:12" hidden="1" x14ac:dyDescent="0.3">
      <c r="A4412">
        <v>36</v>
      </c>
      <c r="B4412">
        <v>128</v>
      </c>
      <c r="C4412">
        <v>1</v>
      </c>
      <c r="D4412">
        <v>14</v>
      </c>
      <c r="E4412" t="s">
        <v>14</v>
      </c>
      <c r="F4412">
        <v>5</v>
      </c>
      <c r="G4412">
        <v>3</v>
      </c>
      <c r="J4412" s="1">
        <f t="shared" si="902"/>
        <v>1.9634954084936209E-3</v>
      </c>
      <c r="K4412" s="2">
        <f t="shared" si="917"/>
        <v>3.6378364277704512E-3</v>
      </c>
      <c r="L4412" t="s">
        <v>13</v>
      </c>
    </row>
    <row r="4413" spans="1:12" hidden="1" x14ac:dyDescent="0.3">
      <c r="A4413">
        <v>36</v>
      </c>
      <c r="B4413">
        <v>128</v>
      </c>
      <c r="C4413">
        <v>1</v>
      </c>
      <c r="D4413">
        <v>24</v>
      </c>
      <c r="E4413" t="s">
        <v>18</v>
      </c>
      <c r="F4413">
        <v>10</v>
      </c>
      <c r="G4413">
        <v>3</v>
      </c>
      <c r="J4413" s="1">
        <f t="shared" si="902"/>
        <v>7.8539816339744835E-3</v>
      </c>
      <c r="K4413" s="2">
        <f>EXP(-9.81042+1.86563*LN(F4413)+1.0563*LN(G4413))</f>
        <v>1.285292313179332E-2</v>
      </c>
      <c r="L4413" t="s">
        <v>13</v>
      </c>
    </row>
    <row r="4414" spans="1:12" hidden="1" x14ac:dyDescent="0.3">
      <c r="A4414">
        <v>36</v>
      </c>
      <c r="B4414">
        <v>128</v>
      </c>
      <c r="C4414">
        <v>1</v>
      </c>
      <c r="D4414">
        <v>10</v>
      </c>
      <c r="E4414" t="s">
        <v>12</v>
      </c>
      <c r="F4414">
        <v>25</v>
      </c>
      <c r="G4414">
        <v>6</v>
      </c>
      <c r="J4414" s="1">
        <f t="shared" si="902"/>
        <v>4.9087385212340517E-2</v>
      </c>
      <c r="K4414" s="2">
        <f t="shared" ref="K4414:K4425" si="918">EXP(-9.7663+1.83097*LN(F4414)+1.09511*LN(G4414))</f>
        <v>0.14801210491524977</v>
      </c>
      <c r="L4414" t="s">
        <v>17</v>
      </c>
    </row>
    <row r="4415" spans="1:12" hidden="1" x14ac:dyDescent="0.3">
      <c r="A4415">
        <v>36</v>
      </c>
      <c r="B4415">
        <v>128</v>
      </c>
      <c r="C4415">
        <v>1</v>
      </c>
      <c r="D4415">
        <v>24</v>
      </c>
      <c r="E4415" t="s">
        <v>15</v>
      </c>
      <c r="F4415">
        <v>5</v>
      </c>
      <c r="G4415">
        <v>3</v>
      </c>
      <c r="J4415" s="1">
        <f t="shared" si="902"/>
        <v>1.9634954084936209E-3</v>
      </c>
      <c r="K4415" s="2">
        <f t="shared" si="918"/>
        <v>3.6378364277704512E-3</v>
      </c>
      <c r="L4415" t="s">
        <v>13</v>
      </c>
    </row>
    <row r="4416" spans="1:12" hidden="1" x14ac:dyDescent="0.3">
      <c r="A4416">
        <v>36</v>
      </c>
      <c r="B4416">
        <v>128</v>
      </c>
      <c r="C4416">
        <v>1</v>
      </c>
      <c r="D4416">
        <v>24</v>
      </c>
      <c r="E4416" t="s">
        <v>15</v>
      </c>
      <c r="F4416">
        <v>10</v>
      </c>
      <c r="G4416">
        <v>5</v>
      </c>
      <c r="J4416" s="1">
        <f t="shared" si="902"/>
        <v>7.8539816339744835E-3</v>
      </c>
      <c r="K4416" s="2">
        <f t="shared" si="918"/>
        <v>2.2644818432641822E-2</v>
      </c>
      <c r="L4416" t="s">
        <v>13</v>
      </c>
    </row>
    <row r="4417" spans="1:12" hidden="1" x14ac:dyDescent="0.3">
      <c r="A4417">
        <v>36</v>
      </c>
      <c r="B4417">
        <v>128</v>
      </c>
      <c r="C4417">
        <v>1</v>
      </c>
      <c r="D4417">
        <v>24</v>
      </c>
      <c r="E4417" t="s">
        <v>15</v>
      </c>
      <c r="F4417">
        <v>15</v>
      </c>
      <c r="G4417">
        <v>6</v>
      </c>
      <c r="J4417" s="1">
        <f t="shared" si="902"/>
        <v>1.7671458676442587E-2</v>
      </c>
      <c r="K4417" s="2">
        <f t="shared" si="918"/>
        <v>5.8089659363338444E-2</v>
      </c>
      <c r="L4417" t="s">
        <v>13</v>
      </c>
    </row>
    <row r="4418" spans="1:12" hidden="1" x14ac:dyDescent="0.3">
      <c r="A4418">
        <v>36</v>
      </c>
      <c r="B4418">
        <v>128</v>
      </c>
      <c r="C4418">
        <v>1</v>
      </c>
      <c r="D4418">
        <v>24</v>
      </c>
      <c r="E4418" t="s">
        <v>15</v>
      </c>
      <c r="F4418">
        <v>10</v>
      </c>
      <c r="G4418">
        <v>6</v>
      </c>
      <c r="J4418" s="1">
        <f t="shared" si="902"/>
        <v>7.8539816339744835E-3</v>
      </c>
      <c r="K4418" s="2">
        <f t="shared" si="918"/>
        <v>2.7649101142956961E-2</v>
      </c>
      <c r="L4418" t="s">
        <v>13</v>
      </c>
    </row>
    <row r="4419" spans="1:12" hidden="1" x14ac:dyDescent="0.3">
      <c r="A4419">
        <v>36</v>
      </c>
      <c r="B4419">
        <v>128</v>
      </c>
      <c r="C4419">
        <v>1</v>
      </c>
      <c r="D4419">
        <v>24</v>
      </c>
      <c r="E4419" t="s">
        <v>15</v>
      </c>
      <c r="F4419">
        <v>5</v>
      </c>
      <c r="G4419">
        <v>6</v>
      </c>
      <c r="J4419" s="1">
        <f t="shared" ref="J4419:J4482" si="919">((F4419*F4419/10000)*(PI()/4*C4419))</f>
        <v>1.9634954084936209E-3</v>
      </c>
      <c r="K4419" s="2">
        <f t="shared" si="918"/>
        <v>7.7714870209617563E-3</v>
      </c>
      <c r="L4419" t="s">
        <v>13</v>
      </c>
    </row>
    <row r="4420" spans="1:12" hidden="1" x14ac:dyDescent="0.3">
      <c r="A4420">
        <v>36</v>
      </c>
      <c r="B4420">
        <v>128</v>
      </c>
      <c r="C4420">
        <v>1</v>
      </c>
      <c r="D4420">
        <v>22</v>
      </c>
      <c r="E4420" t="s">
        <v>15</v>
      </c>
      <c r="F4420">
        <v>5</v>
      </c>
      <c r="G4420">
        <v>3</v>
      </c>
      <c r="J4420" s="1">
        <f t="shared" si="919"/>
        <v>1.9634954084936209E-3</v>
      </c>
      <c r="K4420" s="2">
        <f t="shared" si="918"/>
        <v>3.6378364277704512E-3</v>
      </c>
      <c r="L4420" t="s">
        <v>13</v>
      </c>
    </row>
    <row r="4421" spans="1:12" hidden="1" x14ac:dyDescent="0.3">
      <c r="A4421">
        <v>36</v>
      </c>
      <c r="B4421">
        <v>128</v>
      </c>
      <c r="C4421">
        <v>1</v>
      </c>
      <c r="D4421">
        <v>10</v>
      </c>
      <c r="E4421" t="s">
        <v>12</v>
      </c>
      <c r="F4421">
        <v>5</v>
      </c>
      <c r="G4421">
        <v>3</v>
      </c>
      <c r="J4421" s="1">
        <f t="shared" si="919"/>
        <v>1.9634954084936209E-3</v>
      </c>
      <c r="K4421" s="2">
        <f t="shared" si="918"/>
        <v>3.6378364277704512E-3</v>
      </c>
      <c r="L4421" t="s">
        <v>13</v>
      </c>
    </row>
    <row r="4422" spans="1:12" hidden="1" x14ac:dyDescent="0.3">
      <c r="A4422">
        <v>36</v>
      </c>
      <c r="B4422">
        <v>128</v>
      </c>
      <c r="C4422">
        <v>1</v>
      </c>
      <c r="D4422">
        <v>24</v>
      </c>
      <c r="E4422" t="s">
        <v>12</v>
      </c>
      <c r="F4422">
        <v>5</v>
      </c>
      <c r="G4422">
        <v>3</v>
      </c>
      <c r="J4422" s="1">
        <f t="shared" si="919"/>
        <v>1.9634954084936209E-3</v>
      </c>
      <c r="K4422" s="2">
        <f t="shared" si="918"/>
        <v>3.6378364277704512E-3</v>
      </c>
      <c r="L4422" t="s">
        <v>13</v>
      </c>
    </row>
    <row r="4423" spans="1:12" hidden="1" x14ac:dyDescent="0.3">
      <c r="A4423">
        <v>36</v>
      </c>
      <c r="B4423">
        <v>128</v>
      </c>
      <c r="C4423">
        <v>1</v>
      </c>
      <c r="D4423">
        <v>24</v>
      </c>
      <c r="E4423" t="s">
        <v>12</v>
      </c>
      <c r="F4423">
        <v>20</v>
      </c>
      <c r="G4423">
        <v>3</v>
      </c>
      <c r="J4423" s="1">
        <f t="shared" si="919"/>
        <v>3.1415926535897934E-2</v>
      </c>
      <c r="K4423" s="2">
        <f t="shared" si="918"/>
        <v>4.6046534436573458E-2</v>
      </c>
      <c r="L4423" t="s">
        <v>17</v>
      </c>
    </row>
    <row r="4424" spans="1:12" hidden="1" x14ac:dyDescent="0.3">
      <c r="A4424">
        <v>36</v>
      </c>
      <c r="B4424">
        <v>128</v>
      </c>
      <c r="C4424">
        <v>1</v>
      </c>
      <c r="D4424">
        <v>24</v>
      </c>
      <c r="E4424" t="s">
        <v>12</v>
      </c>
      <c r="F4424">
        <v>10</v>
      </c>
      <c r="G4424">
        <v>3</v>
      </c>
      <c r="J4424" s="1">
        <f t="shared" si="919"/>
        <v>7.8539816339744835E-3</v>
      </c>
      <c r="K4424" s="2">
        <f t="shared" si="918"/>
        <v>1.2942556175112916E-2</v>
      </c>
      <c r="L4424" t="s">
        <v>13</v>
      </c>
    </row>
    <row r="4425" spans="1:12" hidden="1" x14ac:dyDescent="0.3">
      <c r="A4425">
        <v>36</v>
      </c>
      <c r="B4425">
        <v>128</v>
      </c>
      <c r="C4425">
        <v>1</v>
      </c>
      <c r="D4425">
        <v>24</v>
      </c>
      <c r="E4425" t="s">
        <v>12</v>
      </c>
      <c r="F4425">
        <v>15</v>
      </c>
      <c r="G4425">
        <v>6</v>
      </c>
      <c r="J4425" s="1">
        <f t="shared" si="919"/>
        <v>1.7671458676442587E-2</v>
      </c>
      <c r="K4425" s="2">
        <f t="shared" si="918"/>
        <v>5.8089659363338444E-2</v>
      </c>
      <c r="L4425" t="s">
        <v>13</v>
      </c>
    </row>
    <row r="4426" spans="1:12" hidden="1" x14ac:dyDescent="0.3">
      <c r="A4426">
        <v>36</v>
      </c>
      <c r="B4426">
        <v>128</v>
      </c>
      <c r="C4426">
        <v>1</v>
      </c>
      <c r="D4426">
        <v>24</v>
      </c>
      <c r="E4426" t="s">
        <v>18</v>
      </c>
      <c r="F4426">
        <v>10</v>
      </c>
      <c r="G4426">
        <v>3</v>
      </c>
      <c r="J4426" s="1">
        <f t="shared" si="919"/>
        <v>7.8539816339744835E-3</v>
      </c>
      <c r="K4426" s="2">
        <f>EXP(-9.81042+1.86563*LN(F4426)+1.0563*LN(G4426))</f>
        <v>1.285292313179332E-2</v>
      </c>
      <c r="L4426" t="s">
        <v>13</v>
      </c>
    </row>
    <row r="4427" spans="1:12" hidden="1" x14ac:dyDescent="0.3">
      <c r="A4427">
        <v>36</v>
      </c>
      <c r="B4427">
        <v>128</v>
      </c>
      <c r="C4427">
        <v>1</v>
      </c>
      <c r="D4427">
        <v>10</v>
      </c>
      <c r="E4427" t="s">
        <v>12</v>
      </c>
      <c r="F4427">
        <v>25</v>
      </c>
      <c r="G4427">
        <v>6</v>
      </c>
      <c r="J4427" s="1">
        <f t="shared" si="919"/>
        <v>4.9087385212340517E-2</v>
      </c>
      <c r="K4427" s="2">
        <f t="shared" ref="K4427:K4431" si="920">EXP(-9.7663+1.83097*LN(F4427)+1.09511*LN(G4427))</f>
        <v>0.14801210491524977</v>
      </c>
      <c r="L4427" t="s">
        <v>17</v>
      </c>
    </row>
    <row r="4428" spans="1:12" hidden="1" x14ac:dyDescent="0.3">
      <c r="A4428">
        <v>36</v>
      </c>
      <c r="B4428">
        <v>128</v>
      </c>
      <c r="C4428">
        <v>1</v>
      </c>
      <c r="D4428">
        <v>24</v>
      </c>
      <c r="E4428" t="s">
        <v>12</v>
      </c>
      <c r="F4428">
        <v>5</v>
      </c>
      <c r="G4428">
        <v>3</v>
      </c>
      <c r="J4428" s="1">
        <f t="shared" si="919"/>
        <v>1.9634954084936209E-3</v>
      </c>
      <c r="K4428" s="2">
        <f t="shared" si="920"/>
        <v>3.6378364277704512E-3</v>
      </c>
      <c r="L4428" t="s">
        <v>13</v>
      </c>
    </row>
    <row r="4429" spans="1:12" hidden="1" x14ac:dyDescent="0.3">
      <c r="A4429">
        <v>36</v>
      </c>
      <c r="B4429">
        <v>128</v>
      </c>
      <c r="C4429">
        <v>1</v>
      </c>
      <c r="D4429">
        <v>24</v>
      </c>
      <c r="E4429" t="s">
        <v>12</v>
      </c>
      <c r="F4429">
        <v>20</v>
      </c>
      <c r="G4429">
        <v>3</v>
      </c>
      <c r="J4429" s="1">
        <f t="shared" si="919"/>
        <v>3.1415926535897934E-2</v>
      </c>
      <c r="K4429" s="2">
        <f t="shared" si="920"/>
        <v>4.6046534436573458E-2</v>
      </c>
      <c r="L4429" t="s">
        <v>17</v>
      </c>
    </row>
    <row r="4430" spans="1:12" hidden="1" x14ac:dyDescent="0.3">
      <c r="A4430">
        <v>36</v>
      </c>
      <c r="B4430">
        <v>128</v>
      </c>
      <c r="C4430">
        <v>1</v>
      </c>
      <c r="D4430">
        <v>24</v>
      </c>
      <c r="E4430" t="s">
        <v>12</v>
      </c>
      <c r="F4430">
        <v>10</v>
      </c>
      <c r="G4430">
        <v>3</v>
      </c>
      <c r="J4430" s="1">
        <f t="shared" si="919"/>
        <v>7.8539816339744835E-3</v>
      </c>
      <c r="K4430" s="2">
        <f t="shared" si="920"/>
        <v>1.2942556175112916E-2</v>
      </c>
      <c r="L4430" t="s">
        <v>13</v>
      </c>
    </row>
    <row r="4431" spans="1:12" hidden="1" x14ac:dyDescent="0.3">
      <c r="A4431">
        <v>36</v>
      </c>
      <c r="B4431">
        <v>128</v>
      </c>
      <c r="C4431">
        <v>1</v>
      </c>
      <c r="D4431">
        <v>24</v>
      </c>
      <c r="E4431" t="s">
        <v>12</v>
      </c>
      <c r="F4431">
        <v>15</v>
      </c>
      <c r="G4431">
        <v>6</v>
      </c>
      <c r="J4431" s="1">
        <f t="shared" si="919"/>
        <v>1.7671458676442587E-2</v>
      </c>
      <c r="K4431" s="2">
        <f t="shared" si="920"/>
        <v>5.8089659363338444E-2</v>
      </c>
      <c r="L4431" t="s">
        <v>13</v>
      </c>
    </row>
    <row r="4432" spans="1:12" hidden="1" x14ac:dyDescent="0.3">
      <c r="A4432">
        <v>36</v>
      </c>
      <c r="B4432">
        <v>128</v>
      </c>
      <c r="C4432">
        <v>1</v>
      </c>
      <c r="D4432">
        <v>24</v>
      </c>
      <c r="E4432" t="s">
        <v>18</v>
      </c>
      <c r="F4432">
        <v>10</v>
      </c>
      <c r="G4432">
        <v>6</v>
      </c>
      <c r="J4432" s="1">
        <f t="shared" si="919"/>
        <v>7.8539816339744835E-3</v>
      </c>
      <c r="K4432" s="2">
        <f t="shared" ref="K4432:K4433" si="921">EXP(-9.81042+1.86563*LN(F4432)+1.0563*LN(G4432))</f>
        <v>2.6728826664807165E-2</v>
      </c>
      <c r="L4432" t="s">
        <v>13</v>
      </c>
    </row>
    <row r="4433" spans="1:12" hidden="1" x14ac:dyDescent="0.3">
      <c r="A4433">
        <v>36</v>
      </c>
      <c r="B4433">
        <v>128</v>
      </c>
      <c r="C4433">
        <v>1</v>
      </c>
      <c r="D4433">
        <v>24</v>
      </c>
      <c r="E4433" t="s">
        <v>18</v>
      </c>
      <c r="F4433">
        <v>10</v>
      </c>
      <c r="G4433">
        <v>6</v>
      </c>
      <c r="J4433" s="1">
        <f t="shared" si="919"/>
        <v>7.8539816339744835E-3</v>
      </c>
      <c r="K4433" s="2">
        <f t="shared" si="921"/>
        <v>2.6728826664807165E-2</v>
      </c>
      <c r="L4433" t="s">
        <v>13</v>
      </c>
    </row>
    <row r="4434" spans="1:12" hidden="1" x14ac:dyDescent="0.3">
      <c r="A4434">
        <v>36</v>
      </c>
      <c r="B4434">
        <v>128</v>
      </c>
      <c r="C4434">
        <v>1</v>
      </c>
      <c r="D4434">
        <v>14</v>
      </c>
      <c r="E4434" t="s">
        <v>14</v>
      </c>
      <c r="F4434">
        <v>5</v>
      </c>
      <c r="G4434">
        <v>3</v>
      </c>
      <c r="J4434" s="1">
        <f t="shared" si="919"/>
        <v>1.9634954084936209E-3</v>
      </c>
      <c r="K4434" s="2">
        <f t="shared" ref="K4434:K4435" si="922">EXP(-9.7663+1.83097*LN(F4434)+1.09511*LN(G4434))</f>
        <v>3.6378364277704512E-3</v>
      </c>
      <c r="L4434" t="s">
        <v>13</v>
      </c>
    </row>
    <row r="4435" spans="1:12" hidden="1" x14ac:dyDescent="0.3">
      <c r="A4435">
        <v>36</v>
      </c>
      <c r="B4435">
        <v>128</v>
      </c>
      <c r="C4435">
        <v>1</v>
      </c>
      <c r="D4435">
        <v>14</v>
      </c>
      <c r="E4435" t="s">
        <v>14</v>
      </c>
      <c r="F4435">
        <v>5</v>
      </c>
      <c r="G4435">
        <v>3</v>
      </c>
      <c r="J4435" s="1">
        <f t="shared" si="919"/>
        <v>1.9634954084936209E-3</v>
      </c>
      <c r="K4435" s="2">
        <f t="shared" si="922"/>
        <v>3.6378364277704512E-3</v>
      </c>
      <c r="L4435" t="s">
        <v>13</v>
      </c>
    </row>
    <row r="4436" spans="1:12" hidden="1" x14ac:dyDescent="0.3">
      <c r="A4436">
        <v>36</v>
      </c>
      <c r="B4436">
        <v>128</v>
      </c>
      <c r="C4436">
        <v>1</v>
      </c>
      <c r="D4436">
        <v>24</v>
      </c>
      <c r="E4436" t="s">
        <v>18</v>
      </c>
      <c r="F4436">
        <v>10</v>
      </c>
      <c r="G4436">
        <v>6</v>
      </c>
      <c r="J4436" s="1">
        <f t="shared" si="919"/>
        <v>7.8539816339744835E-3</v>
      </c>
      <c r="K4436" s="2">
        <f>EXP(-9.81042+1.86563*LN(F4436)+1.0563*LN(G4436))</f>
        <v>2.6728826664807165E-2</v>
      </c>
      <c r="L4436" t="s">
        <v>13</v>
      </c>
    </row>
    <row r="4437" spans="1:12" hidden="1" x14ac:dyDescent="0.3">
      <c r="A4437">
        <v>36</v>
      </c>
      <c r="B4437">
        <v>128</v>
      </c>
      <c r="C4437">
        <v>1</v>
      </c>
      <c r="D4437">
        <v>24</v>
      </c>
      <c r="E4437" t="s">
        <v>12</v>
      </c>
      <c r="F4437">
        <v>10</v>
      </c>
      <c r="G4437">
        <v>6</v>
      </c>
      <c r="J4437" s="1">
        <f t="shared" si="919"/>
        <v>7.8539816339744835E-3</v>
      </c>
      <c r="K4437" s="2">
        <f t="shared" ref="K4437:K4440" si="923">EXP(-9.7663+1.83097*LN(F4437)+1.09511*LN(G4437))</f>
        <v>2.7649101142956961E-2</v>
      </c>
      <c r="L4437" t="s">
        <v>13</v>
      </c>
    </row>
    <row r="4438" spans="1:12" hidden="1" x14ac:dyDescent="0.3">
      <c r="A4438">
        <v>36</v>
      </c>
      <c r="B4438">
        <v>128</v>
      </c>
      <c r="C4438">
        <v>1</v>
      </c>
      <c r="D4438">
        <v>24</v>
      </c>
      <c r="E4438" t="s">
        <v>12</v>
      </c>
      <c r="F4438">
        <v>15</v>
      </c>
      <c r="G4438">
        <v>6</v>
      </c>
      <c r="J4438" s="1">
        <f t="shared" si="919"/>
        <v>1.7671458676442587E-2</v>
      </c>
      <c r="K4438" s="2">
        <f t="shared" si="923"/>
        <v>5.8089659363338444E-2</v>
      </c>
      <c r="L4438" t="s">
        <v>13</v>
      </c>
    </row>
    <row r="4439" spans="1:12" hidden="1" x14ac:dyDescent="0.3">
      <c r="A4439">
        <v>39</v>
      </c>
      <c r="B4439">
        <v>134</v>
      </c>
      <c r="C4439">
        <v>1</v>
      </c>
      <c r="D4439">
        <v>24</v>
      </c>
      <c r="E4439" t="s">
        <v>12</v>
      </c>
      <c r="F4439">
        <v>10</v>
      </c>
      <c r="G4439">
        <v>3</v>
      </c>
      <c r="J4439" s="1">
        <f t="shared" si="919"/>
        <v>7.8539816339744835E-3</v>
      </c>
      <c r="K4439" s="2">
        <f t="shared" si="923"/>
        <v>1.2942556175112916E-2</v>
      </c>
      <c r="L4439" t="s">
        <v>13</v>
      </c>
    </row>
    <row r="4440" spans="1:12" hidden="1" x14ac:dyDescent="0.3">
      <c r="A4440">
        <v>39</v>
      </c>
      <c r="B4440">
        <v>134</v>
      </c>
      <c r="C4440">
        <v>1</v>
      </c>
      <c r="D4440">
        <v>24</v>
      </c>
      <c r="E4440" t="s">
        <v>12</v>
      </c>
      <c r="F4440">
        <v>15</v>
      </c>
      <c r="G4440">
        <v>6</v>
      </c>
      <c r="J4440" s="1">
        <f t="shared" si="919"/>
        <v>1.7671458676442587E-2</v>
      </c>
      <c r="K4440" s="2">
        <f t="shared" si="923"/>
        <v>5.8089659363338444E-2</v>
      </c>
      <c r="L4440" t="s">
        <v>13</v>
      </c>
    </row>
    <row r="4441" spans="1:12" hidden="1" x14ac:dyDescent="0.3">
      <c r="A4441">
        <v>39</v>
      </c>
      <c r="B4441">
        <v>134</v>
      </c>
      <c r="C4441">
        <v>1</v>
      </c>
      <c r="D4441">
        <v>24</v>
      </c>
      <c r="E4441" t="s">
        <v>18</v>
      </c>
      <c r="F4441">
        <v>10</v>
      </c>
      <c r="G4441">
        <v>6</v>
      </c>
      <c r="J4441" s="1">
        <f t="shared" si="919"/>
        <v>7.8539816339744835E-3</v>
      </c>
      <c r="K4441" s="2">
        <f t="shared" ref="K4441:K4442" si="924">EXP(-9.81042+1.86563*LN(F4441)+1.0563*LN(G4441))</f>
        <v>2.6728826664807165E-2</v>
      </c>
      <c r="L4441" t="s">
        <v>13</v>
      </c>
    </row>
    <row r="4442" spans="1:12" hidden="1" x14ac:dyDescent="0.3">
      <c r="A4442">
        <v>39</v>
      </c>
      <c r="B4442">
        <v>134</v>
      </c>
      <c r="C4442">
        <v>1</v>
      </c>
      <c r="D4442">
        <v>24</v>
      </c>
      <c r="E4442" t="s">
        <v>18</v>
      </c>
      <c r="F4442">
        <v>10</v>
      </c>
      <c r="G4442">
        <v>6</v>
      </c>
      <c r="J4442" s="1">
        <f t="shared" si="919"/>
        <v>7.8539816339744835E-3</v>
      </c>
      <c r="K4442" s="2">
        <f t="shared" si="924"/>
        <v>2.6728826664807165E-2</v>
      </c>
      <c r="L4442" t="s">
        <v>13</v>
      </c>
    </row>
    <row r="4443" spans="1:12" hidden="1" x14ac:dyDescent="0.3">
      <c r="A4443">
        <v>39</v>
      </c>
      <c r="B4443">
        <v>134</v>
      </c>
      <c r="C4443">
        <v>1</v>
      </c>
      <c r="D4443">
        <v>14</v>
      </c>
      <c r="E4443" t="s">
        <v>14</v>
      </c>
      <c r="F4443">
        <v>5</v>
      </c>
      <c r="G4443">
        <v>3</v>
      </c>
      <c r="J4443" s="1">
        <f t="shared" si="919"/>
        <v>1.9634954084936209E-3</v>
      </c>
      <c r="K4443" s="2">
        <f t="shared" ref="K4443:K4444" si="925">EXP(-9.7663+1.83097*LN(F4443)+1.09511*LN(G4443))</f>
        <v>3.6378364277704512E-3</v>
      </c>
      <c r="L4443" t="s">
        <v>13</v>
      </c>
    </row>
    <row r="4444" spans="1:12" hidden="1" x14ac:dyDescent="0.3">
      <c r="A4444">
        <v>39</v>
      </c>
      <c r="B4444">
        <v>134</v>
      </c>
      <c r="C4444">
        <v>1</v>
      </c>
      <c r="D4444">
        <v>14</v>
      </c>
      <c r="E4444" t="s">
        <v>14</v>
      </c>
      <c r="F4444">
        <v>5</v>
      </c>
      <c r="G4444">
        <v>3</v>
      </c>
      <c r="J4444" s="1">
        <f t="shared" si="919"/>
        <v>1.9634954084936209E-3</v>
      </c>
      <c r="K4444" s="2">
        <f t="shared" si="925"/>
        <v>3.6378364277704512E-3</v>
      </c>
      <c r="L4444" t="s">
        <v>13</v>
      </c>
    </row>
    <row r="4445" spans="1:12" hidden="1" x14ac:dyDescent="0.3">
      <c r="A4445">
        <v>39</v>
      </c>
      <c r="B4445">
        <v>134</v>
      </c>
      <c r="C4445">
        <v>1</v>
      </c>
      <c r="D4445">
        <v>24</v>
      </c>
      <c r="E4445" t="s">
        <v>18</v>
      </c>
      <c r="F4445">
        <v>10</v>
      </c>
      <c r="G4445">
        <v>6</v>
      </c>
      <c r="J4445" s="1">
        <f t="shared" si="919"/>
        <v>7.8539816339744835E-3</v>
      </c>
      <c r="K4445" s="2">
        <f>EXP(-9.81042+1.86563*LN(F4445)+1.0563*LN(G4445))</f>
        <v>2.6728826664807165E-2</v>
      </c>
      <c r="L4445" t="s">
        <v>13</v>
      </c>
    </row>
    <row r="4446" spans="1:12" hidden="1" x14ac:dyDescent="0.3">
      <c r="A4446">
        <v>39</v>
      </c>
      <c r="B4446">
        <v>134</v>
      </c>
      <c r="C4446">
        <v>1</v>
      </c>
      <c r="D4446">
        <v>24</v>
      </c>
      <c r="E4446" t="s">
        <v>12</v>
      </c>
      <c r="F4446">
        <v>10</v>
      </c>
      <c r="G4446">
        <v>6</v>
      </c>
      <c r="J4446" s="1">
        <f t="shared" si="919"/>
        <v>7.8539816339744835E-3</v>
      </c>
      <c r="K4446" s="2">
        <f t="shared" ref="K4446:K4449" si="926">EXP(-9.7663+1.83097*LN(F4446)+1.09511*LN(G4446))</f>
        <v>2.7649101142956961E-2</v>
      </c>
      <c r="L4446" t="s">
        <v>13</v>
      </c>
    </row>
    <row r="4447" spans="1:12" hidden="1" x14ac:dyDescent="0.3">
      <c r="A4447">
        <v>39</v>
      </c>
      <c r="B4447">
        <v>134</v>
      </c>
      <c r="C4447">
        <v>1</v>
      </c>
      <c r="D4447">
        <v>24</v>
      </c>
      <c r="E4447" t="s">
        <v>12</v>
      </c>
      <c r="F4447">
        <v>15</v>
      </c>
      <c r="G4447">
        <v>6</v>
      </c>
      <c r="J4447" s="1">
        <f t="shared" si="919"/>
        <v>1.7671458676442587E-2</v>
      </c>
      <c r="K4447" s="2">
        <f t="shared" si="926"/>
        <v>5.8089659363338444E-2</v>
      </c>
      <c r="L4447" t="s">
        <v>13</v>
      </c>
    </row>
    <row r="4448" spans="1:12" hidden="1" x14ac:dyDescent="0.3">
      <c r="A4448">
        <v>39</v>
      </c>
      <c r="B4448">
        <v>134</v>
      </c>
      <c r="C4448">
        <v>1</v>
      </c>
      <c r="D4448">
        <v>24</v>
      </c>
      <c r="E4448" t="s">
        <v>12</v>
      </c>
      <c r="F4448">
        <v>15</v>
      </c>
      <c r="G4448">
        <v>6</v>
      </c>
      <c r="J4448" s="1">
        <f t="shared" si="919"/>
        <v>1.7671458676442587E-2</v>
      </c>
      <c r="K4448" s="2">
        <f t="shared" si="926"/>
        <v>5.8089659363338444E-2</v>
      </c>
      <c r="L4448" t="s">
        <v>13</v>
      </c>
    </row>
    <row r="4449" spans="1:12" hidden="1" x14ac:dyDescent="0.3">
      <c r="A4449">
        <v>39</v>
      </c>
      <c r="B4449">
        <v>134</v>
      </c>
      <c r="C4449">
        <v>1</v>
      </c>
      <c r="D4449">
        <v>24</v>
      </c>
      <c r="E4449" t="s">
        <v>12</v>
      </c>
      <c r="F4449">
        <v>10</v>
      </c>
      <c r="G4449">
        <v>6</v>
      </c>
      <c r="J4449" s="1">
        <f t="shared" si="919"/>
        <v>7.8539816339744835E-3</v>
      </c>
      <c r="K4449" s="2">
        <f t="shared" si="926"/>
        <v>2.7649101142956961E-2</v>
      </c>
      <c r="L4449" t="s">
        <v>13</v>
      </c>
    </row>
    <row r="4450" spans="1:12" hidden="1" x14ac:dyDescent="0.3">
      <c r="A4450">
        <v>39</v>
      </c>
      <c r="B4450">
        <v>134</v>
      </c>
      <c r="C4450">
        <v>1</v>
      </c>
      <c r="D4450">
        <v>24</v>
      </c>
      <c r="E4450" t="s">
        <v>18</v>
      </c>
      <c r="F4450">
        <v>5</v>
      </c>
      <c r="G4450">
        <v>6</v>
      </c>
      <c r="J4450" s="1">
        <f t="shared" si="919"/>
        <v>1.9634954084936209E-3</v>
      </c>
      <c r="K4450" s="2">
        <f>EXP(-9.81042+1.86563*LN(F4450)+1.0563*LN(G4450))</f>
        <v>7.3344795804612326E-3</v>
      </c>
      <c r="L4450" t="s">
        <v>13</v>
      </c>
    </row>
    <row r="4451" spans="1:12" hidden="1" x14ac:dyDescent="0.3">
      <c r="A4451">
        <v>39</v>
      </c>
      <c r="B4451">
        <v>134</v>
      </c>
      <c r="C4451">
        <v>1</v>
      </c>
      <c r="D4451">
        <v>10</v>
      </c>
      <c r="E4451" t="s">
        <v>12</v>
      </c>
      <c r="F4451">
        <v>5</v>
      </c>
      <c r="G4451">
        <v>3</v>
      </c>
      <c r="J4451" s="1">
        <f t="shared" si="919"/>
        <v>1.9634954084936209E-3</v>
      </c>
      <c r="K4451" s="2">
        <f>EXP(-9.7663+1.83097*LN(F4451)+1.09511*LN(G4451))</f>
        <v>3.6378364277704512E-3</v>
      </c>
      <c r="L4451" t="s">
        <v>13</v>
      </c>
    </row>
    <row r="4452" spans="1:12" hidden="1" x14ac:dyDescent="0.3">
      <c r="A4452">
        <v>39</v>
      </c>
      <c r="B4452">
        <v>134</v>
      </c>
      <c r="C4452">
        <v>1</v>
      </c>
      <c r="D4452">
        <v>24</v>
      </c>
      <c r="E4452" t="s">
        <v>18</v>
      </c>
      <c r="F4452">
        <v>5</v>
      </c>
      <c r="G4452">
        <v>3</v>
      </c>
      <c r="J4452" s="1">
        <f t="shared" si="919"/>
        <v>1.9634954084936209E-3</v>
      </c>
      <c r="K4452" s="2">
        <f t="shared" ref="K4452:K4453" si="927">EXP(-9.81042+1.86563*LN(F4452)+1.0563*LN(G4452))</f>
        <v>3.5268851656513989E-3</v>
      </c>
      <c r="L4452" t="s">
        <v>13</v>
      </c>
    </row>
    <row r="4453" spans="1:12" hidden="1" x14ac:dyDescent="0.3">
      <c r="A4453">
        <v>39</v>
      </c>
      <c r="B4453">
        <v>134</v>
      </c>
      <c r="C4453">
        <v>1</v>
      </c>
      <c r="D4453">
        <v>24</v>
      </c>
      <c r="E4453" t="s">
        <v>18</v>
      </c>
      <c r="F4453">
        <v>10</v>
      </c>
      <c r="G4453">
        <v>6</v>
      </c>
      <c r="J4453" s="1">
        <f t="shared" si="919"/>
        <v>7.8539816339744835E-3</v>
      </c>
      <c r="K4453" s="2">
        <f t="shared" si="927"/>
        <v>2.6728826664807165E-2</v>
      </c>
      <c r="L4453" t="s">
        <v>13</v>
      </c>
    </row>
    <row r="4454" spans="1:12" hidden="1" x14ac:dyDescent="0.3">
      <c r="A4454">
        <v>39</v>
      </c>
      <c r="B4454">
        <v>134</v>
      </c>
      <c r="C4454">
        <v>1</v>
      </c>
      <c r="D4454">
        <v>22</v>
      </c>
      <c r="E4454" t="s">
        <v>15</v>
      </c>
      <c r="F4454">
        <v>5</v>
      </c>
      <c r="G4454">
        <v>3</v>
      </c>
      <c r="J4454" s="1">
        <f t="shared" si="919"/>
        <v>1.9634954084936209E-3</v>
      </c>
      <c r="K4454" s="2">
        <f t="shared" ref="K4454:K4458" si="928">EXP(-9.7663+1.83097*LN(F4454)+1.09511*LN(G4454))</f>
        <v>3.6378364277704512E-3</v>
      </c>
      <c r="L4454" t="s">
        <v>13</v>
      </c>
    </row>
    <row r="4455" spans="1:12" hidden="1" x14ac:dyDescent="0.3">
      <c r="A4455">
        <v>39</v>
      </c>
      <c r="B4455">
        <v>134</v>
      </c>
      <c r="C4455">
        <v>1</v>
      </c>
      <c r="D4455">
        <v>24</v>
      </c>
      <c r="E4455" t="s">
        <v>12</v>
      </c>
      <c r="F4455">
        <v>15</v>
      </c>
      <c r="G4455">
        <v>6</v>
      </c>
      <c r="J4455" s="1">
        <f t="shared" si="919"/>
        <v>1.7671458676442587E-2</v>
      </c>
      <c r="K4455" s="2">
        <f t="shared" si="928"/>
        <v>5.8089659363338444E-2</v>
      </c>
      <c r="L4455" t="s">
        <v>13</v>
      </c>
    </row>
    <row r="4456" spans="1:12" hidden="1" x14ac:dyDescent="0.3">
      <c r="A4456">
        <v>39</v>
      </c>
      <c r="B4456">
        <v>134</v>
      </c>
      <c r="C4456">
        <v>1</v>
      </c>
      <c r="D4456">
        <v>24</v>
      </c>
      <c r="E4456" t="s">
        <v>12</v>
      </c>
      <c r="F4456">
        <v>10</v>
      </c>
      <c r="G4456">
        <v>6</v>
      </c>
      <c r="J4456" s="1">
        <f t="shared" si="919"/>
        <v>7.8539816339744835E-3</v>
      </c>
      <c r="K4456" s="2">
        <f t="shared" si="928"/>
        <v>2.7649101142956961E-2</v>
      </c>
      <c r="L4456" t="s">
        <v>13</v>
      </c>
    </row>
    <row r="4457" spans="1:12" hidden="1" x14ac:dyDescent="0.3">
      <c r="A4457">
        <v>39</v>
      </c>
      <c r="B4457">
        <v>134</v>
      </c>
      <c r="C4457">
        <v>1</v>
      </c>
      <c r="D4457">
        <v>24</v>
      </c>
      <c r="E4457" t="s">
        <v>12</v>
      </c>
      <c r="F4457">
        <v>10</v>
      </c>
      <c r="G4457">
        <v>6</v>
      </c>
      <c r="J4457" s="1">
        <f t="shared" si="919"/>
        <v>7.8539816339744835E-3</v>
      </c>
      <c r="K4457" s="2">
        <f t="shared" si="928"/>
        <v>2.7649101142956961E-2</v>
      </c>
      <c r="L4457" t="s">
        <v>13</v>
      </c>
    </row>
    <row r="4458" spans="1:12" hidden="1" x14ac:dyDescent="0.3">
      <c r="A4458">
        <v>39</v>
      </c>
      <c r="B4458">
        <v>134</v>
      </c>
      <c r="C4458">
        <v>1</v>
      </c>
      <c r="D4458">
        <v>24</v>
      </c>
      <c r="E4458" t="s">
        <v>12</v>
      </c>
      <c r="F4458">
        <v>15</v>
      </c>
      <c r="G4458">
        <v>6</v>
      </c>
      <c r="J4458" s="1">
        <f t="shared" si="919"/>
        <v>1.7671458676442587E-2</v>
      </c>
      <c r="K4458" s="2">
        <f t="shared" si="928"/>
        <v>5.8089659363338444E-2</v>
      </c>
      <c r="L4458" t="s">
        <v>13</v>
      </c>
    </row>
    <row r="4459" spans="1:12" hidden="1" x14ac:dyDescent="0.3">
      <c r="A4459">
        <v>39</v>
      </c>
      <c r="B4459">
        <v>134</v>
      </c>
      <c r="C4459">
        <v>1</v>
      </c>
      <c r="D4459">
        <v>24</v>
      </c>
      <c r="E4459" t="s">
        <v>18</v>
      </c>
      <c r="F4459">
        <v>15</v>
      </c>
      <c r="G4459">
        <v>6</v>
      </c>
      <c r="J4459" s="1">
        <f t="shared" si="919"/>
        <v>1.7671458676442587E-2</v>
      </c>
      <c r="K4459" s="2">
        <f t="shared" ref="K4459:K4460" si="929">EXP(-9.81042+1.86563*LN(F4459)+1.0563*LN(G4459))</f>
        <v>5.6950957515054322E-2</v>
      </c>
      <c r="L4459" t="s">
        <v>13</v>
      </c>
    </row>
    <row r="4460" spans="1:12" hidden="1" x14ac:dyDescent="0.3">
      <c r="A4460">
        <v>39</v>
      </c>
      <c r="B4460">
        <v>134</v>
      </c>
      <c r="C4460">
        <v>1</v>
      </c>
      <c r="D4460">
        <v>24</v>
      </c>
      <c r="E4460" t="s">
        <v>18</v>
      </c>
      <c r="F4460">
        <v>10</v>
      </c>
      <c r="G4460">
        <v>6</v>
      </c>
      <c r="J4460" s="1">
        <f t="shared" si="919"/>
        <v>7.8539816339744835E-3</v>
      </c>
      <c r="K4460" s="2">
        <f t="shared" si="929"/>
        <v>2.6728826664807165E-2</v>
      </c>
      <c r="L4460" t="s">
        <v>13</v>
      </c>
    </row>
    <row r="4461" spans="1:12" hidden="1" x14ac:dyDescent="0.3">
      <c r="A4461">
        <v>39</v>
      </c>
      <c r="B4461">
        <v>134</v>
      </c>
      <c r="C4461">
        <v>1</v>
      </c>
      <c r="D4461">
        <v>24</v>
      </c>
      <c r="E4461" t="s">
        <v>12</v>
      </c>
      <c r="F4461">
        <v>5</v>
      </c>
      <c r="G4461">
        <v>6</v>
      </c>
      <c r="J4461" s="1">
        <f t="shared" si="919"/>
        <v>1.9634954084936209E-3</v>
      </c>
      <c r="K4461" s="2">
        <f>EXP(-9.7663+1.83097*LN(F4461)+1.09511*LN(G4461))</f>
        <v>7.7714870209617563E-3</v>
      </c>
      <c r="L4461" t="s">
        <v>13</v>
      </c>
    </row>
    <row r="4462" spans="1:12" hidden="1" x14ac:dyDescent="0.3">
      <c r="A4462">
        <v>39</v>
      </c>
      <c r="B4462">
        <v>134</v>
      </c>
      <c r="C4462">
        <v>1</v>
      </c>
      <c r="D4462">
        <v>2</v>
      </c>
      <c r="E4462" t="s">
        <v>16</v>
      </c>
      <c r="F4462">
        <v>25</v>
      </c>
      <c r="G4462">
        <v>15</v>
      </c>
      <c r="H4462">
        <v>61</v>
      </c>
      <c r="I4462">
        <v>13</v>
      </c>
      <c r="J4462" s="1">
        <f t="shared" si="919"/>
        <v>4.9087385212340517E-2</v>
      </c>
      <c r="K4462" s="2">
        <f>EXP(-9.81042+1.86563*LN(F4462)+1.0563*LN(G4462))</f>
        <v>0.38880580831452366</v>
      </c>
      <c r="L4462" t="s">
        <v>13</v>
      </c>
    </row>
    <row r="4463" spans="1:12" hidden="1" x14ac:dyDescent="0.3">
      <c r="A4463">
        <v>39</v>
      </c>
      <c r="B4463">
        <v>134</v>
      </c>
      <c r="C4463">
        <v>1</v>
      </c>
      <c r="D4463">
        <v>10</v>
      </c>
      <c r="E4463" t="s">
        <v>12</v>
      </c>
      <c r="F4463">
        <v>10</v>
      </c>
      <c r="G4463">
        <v>3</v>
      </c>
      <c r="J4463" s="1">
        <f t="shared" si="919"/>
        <v>7.8539816339744835E-3</v>
      </c>
      <c r="K4463" s="2">
        <f t="shared" ref="K4463:K4464" si="930">EXP(-9.7663+1.83097*LN(F4463)+1.09511*LN(G4463))</f>
        <v>1.2942556175112916E-2</v>
      </c>
      <c r="L4463" t="s">
        <v>13</v>
      </c>
    </row>
    <row r="4464" spans="1:12" hidden="1" x14ac:dyDescent="0.3">
      <c r="A4464">
        <v>39</v>
      </c>
      <c r="B4464">
        <v>134</v>
      </c>
      <c r="C4464">
        <v>1</v>
      </c>
      <c r="D4464">
        <v>14</v>
      </c>
      <c r="E4464" t="s">
        <v>14</v>
      </c>
      <c r="F4464">
        <v>5</v>
      </c>
      <c r="G4464">
        <v>3</v>
      </c>
      <c r="J4464" s="1">
        <f t="shared" si="919"/>
        <v>1.9634954084936209E-3</v>
      </c>
      <c r="K4464" s="2">
        <f t="shared" si="930"/>
        <v>3.6378364277704512E-3</v>
      </c>
      <c r="L4464" t="s">
        <v>13</v>
      </c>
    </row>
    <row r="4465" spans="1:12" hidden="1" x14ac:dyDescent="0.3">
      <c r="A4465">
        <v>39</v>
      </c>
      <c r="B4465">
        <v>134</v>
      </c>
      <c r="C4465">
        <v>1</v>
      </c>
      <c r="D4465">
        <v>2</v>
      </c>
      <c r="E4465" t="s">
        <v>16</v>
      </c>
      <c r="F4465">
        <v>10</v>
      </c>
      <c r="G4465">
        <v>10</v>
      </c>
      <c r="J4465" s="1">
        <f t="shared" si="919"/>
        <v>7.8539816339744835E-3</v>
      </c>
      <c r="K4465" s="2">
        <f>EXP(-9.81042+1.86563*LN(F4465)+1.0563*LN(G4465))</f>
        <v>4.5847824058857317E-2</v>
      </c>
      <c r="L4465" t="s">
        <v>13</v>
      </c>
    </row>
    <row r="4466" spans="1:12" hidden="1" x14ac:dyDescent="0.3">
      <c r="A4466">
        <v>39</v>
      </c>
      <c r="B4466">
        <v>134</v>
      </c>
      <c r="C4466">
        <v>1</v>
      </c>
      <c r="D4466">
        <v>10</v>
      </c>
      <c r="E4466" t="s">
        <v>12</v>
      </c>
      <c r="F4466">
        <v>25</v>
      </c>
      <c r="G4466">
        <v>6</v>
      </c>
      <c r="J4466" s="1">
        <f t="shared" si="919"/>
        <v>4.9087385212340517E-2</v>
      </c>
      <c r="K4466" s="2">
        <f>EXP(-9.7663+1.83097*LN(F4466)+1.09511*LN(G4466))</f>
        <v>0.14801210491524977</v>
      </c>
      <c r="L4466" t="s">
        <v>17</v>
      </c>
    </row>
    <row r="4467" spans="1:12" hidden="1" x14ac:dyDescent="0.3">
      <c r="A4467">
        <v>39</v>
      </c>
      <c r="B4467">
        <v>134</v>
      </c>
      <c r="C4467">
        <v>1</v>
      </c>
      <c r="D4467">
        <v>2</v>
      </c>
      <c r="E4467" t="s">
        <v>16</v>
      </c>
      <c r="F4467">
        <v>10</v>
      </c>
      <c r="G4467">
        <v>10</v>
      </c>
      <c r="J4467" s="1">
        <f t="shared" si="919"/>
        <v>7.8539816339744835E-3</v>
      </c>
      <c r="K4467" s="2">
        <f>EXP(-9.81042+1.86563*LN(F4467)+1.0563*LN(G4467))</f>
        <v>4.5847824058857317E-2</v>
      </c>
      <c r="L4467" t="s">
        <v>13</v>
      </c>
    </row>
    <row r="4468" spans="1:12" hidden="1" x14ac:dyDescent="0.3">
      <c r="A4468">
        <v>39</v>
      </c>
      <c r="B4468">
        <v>134</v>
      </c>
      <c r="C4468">
        <v>1</v>
      </c>
      <c r="D4468">
        <v>10</v>
      </c>
      <c r="E4468" t="s">
        <v>12</v>
      </c>
      <c r="F4468">
        <v>10</v>
      </c>
      <c r="G4468">
        <v>3</v>
      </c>
      <c r="J4468" s="1">
        <f t="shared" si="919"/>
        <v>7.8539816339744835E-3</v>
      </c>
      <c r="K4468" s="2">
        <f t="shared" ref="K4468:K4469" si="931">EXP(-9.7663+1.83097*LN(F4468)+1.09511*LN(G4468))</f>
        <v>1.2942556175112916E-2</v>
      </c>
      <c r="L4468" t="s">
        <v>13</v>
      </c>
    </row>
    <row r="4469" spans="1:12" hidden="1" x14ac:dyDescent="0.3">
      <c r="A4469">
        <v>39</v>
      </c>
      <c r="B4469">
        <v>134</v>
      </c>
      <c r="C4469">
        <v>1</v>
      </c>
      <c r="D4469">
        <v>10</v>
      </c>
      <c r="E4469" t="s">
        <v>12</v>
      </c>
      <c r="F4469">
        <v>5</v>
      </c>
      <c r="G4469">
        <v>3</v>
      </c>
      <c r="J4469" s="1">
        <f t="shared" si="919"/>
        <v>1.9634954084936209E-3</v>
      </c>
      <c r="K4469" s="2">
        <f t="shared" si="931"/>
        <v>3.6378364277704512E-3</v>
      </c>
      <c r="L4469" t="s">
        <v>13</v>
      </c>
    </row>
    <row r="4470" spans="1:12" hidden="1" x14ac:dyDescent="0.3">
      <c r="A4470">
        <v>39</v>
      </c>
      <c r="B4470">
        <v>134</v>
      </c>
      <c r="C4470">
        <v>1</v>
      </c>
      <c r="D4470">
        <v>2</v>
      </c>
      <c r="E4470" t="s">
        <v>16</v>
      </c>
      <c r="F4470">
        <v>10</v>
      </c>
      <c r="G4470">
        <v>10</v>
      </c>
      <c r="J4470" s="1">
        <f t="shared" si="919"/>
        <v>7.8539816339744835E-3</v>
      </c>
      <c r="K4470" s="2">
        <f t="shared" ref="K4470:K4471" si="932">EXP(-9.81042+1.86563*LN(F4470)+1.0563*LN(G4470))</f>
        <v>4.5847824058857317E-2</v>
      </c>
      <c r="L4470" t="s">
        <v>13</v>
      </c>
    </row>
    <row r="4471" spans="1:12" hidden="1" x14ac:dyDescent="0.3">
      <c r="A4471">
        <v>39</v>
      </c>
      <c r="B4471">
        <v>134</v>
      </c>
      <c r="C4471">
        <v>1</v>
      </c>
      <c r="D4471">
        <v>2</v>
      </c>
      <c r="E4471" t="s">
        <v>16</v>
      </c>
      <c r="F4471">
        <v>10</v>
      </c>
      <c r="G4471">
        <v>10</v>
      </c>
      <c r="J4471" s="1">
        <f t="shared" si="919"/>
        <v>7.8539816339744835E-3</v>
      </c>
      <c r="K4471" s="2">
        <f t="shared" si="932"/>
        <v>4.5847824058857317E-2</v>
      </c>
      <c r="L4471" t="s">
        <v>13</v>
      </c>
    </row>
    <row r="4472" spans="1:12" hidden="1" x14ac:dyDescent="0.3">
      <c r="A4472">
        <v>39</v>
      </c>
      <c r="B4472">
        <v>134</v>
      </c>
      <c r="C4472">
        <v>1</v>
      </c>
      <c r="D4472">
        <v>22</v>
      </c>
      <c r="E4472" t="s">
        <v>15</v>
      </c>
      <c r="F4472">
        <v>5</v>
      </c>
      <c r="G4472">
        <v>3</v>
      </c>
      <c r="J4472" s="1">
        <f t="shared" si="919"/>
        <v>1.9634954084936209E-3</v>
      </c>
      <c r="K4472" s="2">
        <f t="shared" ref="K4472:K4477" si="933">EXP(-9.7663+1.83097*LN(F4472)+1.09511*LN(G4472))</f>
        <v>3.6378364277704512E-3</v>
      </c>
      <c r="L4472" t="s">
        <v>13</v>
      </c>
    </row>
    <row r="4473" spans="1:12" hidden="1" x14ac:dyDescent="0.3">
      <c r="A4473">
        <v>39</v>
      </c>
      <c r="B4473">
        <v>134</v>
      </c>
      <c r="C4473">
        <v>1</v>
      </c>
      <c r="D4473">
        <v>24</v>
      </c>
      <c r="E4473" t="s">
        <v>12</v>
      </c>
      <c r="F4473">
        <v>15</v>
      </c>
      <c r="G4473">
        <v>6</v>
      </c>
      <c r="J4473" s="1">
        <f t="shared" si="919"/>
        <v>1.7671458676442587E-2</v>
      </c>
      <c r="K4473" s="2">
        <f t="shared" si="933"/>
        <v>5.8089659363338444E-2</v>
      </c>
      <c r="L4473" t="s">
        <v>13</v>
      </c>
    </row>
    <row r="4474" spans="1:12" hidden="1" x14ac:dyDescent="0.3">
      <c r="A4474">
        <v>39</v>
      </c>
      <c r="B4474">
        <v>134</v>
      </c>
      <c r="C4474">
        <v>1</v>
      </c>
      <c r="D4474">
        <v>24</v>
      </c>
      <c r="E4474" t="s">
        <v>12</v>
      </c>
      <c r="F4474">
        <v>10</v>
      </c>
      <c r="G4474">
        <v>6</v>
      </c>
      <c r="J4474" s="1">
        <f t="shared" si="919"/>
        <v>7.8539816339744835E-3</v>
      </c>
      <c r="K4474" s="2">
        <f t="shared" si="933"/>
        <v>2.7649101142956961E-2</v>
      </c>
      <c r="L4474" t="s">
        <v>13</v>
      </c>
    </row>
    <row r="4475" spans="1:12" hidden="1" x14ac:dyDescent="0.3">
      <c r="A4475">
        <v>39</v>
      </c>
      <c r="B4475">
        <v>135</v>
      </c>
      <c r="C4475">
        <v>1</v>
      </c>
      <c r="D4475">
        <v>24</v>
      </c>
      <c r="E4475" t="s">
        <v>12</v>
      </c>
      <c r="F4475">
        <v>20</v>
      </c>
      <c r="G4475">
        <v>3</v>
      </c>
      <c r="J4475" s="1">
        <f t="shared" si="919"/>
        <v>3.1415926535897934E-2</v>
      </c>
      <c r="K4475" s="2">
        <f t="shared" si="933"/>
        <v>4.6046534436573458E-2</v>
      </c>
      <c r="L4475" t="s">
        <v>17</v>
      </c>
    </row>
    <row r="4476" spans="1:12" hidden="1" x14ac:dyDescent="0.3">
      <c r="A4476">
        <v>39</v>
      </c>
      <c r="B4476">
        <v>135</v>
      </c>
      <c r="C4476">
        <v>1</v>
      </c>
      <c r="D4476">
        <v>24</v>
      </c>
      <c r="E4476" t="s">
        <v>12</v>
      </c>
      <c r="F4476">
        <v>10</v>
      </c>
      <c r="G4476">
        <v>3</v>
      </c>
      <c r="J4476" s="1">
        <f t="shared" si="919"/>
        <v>7.8539816339744835E-3</v>
      </c>
      <c r="K4476" s="2">
        <f t="shared" si="933"/>
        <v>1.2942556175112916E-2</v>
      </c>
      <c r="L4476" t="s">
        <v>13</v>
      </c>
    </row>
    <row r="4477" spans="1:12" hidden="1" x14ac:dyDescent="0.3">
      <c r="A4477">
        <v>39</v>
      </c>
      <c r="B4477">
        <v>135</v>
      </c>
      <c r="C4477">
        <v>1</v>
      </c>
      <c r="D4477">
        <v>24</v>
      </c>
      <c r="E4477" t="s">
        <v>12</v>
      </c>
      <c r="F4477">
        <v>15</v>
      </c>
      <c r="G4477">
        <v>6</v>
      </c>
      <c r="J4477" s="1">
        <f t="shared" si="919"/>
        <v>1.7671458676442587E-2</v>
      </c>
      <c r="K4477" s="2">
        <f t="shared" si="933"/>
        <v>5.8089659363338444E-2</v>
      </c>
      <c r="L4477" t="s">
        <v>13</v>
      </c>
    </row>
    <row r="4478" spans="1:12" hidden="1" x14ac:dyDescent="0.3">
      <c r="A4478">
        <v>39</v>
      </c>
      <c r="B4478">
        <v>135</v>
      </c>
      <c r="C4478">
        <v>1</v>
      </c>
      <c r="D4478">
        <v>24</v>
      </c>
      <c r="E4478" t="s">
        <v>18</v>
      </c>
      <c r="F4478">
        <v>10</v>
      </c>
      <c r="G4478">
        <v>6</v>
      </c>
      <c r="J4478" s="1">
        <f t="shared" si="919"/>
        <v>7.8539816339744835E-3</v>
      </c>
      <c r="K4478" s="2">
        <f t="shared" ref="K4478:K4479" si="934">EXP(-9.81042+1.86563*LN(F4478)+1.0563*LN(G4478))</f>
        <v>2.6728826664807165E-2</v>
      </c>
      <c r="L4478" t="s">
        <v>13</v>
      </c>
    </row>
    <row r="4479" spans="1:12" hidden="1" x14ac:dyDescent="0.3">
      <c r="A4479">
        <v>39</v>
      </c>
      <c r="B4479">
        <v>135</v>
      </c>
      <c r="C4479">
        <v>1</v>
      </c>
      <c r="D4479">
        <v>24</v>
      </c>
      <c r="E4479" t="s">
        <v>18</v>
      </c>
      <c r="F4479">
        <v>10</v>
      </c>
      <c r="G4479">
        <v>6</v>
      </c>
      <c r="J4479" s="1">
        <f t="shared" si="919"/>
        <v>7.8539816339744835E-3</v>
      </c>
      <c r="K4479" s="2">
        <f t="shared" si="934"/>
        <v>2.6728826664807165E-2</v>
      </c>
      <c r="L4479" t="s">
        <v>13</v>
      </c>
    </row>
    <row r="4480" spans="1:12" hidden="1" x14ac:dyDescent="0.3">
      <c r="A4480">
        <v>39</v>
      </c>
      <c r="B4480">
        <v>135</v>
      </c>
      <c r="C4480">
        <v>1</v>
      </c>
      <c r="D4480">
        <v>14</v>
      </c>
      <c r="E4480" t="s">
        <v>14</v>
      </c>
      <c r="F4480">
        <v>5</v>
      </c>
      <c r="G4480">
        <v>3</v>
      </c>
      <c r="J4480" s="1">
        <f t="shared" si="919"/>
        <v>1.9634954084936209E-3</v>
      </c>
      <c r="K4480" s="2">
        <f t="shared" ref="K4480:K4481" si="935">EXP(-9.7663+1.83097*LN(F4480)+1.09511*LN(G4480))</f>
        <v>3.6378364277704512E-3</v>
      </c>
      <c r="L4480" t="s">
        <v>13</v>
      </c>
    </row>
    <row r="4481" spans="1:12" hidden="1" x14ac:dyDescent="0.3">
      <c r="A4481">
        <v>39</v>
      </c>
      <c r="B4481">
        <v>135</v>
      </c>
      <c r="C4481">
        <v>1</v>
      </c>
      <c r="D4481">
        <v>14</v>
      </c>
      <c r="E4481" t="s">
        <v>14</v>
      </c>
      <c r="F4481">
        <v>5</v>
      </c>
      <c r="G4481">
        <v>3</v>
      </c>
      <c r="J4481" s="1">
        <f t="shared" si="919"/>
        <v>1.9634954084936209E-3</v>
      </c>
      <c r="K4481" s="2">
        <f t="shared" si="935"/>
        <v>3.6378364277704512E-3</v>
      </c>
      <c r="L4481" t="s">
        <v>13</v>
      </c>
    </row>
    <row r="4482" spans="1:12" hidden="1" x14ac:dyDescent="0.3">
      <c r="A4482">
        <v>39</v>
      </c>
      <c r="B4482">
        <v>135</v>
      </c>
      <c r="C4482">
        <v>1</v>
      </c>
      <c r="D4482">
        <v>24</v>
      </c>
      <c r="E4482" t="s">
        <v>18</v>
      </c>
      <c r="F4482">
        <v>10</v>
      </c>
      <c r="G4482">
        <v>6</v>
      </c>
      <c r="J4482" s="1">
        <f t="shared" si="919"/>
        <v>7.8539816339744835E-3</v>
      </c>
      <c r="K4482" s="2">
        <f>EXP(-9.81042+1.86563*LN(F4482)+1.0563*LN(G4482))</f>
        <v>2.6728826664807165E-2</v>
      </c>
      <c r="L4482" t="s">
        <v>13</v>
      </c>
    </row>
    <row r="4483" spans="1:12" hidden="1" x14ac:dyDescent="0.3">
      <c r="A4483">
        <v>39</v>
      </c>
      <c r="B4483">
        <v>135</v>
      </c>
      <c r="C4483">
        <v>1</v>
      </c>
      <c r="D4483">
        <v>24</v>
      </c>
      <c r="E4483" t="s">
        <v>12</v>
      </c>
      <c r="F4483">
        <v>10</v>
      </c>
      <c r="G4483">
        <v>6</v>
      </c>
      <c r="J4483" s="1">
        <f t="shared" ref="J4483:J4546" si="936">((F4483*F4483/10000)*(PI()/4*C4483))</f>
        <v>7.8539816339744835E-3</v>
      </c>
      <c r="K4483" s="2">
        <f t="shared" ref="K4483:K4486" si="937">EXP(-9.7663+1.83097*LN(F4483)+1.09511*LN(G4483))</f>
        <v>2.7649101142956961E-2</v>
      </c>
      <c r="L4483" t="s">
        <v>13</v>
      </c>
    </row>
    <row r="4484" spans="1:12" hidden="1" x14ac:dyDescent="0.3">
      <c r="A4484">
        <v>39</v>
      </c>
      <c r="B4484">
        <v>135</v>
      </c>
      <c r="C4484">
        <v>1</v>
      </c>
      <c r="D4484">
        <v>24</v>
      </c>
      <c r="E4484" t="s">
        <v>12</v>
      </c>
      <c r="F4484">
        <v>15</v>
      </c>
      <c r="G4484">
        <v>6</v>
      </c>
      <c r="J4484" s="1">
        <f t="shared" si="936"/>
        <v>1.7671458676442587E-2</v>
      </c>
      <c r="K4484" s="2">
        <f t="shared" si="937"/>
        <v>5.8089659363338444E-2</v>
      </c>
      <c r="L4484" t="s">
        <v>13</v>
      </c>
    </row>
    <row r="4485" spans="1:12" hidden="1" x14ac:dyDescent="0.3">
      <c r="A4485">
        <v>39</v>
      </c>
      <c r="B4485">
        <v>135</v>
      </c>
      <c r="C4485">
        <v>1</v>
      </c>
      <c r="D4485">
        <v>24</v>
      </c>
      <c r="E4485" t="s">
        <v>12</v>
      </c>
      <c r="F4485">
        <v>15</v>
      </c>
      <c r="G4485">
        <v>6</v>
      </c>
      <c r="J4485" s="1">
        <f t="shared" si="936"/>
        <v>1.7671458676442587E-2</v>
      </c>
      <c r="K4485" s="2">
        <f t="shared" si="937"/>
        <v>5.8089659363338444E-2</v>
      </c>
      <c r="L4485" t="s">
        <v>13</v>
      </c>
    </row>
    <row r="4486" spans="1:12" hidden="1" x14ac:dyDescent="0.3">
      <c r="A4486">
        <v>39</v>
      </c>
      <c r="B4486">
        <v>135</v>
      </c>
      <c r="C4486">
        <v>1</v>
      </c>
      <c r="D4486">
        <v>24</v>
      </c>
      <c r="E4486" t="s">
        <v>12</v>
      </c>
      <c r="F4486">
        <v>10</v>
      </c>
      <c r="G4486">
        <v>6</v>
      </c>
      <c r="J4486" s="1">
        <f t="shared" si="936"/>
        <v>7.8539816339744835E-3</v>
      </c>
      <c r="K4486" s="2">
        <f t="shared" si="937"/>
        <v>2.7649101142956961E-2</v>
      </c>
      <c r="L4486" t="s">
        <v>13</v>
      </c>
    </row>
    <row r="4487" spans="1:12" hidden="1" x14ac:dyDescent="0.3">
      <c r="A4487">
        <v>39</v>
      </c>
      <c r="B4487">
        <v>135</v>
      </c>
      <c r="C4487">
        <v>1</v>
      </c>
      <c r="D4487">
        <v>24</v>
      </c>
      <c r="E4487" t="s">
        <v>18</v>
      </c>
      <c r="F4487">
        <v>5</v>
      </c>
      <c r="G4487">
        <v>6</v>
      </c>
      <c r="J4487" s="1">
        <f t="shared" si="936"/>
        <v>1.9634954084936209E-3</v>
      </c>
      <c r="K4487" s="2">
        <f>EXP(-9.81042+1.86563*LN(F4487)+1.0563*LN(G4487))</f>
        <v>7.3344795804612326E-3</v>
      </c>
      <c r="L4487" t="s">
        <v>13</v>
      </c>
    </row>
    <row r="4488" spans="1:12" hidden="1" x14ac:dyDescent="0.3">
      <c r="A4488">
        <v>39</v>
      </c>
      <c r="B4488">
        <v>135</v>
      </c>
      <c r="C4488">
        <v>1</v>
      </c>
      <c r="D4488">
        <v>10</v>
      </c>
      <c r="E4488" t="s">
        <v>12</v>
      </c>
      <c r="F4488">
        <v>5</v>
      </c>
      <c r="G4488">
        <v>3</v>
      </c>
      <c r="J4488" s="1">
        <f t="shared" si="936"/>
        <v>1.9634954084936209E-3</v>
      </c>
      <c r="K4488" s="2">
        <f>EXP(-9.7663+1.83097*LN(F4488)+1.09511*LN(G4488))</f>
        <v>3.6378364277704512E-3</v>
      </c>
      <c r="L4488" t="s">
        <v>13</v>
      </c>
    </row>
    <row r="4489" spans="1:12" hidden="1" x14ac:dyDescent="0.3">
      <c r="A4489">
        <v>39</v>
      </c>
      <c r="B4489">
        <v>135</v>
      </c>
      <c r="C4489">
        <v>1</v>
      </c>
      <c r="D4489">
        <v>24</v>
      </c>
      <c r="E4489" t="s">
        <v>18</v>
      </c>
      <c r="F4489">
        <v>5</v>
      </c>
      <c r="G4489">
        <v>3</v>
      </c>
      <c r="J4489" s="1">
        <f t="shared" si="936"/>
        <v>1.9634954084936209E-3</v>
      </c>
      <c r="K4489" s="2">
        <f t="shared" ref="K4489:K4490" si="938">EXP(-9.81042+1.86563*LN(F4489)+1.0563*LN(G4489))</f>
        <v>3.5268851656513989E-3</v>
      </c>
      <c r="L4489" t="s">
        <v>13</v>
      </c>
    </row>
    <row r="4490" spans="1:12" hidden="1" x14ac:dyDescent="0.3">
      <c r="A4490">
        <v>39</v>
      </c>
      <c r="B4490">
        <v>135</v>
      </c>
      <c r="C4490">
        <v>1</v>
      </c>
      <c r="D4490">
        <v>24</v>
      </c>
      <c r="E4490" t="s">
        <v>18</v>
      </c>
      <c r="F4490">
        <v>10</v>
      </c>
      <c r="G4490">
        <v>6</v>
      </c>
      <c r="J4490" s="1">
        <f t="shared" si="936"/>
        <v>7.8539816339744835E-3</v>
      </c>
      <c r="K4490" s="2">
        <f t="shared" si="938"/>
        <v>2.6728826664807165E-2</v>
      </c>
      <c r="L4490" t="s">
        <v>13</v>
      </c>
    </row>
    <row r="4491" spans="1:12" hidden="1" x14ac:dyDescent="0.3">
      <c r="A4491">
        <v>39</v>
      </c>
      <c r="B4491">
        <v>135</v>
      </c>
      <c r="C4491">
        <v>1</v>
      </c>
      <c r="D4491">
        <v>22</v>
      </c>
      <c r="E4491" t="s">
        <v>15</v>
      </c>
      <c r="F4491">
        <v>5</v>
      </c>
      <c r="G4491">
        <v>3</v>
      </c>
      <c r="J4491" s="1">
        <f t="shared" si="936"/>
        <v>1.9634954084936209E-3</v>
      </c>
      <c r="K4491" s="2">
        <f t="shared" ref="K4491:K4495" si="939">EXP(-9.7663+1.83097*LN(F4491)+1.09511*LN(G4491))</f>
        <v>3.6378364277704512E-3</v>
      </c>
      <c r="L4491" t="s">
        <v>13</v>
      </c>
    </row>
    <row r="4492" spans="1:12" hidden="1" x14ac:dyDescent="0.3">
      <c r="A4492">
        <v>39</v>
      </c>
      <c r="B4492">
        <v>135</v>
      </c>
      <c r="C4492">
        <v>1</v>
      </c>
      <c r="D4492">
        <v>24</v>
      </c>
      <c r="E4492" t="s">
        <v>12</v>
      </c>
      <c r="F4492">
        <v>15</v>
      </c>
      <c r="G4492">
        <v>6</v>
      </c>
      <c r="J4492" s="1">
        <f t="shared" si="936"/>
        <v>1.7671458676442587E-2</v>
      </c>
      <c r="K4492" s="2">
        <f t="shared" si="939"/>
        <v>5.8089659363338444E-2</v>
      </c>
      <c r="L4492" t="s">
        <v>13</v>
      </c>
    </row>
    <row r="4493" spans="1:12" hidden="1" x14ac:dyDescent="0.3">
      <c r="A4493">
        <v>39</v>
      </c>
      <c r="B4493">
        <v>135</v>
      </c>
      <c r="C4493">
        <v>1</v>
      </c>
      <c r="D4493">
        <v>24</v>
      </c>
      <c r="E4493" t="s">
        <v>12</v>
      </c>
      <c r="F4493">
        <v>10</v>
      </c>
      <c r="G4493">
        <v>6</v>
      </c>
      <c r="J4493" s="1">
        <f t="shared" si="936"/>
        <v>7.8539816339744835E-3</v>
      </c>
      <c r="K4493" s="2">
        <f t="shared" si="939"/>
        <v>2.7649101142956961E-2</v>
      </c>
      <c r="L4493" t="s">
        <v>13</v>
      </c>
    </row>
    <row r="4494" spans="1:12" hidden="1" x14ac:dyDescent="0.3">
      <c r="A4494">
        <v>39</v>
      </c>
      <c r="B4494">
        <v>135</v>
      </c>
      <c r="C4494">
        <v>1</v>
      </c>
      <c r="D4494">
        <v>24</v>
      </c>
      <c r="E4494" t="s">
        <v>12</v>
      </c>
      <c r="F4494">
        <v>10</v>
      </c>
      <c r="G4494">
        <v>6</v>
      </c>
      <c r="J4494" s="1">
        <f t="shared" si="936"/>
        <v>7.8539816339744835E-3</v>
      </c>
      <c r="K4494" s="2">
        <f t="shared" si="939"/>
        <v>2.7649101142956961E-2</v>
      </c>
      <c r="L4494" t="s">
        <v>13</v>
      </c>
    </row>
    <row r="4495" spans="1:12" hidden="1" x14ac:dyDescent="0.3">
      <c r="A4495">
        <v>39</v>
      </c>
      <c r="B4495">
        <v>135</v>
      </c>
      <c r="C4495">
        <v>1</v>
      </c>
      <c r="D4495">
        <v>24</v>
      </c>
      <c r="E4495" t="s">
        <v>12</v>
      </c>
      <c r="F4495">
        <v>15</v>
      </c>
      <c r="G4495">
        <v>6</v>
      </c>
      <c r="J4495" s="1">
        <f t="shared" si="936"/>
        <v>1.7671458676442587E-2</v>
      </c>
      <c r="K4495" s="2">
        <f t="shared" si="939"/>
        <v>5.8089659363338444E-2</v>
      </c>
      <c r="L4495" t="s">
        <v>13</v>
      </c>
    </row>
    <row r="4496" spans="1:12" hidden="1" x14ac:dyDescent="0.3">
      <c r="A4496">
        <v>39</v>
      </c>
      <c r="B4496">
        <v>135</v>
      </c>
      <c r="C4496">
        <v>1</v>
      </c>
      <c r="D4496">
        <v>24</v>
      </c>
      <c r="E4496" t="s">
        <v>18</v>
      </c>
      <c r="F4496">
        <v>15</v>
      </c>
      <c r="G4496">
        <v>6</v>
      </c>
      <c r="J4496" s="1">
        <f t="shared" si="936"/>
        <v>1.7671458676442587E-2</v>
      </c>
      <c r="K4496" s="2">
        <f t="shared" ref="K4496:K4497" si="940">EXP(-9.81042+1.86563*LN(F4496)+1.0563*LN(G4496))</f>
        <v>5.6950957515054322E-2</v>
      </c>
      <c r="L4496" t="s">
        <v>13</v>
      </c>
    </row>
    <row r="4497" spans="1:12" hidden="1" x14ac:dyDescent="0.3">
      <c r="A4497">
        <v>39</v>
      </c>
      <c r="B4497">
        <v>135</v>
      </c>
      <c r="C4497">
        <v>1</v>
      </c>
      <c r="D4497">
        <v>24</v>
      </c>
      <c r="E4497" t="s">
        <v>18</v>
      </c>
      <c r="F4497">
        <v>10</v>
      </c>
      <c r="G4497">
        <v>6</v>
      </c>
      <c r="J4497" s="1">
        <f t="shared" si="936"/>
        <v>7.8539816339744835E-3</v>
      </c>
      <c r="K4497" s="2">
        <f t="shared" si="940"/>
        <v>2.6728826664807165E-2</v>
      </c>
      <c r="L4497" t="s">
        <v>13</v>
      </c>
    </row>
    <row r="4498" spans="1:12" hidden="1" x14ac:dyDescent="0.3">
      <c r="A4498">
        <v>39</v>
      </c>
      <c r="B4498">
        <v>135</v>
      </c>
      <c r="C4498">
        <v>1</v>
      </c>
      <c r="D4498">
        <v>24</v>
      </c>
      <c r="E4498" t="s">
        <v>12</v>
      </c>
      <c r="F4498">
        <v>5</v>
      </c>
      <c r="G4498">
        <v>6</v>
      </c>
      <c r="J4498" s="1">
        <f t="shared" si="936"/>
        <v>1.9634954084936209E-3</v>
      </c>
      <c r="K4498" s="2">
        <f>EXP(-9.7663+1.83097*LN(F4498)+1.09511*LN(G4498))</f>
        <v>7.7714870209617563E-3</v>
      </c>
      <c r="L4498" t="s">
        <v>13</v>
      </c>
    </row>
    <row r="4499" spans="1:12" hidden="1" x14ac:dyDescent="0.3">
      <c r="A4499">
        <v>39</v>
      </c>
      <c r="B4499">
        <v>135</v>
      </c>
      <c r="C4499">
        <v>1</v>
      </c>
      <c r="D4499">
        <v>24</v>
      </c>
      <c r="E4499" t="s">
        <v>18</v>
      </c>
      <c r="F4499">
        <v>10</v>
      </c>
      <c r="G4499">
        <v>5</v>
      </c>
      <c r="J4499" s="1">
        <f t="shared" si="936"/>
        <v>7.8539816339744835E-3</v>
      </c>
      <c r="K4499" s="2">
        <f>EXP(-9.81042+1.86563*LN(F4499)+1.0563*LN(G4499))</f>
        <v>2.2046555420420225E-2</v>
      </c>
      <c r="L4499" t="s">
        <v>13</v>
      </c>
    </row>
    <row r="4500" spans="1:12" hidden="1" x14ac:dyDescent="0.3">
      <c r="A4500">
        <v>39</v>
      </c>
      <c r="B4500">
        <v>135</v>
      </c>
      <c r="C4500">
        <v>1</v>
      </c>
      <c r="D4500">
        <v>10</v>
      </c>
      <c r="E4500" t="s">
        <v>12</v>
      </c>
      <c r="F4500">
        <v>10</v>
      </c>
      <c r="G4500">
        <v>3</v>
      </c>
      <c r="J4500" s="1">
        <f t="shared" si="936"/>
        <v>7.8539816339744835E-3</v>
      </c>
      <c r="K4500" s="2">
        <f t="shared" ref="K4500:K4501" si="941">EXP(-9.7663+1.83097*LN(F4500)+1.09511*LN(G4500))</f>
        <v>1.2942556175112916E-2</v>
      </c>
      <c r="L4500" t="s">
        <v>13</v>
      </c>
    </row>
    <row r="4501" spans="1:12" hidden="1" x14ac:dyDescent="0.3">
      <c r="A4501">
        <v>39</v>
      </c>
      <c r="B4501">
        <v>135</v>
      </c>
      <c r="C4501">
        <v>1</v>
      </c>
      <c r="D4501">
        <v>14</v>
      </c>
      <c r="E4501" t="s">
        <v>14</v>
      </c>
      <c r="F4501">
        <v>5</v>
      </c>
      <c r="G4501">
        <v>3</v>
      </c>
      <c r="J4501" s="1">
        <f t="shared" si="936"/>
        <v>1.9634954084936209E-3</v>
      </c>
      <c r="K4501" s="2">
        <f t="shared" si="941"/>
        <v>3.6378364277704512E-3</v>
      </c>
      <c r="L4501" t="s">
        <v>13</v>
      </c>
    </row>
    <row r="4502" spans="1:12" hidden="1" x14ac:dyDescent="0.3">
      <c r="A4502">
        <v>39</v>
      </c>
      <c r="B4502">
        <v>135</v>
      </c>
      <c r="C4502">
        <v>1</v>
      </c>
      <c r="D4502">
        <v>24</v>
      </c>
      <c r="E4502" t="s">
        <v>18</v>
      </c>
      <c r="F4502">
        <v>10</v>
      </c>
      <c r="G4502">
        <v>3</v>
      </c>
      <c r="J4502" s="1">
        <f t="shared" si="936"/>
        <v>7.8539816339744835E-3</v>
      </c>
      <c r="K4502" s="2">
        <f>EXP(-9.81042+1.86563*LN(F4502)+1.0563*LN(G4502))</f>
        <v>1.285292313179332E-2</v>
      </c>
      <c r="L4502" t="s">
        <v>13</v>
      </c>
    </row>
    <row r="4503" spans="1:12" hidden="1" x14ac:dyDescent="0.3">
      <c r="A4503">
        <v>39</v>
      </c>
      <c r="B4503">
        <v>135</v>
      </c>
      <c r="C4503">
        <v>1</v>
      </c>
      <c r="D4503">
        <v>10</v>
      </c>
      <c r="E4503" t="s">
        <v>12</v>
      </c>
      <c r="F4503">
        <v>25</v>
      </c>
      <c r="G4503">
        <v>6</v>
      </c>
      <c r="J4503" s="1">
        <f t="shared" si="936"/>
        <v>4.9087385212340517E-2</v>
      </c>
      <c r="K4503" s="2">
        <f t="shared" ref="K4503:K4511" si="942">EXP(-9.7663+1.83097*LN(F4503)+1.09511*LN(G4503))</f>
        <v>0.14801210491524977</v>
      </c>
      <c r="L4503" t="s">
        <v>17</v>
      </c>
    </row>
    <row r="4504" spans="1:12" hidden="1" x14ac:dyDescent="0.3">
      <c r="A4504">
        <v>39</v>
      </c>
      <c r="B4504">
        <v>135</v>
      </c>
      <c r="C4504">
        <v>1</v>
      </c>
      <c r="D4504">
        <v>24</v>
      </c>
      <c r="E4504" t="s">
        <v>15</v>
      </c>
      <c r="F4504">
        <v>5</v>
      </c>
      <c r="G4504">
        <v>3</v>
      </c>
      <c r="J4504" s="1">
        <f t="shared" si="936"/>
        <v>1.9634954084936209E-3</v>
      </c>
      <c r="K4504" s="2">
        <f t="shared" si="942"/>
        <v>3.6378364277704512E-3</v>
      </c>
      <c r="L4504" t="s">
        <v>13</v>
      </c>
    </row>
    <row r="4505" spans="1:12" hidden="1" x14ac:dyDescent="0.3">
      <c r="A4505">
        <v>39</v>
      </c>
      <c r="B4505">
        <v>135</v>
      </c>
      <c r="C4505">
        <v>1</v>
      </c>
      <c r="D4505">
        <v>24</v>
      </c>
      <c r="E4505" t="s">
        <v>15</v>
      </c>
      <c r="F4505">
        <v>10</v>
      </c>
      <c r="G4505">
        <v>5</v>
      </c>
      <c r="J4505" s="1">
        <f t="shared" si="936"/>
        <v>7.8539816339744835E-3</v>
      </c>
      <c r="K4505" s="2">
        <f t="shared" si="942"/>
        <v>2.2644818432641822E-2</v>
      </c>
      <c r="L4505" t="s">
        <v>13</v>
      </c>
    </row>
    <row r="4506" spans="1:12" hidden="1" x14ac:dyDescent="0.3">
      <c r="A4506">
        <v>39</v>
      </c>
      <c r="B4506">
        <v>135</v>
      </c>
      <c r="C4506">
        <v>1</v>
      </c>
      <c r="D4506">
        <v>24</v>
      </c>
      <c r="E4506" t="s">
        <v>15</v>
      </c>
      <c r="F4506">
        <v>15</v>
      </c>
      <c r="G4506">
        <v>6</v>
      </c>
      <c r="J4506" s="1">
        <f t="shared" si="936"/>
        <v>1.7671458676442587E-2</v>
      </c>
      <c r="K4506" s="2">
        <f t="shared" si="942"/>
        <v>5.8089659363338444E-2</v>
      </c>
      <c r="L4506" t="s">
        <v>13</v>
      </c>
    </row>
    <row r="4507" spans="1:12" hidden="1" x14ac:dyDescent="0.3">
      <c r="A4507">
        <v>39</v>
      </c>
      <c r="B4507">
        <v>135</v>
      </c>
      <c r="C4507">
        <v>1</v>
      </c>
      <c r="D4507">
        <v>24</v>
      </c>
      <c r="E4507" t="s">
        <v>15</v>
      </c>
      <c r="F4507">
        <v>10</v>
      </c>
      <c r="G4507">
        <v>6</v>
      </c>
      <c r="J4507" s="1">
        <f t="shared" si="936"/>
        <v>7.8539816339744835E-3</v>
      </c>
      <c r="K4507" s="2">
        <f t="shared" si="942"/>
        <v>2.7649101142956961E-2</v>
      </c>
      <c r="L4507" t="s">
        <v>13</v>
      </c>
    </row>
    <row r="4508" spans="1:12" hidden="1" x14ac:dyDescent="0.3">
      <c r="A4508">
        <v>39</v>
      </c>
      <c r="B4508">
        <v>135</v>
      </c>
      <c r="C4508">
        <v>1</v>
      </c>
      <c r="D4508">
        <v>24</v>
      </c>
      <c r="E4508" t="s">
        <v>15</v>
      </c>
      <c r="F4508">
        <v>5</v>
      </c>
      <c r="G4508">
        <v>6</v>
      </c>
      <c r="J4508" s="1">
        <f t="shared" si="936"/>
        <v>1.9634954084936209E-3</v>
      </c>
      <c r="K4508" s="2">
        <f t="shared" si="942"/>
        <v>7.7714870209617563E-3</v>
      </c>
      <c r="L4508" t="s">
        <v>13</v>
      </c>
    </row>
    <row r="4509" spans="1:12" hidden="1" x14ac:dyDescent="0.3">
      <c r="A4509">
        <v>39</v>
      </c>
      <c r="B4509">
        <v>135</v>
      </c>
      <c r="C4509">
        <v>1</v>
      </c>
      <c r="D4509">
        <v>22</v>
      </c>
      <c r="E4509" t="s">
        <v>15</v>
      </c>
      <c r="F4509">
        <v>5</v>
      </c>
      <c r="G4509">
        <v>3</v>
      </c>
      <c r="J4509" s="1">
        <f t="shared" si="936"/>
        <v>1.9634954084936209E-3</v>
      </c>
      <c r="K4509" s="2">
        <f t="shared" si="942"/>
        <v>3.6378364277704512E-3</v>
      </c>
      <c r="L4509" t="s">
        <v>13</v>
      </c>
    </row>
    <row r="4510" spans="1:12" hidden="1" x14ac:dyDescent="0.3">
      <c r="A4510">
        <v>39</v>
      </c>
      <c r="B4510">
        <v>135</v>
      </c>
      <c r="C4510">
        <v>1</v>
      </c>
      <c r="D4510">
        <v>10</v>
      </c>
      <c r="E4510" t="s">
        <v>12</v>
      </c>
      <c r="F4510">
        <v>5</v>
      </c>
      <c r="G4510">
        <v>3</v>
      </c>
      <c r="J4510" s="1">
        <f t="shared" si="936"/>
        <v>1.9634954084936209E-3</v>
      </c>
      <c r="K4510" s="2">
        <f t="shared" si="942"/>
        <v>3.6378364277704512E-3</v>
      </c>
      <c r="L4510" t="s">
        <v>13</v>
      </c>
    </row>
    <row r="4511" spans="1:12" hidden="1" x14ac:dyDescent="0.3">
      <c r="A4511">
        <v>39</v>
      </c>
      <c r="B4511">
        <v>135</v>
      </c>
      <c r="C4511">
        <v>1</v>
      </c>
      <c r="D4511">
        <v>14</v>
      </c>
      <c r="E4511" t="s">
        <v>14</v>
      </c>
      <c r="F4511">
        <v>5</v>
      </c>
      <c r="G4511">
        <v>3</v>
      </c>
      <c r="J4511" s="1">
        <f t="shared" si="936"/>
        <v>1.9634954084936209E-3</v>
      </c>
      <c r="K4511" s="2">
        <f t="shared" si="942"/>
        <v>3.6378364277704512E-3</v>
      </c>
      <c r="L4511" t="s">
        <v>13</v>
      </c>
    </row>
    <row r="4512" spans="1:12" hidden="1" x14ac:dyDescent="0.3">
      <c r="A4512">
        <v>39</v>
      </c>
      <c r="B4512">
        <v>135</v>
      </c>
      <c r="C4512">
        <v>1</v>
      </c>
      <c r="D4512">
        <v>24</v>
      </c>
      <c r="E4512" t="s">
        <v>18</v>
      </c>
      <c r="F4512">
        <v>10</v>
      </c>
      <c r="G4512">
        <v>3</v>
      </c>
      <c r="J4512" s="1">
        <f t="shared" si="936"/>
        <v>7.8539816339744835E-3</v>
      </c>
      <c r="K4512" s="2">
        <f>EXP(-9.81042+1.86563*LN(F4512)+1.0563*LN(G4512))</f>
        <v>1.285292313179332E-2</v>
      </c>
      <c r="L4512" t="s">
        <v>13</v>
      </c>
    </row>
    <row r="4513" spans="1:12" hidden="1" x14ac:dyDescent="0.3">
      <c r="A4513">
        <v>39</v>
      </c>
      <c r="B4513">
        <v>135</v>
      </c>
      <c r="C4513">
        <v>1</v>
      </c>
      <c r="D4513">
        <v>10</v>
      </c>
      <c r="E4513" t="s">
        <v>12</v>
      </c>
      <c r="F4513">
        <v>25</v>
      </c>
      <c r="G4513">
        <v>6</v>
      </c>
      <c r="J4513" s="1">
        <f t="shared" si="936"/>
        <v>4.9087385212340517E-2</v>
      </c>
      <c r="K4513" s="2">
        <f t="shared" ref="K4513:K4514" si="943">EXP(-9.7663+1.83097*LN(F4513)+1.09511*LN(G4513))</f>
        <v>0.14801210491524977</v>
      </c>
      <c r="L4513" t="s">
        <v>17</v>
      </c>
    </row>
    <row r="4514" spans="1:12" hidden="1" x14ac:dyDescent="0.3">
      <c r="A4514">
        <v>39</v>
      </c>
      <c r="B4514">
        <v>135</v>
      </c>
      <c r="C4514">
        <v>1</v>
      </c>
      <c r="D4514">
        <v>24</v>
      </c>
      <c r="E4514" t="s">
        <v>12</v>
      </c>
      <c r="F4514">
        <v>5</v>
      </c>
      <c r="G4514">
        <v>3</v>
      </c>
      <c r="J4514" s="1">
        <f t="shared" si="936"/>
        <v>1.9634954084936209E-3</v>
      </c>
      <c r="K4514" s="2">
        <f t="shared" si="943"/>
        <v>3.6378364277704512E-3</v>
      </c>
      <c r="L4514" t="s">
        <v>13</v>
      </c>
    </row>
    <row r="4515" spans="1:12" hidden="1" x14ac:dyDescent="0.3">
      <c r="A4515">
        <v>39</v>
      </c>
      <c r="B4515">
        <v>135</v>
      </c>
      <c r="C4515">
        <v>1</v>
      </c>
      <c r="D4515">
        <v>24</v>
      </c>
      <c r="E4515" t="s">
        <v>18</v>
      </c>
      <c r="F4515">
        <v>10</v>
      </c>
      <c r="G4515">
        <v>5</v>
      </c>
      <c r="J4515" s="1">
        <f t="shared" si="936"/>
        <v>7.8539816339744835E-3</v>
      </c>
      <c r="K4515" s="2">
        <f>EXP(-9.81042+1.86563*LN(F4515)+1.0563*LN(G4515))</f>
        <v>2.2046555420420225E-2</v>
      </c>
      <c r="L4515" t="s">
        <v>13</v>
      </c>
    </row>
    <row r="4516" spans="1:12" hidden="1" x14ac:dyDescent="0.3">
      <c r="A4516">
        <v>39</v>
      </c>
      <c r="B4516">
        <v>135</v>
      </c>
      <c r="C4516">
        <v>1</v>
      </c>
      <c r="D4516">
        <v>10</v>
      </c>
      <c r="E4516" t="s">
        <v>12</v>
      </c>
      <c r="F4516">
        <v>10</v>
      </c>
      <c r="G4516">
        <v>3</v>
      </c>
      <c r="J4516" s="1">
        <f t="shared" si="936"/>
        <v>7.8539816339744835E-3</v>
      </c>
      <c r="K4516" s="2">
        <f t="shared" ref="K4516:K4521" si="944">EXP(-9.7663+1.83097*LN(F4516)+1.09511*LN(G4516))</f>
        <v>1.2942556175112916E-2</v>
      </c>
      <c r="L4516" t="s">
        <v>13</v>
      </c>
    </row>
    <row r="4517" spans="1:12" hidden="1" x14ac:dyDescent="0.3">
      <c r="A4517">
        <v>39</v>
      </c>
      <c r="B4517">
        <v>135</v>
      </c>
      <c r="C4517">
        <v>1</v>
      </c>
      <c r="D4517">
        <v>10</v>
      </c>
      <c r="E4517" t="s">
        <v>12</v>
      </c>
      <c r="F4517">
        <v>5</v>
      </c>
      <c r="G4517">
        <v>3</v>
      </c>
      <c r="J4517" s="1">
        <f t="shared" si="936"/>
        <v>1.9634954084936209E-3</v>
      </c>
      <c r="K4517" s="2">
        <f t="shared" si="944"/>
        <v>3.6378364277704512E-3</v>
      </c>
      <c r="L4517" t="s">
        <v>13</v>
      </c>
    </row>
    <row r="4518" spans="1:12" hidden="1" x14ac:dyDescent="0.3">
      <c r="A4518">
        <v>39</v>
      </c>
      <c r="B4518">
        <v>135</v>
      </c>
      <c r="C4518">
        <v>1</v>
      </c>
      <c r="D4518">
        <v>24</v>
      </c>
      <c r="E4518" t="s">
        <v>12</v>
      </c>
      <c r="F4518">
        <v>5</v>
      </c>
      <c r="G4518">
        <v>3</v>
      </c>
      <c r="J4518" s="1">
        <f t="shared" si="936"/>
        <v>1.9634954084936209E-3</v>
      </c>
      <c r="K4518" s="2">
        <f t="shared" si="944"/>
        <v>3.6378364277704512E-3</v>
      </c>
      <c r="L4518" t="s">
        <v>13</v>
      </c>
    </row>
    <row r="4519" spans="1:12" hidden="1" x14ac:dyDescent="0.3">
      <c r="A4519">
        <v>39</v>
      </c>
      <c r="B4519">
        <v>135</v>
      </c>
      <c r="C4519">
        <v>1</v>
      </c>
      <c r="D4519">
        <v>24</v>
      </c>
      <c r="E4519" t="s">
        <v>12</v>
      </c>
      <c r="F4519">
        <v>10</v>
      </c>
      <c r="G4519">
        <v>6</v>
      </c>
      <c r="J4519" s="1">
        <f t="shared" si="936"/>
        <v>7.8539816339744835E-3</v>
      </c>
      <c r="K4519" s="2">
        <f t="shared" si="944"/>
        <v>2.7649101142956961E-2</v>
      </c>
      <c r="L4519" t="s">
        <v>13</v>
      </c>
    </row>
    <row r="4520" spans="1:12" hidden="1" x14ac:dyDescent="0.3">
      <c r="A4520">
        <v>38</v>
      </c>
      <c r="B4520">
        <v>143</v>
      </c>
      <c r="C4520">
        <v>1</v>
      </c>
      <c r="D4520">
        <v>24</v>
      </c>
      <c r="E4520" t="s">
        <v>12</v>
      </c>
      <c r="F4520">
        <v>15</v>
      </c>
      <c r="G4520">
        <v>6</v>
      </c>
      <c r="J4520" s="1">
        <f t="shared" si="936"/>
        <v>1.7671458676442587E-2</v>
      </c>
      <c r="K4520" s="2">
        <f t="shared" si="944"/>
        <v>5.8089659363338444E-2</v>
      </c>
      <c r="L4520" t="s">
        <v>13</v>
      </c>
    </row>
    <row r="4521" spans="1:12" hidden="1" x14ac:dyDescent="0.3">
      <c r="A4521">
        <v>38</v>
      </c>
      <c r="B4521">
        <v>143</v>
      </c>
      <c r="C4521">
        <v>1</v>
      </c>
      <c r="D4521">
        <v>24</v>
      </c>
      <c r="E4521" t="s">
        <v>12</v>
      </c>
      <c r="F4521">
        <v>10</v>
      </c>
      <c r="G4521">
        <v>6</v>
      </c>
      <c r="J4521" s="1">
        <f t="shared" si="936"/>
        <v>7.8539816339744835E-3</v>
      </c>
      <c r="K4521" s="2">
        <f t="shared" si="944"/>
        <v>2.7649101142956961E-2</v>
      </c>
      <c r="L4521" t="s">
        <v>13</v>
      </c>
    </row>
    <row r="4522" spans="1:12" hidden="1" x14ac:dyDescent="0.3">
      <c r="A4522">
        <v>38</v>
      </c>
      <c r="B4522">
        <v>143</v>
      </c>
      <c r="C4522">
        <v>1</v>
      </c>
      <c r="D4522">
        <v>24</v>
      </c>
      <c r="E4522" t="s">
        <v>18</v>
      </c>
      <c r="F4522">
        <v>5</v>
      </c>
      <c r="G4522">
        <v>6</v>
      </c>
      <c r="J4522" s="1">
        <f t="shared" si="936"/>
        <v>1.9634954084936209E-3</v>
      </c>
      <c r="K4522" s="2">
        <f>EXP(-9.81042+1.86563*LN(F4522)+1.0563*LN(G4522))</f>
        <v>7.3344795804612326E-3</v>
      </c>
      <c r="L4522" t="s">
        <v>13</v>
      </c>
    </row>
    <row r="4523" spans="1:12" hidden="1" x14ac:dyDescent="0.3">
      <c r="A4523">
        <v>38</v>
      </c>
      <c r="B4523">
        <v>143</v>
      </c>
      <c r="C4523">
        <v>1</v>
      </c>
      <c r="D4523">
        <v>22</v>
      </c>
      <c r="E4523" t="s">
        <v>15</v>
      </c>
      <c r="F4523">
        <v>5</v>
      </c>
      <c r="G4523">
        <v>3</v>
      </c>
      <c r="J4523" s="1">
        <f t="shared" si="936"/>
        <v>1.9634954084936209E-3</v>
      </c>
      <c r="K4523" s="2">
        <f t="shared" ref="K4523:K4524" si="945">EXP(-9.7663+1.83097*LN(F4523)+1.09511*LN(G4523))</f>
        <v>3.6378364277704512E-3</v>
      </c>
      <c r="L4523" t="s">
        <v>13</v>
      </c>
    </row>
    <row r="4524" spans="1:12" hidden="1" x14ac:dyDescent="0.3">
      <c r="A4524">
        <v>38</v>
      </c>
      <c r="B4524">
        <v>143</v>
      </c>
      <c r="C4524">
        <v>1</v>
      </c>
      <c r="D4524">
        <v>14</v>
      </c>
      <c r="E4524" t="s">
        <v>14</v>
      </c>
      <c r="F4524">
        <v>5</v>
      </c>
      <c r="G4524">
        <v>3</v>
      </c>
      <c r="J4524" s="1">
        <f t="shared" si="936"/>
        <v>1.9634954084936209E-3</v>
      </c>
      <c r="K4524" s="2">
        <f t="shared" si="945"/>
        <v>3.6378364277704512E-3</v>
      </c>
      <c r="L4524" t="s">
        <v>13</v>
      </c>
    </row>
    <row r="4525" spans="1:12" hidden="1" x14ac:dyDescent="0.3">
      <c r="A4525">
        <v>38</v>
      </c>
      <c r="B4525">
        <v>143</v>
      </c>
      <c r="C4525">
        <v>1</v>
      </c>
      <c r="D4525">
        <v>2</v>
      </c>
      <c r="E4525" t="s">
        <v>16</v>
      </c>
      <c r="F4525">
        <v>10</v>
      </c>
      <c r="G4525">
        <v>10</v>
      </c>
      <c r="J4525" s="1">
        <f t="shared" si="936"/>
        <v>7.8539816339744835E-3</v>
      </c>
      <c r="K4525" s="2">
        <f>EXP(-9.81042+1.86563*LN(F4525)+1.0563*LN(G4525))</f>
        <v>4.5847824058857317E-2</v>
      </c>
      <c r="L4525" t="s">
        <v>13</v>
      </c>
    </row>
    <row r="4526" spans="1:12" hidden="1" x14ac:dyDescent="0.3">
      <c r="A4526">
        <v>38</v>
      </c>
      <c r="B4526">
        <v>143</v>
      </c>
      <c r="C4526">
        <v>1</v>
      </c>
      <c r="D4526">
        <v>10</v>
      </c>
      <c r="E4526" t="s">
        <v>12</v>
      </c>
      <c r="F4526">
        <v>25</v>
      </c>
      <c r="G4526">
        <v>6</v>
      </c>
      <c r="J4526" s="1">
        <f t="shared" si="936"/>
        <v>4.9087385212340517E-2</v>
      </c>
      <c r="K4526" s="2">
        <f>EXP(-9.7663+1.83097*LN(F4526)+1.09511*LN(G4526))</f>
        <v>0.14801210491524977</v>
      </c>
      <c r="L4526" t="s">
        <v>17</v>
      </c>
    </row>
    <row r="4527" spans="1:12" hidden="1" x14ac:dyDescent="0.3">
      <c r="A4527">
        <v>38</v>
      </c>
      <c r="B4527">
        <v>143</v>
      </c>
      <c r="C4527">
        <v>1</v>
      </c>
      <c r="D4527">
        <v>2</v>
      </c>
      <c r="E4527" t="s">
        <v>16</v>
      </c>
      <c r="F4527">
        <v>15</v>
      </c>
      <c r="G4527">
        <v>10</v>
      </c>
      <c r="J4527" s="1">
        <f t="shared" si="936"/>
        <v>1.7671458676442587E-2</v>
      </c>
      <c r="K4527" s="2">
        <f>EXP(-9.81042+1.86563*LN(F4527)+1.0563*LN(G4527))</f>
        <v>9.7687695493628809E-2</v>
      </c>
      <c r="L4527" t="s">
        <v>13</v>
      </c>
    </row>
    <row r="4528" spans="1:12" hidden="1" x14ac:dyDescent="0.3">
      <c r="A4528">
        <v>38</v>
      </c>
      <c r="B4528">
        <v>143</v>
      </c>
      <c r="C4528">
        <v>1</v>
      </c>
      <c r="D4528">
        <v>10</v>
      </c>
      <c r="E4528" t="s">
        <v>12</v>
      </c>
      <c r="F4528">
        <v>25</v>
      </c>
      <c r="G4528">
        <v>6</v>
      </c>
      <c r="J4528" s="1">
        <f t="shared" si="936"/>
        <v>4.9087385212340517E-2</v>
      </c>
      <c r="K4528" s="2">
        <f t="shared" ref="K4528:K4536" si="946">EXP(-9.7663+1.83097*LN(F4528)+1.09511*LN(G4528))</f>
        <v>0.14801210491524977</v>
      </c>
      <c r="L4528" t="s">
        <v>17</v>
      </c>
    </row>
    <row r="4529" spans="1:12" hidden="1" x14ac:dyDescent="0.3">
      <c r="A4529">
        <v>38</v>
      </c>
      <c r="B4529">
        <v>143</v>
      </c>
      <c r="C4529">
        <v>1</v>
      </c>
      <c r="D4529">
        <v>24</v>
      </c>
      <c r="E4529" t="s">
        <v>12</v>
      </c>
      <c r="F4529">
        <v>5</v>
      </c>
      <c r="G4529">
        <v>3</v>
      </c>
      <c r="J4529" s="1">
        <f t="shared" si="936"/>
        <v>1.9634954084936209E-3</v>
      </c>
      <c r="K4529" s="2">
        <f t="shared" si="946"/>
        <v>3.6378364277704512E-3</v>
      </c>
      <c r="L4529" t="s">
        <v>13</v>
      </c>
    </row>
    <row r="4530" spans="1:12" hidden="1" x14ac:dyDescent="0.3">
      <c r="A4530">
        <v>38</v>
      </c>
      <c r="B4530">
        <v>143</v>
      </c>
      <c r="C4530">
        <v>1</v>
      </c>
      <c r="D4530">
        <v>24</v>
      </c>
      <c r="E4530" t="s">
        <v>12</v>
      </c>
      <c r="F4530">
        <v>20</v>
      </c>
      <c r="G4530">
        <v>3</v>
      </c>
      <c r="J4530" s="1">
        <f t="shared" si="936"/>
        <v>3.1415926535897934E-2</v>
      </c>
      <c r="K4530" s="2">
        <f t="shared" si="946"/>
        <v>4.6046534436573458E-2</v>
      </c>
      <c r="L4530" t="s">
        <v>17</v>
      </c>
    </row>
    <row r="4531" spans="1:12" hidden="1" x14ac:dyDescent="0.3">
      <c r="A4531">
        <v>38</v>
      </c>
      <c r="B4531">
        <v>143</v>
      </c>
      <c r="C4531">
        <v>1</v>
      </c>
      <c r="D4531">
        <v>24</v>
      </c>
      <c r="E4531" t="s">
        <v>12</v>
      </c>
      <c r="F4531">
        <v>10</v>
      </c>
      <c r="G4531">
        <v>3</v>
      </c>
      <c r="J4531" s="1">
        <f t="shared" si="936"/>
        <v>7.8539816339744835E-3</v>
      </c>
      <c r="K4531" s="2">
        <f t="shared" si="946"/>
        <v>1.2942556175112916E-2</v>
      </c>
      <c r="L4531" t="s">
        <v>13</v>
      </c>
    </row>
    <row r="4532" spans="1:12" hidden="1" x14ac:dyDescent="0.3">
      <c r="A4532">
        <v>38</v>
      </c>
      <c r="B4532">
        <v>143</v>
      </c>
      <c r="C4532">
        <v>1</v>
      </c>
      <c r="D4532">
        <v>24</v>
      </c>
      <c r="E4532" t="s">
        <v>12</v>
      </c>
      <c r="F4532">
        <v>15</v>
      </c>
      <c r="G4532">
        <v>6</v>
      </c>
      <c r="J4532" s="1">
        <f t="shared" si="936"/>
        <v>1.7671458676442587E-2</v>
      </c>
      <c r="K4532" s="2">
        <f t="shared" si="946"/>
        <v>5.8089659363338444E-2</v>
      </c>
      <c r="L4532" t="s">
        <v>13</v>
      </c>
    </row>
    <row r="4533" spans="1:12" hidden="1" x14ac:dyDescent="0.3">
      <c r="A4533">
        <v>38</v>
      </c>
      <c r="B4533">
        <v>143</v>
      </c>
      <c r="C4533">
        <v>1</v>
      </c>
      <c r="D4533">
        <v>24</v>
      </c>
      <c r="E4533" t="s">
        <v>12</v>
      </c>
      <c r="F4533">
        <v>10</v>
      </c>
      <c r="G4533">
        <v>6</v>
      </c>
      <c r="J4533" s="1">
        <f t="shared" si="936"/>
        <v>7.8539816339744835E-3</v>
      </c>
      <c r="K4533" s="2">
        <f t="shared" si="946"/>
        <v>2.7649101142956961E-2</v>
      </c>
      <c r="L4533" t="s">
        <v>13</v>
      </c>
    </row>
    <row r="4534" spans="1:12" hidden="1" x14ac:dyDescent="0.3">
      <c r="A4534">
        <v>38</v>
      </c>
      <c r="B4534">
        <v>143</v>
      </c>
      <c r="C4534">
        <v>1</v>
      </c>
      <c r="D4534">
        <v>24</v>
      </c>
      <c r="E4534" t="s">
        <v>12</v>
      </c>
      <c r="F4534">
        <v>10</v>
      </c>
      <c r="G4534">
        <v>6</v>
      </c>
      <c r="J4534" s="1">
        <f t="shared" si="936"/>
        <v>7.8539816339744835E-3</v>
      </c>
      <c r="K4534" s="2">
        <f t="shared" si="946"/>
        <v>2.7649101142956961E-2</v>
      </c>
      <c r="L4534" t="s">
        <v>13</v>
      </c>
    </row>
    <row r="4535" spans="1:12" hidden="1" x14ac:dyDescent="0.3">
      <c r="A4535">
        <v>38</v>
      </c>
      <c r="B4535">
        <v>143</v>
      </c>
      <c r="C4535">
        <v>1</v>
      </c>
      <c r="D4535">
        <v>14</v>
      </c>
      <c r="E4535" t="s">
        <v>14</v>
      </c>
      <c r="F4535">
        <v>5</v>
      </c>
      <c r="G4535">
        <v>3</v>
      </c>
      <c r="J4535" s="1">
        <f t="shared" si="936"/>
        <v>1.9634954084936209E-3</v>
      </c>
      <c r="K4535" s="2">
        <f t="shared" si="946"/>
        <v>3.6378364277704512E-3</v>
      </c>
      <c r="L4535" t="s">
        <v>13</v>
      </c>
    </row>
    <row r="4536" spans="1:12" hidden="1" x14ac:dyDescent="0.3">
      <c r="A4536">
        <v>38</v>
      </c>
      <c r="B4536">
        <v>143</v>
      </c>
      <c r="C4536">
        <v>1</v>
      </c>
      <c r="D4536">
        <v>14</v>
      </c>
      <c r="E4536" t="s">
        <v>14</v>
      </c>
      <c r="F4536">
        <v>5</v>
      </c>
      <c r="G4536">
        <v>3</v>
      </c>
      <c r="J4536" s="1">
        <f t="shared" si="936"/>
        <v>1.9634954084936209E-3</v>
      </c>
      <c r="K4536" s="2">
        <f t="shared" si="946"/>
        <v>3.6378364277704512E-3</v>
      </c>
      <c r="L4536" t="s">
        <v>13</v>
      </c>
    </row>
    <row r="4537" spans="1:12" hidden="1" x14ac:dyDescent="0.3">
      <c r="A4537">
        <v>38</v>
      </c>
      <c r="B4537">
        <v>143</v>
      </c>
      <c r="C4537">
        <v>1</v>
      </c>
      <c r="D4537">
        <v>2</v>
      </c>
      <c r="E4537" t="s">
        <v>16</v>
      </c>
      <c r="F4537">
        <v>10</v>
      </c>
      <c r="G4537">
        <v>10</v>
      </c>
      <c r="J4537" s="1">
        <f t="shared" si="936"/>
        <v>7.8539816339744835E-3</v>
      </c>
      <c r="K4537" s="2">
        <f>EXP(-9.81042+1.86563*LN(F4537)+1.0563*LN(G4537))</f>
        <v>4.5847824058857317E-2</v>
      </c>
      <c r="L4537" t="s">
        <v>13</v>
      </c>
    </row>
    <row r="4538" spans="1:12" hidden="1" x14ac:dyDescent="0.3">
      <c r="A4538">
        <v>38</v>
      </c>
      <c r="B4538">
        <v>143</v>
      </c>
      <c r="C4538">
        <v>1</v>
      </c>
      <c r="D4538">
        <v>24</v>
      </c>
      <c r="E4538" t="s">
        <v>12</v>
      </c>
      <c r="F4538">
        <v>10</v>
      </c>
      <c r="G4538">
        <v>6</v>
      </c>
      <c r="J4538" s="1">
        <f t="shared" si="936"/>
        <v>7.8539816339744835E-3</v>
      </c>
      <c r="K4538" s="2">
        <f t="shared" ref="K4538:K4541" si="947">EXP(-9.7663+1.83097*LN(F4538)+1.09511*LN(G4538))</f>
        <v>2.7649101142956961E-2</v>
      </c>
      <c r="L4538" t="s">
        <v>13</v>
      </c>
    </row>
    <row r="4539" spans="1:12" hidden="1" x14ac:dyDescent="0.3">
      <c r="A4539">
        <v>38</v>
      </c>
      <c r="B4539">
        <v>143</v>
      </c>
      <c r="C4539">
        <v>1</v>
      </c>
      <c r="D4539">
        <v>24</v>
      </c>
      <c r="E4539" t="s">
        <v>12</v>
      </c>
      <c r="F4539">
        <v>15</v>
      </c>
      <c r="G4539">
        <v>6</v>
      </c>
      <c r="J4539" s="1">
        <f t="shared" si="936"/>
        <v>1.7671458676442587E-2</v>
      </c>
      <c r="K4539" s="2">
        <f t="shared" si="947"/>
        <v>5.8089659363338444E-2</v>
      </c>
      <c r="L4539" t="s">
        <v>13</v>
      </c>
    </row>
    <row r="4540" spans="1:12" hidden="1" x14ac:dyDescent="0.3">
      <c r="A4540">
        <v>38</v>
      </c>
      <c r="B4540">
        <v>143</v>
      </c>
      <c r="C4540">
        <v>1</v>
      </c>
      <c r="D4540">
        <v>24</v>
      </c>
      <c r="E4540" t="s">
        <v>12</v>
      </c>
      <c r="F4540">
        <v>15</v>
      </c>
      <c r="G4540">
        <v>6</v>
      </c>
      <c r="J4540" s="1">
        <f t="shared" si="936"/>
        <v>1.7671458676442587E-2</v>
      </c>
      <c r="K4540" s="2">
        <f t="shared" si="947"/>
        <v>5.8089659363338444E-2</v>
      </c>
      <c r="L4540" t="s">
        <v>13</v>
      </c>
    </row>
    <row r="4541" spans="1:12" hidden="1" x14ac:dyDescent="0.3">
      <c r="A4541">
        <v>38</v>
      </c>
      <c r="B4541">
        <v>143</v>
      </c>
      <c r="C4541">
        <v>1</v>
      </c>
      <c r="D4541">
        <v>24</v>
      </c>
      <c r="E4541" t="s">
        <v>12</v>
      </c>
      <c r="F4541">
        <v>10</v>
      </c>
      <c r="G4541">
        <v>6</v>
      </c>
      <c r="J4541" s="1">
        <f t="shared" si="936"/>
        <v>7.8539816339744835E-3</v>
      </c>
      <c r="K4541" s="2">
        <f t="shared" si="947"/>
        <v>2.7649101142956961E-2</v>
      </c>
      <c r="L4541" t="s">
        <v>13</v>
      </c>
    </row>
    <row r="4542" spans="1:12" hidden="1" x14ac:dyDescent="0.3">
      <c r="A4542">
        <v>38</v>
      </c>
      <c r="B4542">
        <v>143</v>
      </c>
      <c r="C4542">
        <v>1</v>
      </c>
      <c r="D4542">
        <v>2</v>
      </c>
      <c r="E4542" t="s">
        <v>16</v>
      </c>
      <c r="F4542">
        <v>15</v>
      </c>
      <c r="G4542">
        <v>10</v>
      </c>
      <c r="H4542">
        <v>28</v>
      </c>
      <c r="I4542">
        <v>8</v>
      </c>
      <c r="J4542" s="1">
        <f t="shared" si="936"/>
        <v>1.7671458676442587E-2</v>
      </c>
      <c r="K4542" s="2">
        <f>EXP(-9.81042+1.86563*LN(F4542)+1.0563*LN(G4542))</f>
        <v>9.7687695493628809E-2</v>
      </c>
      <c r="L4542" t="s">
        <v>13</v>
      </c>
    </row>
    <row r="4543" spans="1:12" hidden="1" x14ac:dyDescent="0.3">
      <c r="A4543">
        <v>38</v>
      </c>
      <c r="B4543">
        <v>143</v>
      </c>
      <c r="C4543">
        <v>1</v>
      </c>
      <c r="D4543">
        <v>10</v>
      </c>
      <c r="E4543" t="s">
        <v>12</v>
      </c>
      <c r="F4543">
        <v>5</v>
      </c>
      <c r="G4543">
        <v>3</v>
      </c>
      <c r="J4543" s="1">
        <f t="shared" si="936"/>
        <v>1.9634954084936209E-3</v>
      </c>
      <c r="K4543" s="2">
        <f>EXP(-9.7663+1.83097*LN(F4543)+1.09511*LN(G4543))</f>
        <v>3.6378364277704512E-3</v>
      </c>
      <c r="L4543" t="s">
        <v>13</v>
      </c>
    </row>
    <row r="4544" spans="1:12" hidden="1" x14ac:dyDescent="0.3">
      <c r="A4544">
        <v>38</v>
      </c>
      <c r="B4544">
        <v>143</v>
      </c>
      <c r="C4544">
        <v>1</v>
      </c>
      <c r="D4544">
        <v>2</v>
      </c>
      <c r="E4544" t="s">
        <v>16</v>
      </c>
      <c r="F4544">
        <v>10</v>
      </c>
      <c r="G4544">
        <v>10</v>
      </c>
      <c r="J4544" s="1">
        <f t="shared" si="936"/>
        <v>7.8539816339744835E-3</v>
      </c>
      <c r="K4544" s="2">
        <f t="shared" ref="K4544:K4545" si="948">EXP(-9.81042+1.86563*LN(F4544)+1.0563*LN(G4544))</f>
        <v>4.5847824058857317E-2</v>
      </c>
      <c r="L4544" t="s">
        <v>13</v>
      </c>
    </row>
    <row r="4545" spans="1:12" hidden="1" x14ac:dyDescent="0.3">
      <c r="A4545">
        <v>38</v>
      </c>
      <c r="B4545">
        <v>143</v>
      </c>
      <c r="C4545">
        <v>1</v>
      </c>
      <c r="D4545">
        <v>2</v>
      </c>
      <c r="E4545" t="s">
        <v>16</v>
      </c>
      <c r="F4545">
        <v>10</v>
      </c>
      <c r="G4545">
        <v>10</v>
      </c>
      <c r="J4545" s="1">
        <f t="shared" si="936"/>
        <v>7.8539816339744835E-3</v>
      </c>
      <c r="K4545" s="2">
        <f t="shared" si="948"/>
        <v>4.5847824058857317E-2</v>
      </c>
      <c r="L4545" t="s">
        <v>13</v>
      </c>
    </row>
    <row r="4546" spans="1:12" hidden="1" x14ac:dyDescent="0.3">
      <c r="A4546">
        <v>38</v>
      </c>
      <c r="B4546">
        <v>143</v>
      </c>
      <c r="C4546">
        <v>1</v>
      </c>
      <c r="D4546">
        <v>22</v>
      </c>
      <c r="E4546" t="s">
        <v>15</v>
      </c>
      <c r="F4546">
        <v>5</v>
      </c>
      <c r="G4546">
        <v>3</v>
      </c>
      <c r="J4546" s="1">
        <f t="shared" si="936"/>
        <v>1.9634954084936209E-3</v>
      </c>
      <c r="K4546" s="2">
        <f t="shared" ref="K4546:K4550" si="949">EXP(-9.7663+1.83097*LN(F4546)+1.09511*LN(G4546))</f>
        <v>3.6378364277704512E-3</v>
      </c>
      <c r="L4546" t="s">
        <v>13</v>
      </c>
    </row>
    <row r="4547" spans="1:12" hidden="1" x14ac:dyDescent="0.3">
      <c r="A4547">
        <v>38</v>
      </c>
      <c r="B4547">
        <v>143</v>
      </c>
      <c r="C4547">
        <v>1</v>
      </c>
      <c r="D4547">
        <v>24</v>
      </c>
      <c r="E4547" t="s">
        <v>12</v>
      </c>
      <c r="F4547">
        <v>15</v>
      </c>
      <c r="G4547">
        <v>6</v>
      </c>
      <c r="J4547" s="1">
        <f t="shared" ref="J4547:J4610" si="950">((F4547*F4547/10000)*(PI()/4*C4547))</f>
        <v>1.7671458676442587E-2</v>
      </c>
      <c r="K4547" s="2">
        <f t="shared" si="949"/>
        <v>5.8089659363338444E-2</v>
      </c>
      <c r="L4547" t="s">
        <v>13</v>
      </c>
    </row>
    <row r="4548" spans="1:12" hidden="1" x14ac:dyDescent="0.3">
      <c r="A4548">
        <v>38</v>
      </c>
      <c r="B4548">
        <v>143</v>
      </c>
      <c r="C4548">
        <v>1</v>
      </c>
      <c r="D4548">
        <v>24</v>
      </c>
      <c r="E4548" t="s">
        <v>12</v>
      </c>
      <c r="F4548">
        <v>10</v>
      </c>
      <c r="G4548">
        <v>6</v>
      </c>
      <c r="J4548" s="1">
        <f t="shared" si="950"/>
        <v>7.8539816339744835E-3</v>
      </c>
      <c r="K4548" s="2">
        <f t="shared" si="949"/>
        <v>2.7649101142956961E-2</v>
      </c>
      <c r="L4548" t="s">
        <v>13</v>
      </c>
    </row>
    <row r="4549" spans="1:12" hidden="1" x14ac:dyDescent="0.3">
      <c r="A4549">
        <v>38</v>
      </c>
      <c r="B4549">
        <v>143</v>
      </c>
      <c r="C4549">
        <v>1</v>
      </c>
      <c r="D4549">
        <v>24</v>
      </c>
      <c r="E4549" t="s">
        <v>12</v>
      </c>
      <c r="F4549">
        <v>10</v>
      </c>
      <c r="G4549">
        <v>6</v>
      </c>
      <c r="J4549" s="1">
        <f t="shared" si="950"/>
        <v>7.8539816339744835E-3</v>
      </c>
      <c r="K4549" s="2">
        <f t="shared" si="949"/>
        <v>2.7649101142956961E-2</v>
      </c>
      <c r="L4549" t="s">
        <v>13</v>
      </c>
    </row>
    <row r="4550" spans="1:12" hidden="1" x14ac:dyDescent="0.3">
      <c r="A4550">
        <v>38</v>
      </c>
      <c r="B4550">
        <v>143</v>
      </c>
      <c r="C4550">
        <v>1</v>
      </c>
      <c r="D4550">
        <v>24</v>
      </c>
      <c r="E4550" t="s">
        <v>12</v>
      </c>
      <c r="F4550">
        <v>15</v>
      </c>
      <c r="G4550">
        <v>6</v>
      </c>
      <c r="J4550" s="1">
        <f t="shared" si="950"/>
        <v>1.7671458676442587E-2</v>
      </c>
      <c r="K4550" s="2">
        <f t="shared" si="949"/>
        <v>5.8089659363338444E-2</v>
      </c>
      <c r="L4550" t="s">
        <v>13</v>
      </c>
    </row>
    <row r="4551" spans="1:12" hidden="1" x14ac:dyDescent="0.3">
      <c r="A4551">
        <v>38</v>
      </c>
      <c r="B4551">
        <v>143</v>
      </c>
      <c r="C4551">
        <v>1</v>
      </c>
      <c r="D4551">
        <v>24</v>
      </c>
      <c r="E4551" t="s">
        <v>18</v>
      </c>
      <c r="F4551">
        <v>15</v>
      </c>
      <c r="G4551">
        <v>6</v>
      </c>
      <c r="J4551" s="1">
        <f t="shared" si="950"/>
        <v>1.7671458676442587E-2</v>
      </c>
      <c r="K4551" s="2">
        <f t="shared" ref="K4551:K4552" si="951">EXP(-9.81042+1.86563*LN(F4551)+1.0563*LN(G4551))</f>
        <v>5.6950957515054322E-2</v>
      </c>
      <c r="L4551" t="s">
        <v>13</v>
      </c>
    </row>
    <row r="4552" spans="1:12" hidden="1" x14ac:dyDescent="0.3">
      <c r="A4552">
        <v>38</v>
      </c>
      <c r="B4552">
        <v>143</v>
      </c>
      <c r="C4552">
        <v>1</v>
      </c>
      <c r="D4552">
        <v>24</v>
      </c>
      <c r="E4552" t="s">
        <v>18</v>
      </c>
      <c r="F4552">
        <v>10</v>
      </c>
      <c r="G4552">
        <v>6</v>
      </c>
      <c r="J4552" s="1">
        <f t="shared" si="950"/>
        <v>7.8539816339744835E-3</v>
      </c>
      <c r="K4552" s="2">
        <f t="shared" si="951"/>
        <v>2.6728826664807165E-2</v>
      </c>
      <c r="L4552" t="s">
        <v>13</v>
      </c>
    </row>
    <row r="4553" spans="1:12" hidden="1" x14ac:dyDescent="0.3">
      <c r="A4553">
        <v>38</v>
      </c>
      <c r="B4553">
        <v>143</v>
      </c>
      <c r="C4553">
        <v>1</v>
      </c>
      <c r="D4553">
        <v>24</v>
      </c>
      <c r="E4553" t="s">
        <v>12</v>
      </c>
      <c r="F4553">
        <v>5</v>
      </c>
      <c r="G4553">
        <v>6</v>
      </c>
      <c r="J4553" s="1">
        <f t="shared" si="950"/>
        <v>1.9634954084936209E-3</v>
      </c>
      <c r="K4553" s="2">
        <f>EXP(-9.7663+1.83097*LN(F4553)+1.09511*LN(G4553))</f>
        <v>7.7714870209617563E-3</v>
      </c>
      <c r="L4553" t="s">
        <v>13</v>
      </c>
    </row>
    <row r="4554" spans="1:12" hidden="1" x14ac:dyDescent="0.3">
      <c r="A4554">
        <v>38</v>
      </c>
      <c r="B4554">
        <v>143</v>
      </c>
      <c r="C4554">
        <v>1</v>
      </c>
      <c r="D4554">
        <v>24</v>
      </c>
      <c r="E4554" t="s">
        <v>18</v>
      </c>
      <c r="F4554">
        <v>10</v>
      </c>
      <c r="G4554">
        <v>5</v>
      </c>
      <c r="J4554" s="1">
        <f t="shared" si="950"/>
        <v>7.8539816339744835E-3</v>
      </c>
      <c r="K4554" s="2">
        <f>EXP(-9.81042+1.86563*LN(F4554)+1.0563*LN(G4554))</f>
        <v>2.2046555420420225E-2</v>
      </c>
      <c r="L4554" t="s">
        <v>13</v>
      </c>
    </row>
    <row r="4555" spans="1:12" hidden="1" x14ac:dyDescent="0.3">
      <c r="A4555">
        <v>38</v>
      </c>
      <c r="B4555">
        <v>143</v>
      </c>
      <c r="C4555">
        <v>1</v>
      </c>
      <c r="D4555">
        <v>10</v>
      </c>
      <c r="E4555" t="s">
        <v>12</v>
      </c>
      <c r="F4555">
        <v>10</v>
      </c>
      <c r="G4555">
        <v>3</v>
      </c>
      <c r="J4555" s="1">
        <f t="shared" si="950"/>
        <v>7.8539816339744835E-3</v>
      </c>
      <c r="K4555" s="2">
        <f t="shared" ref="K4555:K4556" si="952">EXP(-9.7663+1.83097*LN(F4555)+1.09511*LN(G4555))</f>
        <v>1.2942556175112916E-2</v>
      </c>
      <c r="L4555" t="s">
        <v>13</v>
      </c>
    </row>
    <row r="4556" spans="1:12" hidden="1" x14ac:dyDescent="0.3">
      <c r="A4556">
        <v>38</v>
      </c>
      <c r="B4556">
        <v>143</v>
      </c>
      <c r="C4556">
        <v>1</v>
      </c>
      <c r="D4556">
        <v>14</v>
      </c>
      <c r="E4556" t="s">
        <v>14</v>
      </c>
      <c r="F4556">
        <v>5</v>
      </c>
      <c r="G4556">
        <v>3</v>
      </c>
      <c r="J4556" s="1">
        <f t="shared" si="950"/>
        <v>1.9634954084936209E-3</v>
      </c>
      <c r="K4556" s="2">
        <f t="shared" si="952"/>
        <v>3.6378364277704512E-3</v>
      </c>
      <c r="L4556" t="s">
        <v>13</v>
      </c>
    </row>
    <row r="4557" spans="1:12" hidden="1" x14ac:dyDescent="0.3">
      <c r="A4557">
        <v>40</v>
      </c>
      <c r="B4557">
        <v>152</v>
      </c>
      <c r="C4557">
        <v>1</v>
      </c>
      <c r="D4557">
        <v>24</v>
      </c>
      <c r="E4557" t="s">
        <v>18</v>
      </c>
      <c r="F4557">
        <v>10</v>
      </c>
      <c r="G4557">
        <v>3</v>
      </c>
      <c r="J4557" s="1">
        <f t="shared" si="950"/>
        <v>7.8539816339744835E-3</v>
      </c>
      <c r="K4557" s="2">
        <f>EXP(-9.81042+1.86563*LN(F4557)+1.0563*LN(G4557))</f>
        <v>1.285292313179332E-2</v>
      </c>
      <c r="L4557" t="s">
        <v>13</v>
      </c>
    </row>
    <row r="4558" spans="1:12" hidden="1" x14ac:dyDescent="0.3">
      <c r="A4558">
        <v>40</v>
      </c>
      <c r="B4558">
        <v>152</v>
      </c>
      <c r="C4558">
        <v>1</v>
      </c>
      <c r="D4558">
        <v>10</v>
      </c>
      <c r="E4558" t="s">
        <v>12</v>
      </c>
      <c r="F4558">
        <v>25</v>
      </c>
      <c r="G4558">
        <v>6</v>
      </c>
      <c r="J4558" s="1">
        <f t="shared" si="950"/>
        <v>4.9087385212340517E-2</v>
      </c>
      <c r="K4558" s="2">
        <f>EXP(-9.7663+1.83097*LN(F4558)+1.09511*LN(G4558))</f>
        <v>0.14801210491524977</v>
      </c>
      <c r="L4558" t="s">
        <v>17</v>
      </c>
    </row>
    <row r="4559" spans="1:12" hidden="1" x14ac:dyDescent="0.3">
      <c r="A4559">
        <v>40</v>
      </c>
      <c r="B4559">
        <v>152</v>
      </c>
      <c r="C4559">
        <v>1</v>
      </c>
      <c r="D4559">
        <v>24</v>
      </c>
      <c r="E4559" t="s">
        <v>18</v>
      </c>
      <c r="F4559">
        <v>10</v>
      </c>
      <c r="G4559">
        <v>3</v>
      </c>
      <c r="J4559" s="1">
        <f t="shared" si="950"/>
        <v>7.8539816339744835E-3</v>
      </c>
      <c r="K4559" s="2">
        <f>EXP(-9.81042+1.86563*LN(F4559)+1.0563*LN(G4559))</f>
        <v>1.285292313179332E-2</v>
      </c>
      <c r="L4559" t="s">
        <v>13</v>
      </c>
    </row>
    <row r="4560" spans="1:12" hidden="1" x14ac:dyDescent="0.3">
      <c r="A4560">
        <v>40</v>
      </c>
      <c r="B4560">
        <v>152</v>
      </c>
      <c r="C4560">
        <v>1</v>
      </c>
      <c r="D4560">
        <v>10</v>
      </c>
      <c r="E4560" t="s">
        <v>12</v>
      </c>
      <c r="F4560">
        <v>25</v>
      </c>
      <c r="G4560">
        <v>6</v>
      </c>
      <c r="J4560" s="1">
        <f t="shared" si="950"/>
        <v>4.9087385212340517E-2</v>
      </c>
      <c r="K4560" s="2">
        <f t="shared" ref="K4560:K4564" si="953">EXP(-9.7663+1.83097*LN(F4560)+1.09511*LN(G4560))</f>
        <v>0.14801210491524977</v>
      </c>
      <c r="L4560" t="s">
        <v>17</v>
      </c>
    </row>
    <row r="4561" spans="1:12" hidden="1" x14ac:dyDescent="0.3">
      <c r="A4561">
        <v>40</v>
      </c>
      <c r="B4561">
        <v>152</v>
      </c>
      <c r="C4561">
        <v>1</v>
      </c>
      <c r="D4561">
        <v>24</v>
      </c>
      <c r="E4561" t="s">
        <v>12</v>
      </c>
      <c r="F4561">
        <v>5</v>
      </c>
      <c r="G4561">
        <v>3</v>
      </c>
      <c r="J4561" s="1">
        <f t="shared" si="950"/>
        <v>1.9634954084936209E-3</v>
      </c>
      <c r="K4561" s="2">
        <f t="shared" si="953"/>
        <v>3.6378364277704512E-3</v>
      </c>
      <c r="L4561" t="s">
        <v>13</v>
      </c>
    </row>
    <row r="4562" spans="1:12" hidden="1" x14ac:dyDescent="0.3">
      <c r="A4562">
        <v>40</v>
      </c>
      <c r="B4562">
        <v>152</v>
      </c>
      <c r="C4562">
        <v>1</v>
      </c>
      <c r="D4562">
        <v>24</v>
      </c>
      <c r="E4562" t="s">
        <v>12</v>
      </c>
      <c r="F4562">
        <v>20</v>
      </c>
      <c r="G4562">
        <v>3</v>
      </c>
      <c r="J4562" s="1">
        <f t="shared" si="950"/>
        <v>3.1415926535897934E-2</v>
      </c>
      <c r="K4562" s="2">
        <f t="shared" si="953"/>
        <v>4.6046534436573458E-2</v>
      </c>
      <c r="L4562" t="s">
        <v>17</v>
      </c>
    </row>
    <row r="4563" spans="1:12" hidden="1" x14ac:dyDescent="0.3">
      <c r="A4563">
        <v>40</v>
      </c>
      <c r="B4563">
        <v>152</v>
      </c>
      <c r="C4563">
        <v>1</v>
      </c>
      <c r="D4563">
        <v>24</v>
      </c>
      <c r="E4563" t="s">
        <v>12</v>
      </c>
      <c r="F4563">
        <v>10</v>
      </c>
      <c r="G4563">
        <v>3</v>
      </c>
      <c r="J4563" s="1">
        <f t="shared" si="950"/>
        <v>7.8539816339744835E-3</v>
      </c>
      <c r="K4563" s="2">
        <f t="shared" si="953"/>
        <v>1.2942556175112916E-2</v>
      </c>
      <c r="L4563" t="s">
        <v>13</v>
      </c>
    </row>
    <row r="4564" spans="1:12" hidden="1" x14ac:dyDescent="0.3">
      <c r="A4564">
        <v>40</v>
      </c>
      <c r="B4564">
        <v>152</v>
      </c>
      <c r="C4564">
        <v>1</v>
      </c>
      <c r="D4564">
        <v>24</v>
      </c>
      <c r="E4564" t="s">
        <v>12</v>
      </c>
      <c r="F4564">
        <v>15</v>
      </c>
      <c r="G4564">
        <v>6</v>
      </c>
      <c r="J4564" s="1">
        <f t="shared" si="950"/>
        <v>1.7671458676442587E-2</v>
      </c>
      <c r="K4564" s="2">
        <f t="shared" si="953"/>
        <v>5.8089659363338444E-2</v>
      </c>
      <c r="L4564" t="s">
        <v>13</v>
      </c>
    </row>
    <row r="4565" spans="1:12" hidden="1" x14ac:dyDescent="0.3">
      <c r="A4565">
        <v>40</v>
      </c>
      <c r="B4565">
        <v>152</v>
      </c>
      <c r="C4565">
        <v>1</v>
      </c>
      <c r="D4565">
        <v>24</v>
      </c>
      <c r="E4565" t="s">
        <v>18</v>
      </c>
      <c r="F4565">
        <v>10</v>
      </c>
      <c r="G4565">
        <v>6</v>
      </c>
      <c r="J4565" s="1">
        <f t="shared" si="950"/>
        <v>7.8539816339744835E-3</v>
      </c>
      <c r="K4565" s="2">
        <f t="shared" ref="K4565:K4566" si="954">EXP(-9.81042+1.86563*LN(F4565)+1.0563*LN(G4565))</f>
        <v>2.6728826664807165E-2</v>
      </c>
      <c r="L4565" t="s">
        <v>13</v>
      </c>
    </row>
    <row r="4566" spans="1:12" hidden="1" x14ac:dyDescent="0.3">
      <c r="A4566">
        <v>40</v>
      </c>
      <c r="B4566">
        <v>152</v>
      </c>
      <c r="C4566">
        <v>1</v>
      </c>
      <c r="D4566">
        <v>2</v>
      </c>
      <c r="E4566" t="s">
        <v>16</v>
      </c>
      <c r="F4566">
        <v>10</v>
      </c>
      <c r="G4566">
        <v>10</v>
      </c>
      <c r="J4566" s="1">
        <f t="shared" si="950"/>
        <v>7.8539816339744835E-3</v>
      </c>
      <c r="K4566" s="2">
        <f t="shared" si="954"/>
        <v>4.5847824058857317E-2</v>
      </c>
      <c r="L4566" t="s">
        <v>13</v>
      </c>
    </row>
    <row r="4567" spans="1:12" hidden="1" x14ac:dyDescent="0.3">
      <c r="A4567">
        <v>40</v>
      </c>
      <c r="B4567">
        <v>152</v>
      </c>
      <c r="C4567">
        <v>1</v>
      </c>
      <c r="D4567">
        <v>14</v>
      </c>
      <c r="E4567" t="s">
        <v>14</v>
      </c>
      <c r="F4567">
        <v>5</v>
      </c>
      <c r="G4567">
        <v>3</v>
      </c>
      <c r="J4567" s="1">
        <f t="shared" si="950"/>
        <v>1.9634954084936209E-3</v>
      </c>
      <c r="K4567" s="2">
        <f t="shared" ref="K4567:K4568" si="955">EXP(-9.7663+1.83097*LN(F4567)+1.09511*LN(G4567))</f>
        <v>3.6378364277704512E-3</v>
      </c>
      <c r="L4567" t="s">
        <v>13</v>
      </c>
    </row>
    <row r="4568" spans="1:12" hidden="1" x14ac:dyDescent="0.3">
      <c r="A4568">
        <v>40</v>
      </c>
      <c r="B4568">
        <v>152</v>
      </c>
      <c r="C4568">
        <v>1</v>
      </c>
      <c r="D4568">
        <v>14</v>
      </c>
      <c r="E4568" t="s">
        <v>14</v>
      </c>
      <c r="F4568">
        <v>5</v>
      </c>
      <c r="G4568">
        <v>3</v>
      </c>
      <c r="J4568" s="1">
        <f t="shared" si="950"/>
        <v>1.9634954084936209E-3</v>
      </c>
      <c r="K4568" s="2">
        <f t="shared" si="955"/>
        <v>3.6378364277704512E-3</v>
      </c>
      <c r="L4568" t="s">
        <v>13</v>
      </c>
    </row>
    <row r="4569" spans="1:12" hidden="1" x14ac:dyDescent="0.3">
      <c r="A4569">
        <v>40</v>
      </c>
      <c r="B4569">
        <v>152</v>
      </c>
      <c r="C4569">
        <v>1</v>
      </c>
      <c r="D4569">
        <v>2</v>
      </c>
      <c r="E4569" t="s">
        <v>16</v>
      </c>
      <c r="F4569">
        <v>15</v>
      </c>
      <c r="G4569">
        <v>10</v>
      </c>
      <c r="H4569">
        <v>31</v>
      </c>
      <c r="I4569">
        <v>8</v>
      </c>
      <c r="J4569" s="1">
        <f t="shared" si="950"/>
        <v>1.7671458676442587E-2</v>
      </c>
      <c r="K4569" s="2">
        <f>EXP(-9.81042+1.86563*LN(F4569)+1.0563*LN(G4569))</f>
        <v>9.7687695493628809E-2</v>
      </c>
      <c r="L4569" t="s">
        <v>13</v>
      </c>
    </row>
    <row r="4570" spans="1:12" hidden="1" x14ac:dyDescent="0.3">
      <c r="A4570">
        <v>40</v>
      </c>
      <c r="B4570">
        <v>152</v>
      </c>
      <c r="C4570">
        <v>1</v>
      </c>
      <c r="D4570">
        <v>24</v>
      </c>
      <c r="E4570" t="s">
        <v>12</v>
      </c>
      <c r="F4570">
        <v>10</v>
      </c>
      <c r="G4570">
        <v>6</v>
      </c>
      <c r="J4570" s="1">
        <f t="shared" si="950"/>
        <v>7.8539816339744835E-3</v>
      </c>
      <c r="K4570" s="2">
        <f t="shared" ref="K4570:K4573" si="956">EXP(-9.7663+1.83097*LN(F4570)+1.09511*LN(G4570))</f>
        <v>2.7649101142956961E-2</v>
      </c>
      <c r="L4570" t="s">
        <v>13</v>
      </c>
    </row>
    <row r="4571" spans="1:12" hidden="1" x14ac:dyDescent="0.3">
      <c r="A4571">
        <v>40</v>
      </c>
      <c r="B4571">
        <v>152</v>
      </c>
      <c r="C4571">
        <v>1</v>
      </c>
      <c r="D4571">
        <v>24</v>
      </c>
      <c r="E4571" t="s">
        <v>12</v>
      </c>
      <c r="F4571">
        <v>15</v>
      </c>
      <c r="G4571">
        <v>6</v>
      </c>
      <c r="J4571" s="1">
        <f t="shared" si="950"/>
        <v>1.7671458676442587E-2</v>
      </c>
      <c r="K4571" s="2">
        <f t="shared" si="956"/>
        <v>5.8089659363338444E-2</v>
      </c>
      <c r="L4571" t="s">
        <v>13</v>
      </c>
    </row>
    <row r="4572" spans="1:12" hidden="1" x14ac:dyDescent="0.3">
      <c r="A4572">
        <v>40</v>
      </c>
      <c r="B4572">
        <v>152</v>
      </c>
      <c r="C4572">
        <v>1</v>
      </c>
      <c r="D4572">
        <v>24</v>
      </c>
      <c r="E4572" t="s">
        <v>12</v>
      </c>
      <c r="F4572">
        <v>15</v>
      </c>
      <c r="G4572">
        <v>6</v>
      </c>
      <c r="J4572" s="1">
        <f t="shared" si="950"/>
        <v>1.7671458676442587E-2</v>
      </c>
      <c r="K4572" s="2">
        <f t="shared" si="956"/>
        <v>5.8089659363338444E-2</v>
      </c>
      <c r="L4572" t="s">
        <v>13</v>
      </c>
    </row>
    <row r="4573" spans="1:12" hidden="1" x14ac:dyDescent="0.3">
      <c r="A4573">
        <v>40</v>
      </c>
      <c r="B4573">
        <v>152</v>
      </c>
      <c r="C4573">
        <v>1</v>
      </c>
      <c r="D4573">
        <v>24</v>
      </c>
      <c r="E4573" t="s">
        <v>12</v>
      </c>
      <c r="F4573">
        <v>10</v>
      </c>
      <c r="G4573">
        <v>6</v>
      </c>
      <c r="J4573" s="1">
        <f t="shared" si="950"/>
        <v>7.8539816339744835E-3</v>
      </c>
      <c r="K4573" s="2">
        <f t="shared" si="956"/>
        <v>2.7649101142956961E-2</v>
      </c>
      <c r="L4573" t="s">
        <v>13</v>
      </c>
    </row>
    <row r="4574" spans="1:12" hidden="1" x14ac:dyDescent="0.3">
      <c r="A4574">
        <v>40</v>
      </c>
      <c r="B4574">
        <v>152</v>
      </c>
      <c r="C4574">
        <v>1</v>
      </c>
      <c r="D4574">
        <v>2</v>
      </c>
      <c r="E4574" t="s">
        <v>16</v>
      </c>
      <c r="F4574">
        <v>10</v>
      </c>
      <c r="G4574">
        <v>10</v>
      </c>
      <c r="J4574" s="1">
        <f t="shared" si="950"/>
        <v>7.8539816339744835E-3</v>
      </c>
      <c r="K4574" s="2">
        <f>EXP(-9.81042+1.86563*LN(F4574)+1.0563*LN(G4574))</f>
        <v>4.5847824058857317E-2</v>
      </c>
      <c r="L4574" t="s">
        <v>13</v>
      </c>
    </row>
    <row r="4575" spans="1:12" hidden="1" x14ac:dyDescent="0.3">
      <c r="A4575">
        <v>40</v>
      </c>
      <c r="B4575">
        <v>152</v>
      </c>
      <c r="C4575">
        <v>1</v>
      </c>
      <c r="D4575">
        <v>10</v>
      </c>
      <c r="E4575" t="s">
        <v>12</v>
      </c>
      <c r="F4575">
        <v>5</v>
      </c>
      <c r="G4575">
        <v>3</v>
      </c>
      <c r="J4575" s="1">
        <f t="shared" si="950"/>
        <v>1.9634954084936209E-3</v>
      </c>
      <c r="K4575" s="2">
        <f>EXP(-9.7663+1.83097*LN(F4575)+1.09511*LN(G4575))</f>
        <v>3.6378364277704512E-3</v>
      </c>
      <c r="L4575" t="s">
        <v>13</v>
      </c>
    </row>
    <row r="4576" spans="1:12" hidden="1" x14ac:dyDescent="0.3">
      <c r="A4576">
        <v>40</v>
      </c>
      <c r="B4576">
        <v>152</v>
      </c>
      <c r="C4576">
        <v>1</v>
      </c>
      <c r="D4576">
        <v>2</v>
      </c>
      <c r="E4576" t="s">
        <v>16</v>
      </c>
      <c r="F4576">
        <v>10</v>
      </c>
      <c r="G4576">
        <v>10</v>
      </c>
      <c r="J4576" s="1">
        <f t="shared" si="950"/>
        <v>7.8539816339744835E-3</v>
      </c>
      <c r="K4576" s="2">
        <f t="shared" ref="K4576:K4577" si="957">EXP(-9.81042+1.86563*LN(F4576)+1.0563*LN(G4576))</f>
        <v>4.5847824058857317E-2</v>
      </c>
      <c r="L4576" t="s">
        <v>13</v>
      </c>
    </row>
    <row r="4577" spans="1:12" hidden="1" x14ac:dyDescent="0.3">
      <c r="A4577">
        <v>40</v>
      </c>
      <c r="B4577">
        <v>152</v>
      </c>
      <c r="C4577">
        <v>1</v>
      </c>
      <c r="D4577">
        <v>24</v>
      </c>
      <c r="E4577" t="s">
        <v>18</v>
      </c>
      <c r="F4577">
        <v>10</v>
      </c>
      <c r="G4577">
        <v>6</v>
      </c>
      <c r="J4577" s="1">
        <f t="shared" si="950"/>
        <v>7.8539816339744835E-3</v>
      </c>
      <c r="K4577" s="2">
        <f t="shared" si="957"/>
        <v>2.6728826664807165E-2</v>
      </c>
      <c r="L4577" t="s">
        <v>13</v>
      </c>
    </row>
    <row r="4578" spans="1:12" hidden="1" x14ac:dyDescent="0.3">
      <c r="A4578">
        <v>40</v>
      </c>
      <c r="B4578">
        <v>152</v>
      </c>
      <c r="C4578">
        <v>1</v>
      </c>
      <c r="D4578">
        <v>22</v>
      </c>
      <c r="E4578" t="s">
        <v>15</v>
      </c>
      <c r="F4578">
        <v>5</v>
      </c>
      <c r="G4578">
        <v>3</v>
      </c>
      <c r="J4578" s="1">
        <f t="shared" si="950"/>
        <v>1.9634954084936209E-3</v>
      </c>
      <c r="K4578" s="2">
        <f t="shared" ref="K4578:K4582" si="958">EXP(-9.7663+1.83097*LN(F4578)+1.09511*LN(G4578))</f>
        <v>3.6378364277704512E-3</v>
      </c>
      <c r="L4578" t="s">
        <v>13</v>
      </c>
    </row>
    <row r="4579" spans="1:12" hidden="1" x14ac:dyDescent="0.3">
      <c r="A4579">
        <v>40</v>
      </c>
      <c r="B4579">
        <v>152</v>
      </c>
      <c r="C4579">
        <v>1</v>
      </c>
      <c r="D4579">
        <v>24</v>
      </c>
      <c r="E4579" t="s">
        <v>12</v>
      </c>
      <c r="F4579">
        <v>15</v>
      </c>
      <c r="G4579">
        <v>6</v>
      </c>
      <c r="J4579" s="1">
        <f t="shared" si="950"/>
        <v>1.7671458676442587E-2</v>
      </c>
      <c r="K4579" s="2">
        <f t="shared" si="958"/>
        <v>5.8089659363338444E-2</v>
      </c>
      <c r="L4579" t="s">
        <v>13</v>
      </c>
    </row>
    <row r="4580" spans="1:12" hidden="1" x14ac:dyDescent="0.3">
      <c r="A4580">
        <v>40</v>
      </c>
      <c r="B4580">
        <v>152</v>
      </c>
      <c r="C4580">
        <v>1</v>
      </c>
      <c r="D4580">
        <v>24</v>
      </c>
      <c r="E4580" t="s">
        <v>12</v>
      </c>
      <c r="F4580">
        <v>10</v>
      </c>
      <c r="G4580">
        <v>6</v>
      </c>
      <c r="J4580" s="1">
        <f t="shared" si="950"/>
        <v>7.8539816339744835E-3</v>
      </c>
      <c r="K4580" s="2">
        <f t="shared" si="958"/>
        <v>2.7649101142956961E-2</v>
      </c>
      <c r="L4580" t="s">
        <v>13</v>
      </c>
    </row>
    <row r="4581" spans="1:12" hidden="1" x14ac:dyDescent="0.3">
      <c r="A4581">
        <v>40</v>
      </c>
      <c r="B4581">
        <v>152</v>
      </c>
      <c r="C4581">
        <v>1</v>
      </c>
      <c r="D4581">
        <v>24</v>
      </c>
      <c r="E4581" t="s">
        <v>12</v>
      </c>
      <c r="F4581">
        <v>10</v>
      </c>
      <c r="G4581">
        <v>6</v>
      </c>
      <c r="J4581" s="1">
        <f t="shared" si="950"/>
        <v>7.8539816339744835E-3</v>
      </c>
      <c r="K4581" s="2">
        <f t="shared" si="958"/>
        <v>2.7649101142956961E-2</v>
      </c>
      <c r="L4581" t="s">
        <v>13</v>
      </c>
    </row>
    <row r="4582" spans="1:12" hidden="1" x14ac:dyDescent="0.3">
      <c r="A4582">
        <v>40</v>
      </c>
      <c r="B4582">
        <v>152</v>
      </c>
      <c r="C4582">
        <v>1</v>
      </c>
      <c r="D4582">
        <v>24</v>
      </c>
      <c r="E4582" t="s">
        <v>12</v>
      </c>
      <c r="F4582">
        <v>15</v>
      </c>
      <c r="G4582">
        <v>6</v>
      </c>
      <c r="J4582" s="1">
        <f t="shared" si="950"/>
        <v>1.7671458676442587E-2</v>
      </c>
      <c r="K4582" s="2">
        <f t="shared" si="958"/>
        <v>5.8089659363338444E-2</v>
      </c>
      <c r="L4582" t="s">
        <v>13</v>
      </c>
    </row>
    <row r="4583" spans="1:12" hidden="1" x14ac:dyDescent="0.3">
      <c r="A4583">
        <v>40</v>
      </c>
      <c r="B4583">
        <v>152</v>
      </c>
      <c r="C4583">
        <v>1</v>
      </c>
      <c r="D4583">
        <v>24</v>
      </c>
      <c r="E4583" t="s">
        <v>18</v>
      </c>
      <c r="F4583">
        <v>15</v>
      </c>
      <c r="G4583">
        <v>6</v>
      </c>
      <c r="J4583" s="1">
        <f t="shared" si="950"/>
        <v>1.7671458676442587E-2</v>
      </c>
      <c r="K4583" s="2">
        <f t="shared" ref="K4583:K4584" si="959">EXP(-9.81042+1.86563*LN(F4583)+1.0563*LN(G4583))</f>
        <v>5.6950957515054322E-2</v>
      </c>
      <c r="L4583" t="s">
        <v>13</v>
      </c>
    </row>
    <row r="4584" spans="1:12" hidden="1" x14ac:dyDescent="0.3">
      <c r="A4584">
        <v>40</v>
      </c>
      <c r="B4584">
        <v>152</v>
      </c>
      <c r="C4584">
        <v>1</v>
      </c>
      <c r="D4584">
        <v>24</v>
      </c>
      <c r="E4584" t="s">
        <v>18</v>
      </c>
      <c r="F4584">
        <v>10</v>
      </c>
      <c r="G4584">
        <v>6</v>
      </c>
      <c r="J4584" s="1">
        <f t="shared" si="950"/>
        <v>7.8539816339744835E-3</v>
      </c>
      <c r="K4584" s="2">
        <f t="shared" si="959"/>
        <v>2.6728826664807165E-2</v>
      </c>
      <c r="L4584" t="s">
        <v>13</v>
      </c>
    </row>
    <row r="4585" spans="1:12" hidden="1" x14ac:dyDescent="0.3">
      <c r="A4585">
        <v>40</v>
      </c>
      <c r="B4585">
        <v>152</v>
      </c>
      <c r="C4585">
        <v>1</v>
      </c>
      <c r="D4585">
        <v>24</v>
      </c>
      <c r="E4585" t="s">
        <v>12</v>
      </c>
      <c r="F4585">
        <v>5</v>
      </c>
      <c r="G4585">
        <v>6</v>
      </c>
      <c r="J4585" s="1">
        <f t="shared" si="950"/>
        <v>1.9634954084936209E-3</v>
      </c>
      <c r="K4585" s="2">
        <f>EXP(-9.7663+1.83097*LN(F4585)+1.09511*LN(G4585))</f>
        <v>7.7714870209617563E-3</v>
      </c>
      <c r="L4585" t="s">
        <v>13</v>
      </c>
    </row>
    <row r="4586" spans="1:12" hidden="1" x14ac:dyDescent="0.3">
      <c r="A4586">
        <v>40</v>
      </c>
      <c r="B4586">
        <v>152</v>
      </c>
      <c r="C4586">
        <v>1</v>
      </c>
      <c r="D4586">
        <v>24</v>
      </c>
      <c r="E4586" t="s">
        <v>18</v>
      </c>
      <c r="F4586">
        <v>10</v>
      </c>
      <c r="G4586">
        <v>5</v>
      </c>
      <c r="J4586" s="1">
        <f t="shared" si="950"/>
        <v>7.8539816339744835E-3</v>
      </c>
      <c r="K4586" s="2">
        <f>EXP(-9.81042+1.86563*LN(F4586)+1.0563*LN(G4586))</f>
        <v>2.2046555420420225E-2</v>
      </c>
      <c r="L4586" t="s">
        <v>13</v>
      </c>
    </row>
    <row r="4587" spans="1:12" hidden="1" x14ac:dyDescent="0.3">
      <c r="A4587">
        <v>40</v>
      </c>
      <c r="B4587">
        <v>152</v>
      </c>
      <c r="C4587">
        <v>1</v>
      </c>
      <c r="D4587">
        <v>10</v>
      </c>
      <c r="E4587" t="s">
        <v>12</v>
      </c>
      <c r="F4587">
        <v>10</v>
      </c>
      <c r="G4587">
        <v>3</v>
      </c>
      <c r="J4587" s="1">
        <f t="shared" si="950"/>
        <v>7.8539816339744835E-3</v>
      </c>
      <c r="K4587" s="2">
        <f t="shared" ref="K4587:K4588" si="960">EXP(-9.7663+1.83097*LN(F4587)+1.09511*LN(G4587))</f>
        <v>1.2942556175112916E-2</v>
      </c>
      <c r="L4587" t="s">
        <v>13</v>
      </c>
    </row>
    <row r="4588" spans="1:12" hidden="1" x14ac:dyDescent="0.3">
      <c r="A4588">
        <v>40</v>
      </c>
      <c r="B4588">
        <v>152</v>
      </c>
      <c r="C4588">
        <v>1</v>
      </c>
      <c r="D4588">
        <v>14</v>
      </c>
      <c r="E4588" t="s">
        <v>14</v>
      </c>
      <c r="F4588">
        <v>5</v>
      </c>
      <c r="G4588">
        <v>3</v>
      </c>
      <c r="J4588" s="1">
        <f t="shared" si="950"/>
        <v>1.9634954084936209E-3</v>
      </c>
      <c r="K4588" s="2">
        <f t="shared" si="960"/>
        <v>3.6378364277704512E-3</v>
      </c>
      <c r="L4588" t="s">
        <v>13</v>
      </c>
    </row>
    <row r="4589" spans="1:12" hidden="1" x14ac:dyDescent="0.3">
      <c r="A4589">
        <v>40</v>
      </c>
      <c r="B4589">
        <v>152</v>
      </c>
      <c r="C4589">
        <v>1</v>
      </c>
      <c r="D4589">
        <v>24</v>
      </c>
      <c r="E4589" t="s">
        <v>18</v>
      </c>
      <c r="F4589">
        <v>10</v>
      </c>
      <c r="G4589">
        <v>3</v>
      </c>
      <c r="J4589" s="1">
        <f t="shared" si="950"/>
        <v>7.8539816339744835E-3</v>
      </c>
      <c r="K4589" s="2">
        <f>EXP(-9.81042+1.86563*LN(F4589)+1.0563*LN(G4589))</f>
        <v>1.285292313179332E-2</v>
      </c>
      <c r="L4589" t="s">
        <v>13</v>
      </c>
    </row>
    <row r="4590" spans="1:12" hidden="1" x14ac:dyDescent="0.3">
      <c r="A4590">
        <v>40</v>
      </c>
      <c r="B4590">
        <v>152</v>
      </c>
      <c r="C4590">
        <v>1</v>
      </c>
      <c r="D4590">
        <v>10</v>
      </c>
      <c r="E4590" t="s">
        <v>12</v>
      </c>
      <c r="F4590">
        <v>25</v>
      </c>
      <c r="G4590">
        <v>6</v>
      </c>
      <c r="J4590" s="1">
        <f t="shared" si="950"/>
        <v>4.9087385212340517E-2</v>
      </c>
      <c r="K4590" s="2">
        <f t="shared" ref="K4590:K4595" si="961">EXP(-9.7663+1.83097*LN(F4590)+1.09511*LN(G4590))</f>
        <v>0.14801210491524977</v>
      </c>
      <c r="L4590" t="s">
        <v>17</v>
      </c>
    </row>
    <row r="4591" spans="1:12" hidden="1" x14ac:dyDescent="0.3">
      <c r="A4591">
        <v>40</v>
      </c>
      <c r="B4591">
        <v>152</v>
      </c>
      <c r="C4591">
        <v>1</v>
      </c>
      <c r="D4591">
        <v>24</v>
      </c>
      <c r="E4591" t="s">
        <v>15</v>
      </c>
      <c r="F4591">
        <v>5</v>
      </c>
      <c r="G4591">
        <v>3</v>
      </c>
      <c r="J4591" s="1">
        <f t="shared" si="950"/>
        <v>1.9634954084936209E-3</v>
      </c>
      <c r="K4591" s="2">
        <f t="shared" si="961"/>
        <v>3.6378364277704512E-3</v>
      </c>
      <c r="L4591" t="s">
        <v>13</v>
      </c>
    </row>
    <row r="4592" spans="1:12" hidden="1" x14ac:dyDescent="0.3">
      <c r="A4592">
        <v>40</v>
      </c>
      <c r="B4592">
        <v>152</v>
      </c>
      <c r="C4592">
        <v>1</v>
      </c>
      <c r="D4592">
        <v>24</v>
      </c>
      <c r="E4592" t="s">
        <v>15</v>
      </c>
      <c r="F4592">
        <v>10</v>
      </c>
      <c r="G4592">
        <v>5</v>
      </c>
      <c r="J4592" s="1">
        <f t="shared" si="950"/>
        <v>7.8539816339744835E-3</v>
      </c>
      <c r="K4592" s="2">
        <f t="shared" si="961"/>
        <v>2.2644818432641822E-2</v>
      </c>
      <c r="L4592" t="s">
        <v>13</v>
      </c>
    </row>
    <row r="4593" spans="1:12" hidden="1" x14ac:dyDescent="0.3">
      <c r="A4593">
        <v>40</v>
      </c>
      <c r="B4593">
        <v>152</v>
      </c>
      <c r="C4593">
        <v>1</v>
      </c>
      <c r="D4593">
        <v>24</v>
      </c>
      <c r="E4593" t="s">
        <v>15</v>
      </c>
      <c r="F4593">
        <v>15</v>
      </c>
      <c r="G4593">
        <v>6</v>
      </c>
      <c r="J4593" s="1">
        <f t="shared" si="950"/>
        <v>1.7671458676442587E-2</v>
      </c>
      <c r="K4593" s="2">
        <f t="shared" si="961"/>
        <v>5.8089659363338444E-2</v>
      </c>
      <c r="L4593" t="s">
        <v>13</v>
      </c>
    </row>
    <row r="4594" spans="1:12" hidden="1" x14ac:dyDescent="0.3">
      <c r="A4594">
        <v>40</v>
      </c>
      <c r="B4594">
        <v>152</v>
      </c>
      <c r="C4594">
        <v>1</v>
      </c>
      <c r="D4594">
        <v>24</v>
      </c>
      <c r="E4594" t="s">
        <v>15</v>
      </c>
      <c r="F4594">
        <v>10</v>
      </c>
      <c r="G4594">
        <v>6</v>
      </c>
      <c r="J4594" s="1">
        <f t="shared" si="950"/>
        <v>7.8539816339744835E-3</v>
      </c>
      <c r="K4594" s="2">
        <f t="shared" si="961"/>
        <v>2.7649101142956961E-2</v>
      </c>
      <c r="L4594" t="s">
        <v>13</v>
      </c>
    </row>
    <row r="4595" spans="1:12" hidden="1" x14ac:dyDescent="0.3">
      <c r="A4595">
        <v>43</v>
      </c>
      <c r="B4595">
        <v>153</v>
      </c>
      <c r="C4595">
        <v>1</v>
      </c>
      <c r="D4595">
        <v>24</v>
      </c>
      <c r="E4595" t="s">
        <v>12</v>
      </c>
      <c r="F4595">
        <v>5</v>
      </c>
      <c r="G4595">
        <v>6</v>
      </c>
      <c r="J4595" s="1">
        <f t="shared" si="950"/>
        <v>1.9634954084936209E-3</v>
      </c>
      <c r="K4595" s="2">
        <f t="shared" si="961"/>
        <v>7.7714870209617563E-3</v>
      </c>
      <c r="L4595" t="s">
        <v>13</v>
      </c>
    </row>
    <row r="4596" spans="1:12" hidden="1" x14ac:dyDescent="0.3">
      <c r="A4596">
        <v>43</v>
      </c>
      <c r="B4596">
        <v>153</v>
      </c>
      <c r="C4596">
        <v>1</v>
      </c>
      <c r="D4596">
        <v>24</v>
      </c>
      <c r="E4596" t="s">
        <v>18</v>
      </c>
      <c r="F4596">
        <v>10</v>
      </c>
      <c r="G4596">
        <v>5</v>
      </c>
      <c r="J4596" s="1">
        <f t="shared" si="950"/>
        <v>7.8539816339744835E-3</v>
      </c>
      <c r="K4596" s="2">
        <f>EXP(-9.81042+1.86563*LN(F4596)+1.0563*LN(G4596))</f>
        <v>2.2046555420420225E-2</v>
      </c>
      <c r="L4596" t="s">
        <v>13</v>
      </c>
    </row>
    <row r="4597" spans="1:12" hidden="1" x14ac:dyDescent="0.3">
      <c r="A4597">
        <v>43</v>
      </c>
      <c r="B4597">
        <v>153</v>
      </c>
      <c r="C4597">
        <v>1</v>
      </c>
      <c r="D4597">
        <v>10</v>
      </c>
      <c r="E4597" t="s">
        <v>12</v>
      </c>
      <c r="F4597">
        <v>10</v>
      </c>
      <c r="G4597">
        <v>3</v>
      </c>
      <c r="J4597" s="1">
        <f t="shared" si="950"/>
        <v>7.8539816339744835E-3</v>
      </c>
      <c r="K4597" s="2">
        <f t="shared" ref="K4597:K4598" si="962">EXP(-9.7663+1.83097*LN(F4597)+1.09511*LN(G4597))</f>
        <v>1.2942556175112916E-2</v>
      </c>
      <c r="L4597" t="s">
        <v>13</v>
      </c>
    </row>
    <row r="4598" spans="1:12" hidden="1" x14ac:dyDescent="0.3">
      <c r="A4598">
        <v>43</v>
      </c>
      <c r="B4598">
        <v>153</v>
      </c>
      <c r="C4598">
        <v>1</v>
      </c>
      <c r="D4598">
        <v>14</v>
      </c>
      <c r="E4598" t="s">
        <v>14</v>
      </c>
      <c r="F4598">
        <v>5</v>
      </c>
      <c r="G4598">
        <v>3</v>
      </c>
      <c r="J4598" s="1">
        <f t="shared" si="950"/>
        <v>1.9634954084936209E-3</v>
      </c>
      <c r="K4598" s="2">
        <f t="shared" si="962"/>
        <v>3.6378364277704512E-3</v>
      </c>
      <c r="L4598" t="s">
        <v>13</v>
      </c>
    </row>
    <row r="4599" spans="1:12" hidden="1" x14ac:dyDescent="0.3">
      <c r="A4599">
        <v>43</v>
      </c>
      <c r="B4599">
        <v>153</v>
      </c>
      <c r="C4599">
        <v>1</v>
      </c>
      <c r="D4599">
        <v>24</v>
      </c>
      <c r="E4599" t="s">
        <v>18</v>
      </c>
      <c r="F4599">
        <v>10</v>
      </c>
      <c r="G4599">
        <v>3</v>
      </c>
      <c r="J4599" s="1">
        <f t="shared" si="950"/>
        <v>7.8539816339744835E-3</v>
      </c>
      <c r="K4599" s="2">
        <f>EXP(-9.81042+1.86563*LN(F4599)+1.0563*LN(G4599))</f>
        <v>1.285292313179332E-2</v>
      </c>
      <c r="L4599" t="s">
        <v>13</v>
      </c>
    </row>
    <row r="4600" spans="1:12" hidden="1" x14ac:dyDescent="0.3">
      <c r="A4600">
        <v>43</v>
      </c>
      <c r="B4600">
        <v>153</v>
      </c>
      <c r="C4600">
        <v>1</v>
      </c>
      <c r="D4600">
        <v>10</v>
      </c>
      <c r="E4600" t="s">
        <v>12</v>
      </c>
      <c r="F4600">
        <v>25</v>
      </c>
      <c r="G4600">
        <v>6</v>
      </c>
      <c r="J4600" s="1">
        <f t="shared" si="950"/>
        <v>4.9087385212340517E-2</v>
      </c>
      <c r="K4600" s="2">
        <f t="shared" ref="K4600:K4611" si="963">EXP(-9.7663+1.83097*LN(F4600)+1.09511*LN(G4600))</f>
        <v>0.14801210491524977</v>
      </c>
      <c r="L4600" t="s">
        <v>17</v>
      </c>
    </row>
    <row r="4601" spans="1:12" hidden="1" x14ac:dyDescent="0.3">
      <c r="A4601">
        <v>43</v>
      </c>
      <c r="B4601">
        <v>153</v>
      </c>
      <c r="C4601">
        <v>1</v>
      </c>
      <c r="D4601">
        <v>24</v>
      </c>
      <c r="E4601" t="s">
        <v>15</v>
      </c>
      <c r="F4601">
        <v>5</v>
      </c>
      <c r="G4601">
        <v>3</v>
      </c>
      <c r="J4601" s="1">
        <f t="shared" si="950"/>
        <v>1.9634954084936209E-3</v>
      </c>
      <c r="K4601" s="2">
        <f t="shared" si="963"/>
        <v>3.6378364277704512E-3</v>
      </c>
      <c r="L4601" t="s">
        <v>13</v>
      </c>
    </row>
    <row r="4602" spans="1:12" hidden="1" x14ac:dyDescent="0.3">
      <c r="A4602">
        <v>43</v>
      </c>
      <c r="B4602">
        <v>153</v>
      </c>
      <c r="C4602">
        <v>1</v>
      </c>
      <c r="D4602">
        <v>24</v>
      </c>
      <c r="E4602" t="s">
        <v>15</v>
      </c>
      <c r="F4602">
        <v>10</v>
      </c>
      <c r="G4602">
        <v>5</v>
      </c>
      <c r="J4602" s="1">
        <f t="shared" si="950"/>
        <v>7.8539816339744835E-3</v>
      </c>
      <c r="K4602" s="2">
        <f t="shared" si="963"/>
        <v>2.2644818432641822E-2</v>
      </c>
      <c r="L4602" t="s">
        <v>13</v>
      </c>
    </row>
    <row r="4603" spans="1:12" hidden="1" x14ac:dyDescent="0.3">
      <c r="A4603">
        <v>43</v>
      </c>
      <c r="B4603">
        <v>153</v>
      </c>
      <c r="C4603">
        <v>1</v>
      </c>
      <c r="D4603">
        <v>24</v>
      </c>
      <c r="E4603" t="s">
        <v>15</v>
      </c>
      <c r="F4603">
        <v>15</v>
      </c>
      <c r="G4603">
        <v>6</v>
      </c>
      <c r="J4603" s="1">
        <f t="shared" si="950"/>
        <v>1.7671458676442587E-2</v>
      </c>
      <c r="K4603" s="2">
        <f t="shared" si="963"/>
        <v>5.8089659363338444E-2</v>
      </c>
      <c r="L4603" t="s">
        <v>13</v>
      </c>
    </row>
    <row r="4604" spans="1:12" hidden="1" x14ac:dyDescent="0.3">
      <c r="A4604">
        <v>43</v>
      </c>
      <c r="B4604">
        <v>153</v>
      </c>
      <c r="C4604">
        <v>1</v>
      </c>
      <c r="D4604">
        <v>24</v>
      </c>
      <c r="E4604" t="s">
        <v>15</v>
      </c>
      <c r="F4604">
        <v>10</v>
      </c>
      <c r="G4604">
        <v>6</v>
      </c>
      <c r="J4604" s="1">
        <f t="shared" si="950"/>
        <v>7.8539816339744835E-3</v>
      </c>
      <c r="K4604" s="2">
        <f t="shared" si="963"/>
        <v>2.7649101142956961E-2</v>
      </c>
      <c r="L4604" t="s">
        <v>13</v>
      </c>
    </row>
    <row r="4605" spans="1:12" hidden="1" x14ac:dyDescent="0.3">
      <c r="A4605">
        <v>43</v>
      </c>
      <c r="B4605">
        <v>153</v>
      </c>
      <c r="C4605">
        <v>1</v>
      </c>
      <c r="D4605">
        <v>24</v>
      </c>
      <c r="E4605" t="s">
        <v>15</v>
      </c>
      <c r="F4605">
        <v>5</v>
      </c>
      <c r="G4605">
        <v>6</v>
      </c>
      <c r="J4605" s="1">
        <f t="shared" si="950"/>
        <v>1.9634954084936209E-3</v>
      </c>
      <c r="K4605" s="2">
        <f t="shared" si="963"/>
        <v>7.7714870209617563E-3</v>
      </c>
      <c r="L4605" t="s">
        <v>13</v>
      </c>
    </row>
    <row r="4606" spans="1:12" hidden="1" x14ac:dyDescent="0.3">
      <c r="A4606">
        <v>43</v>
      </c>
      <c r="B4606">
        <v>153</v>
      </c>
      <c r="C4606">
        <v>1</v>
      </c>
      <c r="D4606">
        <v>22</v>
      </c>
      <c r="E4606" t="s">
        <v>15</v>
      </c>
      <c r="F4606">
        <v>5</v>
      </c>
      <c r="G4606">
        <v>3</v>
      </c>
      <c r="J4606" s="1">
        <f t="shared" si="950"/>
        <v>1.9634954084936209E-3</v>
      </c>
      <c r="K4606" s="2">
        <f t="shared" si="963"/>
        <v>3.6378364277704512E-3</v>
      </c>
      <c r="L4606" t="s">
        <v>13</v>
      </c>
    </row>
    <row r="4607" spans="1:12" hidden="1" x14ac:dyDescent="0.3">
      <c r="A4607">
        <v>43</v>
      </c>
      <c r="B4607">
        <v>153</v>
      </c>
      <c r="C4607">
        <v>1</v>
      </c>
      <c r="D4607">
        <v>10</v>
      </c>
      <c r="E4607" t="s">
        <v>12</v>
      </c>
      <c r="F4607">
        <v>5</v>
      </c>
      <c r="G4607">
        <v>3</v>
      </c>
      <c r="J4607" s="1">
        <f t="shared" si="950"/>
        <v>1.9634954084936209E-3</v>
      </c>
      <c r="K4607" s="2">
        <f t="shared" si="963"/>
        <v>3.6378364277704512E-3</v>
      </c>
      <c r="L4607" t="s">
        <v>13</v>
      </c>
    </row>
    <row r="4608" spans="1:12" hidden="1" x14ac:dyDescent="0.3">
      <c r="A4608">
        <v>43</v>
      </c>
      <c r="B4608">
        <v>153</v>
      </c>
      <c r="C4608">
        <v>1</v>
      </c>
      <c r="D4608">
        <v>24</v>
      </c>
      <c r="E4608" t="s">
        <v>12</v>
      </c>
      <c r="F4608">
        <v>5</v>
      </c>
      <c r="G4608">
        <v>3</v>
      </c>
      <c r="J4608" s="1">
        <f t="shared" si="950"/>
        <v>1.9634954084936209E-3</v>
      </c>
      <c r="K4608" s="2">
        <f t="shared" si="963"/>
        <v>3.6378364277704512E-3</v>
      </c>
      <c r="L4608" t="s">
        <v>13</v>
      </c>
    </row>
    <row r="4609" spans="1:12" hidden="1" x14ac:dyDescent="0.3">
      <c r="A4609">
        <v>43</v>
      </c>
      <c r="B4609">
        <v>153</v>
      </c>
      <c r="C4609">
        <v>1</v>
      </c>
      <c r="D4609">
        <v>24</v>
      </c>
      <c r="E4609" t="s">
        <v>12</v>
      </c>
      <c r="F4609">
        <v>20</v>
      </c>
      <c r="G4609">
        <v>3</v>
      </c>
      <c r="J4609" s="1">
        <f t="shared" si="950"/>
        <v>3.1415926535897934E-2</v>
      </c>
      <c r="K4609" s="2">
        <f t="shared" si="963"/>
        <v>4.6046534436573458E-2</v>
      </c>
      <c r="L4609" t="s">
        <v>17</v>
      </c>
    </row>
    <row r="4610" spans="1:12" hidden="1" x14ac:dyDescent="0.3">
      <c r="A4610">
        <v>43</v>
      </c>
      <c r="B4610">
        <v>153</v>
      </c>
      <c r="C4610">
        <v>1</v>
      </c>
      <c r="D4610">
        <v>24</v>
      </c>
      <c r="E4610" t="s">
        <v>12</v>
      </c>
      <c r="F4610">
        <v>10</v>
      </c>
      <c r="G4610">
        <v>3</v>
      </c>
      <c r="J4610" s="1">
        <f t="shared" si="950"/>
        <v>7.8539816339744835E-3</v>
      </c>
      <c r="K4610" s="2">
        <f t="shared" si="963"/>
        <v>1.2942556175112916E-2</v>
      </c>
      <c r="L4610" t="s">
        <v>13</v>
      </c>
    </row>
    <row r="4611" spans="1:12" hidden="1" x14ac:dyDescent="0.3">
      <c r="A4611">
        <v>43</v>
      </c>
      <c r="B4611">
        <v>153</v>
      </c>
      <c r="C4611">
        <v>1</v>
      </c>
      <c r="D4611">
        <v>24</v>
      </c>
      <c r="E4611" t="s">
        <v>12</v>
      </c>
      <c r="F4611">
        <v>15</v>
      </c>
      <c r="G4611">
        <v>6</v>
      </c>
      <c r="J4611" s="1">
        <f t="shared" ref="J4611:J4674" si="964">((F4611*F4611/10000)*(PI()/4*C4611))</f>
        <v>1.7671458676442587E-2</v>
      </c>
      <c r="K4611" s="2">
        <f t="shared" si="963"/>
        <v>5.8089659363338444E-2</v>
      </c>
      <c r="L4611" t="s">
        <v>13</v>
      </c>
    </row>
    <row r="4612" spans="1:12" hidden="1" x14ac:dyDescent="0.3">
      <c r="A4612">
        <v>43</v>
      </c>
      <c r="B4612">
        <v>153</v>
      </c>
      <c r="C4612">
        <v>1</v>
      </c>
      <c r="D4612">
        <v>24</v>
      </c>
      <c r="E4612" t="s">
        <v>18</v>
      </c>
      <c r="F4612">
        <v>10</v>
      </c>
      <c r="G4612">
        <v>3</v>
      </c>
      <c r="J4612" s="1">
        <f t="shared" si="964"/>
        <v>7.8539816339744835E-3</v>
      </c>
      <c r="K4612" s="2">
        <f>EXP(-9.81042+1.86563*LN(F4612)+1.0563*LN(G4612))</f>
        <v>1.285292313179332E-2</v>
      </c>
      <c r="L4612" t="s">
        <v>13</v>
      </c>
    </row>
    <row r="4613" spans="1:12" hidden="1" x14ac:dyDescent="0.3">
      <c r="A4613">
        <v>43</v>
      </c>
      <c r="B4613">
        <v>153</v>
      </c>
      <c r="C4613">
        <v>1</v>
      </c>
      <c r="D4613">
        <v>10</v>
      </c>
      <c r="E4613" t="s">
        <v>12</v>
      </c>
      <c r="F4613">
        <v>25</v>
      </c>
      <c r="G4613">
        <v>6</v>
      </c>
      <c r="J4613" s="1">
        <f t="shared" si="964"/>
        <v>4.9087385212340517E-2</v>
      </c>
      <c r="K4613" s="2">
        <f t="shared" ref="K4613:K4617" si="965">EXP(-9.7663+1.83097*LN(F4613)+1.09511*LN(G4613))</f>
        <v>0.14801210491524977</v>
      </c>
      <c r="L4613" t="s">
        <v>17</v>
      </c>
    </row>
    <row r="4614" spans="1:12" hidden="1" x14ac:dyDescent="0.3">
      <c r="A4614">
        <v>43</v>
      </c>
      <c r="B4614">
        <v>153</v>
      </c>
      <c r="C4614">
        <v>1</v>
      </c>
      <c r="D4614">
        <v>24</v>
      </c>
      <c r="E4614" t="s">
        <v>12</v>
      </c>
      <c r="F4614">
        <v>5</v>
      </c>
      <c r="G4614">
        <v>3</v>
      </c>
      <c r="J4614" s="1">
        <f t="shared" si="964"/>
        <v>1.9634954084936209E-3</v>
      </c>
      <c r="K4614" s="2">
        <f t="shared" si="965"/>
        <v>3.6378364277704512E-3</v>
      </c>
      <c r="L4614" t="s">
        <v>13</v>
      </c>
    </row>
    <row r="4615" spans="1:12" hidden="1" x14ac:dyDescent="0.3">
      <c r="A4615">
        <v>43</v>
      </c>
      <c r="B4615">
        <v>153</v>
      </c>
      <c r="C4615">
        <v>1</v>
      </c>
      <c r="D4615">
        <v>24</v>
      </c>
      <c r="E4615" t="s">
        <v>12</v>
      </c>
      <c r="F4615">
        <v>20</v>
      </c>
      <c r="G4615">
        <v>3</v>
      </c>
      <c r="J4615" s="1">
        <f t="shared" si="964"/>
        <v>3.1415926535897934E-2</v>
      </c>
      <c r="K4615" s="2">
        <f t="shared" si="965"/>
        <v>4.6046534436573458E-2</v>
      </c>
      <c r="L4615" t="s">
        <v>17</v>
      </c>
    </row>
    <row r="4616" spans="1:12" hidden="1" x14ac:dyDescent="0.3">
      <c r="A4616">
        <v>43</v>
      </c>
      <c r="B4616">
        <v>153</v>
      </c>
      <c r="C4616">
        <v>1</v>
      </c>
      <c r="D4616">
        <v>24</v>
      </c>
      <c r="E4616" t="s">
        <v>12</v>
      </c>
      <c r="F4616">
        <v>10</v>
      </c>
      <c r="G4616">
        <v>3</v>
      </c>
      <c r="J4616" s="1">
        <f t="shared" si="964"/>
        <v>7.8539816339744835E-3</v>
      </c>
      <c r="K4616" s="2">
        <f t="shared" si="965"/>
        <v>1.2942556175112916E-2</v>
      </c>
      <c r="L4616" t="s">
        <v>13</v>
      </c>
    </row>
    <row r="4617" spans="1:12" hidden="1" x14ac:dyDescent="0.3">
      <c r="A4617">
        <v>43</v>
      </c>
      <c r="B4617">
        <v>153</v>
      </c>
      <c r="C4617">
        <v>1</v>
      </c>
      <c r="D4617">
        <v>24</v>
      </c>
      <c r="E4617" t="s">
        <v>12</v>
      </c>
      <c r="F4617">
        <v>15</v>
      </c>
      <c r="G4617">
        <v>6</v>
      </c>
      <c r="J4617" s="1">
        <f t="shared" si="964"/>
        <v>1.7671458676442587E-2</v>
      </c>
      <c r="K4617" s="2">
        <f t="shared" si="965"/>
        <v>5.8089659363338444E-2</v>
      </c>
      <c r="L4617" t="s">
        <v>13</v>
      </c>
    </row>
    <row r="4618" spans="1:12" hidden="1" x14ac:dyDescent="0.3">
      <c r="A4618">
        <v>43</v>
      </c>
      <c r="B4618">
        <v>153</v>
      </c>
      <c r="C4618">
        <v>1</v>
      </c>
      <c r="D4618">
        <v>24</v>
      </c>
      <c r="E4618" t="s">
        <v>18</v>
      </c>
      <c r="F4618">
        <v>10</v>
      </c>
      <c r="G4618">
        <v>6</v>
      </c>
      <c r="J4618" s="1">
        <f t="shared" si="964"/>
        <v>7.8539816339744835E-3</v>
      </c>
      <c r="K4618" s="2">
        <f t="shared" ref="K4618:K4619" si="966">EXP(-9.81042+1.86563*LN(F4618)+1.0563*LN(G4618))</f>
        <v>2.6728826664807165E-2</v>
      </c>
      <c r="L4618" t="s">
        <v>13</v>
      </c>
    </row>
    <row r="4619" spans="1:12" hidden="1" x14ac:dyDescent="0.3">
      <c r="A4619">
        <v>43</v>
      </c>
      <c r="B4619">
        <v>153</v>
      </c>
      <c r="C4619">
        <v>1</v>
      </c>
      <c r="D4619">
        <v>2</v>
      </c>
      <c r="E4619" t="s">
        <v>16</v>
      </c>
      <c r="F4619">
        <v>10</v>
      </c>
      <c r="G4619">
        <v>10</v>
      </c>
      <c r="J4619" s="1">
        <f t="shared" si="964"/>
        <v>7.8539816339744835E-3</v>
      </c>
      <c r="K4619" s="2">
        <f t="shared" si="966"/>
        <v>4.5847824058857317E-2</v>
      </c>
      <c r="L4619" t="s">
        <v>13</v>
      </c>
    </row>
    <row r="4620" spans="1:12" hidden="1" x14ac:dyDescent="0.3">
      <c r="A4620">
        <v>43</v>
      </c>
      <c r="B4620">
        <v>153</v>
      </c>
      <c r="C4620">
        <v>1</v>
      </c>
      <c r="D4620">
        <v>14</v>
      </c>
      <c r="E4620" t="s">
        <v>14</v>
      </c>
      <c r="F4620">
        <v>5</v>
      </c>
      <c r="G4620">
        <v>3</v>
      </c>
      <c r="J4620" s="1">
        <f t="shared" si="964"/>
        <v>1.9634954084936209E-3</v>
      </c>
      <c r="K4620" s="2">
        <f t="shared" ref="K4620:K4622" si="967">EXP(-9.7663+1.83097*LN(F4620)+1.09511*LN(G4620))</f>
        <v>3.6378364277704512E-3</v>
      </c>
      <c r="L4620" t="s">
        <v>13</v>
      </c>
    </row>
    <row r="4621" spans="1:12" hidden="1" x14ac:dyDescent="0.3">
      <c r="A4621">
        <v>43</v>
      </c>
      <c r="B4621">
        <v>153</v>
      </c>
      <c r="C4621">
        <v>1</v>
      </c>
      <c r="D4621">
        <v>14</v>
      </c>
      <c r="E4621" t="s">
        <v>14</v>
      </c>
      <c r="F4621">
        <v>5</v>
      </c>
      <c r="G4621">
        <v>3</v>
      </c>
      <c r="J4621" s="1">
        <f t="shared" si="964"/>
        <v>1.9634954084936209E-3</v>
      </c>
      <c r="K4621" s="2">
        <f t="shared" si="967"/>
        <v>3.6378364277704512E-3</v>
      </c>
      <c r="L4621" t="s">
        <v>13</v>
      </c>
    </row>
    <row r="4622" spans="1:12" hidden="1" x14ac:dyDescent="0.3">
      <c r="A4622">
        <v>43</v>
      </c>
      <c r="B4622">
        <v>153</v>
      </c>
      <c r="C4622">
        <v>1</v>
      </c>
      <c r="D4622">
        <v>24</v>
      </c>
      <c r="E4622" t="s">
        <v>12</v>
      </c>
      <c r="F4622">
        <v>10</v>
      </c>
      <c r="G4622">
        <v>6</v>
      </c>
      <c r="J4622" s="1">
        <f t="shared" si="964"/>
        <v>7.8539816339744835E-3</v>
      </c>
      <c r="K4622" s="2">
        <f t="shared" si="967"/>
        <v>2.7649101142956961E-2</v>
      </c>
      <c r="L4622" t="s">
        <v>13</v>
      </c>
    </row>
    <row r="4623" spans="1:12" hidden="1" x14ac:dyDescent="0.3">
      <c r="A4623">
        <v>43</v>
      </c>
      <c r="B4623">
        <v>153</v>
      </c>
      <c r="C4623">
        <v>1</v>
      </c>
      <c r="D4623">
        <v>2</v>
      </c>
      <c r="E4623" t="s">
        <v>16</v>
      </c>
      <c r="F4623">
        <v>15</v>
      </c>
      <c r="G4623">
        <v>10</v>
      </c>
      <c r="H4623">
        <v>28</v>
      </c>
      <c r="I4623">
        <v>7</v>
      </c>
      <c r="J4623" s="1">
        <f t="shared" si="964"/>
        <v>1.7671458676442587E-2</v>
      </c>
      <c r="K4623" s="2">
        <f>EXP(-9.81042+1.86563*LN(F4623)+1.0563*LN(G4623))</f>
        <v>9.7687695493628809E-2</v>
      </c>
      <c r="L4623" t="s">
        <v>13</v>
      </c>
    </row>
    <row r="4624" spans="1:12" hidden="1" x14ac:dyDescent="0.3">
      <c r="A4624">
        <v>43</v>
      </c>
      <c r="B4624">
        <v>153</v>
      </c>
      <c r="C4624">
        <v>1</v>
      </c>
      <c r="D4624">
        <v>22</v>
      </c>
      <c r="E4624" t="s">
        <v>15</v>
      </c>
      <c r="F4624">
        <v>5</v>
      </c>
      <c r="G4624">
        <v>3</v>
      </c>
      <c r="J4624" s="1">
        <f t="shared" si="964"/>
        <v>1.9634954084936209E-3</v>
      </c>
      <c r="K4624" s="2">
        <f t="shared" ref="K4624:K4625" si="968">EXP(-9.7663+1.83097*LN(F4624)+1.09511*LN(G4624))</f>
        <v>3.6378364277704512E-3</v>
      </c>
      <c r="L4624" t="s">
        <v>13</v>
      </c>
    </row>
    <row r="4625" spans="1:12" hidden="1" x14ac:dyDescent="0.3">
      <c r="A4625">
        <v>43</v>
      </c>
      <c r="B4625">
        <v>153</v>
      </c>
      <c r="C4625">
        <v>1</v>
      </c>
      <c r="D4625">
        <v>14</v>
      </c>
      <c r="E4625" t="s">
        <v>14</v>
      </c>
      <c r="F4625">
        <v>5</v>
      </c>
      <c r="G4625">
        <v>3</v>
      </c>
      <c r="J4625" s="1">
        <f t="shared" si="964"/>
        <v>1.9634954084936209E-3</v>
      </c>
      <c r="K4625" s="2">
        <f t="shared" si="968"/>
        <v>3.6378364277704512E-3</v>
      </c>
      <c r="L4625" t="s">
        <v>13</v>
      </c>
    </row>
    <row r="4626" spans="1:12" hidden="1" x14ac:dyDescent="0.3">
      <c r="A4626">
        <v>43</v>
      </c>
      <c r="B4626">
        <v>153</v>
      </c>
      <c r="C4626">
        <v>1</v>
      </c>
      <c r="D4626">
        <v>2</v>
      </c>
      <c r="E4626" t="s">
        <v>16</v>
      </c>
      <c r="F4626">
        <v>10</v>
      </c>
      <c r="G4626">
        <v>10</v>
      </c>
      <c r="J4626" s="1">
        <f t="shared" si="964"/>
        <v>7.8539816339744835E-3</v>
      </c>
      <c r="K4626" s="2">
        <f>EXP(-9.81042+1.86563*LN(F4626)+1.0563*LN(G4626))</f>
        <v>4.5847824058857317E-2</v>
      </c>
      <c r="L4626" t="s">
        <v>13</v>
      </c>
    </row>
    <row r="4627" spans="1:12" hidden="1" x14ac:dyDescent="0.3">
      <c r="A4627">
        <v>43</v>
      </c>
      <c r="B4627">
        <v>153</v>
      </c>
      <c r="C4627">
        <v>1</v>
      </c>
      <c r="D4627">
        <v>10</v>
      </c>
      <c r="E4627" t="s">
        <v>12</v>
      </c>
      <c r="F4627">
        <v>25</v>
      </c>
      <c r="G4627">
        <v>6</v>
      </c>
      <c r="J4627" s="1">
        <f t="shared" si="964"/>
        <v>4.9087385212340517E-2</v>
      </c>
      <c r="K4627" s="2">
        <f>EXP(-9.7663+1.83097*LN(F4627)+1.09511*LN(G4627))</f>
        <v>0.14801210491524977</v>
      </c>
      <c r="L4627" t="s">
        <v>17</v>
      </c>
    </row>
    <row r="4628" spans="1:12" hidden="1" x14ac:dyDescent="0.3">
      <c r="A4628">
        <v>43</v>
      </c>
      <c r="B4628">
        <v>153</v>
      </c>
      <c r="C4628">
        <v>1</v>
      </c>
      <c r="D4628">
        <v>2</v>
      </c>
      <c r="E4628" t="s">
        <v>16</v>
      </c>
      <c r="F4628">
        <v>10</v>
      </c>
      <c r="G4628">
        <v>10</v>
      </c>
      <c r="J4628" s="1">
        <f t="shared" si="964"/>
        <v>7.8539816339744835E-3</v>
      </c>
      <c r="K4628" s="2">
        <f>EXP(-9.81042+1.86563*LN(F4628)+1.0563*LN(G4628))</f>
        <v>4.5847824058857317E-2</v>
      </c>
      <c r="L4628" t="s">
        <v>13</v>
      </c>
    </row>
    <row r="4629" spans="1:12" hidden="1" x14ac:dyDescent="0.3">
      <c r="A4629">
        <v>43</v>
      </c>
      <c r="B4629">
        <v>153</v>
      </c>
      <c r="C4629">
        <v>1</v>
      </c>
      <c r="D4629">
        <v>10</v>
      </c>
      <c r="E4629" t="s">
        <v>12</v>
      </c>
      <c r="F4629">
        <v>25</v>
      </c>
      <c r="G4629">
        <v>6</v>
      </c>
      <c r="J4629" s="1">
        <f t="shared" si="964"/>
        <v>4.9087385212340517E-2</v>
      </c>
      <c r="K4629" s="2">
        <f t="shared" ref="K4629:K4630" si="969">EXP(-9.7663+1.83097*LN(F4629)+1.09511*LN(G4629))</f>
        <v>0.14801210491524977</v>
      </c>
      <c r="L4629" t="s">
        <v>17</v>
      </c>
    </row>
    <row r="4630" spans="1:12" hidden="1" x14ac:dyDescent="0.3">
      <c r="A4630">
        <v>43</v>
      </c>
      <c r="B4630">
        <v>153</v>
      </c>
      <c r="C4630">
        <v>1</v>
      </c>
      <c r="D4630">
        <v>24</v>
      </c>
      <c r="E4630" t="s">
        <v>12</v>
      </c>
      <c r="F4630">
        <v>5</v>
      </c>
      <c r="G4630">
        <v>3</v>
      </c>
      <c r="J4630" s="1">
        <f t="shared" si="964"/>
        <v>1.9634954084936209E-3</v>
      </c>
      <c r="K4630" s="2">
        <f t="shared" si="969"/>
        <v>3.6378364277704512E-3</v>
      </c>
      <c r="L4630" t="s">
        <v>13</v>
      </c>
    </row>
    <row r="4631" spans="1:12" hidden="1" x14ac:dyDescent="0.3">
      <c r="A4631">
        <v>44</v>
      </c>
      <c r="B4631">
        <v>144</v>
      </c>
      <c r="C4631">
        <v>1</v>
      </c>
      <c r="D4631">
        <v>24</v>
      </c>
      <c r="E4631" t="s">
        <v>18</v>
      </c>
      <c r="F4631">
        <v>15</v>
      </c>
      <c r="G4631">
        <v>6</v>
      </c>
      <c r="J4631" s="1">
        <f t="shared" si="964"/>
        <v>1.7671458676442587E-2</v>
      </c>
      <c r="K4631" s="2">
        <f t="shared" ref="K4631:K4632" si="970">EXP(-9.81042+1.86563*LN(F4631)+1.0563*LN(G4631))</f>
        <v>5.6950957515054322E-2</v>
      </c>
      <c r="L4631" t="s">
        <v>13</v>
      </c>
    </row>
    <row r="4632" spans="1:12" hidden="1" x14ac:dyDescent="0.3">
      <c r="A4632">
        <v>44</v>
      </c>
      <c r="B4632">
        <v>144</v>
      </c>
      <c r="C4632">
        <v>1</v>
      </c>
      <c r="D4632">
        <v>24</v>
      </c>
      <c r="E4632" t="s">
        <v>18</v>
      </c>
      <c r="F4632">
        <v>10</v>
      </c>
      <c r="G4632">
        <v>6</v>
      </c>
      <c r="J4632" s="1">
        <f t="shared" si="964"/>
        <v>7.8539816339744835E-3</v>
      </c>
      <c r="K4632" s="2">
        <f t="shared" si="970"/>
        <v>2.6728826664807165E-2</v>
      </c>
      <c r="L4632" t="s">
        <v>13</v>
      </c>
    </row>
    <row r="4633" spans="1:12" hidden="1" x14ac:dyDescent="0.3">
      <c r="A4633">
        <v>44</v>
      </c>
      <c r="B4633">
        <v>144</v>
      </c>
      <c r="C4633">
        <v>1</v>
      </c>
      <c r="D4633">
        <v>24</v>
      </c>
      <c r="E4633" t="s">
        <v>12</v>
      </c>
      <c r="F4633">
        <v>5</v>
      </c>
      <c r="G4633">
        <v>6</v>
      </c>
      <c r="J4633" s="1">
        <f t="shared" si="964"/>
        <v>1.9634954084936209E-3</v>
      </c>
      <c r="K4633" s="2">
        <f>EXP(-9.7663+1.83097*LN(F4633)+1.09511*LN(G4633))</f>
        <v>7.7714870209617563E-3</v>
      </c>
      <c r="L4633" t="s">
        <v>13</v>
      </c>
    </row>
    <row r="4634" spans="1:12" hidden="1" x14ac:dyDescent="0.3">
      <c r="A4634">
        <v>44</v>
      </c>
      <c r="B4634">
        <v>144</v>
      </c>
      <c r="C4634">
        <v>1</v>
      </c>
      <c r="D4634">
        <v>24</v>
      </c>
      <c r="E4634" t="s">
        <v>18</v>
      </c>
      <c r="F4634">
        <v>10</v>
      </c>
      <c r="G4634">
        <v>5</v>
      </c>
      <c r="J4634" s="1">
        <f t="shared" si="964"/>
        <v>7.8539816339744835E-3</v>
      </c>
      <c r="K4634" s="2">
        <f>EXP(-9.81042+1.86563*LN(F4634)+1.0563*LN(G4634))</f>
        <v>2.2046555420420225E-2</v>
      </c>
      <c r="L4634" t="s">
        <v>13</v>
      </c>
    </row>
    <row r="4635" spans="1:12" hidden="1" x14ac:dyDescent="0.3">
      <c r="A4635">
        <v>44</v>
      </c>
      <c r="B4635">
        <v>144</v>
      </c>
      <c r="C4635">
        <v>1</v>
      </c>
      <c r="D4635">
        <v>10</v>
      </c>
      <c r="E4635" t="s">
        <v>12</v>
      </c>
      <c r="F4635">
        <v>10</v>
      </c>
      <c r="G4635">
        <v>3</v>
      </c>
      <c r="J4635" s="1">
        <f t="shared" si="964"/>
        <v>7.8539816339744835E-3</v>
      </c>
      <c r="K4635" s="2">
        <f t="shared" ref="K4635:K4636" si="971">EXP(-9.7663+1.83097*LN(F4635)+1.09511*LN(G4635))</f>
        <v>1.2942556175112916E-2</v>
      </c>
      <c r="L4635" t="s">
        <v>13</v>
      </c>
    </row>
    <row r="4636" spans="1:12" hidden="1" x14ac:dyDescent="0.3">
      <c r="A4636">
        <v>44</v>
      </c>
      <c r="B4636">
        <v>144</v>
      </c>
      <c r="C4636">
        <v>1</v>
      </c>
      <c r="D4636">
        <v>14</v>
      </c>
      <c r="E4636" t="s">
        <v>14</v>
      </c>
      <c r="F4636">
        <v>5</v>
      </c>
      <c r="G4636">
        <v>3</v>
      </c>
      <c r="J4636" s="1">
        <f t="shared" si="964"/>
        <v>1.9634954084936209E-3</v>
      </c>
      <c r="K4636" s="2">
        <f t="shared" si="971"/>
        <v>3.6378364277704512E-3</v>
      </c>
      <c r="L4636" t="s">
        <v>13</v>
      </c>
    </row>
    <row r="4637" spans="1:12" hidden="1" x14ac:dyDescent="0.3">
      <c r="A4637">
        <v>44</v>
      </c>
      <c r="B4637">
        <v>144</v>
      </c>
      <c r="C4637">
        <v>1</v>
      </c>
      <c r="D4637">
        <v>24</v>
      </c>
      <c r="E4637" t="s">
        <v>18</v>
      </c>
      <c r="F4637">
        <v>10</v>
      </c>
      <c r="G4637">
        <v>3</v>
      </c>
      <c r="J4637" s="1">
        <f t="shared" si="964"/>
        <v>7.8539816339744835E-3</v>
      </c>
      <c r="K4637" s="2">
        <f>EXP(-9.81042+1.86563*LN(F4637)+1.0563*LN(G4637))</f>
        <v>1.285292313179332E-2</v>
      </c>
      <c r="L4637" t="s">
        <v>13</v>
      </c>
    </row>
    <row r="4638" spans="1:12" hidden="1" x14ac:dyDescent="0.3">
      <c r="A4638">
        <v>44</v>
      </c>
      <c r="B4638">
        <v>144</v>
      </c>
      <c r="C4638">
        <v>1</v>
      </c>
      <c r="D4638">
        <v>10</v>
      </c>
      <c r="E4638" t="s">
        <v>12</v>
      </c>
      <c r="F4638">
        <v>25</v>
      </c>
      <c r="G4638">
        <v>6</v>
      </c>
      <c r="J4638" s="1">
        <f t="shared" si="964"/>
        <v>4.9087385212340517E-2</v>
      </c>
      <c r="K4638" s="2">
        <f t="shared" ref="K4638:K4646" si="972">EXP(-9.7663+1.83097*LN(F4638)+1.09511*LN(G4638))</f>
        <v>0.14801210491524977</v>
      </c>
      <c r="L4638" t="s">
        <v>17</v>
      </c>
    </row>
    <row r="4639" spans="1:12" hidden="1" x14ac:dyDescent="0.3">
      <c r="A4639">
        <v>44</v>
      </c>
      <c r="B4639">
        <v>144</v>
      </c>
      <c r="C4639">
        <v>1</v>
      </c>
      <c r="D4639">
        <v>24</v>
      </c>
      <c r="E4639" t="s">
        <v>15</v>
      </c>
      <c r="F4639">
        <v>5</v>
      </c>
      <c r="G4639">
        <v>3</v>
      </c>
      <c r="J4639" s="1">
        <f t="shared" si="964"/>
        <v>1.9634954084936209E-3</v>
      </c>
      <c r="K4639" s="2">
        <f t="shared" si="972"/>
        <v>3.6378364277704512E-3</v>
      </c>
      <c r="L4639" t="s">
        <v>13</v>
      </c>
    </row>
    <row r="4640" spans="1:12" hidden="1" x14ac:dyDescent="0.3">
      <c r="A4640">
        <v>44</v>
      </c>
      <c r="B4640">
        <v>144</v>
      </c>
      <c r="C4640">
        <v>1</v>
      </c>
      <c r="D4640">
        <v>24</v>
      </c>
      <c r="E4640" t="s">
        <v>15</v>
      </c>
      <c r="F4640">
        <v>10</v>
      </c>
      <c r="G4640">
        <v>5</v>
      </c>
      <c r="J4640" s="1">
        <f t="shared" si="964"/>
        <v>7.8539816339744835E-3</v>
      </c>
      <c r="K4640" s="2">
        <f t="shared" si="972"/>
        <v>2.2644818432641822E-2</v>
      </c>
      <c r="L4640" t="s">
        <v>13</v>
      </c>
    </row>
    <row r="4641" spans="1:12" hidden="1" x14ac:dyDescent="0.3">
      <c r="A4641">
        <v>44</v>
      </c>
      <c r="B4641">
        <v>144</v>
      </c>
      <c r="C4641">
        <v>1</v>
      </c>
      <c r="D4641">
        <v>24</v>
      </c>
      <c r="E4641" t="s">
        <v>15</v>
      </c>
      <c r="F4641">
        <v>15</v>
      </c>
      <c r="G4641">
        <v>6</v>
      </c>
      <c r="J4641" s="1">
        <f t="shared" si="964"/>
        <v>1.7671458676442587E-2</v>
      </c>
      <c r="K4641" s="2">
        <f t="shared" si="972"/>
        <v>5.8089659363338444E-2</v>
      </c>
      <c r="L4641" t="s">
        <v>13</v>
      </c>
    </row>
    <row r="4642" spans="1:12" hidden="1" x14ac:dyDescent="0.3">
      <c r="A4642">
        <v>44</v>
      </c>
      <c r="B4642">
        <v>144</v>
      </c>
      <c r="C4642">
        <v>1</v>
      </c>
      <c r="D4642">
        <v>24</v>
      </c>
      <c r="E4642" t="s">
        <v>15</v>
      </c>
      <c r="F4642">
        <v>10</v>
      </c>
      <c r="G4642">
        <v>6</v>
      </c>
      <c r="J4642" s="1">
        <f t="shared" si="964"/>
        <v>7.8539816339744835E-3</v>
      </c>
      <c r="K4642" s="2">
        <f t="shared" si="972"/>
        <v>2.7649101142956961E-2</v>
      </c>
      <c r="L4642" t="s">
        <v>13</v>
      </c>
    </row>
    <row r="4643" spans="1:12" hidden="1" x14ac:dyDescent="0.3">
      <c r="A4643">
        <v>44</v>
      </c>
      <c r="B4643">
        <v>144</v>
      </c>
      <c r="C4643">
        <v>1</v>
      </c>
      <c r="D4643">
        <v>24</v>
      </c>
      <c r="E4643" t="s">
        <v>15</v>
      </c>
      <c r="F4643">
        <v>5</v>
      </c>
      <c r="G4643">
        <v>6</v>
      </c>
      <c r="J4643" s="1">
        <f t="shared" si="964"/>
        <v>1.9634954084936209E-3</v>
      </c>
      <c r="K4643" s="2">
        <f t="shared" si="972"/>
        <v>7.7714870209617563E-3</v>
      </c>
      <c r="L4643" t="s">
        <v>13</v>
      </c>
    </row>
    <row r="4644" spans="1:12" hidden="1" x14ac:dyDescent="0.3">
      <c r="A4644">
        <v>44</v>
      </c>
      <c r="B4644">
        <v>144</v>
      </c>
      <c r="C4644">
        <v>1</v>
      </c>
      <c r="D4644">
        <v>22</v>
      </c>
      <c r="E4644" t="s">
        <v>15</v>
      </c>
      <c r="F4644">
        <v>5</v>
      </c>
      <c r="G4644">
        <v>3</v>
      </c>
      <c r="J4644" s="1">
        <f t="shared" si="964"/>
        <v>1.9634954084936209E-3</v>
      </c>
      <c r="K4644" s="2">
        <f t="shared" si="972"/>
        <v>3.6378364277704512E-3</v>
      </c>
      <c r="L4644" t="s">
        <v>13</v>
      </c>
    </row>
    <row r="4645" spans="1:12" hidden="1" x14ac:dyDescent="0.3">
      <c r="A4645">
        <v>44</v>
      </c>
      <c r="B4645">
        <v>144</v>
      </c>
      <c r="C4645">
        <v>1</v>
      </c>
      <c r="D4645">
        <v>10</v>
      </c>
      <c r="E4645" t="s">
        <v>12</v>
      </c>
      <c r="F4645">
        <v>5</v>
      </c>
      <c r="G4645">
        <v>3</v>
      </c>
      <c r="J4645" s="1">
        <f t="shared" si="964"/>
        <v>1.9634954084936209E-3</v>
      </c>
      <c r="K4645" s="2">
        <f t="shared" si="972"/>
        <v>3.6378364277704512E-3</v>
      </c>
      <c r="L4645" t="s">
        <v>13</v>
      </c>
    </row>
    <row r="4646" spans="1:12" hidden="1" x14ac:dyDescent="0.3">
      <c r="A4646">
        <v>44</v>
      </c>
      <c r="B4646">
        <v>144</v>
      </c>
      <c r="C4646">
        <v>1</v>
      </c>
      <c r="D4646">
        <v>14</v>
      </c>
      <c r="E4646" t="s">
        <v>14</v>
      </c>
      <c r="F4646">
        <v>5</v>
      </c>
      <c r="G4646">
        <v>3</v>
      </c>
      <c r="J4646" s="1">
        <f t="shared" si="964"/>
        <v>1.9634954084936209E-3</v>
      </c>
      <c r="K4646" s="2">
        <f t="shared" si="972"/>
        <v>3.6378364277704512E-3</v>
      </c>
      <c r="L4646" t="s">
        <v>13</v>
      </c>
    </row>
    <row r="4647" spans="1:12" hidden="1" x14ac:dyDescent="0.3">
      <c r="A4647">
        <v>44</v>
      </c>
      <c r="B4647">
        <v>144</v>
      </c>
      <c r="C4647">
        <v>1</v>
      </c>
      <c r="D4647">
        <v>24</v>
      </c>
      <c r="E4647" t="s">
        <v>18</v>
      </c>
      <c r="F4647">
        <v>10</v>
      </c>
      <c r="G4647">
        <v>3</v>
      </c>
      <c r="J4647" s="1">
        <f t="shared" si="964"/>
        <v>7.8539816339744835E-3</v>
      </c>
      <c r="K4647" s="2">
        <f>EXP(-9.81042+1.86563*LN(F4647)+1.0563*LN(G4647))</f>
        <v>1.285292313179332E-2</v>
      </c>
      <c r="L4647" t="s">
        <v>13</v>
      </c>
    </row>
    <row r="4648" spans="1:12" hidden="1" x14ac:dyDescent="0.3">
      <c r="A4648">
        <v>44</v>
      </c>
      <c r="B4648">
        <v>144</v>
      </c>
      <c r="C4648">
        <v>1</v>
      </c>
      <c r="D4648">
        <v>10</v>
      </c>
      <c r="E4648" t="s">
        <v>12</v>
      </c>
      <c r="F4648">
        <v>25</v>
      </c>
      <c r="G4648">
        <v>6</v>
      </c>
      <c r="J4648" s="1">
        <f t="shared" si="964"/>
        <v>4.9087385212340517E-2</v>
      </c>
      <c r="K4648" s="2">
        <f t="shared" ref="K4648:K4649" si="973">EXP(-9.7663+1.83097*LN(F4648)+1.09511*LN(G4648))</f>
        <v>0.14801210491524977</v>
      </c>
      <c r="L4648" t="s">
        <v>17</v>
      </c>
    </row>
    <row r="4649" spans="1:12" hidden="1" x14ac:dyDescent="0.3">
      <c r="A4649">
        <v>44</v>
      </c>
      <c r="B4649">
        <v>144</v>
      </c>
      <c r="C4649">
        <v>1</v>
      </c>
      <c r="D4649">
        <v>24</v>
      </c>
      <c r="E4649" t="s">
        <v>12</v>
      </c>
      <c r="F4649">
        <v>5</v>
      </c>
      <c r="G4649">
        <v>3</v>
      </c>
      <c r="J4649" s="1">
        <f t="shared" si="964"/>
        <v>1.9634954084936209E-3</v>
      </c>
      <c r="K4649" s="2">
        <f t="shared" si="973"/>
        <v>3.6378364277704512E-3</v>
      </c>
      <c r="L4649" t="s">
        <v>13</v>
      </c>
    </row>
    <row r="4650" spans="1:12" hidden="1" x14ac:dyDescent="0.3">
      <c r="A4650">
        <v>44</v>
      </c>
      <c r="B4650">
        <v>144</v>
      </c>
      <c r="C4650">
        <v>1</v>
      </c>
      <c r="D4650">
        <v>24</v>
      </c>
      <c r="E4650" t="s">
        <v>18</v>
      </c>
      <c r="F4650">
        <v>10</v>
      </c>
      <c r="G4650">
        <v>5</v>
      </c>
      <c r="J4650" s="1">
        <f t="shared" si="964"/>
        <v>7.8539816339744835E-3</v>
      </c>
      <c r="K4650" s="2">
        <f>EXP(-9.81042+1.86563*LN(F4650)+1.0563*LN(G4650))</f>
        <v>2.2046555420420225E-2</v>
      </c>
      <c r="L4650" t="s">
        <v>13</v>
      </c>
    </row>
    <row r="4651" spans="1:12" hidden="1" x14ac:dyDescent="0.3">
      <c r="A4651">
        <v>44</v>
      </c>
      <c r="B4651">
        <v>144</v>
      </c>
      <c r="C4651">
        <v>1</v>
      </c>
      <c r="D4651">
        <v>10</v>
      </c>
      <c r="E4651" t="s">
        <v>12</v>
      </c>
      <c r="F4651">
        <v>10</v>
      </c>
      <c r="G4651">
        <v>3</v>
      </c>
      <c r="J4651" s="1">
        <f t="shared" si="964"/>
        <v>7.8539816339744835E-3</v>
      </c>
      <c r="K4651" s="2">
        <f t="shared" ref="K4651:K4652" si="974">EXP(-9.7663+1.83097*LN(F4651)+1.09511*LN(G4651))</f>
        <v>1.2942556175112916E-2</v>
      </c>
      <c r="L4651" t="s">
        <v>13</v>
      </c>
    </row>
    <row r="4652" spans="1:12" hidden="1" x14ac:dyDescent="0.3">
      <c r="A4652">
        <v>44</v>
      </c>
      <c r="B4652">
        <v>144</v>
      </c>
      <c r="C4652">
        <v>1</v>
      </c>
      <c r="D4652">
        <v>10</v>
      </c>
      <c r="E4652" t="s">
        <v>12</v>
      </c>
      <c r="F4652">
        <v>5</v>
      </c>
      <c r="G4652">
        <v>3</v>
      </c>
      <c r="J4652" s="1">
        <f t="shared" si="964"/>
        <v>1.9634954084936209E-3</v>
      </c>
      <c r="K4652" s="2">
        <f t="shared" si="974"/>
        <v>3.6378364277704512E-3</v>
      </c>
      <c r="L4652" t="s">
        <v>13</v>
      </c>
    </row>
    <row r="4653" spans="1:12" hidden="1" x14ac:dyDescent="0.3">
      <c r="A4653">
        <v>44</v>
      </c>
      <c r="B4653">
        <v>144</v>
      </c>
      <c r="C4653">
        <v>1</v>
      </c>
      <c r="D4653">
        <v>24</v>
      </c>
      <c r="E4653" t="s">
        <v>18</v>
      </c>
      <c r="F4653">
        <v>5</v>
      </c>
      <c r="G4653">
        <v>3</v>
      </c>
      <c r="J4653" s="1">
        <f t="shared" si="964"/>
        <v>1.9634954084936209E-3</v>
      </c>
      <c r="K4653" s="2">
        <f t="shared" ref="K4653:K4654" si="975">EXP(-9.81042+1.86563*LN(F4653)+1.0563*LN(G4653))</f>
        <v>3.5268851656513989E-3</v>
      </c>
      <c r="L4653" t="s">
        <v>13</v>
      </c>
    </row>
    <row r="4654" spans="1:12" hidden="1" x14ac:dyDescent="0.3">
      <c r="A4654">
        <v>44</v>
      </c>
      <c r="B4654">
        <v>144</v>
      </c>
      <c r="C4654">
        <v>1</v>
      </c>
      <c r="D4654">
        <v>2</v>
      </c>
      <c r="E4654" t="s">
        <v>16</v>
      </c>
      <c r="F4654">
        <v>10</v>
      </c>
      <c r="G4654">
        <v>10</v>
      </c>
      <c r="J4654" s="1">
        <f t="shared" si="964"/>
        <v>7.8539816339744835E-3</v>
      </c>
      <c r="K4654" s="2">
        <f t="shared" si="975"/>
        <v>4.5847824058857317E-2</v>
      </c>
      <c r="L4654" t="s">
        <v>13</v>
      </c>
    </row>
    <row r="4655" spans="1:12" hidden="1" x14ac:dyDescent="0.3">
      <c r="A4655">
        <v>44</v>
      </c>
      <c r="B4655">
        <v>144</v>
      </c>
      <c r="C4655">
        <v>1</v>
      </c>
      <c r="D4655">
        <v>22</v>
      </c>
      <c r="E4655" t="s">
        <v>15</v>
      </c>
      <c r="F4655">
        <v>5</v>
      </c>
      <c r="G4655">
        <v>3</v>
      </c>
      <c r="J4655" s="1">
        <f t="shared" si="964"/>
        <v>1.9634954084936209E-3</v>
      </c>
      <c r="K4655" s="2">
        <f t="shared" ref="K4655:K4659" si="976">EXP(-9.7663+1.83097*LN(F4655)+1.09511*LN(G4655))</f>
        <v>3.6378364277704512E-3</v>
      </c>
      <c r="L4655" t="s">
        <v>13</v>
      </c>
    </row>
    <row r="4656" spans="1:12" hidden="1" x14ac:dyDescent="0.3">
      <c r="A4656">
        <v>44</v>
      </c>
      <c r="B4656">
        <v>144</v>
      </c>
      <c r="C4656">
        <v>1</v>
      </c>
      <c r="D4656">
        <v>24</v>
      </c>
      <c r="E4656" t="s">
        <v>12</v>
      </c>
      <c r="F4656">
        <v>15</v>
      </c>
      <c r="G4656">
        <v>6</v>
      </c>
      <c r="J4656" s="1">
        <f t="shared" si="964"/>
        <v>1.7671458676442587E-2</v>
      </c>
      <c r="K4656" s="2">
        <f t="shared" si="976"/>
        <v>5.8089659363338444E-2</v>
      </c>
      <c r="L4656" t="s">
        <v>13</v>
      </c>
    </row>
    <row r="4657" spans="1:12" hidden="1" x14ac:dyDescent="0.3">
      <c r="A4657">
        <v>44</v>
      </c>
      <c r="B4657">
        <v>144</v>
      </c>
      <c r="C4657">
        <v>1</v>
      </c>
      <c r="D4657">
        <v>24</v>
      </c>
      <c r="E4657" t="s">
        <v>12</v>
      </c>
      <c r="F4657">
        <v>10</v>
      </c>
      <c r="G4657">
        <v>6</v>
      </c>
      <c r="J4657" s="1">
        <f t="shared" si="964"/>
        <v>7.8539816339744835E-3</v>
      </c>
      <c r="K4657" s="2">
        <f t="shared" si="976"/>
        <v>2.7649101142956961E-2</v>
      </c>
      <c r="L4657" t="s">
        <v>13</v>
      </c>
    </row>
    <row r="4658" spans="1:12" hidden="1" x14ac:dyDescent="0.3">
      <c r="A4658">
        <v>44</v>
      </c>
      <c r="B4658">
        <v>144</v>
      </c>
      <c r="C4658">
        <v>1</v>
      </c>
      <c r="D4658">
        <v>24</v>
      </c>
      <c r="E4658" t="s">
        <v>12</v>
      </c>
      <c r="F4658">
        <v>10</v>
      </c>
      <c r="G4658">
        <v>6</v>
      </c>
      <c r="J4658" s="1">
        <f t="shared" si="964"/>
        <v>7.8539816339744835E-3</v>
      </c>
      <c r="K4658" s="2">
        <f t="shared" si="976"/>
        <v>2.7649101142956961E-2</v>
      </c>
      <c r="L4658" t="s">
        <v>13</v>
      </c>
    </row>
    <row r="4659" spans="1:12" hidden="1" x14ac:dyDescent="0.3">
      <c r="A4659">
        <v>44</v>
      </c>
      <c r="B4659">
        <v>144</v>
      </c>
      <c r="C4659">
        <v>1</v>
      </c>
      <c r="D4659">
        <v>24</v>
      </c>
      <c r="E4659" t="s">
        <v>12</v>
      </c>
      <c r="F4659">
        <v>15</v>
      </c>
      <c r="G4659">
        <v>6</v>
      </c>
      <c r="J4659" s="1">
        <f t="shared" si="964"/>
        <v>1.7671458676442587E-2</v>
      </c>
      <c r="K4659" s="2">
        <f t="shared" si="976"/>
        <v>5.8089659363338444E-2</v>
      </c>
      <c r="L4659" t="s">
        <v>13</v>
      </c>
    </row>
    <row r="4660" spans="1:12" hidden="1" x14ac:dyDescent="0.3">
      <c r="A4660">
        <v>44</v>
      </c>
      <c r="B4660">
        <v>144</v>
      </c>
      <c r="C4660">
        <v>1</v>
      </c>
      <c r="D4660">
        <v>2</v>
      </c>
      <c r="E4660" t="s">
        <v>16</v>
      </c>
      <c r="F4660">
        <v>15</v>
      </c>
      <c r="G4660">
        <v>10</v>
      </c>
      <c r="H4660">
        <v>28</v>
      </c>
      <c r="I4660">
        <v>7</v>
      </c>
      <c r="J4660" s="1">
        <f t="shared" si="964"/>
        <v>1.7671458676442587E-2</v>
      </c>
      <c r="K4660" s="2">
        <f t="shared" ref="K4660:K4661" si="977">EXP(-9.81042+1.86563*LN(F4660)+1.0563*LN(G4660))</f>
        <v>9.7687695493628809E-2</v>
      </c>
      <c r="L4660" t="s">
        <v>13</v>
      </c>
    </row>
    <row r="4661" spans="1:12" hidden="1" x14ac:dyDescent="0.3">
      <c r="A4661">
        <v>44</v>
      </c>
      <c r="B4661">
        <v>144</v>
      </c>
      <c r="C4661">
        <v>1</v>
      </c>
      <c r="D4661">
        <v>2</v>
      </c>
      <c r="E4661" t="s">
        <v>16</v>
      </c>
      <c r="F4661">
        <v>10</v>
      </c>
      <c r="G4661">
        <v>10</v>
      </c>
      <c r="J4661" s="1">
        <f t="shared" si="964"/>
        <v>7.8539816339744835E-3</v>
      </c>
      <c r="K4661" s="2">
        <f t="shared" si="977"/>
        <v>4.5847824058857317E-2</v>
      </c>
      <c r="L4661" t="s">
        <v>13</v>
      </c>
    </row>
    <row r="4662" spans="1:12" hidden="1" x14ac:dyDescent="0.3">
      <c r="A4662">
        <v>44</v>
      </c>
      <c r="B4662">
        <v>144</v>
      </c>
      <c r="C4662">
        <v>1</v>
      </c>
      <c r="D4662">
        <v>24</v>
      </c>
      <c r="E4662" t="s">
        <v>12</v>
      </c>
      <c r="F4662">
        <v>5</v>
      </c>
      <c r="G4662">
        <v>6</v>
      </c>
      <c r="J4662" s="1">
        <f t="shared" si="964"/>
        <v>1.9634954084936209E-3</v>
      </c>
      <c r="K4662" s="2">
        <f>EXP(-9.7663+1.83097*LN(F4662)+1.09511*LN(G4662))</f>
        <v>7.7714870209617563E-3</v>
      </c>
      <c r="L4662" t="s">
        <v>13</v>
      </c>
    </row>
    <row r="4663" spans="1:12" hidden="1" x14ac:dyDescent="0.3">
      <c r="A4663">
        <v>44</v>
      </c>
      <c r="B4663">
        <v>144</v>
      </c>
      <c r="C4663">
        <v>1</v>
      </c>
      <c r="D4663">
        <v>2</v>
      </c>
      <c r="E4663" t="s">
        <v>16</v>
      </c>
      <c r="F4663">
        <v>10</v>
      </c>
      <c r="G4663">
        <v>10</v>
      </c>
      <c r="J4663" s="1">
        <f t="shared" si="964"/>
        <v>7.8539816339744835E-3</v>
      </c>
      <c r="K4663" s="2">
        <f>EXP(-9.81042+1.86563*LN(F4663)+1.0563*LN(G4663))</f>
        <v>4.5847824058857317E-2</v>
      </c>
      <c r="L4663" t="s">
        <v>13</v>
      </c>
    </row>
    <row r="4664" spans="1:12" hidden="1" x14ac:dyDescent="0.3">
      <c r="A4664">
        <v>44</v>
      </c>
      <c r="B4664">
        <v>144</v>
      </c>
      <c r="C4664">
        <v>1</v>
      </c>
      <c r="D4664">
        <v>10</v>
      </c>
      <c r="E4664" t="s">
        <v>12</v>
      </c>
      <c r="F4664">
        <v>10</v>
      </c>
      <c r="G4664">
        <v>3</v>
      </c>
      <c r="J4664" s="1">
        <f t="shared" si="964"/>
        <v>7.8539816339744835E-3</v>
      </c>
      <c r="K4664" s="2">
        <f t="shared" ref="K4664:K4665" si="978">EXP(-9.7663+1.83097*LN(F4664)+1.09511*LN(G4664))</f>
        <v>1.2942556175112916E-2</v>
      </c>
      <c r="L4664" t="s">
        <v>13</v>
      </c>
    </row>
    <row r="4665" spans="1:12" hidden="1" x14ac:dyDescent="0.3">
      <c r="A4665">
        <v>44</v>
      </c>
      <c r="B4665">
        <v>144</v>
      </c>
      <c r="C4665">
        <v>1</v>
      </c>
      <c r="D4665">
        <v>14</v>
      </c>
      <c r="E4665" t="s">
        <v>14</v>
      </c>
      <c r="F4665">
        <v>5</v>
      </c>
      <c r="G4665">
        <v>3</v>
      </c>
      <c r="J4665" s="1">
        <f t="shared" si="964"/>
        <v>1.9634954084936209E-3</v>
      </c>
      <c r="K4665" s="2">
        <f t="shared" si="978"/>
        <v>3.6378364277704512E-3</v>
      </c>
      <c r="L4665" t="s">
        <v>13</v>
      </c>
    </row>
    <row r="4666" spans="1:12" hidden="1" x14ac:dyDescent="0.3">
      <c r="A4666">
        <v>44</v>
      </c>
      <c r="B4666">
        <v>144</v>
      </c>
      <c r="C4666">
        <v>1</v>
      </c>
      <c r="D4666">
        <v>24</v>
      </c>
      <c r="E4666" t="s">
        <v>18</v>
      </c>
      <c r="F4666">
        <v>10</v>
      </c>
      <c r="G4666">
        <v>3</v>
      </c>
      <c r="J4666" s="1">
        <f t="shared" si="964"/>
        <v>7.8539816339744835E-3</v>
      </c>
      <c r="K4666" s="2">
        <f>EXP(-9.81042+1.86563*LN(F4666)+1.0563*LN(G4666))</f>
        <v>1.285292313179332E-2</v>
      </c>
      <c r="L4666" t="s">
        <v>13</v>
      </c>
    </row>
    <row r="4667" spans="1:12" hidden="1" x14ac:dyDescent="0.3">
      <c r="A4667">
        <v>44</v>
      </c>
      <c r="B4667">
        <v>144</v>
      </c>
      <c r="C4667">
        <v>1</v>
      </c>
      <c r="D4667">
        <v>10</v>
      </c>
      <c r="E4667" t="s">
        <v>12</v>
      </c>
      <c r="F4667">
        <v>25</v>
      </c>
      <c r="G4667">
        <v>6</v>
      </c>
      <c r="J4667" s="1">
        <f t="shared" si="964"/>
        <v>4.9087385212340517E-2</v>
      </c>
      <c r="K4667" s="2">
        <f t="shared" ref="K4667:K4673" si="979">EXP(-9.7663+1.83097*LN(F4667)+1.09511*LN(G4667))</f>
        <v>0.14801210491524977</v>
      </c>
      <c r="L4667" t="s">
        <v>17</v>
      </c>
    </row>
    <row r="4668" spans="1:12" hidden="1" x14ac:dyDescent="0.3">
      <c r="A4668">
        <v>44</v>
      </c>
      <c r="B4668">
        <v>144</v>
      </c>
      <c r="C4668">
        <v>1</v>
      </c>
      <c r="D4668">
        <v>24</v>
      </c>
      <c r="E4668" t="s">
        <v>15</v>
      </c>
      <c r="F4668">
        <v>5</v>
      </c>
      <c r="G4668">
        <v>3</v>
      </c>
      <c r="J4668" s="1">
        <f t="shared" si="964"/>
        <v>1.9634954084936209E-3</v>
      </c>
      <c r="K4668" s="2">
        <f t="shared" si="979"/>
        <v>3.6378364277704512E-3</v>
      </c>
      <c r="L4668" t="s">
        <v>13</v>
      </c>
    </row>
    <row r="4669" spans="1:12" hidden="1" x14ac:dyDescent="0.3">
      <c r="A4669">
        <v>44</v>
      </c>
      <c r="B4669">
        <v>144</v>
      </c>
      <c r="C4669">
        <v>1</v>
      </c>
      <c r="D4669">
        <v>24</v>
      </c>
      <c r="E4669" t="s">
        <v>15</v>
      </c>
      <c r="F4669">
        <v>10</v>
      </c>
      <c r="G4669">
        <v>5</v>
      </c>
      <c r="J4669" s="1">
        <f t="shared" si="964"/>
        <v>7.8539816339744835E-3</v>
      </c>
      <c r="K4669" s="2">
        <f t="shared" si="979"/>
        <v>2.2644818432641822E-2</v>
      </c>
      <c r="L4669" t="s">
        <v>13</v>
      </c>
    </row>
    <row r="4670" spans="1:12" hidden="1" x14ac:dyDescent="0.3">
      <c r="A4670">
        <v>44</v>
      </c>
      <c r="B4670">
        <v>144</v>
      </c>
      <c r="C4670">
        <v>1</v>
      </c>
      <c r="D4670">
        <v>24</v>
      </c>
      <c r="E4670" t="s">
        <v>15</v>
      </c>
      <c r="F4670">
        <v>15</v>
      </c>
      <c r="G4670">
        <v>6</v>
      </c>
      <c r="J4670" s="1">
        <f t="shared" si="964"/>
        <v>1.7671458676442587E-2</v>
      </c>
      <c r="K4670" s="2">
        <f t="shared" si="979"/>
        <v>5.8089659363338444E-2</v>
      </c>
      <c r="L4670" t="s">
        <v>13</v>
      </c>
    </row>
    <row r="4671" spans="1:12" hidden="1" x14ac:dyDescent="0.3">
      <c r="A4671">
        <v>44</v>
      </c>
      <c r="B4671">
        <v>144</v>
      </c>
      <c r="C4671">
        <v>1</v>
      </c>
      <c r="D4671">
        <v>24</v>
      </c>
      <c r="E4671" t="s">
        <v>15</v>
      </c>
      <c r="F4671">
        <v>10</v>
      </c>
      <c r="G4671">
        <v>6</v>
      </c>
      <c r="J4671" s="1">
        <f t="shared" si="964"/>
        <v>7.8539816339744835E-3</v>
      </c>
      <c r="K4671" s="2">
        <f t="shared" si="979"/>
        <v>2.7649101142956961E-2</v>
      </c>
      <c r="L4671" t="s">
        <v>13</v>
      </c>
    </row>
    <row r="4672" spans="1:12" hidden="1" x14ac:dyDescent="0.3">
      <c r="A4672">
        <v>44</v>
      </c>
      <c r="B4672">
        <v>144</v>
      </c>
      <c r="C4672">
        <v>1</v>
      </c>
      <c r="D4672">
        <v>24</v>
      </c>
      <c r="E4672" t="s">
        <v>15</v>
      </c>
      <c r="F4672">
        <v>5</v>
      </c>
      <c r="G4672">
        <v>6</v>
      </c>
      <c r="J4672" s="1">
        <f t="shared" si="964"/>
        <v>1.9634954084936209E-3</v>
      </c>
      <c r="K4672" s="2">
        <f t="shared" si="979"/>
        <v>7.7714870209617563E-3</v>
      </c>
      <c r="L4672" t="s">
        <v>13</v>
      </c>
    </row>
    <row r="4673" spans="1:12" hidden="1" x14ac:dyDescent="0.3">
      <c r="A4673">
        <v>47</v>
      </c>
      <c r="B4673">
        <v>129</v>
      </c>
      <c r="C4673">
        <v>1</v>
      </c>
      <c r="D4673">
        <v>10</v>
      </c>
      <c r="E4673" t="s">
        <v>12</v>
      </c>
      <c r="F4673">
        <v>5</v>
      </c>
      <c r="G4673">
        <v>3</v>
      </c>
      <c r="J4673" s="1">
        <f t="shared" si="964"/>
        <v>1.9634954084936209E-3</v>
      </c>
      <c r="K4673" s="2">
        <f t="shared" si="979"/>
        <v>3.6378364277704512E-3</v>
      </c>
      <c r="L4673" t="s">
        <v>13</v>
      </c>
    </row>
    <row r="4674" spans="1:12" hidden="1" x14ac:dyDescent="0.3">
      <c r="A4674">
        <v>47</v>
      </c>
      <c r="B4674">
        <v>129</v>
      </c>
      <c r="C4674">
        <v>1</v>
      </c>
      <c r="D4674">
        <v>24</v>
      </c>
      <c r="E4674" t="s">
        <v>18</v>
      </c>
      <c r="F4674">
        <v>5</v>
      </c>
      <c r="G4674">
        <v>3</v>
      </c>
      <c r="J4674" s="1">
        <f t="shared" si="964"/>
        <v>1.9634954084936209E-3</v>
      </c>
      <c r="K4674" s="2">
        <f t="shared" ref="K4674:K4675" si="980">EXP(-9.81042+1.86563*LN(F4674)+1.0563*LN(G4674))</f>
        <v>3.5268851656513989E-3</v>
      </c>
      <c r="L4674" t="s">
        <v>13</v>
      </c>
    </row>
    <row r="4675" spans="1:12" hidden="1" x14ac:dyDescent="0.3">
      <c r="A4675">
        <v>47</v>
      </c>
      <c r="B4675">
        <v>129</v>
      </c>
      <c r="C4675">
        <v>1</v>
      </c>
      <c r="D4675">
        <v>24</v>
      </c>
      <c r="E4675" t="s">
        <v>18</v>
      </c>
      <c r="F4675">
        <v>10</v>
      </c>
      <c r="G4675">
        <v>6</v>
      </c>
      <c r="J4675" s="1">
        <f t="shared" ref="J4675:J4738" si="981">((F4675*F4675/10000)*(PI()/4*C4675))</f>
        <v>7.8539816339744835E-3</v>
      </c>
      <c r="K4675" s="2">
        <f t="shared" si="980"/>
        <v>2.6728826664807165E-2</v>
      </c>
      <c r="L4675" t="s">
        <v>13</v>
      </c>
    </row>
    <row r="4676" spans="1:12" hidden="1" x14ac:dyDescent="0.3">
      <c r="A4676">
        <v>47</v>
      </c>
      <c r="B4676">
        <v>129</v>
      </c>
      <c r="C4676">
        <v>1</v>
      </c>
      <c r="D4676">
        <v>22</v>
      </c>
      <c r="E4676" t="s">
        <v>15</v>
      </c>
      <c r="F4676">
        <v>5</v>
      </c>
      <c r="G4676">
        <v>3</v>
      </c>
      <c r="J4676" s="1">
        <f t="shared" si="981"/>
        <v>1.9634954084936209E-3</v>
      </c>
      <c r="K4676" s="2">
        <f t="shared" ref="K4676:K4680" si="982">EXP(-9.7663+1.83097*LN(F4676)+1.09511*LN(G4676))</f>
        <v>3.6378364277704512E-3</v>
      </c>
      <c r="L4676" t="s">
        <v>13</v>
      </c>
    </row>
    <row r="4677" spans="1:12" hidden="1" x14ac:dyDescent="0.3">
      <c r="A4677">
        <v>47</v>
      </c>
      <c r="B4677">
        <v>129</v>
      </c>
      <c r="C4677">
        <v>1</v>
      </c>
      <c r="D4677">
        <v>24</v>
      </c>
      <c r="E4677" t="s">
        <v>12</v>
      </c>
      <c r="F4677">
        <v>15</v>
      </c>
      <c r="G4677">
        <v>6</v>
      </c>
      <c r="J4677" s="1">
        <f t="shared" si="981"/>
        <v>1.7671458676442587E-2</v>
      </c>
      <c r="K4677" s="2">
        <f t="shared" si="982"/>
        <v>5.8089659363338444E-2</v>
      </c>
      <c r="L4677" t="s">
        <v>13</v>
      </c>
    </row>
    <row r="4678" spans="1:12" hidden="1" x14ac:dyDescent="0.3">
      <c r="A4678">
        <v>47</v>
      </c>
      <c r="B4678">
        <v>129</v>
      </c>
      <c r="C4678">
        <v>1</v>
      </c>
      <c r="D4678">
        <v>24</v>
      </c>
      <c r="E4678" t="s">
        <v>12</v>
      </c>
      <c r="F4678">
        <v>10</v>
      </c>
      <c r="G4678">
        <v>6</v>
      </c>
      <c r="J4678" s="1">
        <f t="shared" si="981"/>
        <v>7.8539816339744835E-3</v>
      </c>
      <c r="K4678" s="2">
        <f t="shared" si="982"/>
        <v>2.7649101142956961E-2</v>
      </c>
      <c r="L4678" t="s">
        <v>13</v>
      </c>
    </row>
    <row r="4679" spans="1:12" hidden="1" x14ac:dyDescent="0.3">
      <c r="A4679">
        <v>47</v>
      </c>
      <c r="B4679">
        <v>129</v>
      </c>
      <c r="C4679">
        <v>1</v>
      </c>
      <c r="D4679">
        <v>24</v>
      </c>
      <c r="E4679" t="s">
        <v>12</v>
      </c>
      <c r="F4679">
        <v>10</v>
      </c>
      <c r="G4679">
        <v>6</v>
      </c>
      <c r="J4679" s="1">
        <f t="shared" si="981"/>
        <v>7.8539816339744835E-3</v>
      </c>
      <c r="K4679" s="2">
        <f t="shared" si="982"/>
        <v>2.7649101142956961E-2</v>
      </c>
      <c r="L4679" t="s">
        <v>13</v>
      </c>
    </row>
    <row r="4680" spans="1:12" hidden="1" x14ac:dyDescent="0.3">
      <c r="A4680">
        <v>47</v>
      </c>
      <c r="B4680">
        <v>129</v>
      </c>
      <c r="C4680">
        <v>1</v>
      </c>
      <c r="D4680">
        <v>24</v>
      </c>
      <c r="E4680" t="s">
        <v>12</v>
      </c>
      <c r="F4680">
        <v>15</v>
      </c>
      <c r="G4680">
        <v>6</v>
      </c>
      <c r="J4680" s="1">
        <f t="shared" si="981"/>
        <v>1.7671458676442587E-2</v>
      </c>
      <c r="K4680" s="2">
        <f t="shared" si="982"/>
        <v>5.8089659363338444E-2</v>
      </c>
      <c r="L4680" t="s">
        <v>13</v>
      </c>
    </row>
    <row r="4681" spans="1:12" hidden="1" x14ac:dyDescent="0.3">
      <c r="A4681">
        <v>47</v>
      </c>
      <c r="B4681">
        <v>129</v>
      </c>
      <c r="C4681">
        <v>1</v>
      </c>
      <c r="D4681">
        <v>24</v>
      </c>
      <c r="E4681" t="s">
        <v>18</v>
      </c>
      <c r="F4681">
        <v>15</v>
      </c>
      <c r="G4681">
        <v>6</v>
      </c>
      <c r="J4681" s="1">
        <f t="shared" si="981"/>
        <v>1.7671458676442587E-2</v>
      </c>
      <c r="K4681" s="2">
        <f t="shared" ref="K4681:K4682" si="983">EXP(-9.81042+1.86563*LN(F4681)+1.0563*LN(G4681))</f>
        <v>5.6950957515054322E-2</v>
      </c>
      <c r="L4681" t="s">
        <v>13</v>
      </c>
    </row>
    <row r="4682" spans="1:12" hidden="1" x14ac:dyDescent="0.3">
      <c r="A4682">
        <v>47</v>
      </c>
      <c r="B4682">
        <v>129</v>
      </c>
      <c r="C4682">
        <v>1</v>
      </c>
      <c r="D4682">
        <v>24</v>
      </c>
      <c r="E4682" t="s">
        <v>18</v>
      </c>
      <c r="F4682">
        <v>10</v>
      </c>
      <c r="G4682">
        <v>6</v>
      </c>
      <c r="J4682" s="1">
        <f t="shared" si="981"/>
        <v>7.8539816339744835E-3</v>
      </c>
      <c r="K4682" s="2">
        <f t="shared" si="983"/>
        <v>2.6728826664807165E-2</v>
      </c>
      <c r="L4682" t="s">
        <v>13</v>
      </c>
    </row>
    <row r="4683" spans="1:12" hidden="1" x14ac:dyDescent="0.3">
      <c r="A4683">
        <v>47</v>
      </c>
      <c r="B4683">
        <v>129</v>
      </c>
      <c r="C4683">
        <v>1</v>
      </c>
      <c r="D4683">
        <v>24</v>
      </c>
      <c r="E4683" t="s">
        <v>12</v>
      </c>
      <c r="F4683">
        <v>5</v>
      </c>
      <c r="G4683">
        <v>6</v>
      </c>
      <c r="J4683" s="1">
        <f t="shared" si="981"/>
        <v>1.9634954084936209E-3</v>
      </c>
      <c r="K4683" s="2">
        <f>EXP(-9.7663+1.83097*LN(F4683)+1.09511*LN(G4683))</f>
        <v>7.7714870209617563E-3</v>
      </c>
      <c r="L4683" t="s">
        <v>13</v>
      </c>
    </row>
    <row r="4684" spans="1:12" hidden="1" x14ac:dyDescent="0.3">
      <c r="A4684">
        <v>47</v>
      </c>
      <c r="B4684">
        <v>129</v>
      </c>
      <c r="C4684">
        <v>1</v>
      </c>
      <c r="D4684">
        <v>24</v>
      </c>
      <c r="E4684" t="s">
        <v>18</v>
      </c>
      <c r="F4684">
        <v>10</v>
      </c>
      <c r="G4684">
        <v>5</v>
      </c>
      <c r="J4684" s="1">
        <f t="shared" si="981"/>
        <v>7.8539816339744835E-3</v>
      </c>
      <c r="K4684" s="2">
        <f>EXP(-9.81042+1.86563*LN(F4684)+1.0563*LN(G4684))</f>
        <v>2.2046555420420225E-2</v>
      </c>
      <c r="L4684" t="s">
        <v>13</v>
      </c>
    </row>
    <row r="4685" spans="1:12" hidden="1" x14ac:dyDescent="0.3">
      <c r="A4685">
        <v>47</v>
      </c>
      <c r="B4685">
        <v>129</v>
      </c>
      <c r="C4685">
        <v>1</v>
      </c>
      <c r="D4685">
        <v>10</v>
      </c>
      <c r="E4685" t="s">
        <v>12</v>
      </c>
      <c r="F4685">
        <v>10</v>
      </c>
      <c r="G4685">
        <v>3</v>
      </c>
      <c r="J4685" s="1">
        <f t="shared" si="981"/>
        <v>7.8539816339744835E-3</v>
      </c>
      <c r="K4685" s="2">
        <f t="shared" ref="K4685:K4686" si="984">EXP(-9.7663+1.83097*LN(F4685)+1.09511*LN(G4685))</f>
        <v>1.2942556175112916E-2</v>
      </c>
      <c r="L4685" t="s">
        <v>13</v>
      </c>
    </row>
    <row r="4686" spans="1:12" hidden="1" x14ac:dyDescent="0.3">
      <c r="A4686">
        <v>47</v>
      </c>
      <c r="B4686">
        <v>129</v>
      </c>
      <c r="C4686">
        <v>1</v>
      </c>
      <c r="D4686">
        <v>14</v>
      </c>
      <c r="E4686" t="s">
        <v>14</v>
      </c>
      <c r="F4686">
        <v>5</v>
      </c>
      <c r="G4686">
        <v>3</v>
      </c>
      <c r="J4686" s="1">
        <f t="shared" si="981"/>
        <v>1.9634954084936209E-3</v>
      </c>
      <c r="K4686" s="2">
        <f t="shared" si="984"/>
        <v>3.6378364277704512E-3</v>
      </c>
      <c r="L4686" t="s">
        <v>13</v>
      </c>
    </row>
    <row r="4687" spans="1:12" hidden="1" x14ac:dyDescent="0.3">
      <c r="A4687">
        <v>47</v>
      </c>
      <c r="B4687">
        <v>129</v>
      </c>
      <c r="C4687">
        <v>1</v>
      </c>
      <c r="D4687">
        <v>24</v>
      </c>
      <c r="E4687" t="s">
        <v>18</v>
      </c>
      <c r="F4687">
        <v>10</v>
      </c>
      <c r="G4687">
        <v>3</v>
      </c>
      <c r="J4687" s="1">
        <f t="shared" si="981"/>
        <v>7.8539816339744835E-3</v>
      </c>
      <c r="K4687" s="2">
        <f>EXP(-9.81042+1.86563*LN(F4687)+1.0563*LN(G4687))</f>
        <v>1.285292313179332E-2</v>
      </c>
      <c r="L4687" t="s">
        <v>13</v>
      </c>
    </row>
    <row r="4688" spans="1:12" hidden="1" x14ac:dyDescent="0.3">
      <c r="A4688">
        <v>47</v>
      </c>
      <c r="B4688">
        <v>129</v>
      </c>
      <c r="C4688">
        <v>1</v>
      </c>
      <c r="D4688">
        <v>10</v>
      </c>
      <c r="E4688" t="s">
        <v>12</v>
      </c>
      <c r="F4688">
        <v>25</v>
      </c>
      <c r="G4688">
        <v>6</v>
      </c>
      <c r="J4688" s="1">
        <f t="shared" si="981"/>
        <v>4.9087385212340517E-2</v>
      </c>
      <c r="K4688" s="2">
        <f t="shared" ref="K4688:K4696" si="985">EXP(-9.7663+1.83097*LN(F4688)+1.09511*LN(G4688))</f>
        <v>0.14801210491524977</v>
      </c>
      <c r="L4688" t="s">
        <v>17</v>
      </c>
    </row>
    <row r="4689" spans="1:12" hidden="1" x14ac:dyDescent="0.3">
      <c r="A4689">
        <v>47</v>
      </c>
      <c r="B4689">
        <v>129</v>
      </c>
      <c r="C4689">
        <v>1</v>
      </c>
      <c r="D4689">
        <v>24</v>
      </c>
      <c r="E4689" t="s">
        <v>15</v>
      </c>
      <c r="F4689">
        <v>5</v>
      </c>
      <c r="G4689">
        <v>3</v>
      </c>
      <c r="J4689" s="1">
        <f t="shared" si="981"/>
        <v>1.9634954084936209E-3</v>
      </c>
      <c r="K4689" s="2">
        <f t="shared" si="985"/>
        <v>3.6378364277704512E-3</v>
      </c>
      <c r="L4689" t="s">
        <v>13</v>
      </c>
    </row>
    <row r="4690" spans="1:12" hidden="1" x14ac:dyDescent="0.3">
      <c r="A4690">
        <v>47</v>
      </c>
      <c r="B4690">
        <v>129</v>
      </c>
      <c r="C4690">
        <v>1</v>
      </c>
      <c r="D4690">
        <v>24</v>
      </c>
      <c r="E4690" t="s">
        <v>15</v>
      </c>
      <c r="F4690">
        <v>10</v>
      </c>
      <c r="G4690">
        <v>5</v>
      </c>
      <c r="J4690" s="1">
        <f t="shared" si="981"/>
        <v>7.8539816339744835E-3</v>
      </c>
      <c r="K4690" s="2">
        <f t="shared" si="985"/>
        <v>2.2644818432641822E-2</v>
      </c>
      <c r="L4690" t="s">
        <v>13</v>
      </c>
    </row>
    <row r="4691" spans="1:12" hidden="1" x14ac:dyDescent="0.3">
      <c r="A4691">
        <v>47</v>
      </c>
      <c r="B4691">
        <v>129</v>
      </c>
      <c r="C4691">
        <v>1</v>
      </c>
      <c r="D4691">
        <v>24</v>
      </c>
      <c r="E4691" t="s">
        <v>15</v>
      </c>
      <c r="F4691">
        <v>15</v>
      </c>
      <c r="G4691">
        <v>6</v>
      </c>
      <c r="J4691" s="1">
        <f t="shared" si="981"/>
        <v>1.7671458676442587E-2</v>
      </c>
      <c r="K4691" s="2">
        <f t="shared" si="985"/>
        <v>5.8089659363338444E-2</v>
      </c>
      <c r="L4691" t="s">
        <v>13</v>
      </c>
    </row>
    <row r="4692" spans="1:12" hidden="1" x14ac:dyDescent="0.3">
      <c r="A4692">
        <v>47</v>
      </c>
      <c r="B4692">
        <v>129</v>
      </c>
      <c r="C4692">
        <v>1</v>
      </c>
      <c r="D4692">
        <v>24</v>
      </c>
      <c r="E4692" t="s">
        <v>15</v>
      </c>
      <c r="F4692">
        <v>10</v>
      </c>
      <c r="G4692">
        <v>6</v>
      </c>
      <c r="J4692" s="1">
        <f t="shared" si="981"/>
        <v>7.8539816339744835E-3</v>
      </c>
      <c r="K4692" s="2">
        <f t="shared" si="985"/>
        <v>2.7649101142956961E-2</v>
      </c>
      <c r="L4692" t="s">
        <v>13</v>
      </c>
    </row>
    <row r="4693" spans="1:12" hidden="1" x14ac:dyDescent="0.3">
      <c r="A4693">
        <v>47</v>
      </c>
      <c r="B4693">
        <v>129</v>
      </c>
      <c r="C4693">
        <v>1</v>
      </c>
      <c r="D4693">
        <v>24</v>
      </c>
      <c r="E4693" t="s">
        <v>15</v>
      </c>
      <c r="F4693">
        <v>5</v>
      </c>
      <c r="G4693">
        <v>6</v>
      </c>
      <c r="J4693" s="1">
        <f t="shared" si="981"/>
        <v>1.9634954084936209E-3</v>
      </c>
      <c r="K4693" s="2">
        <f t="shared" si="985"/>
        <v>7.7714870209617563E-3</v>
      </c>
      <c r="L4693" t="s">
        <v>13</v>
      </c>
    </row>
    <row r="4694" spans="1:12" hidden="1" x14ac:dyDescent="0.3">
      <c r="A4694">
        <v>47</v>
      </c>
      <c r="B4694">
        <v>129</v>
      </c>
      <c r="C4694">
        <v>1</v>
      </c>
      <c r="D4694">
        <v>22</v>
      </c>
      <c r="E4694" t="s">
        <v>15</v>
      </c>
      <c r="F4694">
        <v>5</v>
      </c>
      <c r="G4694">
        <v>3</v>
      </c>
      <c r="J4694" s="1">
        <f t="shared" si="981"/>
        <v>1.9634954084936209E-3</v>
      </c>
      <c r="K4694" s="2">
        <f t="shared" si="985"/>
        <v>3.6378364277704512E-3</v>
      </c>
      <c r="L4694" t="s">
        <v>13</v>
      </c>
    </row>
    <row r="4695" spans="1:12" hidden="1" x14ac:dyDescent="0.3">
      <c r="A4695">
        <v>47</v>
      </c>
      <c r="B4695">
        <v>129</v>
      </c>
      <c r="C4695">
        <v>1</v>
      </c>
      <c r="D4695">
        <v>10</v>
      </c>
      <c r="E4695" t="s">
        <v>12</v>
      </c>
      <c r="F4695">
        <v>5</v>
      </c>
      <c r="G4695">
        <v>3</v>
      </c>
      <c r="J4695" s="1">
        <f t="shared" si="981"/>
        <v>1.9634954084936209E-3</v>
      </c>
      <c r="K4695" s="2">
        <f t="shared" si="985"/>
        <v>3.6378364277704512E-3</v>
      </c>
      <c r="L4695" t="s">
        <v>13</v>
      </c>
    </row>
    <row r="4696" spans="1:12" hidden="1" x14ac:dyDescent="0.3">
      <c r="A4696">
        <v>47</v>
      </c>
      <c r="B4696">
        <v>129</v>
      </c>
      <c r="C4696">
        <v>1</v>
      </c>
      <c r="D4696">
        <v>14</v>
      </c>
      <c r="E4696" t="s">
        <v>14</v>
      </c>
      <c r="F4696">
        <v>5</v>
      </c>
      <c r="G4696">
        <v>3</v>
      </c>
      <c r="J4696" s="1">
        <f t="shared" si="981"/>
        <v>1.9634954084936209E-3</v>
      </c>
      <c r="K4696" s="2">
        <f t="shared" si="985"/>
        <v>3.6378364277704512E-3</v>
      </c>
      <c r="L4696" t="s">
        <v>13</v>
      </c>
    </row>
    <row r="4697" spans="1:12" hidden="1" x14ac:dyDescent="0.3">
      <c r="A4697">
        <v>47</v>
      </c>
      <c r="B4697">
        <v>129</v>
      </c>
      <c r="C4697">
        <v>1</v>
      </c>
      <c r="D4697">
        <v>24</v>
      </c>
      <c r="E4697" t="s">
        <v>18</v>
      </c>
      <c r="F4697">
        <v>10</v>
      </c>
      <c r="G4697">
        <v>3</v>
      </c>
      <c r="J4697" s="1">
        <f t="shared" si="981"/>
        <v>7.8539816339744835E-3</v>
      </c>
      <c r="K4697" s="2">
        <f>EXP(-9.81042+1.86563*LN(F4697)+1.0563*LN(G4697))</f>
        <v>1.285292313179332E-2</v>
      </c>
      <c r="L4697" t="s">
        <v>13</v>
      </c>
    </row>
    <row r="4698" spans="1:12" hidden="1" x14ac:dyDescent="0.3">
      <c r="A4698">
        <v>47</v>
      </c>
      <c r="B4698">
        <v>129</v>
      </c>
      <c r="C4698">
        <v>1</v>
      </c>
      <c r="D4698">
        <v>10</v>
      </c>
      <c r="E4698" t="s">
        <v>12</v>
      </c>
      <c r="F4698">
        <v>25</v>
      </c>
      <c r="G4698">
        <v>6</v>
      </c>
      <c r="J4698" s="1">
        <f t="shared" si="981"/>
        <v>4.9087385212340517E-2</v>
      </c>
      <c r="K4698" s="2">
        <f t="shared" ref="K4698:K4699" si="986">EXP(-9.7663+1.83097*LN(F4698)+1.09511*LN(G4698))</f>
        <v>0.14801210491524977</v>
      </c>
      <c r="L4698" t="s">
        <v>17</v>
      </c>
    </row>
    <row r="4699" spans="1:12" hidden="1" x14ac:dyDescent="0.3">
      <c r="A4699">
        <v>47</v>
      </c>
      <c r="B4699">
        <v>129</v>
      </c>
      <c r="C4699">
        <v>1</v>
      </c>
      <c r="D4699">
        <v>24</v>
      </c>
      <c r="E4699" t="s">
        <v>12</v>
      </c>
      <c r="F4699">
        <v>5</v>
      </c>
      <c r="G4699">
        <v>3</v>
      </c>
      <c r="J4699" s="1">
        <f t="shared" si="981"/>
        <v>1.9634954084936209E-3</v>
      </c>
      <c r="K4699" s="2">
        <f t="shared" si="986"/>
        <v>3.6378364277704512E-3</v>
      </c>
      <c r="L4699" t="s">
        <v>13</v>
      </c>
    </row>
    <row r="4700" spans="1:12" hidden="1" x14ac:dyDescent="0.3">
      <c r="A4700">
        <v>47</v>
      </c>
      <c r="B4700">
        <v>129</v>
      </c>
      <c r="C4700">
        <v>1</v>
      </c>
      <c r="D4700">
        <v>24</v>
      </c>
      <c r="E4700" t="s">
        <v>18</v>
      </c>
      <c r="F4700">
        <v>10</v>
      </c>
      <c r="G4700">
        <v>5</v>
      </c>
      <c r="J4700" s="1">
        <f t="shared" si="981"/>
        <v>7.8539816339744835E-3</v>
      </c>
      <c r="K4700" s="2">
        <f>EXP(-9.81042+1.86563*LN(F4700)+1.0563*LN(G4700))</f>
        <v>2.2046555420420225E-2</v>
      </c>
      <c r="L4700" t="s">
        <v>13</v>
      </c>
    </row>
    <row r="4701" spans="1:12" hidden="1" x14ac:dyDescent="0.3">
      <c r="A4701">
        <v>47</v>
      </c>
      <c r="B4701">
        <v>129</v>
      </c>
      <c r="C4701">
        <v>1</v>
      </c>
      <c r="D4701">
        <v>10</v>
      </c>
      <c r="E4701" t="s">
        <v>12</v>
      </c>
      <c r="F4701">
        <v>10</v>
      </c>
      <c r="G4701">
        <v>3</v>
      </c>
      <c r="J4701" s="1">
        <f t="shared" si="981"/>
        <v>7.8539816339744835E-3</v>
      </c>
      <c r="K4701" s="2">
        <f t="shared" ref="K4701:K4706" si="987">EXP(-9.7663+1.83097*LN(F4701)+1.09511*LN(G4701))</f>
        <v>1.2942556175112916E-2</v>
      </c>
      <c r="L4701" t="s">
        <v>13</v>
      </c>
    </row>
    <row r="4702" spans="1:12" hidden="1" x14ac:dyDescent="0.3">
      <c r="A4702">
        <v>47</v>
      </c>
      <c r="B4702">
        <v>129</v>
      </c>
      <c r="C4702">
        <v>1</v>
      </c>
      <c r="D4702">
        <v>10</v>
      </c>
      <c r="E4702" t="s">
        <v>12</v>
      </c>
      <c r="F4702">
        <v>5</v>
      </c>
      <c r="G4702">
        <v>3</v>
      </c>
      <c r="J4702" s="1">
        <f t="shared" si="981"/>
        <v>1.9634954084936209E-3</v>
      </c>
      <c r="K4702" s="2">
        <f t="shared" si="987"/>
        <v>3.6378364277704512E-3</v>
      </c>
      <c r="L4702" t="s">
        <v>13</v>
      </c>
    </row>
    <row r="4703" spans="1:12" hidden="1" x14ac:dyDescent="0.3">
      <c r="A4703">
        <v>47</v>
      </c>
      <c r="B4703">
        <v>129</v>
      </c>
      <c r="C4703">
        <v>1</v>
      </c>
      <c r="D4703">
        <v>24</v>
      </c>
      <c r="E4703" t="s">
        <v>12</v>
      </c>
      <c r="F4703">
        <v>5</v>
      </c>
      <c r="G4703">
        <v>3</v>
      </c>
      <c r="J4703" s="1">
        <f t="shared" si="981"/>
        <v>1.9634954084936209E-3</v>
      </c>
      <c r="K4703" s="2">
        <f t="shared" si="987"/>
        <v>3.6378364277704512E-3</v>
      </c>
      <c r="L4703" t="s">
        <v>13</v>
      </c>
    </row>
    <row r="4704" spans="1:12" hidden="1" x14ac:dyDescent="0.3">
      <c r="A4704">
        <v>47</v>
      </c>
      <c r="B4704">
        <v>129</v>
      </c>
      <c r="C4704">
        <v>1</v>
      </c>
      <c r="D4704">
        <v>24</v>
      </c>
      <c r="E4704" t="s">
        <v>12</v>
      </c>
      <c r="F4704">
        <v>10</v>
      </c>
      <c r="G4704">
        <v>6</v>
      </c>
      <c r="J4704" s="1">
        <f t="shared" si="981"/>
        <v>7.8539816339744835E-3</v>
      </c>
      <c r="K4704" s="2">
        <f t="shared" si="987"/>
        <v>2.7649101142956961E-2</v>
      </c>
      <c r="L4704" t="s">
        <v>13</v>
      </c>
    </row>
    <row r="4705" spans="1:12" hidden="1" x14ac:dyDescent="0.3">
      <c r="A4705">
        <v>47</v>
      </c>
      <c r="B4705">
        <v>129</v>
      </c>
      <c r="C4705">
        <v>1</v>
      </c>
      <c r="D4705">
        <v>24</v>
      </c>
      <c r="E4705" t="s">
        <v>12</v>
      </c>
      <c r="F4705">
        <v>15</v>
      </c>
      <c r="G4705">
        <v>6</v>
      </c>
      <c r="J4705" s="1">
        <f t="shared" si="981"/>
        <v>1.7671458676442587E-2</v>
      </c>
      <c r="K4705" s="2">
        <f t="shared" si="987"/>
        <v>5.8089659363338444E-2</v>
      </c>
      <c r="L4705" t="s">
        <v>13</v>
      </c>
    </row>
    <row r="4706" spans="1:12" hidden="1" x14ac:dyDescent="0.3">
      <c r="A4706">
        <v>47</v>
      </c>
      <c r="B4706">
        <v>129</v>
      </c>
      <c r="C4706">
        <v>1</v>
      </c>
      <c r="D4706">
        <v>24</v>
      </c>
      <c r="E4706" t="s">
        <v>12</v>
      </c>
      <c r="F4706">
        <v>10</v>
      </c>
      <c r="G4706">
        <v>6</v>
      </c>
      <c r="J4706" s="1">
        <f t="shared" si="981"/>
        <v>7.8539816339744835E-3</v>
      </c>
      <c r="K4706" s="2">
        <f t="shared" si="987"/>
        <v>2.7649101142956961E-2</v>
      </c>
      <c r="L4706" t="s">
        <v>13</v>
      </c>
    </row>
    <row r="4707" spans="1:12" hidden="1" x14ac:dyDescent="0.3">
      <c r="A4707">
        <v>47</v>
      </c>
      <c r="B4707">
        <v>129</v>
      </c>
      <c r="C4707">
        <v>1</v>
      </c>
      <c r="D4707">
        <v>2</v>
      </c>
      <c r="E4707" t="s">
        <v>16</v>
      </c>
      <c r="F4707">
        <v>15</v>
      </c>
      <c r="G4707">
        <v>10</v>
      </c>
      <c r="J4707" s="1">
        <f t="shared" si="981"/>
        <v>1.7671458676442587E-2</v>
      </c>
      <c r="K4707" s="2">
        <f>EXP(-9.81042+1.86563*LN(F4707)+1.0563*LN(G4707))</f>
        <v>9.7687695493628809E-2</v>
      </c>
      <c r="L4707" t="s">
        <v>13</v>
      </c>
    </row>
    <row r="4708" spans="1:12" hidden="1" x14ac:dyDescent="0.3">
      <c r="A4708">
        <v>47</v>
      </c>
      <c r="B4708">
        <v>129</v>
      </c>
      <c r="C4708">
        <v>1</v>
      </c>
      <c r="D4708">
        <v>22</v>
      </c>
      <c r="E4708" t="s">
        <v>15</v>
      </c>
      <c r="F4708">
        <v>5</v>
      </c>
      <c r="G4708">
        <v>3</v>
      </c>
      <c r="J4708" s="1">
        <f t="shared" si="981"/>
        <v>1.9634954084936209E-3</v>
      </c>
      <c r="K4708" s="2">
        <f t="shared" ref="K4708:K4709" si="988">EXP(-9.7663+1.83097*LN(F4708)+1.09511*LN(G4708))</f>
        <v>3.6378364277704512E-3</v>
      </c>
      <c r="L4708" t="s">
        <v>13</v>
      </c>
    </row>
    <row r="4709" spans="1:12" hidden="1" x14ac:dyDescent="0.3">
      <c r="A4709">
        <v>47</v>
      </c>
      <c r="B4709">
        <v>129</v>
      </c>
      <c r="C4709">
        <v>1</v>
      </c>
      <c r="D4709">
        <v>14</v>
      </c>
      <c r="E4709" t="s">
        <v>14</v>
      </c>
      <c r="F4709">
        <v>5</v>
      </c>
      <c r="G4709">
        <v>3</v>
      </c>
      <c r="J4709" s="1">
        <f t="shared" si="981"/>
        <v>1.9634954084936209E-3</v>
      </c>
      <c r="K4709" s="2">
        <f t="shared" si="988"/>
        <v>3.6378364277704512E-3</v>
      </c>
      <c r="L4709" t="s">
        <v>13</v>
      </c>
    </row>
    <row r="4710" spans="1:12" hidden="1" x14ac:dyDescent="0.3">
      <c r="A4710">
        <v>47</v>
      </c>
      <c r="B4710">
        <v>129</v>
      </c>
      <c r="C4710">
        <v>1</v>
      </c>
      <c r="D4710">
        <v>2</v>
      </c>
      <c r="E4710" t="s">
        <v>16</v>
      </c>
      <c r="F4710">
        <v>15</v>
      </c>
      <c r="G4710">
        <v>10</v>
      </c>
      <c r="H4710">
        <v>31</v>
      </c>
      <c r="I4710">
        <v>8</v>
      </c>
      <c r="J4710" s="1">
        <f t="shared" si="981"/>
        <v>1.7671458676442587E-2</v>
      </c>
      <c r="K4710" s="2">
        <f>EXP(-9.81042+1.86563*LN(F4710)+1.0563*LN(G4710))</f>
        <v>9.7687695493628809E-2</v>
      </c>
      <c r="L4710" t="s">
        <v>13</v>
      </c>
    </row>
    <row r="4711" spans="1:12" hidden="1" x14ac:dyDescent="0.3">
      <c r="A4711">
        <v>50</v>
      </c>
      <c r="B4711">
        <v>123</v>
      </c>
      <c r="C4711">
        <v>1</v>
      </c>
      <c r="D4711">
        <v>10</v>
      </c>
      <c r="E4711" t="s">
        <v>12</v>
      </c>
      <c r="F4711">
        <v>5</v>
      </c>
      <c r="G4711">
        <v>3</v>
      </c>
      <c r="J4711" s="1">
        <f t="shared" si="981"/>
        <v>1.9634954084936209E-3</v>
      </c>
      <c r="K4711" s="2">
        <f>EXP(-9.7663+1.83097*LN(F4711)+1.09511*LN(G4711))</f>
        <v>3.6378364277704512E-3</v>
      </c>
      <c r="L4711" t="s">
        <v>13</v>
      </c>
    </row>
    <row r="4712" spans="1:12" hidden="1" x14ac:dyDescent="0.3">
      <c r="A4712">
        <v>50</v>
      </c>
      <c r="B4712">
        <v>123</v>
      </c>
      <c r="C4712">
        <v>1</v>
      </c>
      <c r="D4712">
        <v>2</v>
      </c>
      <c r="E4712" t="s">
        <v>16</v>
      </c>
      <c r="F4712">
        <v>10</v>
      </c>
      <c r="G4712">
        <v>10</v>
      </c>
      <c r="J4712" s="1">
        <f t="shared" si="981"/>
        <v>7.8539816339744835E-3</v>
      </c>
      <c r="K4712" s="2">
        <f t="shared" ref="K4712:K4713" si="989">EXP(-9.81042+1.86563*LN(F4712)+1.0563*LN(G4712))</f>
        <v>4.5847824058857317E-2</v>
      </c>
      <c r="L4712" t="s">
        <v>13</v>
      </c>
    </row>
    <row r="4713" spans="1:12" hidden="1" x14ac:dyDescent="0.3">
      <c r="A4713">
        <v>50</v>
      </c>
      <c r="B4713">
        <v>123</v>
      </c>
      <c r="C4713">
        <v>1</v>
      </c>
      <c r="D4713">
        <v>24</v>
      </c>
      <c r="E4713" t="s">
        <v>18</v>
      </c>
      <c r="F4713">
        <v>10</v>
      </c>
      <c r="G4713">
        <v>6</v>
      </c>
      <c r="J4713" s="1">
        <f t="shared" si="981"/>
        <v>7.8539816339744835E-3</v>
      </c>
      <c r="K4713" s="2">
        <f t="shared" si="989"/>
        <v>2.6728826664807165E-2</v>
      </c>
      <c r="L4713" t="s">
        <v>13</v>
      </c>
    </row>
    <row r="4714" spans="1:12" hidden="1" x14ac:dyDescent="0.3">
      <c r="A4714">
        <v>50</v>
      </c>
      <c r="B4714">
        <v>123</v>
      </c>
      <c r="C4714">
        <v>1</v>
      </c>
      <c r="D4714">
        <v>22</v>
      </c>
      <c r="E4714" t="s">
        <v>15</v>
      </c>
      <c r="F4714">
        <v>5</v>
      </c>
      <c r="G4714">
        <v>3</v>
      </c>
      <c r="J4714" s="1">
        <f t="shared" si="981"/>
        <v>1.9634954084936209E-3</v>
      </c>
      <c r="K4714" s="2">
        <f t="shared" ref="K4714:K4718" si="990">EXP(-9.7663+1.83097*LN(F4714)+1.09511*LN(G4714))</f>
        <v>3.6378364277704512E-3</v>
      </c>
      <c r="L4714" t="s">
        <v>13</v>
      </c>
    </row>
    <row r="4715" spans="1:12" hidden="1" x14ac:dyDescent="0.3">
      <c r="A4715">
        <v>50</v>
      </c>
      <c r="B4715">
        <v>123</v>
      </c>
      <c r="C4715">
        <v>1</v>
      </c>
      <c r="D4715">
        <v>24</v>
      </c>
      <c r="E4715" t="s">
        <v>12</v>
      </c>
      <c r="F4715">
        <v>15</v>
      </c>
      <c r="G4715">
        <v>6</v>
      </c>
      <c r="J4715" s="1">
        <f t="shared" si="981"/>
        <v>1.7671458676442587E-2</v>
      </c>
      <c r="K4715" s="2">
        <f t="shared" si="990"/>
        <v>5.8089659363338444E-2</v>
      </c>
      <c r="L4715" t="s">
        <v>13</v>
      </c>
    </row>
    <row r="4716" spans="1:12" hidden="1" x14ac:dyDescent="0.3">
      <c r="A4716">
        <v>50</v>
      </c>
      <c r="B4716">
        <v>123</v>
      </c>
      <c r="C4716">
        <v>1</v>
      </c>
      <c r="D4716">
        <v>24</v>
      </c>
      <c r="E4716" t="s">
        <v>12</v>
      </c>
      <c r="F4716">
        <v>10</v>
      </c>
      <c r="G4716">
        <v>6</v>
      </c>
      <c r="J4716" s="1">
        <f t="shared" si="981"/>
        <v>7.8539816339744835E-3</v>
      </c>
      <c r="K4716" s="2">
        <f t="shared" si="990"/>
        <v>2.7649101142956961E-2</v>
      </c>
      <c r="L4716" t="s">
        <v>13</v>
      </c>
    </row>
    <row r="4717" spans="1:12" hidden="1" x14ac:dyDescent="0.3">
      <c r="A4717">
        <v>50</v>
      </c>
      <c r="B4717">
        <v>123</v>
      </c>
      <c r="C4717">
        <v>1</v>
      </c>
      <c r="D4717">
        <v>24</v>
      </c>
      <c r="E4717" t="s">
        <v>12</v>
      </c>
      <c r="F4717">
        <v>10</v>
      </c>
      <c r="G4717">
        <v>6</v>
      </c>
      <c r="J4717" s="1">
        <f t="shared" si="981"/>
        <v>7.8539816339744835E-3</v>
      </c>
      <c r="K4717" s="2">
        <f t="shared" si="990"/>
        <v>2.7649101142956961E-2</v>
      </c>
      <c r="L4717" t="s">
        <v>13</v>
      </c>
    </row>
    <row r="4718" spans="1:12" hidden="1" x14ac:dyDescent="0.3">
      <c r="A4718">
        <v>50</v>
      </c>
      <c r="B4718">
        <v>123</v>
      </c>
      <c r="C4718">
        <v>1</v>
      </c>
      <c r="D4718">
        <v>24</v>
      </c>
      <c r="E4718" t="s">
        <v>12</v>
      </c>
      <c r="F4718">
        <v>15</v>
      </c>
      <c r="G4718">
        <v>6</v>
      </c>
      <c r="J4718" s="1">
        <f t="shared" si="981"/>
        <v>1.7671458676442587E-2</v>
      </c>
      <c r="K4718" s="2">
        <f t="shared" si="990"/>
        <v>5.8089659363338444E-2</v>
      </c>
      <c r="L4718" t="s">
        <v>13</v>
      </c>
    </row>
    <row r="4719" spans="1:12" hidden="1" x14ac:dyDescent="0.3">
      <c r="A4719">
        <v>50</v>
      </c>
      <c r="B4719">
        <v>123</v>
      </c>
      <c r="C4719">
        <v>1</v>
      </c>
      <c r="D4719">
        <v>24</v>
      </c>
      <c r="E4719" t="s">
        <v>18</v>
      </c>
      <c r="F4719">
        <v>15</v>
      </c>
      <c r="G4719">
        <v>6</v>
      </c>
      <c r="J4719" s="1">
        <f t="shared" si="981"/>
        <v>1.7671458676442587E-2</v>
      </c>
      <c r="K4719" s="2">
        <f t="shared" ref="K4719:K4720" si="991">EXP(-9.81042+1.86563*LN(F4719)+1.0563*LN(G4719))</f>
        <v>5.6950957515054322E-2</v>
      </c>
      <c r="L4719" t="s">
        <v>13</v>
      </c>
    </row>
    <row r="4720" spans="1:12" hidden="1" x14ac:dyDescent="0.3">
      <c r="A4720">
        <v>50</v>
      </c>
      <c r="B4720">
        <v>123</v>
      </c>
      <c r="C4720">
        <v>1</v>
      </c>
      <c r="D4720">
        <v>24</v>
      </c>
      <c r="E4720" t="s">
        <v>18</v>
      </c>
      <c r="F4720">
        <v>10</v>
      </c>
      <c r="G4720">
        <v>6</v>
      </c>
      <c r="J4720" s="1">
        <f t="shared" si="981"/>
        <v>7.8539816339744835E-3</v>
      </c>
      <c r="K4720" s="2">
        <f t="shared" si="991"/>
        <v>2.6728826664807165E-2</v>
      </c>
      <c r="L4720" t="s">
        <v>13</v>
      </c>
    </row>
    <row r="4721" spans="1:12" hidden="1" x14ac:dyDescent="0.3">
      <c r="A4721">
        <v>50</v>
      </c>
      <c r="B4721">
        <v>123</v>
      </c>
      <c r="C4721">
        <v>1</v>
      </c>
      <c r="D4721">
        <v>24</v>
      </c>
      <c r="E4721" t="s">
        <v>12</v>
      </c>
      <c r="F4721">
        <v>5</v>
      </c>
      <c r="G4721">
        <v>6</v>
      </c>
      <c r="J4721" s="1">
        <f t="shared" si="981"/>
        <v>1.9634954084936209E-3</v>
      </c>
      <c r="K4721" s="2">
        <f>EXP(-9.7663+1.83097*LN(F4721)+1.09511*LN(G4721))</f>
        <v>7.7714870209617563E-3</v>
      </c>
      <c r="L4721" t="s">
        <v>13</v>
      </c>
    </row>
    <row r="4722" spans="1:12" hidden="1" x14ac:dyDescent="0.3">
      <c r="A4722">
        <v>50</v>
      </c>
      <c r="B4722">
        <v>123</v>
      </c>
      <c r="C4722">
        <v>1</v>
      </c>
      <c r="D4722">
        <v>24</v>
      </c>
      <c r="E4722" t="s">
        <v>18</v>
      </c>
      <c r="F4722">
        <v>10</v>
      </c>
      <c r="G4722">
        <v>5</v>
      </c>
      <c r="J4722" s="1">
        <f t="shared" si="981"/>
        <v>7.8539816339744835E-3</v>
      </c>
      <c r="K4722" s="2">
        <f>EXP(-9.81042+1.86563*LN(F4722)+1.0563*LN(G4722))</f>
        <v>2.2046555420420225E-2</v>
      </c>
      <c r="L4722" t="s">
        <v>13</v>
      </c>
    </row>
    <row r="4723" spans="1:12" hidden="1" x14ac:dyDescent="0.3">
      <c r="A4723">
        <v>50</v>
      </c>
      <c r="B4723">
        <v>123</v>
      </c>
      <c r="C4723">
        <v>1</v>
      </c>
      <c r="D4723">
        <v>10</v>
      </c>
      <c r="E4723" t="s">
        <v>12</v>
      </c>
      <c r="F4723">
        <v>10</v>
      </c>
      <c r="G4723">
        <v>3</v>
      </c>
      <c r="J4723" s="1">
        <f t="shared" si="981"/>
        <v>7.8539816339744835E-3</v>
      </c>
      <c r="K4723" s="2">
        <f t="shared" ref="K4723:K4724" si="992">EXP(-9.7663+1.83097*LN(F4723)+1.09511*LN(G4723))</f>
        <v>1.2942556175112916E-2</v>
      </c>
      <c r="L4723" t="s">
        <v>13</v>
      </c>
    </row>
    <row r="4724" spans="1:12" hidden="1" x14ac:dyDescent="0.3">
      <c r="A4724">
        <v>50</v>
      </c>
      <c r="B4724">
        <v>123</v>
      </c>
      <c r="C4724">
        <v>1</v>
      </c>
      <c r="D4724">
        <v>14</v>
      </c>
      <c r="E4724" t="s">
        <v>14</v>
      </c>
      <c r="F4724">
        <v>5</v>
      </c>
      <c r="G4724">
        <v>3</v>
      </c>
      <c r="J4724" s="1">
        <f t="shared" si="981"/>
        <v>1.9634954084936209E-3</v>
      </c>
      <c r="K4724" s="2">
        <f t="shared" si="992"/>
        <v>3.6378364277704512E-3</v>
      </c>
      <c r="L4724" t="s">
        <v>13</v>
      </c>
    </row>
    <row r="4725" spans="1:12" hidden="1" x14ac:dyDescent="0.3">
      <c r="A4725">
        <v>50</v>
      </c>
      <c r="B4725">
        <v>123</v>
      </c>
      <c r="C4725">
        <v>1</v>
      </c>
      <c r="D4725">
        <v>24</v>
      </c>
      <c r="E4725" t="s">
        <v>18</v>
      </c>
      <c r="F4725">
        <v>10</v>
      </c>
      <c r="G4725">
        <v>3</v>
      </c>
      <c r="J4725" s="1">
        <f t="shared" si="981"/>
        <v>7.8539816339744835E-3</v>
      </c>
      <c r="K4725" s="2">
        <f>EXP(-9.81042+1.86563*LN(F4725)+1.0563*LN(G4725))</f>
        <v>1.285292313179332E-2</v>
      </c>
      <c r="L4725" t="s">
        <v>13</v>
      </c>
    </row>
    <row r="4726" spans="1:12" hidden="1" x14ac:dyDescent="0.3">
      <c r="A4726">
        <v>50</v>
      </c>
      <c r="B4726">
        <v>123</v>
      </c>
      <c r="C4726">
        <v>1</v>
      </c>
      <c r="D4726">
        <v>10</v>
      </c>
      <c r="E4726" t="s">
        <v>12</v>
      </c>
      <c r="F4726">
        <v>25</v>
      </c>
      <c r="G4726">
        <v>6</v>
      </c>
      <c r="J4726" s="1">
        <f t="shared" si="981"/>
        <v>4.9087385212340517E-2</v>
      </c>
      <c r="K4726" s="2">
        <f>EXP(-9.7663+1.83097*LN(F4726)+1.09511*LN(G4726))</f>
        <v>0.14801210491524977</v>
      </c>
      <c r="L4726" t="s">
        <v>17</v>
      </c>
    </row>
    <row r="4727" spans="1:12" hidden="1" x14ac:dyDescent="0.3">
      <c r="A4727">
        <v>50</v>
      </c>
      <c r="B4727">
        <v>123</v>
      </c>
      <c r="C4727">
        <v>1</v>
      </c>
      <c r="D4727">
        <v>24</v>
      </c>
      <c r="E4727" t="s">
        <v>18</v>
      </c>
      <c r="F4727">
        <v>10</v>
      </c>
      <c r="G4727">
        <v>5</v>
      </c>
      <c r="J4727" s="1">
        <f t="shared" si="981"/>
        <v>7.8539816339744835E-3</v>
      </c>
      <c r="K4727" s="2">
        <f>EXP(-9.81042+1.86563*LN(F4727)+1.0563*LN(G4727))</f>
        <v>2.2046555420420225E-2</v>
      </c>
      <c r="L4727" t="s">
        <v>13</v>
      </c>
    </row>
    <row r="4728" spans="1:12" hidden="1" x14ac:dyDescent="0.3">
      <c r="A4728">
        <v>50</v>
      </c>
      <c r="B4728">
        <v>123</v>
      </c>
      <c r="C4728">
        <v>1</v>
      </c>
      <c r="D4728">
        <v>10</v>
      </c>
      <c r="E4728" t="s">
        <v>12</v>
      </c>
      <c r="F4728">
        <v>10</v>
      </c>
      <c r="G4728">
        <v>3</v>
      </c>
      <c r="J4728" s="1">
        <f t="shared" si="981"/>
        <v>7.8539816339744835E-3</v>
      </c>
      <c r="K4728" s="2">
        <f t="shared" ref="K4728:K4729" si="993">EXP(-9.7663+1.83097*LN(F4728)+1.09511*LN(G4728))</f>
        <v>1.2942556175112916E-2</v>
      </c>
      <c r="L4728" t="s">
        <v>13</v>
      </c>
    </row>
    <row r="4729" spans="1:12" hidden="1" x14ac:dyDescent="0.3">
      <c r="A4729">
        <v>50</v>
      </c>
      <c r="B4729">
        <v>123</v>
      </c>
      <c r="C4729">
        <v>1</v>
      </c>
      <c r="D4729">
        <v>10</v>
      </c>
      <c r="E4729" t="s">
        <v>12</v>
      </c>
      <c r="F4729">
        <v>5</v>
      </c>
      <c r="G4729">
        <v>3</v>
      </c>
      <c r="J4729" s="1">
        <f t="shared" si="981"/>
        <v>1.9634954084936209E-3</v>
      </c>
      <c r="K4729" s="2">
        <f t="shared" si="993"/>
        <v>3.6378364277704512E-3</v>
      </c>
      <c r="L4729" t="s">
        <v>13</v>
      </c>
    </row>
    <row r="4730" spans="1:12" hidden="1" x14ac:dyDescent="0.3">
      <c r="A4730">
        <v>50</v>
      </c>
      <c r="B4730">
        <v>123</v>
      </c>
      <c r="C4730">
        <v>1</v>
      </c>
      <c r="D4730">
        <v>24</v>
      </c>
      <c r="E4730" t="s">
        <v>18</v>
      </c>
      <c r="F4730">
        <v>5</v>
      </c>
      <c r="G4730">
        <v>3</v>
      </c>
      <c r="J4730" s="1">
        <f t="shared" si="981"/>
        <v>1.9634954084936209E-3</v>
      </c>
      <c r="K4730" s="2">
        <f t="shared" ref="K4730:K4731" si="994">EXP(-9.81042+1.86563*LN(F4730)+1.0563*LN(G4730))</f>
        <v>3.5268851656513989E-3</v>
      </c>
      <c r="L4730" t="s">
        <v>13</v>
      </c>
    </row>
    <row r="4731" spans="1:12" hidden="1" x14ac:dyDescent="0.3">
      <c r="A4731">
        <v>50</v>
      </c>
      <c r="B4731">
        <v>123</v>
      </c>
      <c r="C4731">
        <v>1</v>
      </c>
      <c r="D4731">
        <v>24</v>
      </c>
      <c r="E4731" t="s">
        <v>18</v>
      </c>
      <c r="F4731">
        <v>10</v>
      </c>
      <c r="G4731">
        <v>6</v>
      </c>
      <c r="J4731" s="1">
        <f t="shared" si="981"/>
        <v>7.8539816339744835E-3</v>
      </c>
      <c r="K4731" s="2">
        <f t="shared" si="994"/>
        <v>2.6728826664807165E-2</v>
      </c>
      <c r="L4731" t="s">
        <v>13</v>
      </c>
    </row>
    <row r="4732" spans="1:12" hidden="1" x14ac:dyDescent="0.3">
      <c r="A4732">
        <v>50</v>
      </c>
      <c r="B4732">
        <v>123</v>
      </c>
      <c r="C4732">
        <v>1</v>
      </c>
      <c r="D4732">
        <v>22</v>
      </c>
      <c r="E4732" t="s">
        <v>15</v>
      </c>
      <c r="F4732">
        <v>5</v>
      </c>
      <c r="G4732">
        <v>3</v>
      </c>
      <c r="J4732" s="1">
        <f t="shared" si="981"/>
        <v>1.9634954084936209E-3</v>
      </c>
      <c r="K4732" s="2">
        <f t="shared" ref="K4732:K4737" si="995">EXP(-9.7663+1.83097*LN(F4732)+1.09511*LN(G4732))</f>
        <v>3.6378364277704512E-3</v>
      </c>
      <c r="L4732" t="s">
        <v>13</v>
      </c>
    </row>
    <row r="4733" spans="1:12" hidden="1" x14ac:dyDescent="0.3">
      <c r="A4733">
        <v>50</v>
      </c>
      <c r="B4733">
        <v>123</v>
      </c>
      <c r="C4733">
        <v>1</v>
      </c>
      <c r="D4733">
        <v>24</v>
      </c>
      <c r="E4733" t="s">
        <v>12</v>
      </c>
      <c r="F4733">
        <v>15</v>
      </c>
      <c r="G4733">
        <v>6</v>
      </c>
      <c r="J4733" s="1">
        <f t="shared" si="981"/>
        <v>1.7671458676442587E-2</v>
      </c>
      <c r="K4733" s="2">
        <f t="shared" si="995"/>
        <v>5.8089659363338444E-2</v>
      </c>
      <c r="L4733" t="s">
        <v>13</v>
      </c>
    </row>
    <row r="4734" spans="1:12" hidden="1" x14ac:dyDescent="0.3">
      <c r="A4734">
        <v>50</v>
      </c>
      <c r="B4734">
        <v>123</v>
      </c>
      <c r="C4734">
        <v>1</v>
      </c>
      <c r="D4734">
        <v>24</v>
      </c>
      <c r="E4734" t="s">
        <v>12</v>
      </c>
      <c r="F4734">
        <v>10</v>
      </c>
      <c r="G4734">
        <v>6</v>
      </c>
      <c r="J4734" s="1">
        <f t="shared" si="981"/>
        <v>7.8539816339744835E-3</v>
      </c>
      <c r="K4734" s="2">
        <f t="shared" si="995"/>
        <v>2.7649101142956961E-2</v>
      </c>
      <c r="L4734" t="s">
        <v>13</v>
      </c>
    </row>
    <row r="4735" spans="1:12" hidden="1" x14ac:dyDescent="0.3">
      <c r="A4735">
        <v>50</v>
      </c>
      <c r="B4735">
        <v>123</v>
      </c>
      <c r="C4735">
        <v>1</v>
      </c>
      <c r="D4735">
        <v>24</v>
      </c>
      <c r="E4735" t="s">
        <v>12</v>
      </c>
      <c r="F4735">
        <v>20</v>
      </c>
      <c r="G4735">
        <v>3</v>
      </c>
      <c r="J4735" s="1">
        <f t="shared" si="981"/>
        <v>3.1415926535897934E-2</v>
      </c>
      <c r="K4735" s="2">
        <f t="shared" si="995"/>
        <v>4.6046534436573458E-2</v>
      </c>
      <c r="L4735" t="s">
        <v>17</v>
      </c>
    </row>
    <row r="4736" spans="1:12" hidden="1" x14ac:dyDescent="0.3">
      <c r="A4736">
        <v>50</v>
      </c>
      <c r="B4736">
        <v>123</v>
      </c>
      <c r="C4736">
        <v>1</v>
      </c>
      <c r="D4736">
        <v>24</v>
      </c>
      <c r="E4736" t="s">
        <v>12</v>
      </c>
      <c r="F4736">
        <v>10</v>
      </c>
      <c r="G4736">
        <v>3</v>
      </c>
      <c r="J4736" s="1">
        <f t="shared" si="981"/>
        <v>7.8539816339744835E-3</v>
      </c>
      <c r="K4736" s="2">
        <f t="shared" si="995"/>
        <v>1.2942556175112916E-2</v>
      </c>
      <c r="L4736" t="s">
        <v>13</v>
      </c>
    </row>
    <row r="4737" spans="1:12" hidden="1" x14ac:dyDescent="0.3">
      <c r="A4737">
        <v>50</v>
      </c>
      <c r="B4737">
        <v>123</v>
      </c>
      <c r="C4737">
        <v>1</v>
      </c>
      <c r="D4737">
        <v>24</v>
      </c>
      <c r="E4737" t="s">
        <v>12</v>
      </c>
      <c r="F4737">
        <v>15</v>
      </c>
      <c r="G4737">
        <v>6</v>
      </c>
      <c r="J4737" s="1">
        <f t="shared" si="981"/>
        <v>1.7671458676442587E-2</v>
      </c>
      <c r="K4737" s="2">
        <f t="shared" si="995"/>
        <v>5.8089659363338444E-2</v>
      </c>
      <c r="L4737" t="s">
        <v>13</v>
      </c>
    </row>
    <row r="4738" spans="1:12" hidden="1" x14ac:dyDescent="0.3">
      <c r="A4738">
        <v>50</v>
      </c>
      <c r="B4738">
        <v>123</v>
      </c>
      <c r="C4738">
        <v>1</v>
      </c>
      <c r="D4738">
        <v>24</v>
      </c>
      <c r="E4738" t="s">
        <v>18</v>
      </c>
      <c r="F4738">
        <v>10</v>
      </c>
      <c r="G4738">
        <v>6</v>
      </c>
      <c r="J4738" s="1">
        <f t="shared" si="981"/>
        <v>7.8539816339744835E-3</v>
      </c>
      <c r="K4738" s="2">
        <f t="shared" ref="K4738:K4739" si="996">EXP(-9.81042+1.86563*LN(F4738)+1.0563*LN(G4738))</f>
        <v>2.6728826664807165E-2</v>
      </c>
      <c r="L4738" t="s">
        <v>13</v>
      </c>
    </row>
    <row r="4739" spans="1:12" hidden="1" x14ac:dyDescent="0.3">
      <c r="A4739">
        <v>50</v>
      </c>
      <c r="B4739">
        <v>123</v>
      </c>
      <c r="C4739">
        <v>1</v>
      </c>
      <c r="D4739">
        <v>24</v>
      </c>
      <c r="E4739" t="s">
        <v>18</v>
      </c>
      <c r="F4739">
        <v>10</v>
      </c>
      <c r="G4739">
        <v>6</v>
      </c>
      <c r="J4739" s="1">
        <f t="shared" ref="J4739:J4802" si="997">((F4739*F4739/10000)*(PI()/4*C4739))</f>
        <v>7.8539816339744835E-3</v>
      </c>
      <c r="K4739" s="2">
        <f t="shared" si="996"/>
        <v>2.6728826664807165E-2</v>
      </c>
      <c r="L4739" t="s">
        <v>13</v>
      </c>
    </row>
    <row r="4740" spans="1:12" hidden="1" x14ac:dyDescent="0.3">
      <c r="A4740">
        <v>50</v>
      </c>
      <c r="B4740">
        <v>123</v>
      </c>
      <c r="C4740">
        <v>1</v>
      </c>
      <c r="D4740">
        <v>14</v>
      </c>
      <c r="E4740" t="s">
        <v>14</v>
      </c>
      <c r="F4740">
        <v>5</v>
      </c>
      <c r="G4740">
        <v>3</v>
      </c>
      <c r="J4740" s="1">
        <f t="shared" si="997"/>
        <v>1.9634954084936209E-3</v>
      </c>
      <c r="K4740" s="2">
        <f t="shared" ref="K4740:K4741" si="998">EXP(-9.7663+1.83097*LN(F4740)+1.09511*LN(G4740))</f>
        <v>3.6378364277704512E-3</v>
      </c>
      <c r="L4740" t="s">
        <v>13</v>
      </c>
    </row>
    <row r="4741" spans="1:12" hidden="1" x14ac:dyDescent="0.3">
      <c r="A4741">
        <v>50</v>
      </c>
      <c r="B4741">
        <v>123</v>
      </c>
      <c r="C4741">
        <v>1</v>
      </c>
      <c r="D4741">
        <v>14</v>
      </c>
      <c r="E4741" t="s">
        <v>14</v>
      </c>
      <c r="F4741">
        <v>5</v>
      </c>
      <c r="G4741">
        <v>3</v>
      </c>
      <c r="J4741" s="1">
        <f t="shared" si="997"/>
        <v>1.9634954084936209E-3</v>
      </c>
      <c r="K4741" s="2">
        <f t="shared" si="998"/>
        <v>3.6378364277704512E-3</v>
      </c>
      <c r="L4741" t="s">
        <v>13</v>
      </c>
    </row>
    <row r="4742" spans="1:12" hidden="1" x14ac:dyDescent="0.3">
      <c r="A4742">
        <v>50</v>
      </c>
      <c r="B4742">
        <v>123</v>
      </c>
      <c r="C4742">
        <v>1</v>
      </c>
      <c r="D4742">
        <v>24</v>
      </c>
      <c r="E4742" t="s">
        <v>18</v>
      </c>
      <c r="F4742">
        <v>10</v>
      </c>
      <c r="G4742">
        <v>6</v>
      </c>
      <c r="J4742" s="1">
        <f t="shared" si="997"/>
        <v>7.8539816339744835E-3</v>
      </c>
      <c r="K4742" s="2">
        <f>EXP(-9.81042+1.86563*LN(F4742)+1.0563*LN(G4742))</f>
        <v>2.6728826664807165E-2</v>
      </c>
      <c r="L4742" t="s">
        <v>13</v>
      </c>
    </row>
    <row r="4743" spans="1:12" hidden="1" x14ac:dyDescent="0.3">
      <c r="A4743">
        <v>50</v>
      </c>
      <c r="B4743">
        <v>123</v>
      </c>
      <c r="C4743">
        <v>1</v>
      </c>
      <c r="D4743">
        <v>24</v>
      </c>
      <c r="E4743" t="s">
        <v>12</v>
      </c>
      <c r="F4743">
        <v>10</v>
      </c>
      <c r="G4743">
        <v>6</v>
      </c>
      <c r="J4743" s="1">
        <f t="shared" si="997"/>
        <v>7.8539816339744835E-3</v>
      </c>
      <c r="K4743" s="2">
        <f t="shared" ref="K4743:K4746" si="999">EXP(-9.7663+1.83097*LN(F4743)+1.09511*LN(G4743))</f>
        <v>2.7649101142956961E-2</v>
      </c>
      <c r="L4743" t="s">
        <v>13</v>
      </c>
    </row>
    <row r="4744" spans="1:12" hidden="1" x14ac:dyDescent="0.3">
      <c r="A4744">
        <v>50</v>
      </c>
      <c r="B4744">
        <v>123</v>
      </c>
      <c r="C4744">
        <v>1</v>
      </c>
      <c r="D4744">
        <v>24</v>
      </c>
      <c r="E4744" t="s">
        <v>12</v>
      </c>
      <c r="F4744">
        <v>15</v>
      </c>
      <c r="G4744">
        <v>6</v>
      </c>
      <c r="J4744" s="1">
        <f t="shared" si="997"/>
        <v>1.7671458676442587E-2</v>
      </c>
      <c r="K4744" s="2">
        <f t="shared" si="999"/>
        <v>5.8089659363338444E-2</v>
      </c>
      <c r="L4744" t="s">
        <v>13</v>
      </c>
    </row>
    <row r="4745" spans="1:12" hidden="1" x14ac:dyDescent="0.3">
      <c r="A4745">
        <v>50</v>
      </c>
      <c r="B4745">
        <v>123</v>
      </c>
      <c r="C4745">
        <v>1</v>
      </c>
      <c r="D4745">
        <v>24</v>
      </c>
      <c r="E4745" t="s">
        <v>12</v>
      </c>
      <c r="F4745">
        <v>15</v>
      </c>
      <c r="G4745">
        <v>6</v>
      </c>
      <c r="J4745" s="1">
        <f t="shared" si="997"/>
        <v>1.7671458676442587E-2</v>
      </c>
      <c r="K4745" s="2">
        <f t="shared" si="999"/>
        <v>5.8089659363338444E-2</v>
      </c>
      <c r="L4745" t="s">
        <v>13</v>
      </c>
    </row>
    <row r="4746" spans="1:12" hidden="1" x14ac:dyDescent="0.3">
      <c r="A4746">
        <v>50</v>
      </c>
      <c r="B4746">
        <v>123</v>
      </c>
      <c r="C4746">
        <v>1</v>
      </c>
      <c r="D4746">
        <v>24</v>
      </c>
      <c r="E4746" t="s">
        <v>12</v>
      </c>
      <c r="F4746">
        <v>10</v>
      </c>
      <c r="G4746">
        <v>6</v>
      </c>
      <c r="J4746" s="1">
        <f t="shared" si="997"/>
        <v>7.8539816339744835E-3</v>
      </c>
      <c r="K4746" s="2">
        <f t="shared" si="999"/>
        <v>2.7649101142956961E-2</v>
      </c>
      <c r="L4746" t="s">
        <v>13</v>
      </c>
    </row>
    <row r="4747" spans="1:12" hidden="1" x14ac:dyDescent="0.3">
      <c r="A4747">
        <v>50</v>
      </c>
      <c r="B4747">
        <v>123</v>
      </c>
      <c r="C4747">
        <v>1</v>
      </c>
      <c r="D4747">
        <v>24</v>
      </c>
      <c r="E4747" t="s">
        <v>18</v>
      </c>
      <c r="F4747">
        <v>5</v>
      </c>
      <c r="G4747">
        <v>6</v>
      </c>
      <c r="J4747" s="1">
        <f t="shared" si="997"/>
        <v>1.9634954084936209E-3</v>
      </c>
      <c r="K4747" s="2">
        <f>EXP(-9.81042+1.86563*LN(F4747)+1.0563*LN(G4747))</f>
        <v>7.3344795804612326E-3</v>
      </c>
      <c r="L4747" t="s">
        <v>13</v>
      </c>
    </row>
    <row r="4748" spans="1:12" hidden="1" x14ac:dyDescent="0.3">
      <c r="A4748">
        <v>50</v>
      </c>
      <c r="B4748">
        <v>123</v>
      </c>
      <c r="C4748">
        <v>1</v>
      </c>
      <c r="D4748">
        <v>10</v>
      </c>
      <c r="E4748" t="s">
        <v>12</v>
      </c>
      <c r="F4748">
        <v>5</v>
      </c>
      <c r="G4748">
        <v>3</v>
      </c>
      <c r="J4748" s="1">
        <f t="shared" si="997"/>
        <v>1.9634954084936209E-3</v>
      </c>
      <c r="K4748" s="2">
        <f>EXP(-9.7663+1.83097*LN(F4748)+1.09511*LN(G4748))</f>
        <v>3.6378364277704512E-3</v>
      </c>
      <c r="L4748" t="s">
        <v>13</v>
      </c>
    </row>
    <row r="4749" spans="1:12" hidden="1" x14ac:dyDescent="0.3">
      <c r="A4749">
        <v>50</v>
      </c>
      <c r="B4749">
        <v>123</v>
      </c>
      <c r="C4749">
        <v>1</v>
      </c>
      <c r="D4749">
        <v>2</v>
      </c>
      <c r="E4749" t="s">
        <v>16</v>
      </c>
      <c r="F4749">
        <v>10</v>
      </c>
      <c r="G4749">
        <v>10</v>
      </c>
      <c r="J4749" s="1">
        <f t="shared" si="997"/>
        <v>7.8539816339744835E-3</v>
      </c>
      <c r="K4749" s="2">
        <f t="shared" ref="K4749:K4750" si="1000">EXP(-9.81042+1.86563*LN(F4749)+1.0563*LN(G4749))</f>
        <v>4.5847824058857317E-2</v>
      </c>
      <c r="L4749" t="s">
        <v>13</v>
      </c>
    </row>
    <row r="4750" spans="1:12" hidden="1" x14ac:dyDescent="0.3">
      <c r="A4750">
        <v>50</v>
      </c>
      <c r="B4750">
        <v>123</v>
      </c>
      <c r="C4750">
        <v>1</v>
      </c>
      <c r="D4750">
        <v>2</v>
      </c>
      <c r="E4750" t="s">
        <v>16</v>
      </c>
      <c r="F4750">
        <v>15</v>
      </c>
      <c r="G4750">
        <v>10</v>
      </c>
      <c r="J4750" s="1">
        <f t="shared" si="997"/>
        <v>1.7671458676442587E-2</v>
      </c>
      <c r="K4750" s="2">
        <f t="shared" si="1000"/>
        <v>9.7687695493628809E-2</v>
      </c>
      <c r="L4750" t="s">
        <v>13</v>
      </c>
    </row>
    <row r="4751" spans="1:12" hidden="1" x14ac:dyDescent="0.3">
      <c r="A4751">
        <v>50</v>
      </c>
      <c r="B4751">
        <v>123</v>
      </c>
      <c r="C4751">
        <v>1</v>
      </c>
      <c r="D4751">
        <v>22</v>
      </c>
      <c r="E4751" t="s">
        <v>15</v>
      </c>
      <c r="F4751">
        <v>5</v>
      </c>
      <c r="G4751">
        <v>3</v>
      </c>
      <c r="J4751" s="1">
        <f t="shared" si="997"/>
        <v>1.9634954084936209E-3</v>
      </c>
      <c r="K4751" s="2">
        <f t="shared" ref="K4751:K4755" si="1001">EXP(-9.7663+1.83097*LN(F4751)+1.09511*LN(G4751))</f>
        <v>3.6378364277704512E-3</v>
      </c>
      <c r="L4751" t="s">
        <v>13</v>
      </c>
    </row>
    <row r="4752" spans="1:12" hidden="1" x14ac:dyDescent="0.3">
      <c r="A4752">
        <v>50</v>
      </c>
      <c r="B4752">
        <v>123</v>
      </c>
      <c r="C4752">
        <v>1</v>
      </c>
      <c r="D4752">
        <v>24</v>
      </c>
      <c r="E4752" t="s">
        <v>12</v>
      </c>
      <c r="F4752">
        <v>15</v>
      </c>
      <c r="G4752">
        <v>6</v>
      </c>
      <c r="J4752" s="1">
        <f t="shared" si="997"/>
        <v>1.7671458676442587E-2</v>
      </c>
      <c r="K4752" s="2">
        <f t="shared" si="1001"/>
        <v>5.8089659363338444E-2</v>
      </c>
      <c r="L4752" t="s">
        <v>13</v>
      </c>
    </row>
    <row r="4753" spans="1:12" hidden="1" x14ac:dyDescent="0.3">
      <c r="A4753">
        <v>50</v>
      </c>
      <c r="B4753">
        <v>123</v>
      </c>
      <c r="C4753">
        <v>1</v>
      </c>
      <c r="D4753">
        <v>24</v>
      </c>
      <c r="E4753" t="s">
        <v>12</v>
      </c>
      <c r="F4753">
        <v>10</v>
      </c>
      <c r="G4753">
        <v>6</v>
      </c>
      <c r="J4753" s="1">
        <f t="shared" si="997"/>
        <v>7.8539816339744835E-3</v>
      </c>
      <c r="K4753" s="2">
        <f t="shared" si="1001"/>
        <v>2.7649101142956961E-2</v>
      </c>
      <c r="L4753" t="s">
        <v>13</v>
      </c>
    </row>
    <row r="4754" spans="1:12" hidden="1" x14ac:dyDescent="0.3">
      <c r="A4754">
        <v>50</v>
      </c>
      <c r="B4754">
        <v>123</v>
      </c>
      <c r="C4754">
        <v>1</v>
      </c>
      <c r="D4754">
        <v>24</v>
      </c>
      <c r="E4754" t="s">
        <v>12</v>
      </c>
      <c r="F4754">
        <v>10</v>
      </c>
      <c r="G4754">
        <v>6</v>
      </c>
      <c r="J4754" s="1">
        <f t="shared" si="997"/>
        <v>7.8539816339744835E-3</v>
      </c>
      <c r="K4754" s="2">
        <f t="shared" si="1001"/>
        <v>2.7649101142956961E-2</v>
      </c>
      <c r="L4754" t="s">
        <v>13</v>
      </c>
    </row>
    <row r="4755" spans="1:12" hidden="1" x14ac:dyDescent="0.3">
      <c r="A4755">
        <v>50</v>
      </c>
      <c r="B4755">
        <v>123</v>
      </c>
      <c r="C4755">
        <v>1</v>
      </c>
      <c r="D4755">
        <v>24</v>
      </c>
      <c r="E4755" t="s">
        <v>12</v>
      </c>
      <c r="F4755">
        <v>15</v>
      </c>
      <c r="G4755">
        <v>6</v>
      </c>
      <c r="J4755" s="1">
        <f t="shared" si="997"/>
        <v>1.7671458676442587E-2</v>
      </c>
      <c r="K4755" s="2">
        <f t="shared" si="1001"/>
        <v>5.8089659363338444E-2</v>
      </c>
      <c r="L4755" t="s">
        <v>13</v>
      </c>
    </row>
    <row r="4756" spans="1:12" hidden="1" x14ac:dyDescent="0.3">
      <c r="A4756">
        <v>50</v>
      </c>
      <c r="B4756">
        <v>124</v>
      </c>
      <c r="C4756">
        <v>1</v>
      </c>
      <c r="D4756">
        <v>2</v>
      </c>
      <c r="E4756" t="s">
        <v>16</v>
      </c>
      <c r="F4756">
        <v>15</v>
      </c>
      <c r="G4756">
        <v>6</v>
      </c>
      <c r="J4756" s="1">
        <f t="shared" si="997"/>
        <v>1.7671458676442587E-2</v>
      </c>
      <c r="K4756" s="2">
        <f t="shared" ref="K4756:K4757" si="1002">EXP(-9.81042+1.86563*LN(F4756)+1.0563*LN(G4756))</f>
        <v>5.6950957515054322E-2</v>
      </c>
      <c r="L4756" t="s">
        <v>13</v>
      </c>
    </row>
    <row r="4757" spans="1:12" hidden="1" x14ac:dyDescent="0.3">
      <c r="A4757">
        <v>50</v>
      </c>
      <c r="B4757">
        <v>124</v>
      </c>
      <c r="C4757">
        <v>1</v>
      </c>
      <c r="D4757">
        <v>2</v>
      </c>
      <c r="E4757" t="s">
        <v>16</v>
      </c>
      <c r="F4757">
        <v>15</v>
      </c>
      <c r="G4757">
        <v>10</v>
      </c>
      <c r="H4757">
        <v>34</v>
      </c>
      <c r="I4757">
        <v>8</v>
      </c>
      <c r="J4757" s="1">
        <f t="shared" si="997"/>
        <v>1.7671458676442587E-2</v>
      </c>
      <c r="K4757" s="2">
        <f t="shared" si="1002"/>
        <v>9.7687695493628809E-2</v>
      </c>
      <c r="L4757" t="s">
        <v>13</v>
      </c>
    </row>
    <row r="4758" spans="1:12" hidden="1" x14ac:dyDescent="0.3">
      <c r="A4758">
        <v>50</v>
      </c>
      <c r="B4758">
        <v>124</v>
      </c>
      <c r="C4758">
        <v>1</v>
      </c>
      <c r="D4758">
        <v>24</v>
      </c>
      <c r="E4758" t="s">
        <v>12</v>
      </c>
      <c r="F4758">
        <v>5</v>
      </c>
      <c r="G4758">
        <v>6</v>
      </c>
      <c r="J4758" s="1">
        <f t="shared" si="997"/>
        <v>1.9634954084936209E-3</v>
      </c>
      <c r="K4758" s="2">
        <f>EXP(-9.7663+1.83097*LN(F4758)+1.09511*LN(G4758))</f>
        <v>7.7714870209617563E-3</v>
      </c>
      <c r="L4758" t="s">
        <v>13</v>
      </c>
    </row>
    <row r="4759" spans="1:12" hidden="1" x14ac:dyDescent="0.3">
      <c r="A4759">
        <v>50</v>
      </c>
      <c r="B4759">
        <v>124</v>
      </c>
      <c r="C4759">
        <v>1</v>
      </c>
      <c r="D4759">
        <v>24</v>
      </c>
      <c r="E4759" t="s">
        <v>18</v>
      </c>
      <c r="F4759">
        <v>10</v>
      </c>
      <c r="G4759">
        <v>5</v>
      </c>
      <c r="J4759" s="1">
        <f t="shared" si="997"/>
        <v>7.8539816339744835E-3</v>
      </c>
      <c r="K4759" s="2">
        <f>EXP(-9.81042+1.86563*LN(F4759)+1.0563*LN(G4759))</f>
        <v>2.2046555420420225E-2</v>
      </c>
      <c r="L4759" t="s">
        <v>13</v>
      </c>
    </row>
    <row r="4760" spans="1:12" hidden="1" x14ac:dyDescent="0.3">
      <c r="A4760">
        <v>50</v>
      </c>
      <c r="B4760">
        <v>124</v>
      </c>
      <c r="C4760">
        <v>1</v>
      </c>
      <c r="D4760">
        <v>10</v>
      </c>
      <c r="E4760" t="s">
        <v>12</v>
      </c>
      <c r="F4760">
        <v>10</v>
      </c>
      <c r="G4760">
        <v>3</v>
      </c>
      <c r="J4760" s="1">
        <f t="shared" si="997"/>
        <v>7.8539816339744835E-3</v>
      </c>
      <c r="K4760" s="2">
        <f t="shared" ref="K4760:K4761" si="1003">EXP(-9.7663+1.83097*LN(F4760)+1.09511*LN(G4760))</f>
        <v>1.2942556175112916E-2</v>
      </c>
      <c r="L4760" t="s">
        <v>13</v>
      </c>
    </row>
    <row r="4761" spans="1:12" hidden="1" x14ac:dyDescent="0.3">
      <c r="A4761">
        <v>50</v>
      </c>
      <c r="B4761">
        <v>124</v>
      </c>
      <c r="C4761">
        <v>1</v>
      </c>
      <c r="D4761">
        <v>14</v>
      </c>
      <c r="E4761" t="s">
        <v>14</v>
      </c>
      <c r="F4761">
        <v>5</v>
      </c>
      <c r="G4761">
        <v>3</v>
      </c>
      <c r="J4761" s="1">
        <f t="shared" si="997"/>
        <v>1.9634954084936209E-3</v>
      </c>
      <c r="K4761" s="2">
        <f t="shared" si="1003"/>
        <v>3.6378364277704512E-3</v>
      </c>
      <c r="L4761" t="s">
        <v>13</v>
      </c>
    </row>
    <row r="4762" spans="1:12" hidden="1" x14ac:dyDescent="0.3">
      <c r="A4762">
        <v>50</v>
      </c>
      <c r="B4762">
        <v>124</v>
      </c>
      <c r="C4762">
        <v>1</v>
      </c>
      <c r="D4762">
        <v>24</v>
      </c>
      <c r="E4762" t="s">
        <v>18</v>
      </c>
      <c r="F4762">
        <v>10</v>
      </c>
      <c r="G4762">
        <v>3</v>
      </c>
      <c r="J4762" s="1">
        <f t="shared" si="997"/>
        <v>7.8539816339744835E-3</v>
      </c>
      <c r="K4762" s="2">
        <f>EXP(-9.81042+1.86563*LN(F4762)+1.0563*LN(G4762))</f>
        <v>1.285292313179332E-2</v>
      </c>
      <c r="L4762" t="s">
        <v>13</v>
      </c>
    </row>
    <row r="4763" spans="1:12" hidden="1" x14ac:dyDescent="0.3">
      <c r="A4763">
        <v>50</v>
      </c>
      <c r="B4763">
        <v>124</v>
      </c>
      <c r="C4763">
        <v>1</v>
      </c>
      <c r="D4763">
        <v>10</v>
      </c>
      <c r="E4763" t="s">
        <v>12</v>
      </c>
      <c r="F4763">
        <v>25</v>
      </c>
      <c r="G4763">
        <v>6</v>
      </c>
      <c r="J4763" s="1">
        <f t="shared" si="997"/>
        <v>4.9087385212340517E-2</v>
      </c>
      <c r="K4763" s="2">
        <f t="shared" ref="K4763:K4769" si="1004">EXP(-9.7663+1.83097*LN(F4763)+1.09511*LN(G4763))</f>
        <v>0.14801210491524977</v>
      </c>
      <c r="L4763" t="s">
        <v>17</v>
      </c>
    </row>
    <row r="4764" spans="1:12" hidden="1" x14ac:dyDescent="0.3">
      <c r="A4764">
        <v>50</v>
      </c>
      <c r="B4764">
        <v>124</v>
      </c>
      <c r="C4764">
        <v>1</v>
      </c>
      <c r="D4764">
        <v>24</v>
      </c>
      <c r="E4764" t="s">
        <v>15</v>
      </c>
      <c r="F4764">
        <v>5</v>
      </c>
      <c r="G4764">
        <v>3</v>
      </c>
      <c r="J4764" s="1">
        <f t="shared" si="997"/>
        <v>1.9634954084936209E-3</v>
      </c>
      <c r="K4764" s="2">
        <f t="shared" si="1004"/>
        <v>3.6378364277704512E-3</v>
      </c>
      <c r="L4764" t="s">
        <v>13</v>
      </c>
    </row>
    <row r="4765" spans="1:12" hidden="1" x14ac:dyDescent="0.3">
      <c r="A4765">
        <v>50</v>
      </c>
      <c r="B4765">
        <v>124</v>
      </c>
      <c r="C4765">
        <v>1</v>
      </c>
      <c r="D4765">
        <v>24</v>
      </c>
      <c r="E4765" t="s">
        <v>15</v>
      </c>
      <c r="F4765">
        <v>10</v>
      </c>
      <c r="G4765">
        <v>5</v>
      </c>
      <c r="J4765" s="1">
        <f t="shared" si="997"/>
        <v>7.8539816339744835E-3</v>
      </c>
      <c r="K4765" s="2">
        <f t="shared" si="1004"/>
        <v>2.2644818432641822E-2</v>
      </c>
      <c r="L4765" t="s">
        <v>13</v>
      </c>
    </row>
    <row r="4766" spans="1:12" hidden="1" x14ac:dyDescent="0.3">
      <c r="A4766">
        <v>50</v>
      </c>
      <c r="B4766">
        <v>124</v>
      </c>
      <c r="C4766">
        <v>1</v>
      </c>
      <c r="D4766">
        <v>24</v>
      </c>
      <c r="E4766" t="s">
        <v>15</v>
      </c>
      <c r="F4766">
        <v>15</v>
      </c>
      <c r="G4766">
        <v>6</v>
      </c>
      <c r="J4766" s="1">
        <f t="shared" si="997"/>
        <v>1.7671458676442587E-2</v>
      </c>
      <c r="K4766" s="2">
        <f t="shared" si="1004"/>
        <v>5.8089659363338444E-2</v>
      </c>
      <c r="L4766" t="s">
        <v>13</v>
      </c>
    </row>
    <row r="4767" spans="1:12" hidden="1" x14ac:dyDescent="0.3">
      <c r="A4767">
        <v>50</v>
      </c>
      <c r="B4767">
        <v>124</v>
      </c>
      <c r="C4767">
        <v>1</v>
      </c>
      <c r="D4767">
        <v>24</v>
      </c>
      <c r="E4767" t="s">
        <v>15</v>
      </c>
      <c r="F4767">
        <v>10</v>
      </c>
      <c r="G4767">
        <v>6</v>
      </c>
      <c r="J4767" s="1">
        <f t="shared" si="997"/>
        <v>7.8539816339744835E-3</v>
      </c>
      <c r="K4767" s="2">
        <f t="shared" si="1004"/>
        <v>2.7649101142956961E-2</v>
      </c>
      <c r="L4767" t="s">
        <v>13</v>
      </c>
    </row>
    <row r="4768" spans="1:12" hidden="1" x14ac:dyDescent="0.3">
      <c r="A4768">
        <v>50</v>
      </c>
      <c r="B4768">
        <v>124</v>
      </c>
      <c r="C4768">
        <v>1</v>
      </c>
      <c r="D4768">
        <v>24</v>
      </c>
      <c r="E4768" t="s">
        <v>15</v>
      </c>
      <c r="F4768">
        <v>5</v>
      </c>
      <c r="G4768">
        <v>6</v>
      </c>
      <c r="J4768" s="1">
        <f t="shared" si="997"/>
        <v>1.9634954084936209E-3</v>
      </c>
      <c r="K4768" s="2">
        <f t="shared" si="1004"/>
        <v>7.7714870209617563E-3</v>
      </c>
      <c r="L4768" t="s">
        <v>13</v>
      </c>
    </row>
    <row r="4769" spans="1:12" hidden="1" x14ac:dyDescent="0.3">
      <c r="A4769">
        <v>50</v>
      </c>
      <c r="B4769">
        <v>124</v>
      </c>
      <c r="C4769">
        <v>1</v>
      </c>
      <c r="D4769">
        <v>10</v>
      </c>
      <c r="E4769" t="s">
        <v>12</v>
      </c>
      <c r="F4769">
        <v>5</v>
      </c>
      <c r="G4769">
        <v>3</v>
      </c>
      <c r="J4769" s="1">
        <f t="shared" si="997"/>
        <v>1.9634954084936209E-3</v>
      </c>
      <c r="K4769" s="2">
        <f t="shared" si="1004"/>
        <v>3.6378364277704512E-3</v>
      </c>
      <c r="L4769" t="s">
        <v>13</v>
      </c>
    </row>
    <row r="4770" spans="1:12" hidden="1" x14ac:dyDescent="0.3">
      <c r="A4770">
        <v>50</v>
      </c>
      <c r="B4770">
        <v>124</v>
      </c>
      <c r="C4770">
        <v>1</v>
      </c>
      <c r="D4770">
        <v>24</v>
      </c>
      <c r="E4770" t="s">
        <v>18</v>
      </c>
      <c r="F4770">
        <v>5</v>
      </c>
      <c r="G4770">
        <v>3</v>
      </c>
      <c r="J4770" s="1">
        <f t="shared" si="997"/>
        <v>1.9634954084936209E-3</v>
      </c>
      <c r="K4770" s="2">
        <f t="shared" ref="K4770:K4771" si="1005">EXP(-9.81042+1.86563*LN(F4770)+1.0563*LN(G4770))</f>
        <v>3.5268851656513989E-3</v>
      </c>
      <c r="L4770" t="s">
        <v>13</v>
      </c>
    </row>
    <row r="4771" spans="1:12" hidden="1" x14ac:dyDescent="0.3">
      <c r="A4771">
        <v>50</v>
      </c>
      <c r="B4771">
        <v>124</v>
      </c>
      <c r="C4771">
        <v>1</v>
      </c>
      <c r="D4771">
        <v>24</v>
      </c>
      <c r="E4771" t="s">
        <v>18</v>
      </c>
      <c r="F4771">
        <v>10</v>
      </c>
      <c r="G4771">
        <v>6</v>
      </c>
      <c r="J4771" s="1">
        <f t="shared" si="997"/>
        <v>7.8539816339744835E-3</v>
      </c>
      <c r="K4771" s="2">
        <f t="shared" si="1005"/>
        <v>2.6728826664807165E-2</v>
      </c>
      <c r="L4771" t="s">
        <v>13</v>
      </c>
    </row>
    <row r="4772" spans="1:12" hidden="1" x14ac:dyDescent="0.3">
      <c r="A4772">
        <v>50</v>
      </c>
      <c r="B4772">
        <v>124</v>
      </c>
      <c r="C4772">
        <v>1</v>
      </c>
      <c r="D4772">
        <v>22</v>
      </c>
      <c r="E4772" t="s">
        <v>15</v>
      </c>
      <c r="F4772">
        <v>5</v>
      </c>
      <c r="G4772">
        <v>3</v>
      </c>
      <c r="J4772" s="1">
        <f t="shared" si="997"/>
        <v>1.9634954084936209E-3</v>
      </c>
      <c r="K4772" s="2">
        <f t="shared" ref="K4772:K4776" si="1006">EXP(-9.7663+1.83097*LN(F4772)+1.09511*LN(G4772))</f>
        <v>3.6378364277704512E-3</v>
      </c>
      <c r="L4772" t="s">
        <v>13</v>
      </c>
    </row>
    <row r="4773" spans="1:12" hidden="1" x14ac:dyDescent="0.3">
      <c r="A4773">
        <v>50</v>
      </c>
      <c r="B4773">
        <v>124</v>
      </c>
      <c r="C4773">
        <v>1</v>
      </c>
      <c r="D4773">
        <v>24</v>
      </c>
      <c r="E4773" t="s">
        <v>12</v>
      </c>
      <c r="F4773">
        <v>15</v>
      </c>
      <c r="G4773">
        <v>6</v>
      </c>
      <c r="J4773" s="1">
        <f t="shared" si="997"/>
        <v>1.7671458676442587E-2</v>
      </c>
      <c r="K4773" s="2">
        <f t="shared" si="1006"/>
        <v>5.8089659363338444E-2</v>
      </c>
      <c r="L4773" t="s">
        <v>13</v>
      </c>
    </row>
    <row r="4774" spans="1:12" hidden="1" x14ac:dyDescent="0.3">
      <c r="A4774">
        <v>50</v>
      </c>
      <c r="B4774">
        <v>124</v>
      </c>
      <c r="C4774">
        <v>1</v>
      </c>
      <c r="D4774">
        <v>24</v>
      </c>
      <c r="E4774" t="s">
        <v>12</v>
      </c>
      <c r="F4774">
        <v>10</v>
      </c>
      <c r="G4774">
        <v>6</v>
      </c>
      <c r="J4774" s="1">
        <f t="shared" si="997"/>
        <v>7.8539816339744835E-3</v>
      </c>
      <c r="K4774" s="2">
        <f t="shared" si="1006"/>
        <v>2.7649101142956961E-2</v>
      </c>
      <c r="L4774" t="s">
        <v>13</v>
      </c>
    </row>
    <row r="4775" spans="1:12" hidden="1" x14ac:dyDescent="0.3">
      <c r="A4775">
        <v>50</v>
      </c>
      <c r="B4775">
        <v>124</v>
      </c>
      <c r="C4775">
        <v>1</v>
      </c>
      <c r="D4775">
        <v>24</v>
      </c>
      <c r="E4775" t="s">
        <v>12</v>
      </c>
      <c r="F4775">
        <v>10</v>
      </c>
      <c r="G4775">
        <v>6</v>
      </c>
      <c r="J4775" s="1">
        <f t="shared" si="997"/>
        <v>7.8539816339744835E-3</v>
      </c>
      <c r="K4775" s="2">
        <f t="shared" si="1006"/>
        <v>2.7649101142956961E-2</v>
      </c>
      <c r="L4775" t="s">
        <v>13</v>
      </c>
    </row>
    <row r="4776" spans="1:12" hidden="1" x14ac:dyDescent="0.3">
      <c r="A4776">
        <v>50</v>
      </c>
      <c r="B4776">
        <v>124</v>
      </c>
      <c r="C4776">
        <v>1</v>
      </c>
      <c r="D4776">
        <v>24</v>
      </c>
      <c r="E4776" t="s">
        <v>12</v>
      </c>
      <c r="F4776">
        <v>15</v>
      </c>
      <c r="G4776">
        <v>6</v>
      </c>
      <c r="J4776" s="1">
        <f t="shared" si="997"/>
        <v>1.7671458676442587E-2</v>
      </c>
      <c r="K4776" s="2">
        <f t="shared" si="1006"/>
        <v>5.8089659363338444E-2</v>
      </c>
      <c r="L4776" t="s">
        <v>13</v>
      </c>
    </row>
    <row r="4777" spans="1:12" hidden="1" x14ac:dyDescent="0.3">
      <c r="A4777">
        <v>50</v>
      </c>
      <c r="B4777">
        <v>124</v>
      </c>
      <c r="C4777">
        <v>1</v>
      </c>
      <c r="D4777">
        <v>24</v>
      </c>
      <c r="E4777" t="s">
        <v>18</v>
      </c>
      <c r="F4777">
        <v>15</v>
      </c>
      <c r="G4777">
        <v>6</v>
      </c>
      <c r="J4777" s="1">
        <f t="shared" si="997"/>
        <v>1.7671458676442587E-2</v>
      </c>
      <c r="K4777" s="2">
        <f t="shared" ref="K4777:K4778" si="1007">EXP(-9.81042+1.86563*LN(F4777)+1.0563*LN(G4777))</f>
        <v>5.6950957515054322E-2</v>
      </c>
      <c r="L4777" t="s">
        <v>13</v>
      </c>
    </row>
    <row r="4778" spans="1:12" hidden="1" x14ac:dyDescent="0.3">
      <c r="A4778">
        <v>50</v>
      </c>
      <c r="B4778">
        <v>124</v>
      </c>
      <c r="C4778">
        <v>1</v>
      </c>
      <c r="D4778">
        <v>24</v>
      </c>
      <c r="E4778" t="s">
        <v>18</v>
      </c>
      <c r="F4778">
        <v>10</v>
      </c>
      <c r="G4778">
        <v>6</v>
      </c>
      <c r="J4778" s="1">
        <f t="shared" si="997"/>
        <v>7.8539816339744835E-3</v>
      </c>
      <c r="K4778" s="2">
        <f t="shared" si="1007"/>
        <v>2.6728826664807165E-2</v>
      </c>
      <c r="L4778" t="s">
        <v>13</v>
      </c>
    </row>
    <row r="4779" spans="1:12" hidden="1" x14ac:dyDescent="0.3">
      <c r="A4779">
        <v>50</v>
      </c>
      <c r="B4779">
        <v>124</v>
      </c>
      <c r="C4779">
        <v>1</v>
      </c>
      <c r="D4779">
        <v>24</v>
      </c>
      <c r="E4779" t="s">
        <v>12</v>
      </c>
      <c r="F4779">
        <v>5</v>
      </c>
      <c r="G4779">
        <v>6</v>
      </c>
      <c r="J4779" s="1">
        <f t="shared" si="997"/>
        <v>1.9634954084936209E-3</v>
      </c>
      <c r="K4779" s="2">
        <f>EXP(-9.7663+1.83097*LN(F4779)+1.09511*LN(G4779))</f>
        <v>7.7714870209617563E-3</v>
      </c>
      <c r="L4779" t="s">
        <v>13</v>
      </c>
    </row>
    <row r="4780" spans="1:12" hidden="1" x14ac:dyDescent="0.3">
      <c r="A4780">
        <v>50</v>
      </c>
      <c r="B4780">
        <v>124</v>
      </c>
      <c r="C4780">
        <v>1</v>
      </c>
      <c r="D4780">
        <v>24</v>
      </c>
      <c r="E4780" t="s">
        <v>18</v>
      </c>
      <c r="F4780">
        <v>10</v>
      </c>
      <c r="G4780">
        <v>5</v>
      </c>
      <c r="J4780" s="1">
        <f t="shared" si="997"/>
        <v>7.8539816339744835E-3</v>
      </c>
      <c r="K4780" s="2">
        <f>EXP(-9.81042+1.86563*LN(F4780)+1.0563*LN(G4780))</f>
        <v>2.2046555420420225E-2</v>
      </c>
      <c r="L4780" t="s">
        <v>13</v>
      </c>
    </row>
    <row r="4781" spans="1:12" hidden="1" x14ac:dyDescent="0.3">
      <c r="A4781">
        <v>50</v>
      </c>
      <c r="B4781">
        <v>124</v>
      </c>
      <c r="C4781">
        <v>1</v>
      </c>
      <c r="D4781">
        <v>10</v>
      </c>
      <c r="E4781" t="s">
        <v>12</v>
      </c>
      <c r="F4781">
        <v>10</v>
      </c>
      <c r="G4781">
        <v>3</v>
      </c>
      <c r="J4781" s="1">
        <f t="shared" si="997"/>
        <v>7.8539816339744835E-3</v>
      </c>
      <c r="K4781" s="2">
        <f t="shared" ref="K4781:K4782" si="1008">EXP(-9.7663+1.83097*LN(F4781)+1.09511*LN(G4781))</f>
        <v>1.2942556175112916E-2</v>
      </c>
      <c r="L4781" t="s">
        <v>13</v>
      </c>
    </row>
    <row r="4782" spans="1:12" hidden="1" x14ac:dyDescent="0.3">
      <c r="A4782">
        <v>50</v>
      </c>
      <c r="B4782">
        <v>124</v>
      </c>
      <c r="C4782">
        <v>1</v>
      </c>
      <c r="D4782">
        <v>14</v>
      </c>
      <c r="E4782" t="s">
        <v>14</v>
      </c>
      <c r="F4782">
        <v>5</v>
      </c>
      <c r="G4782">
        <v>3</v>
      </c>
      <c r="J4782" s="1">
        <f t="shared" si="997"/>
        <v>1.9634954084936209E-3</v>
      </c>
      <c r="K4782" s="2">
        <f t="shared" si="1008"/>
        <v>3.6378364277704512E-3</v>
      </c>
      <c r="L4782" t="s">
        <v>13</v>
      </c>
    </row>
    <row r="4783" spans="1:12" hidden="1" x14ac:dyDescent="0.3">
      <c r="A4783">
        <v>50</v>
      </c>
      <c r="B4783">
        <v>124</v>
      </c>
      <c r="C4783">
        <v>1</v>
      </c>
      <c r="D4783">
        <v>24</v>
      </c>
      <c r="E4783" t="s">
        <v>18</v>
      </c>
      <c r="F4783">
        <v>10</v>
      </c>
      <c r="G4783">
        <v>3</v>
      </c>
      <c r="J4783" s="1">
        <f t="shared" si="997"/>
        <v>7.8539816339744835E-3</v>
      </c>
      <c r="K4783" s="2">
        <f>EXP(-9.81042+1.86563*LN(F4783)+1.0563*LN(G4783))</f>
        <v>1.285292313179332E-2</v>
      </c>
      <c r="L4783" t="s">
        <v>13</v>
      </c>
    </row>
    <row r="4784" spans="1:12" hidden="1" x14ac:dyDescent="0.3">
      <c r="A4784">
        <v>50</v>
      </c>
      <c r="B4784">
        <v>124</v>
      </c>
      <c r="C4784">
        <v>1</v>
      </c>
      <c r="D4784">
        <v>10</v>
      </c>
      <c r="E4784" t="s">
        <v>12</v>
      </c>
      <c r="F4784">
        <v>25</v>
      </c>
      <c r="G4784">
        <v>6</v>
      </c>
      <c r="J4784" s="1">
        <f t="shared" si="997"/>
        <v>4.9087385212340517E-2</v>
      </c>
      <c r="K4784" s="2">
        <f t="shared" ref="K4784:K4792" si="1009">EXP(-9.7663+1.83097*LN(F4784)+1.09511*LN(G4784))</f>
        <v>0.14801210491524977</v>
      </c>
      <c r="L4784" t="s">
        <v>17</v>
      </c>
    </row>
    <row r="4785" spans="1:12" hidden="1" x14ac:dyDescent="0.3">
      <c r="A4785">
        <v>50</v>
      </c>
      <c r="B4785">
        <v>124</v>
      </c>
      <c r="C4785">
        <v>1</v>
      </c>
      <c r="D4785">
        <v>24</v>
      </c>
      <c r="E4785" t="s">
        <v>15</v>
      </c>
      <c r="F4785">
        <v>5</v>
      </c>
      <c r="G4785">
        <v>3</v>
      </c>
      <c r="J4785" s="1">
        <f t="shared" si="997"/>
        <v>1.9634954084936209E-3</v>
      </c>
      <c r="K4785" s="2">
        <f t="shared" si="1009"/>
        <v>3.6378364277704512E-3</v>
      </c>
      <c r="L4785" t="s">
        <v>13</v>
      </c>
    </row>
    <row r="4786" spans="1:12" hidden="1" x14ac:dyDescent="0.3">
      <c r="A4786">
        <v>50</v>
      </c>
      <c r="B4786">
        <v>124</v>
      </c>
      <c r="C4786">
        <v>1</v>
      </c>
      <c r="D4786">
        <v>24</v>
      </c>
      <c r="E4786" t="s">
        <v>15</v>
      </c>
      <c r="F4786">
        <v>10</v>
      </c>
      <c r="G4786">
        <v>5</v>
      </c>
      <c r="J4786" s="1">
        <f t="shared" si="997"/>
        <v>7.8539816339744835E-3</v>
      </c>
      <c r="K4786" s="2">
        <f t="shared" si="1009"/>
        <v>2.2644818432641822E-2</v>
      </c>
      <c r="L4786" t="s">
        <v>13</v>
      </c>
    </row>
    <row r="4787" spans="1:12" hidden="1" x14ac:dyDescent="0.3">
      <c r="A4787">
        <v>50</v>
      </c>
      <c r="B4787">
        <v>124</v>
      </c>
      <c r="C4787">
        <v>1</v>
      </c>
      <c r="D4787">
        <v>24</v>
      </c>
      <c r="E4787" t="s">
        <v>15</v>
      </c>
      <c r="F4787">
        <v>15</v>
      </c>
      <c r="G4787">
        <v>6</v>
      </c>
      <c r="J4787" s="1">
        <f t="shared" si="997"/>
        <v>1.7671458676442587E-2</v>
      </c>
      <c r="K4787" s="2">
        <f t="shared" si="1009"/>
        <v>5.8089659363338444E-2</v>
      </c>
      <c r="L4787" t="s">
        <v>13</v>
      </c>
    </row>
    <row r="4788" spans="1:12" hidden="1" x14ac:dyDescent="0.3">
      <c r="A4788">
        <v>50</v>
      </c>
      <c r="B4788">
        <v>124</v>
      </c>
      <c r="C4788">
        <v>1</v>
      </c>
      <c r="D4788">
        <v>24</v>
      </c>
      <c r="E4788" t="s">
        <v>15</v>
      </c>
      <c r="F4788">
        <v>10</v>
      </c>
      <c r="G4788">
        <v>6</v>
      </c>
      <c r="J4788" s="1">
        <f t="shared" si="997"/>
        <v>7.8539816339744835E-3</v>
      </c>
      <c r="K4788" s="2">
        <f t="shared" si="1009"/>
        <v>2.7649101142956961E-2</v>
      </c>
      <c r="L4788" t="s">
        <v>13</v>
      </c>
    </row>
    <row r="4789" spans="1:12" hidden="1" x14ac:dyDescent="0.3">
      <c r="A4789">
        <v>50</v>
      </c>
      <c r="B4789">
        <v>124</v>
      </c>
      <c r="C4789">
        <v>1</v>
      </c>
      <c r="D4789">
        <v>24</v>
      </c>
      <c r="E4789" t="s">
        <v>15</v>
      </c>
      <c r="F4789">
        <v>5</v>
      </c>
      <c r="G4789">
        <v>6</v>
      </c>
      <c r="J4789" s="1">
        <f t="shared" si="997"/>
        <v>1.9634954084936209E-3</v>
      </c>
      <c r="K4789" s="2">
        <f t="shared" si="1009"/>
        <v>7.7714870209617563E-3</v>
      </c>
      <c r="L4789" t="s">
        <v>13</v>
      </c>
    </row>
    <row r="4790" spans="1:12" hidden="1" x14ac:dyDescent="0.3">
      <c r="A4790">
        <v>50</v>
      </c>
      <c r="B4790">
        <v>124</v>
      </c>
      <c r="C4790">
        <v>1</v>
      </c>
      <c r="D4790">
        <v>22</v>
      </c>
      <c r="E4790" t="s">
        <v>15</v>
      </c>
      <c r="F4790">
        <v>5</v>
      </c>
      <c r="G4790">
        <v>3</v>
      </c>
      <c r="J4790" s="1">
        <f t="shared" si="997"/>
        <v>1.9634954084936209E-3</v>
      </c>
      <c r="K4790" s="2">
        <f t="shared" si="1009"/>
        <v>3.6378364277704512E-3</v>
      </c>
      <c r="L4790" t="s">
        <v>13</v>
      </c>
    </row>
    <row r="4791" spans="1:12" hidden="1" x14ac:dyDescent="0.3">
      <c r="A4791">
        <v>50</v>
      </c>
      <c r="B4791">
        <v>124</v>
      </c>
      <c r="C4791">
        <v>1</v>
      </c>
      <c r="D4791">
        <v>10</v>
      </c>
      <c r="E4791" t="s">
        <v>12</v>
      </c>
      <c r="F4791">
        <v>5</v>
      </c>
      <c r="G4791">
        <v>3</v>
      </c>
      <c r="J4791" s="1">
        <f t="shared" si="997"/>
        <v>1.9634954084936209E-3</v>
      </c>
      <c r="K4791" s="2">
        <f t="shared" si="1009"/>
        <v>3.6378364277704512E-3</v>
      </c>
      <c r="L4791" t="s">
        <v>13</v>
      </c>
    </row>
    <row r="4792" spans="1:12" hidden="1" x14ac:dyDescent="0.3">
      <c r="A4792">
        <v>50</v>
      </c>
      <c r="B4792">
        <v>124</v>
      </c>
      <c r="C4792">
        <v>1</v>
      </c>
      <c r="D4792">
        <v>14</v>
      </c>
      <c r="E4792" t="s">
        <v>14</v>
      </c>
      <c r="F4792">
        <v>5</v>
      </c>
      <c r="G4792">
        <v>3</v>
      </c>
      <c r="J4792" s="1">
        <f t="shared" si="997"/>
        <v>1.9634954084936209E-3</v>
      </c>
      <c r="K4792" s="2">
        <f t="shared" si="1009"/>
        <v>3.6378364277704512E-3</v>
      </c>
      <c r="L4792" t="s">
        <v>13</v>
      </c>
    </row>
    <row r="4793" spans="1:12" hidden="1" x14ac:dyDescent="0.3">
      <c r="A4793">
        <v>50</v>
      </c>
      <c r="B4793">
        <v>124</v>
      </c>
      <c r="C4793">
        <v>1</v>
      </c>
      <c r="D4793">
        <v>24</v>
      </c>
      <c r="E4793" t="s">
        <v>18</v>
      </c>
      <c r="F4793">
        <v>10</v>
      </c>
      <c r="G4793">
        <v>3</v>
      </c>
      <c r="J4793" s="1">
        <f t="shared" si="997"/>
        <v>7.8539816339744835E-3</v>
      </c>
      <c r="K4793" s="2">
        <f>EXP(-9.81042+1.86563*LN(F4793)+1.0563*LN(G4793))</f>
        <v>1.285292313179332E-2</v>
      </c>
      <c r="L4793" t="s">
        <v>13</v>
      </c>
    </row>
    <row r="4794" spans="1:12" hidden="1" x14ac:dyDescent="0.3">
      <c r="A4794">
        <v>50</v>
      </c>
      <c r="B4794">
        <v>124</v>
      </c>
      <c r="C4794">
        <v>1</v>
      </c>
      <c r="D4794">
        <v>10</v>
      </c>
      <c r="E4794" t="s">
        <v>12</v>
      </c>
      <c r="F4794">
        <v>25</v>
      </c>
      <c r="G4794">
        <v>6</v>
      </c>
      <c r="J4794" s="1">
        <f t="shared" si="997"/>
        <v>4.9087385212340517E-2</v>
      </c>
      <c r="K4794" s="2">
        <f t="shared" ref="K4794:K4795" si="1010">EXP(-9.7663+1.83097*LN(F4794)+1.09511*LN(G4794))</f>
        <v>0.14801210491524977</v>
      </c>
      <c r="L4794" t="s">
        <v>17</v>
      </c>
    </row>
    <row r="4795" spans="1:12" hidden="1" x14ac:dyDescent="0.3">
      <c r="A4795">
        <v>50</v>
      </c>
      <c r="B4795">
        <v>124</v>
      </c>
      <c r="C4795">
        <v>1</v>
      </c>
      <c r="D4795">
        <v>24</v>
      </c>
      <c r="E4795" t="s">
        <v>12</v>
      </c>
      <c r="F4795">
        <v>5</v>
      </c>
      <c r="G4795">
        <v>3</v>
      </c>
      <c r="J4795" s="1">
        <f t="shared" si="997"/>
        <v>1.9634954084936209E-3</v>
      </c>
      <c r="K4795" s="2">
        <f t="shared" si="1010"/>
        <v>3.6378364277704512E-3</v>
      </c>
      <c r="L4795" t="s">
        <v>13</v>
      </c>
    </row>
    <row r="4796" spans="1:12" hidden="1" x14ac:dyDescent="0.3">
      <c r="A4796">
        <v>50</v>
      </c>
      <c r="B4796">
        <v>124</v>
      </c>
      <c r="C4796">
        <v>1</v>
      </c>
      <c r="D4796">
        <v>24</v>
      </c>
      <c r="E4796" t="s">
        <v>18</v>
      </c>
      <c r="F4796">
        <v>10</v>
      </c>
      <c r="G4796">
        <v>5</v>
      </c>
      <c r="J4796" s="1">
        <f t="shared" si="997"/>
        <v>7.8539816339744835E-3</v>
      </c>
      <c r="K4796" s="2">
        <f>EXP(-9.81042+1.86563*LN(F4796)+1.0563*LN(G4796))</f>
        <v>2.2046555420420225E-2</v>
      </c>
      <c r="L4796" t="s">
        <v>13</v>
      </c>
    </row>
    <row r="4797" spans="1:12" hidden="1" x14ac:dyDescent="0.3">
      <c r="A4797">
        <v>50</v>
      </c>
      <c r="B4797">
        <v>124</v>
      </c>
      <c r="C4797">
        <v>1</v>
      </c>
      <c r="D4797">
        <v>10</v>
      </c>
      <c r="E4797" t="s">
        <v>12</v>
      </c>
      <c r="F4797">
        <v>10</v>
      </c>
      <c r="G4797">
        <v>3</v>
      </c>
      <c r="J4797" s="1">
        <f t="shared" si="997"/>
        <v>7.8539816339744835E-3</v>
      </c>
      <c r="K4797" s="2">
        <f t="shared" ref="K4797:K4800" si="1011">EXP(-9.7663+1.83097*LN(F4797)+1.09511*LN(G4797))</f>
        <v>1.2942556175112916E-2</v>
      </c>
      <c r="L4797" t="s">
        <v>13</v>
      </c>
    </row>
    <row r="4798" spans="1:12" hidden="1" x14ac:dyDescent="0.3">
      <c r="A4798">
        <v>50</v>
      </c>
      <c r="B4798">
        <v>124</v>
      </c>
      <c r="C4798">
        <v>1</v>
      </c>
      <c r="D4798">
        <v>10</v>
      </c>
      <c r="E4798" t="s">
        <v>12</v>
      </c>
      <c r="F4798">
        <v>5</v>
      </c>
      <c r="G4798">
        <v>3</v>
      </c>
      <c r="J4798" s="1">
        <f t="shared" si="997"/>
        <v>1.9634954084936209E-3</v>
      </c>
      <c r="K4798" s="2">
        <f t="shared" si="1011"/>
        <v>3.6378364277704512E-3</v>
      </c>
      <c r="L4798" t="s">
        <v>13</v>
      </c>
    </row>
    <row r="4799" spans="1:12" hidden="1" x14ac:dyDescent="0.3">
      <c r="A4799">
        <v>50</v>
      </c>
      <c r="B4799">
        <v>124</v>
      </c>
      <c r="C4799">
        <v>1</v>
      </c>
      <c r="D4799">
        <v>24</v>
      </c>
      <c r="E4799" t="s">
        <v>12</v>
      </c>
      <c r="F4799">
        <v>5</v>
      </c>
      <c r="G4799">
        <v>3</v>
      </c>
      <c r="J4799" s="1">
        <f t="shared" si="997"/>
        <v>1.9634954084936209E-3</v>
      </c>
      <c r="K4799" s="2">
        <f t="shared" si="1011"/>
        <v>3.6378364277704512E-3</v>
      </c>
      <c r="L4799" t="s">
        <v>13</v>
      </c>
    </row>
    <row r="4800" spans="1:12" hidden="1" x14ac:dyDescent="0.3">
      <c r="A4800">
        <v>50</v>
      </c>
      <c r="B4800">
        <v>124</v>
      </c>
      <c r="C4800">
        <v>1</v>
      </c>
      <c r="D4800">
        <v>24</v>
      </c>
      <c r="E4800" t="s">
        <v>12</v>
      </c>
      <c r="F4800">
        <v>10</v>
      </c>
      <c r="G4800">
        <v>6</v>
      </c>
      <c r="J4800" s="1">
        <f t="shared" si="997"/>
        <v>7.8539816339744835E-3</v>
      </c>
      <c r="K4800" s="2">
        <f t="shared" si="1011"/>
        <v>2.7649101142956961E-2</v>
      </c>
      <c r="L4800" t="s">
        <v>13</v>
      </c>
    </row>
    <row r="4801" spans="1:12" hidden="1" x14ac:dyDescent="0.3">
      <c r="A4801">
        <v>49</v>
      </c>
      <c r="B4801">
        <v>130</v>
      </c>
      <c r="C4801">
        <v>1</v>
      </c>
      <c r="D4801">
        <v>24</v>
      </c>
      <c r="E4801" t="s">
        <v>18</v>
      </c>
      <c r="F4801">
        <v>5</v>
      </c>
      <c r="G4801">
        <v>6</v>
      </c>
      <c r="J4801" s="1">
        <f t="shared" si="997"/>
        <v>1.9634954084936209E-3</v>
      </c>
      <c r="K4801" s="2">
        <f>EXP(-9.81042+1.86563*LN(F4801)+1.0563*LN(G4801))</f>
        <v>7.3344795804612326E-3</v>
      </c>
      <c r="L4801" t="s">
        <v>13</v>
      </c>
    </row>
    <row r="4802" spans="1:12" hidden="1" x14ac:dyDescent="0.3">
      <c r="A4802">
        <v>49</v>
      </c>
      <c r="B4802">
        <v>130</v>
      </c>
      <c r="C4802">
        <v>1</v>
      </c>
      <c r="D4802">
        <v>22</v>
      </c>
      <c r="E4802" t="s">
        <v>15</v>
      </c>
      <c r="F4802">
        <v>5</v>
      </c>
      <c r="G4802">
        <v>3</v>
      </c>
      <c r="J4802" s="1">
        <f t="shared" si="997"/>
        <v>1.9634954084936209E-3</v>
      </c>
      <c r="K4802" s="2">
        <f t="shared" ref="K4802:K4803" si="1012">EXP(-9.7663+1.83097*LN(F4802)+1.09511*LN(G4802))</f>
        <v>3.6378364277704512E-3</v>
      </c>
      <c r="L4802" t="s">
        <v>13</v>
      </c>
    </row>
    <row r="4803" spans="1:12" hidden="1" x14ac:dyDescent="0.3">
      <c r="A4803">
        <v>49</v>
      </c>
      <c r="B4803">
        <v>130</v>
      </c>
      <c r="C4803">
        <v>1</v>
      </c>
      <c r="D4803">
        <v>14</v>
      </c>
      <c r="E4803" t="s">
        <v>14</v>
      </c>
      <c r="F4803">
        <v>5</v>
      </c>
      <c r="G4803">
        <v>3</v>
      </c>
      <c r="J4803" s="1">
        <f t="shared" ref="J4803:J4866" si="1013">((F4803*F4803/10000)*(PI()/4*C4803))</f>
        <v>1.9634954084936209E-3</v>
      </c>
      <c r="K4803" s="2">
        <f t="shared" si="1012"/>
        <v>3.6378364277704512E-3</v>
      </c>
      <c r="L4803" t="s">
        <v>13</v>
      </c>
    </row>
    <row r="4804" spans="1:12" hidden="1" x14ac:dyDescent="0.3">
      <c r="A4804">
        <v>49</v>
      </c>
      <c r="B4804">
        <v>130</v>
      </c>
      <c r="C4804">
        <v>1</v>
      </c>
      <c r="D4804">
        <v>24</v>
      </c>
      <c r="E4804" t="s">
        <v>18</v>
      </c>
      <c r="F4804">
        <v>10</v>
      </c>
      <c r="G4804">
        <v>3</v>
      </c>
      <c r="J4804" s="1">
        <f t="shared" si="1013"/>
        <v>7.8539816339744835E-3</v>
      </c>
      <c r="K4804" s="2">
        <f>EXP(-9.81042+1.86563*LN(F4804)+1.0563*LN(G4804))</f>
        <v>1.285292313179332E-2</v>
      </c>
      <c r="L4804" t="s">
        <v>13</v>
      </c>
    </row>
    <row r="4805" spans="1:12" hidden="1" x14ac:dyDescent="0.3">
      <c r="A4805">
        <v>49</v>
      </c>
      <c r="B4805">
        <v>130</v>
      </c>
      <c r="C4805">
        <v>1</v>
      </c>
      <c r="D4805">
        <v>10</v>
      </c>
      <c r="E4805" t="s">
        <v>12</v>
      </c>
      <c r="F4805">
        <v>25</v>
      </c>
      <c r="G4805">
        <v>6</v>
      </c>
      <c r="J4805" s="1">
        <f t="shared" si="1013"/>
        <v>4.9087385212340517E-2</v>
      </c>
      <c r="K4805" s="2">
        <f>EXP(-9.7663+1.83097*LN(F4805)+1.09511*LN(G4805))</f>
        <v>0.14801210491524977</v>
      </c>
      <c r="L4805" t="s">
        <v>17</v>
      </c>
    </row>
    <row r="4806" spans="1:12" hidden="1" x14ac:dyDescent="0.3">
      <c r="A4806">
        <v>49</v>
      </c>
      <c r="B4806">
        <v>130</v>
      </c>
      <c r="C4806">
        <v>1</v>
      </c>
      <c r="D4806">
        <v>2</v>
      </c>
      <c r="E4806" t="s">
        <v>16</v>
      </c>
      <c r="F4806">
        <v>10</v>
      </c>
      <c r="G4806">
        <v>10</v>
      </c>
      <c r="J4806" s="1">
        <f t="shared" si="1013"/>
        <v>7.8539816339744835E-3</v>
      </c>
      <c r="K4806" s="2">
        <f>EXP(-9.81042+1.86563*LN(F4806)+1.0563*LN(G4806))</f>
        <v>4.5847824058857317E-2</v>
      </c>
      <c r="L4806" t="s">
        <v>13</v>
      </c>
    </row>
    <row r="4807" spans="1:12" hidden="1" x14ac:dyDescent="0.3">
      <c r="A4807">
        <v>49</v>
      </c>
      <c r="B4807">
        <v>130</v>
      </c>
      <c r="C4807">
        <v>1</v>
      </c>
      <c r="D4807">
        <v>10</v>
      </c>
      <c r="E4807" t="s">
        <v>12</v>
      </c>
      <c r="F4807">
        <v>25</v>
      </c>
      <c r="G4807">
        <v>6</v>
      </c>
      <c r="J4807" s="1">
        <f t="shared" si="1013"/>
        <v>4.9087385212340517E-2</v>
      </c>
      <c r="K4807" s="2">
        <f t="shared" ref="K4807:K4808" si="1014">EXP(-9.7663+1.83097*LN(F4807)+1.09511*LN(G4807))</f>
        <v>0.14801210491524977</v>
      </c>
      <c r="L4807" t="s">
        <v>17</v>
      </c>
    </row>
    <row r="4808" spans="1:12" hidden="1" x14ac:dyDescent="0.3">
      <c r="A4808">
        <v>49</v>
      </c>
      <c r="B4808">
        <v>130</v>
      </c>
      <c r="C4808">
        <v>1</v>
      </c>
      <c r="D4808">
        <v>24</v>
      </c>
      <c r="E4808" t="s">
        <v>12</v>
      </c>
      <c r="F4808">
        <v>5</v>
      </c>
      <c r="G4808">
        <v>3</v>
      </c>
      <c r="J4808" s="1">
        <f t="shared" si="1013"/>
        <v>1.9634954084936209E-3</v>
      </c>
      <c r="K4808" s="2">
        <f t="shared" si="1014"/>
        <v>3.6378364277704512E-3</v>
      </c>
      <c r="L4808" t="s">
        <v>13</v>
      </c>
    </row>
    <row r="4809" spans="1:12" hidden="1" x14ac:dyDescent="0.3">
      <c r="A4809">
        <v>49</v>
      </c>
      <c r="B4809">
        <v>130</v>
      </c>
      <c r="C4809">
        <v>1</v>
      </c>
      <c r="D4809">
        <v>2</v>
      </c>
      <c r="E4809" t="s">
        <v>16</v>
      </c>
      <c r="F4809">
        <v>15</v>
      </c>
      <c r="G4809">
        <v>6</v>
      </c>
      <c r="J4809" s="1">
        <f t="shared" si="1013"/>
        <v>1.7671458676442587E-2</v>
      </c>
      <c r="K4809" s="2">
        <f t="shared" ref="K4809:K4810" si="1015">EXP(-9.81042+1.86563*LN(F4809)+1.0563*LN(G4809))</f>
        <v>5.6950957515054322E-2</v>
      </c>
      <c r="L4809" t="s">
        <v>13</v>
      </c>
    </row>
    <row r="4810" spans="1:12" hidden="1" x14ac:dyDescent="0.3">
      <c r="A4810">
        <v>49</v>
      </c>
      <c r="B4810">
        <v>130</v>
      </c>
      <c r="C4810">
        <v>1</v>
      </c>
      <c r="D4810">
        <v>2</v>
      </c>
      <c r="E4810" t="s">
        <v>16</v>
      </c>
      <c r="F4810">
        <v>15</v>
      </c>
      <c r="G4810">
        <v>10</v>
      </c>
      <c r="H4810">
        <v>34</v>
      </c>
      <c r="I4810">
        <v>7</v>
      </c>
      <c r="J4810" s="1">
        <f t="shared" si="1013"/>
        <v>1.7671458676442587E-2</v>
      </c>
      <c r="K4810" s="2">
        <f t="shared" si="1015"/>
        <v>9.7687695493628809E-2</v>
      </c>
      <c r="L4810" t="s">
        <v>13</v>
      </c>
    </row>
    <row r="4811" spans="1:12" hidden="1" x14ac:dyDescent="0.3">
      <c r="A4811">
        <v>49</v>
      </c>
      <c r="B4811">
        <v>130</v>
      </c>
      <c r="C4811">
        <v>1</v>
      </c>
      <c r="D4811">
        <v>24</v>
      </c>
      <c r="E4811" t="s">
        <v>12</v>
      </c>
      <c r="F4811">
        <v>5</v>
      </c>
      <c r="G4811">
        <v>6</v>
      </c>
      <c r="J4811" s="1">
        <f t="shared" si="1013"/>
        <v>1.9634954084936209E-3</v>
      </c>
      <c r="K4811" s="2">
        <f>EXP(-9.7663+1.83097*LN(F4811)+1.09511*LN(G4811))</f>
        <v>7.7714870209617563E-3</v>
      </c>
      <c r="L4811" t="s">
        <v>13</v>
      </c>
    </row>
    <row r="4812" spans="1:12" hidden="1" x14ac:dyDescent="0.3">
      <c r="A4812">
        <v>49</v>
      </c>
      <c r="B4812">
        <v>130</v>
      </c>
      <c r="C4812">
        <v>1</v>
      </c>
      <c r="D4812">
        <v>2</v>
      </c>
      <c r="E4812" t="s">
        <v>16</v>
      </c>
      <c r="F4812">
        <v>10</v>
      </c>
      <c r="G4812">
        <v>10</v>
      </c>
      <c r="J4812" s="1">
        <f t="shared" si="1013"/>
        <v>7.8539816339744835E-3</v>
      </c>
      <c r="K4812" s="2">
        <f>EXP(-9.81042+1.86563*LN(F4812)+1.0563*LN(G4812))</f>
        <v>4.5847824058857317E-2</v>
      </c>
      <c r="L4812" t="s">
        <v>13</v>
      </c>
    </row>
    <row r="4813" spans="1:12" hidden="1" x14ac:dyDescent="0.3">
      <c r="A4813">
        <v>49</v>
      </c>
      <c r="B4813">
        <v>130</v>
      </c>
      <c r="C4813">
        <v>1</v>
      </c>
      <c r="D4813">
        <v>10</v>
      </c>
      <c r="E4813" t="s">
        <v>12</v>
      </c>
      <c r="F4813">
        <v>10</v>
      </c>
      <c r="G4813">
        <v>3</v>
      </c>
      <c r="J4813" s="1">
        <f t="shared" si="1013"/>
        <v>7.8539816339744835E-3</v>
      </c>
      <c r="K4813" s="2">
        <f t="shared" ref="K4813:K4814" si="1016">EXP(-9.7663+1.83097*LN(F4813)+1.09511*LN(G4813))</f>
        <v>1.2942556175112916E-2</v>
      </c>
      <c r="L4813" t="s">
        <v>13</v>
      </c>
    </row>
    <row r="4814" spans="1:12" hidden="1" x14ac:dyDescent="0.3">
      <c r="A4814">
        <v>49</v>
      </c>
      <c r="B4814">
        <v>130</v>
      </c>
      <c r="C4814">
        <v>1</v>
      </c>
      <c r="D4814">
        <v>14</v>
      </c>
      <c r="E4814" t="s">
        <v>14</v>
      </c>
      <c r="F4814">
        <v>5</v>
      </c>
      <c r="G4814">
        <v>3</v>
      </c>
      <c r="J4814" s="1">
        <f t="shared" si="1013"/>
        <v>1.9634954084936209E-3</v>
      </c>
      <c r="K4814" s="2">
        <f t="shared" si="1016"/>
        <v>3.6378364277704512E-3</v>
      </c>
      <c r="L4814" t="s">
        <v>13</v>
      </c>
    </row>
    <row r="4815" spans="1:12" hidden="1" x14ac:dyDescent="0.3">
      <c r="A4815">
        <v>49</v>
      </c>
      <c r="B4815">
        <v>130</v>
      </c>
      <c r="C4815">
        <v>1</v>
      </c>
      <c r="D4815">
        <v>24</v>
      </c>
      <c r="E4815" t="s">
        <v>18</v>
      </c>
      <c r="F4815">
        <v>10</v>
      </c>
      <c r="G4815">
        <v>3</v>
      </c>
      <c r="J4815" s="1">
        <f t="shared" si="1013"/>
        <v>7.8539816339744835E-3</v>
      </c>
      <c r="K4815" s="2">
        <f>EXP(-9.81042+1.86563*LN(F4815)+1.0563*LN(G4815))</f>
        <v>1.285292313179332E-2</v>
      </c>
      <c r="L4815" t="s">
        <v>13</v>
      </c>
    </row>
    <row r="4816" spans="1:12" hidden="1" x14ac:dyDescent="0.3">
      <c r="A4816">
        <v>49</v>
      </c>
      <c r="B4816">
        <v>130</v>
      </c>
      <c r="C4816">
        <v>1</v>
      </c>
      <c r="D4816">
        <v>10</v>
      </c>
      <c r="E4816" t="s">
        <v>12</v>
      </c>
      <c r="F4816">
        <v>25</v>
      </c>
      <c r="G4816">
        <v>6</v>
      </c>
      <c r="J4816" s="1">
        <f t="shared" si="1013"/>
        <v>4.9087385212340517E-2</v>
      </c>
      <c r="K4816" s="2">
        <f t="shared" ref="K4816:K4824" si="1017">EXP(-9.7663+1.83097*LN(F4816)+1.09511*LN(G4816))</f>
        <v>0.14801210491524977</v>
      </c>
      <c r="L4816" t="s">
        <v>17</v>
      </c>
    </row>
    <row r="4817" spans="1:12" hidden="1" x14ac:dyDescent="0.3">
      <c r="A4817">
        <v>49</v>
      </c>
      <c r="B4817">
        <v>130</v>
      </c>
      <c r="C4817">
        <v>1</v>
      </c>
      <c r="D4817">
        <v>24</v>
      </c>
      <c r="E4817" t="s">
        <v>15</v>
      </c>
      <c r="F4817">
        <v>5</v>
      </c>
      <c r="G4817">
        <v>3</v>
      </c>
      <c r="J4817" s="1">
        <f t="shared" si="1013"/>
        <v>1.9634954084936209E-3</v>
      </c>
      <c r="K4817" s="2">
        <f t="shared" si="1017"/>
        <v>3.6378364277704512E-3</v>
      </c>
      <c r="L4817" t="s">
        <v>13</v>
      </c>
    </row>
    <row r="4818" spans="1:12" hidden="1" x14ac:dyDescent="0.3">
      <c r="A4818">
        <v>49</v>
      </c>
      <c r="B4818">
        <v>130</v>
      </c>
      <c r="C4818">
        <v>1</v>
      </c>
      <c r="D4818">
        <v>24</v>
      </c>
      <c r="E4818" t="s">
        <v>15</v>
      </c>
      <c r="F4818">
        <v>10</v>
      </c>
      <c r="G4818">
        <v>5</v>
      </c>
      <c r="J4818" s="1">
        <f t="shared" si="1013"/>
        <v>7.8539816339744835E-3</v>
      </c>
      <c r="K4818" s="2">
        <f t="shared" si="1017"/>
        <v>2.2644818432641822E-2</v>
      </c>
      <c r="L4818" t="s">
        <v>13</v>
      </c>
    </row>
    <row r="4819" spans="1:12" hidden="1" x14ac:dyDescent="0.3">
      <c r="A4819">
        <v>49</v>
      </c>
      <c r="B4819">
        <v>130</v>
      </c>
      <c r="C4819">
        <v>1</v>
      </c>
      <c r="D4819">
        <v>24</v>
      </c>
      <c r="E4819" t="s">
        <v>15</v>
      </c>
      <c r="F4819">
        <v>15</v>
      </c>
      <c r="G4819">
        <v>6</v>
      </c>
      <c r="J4819" s="1">
        <f t="shared" si="1013"/>
        <v>1.7671458676442587E-2</v>
      </c>
      <c r="K4819" s="2">
        <f t="shared" si="1017"/>
        <v>5.8089659363338444E-2</v>
      </c>
      <c r="L4819" t="s">
        <v>13</v>
      </c>
    </row>
    <row r="4820" spans="1:12" hidden="1" x14ac:dyDescent="0.3">
      <c r="A4820">
        <v>49</v>
      </c>
      <c r="B4820">
        <v>130</v>
      </c>
      <c r="C4820">
        <v>1</v>
      </c>
      <c r="D4820">
        <v>24</v>
      </c>
      <c r="E4820" t="s">
        <v>15</v>
      </c>
      <c r="F4820">
        <v>10</v>
      </c>
      <c r="G4820">
        <v>6</v>
      </c>
      <c r="J4820" s="1">
        <f t="shared" si="1013"/>
        <v>7.8539816339744835E-3</v>
      </c>
      <c r="K4820" s="2">
        <f t="shared" si="1017"/>
        <v>2.7649101142956961E-2</v>
      </c>
      <c r="L4820" t="s">
        <v>13</v>
      </c>
    </row>
    <row r="4821" spans="1:12" hidden="1" x14ac:dyDescent="0.3">
      <c r="A4821">
        <v>49</v>
      </c>
      <c r="B4821">
        <v>130</v>
      </c>
      <c r="C4821">
        <v>1</v>
      </c>
      <c r="D4821">
        <v>24</v>
      </c>
      <c r="E4821" t="s">
        <v>15</v>
      </c>
      <c r="F4821">
        <v>5</v>
      </c>
      <c r="G4821">
        <v>6</v>
      </c>
      <c r="J4821" s="1">
        <f t="shared" si="1013"/>
        <v>1.9634954084936209E-3</v>
      </c>
      <c r="K4821" s="2">
        <f t="shared" si="1017"/>
        <v>7.7714870209617563E-3</v>
      </c>
      <c r="L4821" t="s">
        <v>13</v>
      </c>
    </row>
    <row r="4822" spans="1:12" hidden="1" x14ac:dyDescent="0.3">
      <c r="A4822">
        <v>49</v>
      </c>
      <c r="B4822">
        <v>130</v>
      </c>
      <c r="C4822">
        <v>1</v>
      </c>
      <c r="D4822">
        <v>22</v>
      </c>
      <c r="E4822" t="s">
        <v>15</v>
      </c>
      <c r="F4822">
        <v>5</v>
      </c>
      <c r="G4822">
        <v>3</v>
      </c>
      <c r="J4822" s="1">
        <f t="shared" si="1013"/>
        <v>1.9634954084936209E-3</v>
      </c>
      <c r="K4822" s="2">
        <f t="shared" si="1017"/>
        <v>3.6378364277704512E-3</v>
      </c>
      <c r="L4822" t="s">
        <v>13</v>
      </c>
    </row>
    <row r="4823" spans="1:12" hidden="1" x14ac:dyDescent="0.3">
      <c r="A4823">
        <v>49</v>
      </c>
      <c r="B4823">
        <v>130</v>
      </c>
      <c r="C4823">
        <v>1</v>
      </c>
      <c r="D4823">
        <v>10</v>
      </c>
      <c r="E4823" t="s">
        <v>12</v>
      </c>
      <c r="F4823">
        <v>5</v>
      </c>
      <c r="G4823">
        <v>3</v>
      </c>
      <c r="J4823" s="1">
        <f t="shared" si="1013"/>
        <v>1.9634954084936209E-3</v>
      </c>
      <c r="K4823" s="2">
        <f t="shared" si="1017"/>
        <v>3.6378364277704512E-3</v>
      </c>
      <c r="L4823" t="s">
        <v>13</v>
      </c>
    </row>
    <row r="4824" spans="1:12" hidden="1" x14ac:dyDescent="0.3">
      <c r="A4824">
        <v>49</v>
      </c>
      <c r="B4824">
        <v>130</v>
      </c>
      <c r="C4824">
        <v>1</v>
      </c>
      <c r="D4824">
        <v>14</v>
      </c>
      <c r="E4824" t="s">
        <v>14</v>
      </c>
      <c r="F4824">
        <v>5</v>
      </c>
      <c r="G4824">
        <v>3</v>
      </c>
      <c r="J4824" s="1">
        <f t="shared" si="1013"/>
        <v>1.9634954084936209E-3</v>
      </c>
      <c r="K4824" s="2">
        <f t="shared" si="1017"/>
        <v>3.6378364277704512E-3</v>
      </c>
      <c r="L4824" t="s">
        <v>13</v>
      </c>
    </row>
    <row r="4825" spans="1:12" hidden="1" x14ac:dyDescent="0.3">
      <c r="A4825">
        <v>49</v>
      </c>
      <c r="B4825">
        <v>130</v>
      </c>
      <c r="C4825">
        <v>1</v>
      </c>
      <c r="D4825">
        <v>24</v>
      </c>
      <c r="E4825" t="s">
        <v>18</v>
      </c>
      <c r="F4825">
        <v>10</v>
      </c>
      <c r="G4825">
        <v>3</v>
      </c>
      <c r="J4825" s="1">
        <f t="shared" si="1013"/>
        <v>7.8539816339744835E-3</v>
      </c>
      <c r="K4825" s="2">
        <f>EXP(-9.81042+1.86563*LN(F4825)+1.0563*LN(G4825))</f>
        <v>1.285292313179332E-2</v>
      </c>
      <c r="L4825" t="s">
        <v>13</v>
      </c>
    </row>
    <row r="4826" spans="1:12" hidden="1" x14ac:dyDescent="0.3">
      <c r="A4826">
        <v>49</v>
      </c>
      <c r="B4826">
        <v>130</v>
      </c>
      <c r="C4826">
        <v>1</v>
      </c>
      <c r="D4826">
        <v>10</v>
      </c>
      <c r="E4826" t="s">
        <v>12</v>
      </c>
      <c r="F4826">
        <v>25</v>
      </c>
      <c r="G4826">
        <v>6</v>
      </c>
      <c r="J4826" s="1">
        <f t="shared" si="1013"/>
        <v>4.9087385212340517E-2</v>
      </c>
      <c r="K4826" s="2">
        <f t="shared" ref="K4826:K4827" si="1018">EXP(-9.7663+1.83097*LN(F4826)+1.09511*LN(G4826))</f>
        <v>0.14801210491524977</v>
      </c>
      <c r="L4826" t="s">
        <v>17</v>
      </c>
    </row>
    <row r="4827" spans="1:12" hidden="1" x14ac:dyDescent="0.3">
      <c r="A4827">
        <v>49</v>
      </c>
      <c r="B4827">
        <v>130</v>
      </c>
      <c r="C4827">
        <v>1</v>
      </c>
      <c r="D4827">
        <v>24</v>
      </c>
      <c r="E4827" t="s">
        <v>12</v>
      </c>
      <c r="F4827">
        <v>5</v>
      </c>
      <c r="G4827">
        <v>3</v>
      </c>
      <c r="J4827" s="1">
        <f t="shared" si="1013"/>
        <v>1.9634954084936209E-3</v>
      </c>
      <c r="K4827" s="2">
        <f t="shared" si="1018"/>
        <v>3.6378364277704512E-3</v>
      </c>
      <c r="L4827" t="s">
        <v>13</v>
      </c>
    </row>
    <row r="4828" spans="1:12" hidden="1" x14ac:dyDescent="0.3">
      <c r="A4828">
        <v>49</v>
      </c>
      <c r="B4828">
        <v>130</v>
      </c>
      <c r="C4828">
        <v>1</v>
      </c>
      <c r="D4828">
        <v>24</v>
      </c>
      <c r="E4828" t="s">
        <v>18</v>
      </c>
      <c r="F4828">
        <v>10</v>
      </c>
      <c r="G4828">
        <v>5</v>
      </c>
      <c r="J4828" s="1">
        <f t="shared" si="1013"/>
        <v>7.8539816339744835E-3</v>
      </c>
      <c r="K4828" s="2">
        <f>EXP(-9.81042+1.86563*LN(F4828)+1.0563*LN(G4828))</f>
        <v>2.2046555420420225E-2</v>
      </c>
      <c r="L4828" t="s">
        <v>13</v>
      </c>
    </row>
    <row r="4829" spans="1:12" hidden="1" x14ac:dyDescent="0.3">
      <c r="A4829">
        <v>49</v>
      </c>
      <c r="B4829">
        <v>130</v>
      </c>
      <c r="C4829">
        <v>1</v>
      </c>
      <c r="D4829">
        <v>10</v>
      </c>
      <c r="E4829" t="s">
        <v>12</v>
      </c>
      <c r="F4829">
        <v>10</v>
      </c>
      <c r="G4829">
        <v>3</v>
      </c>
      <c r="J4829" s="1">
        <f t="shared" si="1013"/>
        <v>7.8539816339744835E-3</v>
      </c>
      <c r="K4829" s="2">
        <f t="shared" ref="K4829:K4830" si="1019">EXP(-9.7663+1.83097*LN(F4829)+1.09511*LN(G4829))</f>
        <v>1.2942556175112916E-2</v>
      </c>
      <c r="L4829" t="s">
        <v>13</v>
      </c>
    </row>
    <row r="4830" spans="1:12" hidden="1" x14ac:dyDescent="0.3">
      <c r="A4830">
        <v>49</v>
      </c>
      <c r="B4830">
        <v>130</v>
      </c>
      <c r="C4830">
        <v>1</v>
      </c>
      <c r="D4830">
        <v>10</v>
      </c>
      <c r="E4830" t="s">
        <v>12</v>
      </c>
      <c r="F4830">
        <v>5</v>
      </c>
      <c r="G4830">
        <v>3</v>
      </c>
      <c r="J4830" s="1">
        <f t="shared" si="1013"/>
        <v>1.9634954084936209E-3</v>
      </c>
      <c r="K4830" s="2">
        <f t="shared" si="1019"/>
        <v>3.6378364277704512E-3</v>
      </c>
      <c r="L4830" t="s">
        <v>13</v>
      </c>
    </row>
    <row r="4831" spans="1:12" hidden="1" x14ac:dyDescent="0.3">
      <c r="A4831">
        <v>49</v>
      </c>
      <c r="B4831">
        <v>130</v>
      </c>
      <c r="C4831">
        <v>1</v>
      </c>
      <c r="D4831">
        <v>24</v>
      </c>
      <c r="E4831" t="s">
        <v>18</v>
      </c>
      <c r="F4831">
        <v>5</v>
      </c>
      <c r="G4831">
        <v>3</v>
      </c>
      <c r="J4831" s="1">
        <f t="shared" si="1013"/>
        <v>1.9634954084936209E-3</v>
      </c>
      <c r="K4831" s="2">
        <f t="shared" ref="K4831:K4832" si="1020">EXP(-9.81042+1.86563*LN(F4831)+1.0563*LN(G4831))</f>
        <v>3.5268851656513989E-3</v>
      </c>
      <c r="L4831" t="s">
        <v>13</v>
      </c>
    </row>
    <row r="4832" spans="1:12" hidden="1" x14ac:dyDescent="0.3">
      <c r="A4832">
        <v>49</v>
      </c>
      <c r="B4832">
        <v>130</v>
      </c>
      <c r="C4832">
        <v>1</v>
      </c>
      <c r="D4832">
        <v>24</v>
      </c>
      <c r="E4832" t="s">
        <v>18</v>
      </c>
      <c r="F4832">
        <v>10</v>
      </c>
      <c r="G4832">
        <v>6</v>
      </c>
      <c r="J4832" s="1">
        <f t="shared" si="1013"/>
        <v>7.8539816339744835E-3</v>
      </c>
      <c r="K4832" s="2">
        <f t="shared" si="1020"/>
        <v>2.6728826664807165E-2</v>
      </c>
      <c r="L4832" t="s">
        <v>13</v>
      </c>
    </row>
    <row r="4833" spans="1:12" hidden="1" x14ac:dyDescent="0.3">
      <c r="A4833">
        <v>49</v>
      </c>
      <c r="B4833">
        <v>130</v>
      </c>
      <c r="C4833">
        <v>1</v>
      </c>
      <c r="D4833">
        <v>22</v>
      </c>
      <c r="E4833" t="s">
        <v>15</v>
      </c>
      <c r="F4833">
        <v>5</v>
      </c>
      <c r="G4833">
        <v>3</v>
      </c>
      <c r="J4833" s="1">
        <f t="shared" si="1013"/>
        <v>1.9634954084936209E-3</v>
      </c>
      <c r="K4833" s="2">
        <f t="shared" ref="K4833:K4837" si="1021">EXP(-9.7663+1.83097*LN(F4833)+1.09511*LN(G4833))</f>
        <v>3.6378364277704512E-3</v>
      </c>
      <c r="L4833" t="s">
        <v>13</v>
      </c>
    </row>
    <row r="4834" spans="1:12" hidden="1" x14ac:dyDescent="0.3">
      <c r="A4834">
        <v>49</v>
      </c>
      <c r="B4834">
        <v>130</v>
      </c>
      <c r="C4834">
        <v>1</v>
      </c>
      <c r="D4834">
        <v>24</v>
      </c>
      <c r="E4834" t="s">
        <v>12</v>
      </c>
      <c r="F4834">
        <v>15</v>
      </c>
      <c r="G4834">
        <v>6</v>
      </c>
      <c r="J4834" s="1">
        <f t="shared" si="1013"/>
        <v>1.7671458676442587E-2</v>
      </c>
      <c r="K4834" s="2">
        <f t="shared" si="1021"/>
        <v>5.8089659363338444E-2</v>
      </c>
      <c r="L4834" t="s">
        <v>13</v>
      </c>
    </row>
    <row r="4835" spans="1:12" hidden="1" x14ac:dyDescent="0.3">
      <c r="A4835">
        <v>49</v>
      </c>
      <c r="B4835">
        <v>130</v>
      </c>
      <c r="C4835">
        <v>1</v>
      </c>
      <c r="D4835">
        <v>24</v>
      </c>
      <c r="E4835" t="s">
        <v>12</v>
      </c>
      <c r="F4835">
        <v>10</v>
      </c>
      <c r="G4835">
        <v>6</v>
      </c>
      <c r="J4835" s="1">
        <f t="shared" si="1013"/>
        <v>7.8539816339744835E-3</v>
      </c>
      <c r="K4835" s="2">
        <f t="shared" si="1021"/>
        <v>2.7649101142956961E-2</v>
      </c>
      <c r="L4835" t="s">
        <v>13</v>
      </c>
    </row>
    <row r="4836" spans="1:12" hidden="1" x14ac:dyDescent="0.3">
      <c r="A4836">
        <v>49</v>
      </c>
      <c r="B4836">
        <v>130</v>
      </c>
      <c r="C4836">
        <v>1</v>
      </c>
      <c r="D4836">
        <v>24</v>
      </c>
      <c r="E4836" t="s">
        <v>12</v>
      </c>
      <c r="F4836">
        <v>10</v>
      </c>
      <c r="G4836">
        <v>6</v>
      </c>
      <c r="J4836" s="1">
        <f t="shared" si="1013"/>
        <v>7.8539816339744835E-3</v>
      </c>
      <c r="K4836" s="2">
        <f t="shared" si="1021"/>
        <v>2.7649101142956961E-2</v>
      </c>
      <c r="L4836" t="s">
        <v>13</v>
      </c>
    </row>
    <row r="4837" spans="1:12" hidden="1" x14ac:dyDescent="0.3">
      <c r="A4837">
        <v>49</v>
      </c>
      <c r="B4837">
        <v>130</v>
      </c>
      <c r="C4837">
        <v>1</v>
      </c>
      <c r="D4837">
        <v>24</v>
      </c>
      <c r="E4837" t="s">
        <v>12</v>
      </c>
      <c r="F4837">
        <v>15</v>
      </c>
      <c r="G4837">
        <v>6</v>
      </c>
      <c r="J4837" s="1">
        <f t="shared" si="1013"/>
        <v>1.7671458676442587E-2</v>
      </c>
      <c r="K4837" s="2">
        <f t="shared" si="1021"/>
        <v>5.8089659363338444E-2</v>
      </c>
      <c r="L4837" t="s">
        <v>13</v>
      </c>
    </row>
    <row r="4838" spans="1:12" hidden="1" x14ac:dyDescent="0.3">
      <c r="A4838">
        <v>49</v>
      </c>
      <c r="B4838">
        <v>130</v>
      </c>
      <c r="C4838">
        <v>1</v>
      </c>
      <c r="D4838">
        <v>24</v>
      </c>
      <c r="E4838" t="s">
        <v>18</v>
      </c>
      <c r="F4838">
        <v>15</v>
      </c>
      <c r="G4838">
        <v>6</v>
      </c>
      <c r="J4838" s="1">
        <f t="shared" si="1013"/>
        <v>1.7671458676442587E-2</v>
      </c>
      <c r="K4838" s="2">
        <f>EXP(-9.81042+1.86563*LN(F4838)+1.0563*LN(G4838))</f>
        <v>5.6950957515054322E-2</v>
      </c>
      <c r="L4838" t="s">
        <v>13</v>
      </c>
    </row>
    <row r="4839" spans="1:12" hidden="1" x14ac:dyDescent="0.3">
      <c r="A4839">
        <v>51</v>
      </c>
      <c r="B4839">
        <v>131</v>
      </c>
      <c r="C4839">
        <v>1</v>
      </c>
      <c r="D4839">
        <v>24</v>
      </c>
      <c r="E4839" t="s">
        <v>12</v>
      </c>
      <c r="F4839">
        <v>15</v>
      </c>
      <c r="G4839">
        <v>6</v>
      </c>
      <c r="J4839" s="1">
        <f t="shared" si="1013"/>
        <v>1.7671458676442587E-2</v>
      </c>
      <c r="K4839" s="2">
        <f>EXP(-9.7663+1.83097*LN(F4839)+1.09511*LN(G4839))</f>
        <v>5.8089659363338444E-2</v>
      </c>
      <c r="L4839" t="s">
        <v>13</v>
      </c>
    </row>
    <row r="4840" spans="1:12" hidden="1" x14ac:dyDescent="0.3">
      <c r="A4840">
        <v>51</v>
      </c>
      <c r="B4840">
        <v>131</v>
      </c>
      <c r="C4840">
        <v>1</v>
      </c>
      <c r="D4840">
        <v>24</v>
      </c>
      <c r="E4840" t="s">
        <v>18</v>
      </c>
      <c r="F4840">
        <v>10</v>
      </c>
      <c r="G4840">
        <v>6</v>
      </c>
      <c r="J4840" s="1">
        <f t="shared" si="1013"/>
        <v>7.8539816339744835E-3</v>
      </c>
      <c r="K4840" s="2">
        <f t="shared" ref="K4840:K4841" si="1022">EXP(-9.81042+1.86563*LN(F4840)+1.0563*LN(G4840))</f>
        <v>2.6728826664807165E-2</v>
      </c>
      <c r="L4840" t="s">
        <v>13</v>
      </c>
    </row>
    <row r="4841" spans="1:12" hidden="1" x14ac:dyDescent="0.3">
      <c r="A4841">
        <v>51</v>
      </c>
      <c r="B4841">
        <v>131</v>
      </c>
      <c r="C4841">
        <v>1</v>
      </c>
      <c r="D4841">
        <v>24</v>
      </c>
      <c r="E4841" t="s">
        <v>18</v>
      </c>
      <c r="F4841">
        <v>10</v>
      </c>
      <c r="G4841">
        <v>6</v>
      </c>
      <c r="J4841" s="1">
        <f t="shared" si="1013"/>
        <v>7.8539816339744835E-3</v>
      </c>
      <c r="K4841" s="2">
        <f t="shared" si="1022"/>
        <v>2.6728826664807165E-2</v>
      </c>
      <c r="L4841" t="s">
        <v>13</v>
      </c>
    </row>
    <row r="4842" spans="1:12" hidden="1" x14ac:dyDescent="0.3">
      <c r="A4842">
        <v>51</v>
      </c>
      <c r="B4842">
        <v>131</v>
      </c>
      <c r="C4842">
        <v>1</v>
      </c>
      <c r="D4842">
        <v>14</v>
      </c>
      <c r="E4842" t="s">
        <v>14</v>
      </c>
      <c r="F4842">
        <v>5</v>
      </c>
      <c r="G4842">
        <v>3</v>
      </c>
      <c r="J4842" s="1">
        <f t="shared" si="1013"/>
        <v>1.9634954084936209E-3</v>
      </c>
      <c r="K4842" s="2">
        <f t="shared" ref="K4842:K4844" si="1023">EXP(-9.7663+1.83097*LN(F4842)+1.09511*LN(G4842))</f>
        <v>3.6378364277704512E-3</v>
      </c>
      <c r="L4842" t="s">
        <v>13</v>
      </c>
    </row>
    <row r="4843" spans="1:12" hidden="1" x14ac:dyDescent="0.3">
      <c r="A4843">
        <v>51</v>
      </c>
      <c r="B4843">
        <v>131</v>
      </c>
      <c r="C4843">
        <v>1</v>
      </c>
      <c r="D4843">
        <v>14</v>
      </c>
      <c r="E4843" t="s">
        <v>14</v>
      </c>
      <c r="F4843">
        <v>5</v>
      </c>
      <c r="G4843">
        <v>3</v>
      </c>
      <c r="J4843" s="1">
        <f t="shared" si="1013"/>
        <v>1.9634954084936209E-3</v>
      </c>
      <c r="K4843" s="2">
        <f t="shared" si="1023"/>
        <v>3.6378364277704512E-3</v>
      </c>
      <c r="L4843" t="s">
        <v>13</v>
      </c>
    </row>
    <row r="4844" spans="1:12" hidden="1" x14ac:dyDescent="0.3">
      <c r="A4844">
        <v>51</v>
      </c>
      <c r="B4844">
        <v>131</v>
      </c>
      <c r="C4844">
        <v>1</v>
      </c>
      <c r="D4844">
        <v>24</v>
      </c>
      <c r="E4844" t="s">
        <v>12</v>
      </c>
      <c r="F4844">
        <v>10</v>
      </c>
      <c r="G4844">
        <v>6</v>
      </c>
      <c r="J4844" s="1">
        <f t="shared" si="1013"/>
        <v>7.8539816339744835E-3</v>
      </c>
      <c r="K4844" s="2">
        <f t="shared" si="1023"/>
        <v>2.7649101142956961E-2</v>
      </c>
      <c r="L4844" t="s">
        <v>13</v>
      </c>
    </row>
    <row r="4845" spans="1:12" hidden="1" x14ac:dyDescent="0.3">
      <c r="A4845">
        <v>51</v>
      </c>
      <c r="B4845">
        <v>131</v>
      </c>
      <c r="C4845">
        <v>1</v>
      </c>
      <c r="D4845">
        <v>24</v>
      </c>
      <c r="E4845" t="s">
        <v>18</v>
      </c>
      <c r="F4845">
        <v>5</v>
      </c>
      <c r="G4845">
        <v>6</v>
      </c>
      <c r="J4845" s="1">
        <f t="shared" si="1013"/>
        <v>1.9634954084936209E-3</v>
      </c>
      <c r="K4845" s="2">
        <f>EXP(-9.81042+1.86563*LN(F4845)+1.0563*LN(G4845))</f>
        <v>7.3344795804612326E-3</v>
      </c>
      <c r="L4845" t="s">
        <v>13</v>
      </c>
    </row>
    <row r="4846" spans="1:12" hidden="1" x14ac:dyDescent="0.3">
      <c r="A4846">
        <v>51</v>
      </c>
      <c r="B4846">
        <v>131</v>
      </c>
      <c r="C4846">
        <v>1</v>
      </c>
      <c r="D4846">
        <v>22</v>
      </c>
      <c r="E4846" t="s">
        <v>15</v>
      </c>
      <c r="F4846">
        <v>5</v>
      </c>
      <c r="G4846">
        <v>3</v>
      </c>
      <c r="J4846" s="1">
        <f t="shared" si="1013"/>
        <v>1.9634954084936209E-3</v>
      </c>
      <c r="K4846" s="2">
        <f t="shared" ref="K4846:K4847" si="1024">EXP(-9.7663+1.83097*LN(F4846)+1.09511*LN(G4846))</f>
        <v>3.6378364277704512E-3</v>
      </c>
      <c r="L4846" t="s">
        <v>13</v>
      </c>
    </row>
    <row r="4847" spans="1:12" hidden="1" x14ac:dyDescent="0.3">
      <c r="A4847">
        <v>51</v>
      </c>
      <c r="B4847">
        <v>131</v>
      </c>
      <c r="C4847">
        <v>1</v>
      </c>
      <c r="D4847">
        <v>14</v>
      </c>
      <c r="E4847" t="s">
        <v>14</v>
      </c>
      <c r="F4847">
        <v>5</v>
      </c>
      <c r="G4847">
        <v>3</v>
      </c>
      <c r="J4847" s="1">
        <f t="shared" si="1013"/>
        <v>1.9634954084936209E-3</v>
      </c>
      <c r="K4847" s="2">
        <f t="shared" si="1024"/>
        <v>3.6378364277704512E-3</v>
      </c>
      <c r="L4847" t="s">
        <v>13</v>
      </c>
    </row>
    <row r="4848" spans="1:12" hidden="1" x14ac:dyDescent="0.3">
      <c r="A4848">
        <v>51</v>
      </c>
      <c r="B4848">
        <v>131</v>
      </c>
      <c r="C4848">
        <v>1</v>
      </c>
      <c r="D4848">
        <v>2</v>
      </c>
      <c r="E4848" t="s">
        <v>16</v>
      </c>
      <c r="F4848">
        <v>15</v>
      </c>
      <c r="G4848">
        <v>10</v>
      </c>
      <c r="J4848" s="1">
        <f t="shared" si="1013"/>
        <v>1.7671458676442587E-2</v>
      </c>
      <c r="K4848" s="2">
        <f>EXP(-9.81042+1.86563*LN(F4848)+1.0563*LN(G4848))</f>
        <v>9.7687695493628809E-2</v>
      </c>
      <c r="L4848" t="s">
        <v>13</v>
      </c>
    </row>
    <row r="4849" spans="1:12" hidden="1" x14ac:dyDescent="0.3">
      <c r="A4849">
        <v>51</v>
      </c>
      <c r="B4849">
        <v>131</v>
      </c>
      <c r="C4849">
        <v>1</v>
      </c>
      <c r="D4849">
        <v>10</v>
      </c>
      <c r="E4849" t="s">
        <v>12</v>
      </c>
      <c r="F4849">
        <v>25</v>
      </c>
      <c r="G4849">
        <v>6</v>
      </c>
      <c r="J4849" s="1">
        <f t="shared" si="1013"/>
        <v>4.9087385212340517E-2</v>
      </c>
      <c r="K4849" s="2">
        <f>EXP(-9.7663+1.83097*LN(F4849)+1.09511*LN(G4849))</f>
        <v>0.14801210491524977</v>
      </c>
      <c r="L4849" t="s">
        <v>17</v>
      </c>
    </row>
    <row r="4850" spans="1:12" hidden="1" x14ac:dyDescent="0.3">
      <c r="A4850">
        <v>51</v>
      </c>
      <c r="B4850">
        <v>131</v>
      </c>
      <c r="C4850">
        <v>1</v>
      </c>
      <c r="D4850">
        <v>2</v>
      </c>
      <c r="E4850" t="s">
        <v>16</v>
      </c>
      <c r="F4850">
        <v>15</v>
      </c>
      <c r="G4850">
        <v>10</v>
      </c>
      <c r="H4850">
        <v>37</v>
      </c>
      <c r="I4850">
        <v>8</v>
      </c>
      <c r="J4850" s="1">
        <f t="shared" si="1013"/>
        <v>1.7671458676442587E-2</v>
      </c>
      <c r="K4850" s="2">
        <f>EXP(-9.81042+1.86563*LN(F4850)+1.0563*LN(G4850))</f>
        <v>9.7687695493628809E-2</v>
      </c>
      <c r="L4850" t="s">
        <v>13</v>
      </c>
    </row>
    <row r="4851" spans="1:12" hidden="1" x14ac:dyDescent="0.3">
      <c r="A4851">
        <v>51</v>
      </c>
      <c r="B4851">
        <v>131</v>
      </c>
      <c r="C4851">
        <v>1</v>
      </c>
      <c r="D4851">
        <v>10</v>
      </c>
      <c r="E4851" t="s">
        <v>12</v>
      </c>
      <c r="F4851">
        <v>25</v>
      </c>
      <c r="G4851">
        <v>6</v>
      </c>
      <c r="J4851" s="1">
        <f t="shared" si="1013"/>
        <v>4.9087385212340517E-2</v>
      </c>
      <c r="K4851" s="2">
        <f t="shared" ref="K4851:K4852" si="1025">EXP(-9.7663+1.83097*LN(F4851)+1.09511*LN(G4851))</f>
        <v>0.14801210491524977</v>
      </c>
      <c r="L4851" t="s">
        <v>17</v>
      </c>
    </row>
    <row r="4852" spans="1:12" hidden="1" x14ac:dyDescent="0.3">
      <c r="A4852">
        <v>51</v>
      </c>
      <c r="B4852">
        <v>131</v>
      </c>
      <c r="C4852">
        <v>1</v>
      </c>
      <c r="D4852">
        <v>24</v>
      </c>
      <c r="E4852" t="s">
        <v>12</v>
      </c>
      <c r="F4852">
        <v>5</v>
      </c>
      <c r="G4852">
        <v>3</v>
      </c>
      <c r="J4852" s="1">
        <f t="shared" si="1013"/>
        <v>1.9634954084936209E-3</v>
      </c>
      <c r="K4852" s="2">
        <f t="shared" si="1025"/>
        <v>3.6378364277704512E-3</v>
      </c>
      <c r="L4852" t="s">
        <v>13</v>
      </c>
    </row>
    <row r="4853" spans="1:12" hidden="1" x14ac:dyDescent="0.3">
      <c r="A4853">
        <v>51</v>
      </c>
      <c r="B4853">
        <v>131</v>
      </c>
      <c r="C4853">
        <v>1</v>
      </c>
      <c r="D4853">
        <v>2</v>
      </c>
      <c r="E4853" t="s">
        <v>16</v>
      </c>
      <c r="F4853">
        <v>15</v>
      </c>
      <c r="G4853">
        <v>6</v>
      </c>
      <c r="J4853" s="1">
        <f t="shared" si="1013"/>
        <v>1.7671458676442587E-2</v>
      </c>
      <c r="K4853" s="2">
        <f t="shared" ref="K4853:K4854" si="1026">EXP(-9.81042+1.86563*LN(F4853)+1.0563*LN(G4853))</f>
        <v>5.6950957515054322E-2</v>
      </c>
      <c r="L4853" t="s">
        <v>13</v>
      </c>
    </row>
    <row r="4854" spans="1:12" hidden="1" x14ac:dyDescent="0.3">
      <c r="A4854">
        <v>51</v>
      </c>
      <c r="B4854">
        <v>131</v>
      </c>
      <c r="C4854">
        <v>1</v>
      </c>
      <c r="D4854">
        <v>2</v>
      </c>
      <c r="E4854" t="s">
        <v>16</v>
      </c>
      <c r="F4854">
        <v>10</v>
      </c>
      <c r="G4854">
        <v>10</v>
      </c>
      <c r="J4854" s="1">
        <f t="shared" si="1013"/>
        <v>7.8539816339744835E-3</v>
      </c>
      <c r="K4854" s="2">
        <f t="shared" si="1026"/>
        <v>4.5847824058857317E-2</v>
      </c>
      <c r="L4854" t="s">
        <v>13</v>
      </c>
    </row>
    <row r="4855" spans="1:12" hidden="1" x14ac:dyDescent="0.3">
      <c r="A4855">
        <v>51</v>
      </c>
      <c r="B4855">
        <v>131</v>
      </c>
      <c r="C4855">
        <v>1</v>
      </c>
      <c r="D4855">
        <v>24</v>
      </c>
      <c r="E4855" t="s">
        <v>12</v>
      </c>
      <c r="F4855">
        <v>5</v>
      </c>
      <c r="G4855">
        <v>6</v>
      </c>
      <c r="J4855" s="1">
        <f t="shared" si="1013"/>
        <v>1.9634954084936209E-3</v>
      </c>
      <c r="K4855" s="2">
        <f>EXP(-9.7663+1.83097*LN(F4855)+1.09511*LN(G4855))</f>
        <v>7.7714870209617563E-3</v>
      </c>
      <c r="L4855" t="s">
        <v>13</v>
      </c>
    </row>
    <row r="4856" spans="1:12" hidden="1" x14ac:dyDescent="0.3">
      <c r="A4856">
        <v>51</v>
      </c>
      <c r="B4856">
        <v>131</v>
      </c>
      <c r="C4856">
        <v>1</v>
      </c>
      <c r="D4856">
        <v>2</v>
      </c>
      <c r="E4856" t="s">
        <v>16</v>
      </c>
      <c r="F4856">
        <v>10</v>
      </c>
      <c r="G4856">
        <v>10</v>
      </c>
      <c r="J4856" s="1">
        <f t="shared" si="1013"/>
        <v>7.8539816339744835E-3</v>
      </c>
      <c r="K4856" s="2">
        <f>EXP(-9.81042+1.86563*LN(F4856)+1.0563*LN(G4856))</f>
        <v>4.5847824058857317E-2</v>
      </c>
      <c r="L4856" t="s">
        <v>13</v>
      </c>
    </row>
    <row r="4857" spans="1:12" hidden="1" x14ac:dyDescent="0.3">
      <c r="A4857">
        <v>51</v>
      </c>
      <c r="B4857">
        <v>131</v>
      </c>
      <c r="C4857">
        <v>1</v>
      </c>
      <c r="D4857">
        <v>10</v>
      </c>
      <c r="E4857" t="s">
        <v>12</v>
      </c>
      <c r="F4857">
        <v>10</v>
      </c>
      <c r="G4857">
        <v>3</v>
      </c>
      <c r="J4857" s="1">
        <f t="shared" si="1013"/>
        <v>7.8539816339744835E-3</v>
      </c>
      <c r="K4857" s="2">
        <f t="shared" ref="K4857:K4858" si="1027">EXP(-9.7663+1.83097*LN(F4857)+1.09511*LN(G4857))</f>
        <v>1.2942556175112916E-2</v>
      </c>
      <c r="L4857" t="s">
        <v>13</v>
      </c>
    </row>
    <row r="4858" spans="1:12" hidden="1" x14ac:dyDescent="0.3">
      <c r="A4858">
        <v>51</v>
      </c>
      <c r="B4858">
        <v>131</v>
      </c>
      <c r="C4858">
        <v>1</v>
      </c>
      <c r="D4858">
        <v>14</v>
      </c>
      <c r="E4858" t="s">
        <v>14</v>
      </c>
      <c r="F4858">
        <v>5</v>
      </c>
      <c r="G4858">
        <v>3</v>
      </c>
      <c r="J4858" s="1">
        <f t="shared" si="1013"/>
        <v>1.9634954084936209E-3</v>
      </c>
      <c r="K4858" s="2">
        <f t="shared" si="1027"/>
        <v>3.6378364277704512E-3</v>
      </c>
      <c r="L4858" t="s">
        <v>13</v>
      </c>
    </row>
    <row r="4859" spans="1:12" hidden="1" x14ac:dyDescent="0.3">
      <c r="A4859">
        <v>51</v>
      </c>
      <c r="B4859">
        <v>131</v>
      </c>
      <c r="C4859">
        <v>1</v>
      </c>
      <c r="D4859">
        <v>24</v>
      </c>
      <c r="E4859" t="s">
        <v>18</v>
      </c>
      <c r="F4859">
        <v>10</v>
      </c>
      <c r="G4859">
        <v>3</v>
      </c>
      <c r="J4859" s="1">
        <f t="shared" si="1013"/>
        <v>7.8539816339744835E-3</v>
      </c>
      <c r="K4859" s="2">
        <f>EXP(-9.81042+1.86563*LN(F4859)+1.0563*LN(G4859))</f>
        <v>1.285292313179332E-2</v>
      </c>
      <c r="L4859" t="s">
        <v>13</v>
      </c>
    </row>
    <row r="4860" spans="1:12" hidden="1" x14ac:dyDescent="0.3">
      <c r="A4860">
        <v>51</v>
      </c>
      <c r="B4860">
        <v>131</v>
      </c>
      <c r="C4860">
        <v>1</v>
      </c>
      <c r="D4860">
        <v>10</v>
      </c>
      <c r="E4860" t="s">
        <v>12</v>
      </c>
      <c r="F4860">
        <v>25</v>
      </c>
      <c r="G4860">
        <v>6</v>
      </c>
      <c r="J4860" s="1">
        <f t="shared" si="1013"/>
        <v>4.9087385212340517E-2</v>
      </c>
      <c r="K4860" s="2">
        <f t="shared" ref="K4860:K4868" si="1028">EXP(-9.7663+1.83097*LN(F4860)+1.09511*LN(G4860))</f>
        <v>0.14801210491524977</v>
      </c>
      <c r="L4860" t="s">
        <v>17</v>
      </c>
    </row>
    <row r="4861" spans="1:12" hidden="1" x14ac:dyDescent="0.3">
      <c r="A4861">
        <v>51</v>
      </c>
      <c r="B4861">
        <v>131</v>
      </c>
      <c r="C4861">
        <v>1</v>
      </c>
      <c r="D4861">
        <v>24</v>
      </c>
      <c r="E4861" t="s">
        <v>15</v>
      </c>
      <c r="F4861">
        <v>5</v>
      </c>
      <c r="G4861">
        <v>3</v>
      </c>
      <c r="J4861" s="1">
        <f t="shared" si="1013"/>
        <v>1.9634954084936209E-3</v>
      </c>
      <c r="K4861" s="2">
        <f t="shared" si="1028"/>
        <v>3.6378364277704512E-3</v>
      </c>
      <c r="L4861" t="s">
        <v>13</v>
      </c>
    </row>
    <row r="4862" spans="1:12" hidden="1" x14ac:dyDescent="0.3">
      <c r="A4862">
        <v>51</v>
      </c>
      <c r="B4862">
        <v>131</v>
      </c>
      <c r="C4862">
        <v>1</v>
      </c>
      <c r="D4862">
        <v>24</v>
      </c>
      <c r="E4862" t="s">
        <v>15</v>
      </c>
      <c r="F4862">
        <v>10</v>
      </c>
      <c r="G4862">
        <v>5</v>
      </c>
      <c r="J4862" s="1">
        <f t="shared" si="1013"/>
        <v>7.8539816339744835E-3</v>
      </c>
      <c r="K4862" s="2">
        <f t="shared" si="1028"/>
        <v>2.2644818432641822E-2</v>
      </c>
      <c r="L4862" t="s">
        <v>13</v>
      </c>
    </row>
    <row r="4863" spans="1:12" hidden="1" x14ac:dyDescent="0.3">
      <c r="A4863">
        <v>51</v>
      </c>
      <c r="B4863">
        <v>131</v>
      </c>
      <c r="C4863">
        <v>1</v>
      </c>
      <c r="D4863">
        <v>24</v>
      </c>
      <c r="E4863" t="s">
        <v>15</v>
      </c>
      <c r="F4863">
        <v>15</v>
      </c>
      <c r="G4863">
        <v>6</v>
      </c>
      <c r="J4863" s="1">
        <f t="shared" si="1013"/>
        <v>1.7671458676442587E-2</v>
      </c>
      <c r="K4863" s="2">
        <f t="shared" si="1028"/>
        <v>5.8089659363338444E-2</v>
      </c>
      <c r="L4863" t="s">
        <v>13</v>
      </c>
    </row>
    <row r="4864" spans="1:12" hidden="1" x14ac:dyDescent="0.3">
      <c r="A4864">
        <v>51</v>
      </c>
      <c r="B4864">
        <v>131</v>
      </c>
      <c r="C4864">
        <v>1</v>
      </c>
      <c r="D4864">
        <v>24</v>
      </c>
      <c r="E4864" t="s">
        <v>15</v>
      </c>
      <c r="F4864">
        <v>10</v>
      </c>
      <c r="G4864">
        <v>6</v>
      </c>
      <c r="J4864" s="1">
        <f t="shared" si="1013"/>
        <v>7.8539816339744835E-3</v>
      </c>
      <c r="K4864" s="2">
        <f t="shared" si="1028"/>
        <v>2.7649101142956961E-2</v>
      </c>
      <c r="L4864" t="s">
        <v>13</v>
      </c>
    </row>
    <row r="4865" spans="1:12" hidden="1" x14ac:dyDescent="0.3">
      <c r="A4865">
        <v>51</v>
      </c>
      <c r="B4865">
        <v>131</v>
      </c>
      <c r="C4865">
        <v>1</v>
      </c>
      <c r="D4865">
        <v>24</v>
      </c>
      <c r="E4865" t="s">
        <v>15</v>
      </c>
      <c r="F4865">
        <v>5</v>
      </c>
      <c r="G4865">
        <v>6</v>
      </c>
      <c r="J4865" s="1">
        <f t="shared" si="1013"/>
        <v>1.9634954084936209E-3</v>
      </c>
      <c r="K4865" s="2">
        <f t="shared" si="1028"/>
        <v>7.7714870209617563E-3</v>
      </c>
      <c r="L4865" t="s">
        <v>13</v>
      </c>
    </row>
    <row r="4866" spans="1:12" hidden="1" x14ac:dyDescent="0.3">
      <c r="A4866">
        <v>51</v>
      </c>
      <c r="B4866">
        <v>131</v>
      </c>
      <c r="C4866">
        <v>1</v>
      </c>
      <c r="D4866">
        <v>22</v>
      </c>
      <c r="E4866" t="s">
        <v>15</v>
      </c>
      <c r="F4866">
        <v>5</v>
      </c>
      <c r="G4866">
        <v>3</v>
      </c>
      <c r="J4866" s="1">
        <f t="shared" si="1013"/>
        <v>1.9634954084936209E-3</v>
      </c>
      <c r="K4866" s="2">
        <f t="shared" si="1028"/>
        <v>3.6378364277704512E-3</v>
      </c>
      <c r="L4866" t="s">
        <v>13</v>
      </c>
    </row>
    <row r="4867" spans="1:12" hidden="1" x14ac:dyDescent="0.3">
      <c r="A4867">
        <v>51</v>
      </c>
      <c r="B4867">
        <v>131</v>
      </c>
      <c r="C4867">
        <v>1</v>
      </c>
      <c r="D4867">
        <v>10</v>
      </c>
      <c r="E4867" t="s">
        <v>12</v>
      </c>
      <c r="F4867">
        <v>5</v>
      </c>
      <c r="G4867">
        <v>3</v>
      </c>
      <c r="J4867" s="1">
        <f t="shared" ref="J4867:J4930" si="1029">((F4867*F4867/10000)*(PI()/4*C4867))</f>
        <v>1.9634954084936209E-3</v>
      </c>
      <c r="K4867" s="2">
        <f t="shared" si="1028"/>
        <v>3.6378364277704512E-3</v>
      </c>
      <c r="L4867" t="s">
        <v>13</v>
      </c>
    </row>
    <row r="4868" spans="1:12" hidden="1" x14ac:dyDescent="0.3">
      <c r="A4868">
        <v>51</v>
      </c>
      <c r="B4868">
        <v>131</v>
      </c>
      <c r="C4868">
        <v>1</v>
      </c>
      <c r="D4868">
        <v>14</v>
      </c>
      <c r="E4868" t="s">
        <v>14</v>
      </c>
      <c r="F4868">
        <v>5</v>
      </c>
      <c r="G4868">
        <v>3</v>
      </c>
      <c r="J4868" s="1">
        <f t="shared" si="1029"/>
        <v>1.9634954084936209E-3</v>
      </c>
      <c r="K4868" s="2">
        <f t="shared" si="1028"/>
        <v>3.6378364277704512E-3</v>
      </c>
      <c r="L4868" t="s">
        <v>13</v>
      </c>
    </row>
    <row r="4869" spans="1:12" hidden="1" x14ac:dyDescent="0.3">
      <c r="A4869">
        <v>51</v>
      </c>
      <c r="B4869">
        <v>131</v>
      </c>
      <c r="C4869">
        <v>1</v>
      </c>
      <c r="D4869">
        <v>24</v>
      </c>
      <c r="E4869" t="s">
        <v>18</v>
      </c>
      <c r="F4869">
        <v>10</v>
      </c>
      <c r="G4869">
        <v>3</v>
      </c>
      <c r="J4869" s="1">
        <f t="shared" si="1029"/>
        <v>7.8539816339744835E-3</v>
      </c>
      <c r="K4869" s="2">
        <f>EXP(-9.81042+1.86563*LN(F4869)+1.0563*LN(G4869))</f>
        <v>1.285292313179332E-2</v>
      </c>
      <c r="L4869" t="s">
        <v>13</v>
      </c>
    </row>
    <row r="4870" spans="1:12" hidden="1" x14ac:dyDescent="0.3">
      <c r="A4870">
        <v>51</v>
      </c>
      <c r="B4870">
        <v>131</v>
      </c>
      <c r="C4870">
        <v>1</v>
      </c>
      <c r="D4870">
        <v>10</v>
      </c>
      <c r="E4870" t="s">
        <v>12</v>
      </c>
      <c r="F4870">
        <v>25</v>
      </c>
      <c r="G4870">
        <v>6</v>
      </c>
      <c r="J4870" s="1">
        <f t="shared" si="1029"/>
        <v>4.9087385212340517E-2</v>
      </c>
      <c r="K4870" s="2">
        <f t="shared" ref="K4870:K4871" si="1030">EXP(-9.7663+1.83097*LN(F4870)+1.09511*LN(G4870))</f>
        <v>0.14801210491524977</v>
      </c>
      <c r="L4870" t="s">
        <v>17</v>
      </c>
    </row>
    <row r="4871" spans="1:12" hidden="1" x14ac:dyDescent="0.3">
      <c r="A4871">
        <v>51</v>
      </c>
      <c r="B4871">
        <v>131</v>
      </c>
      <c r="C4871">
        <v>1</v>
      </c>
      <c r="D4871">
        <v>24</v>
      </c>
      <c r="E4871" t="s">
        <v>12</v>
      </c>
      <c r="F4871">
        <v>5</v>
      </c>
      <c r="G4871">
        <v>3</v>
      </c>
      <c r="J4871" s="1">
        <f t="shared" si="1029"/>
        <v>1.9634954084936209E-3</v>
      </c>
      <c r="K4871" s="2">
        <f t="shared" si="1030"/>
        <v>3.6378364277704512E-3</v>
      </c>
      <c r="L4871" t="s">
        <v>13</v>
      </c>
    </row>
    <row r="4872" spans="1:12" hidden="1" x14ac:dyDescent="0.3">
      <c r="A4872">
        <v>51</v>
      </c>
      <c r="B4872">
        <v>131</v>
      </c>
      <c r="C4872">
        <v>1</v>
      </c>
      <c r="D4872">
        <v>24</v>
      </c>
      <c r="E4872" t="s">
        <v>18</v>
      </c>
      <c r="F4872">
        <v>10</v>
      </c>
      <c r="G4872">
        <v>5</v>
      </c>
      <c r="J4872" s="1">
        <f t="shared" si="1029"/>
        <v>7.8539816339744835E-3</v>
      </c>
      <c r="K4872" s="2">
        <f>EXP(-9.81042+1.86563*LN(F4872)+1.0563*LN(G4872))</f>
        <v>2.2046555420420225E-2</v>
      </c>
      <c r="L4872" t="s">
        <v>13</v>
      </c>
    </row>
    <row r="4873" spans="1:12" hidden="1" x14ac:dyDescent="0.3">
      <c r="A4873">
        <v>51</v>
      </c>
      <c r="B4873">
        <v>131</v>
      </c>
      <c r="C4873">
        <v>1</v>
      </c>
      <c r="D4873">
        <v>10</v>
      </c>
      <c r="E4873" t="s">
        <v>12</v>
      </c>
      <c r="F4873">
        <v>10</v>
      </c>
      <c r="G4873">
        <v>3</v>
      </c>
      <c r="J4873" s="1">
        <f t="shared" si="1029"/>
        <v>7.8539816339744835E-3</v>
      </c>
      <c r="K4873" s="2">
        <f t="shared" ref="K4873:K4874" si="1031">EXP(-9.7663+1.83097*LN(F4873)+1.09511*LN(G4873))</f>
        <v>1.2942556175112916E-2</v>
      </c>
      <c r="L4873" t="s">
        <v>13</v>
      </c>
    </row>
    <row r="4874" spans="1:12" hidden="1" x14ac:dyDescent="0.3">
      <c r="A4874">
        <v>51</v>
      </c>
      <c r="B4874">
        <v>131</v>
      </c>
      <c r="C4874">
        <v>1</v>
      </c>
      <c r="D4874">
        <v>10</v>
      </c>
      <c r="E4874" t="s">
        <v>12</v>
      </c>
      <c r="F4874">
        <v>5</v>
      </c>
      <c r="G4874">
        <v>3</v>
      </c>
      <c r="J4874" s="1">
        <f t="shared" si="1029"/>
        <v>1.9634954084936209E-3</v>
      </c>
      <c r="K4874" s="2">
        <f t="shared" si="1031"/>
        <v>3.6378364277704512E-3</v>
      </c>
      <c r="L4874" t="s">
        <v>13</v>
      </c>
    </row>
    <row r="4875" spans="1:12" hidden="1" x14ac:dyDescent="0.3">
      <c r="A4875">
        <v>51</v>
      </c>
      <c r="B4875">
        <v>131</v>
      </c>
      <c r="C4875">
        <v>1</v>
      </c>
      <c r="D4875">
        <v>24</v>
      </c>
      <c r="E4875" t="s">
        <v>18</v>
      </c>
      <c r="F4875">
        <v>5</v>
      </c>
      <c r="G4875">
        <v>3</v>
      </c>
      <c r="J4875" s="1">
        <f t="shared" si="1029"/>
        <v>1.9634954084936209E-3</v>
      </c>
      <c r="K4875" s="2">
        <f t="shared" ref="K4875:K4876" si="1032">EXP(-9.81042+1.86563*LN(F4875)+1.0563*LN(G4875))</f>
        <v>3.5268851656513989E-3</v>
      </c>
      <c r="L4875" t="s">
        <v>13</v>
      </c>
    </row>
    <row r="4876" spans="1:12" hidden="1" x14ac:dyDescent="0.3">
      <c r="A4876">
        <v>51</v>
      </c>
      <c r="B4876">
        <v>131</v>
      </c>
      <c r="C4876">
        <v>1</v>
      </c>
      <c r="D4876">
        <v>24</v>
      </c>
      <c r="E4876" t="s">
        <v>18</v>
      </c>
      <c r="F4876">
        <v>10</v>
      </c>
      <c r="G4876">
        <v>6</v>
      </c>
      <c r="J4876" s="1">
        <f t="shared" si="1029"/>
        <v>7.8539816339744835E-3</v>
      </c>
      <c r="K4876" s="2">
        <f t="shared" si="1032"/>
        <v>2.6728826664807165E-2</v>
      </c>
      <c r="L4876" t="s">
        <v>13</v>
      </c>
    </row>
    <row r="4877" spans="1:12" hidden="1" x14ac:dyDescent="0.3">
      <c r="A4877">
        <v>48</v>
      </c>
      <c r="B4877">
        <v>137</v>
      </c>
      <c r="C4877">
        <v>1</v>
      </c>
      <c r="D4877">
        <v>10</v>
      </c>
      <c r="E4877" t="s">
        <v>12</v>
      </c>
      <c r="F4877">
        <v>25</v>
      </c>
      <c r="G4877">
        <v>6</v>
      </c>
      <c r="J4877" s="1">
        <f t="shared" si="1029"/>
        <v>4.9087385212340517E-2</v>
      </c>
      <c r="K4877" s="2">
        <f t="shared" ref="K4877:K4878" si="1033">EXP(-9.7663+1.83097*LN(F4877)+1.09511*LN(G4877))</f>
        <v>0.14801210491524977</v>
      </c>
      <c r="L4877" t="s">
        <v>17</v>
      </c>
    </row>
    <row r="4878" spans="1:12" hidden="1" x14ac:dyDescent="0.3">
      <c r="A4878">
        <v>48</v>
      </c>
      <c r="B4878">
        <v>137</v>
      </c>
      <c r="C4878">
        <v>1</v>
      </c>
      <c r="D4878">
        <v>24</v>
      </c>
      <c r="E4878" t="s">
        <v>12</v>
      </c>
      <c r="F4878">
        <v>5</v>
      </c>
      <c r="G4878">
        <v>3</v>
      </c>
      <c r="J4878" s="1">
        <f t="shared" si="1029"/>
        <v>1.9634954084936209E-3</v>
      </c>
      <c r="K4878" s="2">
        <f t="shared" si="1033"/>
        <v>3.6378364277704512E-3</v>
      </c>
      <c r="L4878" t="s">
        <v>13</v>
      </c>
    </row>
    <row r="4879" spans="1:12" hidden="1" x14ac:dyDescent="0.3">
      <c r="A4879">
        <v>48</v>
      </c>
      <c r="B4879">
        <v>137</v>
      </c>
      <c r="C4879">
        <v>1</v>
      </c>
      <c r="D4879">
        <v>24</v>
      </c>
      <c r="E4879" t="s">
        <v>18</v>
      </c>
      <c r="F4879">
        <v>10</v>
      </c>
      <c r="G4879">
        <v>5</v>
      </c>
      <c r="J4879" s="1">
        <f t="shared" si="1029"/>
        <v>7.8539816339744835E-3</v>
      </c>
      <c r="K4879" s="2">
        <f>EXP(-9.81042+1.86563*LN(F4879)+1.0563*LN(G4879))</f>
        <v>2.2046555420420225E-2</v>
      </c>
      <c r="L4879" t="s">
        <v>13</v>
      </c>
    </row>
    <row r="4880" spans="1:12" hidden="1" x14ac:dyDescent="0.3">
      <c r="A4880">
        <v>48</v>
      </c>
      <c r="B4880">
        <v>137</v>
      </c>
      <c r="C4880">
        <v>1</v>
      </c>
      <c r="D4880">
        <v>10</v>
      </c>
      <c r="E4880" t="s">
        <v>12</v>
      </c>
      <c r="F4880">
        <v>10</v>
      </c>
      <c r="G4880">
        <v>3</v>
      </c>
      <c r="J4880" s="1">
        <f t="shared" si="1029"/>
        <v>7.8539816339744835E-3</v>
      </c>
      <c r="K4880" s="2">
        <f t="shared" ref="K4880:K4881" si="1034">EXP(-9.7663+1.83097*LN(F4880)+1.09511*LN(G4880))</f>
        <v>1.2942556175112916E-2</v>
      </c>
      <c r="L4880" t="s">
        <v>13</v>
      </c>
    </row>
    <row r="4881" spans="1:12" hidden="1" x14ac:dyDescent="0.3">
      <c r="A4881">
        <v>48</v>
      </c>
      <c r="B4881">
        <v>137</v>
      </c>
      <c r="C4881">
        <v>1</v>
      </c>
      <c r="D4881">
        <v>10</v>
      </c>
      <c r="E4881" t="s">
        <v>12</v>
      </c>
      <c r="F4881">
        <v>5</v>
      </c>
      <c r="G4881">
        <v>3</v>
      </c>
      <c r="J4881" s="1">
        <f t="shared" si="1029"/>
        <v>1.9634954084936209E-3</v>
      </c>
      <c r="K4881" s="2">
        <f t="shared" si="1034"/>
        <v>3.6378364277704512E-3</v>
      </c>
      <c r="L4881" t="s">
        <v>13</v>
      </c>
    </row>
    <row r="4882" spans="1:12" hidden="1" x14ac:dyDescent="0.3">
      <c r="A4882">
        <v>48</v>
      </c>
      <c r="B4882">
        <v>137</v>
      </c>
      <c r="C4882">
        <v>1</v>
      </c>
      <c r="D4882">
        <v>2</v>
      </c>
      <c r="E4882" t="s">
        <v>16</v>
      </c>
      <c r="F4882">
        <v>15</v>
      </c>
      <c r="G4882">
        <v>10</v>
      </c>
      <c r="H4882">
        <v>34</v>
      </c>
      <c r="I4882">
        <v>7</v>
      </c>
      <c r="J4882" s="1">
        <f t="shared" si="1029"/>
        <v>1.7671458676442587E-2</v>
      </c>
      <c r="K4882" s="2">
        <f t="shared" ref="K4882:K4883" si="1035">EXP(-9.81042+1.86563*LN(F4882)+1.0563*LN(G4882))</f>
        <v>9.7687695493628809E-2</v>
      </c>
      <c r="L4882" t="s">
        <v>13</v>
      </c>
    </row>
    <row r="4883" spans="1:12" hidden="1" x14ac:dyDescent="0.3">
      <c r="A4883">
        <v>48</v>
      </c>
      <c r="B4883">
        <v>137</v>
      </c>
      <c r="C4883">
        <v>1</v>
      </c>
      <c r="D4883">
        <v>2</v>
      </c>
      <c r="E4883" t="s">
        <v>16</v>
      </c>
      <c r="F4883">
        <v>10</v>
      </c>
      <c r="G4883">
        <v>10</v>
      </c>
      <c r="J4883" s="1">
        <f t="shared" si="1029"/>
        <v>7.8539816339744835E-3</v>
      </c>
      <c r="K4883" s="2">
        <f t="shared" si="1035"/>
        <v>4.5847824058857317E-2</v>
      </c>
      <c r="L4883" t="s">
        <v>13</v>
      </c>
    </row>
    <row r="4884" spans="1:12" hidden="1" x14ac:dyDescent="0.3">
      <c r="A4884">
        <v>48</v>
      </c>
      <c r="B4884">
        <v>137</v>
      </c>
      <c r="C4884">
        <v>1</v>
      </c>
      <c r="D4884">
        <v>22</v>
      </c>
      <c r="E4884" t="s">
        <v>15</v>
      </c>
      <c r="F4884">
        <v>5</v>
      </c>
      <c r="G4884">
        <v>3</v>
      </c>
      <c r="J4884" s="1">
        <f t="shared" si="1029"/>
        <v>1.9634954084936209E-3</v>
      </c>
      <c r="K4884" s="2">
        <f t="shared" ref="K4884:K4888" si="1036">EXP(-9.7663+1.83097*LN(F4884)+1.09511*LN(G4884))</f>
        <v>3.6378364277704512E-3</v>
      </c>
      <c r="L4884" t="s">
        <v>13</v>
      </c>
    </row>
    <row r="4885" spans="1:12" hidden="1" x14ac:dyDescent="0.3">
      <c r="A4885">
        <v>48</v>
      </c>
      <c r="B4885">
        <v>137</v>
      </c>
      <c r="C4885">
        <v>1</v>
      </c>
      <c r="D4885">
        <v>24</v>
      </c>
      <c r="E4885" t="s">
        <v>12</v>
      </c>
      <c r="F4885">
        <v>15</v>
      </c>
      <c r="G4885">
        <v>6</v>
      </c>
      <c r="J4885" s="1">
        <f t="shared" si="1029"/>
        <v>1.7671458676442587E-2</v>
      </c>
      <c r="K4885" s="2">
        <f t="shared" si="1036"/>
        <v>5.8089659363338444E-2</v>
      </c>
      <c r="L4885" t="s">
        <v>13</v>
      </c>
    </row>
    <row r="4886" spans="1:12" hidden="1" x14ac:dyDescent="0.3">
      <c r="A4886">
        <v>48</v>
      </c>
      <c r="B4886">
        <v>137</v>
      </c>
      <c r="C4886">
        <v>1</v>
      </c>
      <c r="D4886">
        <v>24</v>
      </c>
      <c r="E4886" t="s">
        <v>12</v>
      </c>
      <c r="F4886">
        <v>10</v>
      </c>
      <c r="G4886">
        <v>6</v>
      </c>
      <c r="J4886" s="1">
        <f t="shared" si="1029"/>
        <v>7.8539816339744835E-3</v>
      </c>
      <c r="K4886" s="2">
        <f t="shared" si="1036"/>
        <v>2.7649101142956961E-2</v>
      </c>
      <c r="L4886" t="s">
        <v>13</v>
      </c>
    </row>
    <row r="4887" spans="1:12" hidden="1" x14ac:dyDescent="0.3">
      <c r="A4887">
        <v>48</v>
      </c>
      <c r="B4887">
        <v>137</v>
      </c>
      <c r="C4887">
        <v>1</v>
      </c>
      <c r="D4887">
        <v>24</v>
      </c>
      <c r="E4887" t="s">
        <v>12</v>
      </c>
      <c r="F4887">
        <v>10</v>
      </c>
      <c r="G4887">
        <v>6</v>
      </c>
      <c r="J4887" s="1">
        <f t="shared" si="1029"/>
        <v>7.8539816339744835E-3</v>
      </c>
      <c r="K4887" s="2">
        <f t="shared" si="1036"/>
        <v>2.7649101142956961E-2</v>
      </c>
      <c r="L4887" t="s">
        <v>13</v>
      </c>
    </row>
    <row r="4888" spans="1:12" hidden="1" x14ac:dyDescent="0.3">
      <c r="A4888">
        <v>48</v>
      </c>
      <c r="B4888">
        <v>137</v>
      </c>
      <c r="C4888">
        <v>1</v>
      </c>
      <c r="D4888">
        <v>24</v>
      </c>
      <c r="E4888" t="s">
        <v>12</v>
      </c>
      <c r="F4888">
        <v>15</v>
      </c>
      <c r="G4888">
        <v>6</v>
      </c>
      <c r="J4888" s="1">
        <f t="shared" si="1029"/>
        <v>1.7671458676442587E-2</v>
      </c>
      <c r="K4888" s="2">
        <f t="shared" si="1036"/>
        <v>5.8089659363338444E-2</v>
      </c>
      <c r="L4888" t="s">
        <v>13</v>
      </c>
    </row>
    <row r="4889" spans="1:12" hidden="1" x14ac:dyDescent="0.3">
      <c r="A4889">
        <v>48</v>
      </c>
      <c r="B4889">
        <v>137</v>
      </c>
      <c r="C4889">
        <v>1</v>
      </c>
      <c r="D4889">
        <v>2</v>
      </c>
      <c r="E4889" t="s">
        <v>16</v>
      </c>
      <c r="F4889">
        <v>15</v>
      </c>
      <c r="G4889">
        <v>6</v>
      </c>
      <c r="J4889" s="1">
        <f t="shared" si="1029"/>
        <v>1.7671458676442587E-2</v>
      </c>
      <c r="K4889" s="2">
        <f t="shared" ref="K4889:K4890" si="1037">EXP(-9.81042+1.86563*LN(F4889)+1.0563*LN(G4889))</f>
        <v>5.6950957515054322E-2</v>
      </c>
      <c r="L4889" t="s">
        <v>13</v>
      </c>
    </row>
    <row r="4890" spans="1:12" hidden="1" x14ac:dyDescent="0.3">
      <c r="A4890">
        <v>48</v>
      </c>
      <c r="B4890">
        <v>137</v>
      </c>
      <c r="C4890">
        <v>1</v>
      </c>
      <c r="D4890">
        <v>2</v>
      </c>
      <c r="E4890" t="s">
        <v>16</v>
      </c>
      <c r="F4890">
        <v>10</v>
      </c>
      <c r="G4890">
        <v>10</v>
      </c>
      <c r="J4890" s="1">
        <f t="shared" si="1029"/>
        <v>7.8539816339744835E-3</v>
      </c>
      <c r="K4890" s="2">
        <f t="shared" si="1037"/>
        <v>4.5847824058857317E-2</v>
      </c>
      <c r="L4890" t="s">
        <v>13</v>
      </c>
    </row>
    <row r="4891" spans="1:12" hidden="1" x14ac:dyDescent="0.3">
      <c r="A4891">
        <v>48</v>
      </c>
      <c r="B4891">
        <v>137</v>
      </c>
      <c r="C4891">
        <v>1</v>
      </c>
      <c r="D4891">
        <v>24</v>
      </c>
      <c r="E4891" t="s">
        <v>12</v>
      </c>
      <c r="F4891">
        <v>5</v>
      </c>
      <c r="G4891">
        <v>6</v>
      </c>
      <c r="J4891" s="1">
        <f t="shared" si="1029"/>
        <v>1.9634954084936209E-3</v>
      </c>
      <c r="K4891" s="2">
        <f>EXP(-9.7663+1.83097*LN(F4891)+1.09511*LN(G4891))</f>
        <v>7.7714870209617563E-3</v>
      </c>
      <c r="L4891" t="s">
        <v>13</v>
      </c>
    </row>
    <row r="4892" spans="1:12" hidden="1" x14ac:dyDescent="0.3">
      <c r="A4892">
        <v>48</v>
      </c>
      <c r="B4892">
        <v>137</v>
      </c>
      <c r="C4892">
        <v>1</v>
      </c>
      <c r="D4892">
        <v>24</v>
      </c>
      <c r="E4892" t="s">
        <v>18</v>
      </c>
      <c r="F4892">
        <v>10</v>
      </c>
      <c r="G4892">
        <v>5</v>
      </c>
      <c r="J4892" s="1">
        <f t="shared" si="1029"/>
        <v>7.8539816339744835E-3</v>
      </c>
      <c r="K4892" s="2">
        <f>EXP(-9.81042+1.86563*LN(F4892)+1.0563*LN(G4892))</f>
        <v>2.2046555420420225E-2</v>
      </c>
      <c r="L4892" t="s">
        <v>13</v>
      </c>
    </row>
    <row r="4893" spans="1:12" hidden="1" x14ac:dyDescent="0.3">
      <c r="A4893">
        <v>48</v>
      </c>
      <c r="B4893">
        <v>137</v>
      </c>
      <c r="C4893">
        <v>1</v>
      </c>
      <c r="D4893">
        <v>10</v>
      </c>
      <c r="E4893" t="s">
        <v>12</v>
      </c>
      <c r="F4893">
        <v>10</v>
      </c>
      <c r="G4893">
        <v>3</v>
      </c>
      <c r="J4893" s="1">
        <f t="shared" si="1029"/>
        <v>7.8539816339744835E-3</v>
      </c>
      <c r="K4893" s="2">
        <f t="shared" ref="K4893:K4894" si="1038">EXP(-9.7663+1.83097*LN(F4893)+1.09511*LN(G4893))</f>
        <v>1.2942556175112916E-2</v>
      </c>
      <c r="L4893" t="s">
        <v>13</v>
      </c>
    </row>
    <row r="4894" spans="1:12" hidden="1" x14ac:dyDescent="0.3">
      <c r="A4894">
        <v>48</v>
      </c>
      <c r="B4894">
        <v>137</v>
      </c>
      <c r="C4894">
        <v>1</v>
      </c>
      <c r="D4894">
        <v>14</v>
      </c>
      <c r="E4894" t="s">
        <v>14</v>
      </c>
      <c r="F4894">
        <v>5</v>
      </c>
      <c r="G4894">
        <v>3</v>
      </c>
      <c r="J4894" s="1">
        <f t="shared" si="1029"/>
        <v>1.9634954084936209E-3</v>
      </c>
      <c r="K4894" s="2">
        <f t="shared" si="1038"/>
        <v>3.6378364277704512E-3</v>
      </c>
      <c r="L4894" t="s">
        <v>13</v>
      </c>
    </row>
    <row r="4895" spans="1:12" hidden="1" x14ac:dyDescent="0.3">
      <c r="A4895">
        <v>48</v>
      </c>
      <c r="B4895">
        <v>137</v>
      </c>
      <c r="C4895">
        <v>1</v>
      </c>
      <c r="D4895">
        <v>24</v>
      </c>
      <c r="E4895" t="s">
        <v>18</v>
      </c>
      <c r="F4895">
        <v>10</v>
      </c>
      <c r="G4895">
        <v>3</v>
      </c>
      <c r="J4895" s="1">
        <f t="shared" si="1029"/>
        <v>7.8539816339744835E-3</v>
      </c>
      <c r="K4895" s="2">
        <f>EXP(-9.81042+1.86563*LN(F4895)+1.0563*LN(G4895))</f>
        <v>1.285292313179332E-2</v>
      </c>
      <c r="L4895" t="s">
        <v>13</v>
      </c>
    </row>
    <row r="4896" spans="1:12" hidden="1" x14ac:dyDescent="0.3">
      <c r="A4896">
        <v>48</v>
      </c>
      <c r="B4896">
        <v>137</v>
      </c>
      <c r="C4896">
        <v>1</v>
      </c>
      <c r="D4896">
        <v>10</v>
      </c>
      <c r="E4896" t="s">
        <v>12</v>
      </c>
      <c r="F4896">
        <v>25</v>
      </c>
      <c r="G4896">
        <v>6</v>
      </c>
      <c r="J4896" s="1">
        <f t="shared" si="1029"/>
        <v>4.9087385212340517E-2</v>
      </c>
      <c r="K4896" s="2">
        <f t="shared" ref="K4896:K4902" si="1039">EXP(-9.7663+1.83097*LN(F4896)+1.09511*LN(G4896))</f>
        <v>0.14801210491524977</v>
      </c>
      <c r="L4896" t="s">
        <v>17</v>
      </c>
    </row>
    <row r="4897" spans="1:12" hidden="1" x14ac:dyDescent="0.3">
      <c r="A4897">
        <v>48</v>
      </c>
      <c r="B4897">
        <v>137</v>
      </c>
      <c r="C4897">
        <v>1</v>
      </c>
      <c r="D4897">
        <v>24</v>
      </c>
      <c r="E4897" t="s">
        <v>15</v>
      </c>
      <c r="F4897">
        <v>5</v>
      </c>
      <c r="G4897">
        <v>3</v>
      </c>
      <c r="J4897" s="1">
        <f t="shared" si="1029"/>
        <v>1.9634954084936209E-3</v>
      </c>
      <c r="K4897" s="2">
        <f t="shared" si="1039"/>
        <v>3.6378364277704512E-3</v>
      </c>
      <c r="L4897" t="s">
        <v>13</v>
      </c>
    </row>
    <row r="4898" spans="1:12" hidden="1" x14ac:dyDescent="0.3">
      <c r="A4898">
        <v>48</v>
      </c>
      <c r="B4898">
        <v>137</v>
      </c>
      <c r="C4898">
        <v>1</v>
      </c>
      <c r="D4898">
        <v>24</v>
      </c>
      <c r="E4898" t="s">
        <v>15</v>
      </c>
      <c r="F4898">
        <v>10</v>
      </c>
      <c r="G4898">
        <v>5</v>
      </c>
      <c r="J4898" s="1">
        <f t="shared" si="1029"/>
        <v>7.8539816339744835E-3</v>
      </c>
      <c r="K4898" s="2">
        <f t="shared" si="1039"/>
        <v>2.2644818432641822E-2</v>
      </c>
      <c r="L4898" t="s">
        <v>13</v>
      </c>
    </row>
    <row r="4899" spans="1:12" hidden="1" x14ac:dyDescent="0.3">
      <c r="A4899">
        <v>48</v>
      </c>
      <c r="B4899">
        <v>137</v>
      </c>
      <c r="C4899">
        <v>1</v>
      </c>
      <c r="D4899">
        <v>24</v>
      </c>
      <c r="E4899" t="s">
        <v>15</v>
      </c>
      <c r="F4899">
        <v>15</v>
      </c>
      <c r="G4899">
        <v>6</v>
      </c>
      <c r="J4899" s="1">
        <f t="shared" si="1029"/>
        <v>1.7671458676442587E-2</v>
      </c>
      <c r="K4899" s="2">
        <f t="shared" si="1039"/>
        <v>5.8089659363338444E-2</v>
      </c>
      <c r="L4899" t="s">
        <v>13</v>
      </c>
    </row>
    <row r="4900" spans="1:12" hidden="1" x14ac:dyDescent="0.3">
      <c r="A4900">
        <v>48</v>
      </c>
      <c r="B4900">
        <v>137</v>
      </c>
      <c r="C4900">
        <v>1</v>
      </c>
      <c r="D4900">
        <v>24</v>
      </c>
      <c r="E4900" t="s">
        <v>15</v>
      </c>
      <c r="F4900">
        <v>10</v>
      </c>
      <c r="G4900">
        <v>6</v>
      </c>
      <c r="J4900" s="1">
        <f t="shared" si="1029"/>
        <v>7.8539816339744835E-3</v>
      </c>
      <c r="K4900" s="2">
        <f t="shared" si="1039"/>
        <v>2.7649101142956961E-2</v>
      </c>
      <c r="L4900" t="s">
        <v>13</v>
      </c>
    </row>
    <row r="4901" spans="1:12" hidden="1" x14ac:dyDescent="0.3">
      <c r="A4901">
        <v>48</v>
      </c>
      <c r="B4901">
        <v>137</v>
      </c>
      <c r="C4901">
        <v>1</v>
      </c>
      <c r="D4901">
        <v>24</v>
      </c>
      <c r="E4901" t="s">
        <v>15</v>
      </c>
      <c r="F4901">
        <v>5</v>
      </c>
      <c r="G4901">
        <v>6</v>
      </c>
      <c r="J4901" s="1">
        <f t="shared" si="1029"/>
        <v>1.9634954084936209E-3</v>
      </c>
      <c r="K4901" s="2">
        <f t="shared" si="1039"/>
        <v>7.7714870209617563E-3</v>
      </c>
      <c r="L4901" t="s">
        <v>13</v>
      </c>
    </row>
    <row r="4902" spans="1:12" hidden="1" x14ac:dyDescent="0.3">
      <c r="A4902">
        <v>48</v>
      </c>
      <c r="B4902">
        <v>137</v>
      </c>
      <c r="C4902">
        <v>1</v>
      </c>
      <c r="D4902">
        <v>10</v>
      </c>
      <c r="E4902" t="s">
        <v>12</v>
      </c>
      <c r="F4902">
        <v>5</v>
      </c>
      <c r="G4902">
        <v>3</v>
      </c>
      <c r="J4902" s="1">
        <f t="shared" si="1029"/>
        <v>1.9634954084936209E-3</v>
      </c>
      <c r="K4902" s="2">
        <f t="shared" si="1039"/>
        <v>3.6378364277704512E-3</v>
      </c>
      <c r="L4902" t="s">
        <v>13</v>
      </c>
    </row>
    <row r="4903" spans="1:12" hidden="1" x14ac:dyDescent="0.3">
      <c r="A4903">
        <v>48</v>
      </c>
      <c r="B4903">
        <v>137</v>
      </c>
      <c r="C4903">
        <v>1</v>
      </c>
      <c r="D4903">
        <v>24</v>
      </c>
      <c r="E4903" t="s">
        <v>18</v>
      </c>
      <c r="F4903">
        <v>5</v>
      </c>
      <c r="G4903">
        <v>3</v>
      </c>
      <c r="J4903" s="1">
        <f t="shared" si="1029"/>
        <v>1.9634954084936209E-3</v>
      </c>
      <c r="K4903" s="2">
        <f t="shared" ref="K4903:K4904" si="1040">EXP(-9.81042+1.86563*LN(F4903)+1.0563*LN(G4903))</f>
        <v>3.5268851656513989E-3</v>
      </c>
      <c r="L4903" t="s">
        <v>13</v>
      </c>
    </row>
    <row r="4904" spans="1:12" hidden="1" x14ac:dyDescent="0.3">
      <c r="A4904">
        <v>48</v>
      </c>
      <c r="B4904">
        <v>137</v>
      </c>
      <c r="C4904">
        <v>1</v>
      </c>
      <c r="D4904">
        <v>24</v>
      </c>
      <c r="E4904" t="s">
        <v>18</v>
      </c>
      <c r="F4904">
        <v>10</v>
      </c>
      <c r="G4904">
        <v>6</v>
      </c>
      <c r="J4904" s="1">
        <f t="shared" si="1029"/>
        <v>7.8539816339744835E-3</v>
      </c>
      <c r="K4904" s="2">
        <f t="shared" si="1040"/>
        <v>2.6728826664807165E-2</v>
      </c>
      <c r="L4904" t="s">
        <v>13</v>
      </c>
    </row>
    <row r="4905" spans="1:12" hidden="1" x14ac:dyDescent="0.3">
      <c r="A4905">
        <v>48</v>
      </c>
      <c r="B4905">
        <v>137</v>
      </c>
      <c r="C4905">
        <v>1</v>
      </c>
      <c r="D4905">
        <v>22</v>
      </c>
      <c r="E4905" t="s">
        <v>15</v>
      </c>
      <c r="F4905">
        <v>5</v>
      </c>
      <c r="G4905">
        <v>3</v>
      </c>
      <c r="J4905" s="1">
        <f t="shared" si="1029"/>
        <v>1.9634954084936209E-3</v>
      </c>
      <c r="K4905" s="2">
        <f t="shared" ref="K4905:K4909" si="1041">EXP(-9.7663+1.83097*LN(F4905)+1.09511*LN(G4905))</f>
        <v>3.6378364277704512E-3</v>
      </c>
      <c r="L4905" t="s">
        <v>13</v>
      </c>
    </row>
    <row r="4906" spans="1:12" hidden="1" x14ac:dyDescent="0.3">
      <c r="A4906">
        <v>48</v>
      </c>
      <c r="B4906">
        <v>137</v>
      </c>
      <c r="C4906">
        <v>1</v>
      </c>
      <c r="D4906">
        <v>24</v>
      </c>
      <c r="E4906" t="s">
        <v>12</v>
      </c>
      <c r="F4906">
        <v>15</v>
      </c>
      <c r="G4906">
        <v>6</v>
      </c>
      <c r="J4906" s="1">
        <f t="shared" si="1029"/>
        <v>1.7671458676442587E-2</v>
      </c>
      <c r="K4906" s="2">
        <f t="shared" si="1041"/>
        <v>5.8089659363338444E-2</v>
      </c>
      <c r="L4906" t="s">
        <v>13</v>
      </c>
    </row>
    <row r="4907" spans="1:12" hidden="1" x14ac:dyDescent="0.3">
      <c r="A4907">
        <v>48</v>
      </c>
      <c r="B4907">
        <v>137</v>
      </c>
      <c r="C4907">
        <v>1</v>
      </c>
      <c r="D4907">
        <v>24</v>
      </c>
      <c r="E4907" t="s">
        <v>12</v>
      </c>
      <c r="F4907">
        <v>10</v>
      </c>
      <c r="G4907">
        <v>6</v>
      </c>
      <c r="J4907" s="1">
        <f t="shared" si="1029"/>
        <v>7.8539816339744835E-3</v>
      </c>
      <c r="K4907" s="2">
        <f t="shared" si="1041"/>
        <v>2.7649101142956961E-2</v>
      </c>
      <c r="L4907" t="s">
        <v>13</v>
      </c>
    </row>
    <row r="4908" spans="1:12" hidden="1" x14ac:dyDescent="0.3">
      <c r="A4908">
        <v>48</v>
      </c>
      <c r="B4908">
        <v>137</v>
      </c>
      <c r="C4908">
        <v>1</v>
      </c>
      <c r="D4908">
        <v>24</v>
      </c>
      <c r="E4908" t="s">
        <v>12</v>
      </c>
      <c r="F4908">
        <v>10</v>
      </c>
      <c r="G4908">
        <v>6</v>
      </c>
      <c r="J4908" s="1">
        <f t="shared" si="1029"/>
        <v>7.8539816339744835E-3</v>
      </c>
      <c r="K4908" s="2">
        <f t="shared" si="1041"/>
        <v>2.7649101142956961E-2</v>
      </c>
      <c r="L4908" t="s">
        <v>13</v>
      </c>
    </row>
    <row r="4909" spans="1:12" hidden="1" x14ac:dyDescent="0.3">
      <c r="A4909">
        <v>48</v>
      </c>
      <c r="B4909">
        <v>137</v>
      </c>
      <c r="C4909">
        <v>1</v>
      </c>
      <c r="D4909">
        <v>24</v>
      </c>
      <c r="E4909" t="s">
        <v>12</v>
      </c>
      <c r="F4909">
        <v>15</v>
      </c>
      <c r="G4909">
        <v>6</v>
      </c>
      <c r="J4909" s="1">
        <f t="shared" si="1029"/>
        <v>1.7671458676442587E-2</v>
      </c>
      <c r="K4909" s="2">
        <f t="shared" si="1041"/>
        <v>5.8089659363338444E-2</v>
      </c>
      <c r="L4909" t="s">
        <v>13</v>
      </c>
    </row>
    <row r="4910" spans="1:12" hidden="1" x14ac:dyDescent="0.3">
      <c r="A4910">
        <v>48</v>
      </c>
      <c r="B4910">
        <v>137</v>
      </c>
      <c r="C4910">
        <v>1</v>
      </c>
      <c r="D4910">
        <v>24</v>
      </c>
      <c r="E4910" t="s">
        <v>18</v>
      </c>
      <c r="F4910">
        <v>15</v>
      </c>
      <c r="G4910">
        <v>6</v>
      </c>
      <c r="J4910" s="1">
        <f t="shared" si="1029"/>
        <v>1.7671458676442587E-2</v>
      </c>
      <c r="K4910" s="2">
        <f>EXP(-9.81042+1.86563*LN(F4910)+1.0563*LN(G4910))</f>
        <v>5.6950957515054322E-2</v>
      </c>
      <c r="L4910" t="s">
        <v>13</v>
      </c>
    </row>
    <row r="4911" spans="1:12" hidden="1" x14ac:dyDescent="0.3">
      <c r="A4911">
        <v>48</v>
      </c>
      <c r="B4911">
        <v>138</v>
      </c>
      <c r="C4911">
        <v>1</v>
      </c>
      <c r="D4911">
        <v>24</v>
      </c>
      <c r="E4911" t="s">
        <v>12</v>
      </c>
      <c r="F4911">
        <v>15</v>
      </c>
      <c r="G4911">
        <v>6</v>
      </c>
      <c r="J4911" s="1">
        <f t="shared" si="1029"/>
        <v>1.7671458676442587E-2</v>
      </c>
      <c r="K4911" s="2">
        <f>EXP(-9.7663+1.83097*LN(F4911)+1.09511*LN(G4911))</f>
        <v>5.8089659363338444E-2</v>
      </c>
      <c r="L4911" t="s">
        <v>13</v>
      </c>
    </row>
    <row r="4912" spans="1:12" hidden="1" x14ac:dyDescent="0.3">
      <c r="A4912">
        <v>48</v>
      </c>
      <c r="B4912">
        <v>138</v>
      </c>
      <c r="C4912">
        <v>1</v>
      </c>
      <c r="D4912">
        <v>24</v>
      </c>
      <c r="E4912" t="s">
        <v>18</v>
      </c>
      <c r="F4912">
        <v>10</v>
      </c>
      <c r="G4912">
        <v>6</v>
      </c>
      <c r="J4912" s="1">
        <f t="shared" si="1029"/>
        <v>7.8539816339744835E-3</v>
      </c>
      <c r="K4912" s="2">
        <f t="shared" ref="K4912:K4913" si="1042">EXP(-9.81042+1.86563*LN(F4912)+1.0563*LN(G4912))</f>
        <v>2.6728826664807165E-2</v>
      </c>
      <c r="L4912" t="s">
        <v>13</v>
      </c>
    </row>
    <row r="4913" spans="1:12" hidden="1" x14ac:dyDescent="0.3">
      <c r="A4913">
        <v>48</v>
      </c>
      <c r="B4913">
        <v>138</v>
      </c>
      <c r="C4913">
        <v>1</v>
      </c>
      <c r="D4913">
        <v>24</v>
      </c>
      <c r="E4913" t="s">
        <v>18</v>
      </c>
      <c r="F4913">
        <v>10</v>
      </c>
      <c r="G4913">
        <v>6</v>
      </c>
      <c r="J4913" s="1">
        <f t="shared" si="1029"/>
        <v>7.8539816339744835E-3</v>
      </c>
      <c r="K4913" s="2">
        <f t="shared" si="1042"/>
        <v>2.6728826664807165E-2</v>
      </c>
      <c r="L4913" t="s">
        <v>13</v>
      </c>
    </row>
    <row r="4914" spans="1:12" hidden="1" x14ac:dyDescent="0.3">
      <c r="A4914">
        <v>48</v>
      </c>
      <c r="B4914">
        <v>138</v>
      </c>
      <c r="C4914">
        <v>1</v>
      </c>
      <c r="D4914">
        <v>14</v>
      </c>
      <c r="E4914" t="s">
        <v>14</v>
      </c>
      <c r="F4914">
        <v>5</v>
      </c>
      <c r="G4914">
        <v>3</v>
      </c>
      <c r="J4914" s="1">
        <f t="shared" si="1029"/>
        <v>1.9634954084936209E-3</v>
      </c>
      <c r="K4914" s="2">
        <f t="shared" ref="K4914:K4915" si="1043">EXP(-9.7663+1.83097*LN(F4914)+1.09511*LN(G4914))</f>
        <v>3.6378364277704512E-3</v>
      </c>
      <c r="L4914" t="s">
        <v>13</v>
      </c>
    </row>
    <row r="4915" spans="1:12" hidden="1" x14ac:dyDescent="0.3">
      <c r="A4915">
        <v>48</v>
      </c>
      <c r="B4915">
        <v>138</v>
      </c>
      <c r="C4915">
        <v>1</v>
      </c>
      <c r="D4915">
        <v>14</v>
      </c>
      <c r="E4915" t="s">
        <v>14</v>
      </c>
      <c r="F4915">
        <v>5</v>
      </c>
      <c r="G4915">
        <v>3</v>
      </c>
      <c r="J4915" s="1">
        <f t="shared" si="1029"/>
        <v>1.9634954084936209E-3</v>
      </c>
      <c r="K4915" s="2">
        <f t="shared" si="1043"/>
        <v>3.6378364277704512E-3</v>
      </c>
      <c r="L4915" t="s">
        <v>13</v>
      </c>
    </row>
    <row r="4916" spans="1:12" hidden="1" x14ac:dyDescent="0.3">
      <c r="A4916">
        <v>48</v>
      </c>
      <c r="B4916">
        <v>138</v>
      </c>
      <c r="C4916">
        <v>1</v>
      </c>
      <c r="D4916">
        <v>24</v>
      </c>
      <c r="E4916" t="s">
        <v>18</v>
      </c>
      <c r="F4916">
        <v>10</v>
      </c>
      <c r="G4916">
        <v>6</v>
      </c>
      <c r="J4916" s="1">
        <f t="shared" si="1029"/>
        <v>7.8539816339744835E-3</v>
      </c>
      <c r="K4916" s="2">
        <f>EXP(-9.81042+1.86563*LN(F4916)+1.0563*LN(G4916))</f>
        <v>2.6728826664807165E-2</v>
      </c>
      <c r="L4916" t="s">
        <v>13</v>
      </c>
    </row>
    <row r="4917" spans="1:12" hidden="1" x14ac:dyDescent="0.3">
      <c r="A4917">
        <v>48</v>
      </c>
      <c r="B4917">
        <v>138</v>
      </c>
      <c r="C4917">
        <v>1</v>
      </c>
      <c r="D4917">
        <v>24</v>
      </c>
      <c r="E4917" t="s">
        <v>12</v>
      </c>
      <c r="F4917">
        <v>10</v>
      </c>
      <c r="G4917">
        <v>6</v>
      </c>
      <c r="J4917" s="1">
        <f t="shared" si="1029"/>
        <v>7.8539816339744835E-3</v>
      </c>
      <c r="K4917" s="2">
        <f t="shared" ref="K4917:K4920" si="1044">EXP(-9.7663+1.83097*LN(F4917)+1.09511*LN(G4917))</f>
        <v>2.7649101142956961E-2</v>
      </c>
      <c r="L4917" t="s">
        <v>13</v>
      </c>
    </row>
    <row r="4918" spans="1:12" hidden="1" x14ac:dyDescent="0.3">
      <c r="A4918">
        <v>48</v>
      </c>
      <c r="B4918">
        <v>138</v>
      </c>
      <c r="C4918">
        <v>1</v>
      </c>
      <c r="D4918">
        <v>24</v>
      </c>
      <c r="E4918" t="s">
        <v>12</v>
      </c>
      <c r="F4918">
        <v>15</v>
      </c>
      <c r="G4918">
        <v>6</v>
      </c>
      <c r="J4918" s="1">
        <f t="shared" si="1029"/>
        <v>1.7671458676442587E-2</v>
      </c>
      <c r="K4918" s="2">
        <f t="shared" si="1044"/>
        <v>5.8089659363338444E-2</v>
      </c>
      <c r="L4918" t="s">
        <v>13</v>
      </c>
    </row>
    <row r="4919" spans="1:12" hidden="1" x14ac:dyDescent="0.3">
      <c r="A4919">
        <v>48</v>
      </c>
      <c r="B4919">
        <v>138</v>
      </c>
      <c r="C4919">
        <v>1</v>
      </c>
      <c r="D4919">
        <v>24</v>
      </c>
      <c r="E4919" t="s">
        <v>12</v>
      </c>
      <c r="F4919">
        <v>15</v>
      </c>
      <c r="G4919">
        <v>6</v>
      </c>
      <c r="J4919" s="1">
        <f t="shared" si="1029"/>
        <v>1.7671458676442587E-2</v>
      </c>
      <c r="K4919" s="2">
        <f t="shared" si="1044"/>
        <v>5.8089659363338444E-2</v>
      </c>
      <c r="L4919" t="s">
        <v>13</v>
      </c>
    </row>
    <row r="4920" spans="1:12" hidden="1" x14ac:dyDescent="0.3">
      <c r="A4920">
        <v>48</v>
      </c>
      <c r="B4920">
        <v>138</v>
      </c>
      <c r="C4920">
        <v>1</v>
      </c>
      <c r="D4920">
        <v>24</v>
      </c>
      <c r="E4920" t="s">
        <v>12</v>
      </c>
      <c r="F4920">
        <v>10</v>
      </c>
      <c r="G4920">
        <v>6</v>
      </c>
      <c r="J4920" s="1">
        <f t="shared" si="1029"/>
        <v>7.8539816339744835E-3</v>
      </c>
      <c r="K4920" s="2">
        <f t="shared" si="1044"/>
        <v>2.7649101142956961E-2</v>
      </c>
      <c r="L4920" t="s">
        <v>13</v>
      </c>
    </row>
    <row r="4921" spans="1:12" hidden="1" x14ac:dyDescent="0.3">
      <c r="A4921">
        <v>48</v>
      </c>
      <c r="B4921">
        <v>138</v>
      </c>
      <c r="C4921">
        <v>1</v>
      </c>
      <c r="D4921">
        <v>24</v>
      </c>
      <c r="E4921" t="s">
        <v>18</v>
      </c>
      <c r="F4921">
        <v>5</v>
      </c>
      <c r="G4921">
        <v>6</v>
      </c>
      <c r="J4921" s="1">
        <f t="shared" si="1029"/>
        <v>1.9634954084936209E-3</v>
      </c>
      <c r="K4921" s="2">
        <f>EXP(-9.81042+1.86563*LN(F4921)+1.0563*LN(G4921))</f>
        <v>7.3344795804612326E-3</v>
      </c>
      <c r="L4921" t="s">
        <v>13</v>
      </c>
    </row>
    <row r="4922" spans="1:12" hidden="1" x14ac:dyDescent="0.3">
      <c r="A4922">
        <v>48</v>
      </c>
      <c r="B4922">
        <v>138</v>
      </c>
      <c r="C4922">
        <v>1</v>
      </c>
      <c r="D4922">
        <v>10</v>
      </c>
      <c r="E4922" t="s">
        <v>12</v>
      </c>
      <c r="F4922">
        <v>5</v>
      </c>
      <c r="G4922">
        <v>3</v>
      </c>
      <c r="J4922" s="1">
        <f t="shared" si="1029"/>
        <v>1.9634954084936209E-3</v>
      </c>
      <c r="K4922" s="2">
        <f>EXP(-9.7663+1.83097*LN(F4922)+1.09511*LN(G4922))</f>
        <v>3.6378364277704512E-3</v>
      </c>
      <c r="L4922" t="s">
        <v>13</v>
      </c>
    </row>
    <row r="4923" spans="1:12" hidden="1" x14ac:dyDescent="0.3">
      <c r="A4923">
        <v>48</v>
      </c>
      <c r="B4923">
        <v>138</v>
      </c>
      <c r="C4923">
        <v>1</v>
      </c>
      <c r="D4923">
        <v>24</v>
      </c>
      <c r="E4923" t="s">
        <v>18</v>
      </c>
      <c r="F4923">
        <v>5</v>
      </c>
      <c r="G4923">
        <v>3</v>
      </c>
      <c r="J4923" s="1">
        <f t="shared" si="1029"/>
        <v>1.9634954084936209E-3</v>
      </c>
      <c r="K4923" s="2">
        <f t="shared" ref="K4923:K4924" si="1045">EXP(-9.81042+1.86563*LN(F4923)+1.0563*LN(G4923))</f>
        <v>3.5268851656513989E-3</v>
      </c>
      <c r="L4923" t="s">
        <v>13</v>
      </c>
    </row>
    <row r="4924" spans="1:12" hidden="1" x14ac:dyDescent="0.3">
      <c r="A4924">
        <v>48</v>
      </c>
      <c r="B4924">
        <v>138</v>
      </c>
      <c r="C4924">
        <v>1</v>
      </c>
      <c r="D4924">
        <v>24</v>
      </c>
      <c r="E4924" t="s">
        <v>18</v>
      </c>
      <c r="F4924">
        <v>10</v>
      </c>
      <c r="G4924">
        <v>6</v>
      </c>
      <c r="J4924" s="1">
        <f t="shared" si="1029"/>
        <v>7.8539816339744835E-3</v>
      </c>
      <c r="K4924" s="2">
        <f t="shared" si="1045"/>
        <v>2.6728826664807165E-2</v>
      </c>
      <c r="L4924" t="s">
        <v>13</v>
      </c>
    </row>
    <row r="4925" spans="1:12" hidden="1" x14ac:dyDescent="0.3">
      <c r="A4925">
        <v>48</v>
      </c>
      <c r="B4925">
        <v>138</v>
      </c>
      <c r="C4925">
        <v>1</v>
      </c>
      <c r="D4925">
        <v>22</v>
      </c>
      <c r="E4925" t="s">
        <v>15</v>
      </c>
      <c r="F4925">
        <v>5</v>
      </c>
      <c r="G4925">
        <v>3</v>
      </c>
      <c r="J4925" s="1">
        <f t="shared" si="1029"/>
        <v>1.9634954084936209E-3</v>
      </c>
      <c r="K4925" s="2">
        <f t="shared" ref="K4925:K4929" si="1046">EXP(-9.7663+1.83097*LN(F4925)+1.09511*LN(G4925))</f>
        <v>3.6378364277704512E-3</v>
      </c>
      <c r="L4925" t="s">
        <v>13</v>
      </c>
    </row>
    <row r="4926" spans="1:12" hidden="1" x14ac:dyDescent="0.3">
      <c r="A4926">
        <v>48</v>
      </c>
      <c r="B4926">
        <v>138</v>
      </c>
      <c r="C4926">
        <v>1</v>
      </c>
      <c r="D4926">
        <v>24</v>
      </c>
      <c r="E4926" t="s">
        <v>12</v>
      </c>
      <c r="F4926">
        <v>15</v>
      </c>
      <c r="G4926">
        <v>6</v>
      </c>
      <c r="J4926" s="1">
        <f t="shared" si="1029"/>
        <v>1.7671458676442587E-2</v>
      </c>
      <c r="K4926" s="2">
        <f t="shared" si="1046"/>
        <v>5.8089659363338444E-2</v>
      </c>
      <c r="L4926" t="s">
        <v>13</v>
      </c>
    </row>
    <row r="4927" spans="1:12" hidden="1" x14ac:dyDescent="0.3">
      <c r="A4927">
        <v>48</v>
      </c>
      <c r="B4927">
        <v>138</v>
      </c>
      <c r="C4927">
        <v>1</v>
      </c>
      <c r="D4927">
        <v>24</v>
      </c>
      <c r="E4927" t="s">
        <v>12</v>
      </c>
      <c r="F4927">
        <v>10</v>
      </c>
      <c r="G4927">
        <v>6</v>
      </c>
      <c r="J4927" s="1">
        <f t="shared" si="1029"/>
        <v>7.8539816339744835E-3</v>
      </c>
      <c r="K4927" s="2">
        <f t="shared" si="1046"/>
        <v>2.7649101142956961E-2</v>
      </c>
      <c r="L4927" t="s">
        <v>13</v>
      </c>
    </row>
    <row r="4928" spans="1:12" hidden="1" x14ac:dyDescent="0.3">
      <c r="A4928">
        <v>48</v>
      </c>
      <c r="B4928">
        <v>138</v>
      </c>
      <c r="C4928">
        <v>1</v>
      </c>
      <c r="D4928">
        <v>24</v>
      </c>
      <c r="E4928" t="s">
        <v>12</v>
      </c>
      <c r="F4928">
        <v>10</v>
      </c>
      <c r="G4928">
        <v>6</v>
      </c>
      <c r="J4928" s="1">
        <f t="shared" si="1029"/>
        <v>7.8539816339744835E-3</v>
      </c>
      <c r="K4928" s="2">
        <f t="shared" si="1046"/>
        <v>2.7649101142956961E-2</v>
      </c>
      <c r="L4928" t="s">
        <v>13</v>
      </c>
    </row>
    <row r="4929" spans="1:12" hidden="1" x14ac:dyDescent="0.3">
      <c r="A4929">
        <v>48</v>
      </c>
      <c r="B4929">
        <v>138</v>
      </c>
      <c r="C4929">
        <v>1</v>
      </c>
      <c r="D4929">
        <v>24</v>
      </c>
      <c r="E4929" t="s">
        <v>12</v>
      </c>
      <c r="F4929">
        <v>15</v>
      </c>
      <c r="G4929">
        <v>6</v>
      </c>
      <c r="J4929" s="1">
        <f t="shared" si="1029"/>
        <v>1.7671458676442587E-2</v>
      </c>
      <c r="K4929" s="2">
        <f t="shared" si="1046"/>
        <v>5.8089659363338444E-2</v>
      </c>
      <c r="L4929" t="s">
        <v>13</v>
      </c>
    </row>
    <row r="4930" spans="1:12" hidden="1" x14ac:dyDescent="0.3">
      <c r="A4930">
        <v>48</v>
      </c>
      <c r="B4930">
        <v>138</v>
      </c>
      <c r="C4930">
        <v>1</v>
      </c>
      <c r="D4930">
        <v>24</v>
      </c>
      <c r="E4930" t="s">
        <v>18</v>
      </c>
      <c r="F4930">
        <v>15</v>
      </c>
      <c r="G4930">
        <v>6</v>
      </c>
      <c r="J4930" s="1">
        <f t="shared" si="1029"/>
        <v>1.7671458676442587E-2</v>
      </c>
      <c r="K4930" s="2">
        <f t="shared" ref="K4930:K4931" si="1047">EXP(-9.81042+1.86563*LN(F4930)+1.0563*LN(G4930))</f>
        <v>5.6950957515054322E-2</v>
      </c>
      <c r="L4930" t="s">
        <v>13</v>
      </c>
    </row>
    <row r="4931" spans="1:12" hidden="1" x14ac:dyDescent="0.3">
      <c r="A4931">
        <v>48</v>
      </c>
      <c r="B4931">
        <v>138</v>
      </c>
      <c r="C4931">
        <v>1</v>
      </c>
      <c r="D4931">
        <v>24</v>
      </c>
      <c r="E4931" t="s">
        <v>18</v>
      </c>
      <c r="F4931">
        <v>10</v>
      </c>
      <c r="G4931">
        <v>6</v>
      </c>
      <c r="J4931" s="1">
        <f t="shared" ref="J4931:J4994" si="1048">((F4931*F4931/10000)*(PI()/4*C4931))</f>
        <v>7.8539816339744835E-3</v>
      </c>
      <c r="K4931" s="2">
        <f t="shared" si="1047"/>
        <v>2.6728826664807165E-2</v>
      </c>
      <c r="L4931" t="s">
        <v>13</v>
      </c>
    </row>
    <row r="4932" spans="1:12" hidden="1" x14ac:dyDescent="0.3">
      <c r="A4932">
        <v>48</v>
      </c>
      <c r="B4932">
        <v>138</v>
      </c>
      <c r="C4932">
        <v>1</v>
      </c>
      <c r="D4932">
        <v>24</v>
      </c>
      <c r="E4932" t="s">
        <v>12</v>
      </c>
      <c r="F4932">
        <v>5</v>
      </c>
      <c r="G4932">
        <v>6</v>
      </c>
      <c r="J4932" s="1">
        <f t="shared" si="1048"/>
        <v>1.9634954084936209E-3</v>
      </c>
      <c r="K4932" s="2">
        <f>EXP(-9.7663+1.83097*LN(F4932)+1.09511*LN(G4932))</f>
        <v>7.7714870209617563E-3</v>
      </c>
      <c r="L4932" t="s">
        <v>13</v>
      </c>
    </row>
    <row r="4933" spans="1:12" hidden="1" x14ac:dyDescent="0.3">
      <c r="A4933">
        <v>48</v>
      </c>
      <c r="B4933">
        <v>138</v>
      </c>
      <c r="C4933">
        <v>1</v>
      </c>
      <c r="D4933">
        <v>24</v>
      </c>
      <c r="E4933" t="s">
        <v>18</v>
      </c>
      <c r="F4933">
        <v>10</v>
      </c>
      <c r="G4933">
        <v>5</v>
      </c>
      <c r="J4933" s="1">
        <f t="shared" si="1048"/>
        <v>7.8539816339744835E-3</v>
      </c>
      <c r="K4933" s="2">
        <f>EXP(-9.81042+1.86563*LN(F4933)+1.0563*LN(G4933))</f>
        <v>2.2046555420420225E-2</v>
      </c>
      <c r="L4933" t="s">
        <v>13</v>
      </c>
    </row>
    <row r="4934" spans="1:12" hidden="1" x14ac:dyDescent="0.3">
      <c r="A4934">
        <v>48</v>
      </c>
      <c r="B4934">
        <v>138</v>
      </c>
      <c r="C4934">
        <v>1</v>
      </c>
      <c r="D4934">
        <v>10</v>
      </c>
      <c r="E4934" t="s">
        <v>12</v>
      </c>
      <c r="F4934">
        <v>10</v>
      </c>
      <c r="G4934">
        <v>3</v>
      </c>
      <c r="J4934" s="1">
        <f t="shared" si="1048"/>
        <v>7.8539816339744835E-3</v>
      </c>
      <c r="K4934" s="2">
        <f t="shared" ref="K4934:K4935" si="1049">EXP(-9.7663+1.83097*LN(F4934)+1.09511*LN(G4934))</f>
        <v>1.2942556175112916E-2</v>
      </c>
      <c r="L4934" t="s">
        <v>13</v>
      </c>
    </row>
    <row r="4935" spans="1:12" hidden="1" x14ac:dyDescent="0.3">
      <c r="A4935">
        <v>48</v>
      </c>
      <c r="B4935">
        <v>138</v>
      </c>
      <c r="C4935">
        <v>1</v>
      </c>
      <c r="D4935">
        <v>14</v>
      </c>
      <c r="E4935" t="s">
        <v>14</v>
      </c>
      <c r="F4935">
        <v>5</v>
      </c>
      <c r="G4935">
        <v>3</v>
      </c>
      <c r="J4935" s="1">
        <f t="shared" si="1048"/>
        <v>1.9634954084936209E-3</v>
      </c>
      <c r="K4935" s="2">
        <f t="shared" si="1049"/>
        <v>3.6378364277704512E-3</v>
      </c>
      <c r="L4935" t="s">
        <v>13</v>
      </c>
    </row>
    <row r="4936" spans="1:12" hidden="1" x14ac:dyDescent="0.3">
      <c r="A4936">
        <v>48</v>
      </c>
      <c r="B4936">
        <v>138</v>
      </c>
      <c r="C4936">
        <v>1</v>
      </c>
      <c r="D4936">
        <v>24</v>
      </c>
      <c r="E4936" t="s">
        <v>18</v>
      </c>
      <c r="F4936">
        <v>10</v>
      </c>
      <c r="G4936">
        <v>3</v>
      </c>
      <c r="J4936" s="1">
        <f t="shared" si="1048"/>
        <v>7.8539816339744835E-3</v>
      </c>
      <c r="K4936" s="2">
        <f>EXP(-9.81042+1.86563*LN(F4936)+1.0563*LN(G4936))</f>
        <v>1.285292313179332E-2</v>
      </c>
      <c r="L4936" t="s">
        <v>13</v>
      </c>
    </row>
    <row r="4937" spans="1:12" hidden="1" x14ac:dyDescent="0.3">
      <c r="A4937">
        <v>48</v>
      </c>
      <c r="B4937">
        <v>138</v>
      </c>
      <c r="C4937">
        <v>1</v>
      </c>
      <c r="D4937">
        <v>10</v>
      </c>
      <c r="E4937" t="s">
        <v>12</v>
      </c>
      <c r="F4937">
        <v>25</v>
      </c>
      <c r="G4937">
        <v>6</v>
      </c>
      <c r="J4937" s="1">
        <f t="shared" si="1048"/>
        <v>4.9087385212340517E-2</v>
      </c>
      <c r="K4937" s="2">
        <f t="shared" ref="K4937:K4943" si="1050">EXP(-9.7663+1.83097*LN(F4937)+1.09511*LN(G4937))</f>
        <v>0.14801210491524977</v>
      </c>
      <c r="L4937" t="s">
        <v>17</v>
      </c>
    </row>
    <row r="4938" spans="1:12" hidden="1" x14ac:dyDescent="0.3">
      <c r="A4938">
        <v>48</v>
      </c>
      <c r="B4938">
        <v>138</v>
      </c>
      <c r="C4938">
        <v>1</v>
      </c>
      <c r="D4938">
        <v>24</v>
      </c>
      <c r="E4938" t="s">
        <v>15</v>
      </c>
      <c r="F4938">
        <v>5</v>
      </c>
      <c r="G4938">
        <v>3</v>
      </c>
      <c r="J4938" s="1">
        <f t="shared" si="1048"/>
        <v>1.9634954084936209E-3</v>
      </c>
      <c r="K4938" s="2">
        <f t="shared" si="1050"/>
        <v>3.6378364277704512E-3</v>
      </c>
      <c r="L4938" t="s">
        <v>13</v>
      </c>
    </row>
    <row r="4939" spans="1:12" hidden="1" x14ac:dyDescent="0.3">
      <c r="A4939">
        <v>48</v>
      </c>
      <c r="B4939">
        <v>138</v>
      </c>
      <c r="C4939">
        <v>1</v>
      </c>
      <c r="D4939">
        <v>24</v>
      </c>
      <c r="E4939" t="s">
        <v>15</v>
      </c>
      <c r="F4939">
        <v>10</v>
      </c>
      <c r="G4939">
        <v>5</v>
      </c>
      <c r="J4939" s="1">
        <f t="shared" si="1048"/>
        <v>7.8539816339744835E-3</v>
      </c>
      <c r="K4939" s="2">
        <f t="shared" si="1050"/>
        <v>2.2644818432641822E-2</v>
      </c>
      <c r="L4939" t="s">
        <v>13</v>
      </c>
    </row>
    <row r="4940" spans="1:12" hidden="1" x14ac:dyDescent="0.3">
      <c r="A4940">
        <v>48</v>
      </c>
      <c r="B4940">
        <v>138</v>
      </c>
      <c r="C4940">
        <v>1</v>
      </c>
      <c r="D4940">
        <v>24</v>
      </c>
      <c r="E4940" t="s">
        <v>15</v>
      </c>
      <c r="F4940">
        <v>15</v>
      </c>
      <c r="G4940">
        <v>6</v>
      </c>
      <c r="J4940" s="1">
        <f t="shared" si="1048"/>
        <v>1.7671458676442587E-2</v>
      </c>
      <c r="K4940" s="2">
        <f t="shared" si="1050"/>
        <v>5.8089659363338444E-2</v>
      </c>
      <c r="L4940" t="s">
        <v>13</v>
      </c>
    </row>
    <row r="4941" spans="1:12" hidden="1" x14ac:dyDescent="0.3">
      <c r="A4941">
        <v>48</v>
      </c>
      <c r="B4941">
        <v>138</v>
      </c>
      <c r="C4941">
        <v>1</v>
      </c>
      <c r="D4941">
        <v>24</v>
      </c>
      <c r="E4941" t="s">
        <v>15</v>
      </c>
      <c r="F4941">
        <v>10</v>
      </c>
      <c r="G4941">
        <v>6</v>
      </c>
      <c r="J4941" s="1">
        <f t="shared" si="1048"/>
        <v>7.8539816339744835E-3</v>
      </c>
      <c r="K4941" s="2">
        <f t="shared" si="1050"/>
        <v>2.7649101142956961E-2</v>
      </c>
      <c r="L4941" t="s">
        <v>13</v>
      </c>
    </row>
    <row r="4942" spans="1:12" hidden="1" x14ac:dyDescent="0.3">
      <c r="A4942">
        <v>48</v>
      </c>
      <c r="B4942">
        <v>138</v>
      </c>
      <c r="C4942">
        <v>1</v>
      </c>
      <c r="D4942">
        <v>24</v>
      </c>
      <c r="E4942" t="s">
        <v>15</v>
      </c>
      <c r="F4942">
        <v>5</v>
      </c>
      <c r="G4942">
        <v>6</v>
      </c>
      <c r="J4942" s="1">
        <f t="shared" si="1048"/>
        <v>1.9634954084936209E-3</v>
      </c>
      <c r="K4942" s="2">
        <f t="shared" si="1050"/>
        <v>7.7714870209617563E-3</v>
      </c>
      <c r="L4942" t="s">
        <v>13</v>
      </c>
    </row>
    <row r="4943" spans="1:12" hidden="1" x14ac:dyDescent="0.3">
      <c r="A4943">
        <v>48</v>
      </c>
      <c r="B4943">
        <v>138</v>
      </c>
      <c r="C4943">
        <v>1</v>
      </c>
      <c r="D4943">
        <v>10</v>
      </c>
      <c r="E4943" t="s">
        <v>12</v>
      </c>
      <c r="F4943">
        <v>5</v>
      </c>
      <c r="G4943">
        <v>3</v>
      </c>
      <c r="J4943" s="1">
        <f t="shared" si="1048"/>
        <v>1.9634954084936209E-3</v>
      </c>
      <c r="K4943" s="2">
        <f t="shared" si="1050"/>
        <v>3.6378364277704512E-3</v>
      </c>
      <c r="L4943" t="s">
        <v>13</v>
      </c>
    </row>
    <row r="4944" spans="1:12" hidden="1" x14ac:dyDescent="0.3">
      <c r="A4944">
        <v>48</v>
      </c>
      <c r="B4944">
        <v>138</v>
      </c>
      <c r="C4944">
        <v>1</v>
      </c>
      <c r="D4944">
        <v>24</v>
      </c>
      <c r="E4944" t="s">
        <v>18</v>
      </c>
      <c r="F4944">
        <v>5</v>
      </c>
      <c r="G4944">
        <v>3</v>
      </c>
      <c r="J4944" s="1">
        <f t="shared" si="1048"/>
        <v>1.9634954084936209E-3</v>
      </c>
      <c r="K4944" s="2">
        <f t="shared" ref="K4944:K4945" si="1051">EXP(-9.81042+1.86563*LN(F4944)+1.0563*LN(G4944))</f>
        <v>3.5268851656513989E-3</v>
      </c>
      <c r="L4944" t="s">
        <v>13</v>
      </c>
    </row>
    <row r="4945" spans="1:12" hidden="1" x14ac:dyDescent="0.3">
      <c r="A4945">
        <v>48</v>
      </c>
      <c r="B4945">
        <v>138</v>
      </c>
      <c r="C4945">
        <v>1</v>
      </c>
      <c r="D4945">
        <v>24</v>
      </c>
      <c r="E4945" t="s">
        <v>18</v>
      </c>
      <c r="F4945">
        <v>10</v>
      </c>
      <c r="G4945">
        <v>6</v>
      </c>
      <c r="J4945" s="1">
        <f t="shared" si="1048"/>
        <v>7.8539816339744835E-3</v>
      </c>
      <c r="K4945" s="2">
        <f t="shared" si="1051"/>
        <v>2.6728826664807165E-2</v>
      </c>
      <c r="L4945" t="s">
        <v>13</v>
      </c>
    </row>
    <row r="4946" spans="1:12" hidden="1" x14ac:dyDescent="0.3">
      <c r="A4946">
        <v>48</v>
      </c>
      <c r="B4946">
        <v>138</v>
      </c>
      <c r="C4946">
        <v>1</v>
      </c>
      <c r="D4946">
        <v>22</v>
      </c>
      <c r="E4946" t="s">
        <v>15</v>
      </c>
      <c r="F4946">
        <v>5</v>
      </c>
      <c r="G4946">
        <v>3</v>
      </c>
      <c r="J4946" s="1">
        <f t="shared" si="1048"/>
        <v>1.9634954084936209E-3</v>
      </c>
      <c r="K4946" s="2">
        <f t="shared" ref="K4946:K4953" si="1052">EXP(-9.7663+1.83097*LN(F4946)+1.09511*LN(G4946))</f>
        <v>3.6378364277704512E-3</v>
      </c>
      <c r="L4946" t="s">
        <v>13</v>
      </c>
    </row>
    <row r="4947" spans="1:12" hidden="1" x14ac:dyDescent="0.3">
      <c r="A4947">
        <v>48</v>
      </c>
      <c r="B4947">
        <v>138</v>
      </c>
      <c r="C4947">
        <v>1</v>
      </c>
      <c r="D4947">
        <v>24</v>
      </c>
      <c r="E4947" t="s">
        <v>12</v>
      </c>
      <c r="F4947">
        <v>15</v>
      </c>
      <c r="G4947">
        <v>6</v>
      </c>
      <c r="J4947" s="1">
        <f t="shared" si="1048"/>
        <v>1.7671458676442587E-2</v>
      </c>
      <c r="K4947" s="2">
        <f t="shared" si="1052"/>
        <v>5.8089659363338444E-2</v>
      </c>
      <c r="L4947" t="s">
        <v>13</v>
      </c>
    </row>
    <row r="4948" spans="1:12" hidden="1" x14ac:dyDescent="0.3">
      <c r="A4948">
        <v>48</v>
      </c>
      <c r="B4948">
        <v>138</v>
      </c>
      <c r="C4948">
        <v>1</v>
      </c>
      <c r="D4948">
        <v>24</v>
      </c>
      <c r="E4948" t="s">
        <v>12</v>
      </c>
      <c r="F4948">
        <v>10</v>
      </c>
      <c r="G4948">
        <v>6</v>
      </c>
      <c r="J4948" s="1">
        <f t="shared" si="1048"/>
        <v>7.8539816339744835E-3</v>
      </c>
      <c r="K4948" s="2">
        <f t="shared" si="1052"/>
        <v>2.7649101142956961E-2</v>
      </c>
      <c r="L4948" t="s">
        <v>13</v>
      </c>
    </row>
    <row r="4949" spans="1:12" hidden="1" x14ac:dyDescent="0.3">
      <c r="A4949">
        <v>48</v>
      </c>
      <c r="B4949">
        <v>138</v>
      </c>
      <c r="C4949">
        <v>1</v>
      </c>
      <c r="D4949">
        <v>24</v>
      </c>
      <c r="E4949" t="s">
        <v>12</v>
      </c>
      <c r="F4949">
        <v>10</v>
      </c>
      <c r="G4949">
        <v>6</v>
      </c>
      <c r="J4949" s="1">
        <f t="shared" si="1048"/>
        <v>7.8539816339744835E-3</v>
      </c>
      <c r="K4949" s="2">
        <f t="shared" si="1052"/>
        <v>2.7649101142956961E-2</v>
      </c>
      <c r="L4949" t="s">
        <v>13</v>
      </c>
    </row>
    <row r="4950" spans="1:12" hidden="1" x14ac:dyDescent="0.3">
      <c r="A4950">
        <v>48</v>
      </c>
      <c r="B4950">
        <v>145</v>
      </c>
      <c r="C4950">
        <v>1</v>
      </c>
      <c r="D4950">
        <v>24</v>
      </c>
      <c r="E4950" t="s">
        <v>12</v>
      </c>
      <c r="F4950">
        <v>15</v>
      </c>
      <c r="G4950">
        <v>6</v>
      </c>
      <c r="J4950" s="1">
        <f t="shared" si="1048"/>
        <v>1.7671458676442587E-2</v>
      </c>
      <c r="K4950" s="2">
        <f t="shared" si="1052"/>
        <v>5.8089659363338444E-2</v>
      </c>
      <c r="L4950" t="s">
        <v>13</v>
      </c>
    </row>
    <row r="4951" spans="1:12" hidden="1" x14ac:dyDescent="0.3">
      <c r="A4951">
        <v>48</v>
      </c>
      <c r="B4951">
        <v>145</v>
      </c>
      <c r="C4951">
        <v>1</v>
      </c>
      <c r="D4951">
        <v>24</v>
      </c>
      <c r="E4951" t="s">
        <v>12</v>
      </c>
      <c r="F4951">
        <v>10</v>
      </c>
      <c r="G4951">
        <v>6</v>
      </c>
      <c r="J4951" s="1">
        <f t="shared" si="1048"/>
        <v>7.8539816339744835E-3</v>
      </c>
      <c r="K4951" s="2">
        <f t="shared" si="1052"/>
        <v>2.7649101142956961E-2</v>
      </c>
      <c r="L4951" t="s">
        <v>13</v>
      </c>
    </row>
    <row r="4952" spans="1:12" hidden="1" x14ac:dyDescent="0.3">
      <c r="A4952">
        <v>48</v>
      </c>
      <c r="B4952">
        <v>145</v>
      </c>
      <c r="C4952">
        <v>1</v>
      </c>
      <c r="D4952">
        <v>24</v>
      </c>
      <c r="E4952" t="s">
        <v>12</v>
      </c>
      <c r="F4952">
        <v>10</v>
      </c>
      <c r="G4952">
        <v>6</v>
      </c>
      <c r="J4952" s="1">
        <f t="shared" si="1048"/>
        <v>7.8539816339744835E-3</v>
      </c>
      <c r="K4952" s="2">
        <f t="shared" si="1052"/>
        <v>2.7649101142956961E-2</v>
      </c>
      <c r="L4952" t="s">
        <v>13</v>
      </c>
    </row>
    <row r="4953" spans="1:12" hidden="1" x14ac:dyDescent="0.3">
      <c r="A4953">
        <v>48</v>
      </c>
      <c r="B4953">
        <v>145</v>
      </c>
      <c r="C4953">
        <v>1</v>
      </c>
      <c r="D4953">
        <v>24</v>
      </c>
      <c r="E4953" t="s">
        <v>12</v>
      </c>
      <c r="F4953">
        <v>15</v>
      </c>
      <c r="G4953">
        <v>6</v>
      </c>
      <c r="J4953" s="1">
        <f t="shared" si="1048"/>
        <v>1.7671458676442587E-2</v>
      </c>
      <c r="K4953" s="2">
        <f t="shared" si="1052"/>
        <v>5.8089659363338444E-2</v>
      </c>
      <c r="L4953" t="s">
        <v>13</v>
      </c>
    </row>
    <row r="4954" spans="1:12" hidden="1" x14ac:dyDescent="0.3">
      <c r="A4954">
        <v>48</v>
      </c>
      <c r="B4954">
        <v>145</v>
      </c>
      <c r="C4954">
        <v>1</v>
      </c>
      <c r="D4954">
        <v>24</v>
      </c>
      <c r="E4954" t="s">
        <v>18</v>
      </c>
      <c r="F4954">
        <v>15</v>
      </c>
      <c r="G4954">
        <v>6</v>
      </c>
      <c r="J4954" s="1">
        <f t="shared" si="1048"/>
        <v>1.7671458676442587E-2</v>
      </c>
      <c r="K4954" s="2">
        <f t="shared" ref="K4954:K4955" si="1053">EXP(-9.81042+1.86563*LN(F4954)+1.0563*LN(G4954))</f>
        <v>5.6950957515054322E-2</v>
      </c>
      <c r="L4954" t="s">
        <v>13</v>
      </c>
    </row>
    <row r="4955" spans="1:12" hidden="1" x14ac:dyDescent="0.3">
      <c r="A4955">
        <v>48</v>
      </c>
      <c r="B4955">
        <v>145</v>
      </c>
      <c r="C4955">
        <v>1</v>
      </c>
      <c r="D4955">
        <v>24</v>
      </c>
      <c r="E4955" t="s">
        <v>18</v>
      </c>
      <c r="F4955">
        <v>10</v>
      </c>
      <c r="G4955">
        <v>6</v>
      </c>
      <c r="J4955" s="1">
        <f t="shared" si="1048"/>
        <v>7.8539816339744835E-3</v>
      </c>
      <c r="K4955" s="2">
        <f t="shared" si="1053"/>
        <v>2.6728826664807165E-2</v>
      </c>
      <c r="L4955" t="s">
        <v>13</v>
      </c>
    </row>
    <row r="4956" spans="1:12" hidden="1" x14ac:dyDescent="0.3">
      <c r="A4956">
        <v>48</v>
      </c>
      <c r="B4956">
        <v>145</v>
      </c>
      <c r="C4956">
        <v>1</v>
      </c>
      <c r="D4956">
        <v>24</v>
      </c>
      <c r="E4956" t="s">
        <v>12</v>
      </c>
      <c r="F4956">
        <v>5</v>
      </c>
      <c r="G4956">
        <v>6</v>
      </c>
      <c r="J4956" s="1">
        <f t="shared" si="1048"/>
        <v>1.9634954084936209E-3</v>
      </c>
      <c r="K4956" s="2">
        <f>EXP(-9.7663+1.83097*LN(F4956)+1.09511*LN(G4956))</f>
        <v>7.7714870209617563E-3</v>
      </c>
      <c r="L4956" t="s">
        <v>13</v>
      </c>
    </row>
    <row r="4957" spans="1:12" hidden="1" x14ac:dyDescent="0.3">
      <c r="A4957">
        <v>48</v>
      </c>
      <c r="B4957">
        <v>145</v>
      </c>
      <c r="C4957">
        <v>1</v>
      </c>
      <c r="D4957">
        <v>24</v>
      </c>
      <c r="E4957" t="s">
        <v>18</v>
      </c>
      <c r="F4957">
        <v>10</v>
      </c>
      <c r="G4957">
        <v>5</v>
      </c>
      <c r="J4957" s="1">
        <f t="shared" si="1048"/>
        <v>7.8539816339744835E-3</v>
      </c>
      <c r="K4957" s="2">
        <f>EXP(-9.81042+1.86563*LN(F4957)+1.0563*LN(G4957))</f>
        <v>2.2046555420420225E-2</v>
      </c>
      <c r="L4957" t="s">
        <v>13</v>
      </c>
    </row>
    <row r="4958" spans="1:12" hidden="1" x14ac:dyDescent="0.3">
      <c r="A4958">
        <v>48</v>
      </c>
      <c r="B4958">
        <v>145</v>
      </c>
      <c r="C4958">
        <v>1</v>
      </c>
      <c r="D4958">
        <v>10</v>
      </c>
      <c r="E4958" t="s">
        <v>12</v>
      </c>
      <c r="F4958">
        <v>10</v>
      </c>
      <c r="G4958">
        <v>3</v>
      </c>
      <c r="J4958" s="1">
        <f t="shared" si="1048"/>
        <v>7.8539816339744835E-3</v>
      </c>
      <c r="K4958" s="2">
        <f t="shared" ref="K4958:K4959" si="1054">EXP(-9.7663+1.83097*LN(F4958)+1.09511*LN(G4958))</f>
        <v>1.2942556175112916E-2</v>
      </c>
      <c r="L4958" t="s">
        <v>13</v>
      </c>
    </row>
    <row r="4959" spans="1:12" hidden="1" x14ac:dyDescent="0.3">
      <c r="A4959">
        <v>48</v>
      </c>
      <c r="B4959">
        <v>145</v>
      </c>
      <c r="C4959">
        <v>1</v>
      </c>
      <c r="D4959">
        <v>14</v>
      </c>
      <c r="E4959" t="s">
        <v>14</v>
      </c>
      <c r="F4959">
        <v>5</v>
      </c>
      <c r="G4959">
        <v>3</v>
      </c>
      <c r="J4959" s="1">
        <f t="shared" si="1048"/>
        <v>1.9634954084936209E-3</v>
      </c>
      <c r="K4959" s="2">
        <f t="shared" si="1054"/>
        <v>3.6378364277704512E-3</v>
      </c>
      <c r="L4959" t="s">
        <v>13</v>
      </c>
    </row>
    <row r="4960" spans="1:12" hidden="1" x14ac:dyDescent="0.3">
      <c r="A4960">
        <v>48</v>
      </c>
      <c r="B4960">
        <v>145</v>
      </c>
      <c r="C4960">
        <v>1</v>
      </c>
      <c r="D4960">
        <v>24</v>
      </c>
      <c r="E4960" t="s">
        <v>18</v>
      </c>
      <c r="F4960">
        <v>10</v>
      </c>
      <c r="G4960">
        <v>3</v>
      </c>
      <c r="J4960" s="1">
        <f t="shared" si="1048"/>
        <v>7.8539816339744835E-3</v>
      </c>
      <c r="K4960" s="2">
        <f>EXP(-9.81042+1.86563*LN(F4960)+1.0563*LN(G4960))</f>
        <v>1.285292313179332E-2</v>
      </c>
      <c r="L4960" t="s">
        <v>13</v>
      </c>
    </row>
    <row r="4961" spans="1:12" hidden="1" x14ac:dyDescent="0.3">
      <c r="A4961">
        <v>48</v>
      </c>
      <c r="B4961">
        <v>145</v>
      </c>
      <c r="C4961">
        <v>1</v>
      </c>
      <c r="D4961">
        <v>10</v>
      </c>
      <c r="E4961" t="s">
        <v>12</v>
      </c>
      <c r="F4961">
        <v>25</v>
      </c>
      <c r="G4961">
        <v>6</v>
      </c>
      <c r="J4961" s="1">
        <f t="shared" si="1048"/>
        <v>4.9087385212340517E-2</v>
      </c>
      <c r="K4961" s="2">
        <f t="shared" ref="K4961:K4967" si="1055">EXP(-9.7663+1.83097*LN(F4961)+1.09511*LN(G4961))</f>
        <v>0.14801210491524977</v>
      </c>
      <c r="L4961" t="s">
        <v>17</v>
      </c>
    </row>
    <row r="4962" spans="1:12" hidden="1" x14ac:dyDescent="0.3">
      <c r="A4962">
        <v>48</v>
      </c>
      <c r="B4962">
        <v>145</v>
      </c>
      <c r="C4962">
        <v>1</v>
      </c>
      <c r="D4962">
        <v>24</v>
      </c>
      <c r="E4962" t="s">
        <v>15</v>
      </c>
      <c r="F4962">
        <v>5</v>
      </c>
      <c r="G4962">
        <v>3</v>
      </c>
      <c r="J4962" s="1">
        <f t="shared" si="1048"/>
        <v>1.9634954084936209E-3</v>
      </c>
      <c r="K4962" s="2">
        <f t="shared" si="1055"/>
        <v>3.6378364277704512E-3</v>
      </c>
      <c r="L4962" t="s">
        <v>13</v>
      </c>
    </row>
    <row r="4963" spans="1:12" hidden="1" x14ac:dyDescent="0.3">
      <c r="A4963">
        <v>48</v>
      </c>
      <c r="B4963">
        <v>145</v>
      </c>
      <c r="C4963">
        <v>1</v>
      </c>
      <c r="D4963">
        <v>24</v>
      </c>
      <c r="E4963" t="s">
        <v>15</v>
      </c>
      <c r="F4963">
        <v>10</v>
      </c>
      <c r="G4963">
        <v>5</v>
      </c>
      <c r="J4963" s="1">
        <f t="shared" si="1048"/>
        <v>7.8539816339744835E-3</v>
      </c>
      <c r="K4963" s="2">
        <f t="shared" si="1055"/>
        <v>2.2644818432641822E-2</v>
      </c>
      <c r="L4963" t="s">
        <v>13</v>
      </c>
    </row>
    <row r="4964" spans="1:12" hidden="1" x14ac:dyDescent="0.3">
      <c r="A4964">
        <v>48</v>
      </c>
      <c r="B4964">
        <v>145</v>
      </c>
      <c r="C4964">
        <v>1</v>
      </c>
      <c r="D4964">
        <v>24</v>
      </c>
      <c r="E4964" t="s">
        <v>15</v>
      </c>
      <c r="F4964">
        <v>15</v>
      </c>
      <c r="G4964">
        <v>6</v>
      </c>
      <c r="J4964" s="1">
        <f t="shared" si="1048"/>
        <v>1.7671458676442587E-2</v>
      </c>
      <c r="K4964" s="2">
        <f t="shared" si="1055"/>
        <v>5.8089659363338444E-2</v>
      </c>
      <c r="L4964" t="s">
        <v>13</v>
      </c>
    </row>
    <row r="4965" spans="1:12" hidden="1" x14ac:dyDescent="0.3">
      <c r="A4965">
        <v>48</v>
      </c>
      <c r="B4965">
        <v>145</v>
      </c>
      <c r="C4965">
        <v>1</v>
      </c>
      <c r="D4965">
        <v>24</v>
      </c>
      <c r="E4965" t="s">
        <v>15</v>
      </c>
      <c r="F4965">
        <v>10</v>
      </c>
      <c r="G4965">
        <v>6</v>
      </c>
      <c r="J4965" s="1">
        <f t="shared" si="1048"/>
        <v>7.8539816339744835E-3</v>
      </c>
      <c r="K4965" s="2">
        <f t="shared" si="1055"/>
        <v>2.7649101142956961E-2</v>
      </c>
      <c r="L4965" t="s">
        <v>13</v>
      </c>
    </row>
    <row r="4966" spans="1:12" hidden="1" x14ac:dyDescent="0.3">
      <c r="A4966">
        <v>48</v>
      </c>
      <c r="B4966">
        <v>145</v>
      </c>
      <c r="C4966">
        <v>1</v>
      </c>
      <c r="D4966">
        <v>24</v>
      </c>
      <c r="E4966" t="s">
        <v>15</v>
      </c>
      <c r="F4966">
        <v>5</v>
      </c>
      <c r="G4966">
        <v>6</v>
      </c>
      <c r="J4966" s="1">
        <f t="shared" si="1048"/>
        <v>1.9634954084936209E-3</v>
      </c>
      <c r="K4966" s="2">
        <f t="shared" si="1055"/>
        <v>7.7714870209617563E-3</v>
      </c>
      <c r="L4966" t="s">
        <v>13</v>
      </c>
    </row>
    <row r="4967" spans="1:12" hidden="1" x14ac:dyDescent="0.3">
      <c r="A4967">
        <v>48</v>
      </c>
      <c r="B4967">
        <v>145</v>
      </c>
      <c r="C4967">
        <v>1</v>
      </c>
      <c r="D4967">
        <v>10</v>
      </c>
      <c r="E4967" t="s">
        <v>12</v>
      </c>
      <c r="F4967">
        <v>5</v>
      </c>
      <c r="G4967">
        <v>3</v>
      </c>
      <c r="J4967" s="1">
        <f t="shared" si="1048"/>
        <v>1.9634954084936209E-3</v>
      </c>
      <c r="K4967" s="2">
        <f t="shared" si="1055"/>
        <v>3.6378364277704512E-3</v>
      </c>
      <c r="L4967" t="s">
        <v>13</v>
      </c>
    </row>
    <row r="4968" spans="1:12" hidden="1" x14ac:dyDescent="0.3">
      <c r="A4968">
        <v>48</v>
      </c>
      <c r="B4968">
        <v>145</v>
      </c>
      <c r="C4968">
        <v>1</v>
      </c>
      <c r="D4968">
        <v>24</v>
      </c>
      <c r="E4968" t="s">
        <v>18</v>
      </c>
      <c r="F4968">
        <v>5</v>
      </c>
      <c r="G4968">
        <v>3</v>
      </c>
      <c r="J4968" s="1">
        <f t="shared" si="1048"/>
        <v>1.9634954084936209E-3</v>
      </c>
      <c r="K4968" s="2">
        <f t="shared" ref="K4968:K4969" si="1056">EXP(-9.81042+1.86563*LN(F4968)+1.0563*LN(G4968))</f>
        <v>3.5268851656513989E-3</v>
      </c>
      <c r="L4968" t="s">
        <v>13</v>
      </c>
    </row>
    <row r="4969" spans="1:12" hidden="1" x14ac:dyDescent="0.3">
      <c r="A4969">
        <v>48</v>
      </c>
      <c r="B4969">
        <v>145</v>
      </c>
      <c r="C4969">
        <v>1</v>
      </c>
      <c r="D4969">
        <v>24</v>
      </c>
      <c r="E4969" t="s">
        <v>18</v>
      </c>
      <c r="F4969">
        <v>10</v>
      </c>
      <c r="G4969">
        <v>6</v>
      </c>
      <c r="J4969" s="1">
        <f t="shared" si="1048"/>
        <v>7.8539816339744835E-3</v>
      </c>
      <c r="K4969" s="2">
        <f t="shared" si="1056"/>
        <v>2.6728826664807165E-2</v>
      </c>
      <c r="L4969" t="s">
        <v>13</v>
      </c>
    </row>
    <row r="4970" spans="1:12" hidden="1" x14ac:dyDescent="0.3">
      <c r="A4970">
        <v>48</v>
      </c>
      <c r="B4970">
        <v>145</v>
      </c>
      <c r="C4970">
        <v>1</v>
      </c>
      <c r="D4970">
        <v>22</v>
      </c>
      <c r="E4970" t="s">
        <v>15</v>
      </c>
      <c r="F4970">
        <v>5</v>
      </c>
      <c r="G4970">
        <v>3</v>
      </c>
      <c r="J4970" s="1">
        <f t="shared" si="1048"/>
        <v>1.9634954084936209E-3</v>
      </c>
      <c r="K4970" s="2">
        <f t="shared" ref="K4970:K4974" si="1057">EXP(-9.7663+1.83097*LN(F4970)+1.09511*LN(G4970))</f>
        <v>3.6378364277704512E-3</v>
      </c>
      <c r="L4970" t="s">
        <v>13</v>
      </c>
    </row>
    <row r="4971" spans="1:12" hidden="1" x14ac:dyDescent="0.3">
      <c r="A4971">
        <v>48</v>
      </c>
      <c r="B4971">
        <v>145</v>
      </c>
      <c r="C4971">
        <v>1</v>
      </c>
      <c r="D4971">
        <v>24</v>
      </c>
      <c r="E4971" t="s">
        <v>12</v>
      </c>
      <c r="F4971">
        <v>15</v>
      </c>
      <c r="G4971">
        <v>6</v>
      </c>
      <c r="J4971" s="1">
        <f t="shared" si="1048"/>
        <v>1.7671458676442587E-2</v>
      </c>
      <c r="K4971" s="2">
        <f t="shared" si="1057"/>
        <v>5.8089659363338444E-2</v>
      </c>
      <c r="L4971" t="s">
        <v>13</v>
      </c>
    </row>
    <row r="4972" spans="1:12" hidden="1" x14ac:dyDescent="0.3">
      <c r="A4972">
        <v>48</v>
      </c>
      <c r="B4972">
        <v>145</v>
      </c>
      <c r="C4972">
        <v>1</v>
      </c>
      <c r="D4972">
        <v>24</v>
      </c>
      <c r="E4972" t="s">
        <v>12</v>
      </c>
      <c r="F4972">
        <v>10</v>
      </c>
      <c r="G4972">
        <v>6</v>
      </c>
      <c r="J4972" s="1">
        <f t="shared" si="1048"/>
        <v>7.8539816339744835E-3</v>
      </c>
      <c r="K4972" s="2">
        <f t="shared" si="1057"/>
        <v>2.7649101142956961E-2</v>
      </c>
      <c r="L4972" t="s">
        <v>13</v>
      </c>
    </row>
    <row r="4973" spans="1:12" hidden="1" x14ac:dyDescent="0.3">
      <c r="A4973">
        <v>48</v>
      </c>
      <c r="B4973">
        <v>145</v>
      </c>
      <c r="C4973">
        <v>1</v>
      </c>
      <c r="D4973">
        <v>24</v>
      </c>
      <c r="E4973" t="s">
        <v>12</v>
      </c>
      <c r="F4973">
        <v>10</v>
      </c>
      <c r="G4973">
        <v>6</v>
      </c>
      <c r="J4973" s="1">
        <f t="shared" si="1048"/>
        <v>7.8539816339744835E-3</v>
      </c>
      <c r="K4973" s="2">
        <f t="shared" si="1057"/>
        <v>2.7649101142956961E-2</v>
      </c>
      <c r="L4973" t="s">
        <v>13</v>
      </c>
    </row>
    <row r="4974" spans="1:12" hidden="1" x14ac:dyDescent="0.3">
      <c r="A4974">
        <v>48</v>
      </c>
      <c r="B4974">
        <v>145</v>
      </c>
      <c r="C4974">
        <v>1</v>
      </c>
      <c r="D4974">
        <v>24</v>
      </c>
      <c r="E4974" t="s">
        <v>12</v>
      </c>
      <c r="F4974">
        <v>15</v>
      </c>
      <c r="G4974">
        <v>6</v>
      </c>
      <c r="J4974" s="1">
        <f t="shared" si="1048"/>
        <v>1.7671458676442587E-2</v>
      </c>
      <c r="K4974" s="2">
        <f t="shared" si="1057"/>
        <v>5.8089659363338444E-2</v>
      </c>
      <c r="L4974" t="s">
        <v>13</v>
      </c>
    </row>
    <row r="4975" spans="1:12" hidden="1" x14ac:dyDescent="0.3">
      <c r="A4975">
        <v>48</v>
      </c>
      <c r="B4975">
        <v>145</v>
      </c>
      <c r="C4975">
        <v>1</v>
      </c>
      <c r="D4975">
        <v>2</v>
      </c>
      <c r="E4975" t="s">
        <v>16</v>
      </c>
      <c r="F4975">
        <v>15</v>
      </c>
      <c r="G4975">
        <v>6</v>
      </c>
      <c r="J4975" s="1">
        <f t="shared" si="1048"/>
        <v>1.7671458676442587E-2</v>
      </c>
      <c r="K4975" s="2">
        <f t="shared" ref="K4975:K4976" si="1058">EXP(-9.81042+1.86563*LN(F4975)+1.0563*LN(G4975))</f>
        <v>5.6950957515054322E-2</v>
      </c>
      <c r="L4975" t="s">
        <v>13</v>
      </c>
    </row>
    <row r="4976" spans="1:12" hidden="1" x14ac:dyDescent="0.3">
      <c r="A4976">
        <v>48</v>
      </c>
      <c r="B4976">
        <v>145</v>
      </c>
      <c r="C4976">
        <v>1</v>
      </c>
      <c r="D4976">
        <v>2</v>
      </c>
      <c r="E4976" t="s">
        <v>16</v>
      </c>
      <c r="F4976">
        <v>10</v>
      </c>
      <c r="G4976">
        <v>10</v>
      </c>
      <c r="J4976" s="1">
        <f t="shared" si="1048"/>
        <v>7.8539816339744835E-3</v>
      </c>
      <c r="K4976" s="2">
        <f t="shared" si="1058"/>
        <v>4.5847824058857317E-2</v>
      </c>
      <c r="L4976" t="s">
        <v>13</v>
      </c>
    </row>
    <row r="4977" spans="1:12" hidden="1" x14ac:dyDescent="0.3">
      <c r="A4977">
        <v>48</v>
      </c>
      <c r="B4977">
        <v>145</v>
      </c>
      <c r="C4977">
        <v>1</v>
      </c>
      <c r="D4977">
        <v>24</v>
      </c>
      <c r="E4977" t="s">
        <v>12</v>
      </c>
      <c r="F4977">
        <v>5</v>
      </c>
      <c r="G4977">
        <v>6</v>
      </c>
      <c r="J4977" s="1">
        <f t="shared" si="1048"/>
        <v>1.9634954084936209E-3</v>
      </c>
      <c r="K4977" s="2">
        <f>EXP(-9.7663+1.83097*LN(F4977)+1.09511*LN(G4977))</f>
        <v>7.7714870209617563E-3</v>
      </c>
      <c r="L4977" t="s">
        <v>13</v>
      </c>
    </row>
    <row r="4978" spans="1:12" hidden="1" x14ac:dyDescent="0.3">
      <c r="A4978">
        <v>48</v>
      </c>
      <c r="B4978">
        <v>145</v>
      </c>
      <c r="C4978">
        <v>1</v>
      </c>
      <c r="D4978">
        <v>2</v>
      </c>
      <c r="E4978" t="s">
        <v>16</v>
      </c>
      <c r="F4978">
        <v>10</v>
      </c>
      <c r="G4978">
        <v>10</v>
      </c>
      <c r="J4978" s="1">
        <f t="shared" si="1048"/>
        <v>7.8539816339744835E-3</v>
      </c>
      <c r="K4978" s="2">
        <f>EXP(-9.81042+1.86563*LN(F4978)+1.0563*LN(G4978))</f>
        <v>4.5847824058857317E-2</v>
      </c>
      <c r="L4978" t="s">
        <v>13</v>
      </c>
    </row>
    <row r="4979" spans="1:12" hidden="1" x14ac:dyDescent="0.3">
      <c r="A4979">
        <v>48</v>
      </c>
      <c r="B4979">
        <v>145</v>
      </c>
      <c r="C4979">
        <v>1</v>
      </c>
      <c r="D4979">
        <v>10</v>
      </c>
      <c r="E4979" t="s">
        <v>12</v>
      </c>
      <c r="F4979">
        <v>10</v>
      </c>
      <c r="G4979">
        <v>3</v>
      </c>
      <c r="J4979" s="1">
        <f t="shared" si="1048"/>
        <v>7.8539816339744835E-3</v>
      </c>
      <c r="K4979" s="2">
        <f t="shared" ref="K4979:K4980" si="1059">EXP(-9.7663+1.83097*LN(F4979)+1.09511*LN(G4979))</f>
        <v>1.2942556175112916E-2</v>
      </c>
      <c r="L4979" t="s">
        <v>13</v>
      </c>
    </row>
    <row r="4980" spans="1:12" hidden="1" x14ac:dyDescent="0.3">
      <c r="A4980">
        <v>48</v>
      </c>
      <c r="B4980">
        <v>145</v>
      </c>
      <c r="C4980">
        <v>1</v>
      </c>
      <c r="D4980">
        <v>14</v>
      </c>
      <c r="E4980" t="s">
        <v>14</v>
      </c>
      <c r="F4980">
        <v>5</v>
      </c>
      <c r="G4980">
        <v>3</v>
      </c>
      <c r="J4980" s="1">
        <f t="shared" si="1048"/>
        <v>1.9634954084936209E-3</v>
      </c>
      <c r="K4980" s="2">
        <f t="shared" si="1059"/>
        <v>3.6378364277704512E-3</v>
      </c>
      <c r="L4980" t="s">
        <v>13</v>
      </c>
    </row>
    <row r="4981" spans="1:12" hidden="1" x14ac:dyDescent="0.3">
      <c r="A4981">
        <v>48</v>
      </c>
      <c r="B4981">
        <v>145</v>
      </c>
      <c r="C4981">
        <v>1</v>
      </c>
      <c r="D4981">
        <v>24</v>
      </c>
      <c r="E4981" t="s">
        <v>18</v>
      </c>
      <c r="F4981">
        <v>10</v>
      </c>
      <c r="G4981">
        <v>3</v>
      </c>
      <c r="J4981" s="1">
        <f t="shared" si="1048"/>
        <v>7.8539816339744835E-3</v>
      </c>
      <c r="K4981" s="2">
        <f>EXP(-9.81042+1.86563*LN(F4981)+1.0563*LN(G4981))</f>
        <v>1.285292313179332E-2</v>
      </c>
      <c r="L4981" t="s">
        <v>13</v>
      </c>
    </row>
    <row r="4982" spans="1:12" hidden="1" x14ac:dyDescent="0.3">
      <c r="A4982">
        <v>48</v>
      </c>
      <c r="B4982">
        <v>145</v>
      </c>
      <c r="C4982">
        <v>1</v>
      </c>
      <c r="D4982">
        <v>10</v>
      </c>
      <c r="E4982" t="s">
        <v>12</v>
      </c>
      <c r="F4982">
        <v>25</v>
      </c>
      <c r="G4982">
        <v>6</v>
      </c>
      <c r="J4982" s="1">
        <f t="shared" si="1048"/>
        <v>4.9087385212340517E-2</v>
      </c>
      <c r="K4982" s="2">
        <f t="shared" ref="K4982:K4990" si="1060">EXP(-9.7663+1.83097*LN(F4982)+1.09511*LN(G4982))</f>
        <v>0.14801210491524977</v>
      </c>
      <c r="L4982" t="s">
        <v>17</v>
      </c>
    </row>
    <row r="4983" spans="1:12" hidden="1" x14ac:dyDescent="0.3">
      <c r="A4983">
        <v>48</v>
      </c>
      <c r="B4983">
        <v>145</v>
      </c>
      <c r="C4983">
        <v>1</v>
      </c>
      <c r="D4983">
        <v>24</v>
      </c>
      <c r="E4983" t="s">
        <v>15</v>
      </c>
      <c r="F4983">
        <v>5</v>
      </c>
      <c r="G4983">
        <v>3</v>
      </c>
      <c r="J4983" s="1">
        <f t="shared" si="1048"/>
        <v>1.9634954084936209E-3</v>
      </c>
      <c r="K4983" s="2">
        <f t="shared" si="1060"/>
        <v>3.6378364277704512E-3</v>
      </c>
      <c r="L4983" t="s">
        <v>13</v>
      </c>
    </row>
    <row r="4984" spans="1:12" hidden="1" x14ac:dyDescent="0.3">
      <c r="A4984">
        <v>48</v>
      </c>
      <c r="B4984">
        <v>145</v>
      </c>
      <c r="C4984">
        <v>1</v>
      </c>
      <c r="D4984">
        <v>24</v>
      </c>
      <c r="E4984" t="s">
        <v>15</v>
      </c>
      <c r="F4984">
        <v>10</v>
      </c>
      <c r="G4984">
        <v>5</v>
      </c>
      <c r="J4984" s="1">
        <f t="shared" si="1048"/>
        <v>7.8539816339744835E-3</v>
      </c>
      <c r="K4984" s="2">
        <f t="shared" si="1060"/>
        <v>2.2644818432641822E-2</v>
      </c>
      <c r="L4984" t="s">
        <v>13</v>
      </c>
    </row>
    <row r="4985" spans="1:12" hidden="1" x14ac:dyDescent="0.3">
      <c r="A4985">
        <v>48</v>
      </c>
      <c r="B4985">
        <v>145</v>
      </c>
      <c r="C4985">
        <v>1</v>
      </c>
      <c r="D4985">
        <v>24</v>
      </c>
      <c r="E4985" t="s">
        <v>15</v>
      </c>
      <c r="F4985">
        <v>15</v>
      </c>
      <c r="G4985">
        <v>6</v>
      </c>
      <c r="J4985" s="1">
        <f t="shared" si="1048"/>
        <v>1.7671458676442587E-2</v>
      </c>
      <c r="K4985" s="2">
        <f t="shared" si="1060"/>
        <v>5.8089659363338444E-2</v>
      </c>
      <c r="L4985" t="s">
        <v>13</v>
      </c>
    </row>
    <row r="4986" spans="1:12" hidden="1" x14ac:dyDescent="0.3">
      <c r="A4986">
        <v>48</v>
      </c>
      <c r="B4986">
        <v>145</v>
      </c>
      <c r="C4986">
        <v>1</v>
      </c>
      <c r="D4986">
        <v>24</v>
      </c>
      <c r="E4986" t="s">
        <v>15</v>
      </c>
      <c r="F4986">
        <v>10</v>
      </c>
      <c r="G4986">
        <v>6</v>
      </c>
      <c r="J4986" s="1">
        <f t="shared" si="1048"/>
        <v>7.8539816339744835E-3</v>
      </c>
      <c r="K4986" s="2">
        <f t="shared" si="1060"/>
        <v>2.7649101142956961E-2</v>
      </c>
      <c r="L4986" t="s">
        <v>13</v>
      </c>
    </row>
    <row r="4987" spans="1:12" hidden="1" x14ac:dyDescent="0.3">
      <c r="A4987">
        <v>48</v>
      </c>
      <c r="B4987">
        <v>145</v>
      </c>
      <c r="C4987">
        <v>1</v>
      </c>
      <c r="D4987">
        <v>24</v>
      </c>
      <c r="E4987" t="s">
        <v>15</v>
      </c>
      <c r="F4987">
        <v>5</v>
      </c>
      <c r="G4987">
        <v>6</v>
      </c>
      <c r="J4987" s="1">
        <f t="shared" si="1048"/>
        <v>1.9634954084936209E-3</v>
      </c>
      <c r="K4987" s="2">
        <f t="shared" si="1060"/>
        <v>7.7714870209617563E-3</v>
      </c>
      <c r="L4987" t="s">
        <v>13</v>
      </c>
    </row>
    <row r="4988" spans="1:12" hidden="1" x14ac:dyDescent="0.3">
      <c r="A4988">
        <v>48</v>
      </c>
      <c r="B4988">
        <v>145</v>
      </c>
      <c r="C4988">
        <v>1</v>
      </c>
      <c r="D4988">
        <v>22</v>
      </c>
      <c r="E4988" t="s">
        <v>15</v>
      </c>
      <c r="F4988">
        <v>5</v>
      </c>
      <c r="G4988">
        <v>3</v>
      </c>
      <c r="J4988" s="1">
        <f t="shared" si="1048"/>
        <v>1.9634954084936209E-3</v>
      </c>
      <c r="K4988" s="2">
        <f t="shared" si="1060"/>
        <v>3.6378364277704512E-3</v>
      </c>
      <c r="L4988" t="s">
        <v>13</v>
      </c>
    </row>
    <row r="4989" spans="1:12" hidden="1" x14ac:dyDescent="0.3">
      <c r="A4989">
        <v>48</v>
      </c>
      <c r="B4989">
        <v>145</v>
      </c>
      <c r="C4989">
        <v>1</v>
      </c>
      <c r="D4989">
        <v>10</v>
      </c>
      <c r="E4989" t="s">
        <v>12</v>
      </c>
      <c r="F4989">
        <v>5</v>
      </c>
      <c r="G4989">
        <v>3</v>
      </c>
      <c r="J4989" s="1">
        <f t="shared" si="1048"/>
        <v>1.9634954084936209E-3</v>
      </c>
      <c r="K4989" s="2">
        <f t="shared" si="1060"/>
        <v>3.6378364277704512E-3</v>
      </c>
      <c r="L4989" t="s">
        <v>13</v>
      </c>
    </row>
    <row r="4990" spans="1:12" hidden="1" x14ac:dyDescent="0.3">
      <c r="A4990">
        <v>48</v>
      </c>
      <c r="B4990">
        <v>145</v>
      </c>
      <c r="C4990">
        <v>1</v>
      </c>
      <c r="D4990">
        <v>14</v>
      </c>
      <c r="E4990" t="s">
        <v>14</v>
      </c>
      <c r="F4990">
        <v>5</v>
      </c>
      <c r="G4990">
        <v>3</v>
      </c>
      <c r="J4990" s="1">
        <f t="shared" si="1048"/>
        <v>1.9634954084936209E-3</v>
      </c>
      <c r="K4990" s="2">
        <f t="shared" si="1060"/>
        <v>3.6378364277704512E-3</v>
      </c>
      <c r="L4990" t="s">
        <v>13</v>
      </c>
    </row>
    <row r="4991" spans="1:12" hidden="1" x14ac:dyDescent="0.3">
      <c r="A4991">
        <v>48</v>
      </c>
      <c r="B4991">
        <v>145</v>
      </c>
      <c r="C4991">
        <v>1</v>
      </c>
      <c r="D4991">
        <v>24</v>
      </c>
      <c r="E4991" t="s">
        <v>18</v>
      </c>
      <c r="F4991">
        <v>10</v>
      </c>
      <c r="G4991">
        <v>3</v>
      </c>
      <c r="J4991" s="1">
        <f t="shared" si="1048"/>
        <v>7.8539816339744835E-3</v>
      </c>
      <c r="K4991" s="2">
        <f>EXP(-9.81042+1.86563*LN(F4991)+1.0563*LN(G4991))</f>
        <v>1.285292313179332E-2</v>
      </c>
      <c r="L4991" t="s">
        <v>13</v>
      </c>
    </row>
    <row r="4992" spans="1:12" hidden="1" x14ac:dyDescent="0.3">
      <c r="A4992">
        <v>48</v>
      </c>
      <c r="B4992">
        <v>145</v>
      </c>
      <c r="C4992">
        <v>1</v>
      </c>
      <c r="D4992">
        <v>10</v>
      </c>
      <c r="E4992" t="s">
        <v>12</v>
      </c>
      <c r="F4992">
        <v>25</v>
      </c>
      <c r="G4992">
        <v>6</v>
      </c>
      <c r="J4992" s="1">
        <f t="shared" si="1048"/>
        <v>4.9087385212340517E-2</v>
      </c>
      <c r="K4992" s="2">
        <f t="shared" ref="K4992:K5002" si="1061">EXP(-9.7663+1.83097*LN(F4992)+1.09511*LN(G4992))</f>
        <v>0.14801210491524977</v>
      </c>
      <c r="L4992" t="s">
        <v>17</v>
      </c>
    </row>
    <row r="4993" spans="1:12" hidden="1" x14ac:dyDescent="0.3">
      <c r="A4993">
        <v>48</v>
      </c>
      <c r="B4993">
        <v>145</v>
      </c>
      <c r="C4993">
        <v>1</v>
      </c>
      <c r="D4993">
        <v>24</v>
      </c>
      <c r="E4993" t="s">
        <v>12</v>
      </c>
      <c r="F4993">
        <v>5</v>
      </c>
      <c r="G4993">
        <v>3</v>
      </c>
      <c r="J4993" s="1">
        <f t="shared" si="1048"/>
        <v>1.9634954084936209E-3</v>
      </c>
      <c r="K4993" s="2">
        <f t="shared" si="1061"/>
        <v>3.6378364277704512E-3</v>
      </c>
      <c r="L4993" t="s">
        <v>13</v>
      </c>
    </row>
    <row r="4994" spans="1:12" hidden="1" x14ac:dyDescent="0.3">
      <c r="A4994">
        <v>48</v>
      </c>
      <c r="B4994">
        <v>154</v>
      </c>
      <c r="C4994">
        <v>1</v>
      </c>
      <c r="D4994">
        <v>24</v>
      </c>
      <c r="E4994" t="s">
        <v>15</v>
      </c>
      <c r="F4994">
        <v>15</v>
      </c>
      <c r="G4994">
        <v>6</v>
      </c>
      <c r="J4994" s="1">
        <f t="shared" si="1048"/>
        <v>1.7671458676442587E-2</v>
      </c>
      <c r="K4994" s="2">
        <f t="shared" si="1061"/>
        <v>5.8089659363338444E-2</v>
      </c>
      <c r="L4994" t="s">
        <v>13</v>
      </c>
    </row>
    <row r="4995" spans="1:12" hidden="1" x14ac:dyDescent="0.3">
      <c r="A4995">
        <v>48</v>
      </c>
      <c r="B4995">
        <v>154</v>
      </c>
      <c r="C4995">
        <v>1</v>
      </c>
      <c r="D4995">
        <v>24</v>
      </c>
      <c r="E4995" t="s">
        <v>15</v>
      </c>
      <c r="F4995">
        <v>10</v>
      </c>
      <c r="G4995">
        <v>6</v>
      </c>
      <c r="J4995" s="1">
        <f t="shared" ref="J4995:J5058" si="1062">((F4995*F4995/10000)*(PI()/4*C4995))</f>
        <v>7.8539816339744835E-3</v>
      </c>
      <c r="K4995" s="2">
        <f t="shared" si="1061"/>
        <v>2.7649101142956961E-2</v>
      </c>
      <c r="L4995" t="s">
        <v>13</v>
      </c>
    </row>
    <row r="4996" spans="1:12" hidden="1" x14ac:dyDescent="0.3">
      <c r="A4996">
        <v>48</v>
      </c>
      <c r="B4996">
        <v>154</v>
      </c>
      <c r="C4996">
        <v>1</v>
      </c>
      <c r="D4996">
        <v>24</v>
      </c>
      <c r="E4996" t="s">
        <v>15</v>
      </c>
      <c r="F4996">
        <v>5</v>
      </c>
      <c r="G4996">
        <v>6</v>
      </c>
      <c r="J4996" s="1">
        <f t="shared" si="1062"/>
        <v>1.9634954084936209E-3</v>
      </c>
      <c r="K4996" s="2">
        <f t="shared" si="1061"/>
        <v>7.7714870209617563E-3</v>
      </c>
      <c r="L4996" t="s">
        <v>13</v>
      </c>
    </row>
    <row r="4997" spans="1:12" hidden="1" x14ac:dyDescent="0.3">
      <c r="A4997">
        <v>48</v>
      </c>
      <c r="B4997">
        <v>154</v>
      </c>
      <c r="C4997">
        <v>1</v>
      </c>
      <c r="D4997">
        <v>22</v>
      </c>
      <c r="E4997" t="s">
        <v>15</v>
      </c>
      <c r="F4997">
        <v>5</v>
      </c>
      <c r="G4997">
        <v>3</v>
      </c>
      <c r="J4997" s="1">
        <f t="shared" si="1062"/>
        <v>1.9634954084936209E-3</v>
      </c>
      <c r="K4997" s="2">
        <f t="shared" si="1061"/>
        <v>3.6378364277704512E-3</v>
      </c>
      <c r="L4997" t="s">
        <v>13</v>
      </c>
    </row>
    <row r="4998" spans="1:12" hidden="1" x14ac:dyDescent="0.3">
      <c r="A4998">
        <v>48</v>
      </c>
      <c r="B4998">
        <v>154</v>
      </c>
      <c r="C4998">
        <v>1</v>
      </c>
      <c r="D4998">
        <v>10</v>
      </c>
      <c r="E4998" t="s">
        <v>12</v>
      </c>
      <c r="F4998">
        <v>5</v>
      </c>
      <c r="G4998">
        <v>3</v>
      </c>
      <c r="J4998" s="1">
        <f t="shared" si="1062"/>
        <v>1.9634954084936209E-3</v>
      </c>
      <c r="K4998" s="2">
        <f t="shared" si="1061"/>
        <v>3.6378364277704512E-3</v>
      </c>
      <c r="L4998" t="s">
        <v>13</v>
      </c>
    </row>
    <row r="4999" spans="1:12" hidden="1" x14ac:dyDescent="0.3">
      <c r="A4999">
        <v>48</v>
      </c>
      <c r="B4999">
        <v>154</v>
      </c>
      <c r="C4999">
        <v>1</v>
      </c>
      <c r="D4999">
        <v>24</v>
      </c>
      <c r="E4999" t="s">
        <v>12</v>
      </c>
      <c r="F4999">
        <v>5</v>
      </c>
      <c r="G4999">
        <v>3</v>
      </c>
      <c r="J4999" s="1">
        <f t="shared" si="1062"/>
        <v>1.9634954084936209E-3</v>
      </c>
      <c r="K4999" s="2">
        <f t="shared" si="1061"/>
        <v>3.6378364277704512E-3</v>
      </c>
      <c r="L4999" t="s">
        <v>13</v>
      </c>
    </row>
    <row r="5000" spans="1:12" hidden="1" x14ac:dyDescent="0.3">
      <c r="A5000">
        <v>48</v>
      </c>
      <c r="B5000">
        <v>154</v>
      </c>
      <c r="C5000">
        <v>1</v>
      </c>
      <c r="D5000">
        <v>24</v>
      </c>
      <c r="E5000" t="s">
        <v>12</v>
      </c>
      <c r="F5000">
        <v>20</v>
      </c>
      <c r="G5000">
        <v>3</v>
      </c>
      <c r="J5000" s="1">
        <f t="shared" si="1062"/>
        <v>3.1415926535897934E-2</v>
      </c>
      <c r="K5000" s="2">
        <f t="shared" si="1061"/>
        <v>4.6046534436573458E-2</v>
      </c>
      <c r="L5000" t="s">
        <v>17</v>
      </c>
    </row>
    <row r="5001" spans="1:12" hidden="1" x14ac:dyDescent="0.3">
      <c r="A5001">
        <v>48</v>
      </c>
      <c r="B5001">
        <v>154</v>
      </c>
      <c r="C5001">
        <v>1</v>
      </c>
      <c r="D5001">
        <v>24</v>
      </c>
      <c r="E5001" t="s">
        <v>12</v>
      </c>
      <c r="F5001">
        <v>10</v>
      </c>
      <c r="G5001">
        <v>3</v>
      </c>
      <c r="J5001" s="1">
        <f t="shared" si="1062"/>
        <v>7.8539816339744835E-3</v>
      </c>
      <c r="K5001" s="2">
        <f t="shared" si="1061"/>
        <v>1.2942556175112916E-2</v>
      </c>
      <c r="L5001" t="s">
        <v>13</v>
      </c>
    </row>
    <row r="5002" spans="1:12" hidden="1" x14ac:dyDescent="0.3">
      <c r="A5002">
        <v>48</v>
      </c>
      <c r="B5002">
        <v>154</v>
      </c>
      <c r="C5002">
        <v>1</v>
      </c>
      <c r="D5002">
        <v>24</v>
      </c>
      <c r="E5002" t="s">
        <v>12</v>
      </c>
      <c r="F5002">
        <v>15</v>
      </c>
      <c r="G5002">
        <v>6</v>
      </c>
      <c r="J5002" s="1">
        <f t="shared" si="1062"/>
        <v>1.7671458676442587E-2</v>
      </c>
      <c r="K5002" s="2">
        <f t="shared" si="1061"/>
        <v>5.8089659363338444E-2</v>
      </c>
      <c r="L5002" t="s">
        <v>13</v>
      </c>
    </row>
    <row r="5003" spans="1:12" hidden="1" x14ac:dyDescent="0.3">
      <c r="A5003">
        <v>48</v>
      </c>
      <c r="B5003">
        <v>154</v>
      </c>
      <c r="C5003">
        <v>1</v>
      </c>
      <c r="D5003">
        <v>24</v>
      </c>
      <c r="E5003" t="s">
        <v>18</v>
      </c>
      <c r="F5003">
        <v>10</v>
      </c>
      <c r="G5003">
        <v>3</v>
      </c>
      <c r="J5003" s="1">
        <f t="shared" si="1062"/>
        <v>7.8539816339744835E-3</v>
      </c>
      <c r="K5003" s="2">
        <f>EXP(-9.81042+1.86563*LN(F5003)+1.0563*LN(G5003))</f>
        <v>1.285292313179332E-2</v>
      </c>
      <c r="L5003" t="s">
        <v>13</v>
      </c>
    </row>
    <row r="5004" spans="1:12" hidden="1" x14ac:dyDescent="0.3">
      <c r="A5004">
        <v>48</v>
      </c>
      <c r="B5004">
        <v>154</v>
      </c>
      <c r="C5004">
        <v>1</v>
      </c>
      <c r="D5004">
        <v>10</v>
      </c>
      <c r="E5004" t="s">
        <v>12</v>
      </c>
      <c r="F5004">
        <v>25</v>
      </c>
      <c r="G5004">
        <v>6</v>
      </c>
      <c r="J5004" s="1">
        <f t="shared" si="1062"/>
        <v>4.9087385212340517E-2</v>
      </c>
      <c r="K5004" s="2">
        <f t="shared" ref="K5004:K5008" si="1063">EXP(-9.7663+1.83097*LN(F5004)+1.09511*LN(G5004))</f>
        <v>0.14801210491524977</v>
      </c>
      <c r="L5004" t="s">
        <v>17</v>
      </c>
    </row>
    <row r="5005" spans="1:12" hidden="1" x14ac:dyDescent="0.3">
      <c r="A5005">
        <v>48</v>
      </c>
      <c r="B5005">
        <v>154</v>
      </c>
      <c r="C5005">
        <v>1</v>
      </c>
      <c r="D5005">
        <v>24</v>
      </c>
      <c r="E5005" t="s">
        <v>12</v>
      </c>
      <c r="F5005">
        <v>5</v>
      </c>
      <c r="G5005">
        <v>3</v>
      </c>
      <c r="J5005" s="1">
        <f t="shared" si="1062"/>
        <v>1.9634954084936209E-3</v>
      </c>
      <c r="K5005" s="2">
        <f t="shared" si="1063"/>
        <v>3.6378364277704512E-3</v>
      </c>
      <c r="L5005" t="s">
        <v>13</v>
      </c>
    </row>
    <row r="5006" spans="1:12" hidden="1" x14ac:dyDescent="0.3">
      <c r="A5006">
        <v>48</v>
      </c>
      <c r="B5006">
        <v>154</v>
      </c>
      <c r="C5006">
        <v>1</v>
      </c>
      <c r="D5006">
        <v>24</v>
      </c>
      <c r="E5006" t="s">
        <v>12</v>
      </c>
      <c r="F5006">
        <v>20</v>
      </c>
      <c r="G5006">
        <v>3</v>
      </c>
      <c r="J5006" s="1">
        <f t="shared" si="1062"/>
        <v>3.1415926535897934E-2</v>
      </c>
      <c r="K5006" s="2">
        <f t="shared" si="1063"/>
        <v>4.6046534436573458E-2</v>
      </c>
      <c r="L5006" t="s">
        <v>17</v>
      </c>
    </row>
    <row r="5007" spans="1:12" hidden="1" x14ac:dyDescent="0.3">
      <c r="A5007">
        <v>48</v>
      </c>
      <c r="B5007">
        <v>154</v>
      </c>
      <c r="C5007">
        <v>1</v>
      </c>
      <c r="D5007">
        <v>24</v>
      </c>
      <c r="E5007" t="s">
        <v>12</v>
      </c>
      <c r="F5007">
        <v>10</v>
      </c>
      <c r="G5007">
        <v>3</v>
      </c>
      <c r="J5007" s="1">
        <f t="shared" si="1062"/>
        <v>7.8539816339744835E-3</v>
      </c>
      <c r="K5007" s="2">
        <f t="shared" si="1063"/>
        <v>1.2942556175112916E-2</v>
      </c>
      <c r="L5007" t="s">
        <v>13</v>
      </c>
    </row>
    <row r="5008" spans="1:12" hidden="1" x14ac:dyDescent="0.3">
      <c r="A5008">
        <v>48</v>
      </c>
      <c r="B5008">
        <v>154</v>
      </c>
      <c r="C5008">
        <v>1</v>
      </c>
      <c r="D5008">
        <v>24</v>
      </c>
      <c r="E5008" t="s">
        <v>12</v>
      </c>
      <c r="F5008">
        <v>15</v>
      </c>
      <c r="G5008">
        <v>6</v>
      </c>
      <c r="J5008" s="1">
        <f t="shared" si="1062"/>
        <v>1.7671458676442587E-2</v>
      </c>
      <c r="K5008" s="2">
        <f t="shared" si="1063"/>
        <v>5.8089659363338444E-2</v>
      </c>
      <c r="L5008" t="s">
        <v>13</v>
      </c>
    </row>
    <row r="5009" spans="1:12" hidden="1" x14ac:dyDescent="0.3">
      <c r="A5009">
        <v>48</v>
      </c>
      <c r="B5009">
        <v>154</v>
      </c>
      <c r="C5009">
        <v>1</v>
      </c>
      <c r="D5009">
        <v>24</v>
      </c>
      <c r="E5009" t="s">
        <v>18</v>
      </c>
      <c r="F5009">
        <v>10</v>
      </c>
      <c r="G5009">
        <v>6</v>
      </c>
      <c r="J5009" s="1">
        <f t="shared" si="1062"/>
        <v>7.8539816339744835E-3</v>
      </c>
      <c r="K5009" s="2">
        <f t="shared" ref="K5009:K5010" si="1064">EXP(-9.81042+1.86563*LN(F5009)+1.0563*LN(G5009))</f>
        <v>2.6728826664807165E-2</v>
      </c>
      <c r="L5009" t="s">
        <v>13</v>
      </c>
    </row>
    <row r="5010" spans="1:12" hidden="1" x14ac:dyDescent="0.3">
      <c r="A5010">
        <v>48</v>
      </c>
      <c r="B5010">
        <v>154</v>
      </c>
      <c r="C5010">
        <v>1</v>
      </c>
      <c r="D5010">
        <v>24</v>
      </c>
      <c r="E5010" t="s">
        <v>18</v>
      </c>
      <c r="F5010">
        <v>10</v>
      </c>
      <c r="G5010">
        <v>6</v>
      </c>
      <c r="J5010" s="1">
        <f t="shared" si="1062"/>
        <v>7.8539816339744835E-3</v>
      </c>
      <c r="K5010" s="2">
        <f t="shared" si="1064"/>
        <v>2.6728826664807165E-2</v>
      </c>
      <c r="L5010" t="s">
        <v>13</v>
      </c>
    </row>
    <row r="5011" spans="1:12" hidden="1" x14ac:dyDescent="0.3">
      <c r="A5011">
        <v>48</v>
      </c>
      <c r="B5011">
        <v>154</v>
      </c>
      <c r="C5011">
        <v>1</v>
      </c>
      <c r="D5011">
        <v>14</v>
      </c>
      <c r="E5011" t="s">
        <v>14</v>
      </c>
      <c r="F5011">
        <v>5</v>
      </c>
      <c r="G5011">
        <v>3</v>
      </c>
      <c r="J5011" s="1">
        <f t="shared" si="1062"/>
        <v>1.9634954084936209E-3</v>
      </c>
      <c r="K5011" s="2">
        <f t="shared" ref="K5011:K5013" si="1065">EXP(-9.7663+1.83097*LN(F5011)+1.09511*LN(G5011))</f>
        <v>3.6378364277704512E-3</v>
      </c>
      <c r="L5011" t="s">
        <v>13</v>
      </c>
    </row>
    <row r="5012" spans="1:12" hidden="1" x14ac:dyDescent="0.3">
      <c r="A5012">
        <v>48</v>
      </c>
      <c r="B5012">
        <v>154</v>
      </c>
      <c r="C5012">
        <v>1</v>
      </c>
      <c r="D5012">
        <v>14</v>
      </c>
      <c r="E5012" t="s">
        <v>14</v>
      </c>
      <c r="F5012">
        <v>5</v>
      </c>
      <c r="G5012">
        <v>3</v>
      </c>
      <c r="J5012" s="1">
        <f t="shared" si="1062"/>
        <v>1.9634954084936209E-3</v>
      </c>
      <c r="K5012" s="2">
        <f t="shared" si="1065"/>
        <v>3.6378364277704512E-3</v>
      </c>
      <c r="L5012" t="s">
        <v>13</v>
      </c>
    </row>
    <row r="5013" spans="1:12" hidden="1" x14ac:dyDescent="0.3">
      <c r="A5013">
        <v>48</v>
      </c>
      <c r="B5013">
        <v>154</v>
      </c>
      <c r="C5013">
        <v>1</v>
      </c>
      <c r="D5013">
        <v>24</v>
      </c>
      <c r="E5013" t="s">
        <v>12</v>
      </c>
      <c r="F5013">
        <v>10</v>
      </c>
      <c r="G5013">
        <v>6</v>
      </c>
      <c r="J5013" s="1">
        <f t="shared" si="1062"/>
        <v>7.8539816339744835E-3</v>
      </c>
      <c r="K5013" s="2">
        <f t="shared" si="1065"/>
        <v>2.7649101142956961E-2</v>
      </c>
      <c r="L5013" t="s">
        <v>13</v>
      </c>
    </row>
    <row r="5014" spans="1:12" hidden="1" x14ac:dyDescent="0.3">
      <c r="A5014">
        <v>48</v>
      </c>
      <c r="B5014">
        <v>154</v>
      </c>
      <c r="C5014">
        <v>1</v>
      </c>
      <c r="D5014">
        <v>24</v>
      </c>
      <c r="E5014" t="s">
        <v>18</v>
      </c>
      <c r="F5014">
        <v>5</v>
      </c>
      <c r="G5014">
        <v>6</v>
      </c>
      <c r="J5014" s="1">
        <f t="shared" si="1062"/>
        <v>1.9634954084936209E-3</v>
      </c>
      <c r="K5014" s="2">
        <f>EXP(-9.81042+1.86563*LN(F5014)+1.0563*LN(G5014))</f>
        <v>7.3344795804612326E-3</v>
      </c>
      <c r="L5014" t="s">
        <v>13</v>
      </c>
    </row>
    <row r="5015" spans="1:12" hidden="1" x14ac:dyDescent="0.3">
      <c r="A5015">
        <v>48</v>
      </c>
      <c r="B5015">
        <v>154</v>
      </c>
      <c r="C5015">
        <v>1</v>
      </c>
      <c r="D5015">
        <v>22</v>
      </c>
      <c r="E5015" t="s">
        <v>15</v>
      </c>
      <c r="F5015">
        <v>5</v>
      </c>
      <c r="G5015">
        <v>3</v>
      </c>
      <c r="J5015" s="1">
        <f t="shared" si="1062"/>
        <v>1.9634954084936209E-3</v>
      </c>
      <c r="K5015" s="2">
        <f t="shared" ref="K5015:K5016" si="1066">EXP(-9.7663+1.83097*LN(F5015)+1.09511*LN(G5015))</f>
        <v>3.6378364277704512E-3</v>
      </c>
      <c r="L5015" t="s">
        <v>13</v>
      </c>
    </row>
    <row r="5016" spans="1:12" hidden="1" x14ac:dyDescent="0.3">
      <c r="A5016">
        <v>48</v>
      </c>
      <c r="B5016">
        <v>154</v>
      </c>
      <c r="C5016">
        <v>1</v>
      </c>
      <c r="D5016">
        <v>14</v>
      </c>
      <c r="E5016" t="s">
        <v>14</v>
      </c>
      <c r="F5016">
        <v>5</v>
      </c>
      <c r="G5016">
        <v>3</v>
      </c>
      <c r="J5016" s="1">
        <f t="shared" si="1062"/>
        <v>1.9634954084936209E-3</v>
      </c>
      <c r="K5016" s="2">
        <f t="shared" si="1066"/>
        <v>3.6378364277704512E-3</v>
      </c>
      <c r="L5016" t="s">
        <v>13</v>
      </c>
    </row>
    <row r="5017" spans="1:12" hidden="1" x14ac:dyDescent="0.3">
      <c r="A5017">
        <v>48</v>
      </c>
      <c r="B5017">
        <v>154</v>
      </c>
      <c r="C5017">
        <v>1</v>
      </c>
      <c r="D5017">
        <v>24</v>
      </c>
      <c r="E5017" t="s">
        <v>18</v>
      </c>
      <c r="F5017">
        <v>10</v>
      </c>
      <c r="G5017">
        <v>3</v>
      </c>
      <c r="J5017" s="1">
        <f t="shared" si="1062"/>
        <v>7.8539816339744835E-3</v>
      </c>
      <c r="K5017" s="2">
        <f>EXP(-9.81042+1.86563*LN(F5017)+1.0563*LN(G5017))</f>
        <v>1.285292313179332E-2</v>
      </c>
      <c r="L5017" t="s">
        <v>13</v>
      </c>
    </row>
    <row r="5018" spans="1:12" hidden="1" x14ac:dyDescent="0.3">
      <c r="A5018">
        <v>48</v>
      </c>
      <c r="B5018">
        <v>154</v>
      </c>
      <c r="C5018">
        <v>1</v>
      </c>
      <c r="D5018">
        <v>10</v>
      </c>
      <c r="E5018" t="s">
        <v>12</v>
      </c>
      <c r="F5018">
        <v>25</v>
      </c>
      <c r="G5018">
        <v>6</v>
      </c>
      <c r="J5018" s="1">
        <f t="shared" si="1062"/>
        <v>4.9087385212340517E-2</v>
      </c>
      <c r="K5018" s="2">
        <f>EXP(-9.7663+1.83097*LN(F5018)+1.09511*LN(G5018))</f>
        <v>0.14801210491524977</v>
      </c>
      <c r="L5018" t="s">
        <v>17</v>
      </c>
    </row>
    <row r="5019" spans="1:12" hidden="1" x14ac:dyDescent="0.3">
      <c r="A5019">
        <v>48</v>
      </c>
      <c r="B5019">
        <v>154</v>
      </c>
      <c r="C5019">
        <v>1</v>
      </c>
      <c r="D5019">
        <v>24</v>
      </c>
      <c r="E5019" t="s">
        <v>18</v>
      </c>
      <c r="F5019">
        <v>10</v>
      </c>
      <c r="G5019">
        <v>3</v>
      </c>
      <c r="J5019" s="1">
        <f t="shared" si="1062"/>
        <v>7.8539816339744835E-3</v>
      </c>
      <c r="K5019" s="2">
        <f>EXP(-9.81042+1.86563*LN(F5019)+1.0563*LN(G5019))</f>
        <v>1.285292313179332E-2</v>
      </c>
      <c r="L5019" t="s">
        <v>13</v>
      </c>
    </row>
    <row r="5020" spans="1:12" hidden="1" x14ac:dyDescent="0.3">
      <c r="A5020">
        <v>48</v>
      </c>
      <c r="B5020">
        <v>154</v>
      </c>
      <c r="C5020">
        <v>1</v>
      </c>
      <c r="D5020">
        <v>10</v>
      </c>
      <c r="E5020" t="s">
        <v>12</v>
      </c>
      <c r="F5020">
        <v>25</v>
      </c>
      <c r="G5020">
        <v>6</v>
      </c>
      <c r="J5020" s="1">
        <f t="shared" si="1062"/>
        <v>4.9087385212340517E-2</v>
      </c>
      <c r="K5020" s="2">
        <f t="shared" ref="K5020:K5021" si="1067">EXP(-9.7663+1.83097*LN(F5020)+1.09511*LN(G5020))</f>
        <v>0.14801210491524977</v>
      </c>
      <c r="L5020" t="s">
        <v>17</v>
      </c>
    </row>
    <row r="5021" spans="1:12" hidden="1" x14ac:dyDescent="0.3">
      <c r="A5021">
        <v>48</v>
      </c>
      <c r="B5021">
        <v>154</v>
      </c>
      <c r="C5021">
        <v>1</v>
      </c>
      <c r="D5021">
        <v>24</v>
      </c>
      <c r="E5021" t="s">
        <v>12</v>
      </c>
      <c r="F5021">
        <v>5</v>
      </c>
      <c r="G5021">
        <v>3</v>
      </c>
      <c r="J5021" s="1">
        <f t="shared" si="1062"/>
        <v>1.9634954084936209E-3</v>
      </c>
      <c r="K5021" s="2">
        <f t="shared" si="1067"/>
        <v>3.6378364277704512E-3</v>
      </c>
      <c r="L5021" t="s">
        <v>13</v>
      </c>
    </row>
    <row r="5022" spans="1:12" hidden="1" x14ac:dyDescent="0.3">
      <c r="A5022">
        <v>48</v>
      </c>
      <c r="B5022">
        <v>154</v>
      </c>
      <c r="C5022">
        <v>1</v>
      </c>
      <c r="D5022">
        <v>24</v>
      </c>
      <c r="E5022" t="s">
        <v>18</v>
      </c>
      <c r="F5022">
        <v>15</v>
      </c>
      <c r="G5022">
        <v>6</v>
      </c>
      <c r="J5022" s="1">
        <f t="shared" si="1062"/>
        <v>1.7671458676442587E-2</v>
      </c>
      <c r="K5022" s="2">
        <f t="shared" ref="K5022:K5023" si="1068">EXP(-9.81042+1.86563*LN(F5022)+1.0563*LN(G5022))</f>
        <v>5.6950957515054322E-2</v>
      </c>
      <c r="L5022" t="s">
        <v>13</v>
      </c>
    </row>
    <row r="5023" spans="1:12" hidden="1" x14ac:dyDescent="0.3">
      <c r="A5023">
        <v>48</v>
      </c>
      <c r="B5023">
        <v>154</v>
      </c>
      <c r="C5023">
        <v>1</v>
      </c>
      <c r="D5023">
        <v>24</v>
      </c>
      <c r="E5023" t="s">
        <v>18</v>
      </c>
      <c r="F5023">
        <v>10</v>
      </c>
      <c r="G5023">
        <v>6</v>
      </c>
      <c r="J5023" s="1">
        <f t="shared" si="1062"/>
        <v>7.8539816339744835E-3</v>
      </c>
      <c r="K5023" s="2">
        <f t="shared" si="1068"/>
        <v>2.6728826664807165E-2</v>
      </c>
      <c r="L5023" t="s">
        <v>13</v>
      </c>
    </row>
    <row r="5024" spans="1:12" hidden="1" x14ac:dyDescent="0.3">
      <c r="A5024">
        <v>48</v>
      </c>
      <c r="B5024">
        <v>154</v>
      </c>
      <c r="C5024">
        <v>1</v>
      </c>
      <c r="D5024">
        <v>24</v>
      </c>
      <c r="E5024" t="s">
        <v>12</v>
      </c>
      <c r="F5024">
        <v>5</v>
      </c>
      <c r="G5024">
        <v>6</v>
      </c>
      <c r="J5024" s="1">
        <f t="shared" si="1062"/>
        <v>1.9634954084936209E-3</v>
      </c>
      <c r="K5024" s="2">
        <f>EXP(-9.7663+1.83097*LN(F5024)+1.09511*LN(G5024))</f>
        <v>7.7714870209617563E-3</v>
      </c>
      <c r="L5024" t="s">
        <v>13</v>
      </c>
    </row>
    <row r="5025" spans="1:12" hidden="1" x14ac:dyDescent="0.3">
      <c r="A5025">
        <v>48</v>
      </c>
      <c r="B5025">
        <v>154</v>
      </c>
      <c r="C5025">
        <v>1</v>
      </c>
      <c r="D5025">
        <v>24</v>
      </c>
      <c r="E5025" t="s">
        <v>18</v>
      </c>
      <c r="F5025">
        <v>10</v>
      </c>
      <c r="G5025">
        <v>5</v>
      </c>
      <c r="J5025" s="1">
        <f t="shared" si="1062"/>
        <v>7.8539816339744835E-3</v>
      </c>
      <c r="K5025" s="2">
        <f>EXP(-9.81042+1.86563*LN(F5025)+1.0563*LN(G5025))</f>
        <v>2.2046555420420225E-2</v>
      </c>
      <c r="L5025" t="s">
        <v>13</v>
      </c>
    </row>
    <row r="5026" spans="1:12" hidden="1" x14ac:dyDescent="0.3">
      <c r="A5026">
        <v>48</v>
      </c>
      <c r="B5026">
        <v>154</v>
      </c>
      <c r="C5026">
        <v>1</v>
      </c>
      <c r="D5026">
        <v>10</v>
      </c>
      <c r="E5026" t="s">
        <v>12</v>
      </c>
      <c r="F5026">
        <v>10</v>
      </c>
      <c r="G5026">
        <v>3</v>
      </c>
      <c r="J5026" s="1">
        <f t="shared" si="1062"/>
        <v>7.8539816339744835E-3</v>
      </c>
      <c r="K5026" s="2">
        <f t="shared" ref="K5026:K5027" si="1069">EXP(-9.7663+1.83097*LN(F5026)+1.09511*LN(G5026))</f>
        <v>1.2942556175112916E-2</v>
      </c>
      <c r="L5026" t="s">
        <v>13</v>
      </c>
    </row>
    <row r="5027" spans="1:12" hidden="1" x14ac:dyDescent="0.3">
      <c r="A5027">
        <v>48</v>
      </c>
      <c r="B5027">
        <v>154</v>
      </c>
      <c r="C5027">
        <v>1</v>
      </c>
      <c r="D5027">
        <v>14</v>
      </c>
      <c r="E5027" t="s">
        <v>14</v>
      </c>
      <c r="F5027">
        <v>5</v>
      </c>
      <c r="G5027">
        <v>3</v>
      </c>
      <c r="J5027" s="1">
        <f t="shared" si="1062"/>
        <v>1.9634954084936209E-3</v>
      </c>
      <c r="K5027" s="2">
        <f t="shared" si="1069"/>
        <v>3.6378364277704512E-3</v>
      </c>
      <c r="L5027" t="s">
        <v>13</v>
      </c>
    </row>
    <row r="5028" spans="1:12" hidden="1" x14ac:dyDescent="0.3">
      <c r="A5028">
        <v>48</v>
      </c>
      <c r="B5028">
        <v>154</v>
      </c>
      <c r="C5028">
        <v>1</v>
      </c>
      <c r="D5028">
        <v>24</v>
      </c>
      <c r="E5028" t="s">
        <v>18</v>
      </c>
      <c r="F5028">
        <v>10</v>
      </c>
      <c r="G5028">
        <v>3</v>
      </c>
      <c r="J5028" s="1">
        <f t="shared" si="1062"/>
        <v>7.8539816339744835E-3</v>
      </c>
      <c r="K5028" s="2">
        <f>EXP(-9.81042+1.86563*LN(F5028)+1.0563*LN(G5028))</f>
        <v>1.285292313179332E-2</v>
      </c>
      <c r="L5028" t="s">
        <v>13</v>
      </c>
    </row>
    <row r="5029" spans="1:12" hidden="1" x14ac:dyDescent="0.3">
      <c r="A5029">
        <v>48</v>
      </c>
      <c r="B5029">
        <v>154</v>
      </c>
      <c r="C5029">
        <v>1</v>
      </c>
      <c r="D5029">
        <v>10</v>
      </c>
      <c r="E5029" t="s">
        <v>12</v>
      </c>
      <c r="F5029">
        <v>25</v>
      </c>
      <c r="G5029">
        <v>6</v>
      </c>
      <c r="J5029" s="1">
        <f t="shared" si="1062"/>
        <v>4.9087385212340517E-2</v>
      </c>
      <c r="K5029" s="2">
        <f t="shared" ref="K5029:K5032" si="1070">EXP(-9.7663+1.83097*LN(F5029)+1.09511*LN(G5029))</f>
        <v>0.14801210491524977</v>
      </c>
      <c r="L5029" t="s">
        <v>17</v>
      </c>
    </row>
    <row r="5030" spans="1:12" hidden="1" x14ac:dyDescent="0.3">
      <c r="A5030">
        <v>52</v>
      </c>
      <c r="B5030">
        <v>132</v>
      </c>
      <c r="C5030">
        <v>1</v>
      </c>
      <c r="D5030">
        <v>24</v>
      </c>
      <c r="E5030" t="s">
        <v>12</v>
      </c>
      <c r="F5030">
        <v>20</v>
      </c>
      <c r="G5030">
        <v>3</v>
      </c>
      <c r="J5030" s="1">
        <f t="shared" si="1062"/>
        <v>3.1415926535897934E-2</v>
      </c>
      <c r="K5030" s="2">
        <f t="shared" si="1070"/>
        <v>4.6046534436573458E-2</v>
      </c>
      <c r="L5030" t="s">
        <v>17</v>
      </c>
    </row>
    <row r="5031" spans="1:12" hidden="1" x14ac:dyDescent="0.3">
      <c r="A5031">
        <v>52</v>
      </c>
      <c r="B5031">
        <v>132</v>
      </c>
      <c r="C5031">
        <v>1</v>
      </c>
      <c r="D5031">
        <v>24</v>
      </c>
      <c r="E5031" t="s">
        <v>12</v>
      </c>
      <c r="F5031">
        <v>10</v>
      </c>
      <c r="G5031">
        <v>3</v>
      </c>
      <c r="J5031" s="1">
        <f t="shared" si="1062"/>
        <v>7.8539816339744835E-3</v>
      </c>
      <c r="K5031" s="2">
        <f t="shared" si="1070"/>
        <v>1.2942556175112916E-2</v>
      </c>
      <c r="L5031" t="s">
        <v>13</v>
      </c>
    </row>
    <row r="5032" spans="1:12" hidden="1" x14ac:dyDescent="0.3">
      <c r="A5032">
        <v>52</v>
      </c>
      <c r="B5032">
        <v>132</v>
      </c>
      <c r="C5032">
        <v>1</v>
      </c>
      <c r="D5032">
        <v>24</v>
      </c>
      <c r="E5032" t="s">
        <v>12</v>
      </c>
      <c r="F5032">
        <v>15</v>
      </c>
      <c r="G5032">
        <v>6</v>
      </c>
      <c r="J5032" s="1">
        <f t="shared" si="1062"/>
        <v>1.7671458676442587E-2</v>
      </c>
      <c r="K5032" s="2">
        <f t="shared" si="1070"/>
        <v>5.8089659363338444E-2</v>
      </c>
      <c r="L5032" t="s">
        <v>13</v>
      </c>
    </row>
    <row r="5033" spans="1:12" hidden="1" x14ac:dyDescent="0.3">
      <c r="A5033">
        <v>52</v>
      </c>
      <c r="B5033">
        <v>132</v>
      </c>
      <c r="C5033">
        <v>1</v>
      </c>
      <c r="D5033">
        <v>24</v>
      </c>
      <c r="E5033" t="s">
        <v>18</v>
      </c>
      <c r="F5033">
        <v>10</v>
      </c>
      <c r="G5033">
        <v>6</v>
      </c>
      <c r="J5033" s="1">
        <f t="shared" si="1062"/>
        <v>7.8539816339744835E-3</v>
      </c>
      <c r="K5033" s="2">
        <f t="shared" ref="K5033:K5034" si="1071">EXP(-9.81042+1.86563*LN(F5033)+1.0563*LN(G5033))</f>
        <v>2.6728826664807165E-2</v>
      </c>
      <c r="L5033" t="s">
        <v>13</v>
      </c>
    </row>
    <row r="5034" spans="1:12" hidden="1" x14ac:dyDescent="0.3">
      <c r="A5034">
        <v>52</v>
      </c>
      <c r="B5034">
        <v>132</v>
      </c>
      <c r="C5034">
        <v>1</v>
      </c>
      <c r="D5034">
        <v>24</v>
      </c>
      <c r="E5034" t="s">
        <v>18</v>
      </c>
      <c r="F5034">
        <v>10</v>
      </c>
      <c r="G5034">
        <v>6</v>
      </c>
      <c r="J5034" s="1">
        <f t="shared" si="1062"/>
        <v>7.8539816339744835E-3</v>
      </c>
      <c r="K5034" s="2">
        <f t="shared" si="1071"/>
        <v>2.6728826664807165E-2</v>
      </c>
      <c r="L5034" t="s">
        <v>13</v>
      </c>
    </row>
    <row r="5035" spans="1:12" hidden="1" x14ac:dyDescent="0.3">
      <c r="A5035">
        <v>52</v>
      </c>
      <c r="B5035">
        <v>132</v>
      </c>
      <c r="C5035">
        <v>1</v>
      </c>
      <c r="D5035">
        <v>14</v>
      </c>
      <c r="E5035" t="s">
        <v>14</v>
      </c>
      <c r="F5035">
        <v>5</v>
      </c>
      <c r="G5035">
        <v>3</v>
      </c>
      <c r="J5035" s="1">
        <f t="shared" si="1062"/>
        <v>1.9634954084936209E-3</v>
      </c>
      <c r="K5035" s="2">
        <f t="shared" ref="K5035:K5037" si="1072">EXP(-9.7663+1.83097*LN(F5035)+1.09511*LN(G5035))</f>
        <v>3.6378364277704512E-3</v>
      </c>
      <c r="L5035" t="s">
        <v>13</v>
      </c>
    </row>
    <row r="5036" spans="1:12" hidden="1" x14ac:dyDescent="0.3">
      <c r="A5036">
        <v>52</v>
      </c>
      <c r="B5036">
        <v>132</v>
      </c>
      <c r="C5036">
        <v>1</v>
      </c>
      <c r="D5036">
        <v>14</v>
      </c>
      <c r="E5036" t="s">
        <v>14</v>
      </c>
      <c r="F5036">
        <v>5</v>
      </c>
      <c r="G5036">
        <v>3</v>
      </c>
      <c r="J5036" s="1">
        <f t="shared" si="1062"/>
        <v>1.9634954084936209E-3</v>
      </c>
      <c r="K5036" s="2">
        <f t="shared" si="1072"/>
        <v>3.6378364277704512E-3</v>
      </c>
      <c r="L5036" t="s">
        <v>13</v>
      </c>
    </row>
    <row r="5037" spans="1:12" hidden="1" x14ac:dyDescent="0.3">
      <c r="A5037">
        <v>52</v>
      </c>
      <c r="B5037">
        <v>132</v>
      </c>
      <c r="C5037">
        <v>1</v>
      </c>
      <c r="D5037">
        <v>24</v>
      </c>
      <c r="E5037" t="s">
        <v>12</v>
      </c>
      <c r="F5037">
        <v>10</v>
      </c>
      <c r="G5037">
        <v>6</v>
      </c>
      <c r="J5037" s="1">
        <f t="shared" si="1062"/>
        <v>7.8539816339744835E-3</v>
      </c>
      <c r="K5037" s="2">
        <f t="shared" si="1072"/>
        <v>2.7649101142956961E-2</v>
      </c>
      <c r="L5037" t="s">
        <v>13</v>
      </c>
    </row>
    <row r="5038" spans="1:12" hidden="1" x14ac:dyDescent="0.3">
      <c r="A5038">
        <v>52</v>
      </c>
      <c r="B5038">
        <v>132</v>
      </c>
      <c r="C5038">
        <v>1</v>
      </c>
      <c r="D5038">
        <v>24</v>
      </c>
      <c r="E5038" t="s">
        <v>18</v>
      </c>
      <c r="F5038">
        <v>5</v>
      </c>
      <c r="G5038">
        <v>6</v>
      </c>
      <c r="J5038" s="1">
        <f t="shared" si="1062"/>
        <v>1.9634954084936209E-3</v>
      </c>
      <c r="K5038" s="2">
        <f>EXP(-9.81042+1.86563*LN(F5038)+1.0563*LN(G5038))</f>
        <v>7.3344795804612326E-3</v>
      </c>
      <c r="L5038" t="s">
        <v>13</v>
      </c>
    </row>
    <row r="5039" spans="1:12" hidden="1" x14ac:dyDescent="0.3">
      <c r="A5039">
        <v>52</v>
      </c>
      <c r="B5039">
        <v>132</v>
      </c>
      <c r="C5039">
        <v>1</v>
      </c>
      <c r="D5039">
        <v>22</v>
      </c>
      <c r="E5039" t="s">
        <v>15</v>
      </c>
      <c r="F5039">
        <v>5</v>
      </c>
      <c r="G5039">
        <v>3</v>
      </c>
      <c r="J5039" s="1">
        <f t="shared" si="1062"/>
        <v>1.9634954084936209E-3</v>
      </c>
      <c r="K5039" s="2">
        <f t="shared" ref="K5039:K5040" si="1073">EXP(-9.7663+1.83097*LN(F5039)+1.09511*LN(G5039))</f>
        <v>3.6378364277704512E-3</v>
      </c>
      <c r="L5039" t="s">
        <v>13</v>
      </c>
    </row>
    <row r="5040" spans="1:12" hidden="1" x14ac:dyDescent="0.3">
      <c r="A5040">
        <v>52</v>
      </c>
      <c r="B5040">
        <v>132</v>
      </c>
      <c r="C5040">
        <v>1</v>
      </c>
      <c r="D5040">
        <v>14</v>
      </c>
      <c r="E5040" t="s">
        <v>14</v>
      </c>
      <c r="F5040">
        <v>5</v>
      </c>
      <c r="G5040">
        <v>3</v>
      </c>
      <c r="J5040" s="1">
        <f t="shared" si="1062"/>
        <v>1.9634954084936209E-3</v>
      </c>
      <c r="K5040" s="2">
        <f t="shared" si="1073"/>
        <v>3.6378364277704512E-3</v>
      </c>
      <c r="L5040" t="s">
        <v>13</v>
      </c>
    </row>
    <row r="5041" spans="1:12" hidden="1" x14ac:dyDescent="0.3">
      <c r="A5041">
        <v>52</v>
      </c>
      <c r="B5041">
        <v>132</v>
      </c>
      <c r="C5041">
        <v>1</v>
      </c>
      <c r="D5041">
        <v>24</v>
      </c>
      <c r="E5041" t="s">
        <v>18</v>
      </c>
      <c r="F5041">
        <v>10</v>
      </c>
      <c r="G5041">
        <v>3</v>
      </c>
      <c r="J5041" s="1">
        <f t="shared" si="1062"/>
        <v>7.8539816339744835E-3</v>
      </c>
      <c r="K5041" s="2">
        <f>EXP(-9.81042+1.86563*LN(F5041)+1.0563*LN(G5041))</f>
        <v>1.285292313179332E-2</v>
      </c>
      <c r="L5041" t="s">
        <v>13</v>
      </c>
    </row>
    <row r="5042" spans="1:12" hidden="1" x14ac:dyDescent="0.3">
      <c r="A5042">
        <v>52</v>
      </c>
      <c r="B5042">
        <v>132</v>
      </c>
      <c r="C5042">
        <v>1</v>
      </c>
      <c r="D5042">
        <v>10</v>
      </c>
      <c r="E5042" t="s">
        <v>12</v>
      </c>
      <c r="F5042">
        <v>25</v>
      </c>
      <c r="G5042">
        <v>6</v>
      </c>
      <c r="J5042" s="1">
        <f t="shared" si="1062"/>
        <v>4.9087385212340517E-2</v>
      </c>
      <c r="K5042" s="2">
        <f>EXP(-9.7663+1.83097*LN(F5042)+1.09511*LN(G5042))</f>
        <v>0.14801210491524977</v>
      </c>
      <c r="L5042" t="s">
        <v>17</v>
      </c>
    </row>
    <row r="5043" spans="1:12" hidden="1" x14ac:dyDescent="0.3">
      <c r="A5043">
        <v>52</v>
      </c>
      <c r="B5043">
        <v>132</v>
      </c>
      <c r="C5043">
        <v>1</v>
      </c>
      <c r="D5043">
        <v>24</v>
      </c>
      <c r="E5043" t="s">
        <v>18</v>
      </c>
      <c r="F5043">
        <v>10</v>
      </c>
      <c r="G5043">
        <v>3</v>
      </c>
      <c r="J5043" s="1">
        <f t="shared" si="1062"/>
        <v>7.8539816339744835E-3</v>
      </c>
      <c r="K5043" s="2">
        <f>EXP(-9.81042+1.86563*LN(F5043)+1.0563*LN(G5043))</f>
        <v>1.285292313179332E-2</v>
      </c>
      <c r="L5043" t="s">
        <v>13</v>
      </c>
    </row>
    <row r="5044" spans="1:12" hidden="1" x14ac:dyDescent="0.3">
      <c r="A5044">
        <v>52</v>
      </c>
      <c r="B5044">
        <v>132</v>
      </c>
      <c r="C5044">
        <v>1</v>
      </c>
      <c r="D5044">
        <v>10</v>
      </c>
      <c r="E5044" t="s">
        <v>12</v>
      </c>
      <c r="F5044">
        <v>25</v>
      </c>
      <c r="G5044">
        <v>6</v>
      </c>
      <c r="J5044" s="1">
        <f t="shared" si="1062"/>
        <v>4.9087385212340517E-2</v>
      </c>
      <c r="K5044" s="2">
        <f t="shared" ref="K5044:K5045" si="1074">EXP(-9.7663+1.83097*LN(F5044)+1.09511*LN(G5044))</f>
        <v>0.14801210491524977</v>
      </c>
      <c r="L5044" t="s">
        <v>17</v>
      </c>
    </row>
    <row r="5045" spans="1:12" hidden="1" x14ac:dyDescent="0.3">
      <c r="A5045">
        <v>52</v>
      </c>
      <c r="B5045">
        <v>132</v>
      </c>
      <c r="C5045">
        <v>1</v>
      </c>
      <c r="D5045">
        <v>24</v>
      </c>
      <c r="E5045" t="s">
        <v>12</v>
      </c>
      <c r="F5045">
        <v>5</v>
      </c>
      <c r="G5045">
        <v>3</v>
      </c>
      <c r="J5045" s="1">
        <f t="shared" si="1062"/>
        <v>1.9634954084936209E-3</v>
      </c>
      <c r="K5045" s="2">
        <f t="shared" si="1074"/>
        <v>3.6378364277704512E-3</v>
      </c>
      <c r="L5045" t="s">
        <v>13</v>
      </c>
    </row>
    <row r="5046" spans="1:12" hidden="1" x14ac:dyDescent="0.3">
      <c r="A5046">
        <v>52</v>
      </c>
      <c r="B5046">
        <v>132</v>
      </c>
      <c r="C5046">
        <v>1</v>
      </c>
      <c r="D5046">
        <v>24</v>
      </c>
      <c r="E5046" t="s">
        <v>18</v>
      </c>
      <c r="F5046">
        <v>15</v>
      </c>
      <c r="G5046">
        <v>6</v>
      </c>
      <c r="J5046" s="1">
        <f t="shared" si="1062"/>
        <v>1.7671458676442587E-2</v>
      </c>
      <c r="K5046" s="2">
        <f t="shared" ref="K5046:K5047" si="1075">EXP(-9.81042+1.86563*LN(F5046)+1.0563*LN(G5046))</f>
        <v>5.6950957515054322E-2</v>
      </c>
      <c r="L5046" t="s">
        <v>13</v>
      </c>
    </row>
    <row r="5047" spans="1:12" hidden="1" x14ac:dyDescent="0.3">
      <c r="A5047">
        <v>52</v>
      </c>
      <c r="B5047">
        <v>132</v>
      </c>
      <c r="C5047">
        <v>1</v>
      </c>
      <c r="D5047">
        <v>2</v>
      </c>
      <c r="E5047" t="s">
        <v>16</v>
      </c>
      <c r="F5047">
        <v>15</v>
      </c>
      <c r="G5047">
        <v>10</v>
      </c>
      <c r="J5047" s="1">
        <f t="shared" si="1062"/>
        <v>1.7671458676442587E-2</v>
      </c>
      <c r="K5047" s="2">
        <f t="shared" si="1075"/>
        <v>9.7687695493628809E-2</v>
      </c>
      <c r="L5047" t="s">
        <v>13</v>
      </c>
    </row>
    <row r="5048" spans="1:12" hidden="1" x14ac:dyDescent="0.3">
      <c r="A5048">
        <v>52</v>
      </c>
      <c r="B5048">
        <v>132</v>
      </c>
      <c r="C5048">
        <v>1</v>
      </c>
      <c r="D5048">
        <v>24</v>
      </c>
      <c r="E5048" t="s">
        <v>12</v>
      </c>
      <c r="F5048">
        <v>5</v>
      </c>
      <c r="G5048">
        <v>6</v>
      </c>
      <c r="J5048" s="1">
        <f t="shared" si="1062"/>
        <v>1.9634954084936209E-3</v>
      </c>
      <c r="K5048" s="2">
        <f>EXP(-9.7663+1.83097*LN(F5048)+1.09511*LN(G5048))</f>
        <v>7.7714870209617563E-3</v>
      </c>
      <c r="L5048" t="s">
        <v>13</v>
      </c>
    </row>
    <row r="5049" spans="1:12" hidden="1" x14ac:dyDescent="0.3">
      <c r="A5049">
        <v>52</v>
      </c>
      <c r="B5049">
        <v>132</v>
      </c>
      <c r="C5049">
        <v>1</v>
      </c>
      <c r="D5049">
        <v>2</v>
      </c>
      <c r="E5049" t="s">
        <v>16</v>
      </c>
      <c r="F5049">
        <v>15</v>
      </c>
      <c r="G5049">
        <v>10</v>
      </c>
      <c r="J5049" s="1">
        <f t="shared" si="1062"/>
        <v>1.7671458676442587E-2</v>
      </c>
      <c r="K5049" s="2">
        <f>EXP(-9.81042+1.86563*LN(F5049)+1.0563*LN(G5049))</f>
        <v>9.7687695493628809E-2</v>
      </c>
      <c r="L5049" t="s">
        <v>13</v>
      </c>
    </row>
    <row r="5050" spans="1:12" hidden="1" x14ac:dyDescent="0.3">
      <c r="A5050">
        <v>52</v>
      </c>
      <c r="B5050">
        <v>132</v>
      </c>
      <c r="C5050">
        <v>1</v>
      </c>
      <c r="D5050">
        <v>10</v>
      </c>
      <c r="E5050" t="s">
        <v>12</v>
      </c>
      <c r="F5050">
        <v>10</v>
      </c>
      <c r="G5050">
        <v>3</v>
      </c>
      <c r="J5050" s="1">
        <f t="shared" si="1062"/>
        <v>7.8539816339744835E-3</v>
      </c>
      <c r="K5050" s="2">
        <f t="shared" ref="K5050:K5051" si="1076">EXP(-9.7663+1.83097*LN(F5050)+1.09511*LN(G5050))</f>
        <v>1.2942556175112916E-2</v>
      </c>
      <c r="L5050" t="s">
        <v>13</v>
      </c>
    </row>
    <row r="5051" spans="1:12" hidden="1" x14ac:dyDescent="0.3">
      <c r="A5051">
        <v>52</v>
      </c>
      <c r="B5051">
        <v>132</v>
      </c>
      <c r="C5051">
        <v>1</v>
      </c>
      <c r="D5051">
        <v>14</v>
      </c>
      <c r="E5051" t="s">
        <v>14</v>
      </c>
      <c r="F5051">
        <v>5</v>
      </c>
      <c r="G5051">
        <v>3</v>
      </c>
      <c r="J5051" s="1">
        <f t="shared" si="1062"/>
        <v>1.9634954084936209E-3</v>
      </c>
      <c r="K5051" s="2">
        <f t="shared" si="1076"/>
        <v>3.6378364277704512E-3</v>
      </c>
      <c r="L5051" t="s">
        <v>13</v>
      </c>
    </row>
    <row r="5052" spans="1:12" hidden="1" x14ac:dyDescent="0.3">
      <c r="A5052">
        <v>52</v>
      </c>
      <c r="B5052">
        <v>132</v>
      </c>
      <c r="C5052">
        <v>1</v>
      </c>
      <c r="D5052">
        <v>2</v>
      </c>
      <c r="E5052" t="s">
        <v>16</v>
      </c>
      <c r="F5052">
        <v>10</v>
      </c>
      <c r="G5052">
        <v>10</v>
      </c>
      <c r="J5052" s="1">
        <f t="shared" si="1062"/>
        <v>7.8539816339744835E-3</v>
      </c>
      <c r="K5052" s="2">
        <f>EXP(-9.81042+1.86563*LN(F5052)+1.0563*LN(G5052))</f>
        <v>4.5847824058857317E-2</v>
      </c>
      <c r="L5052" t="s">
        <v>13</v>
      </c>
    </row>
    <row r="5053" spans="1:12" hidden="1" x14ac:dyDescent="0.3">
      <c r="A5053">
        <v>52</v>
      </c>
      <c r="B5053">
        <v>132</v>
      </c>
      <c r="C5053">
        <v>1</v>
      </c>
      <c r="D5053">
        <v>10</v>
      </c>
      <c r="E5053" t="s">
        <v>12</v>
      </c>
      <c r="F5053">
        <v>25</v>
      </c>
      <c r="G5053">
        <v>6</v>
      </c>
      <c r="J5053" s="1">
        <f t="shared" si="1062"/>
        <v>4.9087385212340517E-2</v>
      </c>
      <c r="K5053" s="2">
        <f t="shared" ref="K5053:K5061" si="1077">EXP(-9.7663+1.83097*LN(F5053)+1.09511*LN(G5053))</f>
        <v>0.14801210491524977</v>
      </c>
      <c r="L5053" t="s">
        <v>17</v>
      </c>
    </row>
    <row r="5054" spans="1:12" hidden="1" x14ac:dyDescent="0.3">
      <c r="A5054">
        <v>52</v>
      </c>
      <c r="B5054">
        <v>132</v>
      </c>
      <c r="C5054">
        <v>1</v>
      </c>
      <c r="D5054">
        <v>24</v>
      </c>
      <c r="E5054" t="s">
        <v>15</v>
      </c>
      <c r="F5054">
        <v>5</v>
      </c>
      <c r="G5054">
        <v>3</v>
      </c>
      <c r="J5054" s="1">
        <f t="shared" si="1062"/>
        <v>1.9634954084936209E-3</v>
      </c>
      <c r="K5054" s="2">
        <f t="shared" si="1077"/>
        <v>3.6378364277704512E-3</v>
      </c>
      <c r="L5054" t="s">
        <v>13</v>
      </c>
    </row>
    <row r="5055" spans="1:12" hidden="1" x14ac:dyDescent="0.3">
      <c r="A5055">
        <v>52</v>
      </c>
      <c r="B5055">
        <v>132</v>
      </c>
      <c r="C5055">
        <v>1</v>
      </c>
      <c r="D5055">
        <v>24</v>
      </c>
      <c r="E5055" t="s">
        <v>15</v>
      </c>
      <c r="F5055">
        <v>10</v>
      </c>
      <c r="G5055">
        <v>5</v>
      </c>
      <c r="J5055" s="1">
        <f t="shared" si="1062"/>
        <v>7.8539816339744835E-3</v>
      </c>
      <c r="K5055" s="2">
        <f t="shared" si="1077"/>
        <v>2.2644818432641822E-2</v>
      </c>
      <c r="L5055" t="s">
        <v>13</v>
      </c>
    </row>
    <row r="5056" spans="1:12" hidden="1" x14ac:dyDescent="0.3">
      <c r="A5056">
        <v>52</v>
      </c>
      <c r="B5056">
        <v>132</v>
      </c>
      <c r="C5056">
        <v>1</v>
      </c>
      <c r="D5056">
        <v>24</v>
      </c>
      <c r="E5056" t="s">
        <v>15</v>
      </c>
      <c r="F5056">
        <v>15</v>
      </c>
      <c r="G5056">
        <v>6</v>
      </c>
      <c r="J5056" s="1">
        <f t="shared" si="1062"/>
        <v>1.7671458676442587E-2</v>
      </c>
      <c r="K5056" s="2">
        <f t="shared" si="1077"/>
        <v>5.8089659363338444E-2</v>
      </c>
      <c r="L5056" t="s">
        <v>13</v>
      </c>
    </row>
    <row r="5057" spans="1:12" hidden="1" x14ac:dyDescent="0.3">
      <c r="A5057">
        <v>52</v>
      </c>
      <c r="B5057">
        <v>132</v>
      </c>
      <c r="C5057">
        <v>1</v>
      </c>
      <c r="D5057">
        <v>24</v>
      </c>
      <c r="E5057" t="s">
        <v>15</v>
      </c>
      <c r="F5057">
        <v>10</v>
      </c>
      <c r="G5057">
        <v>6</v>
      </c>
      <c r="J5057" s="1">
        <f t="shared" si="1062"/>
        <v>7.8539816339744835E-3</v>
      </c>
      <c r="K5057" s="2">
        <f t="shared" si="1077"/>
        <v>2.7649101142956961E-2</v>
      </c>
      <c r="L5057" t="s">
        <v>13</v>
      </c>
    </row>
    <row r="5058" spans="1:12" hidden="1" x14ac:dyDescent="0.3">
      <c r="A5058">
        <v>52</v>
      </c>
      <c r="B5058">
        <v>132</v>
      </c>
      <c r="C5058">
        <v>1</v>
      </c>
      <c r="D5058">
        <v>24</v>
      </c>
      <c r="E5058" t="s">
        <v>15</v>
      </c>
      <c r="F5058">
        <v>5</v>
      </c>
      <c r="G5058">
        <v>6</v>
      </c>
      <c r="J5058" s="1">
        <f t="shared" si="1062"/>
        <v>1.9634954084936209E-3</v>
      </c>
      <c r="K5058" s="2">
        <f t="shared" si="1077"/>
        <v>7.7714870209617563E-3</v>
      </c>
      <c r="L5058" t="s">
        <v>13</v>
      </c>
    </row>
    <row r="5059" spans="1:12" hidden="1" x14ac:dyDescent="0.3">
      <c r="A5059">
        <v>52</v>
      </c>
      <c r="B5059">
        <v>132</v>
      </c>
      <c r="C5059">
        <v>1</v>
      </c>
      <c r="D5059">
        <v>22</v>
      </c>
      <c r="E5059" t="s">
        <v>15</v>
      </c>
      <c r="F5059">
        <v>5</v>
      </c>
      <c r="G5059">
        <v>3</v>
      </c>
      <c r="J5059" s="1">
        <f t="shared" ref="J5059:J5122" si="1078">((F5059*F5059/10000)*(PI()/4*C5059))</f>
        <v>1.9634954084936209E-3</v>
      </c>
      <c r="K5059" s="2">
        <f t="shared" si="1077"/>
        <v>3.6378364277704512E-3</v>
      </c>
      <c r="L5059" t="s">
        <v>13</v>
      </c>
    </row>
    <row r="5060" spans="1:12" hidden="1" x14ac:dyDescent="0.3">
      <c r="A5060">
        <v>52</v>
      </c>
      <c r="B5060">
        <v>132</v>
      </c>
      <c r="C5060">
        <v>1</v>
      </c>
      <c r="D5060">
        <v>10</v>
      </c>
      <c r="E5060" t="s">
        <v>12</v>
      </c>
      <c r="F5060">
        <v>5</v>
      </c>
      <c r="G5060">
        <v>3</v>
      </c>
      <c r="J5060" s="1">
        <f t="shared" si="1078"/>
        <v>1.9634954084936209E-3</v>
      </c>
      <c r="K5060" s="2">
        <f t="shared" si="1077"/>
        <v>3.6378364277704512E-3</v>
      </c>
      <c r="L5060" t="s">
        <v>13</v>
      </c>
    </row>
    <row r="5061" spans="1:12" hidden="1" x14ac:dyDescent="0.3">
      <c r="A5061">
        <v>52</v>
      </c>
      <c r="B5061">
        <v>132</v>
      </c>
      <c r="C5061">
        <v>1</v>
      </c>
      <c r="D5061">
        <v>14</v>
      </c>
      <c r="E5061" t="s">
        <v>14</v>
      </c>
      <c r="F5061">
        <v>5</v>
      </c>
      <c r="G5061">
        <v>3</v>
      </c>
      <c r="J5061" s="1">
        <f t="shared" si="1078"/>
        <v>1.9634954084936209E-3</v>
      </c>
      <c r="K5061" s="2">
        <f t="shared" si="1077"/>
        <v>3.6378364277704512E-3</v>
      </c>
      <c r="L5061" t="s">
        <v>13</v>
      </c>
    </row>
    <row r="5062" spans="1:12" hidden="1" x14ac:dyDescent="0.3">
      <c r="A5062">
        <v>52</v>
      </c>
      <c r="B5062">
        <v>132</v>
      </c>
      <c r="C5062">
        <v>1</v>
      </c>
      <c r="D5062">
        <v>2</v>
      </c>
      <c r="E5062" t="s">
        <v>16</v>
      </c>
      <c r="F5062">
        <v>20</v>
      </c>
      <c r="G5062">
        <v>15</v>
      </c>
      <c r="H5062">
        <v>46</v>
      </c>
      <c r="I5062">
        <v>8</v>
      </c>
      <c r="J5062" s="1">
        <f t="shared" si="1078"/>
        <v>3.1415926535897934E-2</v>
      </c>
      <c r="K5062" s="2">
        <f>EXP(-9.81042+1.86563*LN(F5062)+1.0563*LN(G5062))</f>
        <v>0.25640973899293129</v>
      </c>
      <c r="L5062" t="s">
        <v>13</v>
      </c>
    </row>
    <row r="5063" spans="1:12" hidden="1" x14ac:dyDescent="0.3">
      <c r="A5063">
        <v>52</v>
      </c>
      <c r="B5063">
        <v>132</v>
      </c>
      <c r="C5063">
        <v>1</v>
      </c>
      <c r="D5063">
        <v>10</v>
      </c>
      <c r="E5063" t="s">
        <v>12</v>
      </c>
      <c r="F5063">
        <v>25</v>
      </c>
      <c r="G5063">
        <v>6</v>
      </c>
      <c r="J5063" s="1">
        <f t="shared" si="1078"/>
        <v>4.9087385212340517E-2</v>
      </c>
      <c r="K5063" s="2">
        <f t="shared" ref="K5063:K5064" si="1079">EXP(-9.7663+1.83097*LN(F5063)+1.09511*LN(G5063))</f>
        <v>0.14801210491524977</v>
      </c>
      <c r="L5063" t="s">
        <v>17</v>
      </c>
    </row>
    <row r="5064" spans="1:12" hidden="1" x14ac:dyDescent="0.3">
      <c r="A5064">
        <v>52</v>
      </c>
      <c r="B5064">
        <v>132</v>
      </c>
      <c r="C5064">
        <v>1</v>
      </c>
      <c r="D5064">
        <v>24</v>
      </c>
      <c r="E5064" t="s">
        <v>12</v>
      </c>
      <c r="F5064">
        <v>5</v>
      </c>
      <c r="G5064">
        <v>3</v>
      </c>
      <c r="J5064" s="1">
        <f t="shared" si="1078"/>
        <v>1.9634954084936209E-3</v>
      </c>
      <c r="K5064" s="2">
        <f t="shared" si="1079"/>
        <v>3.6378364277704512E-3</v>
      </c>
      <c r="L5064" t="s">
        <v>13</v>
      </c>
    </row>
    <row r="5065" spans="1:12" hidden="1" x14ac:dyDescent="0.3">
      <c r="A5065">
        <v>52</v>
      </c>
      <c r="B5065">
        <v>132</v>
      </c>
      <c r="C5065">
        <v>1</v>
      </c>
      <c r="D5065">
        <v>24</v>
      </c>
      <c r="E5065" t="s">
        <v>18</v>
      </c>
      <c r="F5065">
        <v>10</v>
      </c>
      <c r="G5065">
        <v>5</v>
      </c>
      <c r="J5065" s="1">
        <f t="shared" si="1078"/>
        <v>7.8539816339744835E-3</v>
      </c>
      <c r="K5065" s="2">
        <f>EXP(-9.81042+1.86563*LN(F5065)+1.0563*LN(G5065))</f>
        <v>2.2046555420420225E-2</v>
      </c>
      <c r="L5065" t="s">
        <v>13</v>
      </c>
    </row>
    <row r="5066" spans="1:12" hidden="1" x14ac:dyDescent="0.3">
      <c r="A5066">
        <v>52</v>
      </c>
      <c r="B5066">
        <v>132</v>
      </c>
      <c r="C5066">
        <v>1</v>
      </c>
      <c r="D5066">
        <v>10</v>
      </c>
      <c r="E5066" t="s">
        <v>12</v>
      </c>
      <c r="F5066">
        <v>10</v>
      </c>
      <c r="G5066">
        <v>3</v>
      </c>
      <c r="J5066" s="1">
        <f t="shared" si="1078"/>
        <v>7.8539816339744835E-3</v>
      </c>
      <c r="K5066" s="2">
        <f t="shared" ref="K5066:K5067" si="1080">EXP(-9.7663+1.83097*LN(F5066)+1.09511*LN(G5066))</f>
        <v>1.2942556175112916E-2</v>
      </c>
      <c r="L5066" t="s">
        <v>13</v>
      </c>
    </row>
    <row r="5067" spans="1:12" hidden="1" x14ac:dyDescent="0.3">
      <c r="A5067">
        <v>52</v>
      </c>
      <c r="B5067">
        <v>132</v>
      </c>
      <c r="C5067">
        <v>1</v>
      </c>
      <c r="D5067">
        <v>10</v>
      </c>
      <c r="E5067" t="s">
        <v>12</v>
      </c>
      <c r="F5067">
        <v>5</v>
      </c>
      <c r="G5067">
        <v>3</v>
      </c>
      <c r="J5067" s="1">
        <f t="shared" si="1078"/>
        <v>1.9634954084936209E-3</v>
      </c>
      <c r="K5067" s="2">
        <f t="shared" si="1080"/>
        <v>3.6378364277704512E-3</v>
      </c>
      <c r="L5067" t="s">
        <v>13</v>
      </c>
    </row>
    <row r="5068" spans="1:12" hidden="1" x14ac:dyDescent="0.3">
      <c r="A5068">
        <v>52</v>
      </c>
      <c r="B5068">
        <v>132</v>
      </c>
      <c r="C5068">
        <v>1</v>
      </c>
      <c r="D5068">
        <v>24</v>
      </c>
      <c r="E5068" t="s">
        <v>18</v>
      </c>
      <c r="F5068">
        <v>5</v>
      </c>
      <c r="G5068">
        <v>3</v>
      </c>
      <c r="J5068" s="1">
        <f t="shared" si="1078"/>
        <v>1.9634954084936209E-3</v>
      </c>
      <c r="K5068" s="2">
        <f>EXP(-9.81042+1.86563*LN(F5068)+1.0563*LN(G5068))</f>
        <v>3.5268851656513989E-3</v>
      </c>
      <c r="L5068" t="s">
        <v>13</v>
      </c>
    </row>
    <row r="5069" spans="1:12" hidden="1" x14ac:dyDescent="0.3">
      <c r="A5069">
        <v>53</v>
      </c>
      <c r="B5069">
        <v>133</v>
      </c>
      <c r="C5069">
        <v>1</v>
      </c>
      <c r="D5069">
        <v>14</v>
      </c>
      <c r="E5069" t="s">
        <v>14</v>
      </c>
      <c r="F5069">
        <v>5</v>
      </c>
      <c r="G5069">
        <v>3</v>
      </c>
      <c r="J5069" s="1">
        <f t="shared" si="1078"/>
        <v>1.9634954084936209E-3</v>
      </c>
      <c r="K5069" s="2">
        <f>EXP(-9.7663+1.83097*LN(F5069)+1.09511*LN(G5069))</f>
        <v>3.6378364277704512E-3</v>
      </c>
      <c r="L5069" t="s">
        <v>13</v>
      </c>
    </row>
    <row r="5070" spans="1:12" hidden="1" x14ac:dyDescent="0.3">
      <c r="A5070">
        <v>53</v>
      </c>
      <c r="B5070">
        <v>133</v>
      </c>
      <c r="C5070">
        <v>1</v>
      </c>
      <c r="D5070">
        <v>24</v>
      </c>
      <c r="E5070" t="s">
        <v>18</v>
      </c>
      <c r="F5070">
        <v>10</v>
      </c>
      <c r="G5070">
        <v>3</v>
      </c>
      <c r="J5070" s="1">
        <f t="shared" si="1078"/>
        <v>7.8539816339744835E-3</v>
      </c>
      <c r="K5070" s="2">
        <f>EXP(-9.81042+1.86563*LN(F5070)+1.0563*LN(G5070))</f>
        <v>1.285292313179332E-2</v>
      </c>
      <c r="L5070" t="s">
        <v>13</v>
      </c>
    </row>
    <row r="5071" spans="1:12" hidden="1" x14ac:dyDescent="0.3">
      <c r="A5071">
        <v>53</v>
      </c>
      <c r="B5071">
        <v>133</v>
      </c>
      <c r="C5071">
        <v>1</v>
      </c>
      <c r="D5071">
        <v>10</v>
      </c>
      <c r="E5071" t="s">
        <v>12</v>
      </c>
      <c r="F5071">
        <v>25</v>
      </c>
      <c r="G5071">
        <v>6</v>
      </c>
      <c r="J5071" s="1">
        <f t="shared" si="1078"/>
        <v>4.9087385212340517E-2</v>
      </c>
      <c r="K5071" s="2">
        <f t="shared" ref="K5071:K5077" si="1081">EXP(-9.7663+1.83097*LN(F5071)+1.09511*LN(G5071))</f>
        <v>0.14801210491524977</v>
      </c>
      <c r="L5071" t="s">
        <v>17</v>
      </c>
    </row>
    <row r="5072" spans="1:12" hidden="1" x14ac:dyDescent="0.3">
      <c r="A5072">
        <v>53</v>
      </c>
      <c r="B5072">
        <v>133</v>
      </c>
      <c r="C5072">
        <v>1</v>
      </c>
      <c r="D5072">
        <v>24</v>
      </c>
      <c r="E5072" t="s">
        <v>15</v>
      </c>
      <c r="F5072">
        <v>5</v>
      </c>
      <c r="G5072">
        <v>3</v>
      </c>
      <c r="J5072" s="1">
        <f t="shared" si="1078"/>
        <v>1.9634954084936209E-3</v>
      </c>
      <c r="K5072" s="2">
        <f t="shared" si="1081"/>
        <v>3.6378364277704512E-3</v>
      </c>
      <c r="L5072" t="s">
        <v>13</v>
      </c>
    </row>
    <row r="5073" spans="1:12" hidden="1" x14ac:dyDescent="0.3">
      <c r="A5073">
        <v>53</v>
      </c>
      <c r="B5073">
        <v>133</v>
      </c>
      <c r="C5073">
        <v>1</v>
      </c>
      <c r="D5073">
        <v>24</v>
      </c>
      <c r="E5073" t="s">
        <v>15</v>
      </c>
      <c r="F5073">
        <v>10</v>
      </c>
      <c r="G5073">
        <v>5</v>
      </c>
      <c r="J5073" s="1">
        <f t="shared" si="1078"/>
        <v>7.8539816339744835E-3</v>
      </c>
      <c r="K5073" s="2">
        <f t="shared" si="1081"/>
        <v>2.2644818432641822E-2</v>
      </c>
      <c r="L5073" t="s">
        <v>13</v>
      </c>
    </row>
    <row r="5074" spans="1:12" hidden="1" x14ac:dyDescent="0.3">
      <c r="A5074">
        <v>53</v>
      </c>
      <c r="B5074">
        <v>133</v>
      </c>
      <c r="C5074">
        <v>1</v>
      </c>
      <c r="D5074">
        <v>24</v>
      </c>
      <c r="E5074" t="s">
        <v>15</v>
      </c>
      <c r="F5074">
        <v>15</v>
      </c>
      <c r="G5074">
        <v>6</v>
      </c>
      <c r="J5074" s="1">
        <f t="shared" si="1078"/>
        <v>1.7671458676442587E-2</v>
      </c>
      <c r="K5074" s="2">
        <f t="shared" si="1081"/>
        <v>5.8089659363338444E-2</v>
      </c>
      <c r="L5074" t="s">
        <v>13</v>
      </c>
    </row>
    <row r="5075" spans="1:12" hidden="1" x14ac:dyDescent="0.3">
      <c r="A5075">
        <v>53</v>
      </c>
      <c r="B5075">
        <v>133</v>
      </c>
      <c r="C5075">
        <v>1</v>
      </c>
      <c r="D5075">
        <v>24</v>
      </c>
      <c r="E5075" t="s">
        <v>15</v>
      </c>
      <c r="F5075">
        <v>10</v>
      </c>
      <c r="G5075">
        <v>6</v>
      </c>
      <c r="J5075" s="1">
        <f t="shared" si="1078"/>
        <v>7.8539816339744835E-3</v>
      </c>
      <c r="K5075" s="2">
        <f t="shared" si="1081"/>
        <v>2.7649101142956961E-2</v>
      </c>
      <c r="L5075" t="s">
        <v>13</v>
      </c>
    </row>
    <row r="5076" spans="1:12" hidden="1" x14ac:dyDescent="0.3">
      <c r="A5076">
        <v>53</v>
      </c>
      <c r="B5076">
        <v>133</v>
      </c>
      <c r="C5076">
        <v>1</v>
      </c>
      <c r="D5076">
        <v>24</v>
      </c>
      <c r="E5076" t="s">
        <v>15</v>
      </c>
      <c r="F5076">
        <v>5</v>
      </c>
      <c r="G5076">
        <v>6</v>
      </c>
      <c r="J5076" s="1">
        <f t="shared" si="1078"/>
        <v>1.9634954084936209E-3</v>
      </c>
      <c r="K5076" s="2">
        <f t="shared" si="1081"/>
        <v>7.7714870209617563E-3</v>
      </c>
      <c r="L5076" t="s">
        <v>13</v>
      </c>
    </row>
    <row r="5077" spans="1:12" hidden="1" x14ac:dyDescent="0.3">
      <c r="A5077">
        <v>53</v>
      </c>
      <c r="B5077">
        <v>133</v>
      </c>
      <c r="C5077">
        <v>1</v>
      </c>
      <c r="D5077">
        <v>10</v>
      </c>
      <c r="E5077" t="s">
        <v>12</v>
      </c>
      <c r="F5077">
        <v>5</v>
      </c>
      <c r="G5077">
        <v>3</v>
      </c>
      <c r="J5077" s="1">
        <f t="shared" si="1078"/>
        <v>1.9634954084936209E-3</v>
      </c>
      <c r="K5077" s="2">
        <f t="shared" si="1081"/>
        <v>3.6378364277704512E-3</v>
      </c>
      <c r="L5077" t="s">
        <v>13</v>
      </c>
    </row>
    <row r="5078" spans="1:12" hidden="1" x14ac:dyDescent="0.3">
      <c r="A5078">
        <v>53</v>
      </c>
      <c r="B5078">
        <v>133</v>
      </c>
      <c r="C5078">
        <v>1</v>
      </c>
      <c r="D5078">
        <v>24</v>
      </c>
      <c r="E5078" t="s">
        <v>18</v>
      </c>
      <c r="F5078">
        <v>5</v>
      </c>
      <c r="G5078">
        <v>3</v>
      </c>
      <c r="J5078" s="1">
        <f t="shared" si="1078"/>
        <v>1.9634954084936209E-3</v>
      </c>
      <c r="K5078" s="2">
        <f t="shared" ref="K5078:K5079" si="1082">EXP(-9.81042+1.86563*LN(F5078)+1.0563*LN(G5078))</f>
        <v>3.5268851656513989E-3</v>
      </c>
      <c r="L5078" t="s">
        <v>13</v>
      </c>
    </row>
    <row r="5079" spans="1:12" hidden="1" x14ac:dyDescent="0.3">
      <c r="A5079">
        <v>53</v>
      </c>
      <c r="B5079">
        <v>133</v>
      </c>
      <c r="C5079">
        <v>1</v>
      </c>
      <c r="D5079">
        <v>2</v>
      </c>
      <c r="E5079" t="s">
        <v>16</v>
      </c>
      <c r="F5079">
        <v>10</v>
      </c>
      <c r="G5079">
        <v>10</v>
      </c>
      <c r="J5079" s="1">
        <f t="shared" si="1078"/>
        <v>7.8539816339744835E-3</v>
      </c>
      <c r="K5079" s="2">
        <f t="shared" si="1082"/>
        <v>4.5847824058857317E-2</v>
      </c>
      <c r="L5079" t="s">
        <v>13</v>
      </c>
    </row>
    <row r="5080" spans="1:12" hidden="1" x14ac:dyDescent="0.3">
      <c r="A5080">
        <v>53</v>
      </c>
      <c r="B5080">
        <v>133</v>
      </c>
      <c r="C5080">
        <v>1</v>
      </c>
      <c r="D5080">
        <v>22</v>
      </c>
      <c r="E5080" t="s">
        <v>15</v>
      </c>
      <c r="F5080">
        <v>5</v>
      </c>
      <c r="G5080">
        <v>3</v>
      </c>
      <c r="J5080" s="1">
        <f t="shared" si="1078"/>
        <v>1.9634954084936209E-3</v>
      </c>
      <c r="K5080" s="2">
        <f t="shared" ref="K5080:K5084" si="1083">EXP(-9.7663+1.83097*LN(F5080)+1.09511*LN(G5080))</f>
        <v>3.6378364277704512E-3</v>
      </c>
      <c r="L5080" t="s">
        <v>13</v>
      </c>
    </row>
    <row r="5081" spans="1:12" hidden="1" x14ac:dyDescent="0.3">
      <c r="A5081">
        <v>53</v>
      </c>
      <c r="B5081">
        <v>133</v>
      </c>
      <c r="C5081">
        <v>1</v>
      </c>
      <c r="D5081">
        <v>24</v>
      </c>
      <c r="E5081" t="s">
        <v>12</v>
      </c>
      <c r="F5081">
        <v>15</v>
      </c>
      <c r="G5081">
        <v>6</v>
      </c>
      <c r="J5081" s="1">
        <f t="shared" si="1078"/>
        <v>1.7671458676442587E-2</v>
      </c>
      <c r="K5081" s="2">
        <f t="shared" si="1083"/>
        <v>5.8089659363338444E-2</v>
      </c>
      <c r="L5081" t="s">
        <v>13</v>
      </c>
    </row>
    <row r="5082" spans="1:12" hidden="1" x14ac:dyDescent="0.3">
      <c r="A5082">
        <v>53</v>
      </c>
      <c r="B5082">
        <v>133</v>
      </c>
      <c r="C5082">
        <v>1</v>
      </c>
      <c r="D5082">
        <v>24</v>
      </c>
      <c r="E5082" t="s">
        <v>12</v>
      </c>
      <c r="F5082">
        <v>10</v>
      </c>
      <c r="G5082">
        <v>6</v>
      </c>
      <c r="J5082" s="1">
        <f t="shared" si="1078"/>
        <v>7.8539816339744835E-3</v>
      </c>
      <c r="K5082" s="2">
        <f t="shared" si="1083"/>
        <v>2.7649101142956961E-2</v>
      </c>
      <c r="L5082" t="s">
        <v>13</v>
      </c>
    </row>
    <row r="5083" spans="1:12" hidden="1" x14ac:dyDescent="0.3">
      <c r="A5083">
        <v>53</v>
      </c>
      <c r="B5083">
        <v>133</v>
      </c>
      <c r="C5083">
        <v>1</v>
      </c>
      <c r="D5083">
        <v>24</v>
      </c>
      <c r="E5083" t="s">
        <v>12</v>
      </c>
      <c r="F5083">
        <v>10</v>
      </c>
      <c r="G5083">
        <v>6</v>
      </c>
      <c r="J5083" s="1">
        <f t="shared" si="1078"/>
        <v>7.8539816339744835E-3</v>
      </c>
      <c r="K5083" s="2">
        <f t="shared" si="1083"/>
        <v>2.7649101142956961E-2</v>
      </c>
      <c r="L5083" t="s">
        <v>13</v>
      </c>
    </row>
    <row r="5084" spans="1:12" hidden="1" x14ac:dyDescent="0.3">
      <c r="A5084">
        <v>53</v>
      </c>
      <c r="B5084">
        <v>133</v>
      </c>
      <c r="C5084">
        <v>1</v>
      </c>
      <c r="D5084">
        <v>24</v>
      </c>
      <c r="E5084" t="s">
        <v>12</v>
      </c>
      <c r="F5084">
        <v>15</v>
      </c>
      <c r="G5084">
        <v>6</v>
      </c>
      <c r="J5084" s="1">
        <f t="shared" si="1078"/>
        <v>1.7671458676442587E-2</v>
      </c>
      <c r="K5084" s="2">
        <f t="shared" si="1083"/>
        <v>5.8089659363338444E-2</v>
      </c>
      <c r="L5084" t="s">
        <v>13</v>
      </c>
    </row>
    <row r="5085" spans="1:12" hidden="1" x14ac:dyDescent="0.3">
      <c r="A5085">
        <v>53</v>
      </c>
      <c r="B5085">
        <v>133</v>
      </c>
      <c r="C5085">
        <v>1</v>
      </c>
      <c r="D5085">
        <v>2</v>
      </c>
      <c r="E5085" t="s">
        <v>16</v>
      </c>
      <c r="F5085">
        <v>15</v>
      </c>
      <c r="G5085">
        <v>10</v>
      </c>
      <c r="H5085">
        <v>26</v>
      </c>
      <c r="I5085">
        <v>7</v>
      </c>
      <c r="J5085" s="1">
        <f t="shared" si="1078"/>
        <v>1.7671458676442587E-2</v>
      </c>
      <c r="K5085" s="2">
        <f>EXP(-9.81042+1.86563*LN(F5085)+1.0563*LN(G5085))</f>
        <v>9.7687695493628809E-2</v>
      </c>
      <c r="L5085" t="s">
        <v>13</v>
      </c>
    </row>
    <row r="5086" spans="1:12" hidden="1" x14ac:dyDescent="0.3">
      <c r="A5086">
        <v>53</v>
      </c>
      <c r="B5086">
        <v>133</v>
      </c>
      <c r="C5086">
        <v>1</v>
      </c>
      <c r="D5086">
        <v>24</v>
      </c>
      <c r="E5086" t="s">
        <v>12</v>
      </c>
      <c r="F5086">
        <v>15</v>
      </c>
      <c r="G5086">
        <v>6</v>
      </c>
      <c r="J5086" s="1">
        <f t="shared" si="1078"/>
        <v>1.7671458676442587E-2</v>
      </c>
      <c r="K5086" s="2">
        <f>EXP(-9.7663+1.83097*LN(F5086)+1.09511*LN(G5086))</f>
        <v>5.8089659363338444E-2</v>
      </c>
      <c r="L5086" t="s">
        <v>13</v>
      </c>
    </row>
    <row r="5087" spans="1:12" hidden="1" x14ac:dyDescent="0.3">
      <c r="A5087">
        <v>53</v>
      </c>
      <c r="B5087">
        <v>133</v>
      </c>
      <c r="C5087">
        <v>1</v>
      </c>
      <c r="D5087">
        <v>2</v>
      </c>
      <c r="E5087" t="s">
        <v>16</v>
      </c>
      <c r="F5087">
        <v>15</v>
      </c>
      <c r="G5087">
        <v>10</v>
      </c>
      <c r="J5087" s="1">
        <f t="shared" si="1078"/>
        <v>1.7671458676442587E-2</v>
      </c>
      <c r="K5087" s="2">
        <f t="shared" ref="K5087:K5088" si="1084">EXP(-9.81042+1.86563*LN(F5087)+1.0563*LN(G5087))</f>
        <v>9.7687695493628809E-2</v>
      </c>
      <c r="L5087" t="s">
        <v>13</v>
      </c>
    </row>
    <row r="5088" spans="1:12" hidden="1" x14ac:dyDescent="0.3">
      <c r="A5088">
        <v>53</v>
      </c>
      <c r="B5088">
        <v>133</v>
      </c>
      <c r="C5088">
        <v>1</v>
      </c>
      <c r="D5088">
        <v>2</v>
      </c>
      <c r="E5088" t="s">
        <v>16</v>
      </c>
      <c r="F5088">
        <v>15</v>
      </c>
      <c r="G5088">
        <v>10</v>
      </c>
      <c r="J5088" s="1">
        <f t="shared" si="1078"/>
        <v>1.7671458676442587E-2</v>
      </c>
      <c r="K5088" s="2">
        <f t="shared" si="1084"/>
        <v>9.7687695493628809E-2</v>
      </c>
      <c r="L5088" t="s">
        <v>13</v>
      </c>
    </row>
    <row r="5089" spans="1:12" hidden="1" x14ac:dyDescent="0.3">
      <c r="A5089">
        <v>53</v>
      </c>
      <c r="B5089">
        <v>133</v>
      </c>
      <c r="C5089">
        <v>1</v>
      </c>
      <c r="D5089">
        <v>14</v>
      </c>
      <c r="E5089" t="s">
        <v>14</v>
      </c>
      <c r="F5089">
        <v>5</v>
      </c>
      <c r="G5089">
        <v>3</v>
      </c>
      <c r="J5089" s="1">
        <f t="shared" si="1078"/>
        <v>1.9634954084936209E-3</v>
      </c>
      <c r="K5089" s="2">
        <f t="shared" ref="K5089:K5090" si="1085">EXP(-9.7663+1.83097*LN(F5089)+1.09511*LN(G5089))</f>
        <v>3.6378364277704512E-3</v>
      </c>
      <c r="L5089" t="s">
        <v>13</v>
      </c>
    </row>
    <row r="5090" spans="1:12" hidden="1" x14ac:dyDescent="0.3">
      <c r="A5090">
        <v>53</v>
      </c>
      <c r="B5090">
        <v>133</v>
      </c>
      <c r="C5090">
        <v>1</v>
      </c>
      <c r="D5090">
        <v>14</v>
      </c>
      <c r="E5090" t="s">
        <v>14</v>
      </c>
      <c r="F5090">
        <v>5</v>
      </c>
      <c r="G5090">
        <v>3</v>
      </c>
      <c r="J5090" s="1">
        <f t="shared" si="1078"/>
        <v>1.9634954084936209E-3</v>
      </c>
      <c r="K5090" s="2">
        <f t="shared" si="1085"/>
        <v>3.6378364277704512E-3</v>
      </c>
      <c r="L5090" t="s">
        <v>13</v>
      </c>
    </row>
    <row r="5091" spans="1:12" hidden="1" x14ac:dyDescent="0.3">
      <c r="A5091">
        <v>53</v>
      </c>
      <c r="B5091">
        <v>133</v>
      </c>
      <c r="C5091">
        <v>1</v>
      </c>
      <c r="D5091">
        <v>2</v>
      </c>
      <c r="E5091" t="s">
        <v>16</v>
      </c>
      <c r="F5091">
        <v>10</v>
      </c>
      <c r="G5091">
        <v>10</v>
      </c>
      <c r="J5091" s="1">
        <f t="shared" si="1078"/>
        <v>7.8539816339744835E-3</v>
      </c>
      <c r="K5091" s="2">
        <f>EXP(-9.81042+1.86563*LN(F5091)+1.0563*LN(G5091))</f>
        <v>4.5847824058857317E-2</v>
      </c>
      <c r="L5091" t="s">
        <v>13</v>
      </c>
    </row>
    <row r="5092" spans="1:12" hidden="1" x14ac:dyDescent="0.3">
      <c r="A5092">
        <v>53</v>
      </c>
      <c r="B5092">
        <v>133</v>
      </c>
      <c r="C5092">
        <v>1</v>
      </c>
      <c r="D5092">
        <v>24</v>
      </c>
      <c r="E5092" t="s">
        <v>12</v>
      </c>
      <c r="F5092">
        <v>10</v>
      </c>
      <c r="G5092">
        <v>6</v>
      </c>
      <c r="J5092" s="1">
        <f t="shared" si="1078"/>
        <v>7.8539816339744835E-3</v>
      </c>
      <c r="K5092" s="2">
        <f t="shared" ref="K5092:K5095" si="1086">EXP(-9.7663+1.83097*LN(F5092)+1.09511*LN(G5092))</f>
        <v>2.7649101142956961E-2</v>
      </c>
      <c r="L5092" t="s">
        <v>13</v>
      </c>
    </row>
    <row r="5093" spans="1:12" hidden="1" x14ac:dyDescent="0.3">
      <c r="A5093">
        <v>53</v>
      </c>
      <c r="B5093">
        <v>133</v>
      </c>
      <c r="C5093">
        <v>1</v>
      </c>
      <c r="D5093">
        <v>24</v>
      </c>
      <c r="E5093" t="s">
        <v>12</v>
      </c>
      <c r="F5093">
        <v>15</v>
      </c>
      <c r="G5093">
        <v>6</v>
      </c>
      <c r="J5093" s="1">
        <f t="shared" si="1078"/>
        <v>1.7671458676442587E-2</v>
      </c>
      <c r="K5093" s="2">
        <f t="shared" si="1086"/>
        <v>5.8089659363338444E-2</v>
      </c>
      <c r="L5093" t="s">
        <v>13</v>
      </c>
    </row>
    <row r="5094" spans="1:12" hidden="1" x14ac:dyDescent="0.3">
      <c r="A5094">
        <v>53</v>
      </c>
      <c r="B5094">
        <v>133</v>
      </c>
      <c r="C5094">
        <v>1</v>
      </c>
      <c r="D5094">
        <v>24</v>
      </c>
      <c r="E5094" t="s">
        <v>12</v>
      </c>
      <c r="F5094">
        <v>15</v>
      </c>
      <c r="G5094">
        <v>6</v>
      </c>
      <c r="J5094" s="1">
        <f t="shared" si="1078"/>
        <v>1.7671458676442587E-2</v>
      </c>
      <c r="K5094" s="2">
        <f t="shared" si="1086"/>
        <v>5.8089659363338444E-2</v>
      </c>
      <c r="L5094" t="s">
        <v>13</v>
      </c>
    </row>
    <row r="5095" spans="1:12" hidden="1" x14ac:dyDescent="0.3">
      <c r="A5095">
        <v>53</v>
      </c>
      <c r="B5095">
        <v>133</v>
      </c>
      <c r="C5095">
        <v>1</v>
      </c>
      <c r="D5095">
        <v>24</v>
      </c>
      <c r="E5095" t="s">
        <v>12</v>
      </c>
      <c r="F5095">
        <v>10</v>
      </c>
      <c r="G5095">
        <v>6</v>
      </c>
      <c r="J5095" s="1">
        <f t="shared" si="1078"/>
        <v>7.8539816339744835E-3</v>
      </c>
      <c r="K5095" s="2">
        <f t="shared" si="1086"/>
        <v>2.7649101142956961E-2</v>
      </c>
      <c r="L5095" t="s">
        <v>13</v>
      </c>
    </row>
    <row r="5096" spans="1:12" hidden="1" x14ac:dyDescent="0.3">
      <c r="A5096">
        <v>53</v>
      </c>
      <c r="B5096">
        <v>133</v>
      </c>
      <c r="C5096">
        <v>1</v>
      </c>
      <c r="D5096">
        <v>2</v>
      </c>
      <c r="E5096" t="s">
        <v>16</v>
      </c>
      <c r="F5096">
        <v>10</v>
      </c>
      <c r="G5096">
        <v>10</v>
      </c>
      <c r="J5096" s="1">
        <f t="shared" si="1078"/>
        <v>7.8539816339744835E-3</v>
      </c>
      <c r="K5096" s="2">
        <f>EXP(-9.81042+1.86563*LN(F5096)+1.0563*LN(G5096))</f>
        <v>4.5847824058857317E-2</v>
      </c>
      <c r="L5096" t="s">
        <v>13</v>
      </c>
    </row>
    <row r="5097" spans="1:12" hidden="1" x14ac:dyDescent="0.3">
      <c r="A5097">
        <v>53</v>
      </c>
      <c r="B5097">
        <v>133</v>
      </c>
      <c r="C5097">
        <v>1</v>
      </c>
      <c r="D5097">
        <v>10</v>
      </c>
      <c r="E5097" t="s">
        <v>12</v>
      </c>
      <c r="F5097">
        <v>5</v>
      </c>
      <c r="G5097">
        <v>3</v>
      </c>
      <c r="J5097" s="1">
        <f t="shared" si="1078"/>
        <v>1.9634954084936209E-3</v>
      </c>
      <c r="K5097" s="2">
        <f>EXP(-9.7663+1.83097*LN(F5097)+1.09511*LN(G5097))</f>
        <v>3.6378364277704512E-3</v>
      </c>
      <c r="L5097" t="s">
        <v>13</v>
      </c>
    </row>
    <row r="5098" spans="1:12" hidden="1" x14ac:dyDescent="0.3">
      <c r="A5098">
        <v>53</v>
      </c>
      <c r="B5098">
        <v>133</v>
      </c>
      <c r="C5098">
        <v>1</v>
      </c>
      <c r="D5098">
        <v>24</v>
      </c>
      <c r="E5098" t="s">
        <v>18</v>
      </c>
      <c r="F5098">
        <v>5</v>
      </c>
      <c r="G5098">
        <v>3</v>
      </c>
      <c r="J5098" s="1">
        <f t="shared" si="1078"/>
        <v>1.9634954084936209E-3</v>
      </c>
      <c r="K5098" s="2">
        <f t="shared" ref="K5098:K5099" si="1087">EXP(-9.81042+1.86563*LN(F5098)+1.0563*LN(G5098))</f>
        <v>3.5268851656513989E-3</v>
      </c>
      <c r="L5098" t="s">
        <v>13</v>
      </c>
    </row>
    <row r="5099" spans="1:12" hidden="1" x14ac:dyDescent="0.3">
      <c r="A5099">
        <v>53</v>
      </c>
      <c r="B5099">
        <v>133</v>
      </c>
      <c r="C5099">
        <v>1</v>
      </c>
      <c r="D5099">
        <v>24</v>
      </c>
      <c r="E5099" t="s">
        <v>18</v>
      </c>
      <c r="F5099">
        <v>10</v>
      </c>
      <c r="G5099">
        <v>6</v>
      </c>
      <c r="J5099" s="1">
        <f t="shared" si="1078"/>
        <v>7.8539816339744835E-3</v>
      </c>
      <c r="K5099" s="2">
        <f t="shared" si="1087"/>
        <v>2.6728826664807165E-2</v>
      </c>
      <c r="L5099" t="s">
        <v>13</v>
      </c>
    </row>
    <row r="5100" spans="1:12" hidden="1" x14ac:dyDescent="0.3">
      <c r="A5100">
        <v>53</v>
      </c>
      <c r="B5100">
        <v>133</v>
      </c>
      <c r="C5100">
        <v>1</v>
      </c>
      <c r="D5100">
        <v>22</v>
      </c>
      <c r="E5100" t="s">
        <v>15</v>
      </c>
      <c r="F5100">
        <v>5</v>
      </c>
      <c r="G5100">
        <v>3</v>
      </c>
      <c r="J5100" s="1">
        <f t="shared" si="1078"/>
        <v>1.9634954084936209E-3</v>
      </c>
      <c r="K5100" s="2">
        <f t="shared" ref="K5100:K5104" si="1088">EXP(-9.7663+1.83097*LN(F5100)+1.09511*LN(G5100))</f>
        <v>3.6378364277704512E-3</v>
      </c>
      <c r="L5100" t="s">
        <v>13</v>
      </c>
    </row>
    <row r="5101" spans="1:12" hidden="1" x14ac:dyDescent="0.3">
      <c r="A5101">
        <v>53</v>
      </c>
      <c r="B5101">
        <v>133</v>
      </c>
      <c r="C5101">
        <v>1</v>
      </c>
      <c r="D5101">
        <v>24</v>
      </c>
      <c r="E5101" t="s">
        <v>12</v>
      </c>
      <c r="F5101">
        <v>15</v>
      </c>
      <c r="G5101">
        <v>6</v>
      </c>
      <c r="J5101" s="1">
        <f t="shared" si="1078"/>
        <v>1.7671458676442587E-2</v>
      </c>
      <c r="K5101" s="2">
        <f t="shared" si="1088"/>
        <v>5.8089659363338444E-2</v>
      </c>
      <c r="L5101" t="s">
        <v>13</v>
      </c>
    </row>
    <row r="5102" spans="1:12" hidden="1" x14ac:dyDescent="0.3">
      <c r="A5102">
        <v>53</v>
      </c>
      <c r="B5102">
        <v>133</v>
      </c>
      <c r="C5102">
        <v>1</v>
      </c>
      <c r="D5102">
        <v>24</v>
      </c>
      <c r="E5102" t="s">
        <v>12</v>
      </c>
      <c r="F5102">
        <v>10</v>
      </c>
      <c r="G5102">
        <v>6</v>
      </c>
      <c r="J5102" s="1">
        <f t="shared" si="1078"/>
        <v>7.8539816339744835E-3</v>
      </c>
      <c r="K5102" s="2">
        <f t="shared" si="1088"/>
        <v>2.7649101142956961E-2</v>
      </c>
      <c r="L5102" t="s">
        <v>13</v>
      </c>
    </row>
    <row r="5103" spans="1:12" hidden="1" x14ac:dyDescent="0.3">
      <c r="A5103">
        <v>53</v>
      </c>
      <c r="B5103">
        <v>133</v>
      </c>
      <c r="C5103">
        <v>1</v>
      </c>
      <c r="D5103">
        <v>24</v>
      </c>
      <c r="E5103" t="s">
        <v>12</v>
      </c>
      <c r="F5103">
        <v>10</v>
      </c>
      <c r="G5103">
        <v>6</v>
      </c>
      <c r="J5103" s="1">
        <f t="shared" si="1078"/>
        <v>7.8539816339744835E-3</v>
      </c>
      <c r="K5103" s="2">
        <f t="shared" si="1088"/>
        <v>2.7649101142956961E-2</v>
      </c>
      <c r="L5103" t="s">
        <v>13</v>
      </c>
    </row>
    <row r="5104" spans="1:12" hidden="1" x14ac:dyDescent="0.3">
      <c r="A5104">
        <v>53</v>
      </c>
      <c r="B5104">
        <v>133</v>
      </c>
      <c r="C5104">
        <v>1</v>
      </c>
      <c r="D5104">
        <v>24</v>
      </c>
      <c r="E5104" t="s">
        <v>12</v>
      </c>
      <c r="F5104">
        <v>15</v>
      </c>
      <c r="G5104">
        <v>6</v>
      </c>
      <c r="J5104" s="1">
        <f t="shared" si="1078"/>
        <v>1.7671458676442587E-2</v>
      </c>
      <c r="K5104" s="2">
        <f t="shared" si="1088"/>
        <v>5.8089659363338444E-2</v>
      </c>
      <c r="L5104" t="s">
        <v>13</v>
      </c>
    </row>
    <row r="5105" spans="1:12" hidden="1" x14ac:dyDescent="0.3">
      <c r="A5105">
        <v>53</v>
      </c>
      <c r="B5105">
        <v>133</v>
      </c>
      <c r="C5105">
        <v>1</v>
      </c>
      <c r="D5105">
        <v>24</v>
      </c>
      <c r="E5105" t="s">
        <v>18</v>
      </c>
      <c r="F5105">
        <v>15</v>
      </c>
      <c r="G5105">
        <v>6</v>
      </c>
      <c r="J5105" s="1">
        <f t="shared" si="1078"/>
        <v>1.7671458676442587E-2</v>
      </c>
      <c r="K5105" s="2">
        <f t="shared" ref="K5105:K5106" si="1089">EXP(-9.81042+1.86563*LN(F5105)+1.0563*LN(G5105))</f>
        <v>5.6950957515054322E-2</v>
      </c>
      <c r="L5105" t="s">
        <v>13</v>
      </c>
    </row>
    <row r="5106" spans="1:12" hidden="1" x14ac:dyDescent="0.3">
      <c r="A5106">
        <v>53</v>
      </c>
      <c r="B5106">
        <v>133</v>
      </c>
      <c r="C5106">
        <v>1</v>
      </c>
      <c r="D5106">
        <v>24</v>
      </c>
      <c r="E5106" t="s">
        <v>18</v>
      </c>
      <c r="F5106">
        <v>10</v>
      </c>
      <c r="G5106">
        <v>6</v>
      </c>
      <c r="J5106" s="1">
        <f t="shared" si="1078"/>
        <v>7.8539816339744835E-3</v>
      </c>
      <c r="K5106" s="2">
        <f t="shared" si="1089"/>
        <v>2.6728826664807165E-2</v>
      </c>
      <c r="L5106" t="s">
        <v>13</v>
      </c>
    </row>
    <row r="5107" spans="1:12" hidden="1" x14ac:dyDescent="0.3">
      <c r="A5107">
        <v>53</v>
      </c>
      <c r="B5107">
        <v>133</v>
      </c>
      <c r="C5107">
        <v>1</v>
      </c>
      <c r="D5107">
        <v>24</v>
      </c>
      <c r="E5107" t="s">
        <v>12</v>
      </c>
      <c r="F5107">
        <v>5</v>
      </c>
      <c r="G5107">
        <v>6</v>
      </c>
      <c r="J5107" s="1">
        <f t="shared" si="1078"/>
        <v>1.9634954084936209E-3</v>
      </c>
      <c r="K5107" s="2">
        <f>EXP(-9.7663+1.83097*LN(F5107)+1.09511*LN(G5107))</f>
        <v>7.7714870209617563E-3</v>
      </c>
      <c r="L5107" t="s">
        <v>13</v>
      </c>
    </row>
    <row r="5108" spans="1:12" hidden="1" x14ac:dyDescent="0.3">
      <c r="A5108">
        <v>53</v>
      </c>
      <c r="B5108">
        <v>133</v>
      </c>
      <c r="C5108">
        <v>1</v>
      </c>
      <c r="D5108">
        <v>24</v>
      </c>
      <c r="E5108" t="s">
        <v>18</v>
      </c>
      <c r="F5108">
        <v>10</v>
      </c>
      <c r="G5108">
        <v>5</v>
      </c>
      <c r="J5108" s="1">
        <f t="shared" si="1078"/>
        <v>7.8539816339744835E-3</v>
      </c>
      <c r="K5108" s="2">
        <f>EXP(-9.81042+1.86563*LN(F5108)+1.0563*LN(G5108))</f>
        <v>2.2046555420420225E-2</v>
      </c>
      <c r="L5108" t="s">
        <v>13</v>
      </c>
    </row>
    <row r="5109" spans="1:12" hidden="1" x14ac:dyDescent="0.3">
      <c r="A5109">
        <v>53</v>
      </c>
      <c r="B5109">
        <v>133</v>
      </c>
      <c r="C5109">
        <v>1</v>
      </c>
      <c r="D5109">
        <v>10</v>
      </c>
      <c r="E5109" t="s">
        <v>12</v>
      </c>
      <c r="F5109">
        <v>10</v>
      </c>
      <c r="G5109">
        <v>3</v>
      </c>
      <c r="J5109" s="1">
        <f t="shared" si="1078"/>
        <v>7.8539816339744835E-3</v>
      </c>
      <c r="K5109" s="2">
        <f t="shared" ref="K5109:K5110" si="1090">EXP(-9.7663+1.83097*LN(F5109)+1.09511*LN(G5109))</f>
        <v>1.2942556175112916E-2</v>
      </c>
      <c r="L5109" t="s">
        <v>13</v>
      </c>
    </row>
    <row r="5110" spans="1:12" hidden="1" x14ac:dyDescent="0.3">
      <c r="A5110">
        <v>53</v>
      </c>
      <c r="B5110">
        <v>133</v>
      </c>
      <c r="C5110">
        <v>1</v>
      </c>
      <c r="D5110">
        <v>14</v>
      </c>
      <c r="E5110" t="s">
        <v>14</v>
      </c>
      <c r="F5110">
        <v>5</v>
      </c>
      <c r="G5110">
        <v>3</v>
      </c>
      <c r="J5110" s="1">
        <f t="shared" si="1078"/>
        <v>1.9634954084936209E-3</v>
      </c>
      <c r="K5110" s="2">
        <f t="shared" si="1090"/>
        <v>3.6378364277704512E-3</v>
      </c>
      <c r="L5110" t="s">
        <v>13</v>
      </c>
    </row>
    <row r="5111" spans="1:12" hidden="1" x14ac:dyDescent="0.3">
      <c r="A5111">
        <v>53</v>
      </c>
      <c r="B5111">
        <v>133</v>
      </c>
      <c r="C5111">
        <v>1</v>
      </c>
      <c r="D5111">
        <v>24</v>
      </c>
      <c r="E5111" t="s">
        <v>18</v>
      </c>
      <c r="F5111">
        <v>10</v>
      </c>
      <c r="G5111">
        <v>3</v>
      </c>
      <c r="J5111" s="1">
        <f t="shared" si="1078"/>
        <v>7.8539816339744835E-3</v>
      </c>
      <c r="K5111" s="2">
        <f>EXP(-9.81042+1.86563*LN(F5111)+1.0563*LN(G5111))</f>
        <v>1.285292313179332E-2</v>
      </c>
      <c r="L5111" t="s">
        <v>13</v>
      </c>
    </row>
    <row r="5112" spans="1:12" hidden="1" x14ac:dyDescent="0.3">
      <c r="A5112">
        <v>54</v>
      </c>
      <c r="B5112">
        <v>140</v>
      </c>
      <c r="C5112">
        <v>1</v>
      </c>
      <c r="D5112">
        <v>24</v>
      </c>
      <c r="E5112" t="s">
        <v>12</v>
      </c>
      <c r="F5112">
        <v>15</v>
      </c>
      <c r="G5112">
        <v>6</v>
      </c>
      <c r="J5112" s="1">
        <f t="shared" si="1078"/>
        <v>1.7671458676442587E-2</v>
      </c>
      <c r="K5112" s="2">
        <f t="shared" ref="K5112:K5113" si="1091">EXP(-9.7663+1.83097*LN(F5112)+1.09511*LN(G5112))</f>
        <v>5.8089659363338444E-2</v>
      </c>
      <c r="L5112" t="s">
        <v>13</v>
      </c>
    </row>
    <row r="5113" spans="1:12" hidden="1" x14ac:dyDescent="0.3">
      <c r="A5113">
        <v>54</v>
      </c>
      <c r="B5113">
        <v>140</v>
      </c>
      <c r="C5113">
        <v>1</v>
      </c>
      <c r="D5113">
        <v>24</v>
      </c>
      <c r="E5113" t="s">
        <v>12</v>
      </c>
      <c r="F5113">
        <v>10</v>
      </c>
      <c r="G5113">
        <v>6</v>
      </c>
      <c r="J5113" s="1">
        <f t="shared" si="1078"/>
        <v>7.8539816339744835E-3</v>
      </c>
      <c r="K5113" s="2">
        <f t="shared" si="1091"/>
        <v>2.7649101142956961E-2</v>
      </c>
      <c r="L5113" t="s">
        <v>13</v>
      </c>
    </row>
    <row r="5114" spans="1:12" hidden="1" x14ac:dyDescent="0.3">
      <c r="A5114">
        <v>54</v>
      </c>
      <c r="B5114">
        <v>140</v>
      </c>
      <c r="C5114">
        <v>1</v>
      </c>
      <c r="D5114">
        <v>24</v>
      </c>
      <c r="E5114" t="s">
        <v>18</v>
      </c>
      <c r="F5114">
        <v>5</v>
      </c>
      <c r="G5114">
        <v>6</v>
      </c>
      <c r="J5114" s="1">
        <f t="shared" si="1078"/>
        <v>1.9634954084936209E-3</v>
      </c>
      <c r="K5114" s="2">
        <f>EXP(-9.81042+1.86563*LN(F5114)+1.0563*LN(G5114))</f>
        <v>7.3344795804612326E-3</v>
      </c>
      <c r="L5114" t="s">
        <v>13</v>
      </c>
    </row>
    <row r="5115" spans="1:12" hidden="1" x14ac:dyDescent="0.3">
      <c r="A5115">
        <v>54</v>
      </c>
      <c r="B5115">
        <v>140</v>
      </c>
      <c r="C5115">
        <v>1</v>
      </c>
      <c r="D5115">
        <v>10</v>
      </c>
      <c r="E5115" t="s">
        <v>12</v>
      </c>
      <c r="F5115">
        <v>5</v>
      </c>
      <c r="G5115">
        <v>3</v>
      </c>
      <c r="J5115" s="1">
        <f t="shared" si="1078"/>
        <v>1.9634954084936209E-3</v>
      </c>
      <c r="K5115" s="2">
        <f>EXP(-9.7663+1.83097*LN(F5115)+1.09511*LN(G5115))</f>
        <v>3.6378364277704512E-3</v>
      </c>
      <c r="L5115" t="s">
        <v>13</v>
      </c>
    </row>
    <row r="5116" spans="1:12" hidden="1" x14ac:dyDescent="0.3">
      <c r="A5116">
        <v>54</v>
      </c>
      <c r="B5116">
        <v>140</v>
      </c>
      <c r="C5116">
        <v>1</v>
      </c>
      <c r="D5116">
        <v>2</v>
      </c>
      <c r="E5116" t="s">
        <v>16</v>
      </c>
      <c r="F5116">
        <v>15</v>
      </c>
      <c r="G5116">
        <v>10</v>
      </c>
      <c r="H5116">
        <v>28</v>
      </c>
      <c r="I5116">
        <v>7</v>
      </c>
      <c r="J5116" s="1">
        <f t="shared" si="1078"/>
        <v>1.7671458676442587E-2</v>
      </c>
      <c r="K5116" s="2">
        <f t="shared" ref="K5116:K5117" si="1092">EXP(-9.81042+1.86563*LN(F5116)+1.0563*LN(G5116))</f>
        <v>9.7687695493628809E-2</v>
      </c>
      <c r="L5116" t="s">
        <v>13</v>
      </c>
    </row>
    <row r="5117" spans="1:12" hidden="1" x14ac:dyDescent="0.3">
      <c r="A5117">
        <v>54</v>
      </c>
      <c r="B5117">
        <v>140</v>
      </c>
      <c r="C5117">
        <v>1</v>
      </c>
      <c r="D5117">
        <v>2</v>
      </c>
      <c r="E5117" t="s">
        <v>16</v>
      </c>
      <c r="F5117">
        <v>10</v>
      </c>
      <c r="G5117">
        <v>10</v>
      </c>
      <c r="J5117" s="1">
        <f t="shared" si="1078"/>
        <v>7.8539816339744835E-3</v>
      </c>
      <c r="K5117" s="2">
        <f t="shared" si="1092"/>
        <v>4.5847824058857317E-2</v>
      </c>
      <c r="L5117" t="s">
        <v>13</v>
      </c>
    </row>
    <row r="5118" spans="1:12" hidden="1" x14ac:dyDescent="0.3">
      <c r="A5118">
        <v>54</v>
      </c>
      <c r="B5118">
        <v>140</v>
      </c>
      <c r="C5118">
        <v>1</v>
      </c>
      <c r="D5118">
        <v>22</v>
      </c>
      <c r="E5118" t="s">
        <v>15</v>
      </c>
      <c r="F5118">
        <v>5</v>
      </c>
      <c r="G5118">
        <v>3</v>
      </c>
      <c r="J5118" s="1">
        <f t="shared" si="1078"/>
        <v>1.9634954084936209E-3</v>
      </c>
      <c r="K5118" s="2">
        <f t="shared" ref="K5118:K5122" si="1093">EXP(-9.7663+1.83097*LN(F5118)+1.09511*LN(G5118))</f>
        <v>3.6378364277704512E-3</v>
      </c>
      <c r="L5118" t="s">
        <v>13</v>
      </c>
    </row>
    <row r="5119" spans="1:12" hidden="1" x14ac:dyDescent="0.3">
      <c r="A5119">
        <v>54</v>
      </c>
      <c r="B5119">
        <v>140</v>
      </c>
      <c r="C5119">
        <v>1</v>
      </c>
      <c r="D5119">
        <v>24</v>
      </c>
      <c r="E5119" t="s">
        <v>12</v>
      </c>
      <c r="F5119">
        <v>15</v>
      </c>
      <c r="G5119">
        <v>6</v>
      </c>
      <c r="J5119" s="1">
        <f t="shared" si="1078"/>
        <v>1.7671458676442587E-2</v>
      </c>
      <c r="K5119" s="2">
        <f t="shared" si="1093"/>
        <v>5.8089659363338444E-2</v>
      </c>
      <c r="L5119" t="s">
        <v>13</v>
      </c>
    </row>
    <row r="5120" spans="1:12" hidden="1" x14ac:dyDescent="0.3">
      <c r="A5120">
        <v>54</v>
      </c>
      <c r="B5120">
        <v>140</v>
      </c>
      <c r="C5120">
        <v>1</v>
      </c>
      <c r="D5120">
        <v>24</v>
      </c>
      <c r="E5120" t="s">
        <v>12</v>
      </c>
      <c r="F5120">
        <v>10</v>
      </c>
      <c r="G5120">
        <v>6</v>
      </c>
      <c r="J5120" s="1">
        <f t="shared" si="1078"/>
        <v>7.8539816339744835E-3</v>
      </c>
      <c r="K5120" s="2">
        <f t="shared" si="1093"/>
        <v>2.7649101142956961E-2</v>
      </c>
      <c r="L5120" t="s">
        <v>13</v>
      </c>
    </row>
    <row r="5121" spans="1:12" hidden="1" x14ac:dyDescent="0.3">
      <c r="A5121">
        <v>54</v>
      </c>
      <c r="B5121">
        <v>140</v>
      </c>
      <c r="C5121">
        <v>1</v>
      </c>
      <c r="D5121">
        <v>24</v>
      </c>
      <c r="E5121" t="s">
        <v>12</v>
      </c>
      <c r="F5121">
        <v>10</v>
      </c>
      <c r="G5121">
        <v>6</v>
      </c>
      <c r="J5121" s="1">
        <f t="shared" si="1078"/>
        <v>7.8539816339744835E-3</v>
      </c>
      <c r="K5121" s="2">
        <f t="shared" si="1093"/>
        <v>2.7649101142956961E-2</v>
      </c>
      <c r="L5121" t="s">
        <v>13</v>
      </c>
    </row>
    <row r="5122" spans="1:12" hidden="1" x14ac:dyDescent="0.3">
      <c r="A5122">
        <v>54</v>
      </c>
      <c r="B5122">
        <v>140</v>
      </c>
      <c r="C5122">
        <v>1</v>
      </c>
      <c r="D5122">
        <v>24</v>
      </c>
      <c r="E5122" t="s">
        <v>12</v>
      </c>
      <c r="F5122">
        <v>15</v>
      </c>
      <c r="G5122">
        <v>6</v>
      </c>
      <c r="J5122" s="1">
        <f t="shared" si="1078"/>
        <v>1.7671458676442587E-2</v>
      </c>
      <c r="K5122" s="2">
        <f t="shared" si="1093"/>
        <v>5.8089659363338444E-2</v>
      </c>
      <c r="L5122" t="s">
        <v>13</v>
      </c>
    </row>
    <row r="5123" spans="1:12" hidden="1" x14ac:dyDescent="0.3">
      <c r="A5123">
        <v>54</v>
      </c>
      <c r="B5123">
        <v>140</v>
      </c>
      <c r="C5123">
        <v>1</v>
      </c>
      <c r="D5123">
        <v>2</v>
      </c>
      <c r="E5123" t="s">
        <v>16</v>
      </c>
      <c r="F5123">
        <v>15</v>
      </c>
      <c r="G5123">
        <v>6</v>
      </c>
      <c r="J5123" s="1">
        <f t="shared" ref="J5123:J5186" si="1094">((F5123*F5123/10000)*(PI()/4*C5123))</f>
        <v>1.7671458676442587E-2</v>
      </c>
      <c r="K5123" s="2">
        <f t="shared" ref="K5123:K5124" si="1095">EXP(-9.81042+1.86563*LN(F5123)+1.0563*LN(G5123))</f>
        <v>5.6950957515054322E-2</v>
      </c>
      <c r="L5123" t="s">
        <v>13</v>
      </c>
    </row>
    <row r="5124" spans="1:12" hidden="1" x14ac:dyDescent="0.3">
      <c r="A5124">
        <v>54</v>
      </c>
      <c r="B5124">
        <v>140</v>
      </c>
      <c r="C5124">
        <v>1</v>
      </c>
      <c r="D5124">
        <v>2</v>
      </c>
      <c r="E5124" t="s">
        <v>16</v>
      </c>
      <c r="F5124">
        <v>10</v>
      </c>
      <c r="G5124">
        <v>10</v>
      </c>
      <c r="J5124" s="1">
        <f t="shared" si="1094"/>
        <v>7.8539816339744835E-3</v>
      </c>
      <c r="K5124" s="2">
        <f t="shared" si="1095"/>
        <v>4.5847824058857317E-2</v>
      </c>
      <c r="L5124" t="s">
        <v>13</v>
      </c>
    </row>
    <row r="5125" spans="1:12" hidden="1" x14ac:dyDescent="0.3">
      <c r="A5125">
        <v>54</v>
      </c>
      <c r="B5125">
        <v>140</v>
      </c>
      <c r="C5125">
        <v>1</v>
      </c>
      <c r="D5125">
        <v>24</v>
      </c>
      <c r="E5125" t="s">
        <v>12</v>
      </c>
      <c r="F5125">
        <v>5</v>
      </c>
      <c r="G5125">
        <v>6</v>
      </c>
      <c r="J5125" s="1">
        <f t="shared" si="1094"/>
        <v>1.9634954084936209E-3</v>
      </c>
      <c r="K5125" s="2">
        <f>EXP(-9.7663+1.83097*LN(F5125)+1.09511*LN(G5125))</f>
        <v>7.7714870209617563E-3</v>
      </c>
      <c r="L5125" t="s">
        <v>13</v>
      </c>
    </row>
    <row r="5126" spans="1:12" hidden="1" x14ac:dyDescent="0.3">
      <c r="A5126">
        <v>54</v>
      </c>
      <c r="B5126">
        <v>140</v>
      </c>
      <c r="C5126">
        <v>1</v>
      </c>
      <c r="D5126">
        <v>24</v>
      </c>
      <c r="E5126" t="s">
        <v>18</v>
      </c>
      <c r="F5126">
        <v>10</v>
      </c>
      <c r="G5126">
        <v>5</v>
      </c>
      <c r="J5126" s="1">
        <f t="shared" si="1094"/>
        <v>7.8539816339744835E-3</v>
      </c>
      <c r="K5126" s="2">
        <f>EXP(-9.81042+1.86563*LN(F5126)+1.0563*LN(G5126))</f>
        <v>2.2046555420420225E-2</v>
      </c>
      <c r="L5126" t="s">
        <v>13</v>
      </c>
    </row>
    <row r="5127" spans="1:12" hidden="1" x14ac:dyDescent="0.3">
      <c r="A5127">
        <v>54</v>
      </c>
      <c r="B5127">
        <v>140</v>
      </c>
      <c r="C5127">
        <v>1</v>
      </c>
      <c r="D5127">
        <v>10</v>
      </c>
      <c r="E5127" t="s">
        <v>12</v>
      </c>
      <c r="F5127">
        <v>10</v>
      </c>
      <c r="G5127">
        <v>3</v>
      </c>
      <c r="J5127" s="1">
        <f t="shared" si="1094"/>
        <v>7.8539816339744835E-3</v>
      </c>
      <c r="K5127" s="2">
        <f t="shared" ref="K5127:K5128" si="1096">EXP(-9.7663+1.83097*LN(F5127)+1.09511*LN(G5127))</f>
        <v>1.2942556175112916E-2</v>
      </c>
      <c r="L5127" t="s">
        <v>13</v>
      </c>
    </row>
    <row r="5128" spans="1:12" hidden="1" x14ac:dyDescent="0.3">
      <c r="A5128">
        <v>54</v>
      </c>
      <c r="B5128">
        <v>140</v>
      </c>
      <c r="C5128">
        <v>1</v>
      </c>
      <c r="D5128">
        <v>14</v>
      </c>
      <c r="E5128" t="s">
        <v>14</v>
      </c>
      <c r="F5128">
        <v>5</v>
      </c>
      <c r="G5128">
        <v>3</v>
      </c>
      <c r="J5128" s="1">
        <f t="shared" si="1094"/>
        <v>1.9634954084936209E-3</v>
      </c>
      <c r="K5128" s="2">
        <f t="shared" si="1096"/>
        <v>3.6378364277704512E-3</v>
      </c>
      <c r="L5128" t="s">
        <v>13</v>
      </c>
    </row>
    <row r="5129" spans="1:12" hidden="1" x14ac:dyDescent="0.3">
      <c r="A5129">
        <v>54</v>
      </c>
      <c r="B5129">
        <v>140</v>
      </c>
      <c r="C5129">
        <v>1</v>
      </c>
      <c r="D5129">
        <v>24</v>
      </c>
      <c r="E5129" t="s">
        <v>18</v>
      </c>
      <c r="F5129">
        <v>10</v>
      </c>
      <c r="G5129">
        <v>3</v>
      </c>
      <c r="J5129" s="1">
        <f t="shared" si="1094"/>
        <v>7.8539816339744835E-3</v>
      </c>
      <c r="K5129" s="2">
        <f>EXP(-9.81042+1.86563*LN(F5129)+1.0563*LN(G5129))</f>
        <v>1.285292313179332E-2</v>
      </c>
      <c r="L5129" t="s">
        <v>13</v>
      </c>
    </row>
    <row r="5130" spans="1:12" hidden="1" x14ac:dyDescent="0.3">
      <c r="A5130">
        <v>54</v>
      </c>
      <c r="B5130">
        <v>140</v>
      </c>
      <c r="C5130">
        <v>1</v>
      </c>
      <c r="D5130">
        <v>10</v>
      </c>
      <c r="E5130" t="s">
        <v>12</v>
      </c>
      <c r="F5130">
        <v>25</v>
      </c>
      <c r="G5130">
        <v>6</v>
      </c>
      <c r="J5130" s="1">
        <f t="shared" si="1094"/>
        <v>4.9087385212340517E-2</v>
      </c>
      <c r="K5130" s="2">
        <f t="shared" ref="K5130:K5135" si="1097">EXP(-9.7663+1.83097*LN(F5130)+1.09511*LN(G5130))</f>
        <v>0.14801210491524977</v>
      </c>
      <c r="L5130" t="s">
        <v>17</v>
      </c>
    </row>
    <row r="5131" spans="1:12" hidden="1" x14ac:dyDescent="0.3">
      <c r="A5131">
        <v>54</v>
      </c>
      <c r="B5131">
        <v>140</v>
      </c>
      <c r="C5131">
        <v>1</v>
      </c>
      <c r="D5131">
        <v>24</v>
      </c>
      <c r="E5131" t="s">
        <v>15</v>
      </c>
      <c r="F5131">
        <v>5</v>
      </c>
      <c r="G5131">
        <v>3</v>
      </c>
      <c r="J5131" s="1">
        <f t="shared" si="1094"/>
        <v>1.9634954084936209E-3</v>
      </c>
      <c r="K5131" s="2">
        <f t="shared" si="1097"/>
        <v>3.6378364277704512E-3</v>
      </c>
      <c r="L5131" t="s">
        <v>13</v>
      </c>
    </row>
    <row r="5132" spans="1:12" hidden="1" x14ac:dyDescent="0.3">
      <c r="A5132">
        <v>54</v>
      </c>
      <c r="B5132">
        <v>140</v>
      </c>
      <c r="C5132">
        <v>1</v>
      </c>
      <c r="D5132">
        <v>24</v>
      </c>
      <c r="E5132" t="s">
        <v>15</v>
      </c>
      <c r="F5132">
        <v>10</v>
      </c>
      <c r="G5132">
        <v>5</v>
      </c>
      <c r="J5132" s="1">
        <f t="shared" si="1094"/>
        <v>7.8539816339744835E-3</v>
      </c>
      <c r="K5132" s="2">
        <f t="shared" si="1097"/>
        <v>2.2644818432641822E-2</v>
      </c>
      <c r="L5132" t="s">
        <v>13</v>
      </c>
    </row>
    <row r="5133" spans="1:12" hidden="1" x14ac:dyDescent="0.3">
      <c r="A5133">
        <v>54</v>
      </c>
      <c r="B5133">
        <v>140</v>
      </c>
      <c r="C5133">
        <v>1</v>
      </c>
      <c r="D5133">
        <v>24</v>
      </c>
      <c r="E5133" t="s">
        <v>15</v>
      </c>
      <c r="F5133">
        <v>15</v>
      </c>
      <c r="G5133">
        <v>6</v>
      </c>
      <c r="J5133" s="1">
        <f t="shared" si="1094"/>
        <v>1.7671458676442587E-2</v>
      </c>
      <c r="K5133" s="2">
        <f t="shared" si="1097"/>
        <v>5.8089659363338444E-2</v>
      </c>
      <c r="L5133" t="s">
        <v>13</v>
      </c>
    </row>
    <row r="5134" spans="1:12" hidden="1" x14ac:dyDescent="0.3">
      <c r="A5134">
        <v>54</v>
      </c>
      <c r="B5134">
        <v>140</v>
      </c>
      <c r="C5134">
        <v>1</v>
      </c>
      <c r="D5134">
        <v>24</v>
      </c>
      <c r="E5134" t="s">
        <v>15</v>
      </c>
      <c r="F5134">
        <v>10</v>
      </c>
      <c r="G5134">
        <v>6</v>
      </c>
      <c r="J5134" s="1">
        <f t="shared" si="1094"/>
        <v>7.8539816339744835E-3</v>
      </c>
      <c r="K5134" s="2">
        <f t="shared" si="1097"/>
        <v>2.7649101142956961E-2</v>
      </c>
      <c r="L5134" t="s">
        <v>13</v>
      </c>
    </row>
    <row r="5135" spans="1:12" hidden="1" x14ac:dyDescent="0.3">
      <c r="A5135">
        <v>54</v>
      </c>
      <c r="B5135">
        <v>140</v>
      </c>
      <c r="C5135">
        <v>1</v>
      </c>
      <c r="D5135">
        <v>24</v>
      </c>
      <c r="E5135" t="s">
        <v>12</v>
      </c>
      <c r="F5135">
        <v>5</v>
      </c>
      <c r="G5135">
        <v>6</v>
      </c>
      <c r="J5135" s="1">
        <f t="shared" si="1094"/>
        <v>1.9634954084936209E-3</v>
      </c>
      <c r="K5135" s="2">
        <f t="shared" si="1097"/>
        <v>7.7714870209617563E-3</v>
      </c>
      <c r="L5135" t="s">
        <v>13</v>
      </c>
    </row>
    <row r="5136" spans="1:12" hidden="1" x14ac:dyDescent="0.3">
      <c r="A5136">
        <v>54</v>
      </c>
      <c r="B5136">
        <v>140</v>
      </c>
      <c r="C5136">
        <v>1</v>
      </c>
      <c r="D5136">
        <v>24</v>
      </c>
      <c r="E5136" t="s">
        <v>18</v>
      </c>
      <c r="F5136">
        <v>10</v>
      </c>
      <c r="G5136">
        <v>5</v>
      </c>
      <c r="J5136" s="1">
        <f t="shared" si="1094"/>
        <v>7.8539816339744835E-3</v>
      </c>
      <c r="K5136" s="2">
        <f>EXP(-9.81042+1.86563*LN(F5136)+1.0563*LN(G5136))</f>
        <v>2.2046555420420225E-2</v>
      </c>
      <c r="L5136" t="s">
        <v>13</v>
      </c>
    </row>
    <row r="5137" spans="1:12" hidden="1" x14ac:dyDescent="0.3">
      <c r="A5137">
        <v>54</v>
      </c>
      <c r="B5137">
        <v>140</v>
      </c>
      <c r="C5137">
        <v>1</v>
      </c>
      <c r="D5137">
        <v>10</v>
      </c>
      <c r="E5137" t="s">
        <v>12</v>
      </c>
      <c r="F5137">
        <v>10</v>
      </c>
      <c r="G5137">
        <v>3</v>
      </c>
      <c r="J5137" s="1">
        <f t="shared" si="1094"/>
        <v>7.8539816339744835E-3</v>
      </c>
      <c r="K5137" s="2">
        <f t="shared" ref="K5137:K5138" si="1098">EXP(-9.7663+1.83097*LN(F5137)+1.09511*LN(G5137))</f>
        <v>1.2942556175112916E-2</v>
      </c>
      <c r="L5137" t="s">
        <v>13</v>
      </c>
    </row>
    <row r="5138" spans="1:12" hidden="1" x14ac:dyDescent="0.3">
      <c r="A5138">
        <v>54</v>
      </c>
      <c r="B5138">
        <v>140</v>
      </c>
      <c r="C5138">
        <v>1</v>
      </c>
      <c r="D5138">
        <v>14</v>
      </c>
      <c r="E5138" t="s">
        <v>14</v>
      </c>
      <c r="F5138">
        <v>5</v>
      </c>
      <c r="G5138">
        <v>3</v>
      </c>
      <c r="J5138" s="1">
        <f t="shared" si="1094"/>
        <v>1.9634954084936209E-3</v>
      </c>
      <c r="K5138" s="2">
        <f t="shared" si="1098"/>
        <v>3.6378364277704512E-3</v>
      </c>
      <c r="L5138" t="s">
        <v>13</v>
      </c>
    </row>
    <row r="5139" spans="1:12" hidden="1" x14ac:dyDescent="0.3">
      <c r="A5139">
        <v>54</v>
      </c>
      <c r="B5139">
        <v>140</v>
      </c>
      <c r="C5139">
        <v>1</v>
      </c>
      <c r="D5139">
        <v>24</v>
      </c>
      <c r="E5139" t="s">
        <v>18</v>
      </c>
      <c r="F5139">
        <v>10</v>
      </c>
      <c r="G5139">
        <v>3</v>
      </c>
      <c r="J5139" s="1">
        <f t="shared" si="1094"/>
        <v>7.8539816339744835E-3</v>
      </c>
      <c r="K5139" s="2">
        <f>EXP(-9.81042+1.86563*LN(F5139)+1.0563*LN(G5139))</f>
        <v>1.285292313179332E-2</v>
      </c>
      <c r="L5139" t="s">
        <v>13</v>
      </c>
    </row>
    <row r="5140" spans="1:12" hidden="1" x14ac:dyDescent="0.3">
      <c r="A5140">
        <v>54</v>
      </c>
      <c r="B5140">
        <v>140</v>
      </c>
      <c r="C5140">
        <v>1</v>
      </c>
      <c r="D5140">
        <v>10</v>
      </c>
      <c r="E5140" t="s">
        <v>12</v>
      </c>
      <c r="F5140">
        <v>25</v>
      </c>
      <c r="G5140">
        <v>6</v>
      </c>
      <c r="J5140" s="1">
        <f t="shared" si="1094"/>
        <v>4.9087385212340517E-2</v>
      </c>
      <c r="K5140" s="2">
        <f t="shared" ref="K5140:K5151" si="1099">EXP(-9.7663+1.83097*LN(F5140)+1.09511*LN(G5140))</f>
        <v>0.14801210491524977</v>
      </c>
      <c r="L5140" t="s">
        <v>17</v>
      </c>
    </row>
    <row r="5141" spans="1:12" hidden="1" x14ac:dyDescent="0.3">
      <c r="A5141">
        <v>54</v>
      </c>
      <c r="B5141">
        <v>140</v>
      </c>
      <c r="C5141">
        <v>1</v>
      </c>
      <c r="D5141">
        <v>24</v>
      </c>
      <c r="E5141" t="s">
        <v>15</v>
      </c>
      <c r="F5141">
        <v>5</v>
      </c>
      <c r="G5141">
        <v>3</v>
      </c>
      <c r="J5141" s="1">
        <f t="shared" si="1094"/>
        <v>1.9634954084936209E-3</v>
      </c>
      <c r="K5141" s="2">
        <f t="shared" si="1099"/>
        <v>3.6378364277704512E-3</v>
      </c>
      <c r="L5141" t="s">
        <v>13</v>
      </c>
    </row>
    <row r="5142" spans="1:12" hidden="1" x14ac:dyDescent="0.3">
      <c r="A5142">
        <v>54</v>
      </c>
      <c r="B5142">
        <v>140</v>
      </c>
      <c r="C5142">
        <v>1</v>
      </c>
      <c r="D5142">
        <v>24</v>
      </c>
      <c r="E5142" t="s">
        <v>15</v>
      </c>
      <c r="F5142">
        <v>10</v>
      </c>
      <c r="G5142">
        <v>5</v>
      </c>
      <c r="J5142" s="1">
        <f t="shared" si="1094"/>
        <v>7.8539816339744835E-3</v>
      </c>
      <c r="K5142" s="2">
        <f t="shared" si="1099"/>
        <v>2.2644818432641822E-2</v>
      </c>
      <c r="L5142" t="s">
        <v>13</v>
      </c>
    </row>
    <row r="5143" spans="1:12" hidden="1" x14ac:dyDescent="0.3">
      <c r="A5143">
        <v>54</v>
      </c>
      <c r="B5143">
        <v>140</v>
      </c>
      <c r="C5143">
        <v>1</v>
      </c>
      <c r="D5143">
        <v>24</v>
      </c>
      <c r="E5143" t="s">
        <v>15</v>
      </c>
      <c r="F5143">
        <v>15</v>
      </c>
      <c r="G5143">
        <v>6</v>
      </c>
      <c r="J5143" s="1">
        <f t="shared" si="1094"/>
        <v>1.7671458676442587E-2</v>
      </c>
      <c r="K5143" s="2">
        <f t="shared" si="1099"/>
        <v>5.8089659363338444E-2</v>
      </c>
      <c r="L5143" t="s">
        <v>13</v>
      </c>
    </row>
    <row r="5144" spans="1:12" hidden="1" x14ac:dyDescent="0.3">
      <c r="A5144">
        <v>54</v>
      </c>
      <c r="B5144">
        <v>140</v>
      </c>
      <c r="C5144">
        <v>1</v>
      </c>
      <c r="D5144">
        <v>24</v>
      </c>
      <c r="E5144" t="s">
        <v>15</v>
      </c>
      <c r="F5144">
        <v>10</v>
      </c>
      <c r="G5144">
        <v>6</v>
      </c>
      <c r="J5144" s="1">
        <f t="shared" si="1094"/>
        <v>7.8539816339744835E-3</v>
      </c>
      <c r="K5144" s="2">
        <f t="shared" si="1099"/>
        <v>2.7649101142956961E-2</v>
      </c>
      <c r="L5144" t="s">
        <v>13</v>
      </c>
    </row>
    <row r="5145" spans="1:12" hidden="1" x14ac:dyDescent="0.3">
      <c r="A5145">
        <v>54</v>
      </c>
      <c r="B5145">
        <v>140</v>
      </c>
      <c r="C5145">
        <v>1</v>
      </c>
      <c r="D5145">
        <v>24</v>
      </c>
      <c r="E5145" t="s">
        <v>15</v>
      </c>
      <c r="F5145">
        <v>5</v>
      </c>
      <c r="G5145">
        <v>6</v>
      </c>
      <c r="J5145" s="1">
        <f t="shared" si="1094"/>
        <v>1.9634954084936209E-3</v>
      </c>
      <c r="K5145" s="2">
        <f t="shared" si="1099"/>
        <v>7.7714870209617563E-3</v>
      </c>
      <c r="L5145" t="s">
        <v>13</v>
      </c>
    </row>
    <row r="5146" spans="1:12" hidden="1" x14ac:dyDescent="0.3">
      <c r="A5146">
        <v>54</v>
      </c>
      <c r="B5146">
        <v>140</v>
      </c>
      <c r="C5146">
        <v>1</v>
      </c>
      <c r="D5146">
        <v>22</v>
      </c>
      <c r="E5146" t="s">
        <v>15</v>
      </c>
      <c r="F5146">
        <v>5</v>
      </c>
      <c r="G5146">
        <v>3</v>
      </c>
      <c r="J5146" s="1">
        <f t="shared" si="1094"/>
        <v>1.9634954084936209E-3</v>
      </c>
      <c r="K5146" s="2">
        <f t="shared" si="1099"/>
        <v>3.6378364277704512E-3</v>
      </c>
      <c r="L5146" t="s">
        <v>13</v>
      </c>
    </row>
    <row r="5147" spans="1:12" hidden="1" x14ac:dyDescent="0.3">
      <c r="A5147">
        <v>54</v>
      </c>
      <c r="B5147">
        <v>140</v>
      </c>
      <c r="C5147">
        <v>1</v>
      </c>
      <c r="D5147">
        <v>10</v>
      </c>
      <c r="E5147" t="s">
        <v>12</v>
      </c>
      <c r="F5147">
        <v>5</v>
      </c>
      <c r="G5147">
        <v>3</v>
      </c>
      <c r="J5147" s="1">
        <f t="shared" si="1094"/>
        <v>1.9634954084936209E-3</v>
      </c>
      <c r="K5147" s="2">
        <f t="shared" si="1099"/>
        <v>3.6378364277704512E-3</v>
      </c>
      <c r="L5147" t="s">
        <v>13</v>
      </c>
    </row>
    <row r="5148" spans="1:12" hidden="1" x14ac:dyDescent="0.3">
      <c r="A5148">
        <v>54</v>
      </c>
      <c r="B5148">
        <v>140</v>
      </c>
      <c r="C5148">
        <v>1</v>
      </c>
      <c r="D5148">
        <v>24</v>
      </c>
      <c r="E5148" t="s">
        <v>12</v>
      </c>
      <c r="F5148">
        <v>5</v>
      </c>
      <c r="G5148">
        <v>3</v>
      </c>
      <c r="J5148" s="1">
        <f t="shared" si="1094"/>
        <v>1.9634954084936209E-3</v>
      </c>
      <c r="K5148" s="2">
        <f t="shared" si="1099"/>
        <v>3.6378364277704512E-3</v>
      </c>
      <c r="L5148" t="s">
        <v>13</v>
      </c>
    </row>
    <row r="5149" spans="1:12" hidden="1" x14ac:dyDescent="0.3">
      <c r="A5149">
        <v>54</v>
      </c>
      <c r="B5149">
        <v>140</v>
      </c>
      <c r="C5149">
        <v>1</v>
      </c>
      <c r="D5149">
        <v>24</v>
      </c>
      <c r="E5149" t="s">
        <v>12</v>
      </c>
      <c r="F5149">
        <v>20</v>
      </c>
      <c r="G5149">
        <v>3</v>
      </c>
      <c r="J5149" s="1">
        <f t="shared" si="1094"/>
        <v>3.1415926535897934E-2</v>
      </c>
      <c r="K5149" s="2">
        <f t="shared" si="1099"/>
        <v>4.6046534436573458E-2</v>
      </c>
      <c r="L5149" t="s">
        <v>17</v>
      </c>
    </row>
    <row r="5150" spans="1:12" hidden="1" x14ac:dyDescent="0.3">
      <c r="A5150">
        <v>54</v>
      </c>
      <c r="B5150">
        <v>140</v>
      </c>
      <c r="C5150">
        <v>1</v>
      </c>
      <c r="D5150">
        <v>24</v>
      </c>
      <c r="E5150" t="s">
        <v>12</v>
      </c>
      <c r="F5150">
        <v>10</v>
      </c>
      <c r="G5150">
        <v>3</v>
      </c>
      <c r="J5150" s="1">
        <f t="shared" si="1094"/>
        <v>7.8539816339744835E-3</v>
      </c>
      <c r="K5150" s="2">
        <f t="shared" si="1099"/>
        <v>1.2942556175112916E-2</v>
      </c>
      <c r="L5150" t="s">
        <v>13</v>
      </c>
    </row>
    <row r="5151" spans="1:12" hidden="1" x14ac:dyDescent="0.3">
      <c r="A5151">
        <v>55</v>
      </c>
      <c r="B5151">
        <v>155</v>
      </c>
      <c r="C5151">
        <v>1</v>
      </c>
      <c r="D5151">
        <v>24</v>
      </c>
      <c r="E5151" t="s">
        <v>12</v>
      </c>
      <c r="F5151">
        <v>5</v>
      </c>
      <c r="G5151">
        <v>3</v>
      </c>
      <c r="J5151" s="1">
        <f t="shared" si="1094"/>
        <v>1.9634954084936209E-3</v>
      </c>
      <c r="K5151" s="2">
        <f t="shared" si="1099"/>
        <v>3.6378364277704512E-3</v>
      </c>
      <c r="L5151" t="s">
        <v>13</v>
      </c>
    </row>
    <row r="5152" spans="1:12" hidden="1" x14ac:dyDescent="0.3">
      <c r="A5152">
        <v>55</v>
      </c>
      <c r="B5152">
        <v>155</v>
      </c>
      <c r="C5152">
        <v>1</v>
      </c>
      <c r="D5152">
        <v>24</v>
      </c>
      <c r="E5152" t="s">
        <v>18</v>
      </c>
      <c r="F5152">
        <v>15</v>
      </c>
      <c r="G5152">
        <v>6</v>
      </c>
      <c r="J5152" s="1">
        <f t="shared" si="1094"/>
        <v>1.7671458676442587E-2</v>
      </c>
      <c r="K5152" s="2">
        <f t="shared" ref="K5152:K5153" si="1100">EXP(-9.81042+1.86563*LN(F5152)+1.0563*LN(G5152))</f>
        <v>5.6950957515054322E-2</v>
      </c>
      <c r="L5152" t="s">
        <v>13</v>
      </c>
    </row>
    <row r="5153" spans="1:12" hidden="1" x14ac:dyDescent="0.3">
      <c r="A5153">
        <v>55</v>
      </c>
      <c r="B5153">
        <v>155</v>
      </c>
      <c r="C5153">
        <v>1</v>
      </c>
      <c r="D5153">
        <v>2</v>
      </c>
      <c r="E5153" t="s">
        <v>16</v>
      </c>
      <c r="F5153">
        <v>10</v>
      </c>
      <c r="G5153">
        <v>10</v>
      </c>
      <c r="J5153" s="1">
        <f t="shared" si="1094"/>
        <v>7.8539816339744835E-3</v>
      </c>
      <c r="K5153" s="2">
        <f t="shared" si="1100"/>
        <v>4.5847824058857317E-2</v>
      </c>
      <c r="L5153" t="s">
        <v>13</v>
      </c>
    </row>
    <row r="5154" spans="1:12" hidden="1" x14ac:dyDescent="0.3">
      <c r="A5154">
        <v>55</v>
      </c>
      <c r="B5154">
        <v>155</v>
      </c>
      <c r="C5154">
        <v>1</v>
      </c>
      <c r="D5154">
        <v>24</v>
      </c>
      <c r="E5154" t="s">
        <v>12</v>
      </c>
      <c r="F5154">
        <v>5</v>
      </c>
      <c r="G5154">
        <v>6</v>
      </c>
      <c r="J5154" s="1">
        <f t="shared" si="1094"/>
        <v>1.9634954084936209E-3</v>
      </c>
      <c r="K5154" s="2">
        <f>EXP(-9.7663+1.83097*LN(F5154)+1.09511*LN(G5154))</f>
        <v>7.7714870209617563E-3</v>
      </c>
      <c r="L5154" t="s">
        <v>13</v>
      </c>
    </row>
    <row r="5155" spans="1:12" hidden="1" x14ac:dyDescent="0.3">
      <c r="A5155">
        <v>55</v>
      </c>
      <c r="B5155">
        <v>155</v>
      </c>
      <c r="C5155">
        <v>1</v>
      </c>
      <c r="D5155">
        <v>2</v>
      </c>
      <c r="E5155" t="s">
        <v>16</v>
      </c>
      <c r="F5155">
        <v>15</v>
      </c>
      <c r="G5155">
        <v>10</v>
      </c>
      <c r="J5155" s="1">
        <f t="shared" si="1094"/>
        <v>1.7671458676442587E-2</v>
      </c>
      <c r="K5155" s="2">
        <f>EXP(-9.81042+1.86563*LN(F5155)+1.0563*LN(G5155))</f>
        <v>9.7687695493628809E-2</v>
      </c>
      <c r="L5155" t="s">
        <v>13</v>
      </c>
    </row>
    <row r="5156" spans="1:12" hidden="1" x14ac:dyDescent="0.3">
      <c r="A5156">
        <v>55</v>
      </c>
      <c r="B5156">
        <v>155</v>
      </c>
      <c r="C5156">
        <v>1</v>
      </c>
      <c r="D5156">
        <v>10</v>
      </c>
      <c r="E5156" t="s">
        <v>12</v>
      </c>
      <c r="F5156">
        <v>10</v>
      </c>
      <c r="G5156">
        <v>3</v>
      </c>
      <c r="J5156" s="1">
        <f t="shared" si="1094"/>
        <v>7.8539816339744835E-3</v>
      </c>
      <c r="K5156" s="2">
        <f t="shared" ref="K5156:K5157" si="1101">EXP(-9.7663+1.83097*LN(F5156)+1.09511*LN(G5156))</f>
        <v>1.2942556175112916E-2</v>
      </c>
      <c r="L5156" t="s">
        <v>13</v>
      </c>
    </row>
    <row r="5157" spans="1:12" hidden="1" x14ac:dyDescent="0.3">
      <c r="A5157">
        <v>55</v>
      </c>
      <c r="B5157">
        <v>155</v>
      </c>
      <c r="C5157">
        <v>1</v>
      </c>
      <c r="D5157">
        <v>14</v>
      </c>
      <c r="E5157" t="s">
        <v>14</v>
      </c>
      <c r="F5157">
        <v>5</v>
      </c>
      <c r="G5157">
        <v>3</v>
      </c>
      <c r="J5157" s="1">
        <f t="shared" si="1094"/>
        <v>1.9634954084936209E-3</v>
      </c>
      <c r="K5157" s="2">
        <f t="shared" si="1101"/>
        <v>3.6378364277704512E-3</v>
      </c>
      <c r="L5157" t="s">
        <v>13</v>
      </c>
    </row>
    <row r="5158" spans="1:12" hidden="1" x14ac:dyDescent="0.3">
      <c r="A5158">
        <v>55</v>
      </c>
      <c r="B5158">
        <v>155</v>
      </c>
      <c r="C5158">
        <v>1</v>
      </c>
      <c r="D5158">
        <v>2</v>
      </c>
      <c r="E5158" t="s">
        <v>16</v>
      </c>
      <c r="F5158">
        <v>15</v>
      </c>
      <c r="G5158">
        <v>10</v>
      </c>
      <c r="J5158" s="1">
        <f t="shared" si="1094"/>
        <v>1.7671458676442587E-2</v>
      </c>
      <c r="K5158" s="2">
        <f>EXP(-9.81042+1.86563*LN(F5158)+1.0563*LN(G5158))</f>
        <v>9.7687695493628809E-2</v>
      </c>
      <c r="L5158" t="s">
        <v>13</v>
      </c>
    </row>
    <row r="5159" spans="1:12" hidden="1" x14ac:dyDescent="0.3">
      <c r="A5159">
        <v>55</v>
      </c>
      <c r="B5159">
        <v>155</v>
      </c>
      <c r="C5159">
        <v>1</v>
      </c>
      <c r="D5159">
        <v>10</v>
      </c>
      <c r="E5159" t="s">
        <v>12</v>
      </c>
      <c r="F5159">
        <v>25</v>
      </c>
      <c r="G5159">
        <v>6</v>
      </c>
      <c r="J5159" s="1">
        <f t="shared" si="1094"/>
        <v>4.9087385212340517E-2</v>
      </c>
      <c r="K5159" s="2">
        <f t="shared" ref="K5159:K5167" si="1102">EXP(-9.7663+1.83097*LN(F5159)+1.09511*LN(G5159))</f>
        <v>0.14801210491524977</v>
      </c>
      <c r="L5159" t="s">
        <v>17</v>
      </c>
    </row>
    <row r="5160" spans="1:12" hidden="1" x14ac:dyDescent="0.3">
      <c r="A5160">
        <v>55</v>
      </c>
      <c r="B5160">
        <v>155</v>
      </c>
      <c r="C5160">
        <v>1</v>
      </c>
      <c r="D5160">
        <v>24</v>
      </c>
      <c r="E5160" t="s">
        <v>15</v>
      </c>
      <c r="F5160">
        <v>5</v>
      </c>
      <c r="G5160">
        <v>3</v>
      </c>
      <c r="J5160" s="1">
        <f t="shared" si="1094"/>
        <v>1.9634954084936209E-3</v>
      </c>
      <c r="K5160" s="2">
        <f t="shared" si="1102"/>
        <v>3.6378364277704512E-3</v>
      </c>
      <c r="L5160" t="s">
        <v>13</v>
      </c>
    </row>
    <row r="5161" spans="1:12" hidden="1" x14ac:dyDescent="0.3">
      <c r="A5161">
        <v>55</v>
      </c>
      <c r="B5161">
        <v>155</v>
      </c>
      <c r="C5161">
        <v>1</v>
      </c>
      <c r="D5161">
        <v>24</v>
      </c>
      <c r="E5161" t="s">
        <v>15</v>
      </c>
      <c r="F5161">
        <v>10</v>
      </c>
      <c r="G5161">
        <v>5</v>
      </c>
      <c r="J5161" s="1">
        <f t="shared" si="1094"/>
        <v>7.8539816339744835E-3</v>
      </c>
      <c r="K5161" s="2">
        <f t="shared" si="1102"/>
        <v>2.2644818432641822E-2</v>
      </c>
      <c r="L5161" t="s">
        <v>13</v>
      </c>
    </row>
    <row r="5162" spans="1:12" hidden="1" x14ac:dyDescent="0.3">
      <c r="A5162">
        <v>55</v>
      </c>
      <c r="B5162">
        <v>155</v>
      </c>
      <c r="C5162">
        <v>1</v>
      </c>
      <c r="D5162">
        <v>24</v>
      </c>
      <c r="E5162" t="s">
        <v>15</v>
      </c>
      <c r="F5162">
        <v>15</v>
      </c>
      <c r="G5162">
        <v>6</v>
      </c>
      <c r="J5162" s="1">
        <f t="shared" si="1094"/>
        <v>1.7671458676442587E-2</v>
      </c>
      <c r="K5162" s="2">
        <f t="shared" si="1102"/>
        <v>5.8089659363338444E-2</v>
      </c>
      <c r="L5162" t="s">
        <v>13</v>
      </c>
    </row>
    <row r="5163" spans="1:12" hidden="1" x14ac:dyDescent="0.3">
      <c r="A5163">
        <v>55</v>
      </c>
      <c r="B5163">
        <v>155</v>
      </c>
      <c r="C5163">
        <v>1</v>
      </c>
      <c r="D5163">
        <v>24</v>
      </c>
      <c r="E5163" t="s">
        <v>15</v>
      </c>
      <c r="F5163">
        <v>10</v>
      </c>
      <c r="G5163">
        <v>6</v>
      </c>
      <c r="J5163" s="1">
        <f t="shared" si="1094"/>
        <v>7.8539816339744835E-3</v>
      </c>
      <c r="K5163" s="2">
        <f t="shared" si="1102"/>
        <v>2.7649101142956961E-2</v>
      </c>
      <c r="L5163" t="s">
        <v>13</v>
      </c>
    </row>
    <row r="5164" spans="1:12" hidden="1" x14ac:dyDescent="0.3">
      <c r="A5164">
        <v>55</v>
      </c>
      <c r="B5164">
        <v>155</v>
      </c>
      <c r="C5164">
        <v>1</v>
      </c>
      <c r="D5164">
        <v>24</v>
      </c>
      <c r="E5164" t="s">
        <v>15</v>
      </c>
      <c r="F5164">
        <v>5</v>
      </c>
      <c r="G5164">
        <v>6</v>
      </c>
      <c r="J5164" s="1">
        <f t="shared" si="1094"/>
        <v>1.9634954084936209E-3</v>
      </c>
      <c r="K5164" s="2">
        <f t="shared" si="1102"/>
        <v>7.7714870209617563E-3</v>
      </c>
      <c r="L5164" t="s">
        <v>13</v>
      </c>
    </row>
    <row r="5165" spans="1:12" hidden="1" x14ac:dyDescent="0.3">
      <c r="A5165">
        <v>55</v>
      </c>
      <c r="B5165">
        <v>155</v>
      </c>
      <c r="C5165">
        <v>1</v>
      </c>
      <c r="D5165">
        <v>22</v>
      </c>
      <c r="E5165" t="s">
        <v>15</v>
      </c>
      <c r="F5165">
        <v>5</v>
      </c>
      <c r="G5165">
        <v>3</v>
      </c>
      <c r="J5165" s="1">
        <f t="shared" si="1094"/>
        <v>1.9634954084936209E-3</v>
      </c>
      <c r="K5165" s="2">
        <f t="shared" si="1102"/>
        <v>3.6378364277704512E-3</v>
      </c>
      <c r="L5165" t="s">
        <v>13</v>
      </c>
    </row>
    <row r="5166" spans="1:12" hidden="1" x14ac:dyDescent="0.3">
      <c r="A5166">
        <v>55</v>
      </c>
      <c r="B5166">
        <v>155</v>
      </c>
      <c r="C5166">
        <v>1</v>
      </c>
      <c r="D5166">
        <v>10</v>
      </c>
      <c r="E5166" t="s">
        <v>12</v>
      </c>
      <c r="F5166">
        <v>5</v>
      </c>
      <c r="G5166">
        <v>3</v>
      </c>
      <c r="J5166" s="1">
        <f t="shared" si="1094"/>
        <v>1.9634954084936209E-3</v>
      </c>
      <c r="K5166" s="2">
        <f t="shared" si="1102"/>
        <v>3.6378364277704512E-3</v>
      </c>
      <c r="L5166" t="s">
        <v>13</v>
      </c>
    </row>
    <row r="5167" spans="1:12" hidden="1" x14ac:dyDescent="0.3">
      <c r="A5167">
        <v>55</v>
      </c>
      <c r="B5167">
        <v>155</v>
      </c>
      <c r="C5167">
        <v>1</v>
      </c>
      <c r="D5167">
        <v>14</v>
      </c>
      <c r="E5167" t="s">
        <v>14</v>
      </c>
      <c r="F5167">
        <v>5</v>
      </c>
      <c r="G5167">
        <v>3</v>
      </c>
      <c r="J5167" s="1">
        <f t="shared" si="1094"/>
        <v>1.9634954084936209E-3</v>
      </c>
      <c r="K5167" s="2">
        <f t="shared" si="1102"/>
        <v>3.6378364277704512E-3</v>
      </c>
      <c r="L5167" t="s">
        <v>13</v>
      </c>
    </row>
    <row r="5168" spans="1:12" hidden="1" x14ac:dyDescent="0.3">
      <c r="A5168">
        <v>55</v>
      </c>
      <c r="B5168">
        <v>155</v>
      </c>
      <c r="C5168">
        <v>1</v>
      </c>
      <c r="D5168">
        <v>2</v>
      </c>
      <c r="E5168" t="s">
        <v>16</v>
      </c>
      <c r="F5168">
        <v>10</v>
      </c>
      <c r="G5168">
        <v>10</v>
      </c>
      <c r="J5168" s="1">
        <f t="shared" si="1094"/>
        <v>7.8539816339744835E-3</v>
      </c>
      <c r="K5168" s="2">
        <f>EXP(-9.81042+1.86563*LN(F5168)+1.0563*LN(G5168))</f>
        <v>4.5847824058857317E-2</v>
      </c>
      <c r="L5168" t="s">
        <v>13</v>
      </c>
    </row>
    <row r="5169" spans="1:12" hidden="1" x14ac:dyDescent="0.3">
      <c r="A5169">
        <v>55</v>
      </c>
      <c r="B5169">
        <v>155</v>
      </c>
      <c r="C5169">
        <v>1</v>
      </c>
      <c r="D5169">
        <v>10</v>
      </c>
      <c r="E5169" t="s">
        <v>12</v>
      </c>
      <c r="F5169">
        <v>25</v>
      </c>
      <c r="G5169">
        <v>6</v>
      </c>
      <c r="J5169" s="1">
        <f t="shared" si="1094"/>
        <v>4.9087385212340517E-2</v>
      </c>
      <c r="K5169" s="2">
        <f t="shared" ref="K5169:K5170" si="1103">EXP(-9.7663+1.83097*LN(F5169)+1.09511*LN(G5169))</f>
        <v>0.14801210491524977</v>
      </c>
      <c r="L5169" t="s">
        <v>17</v>
      </c>
    </row>
    <row r="5170" spans="1:12" hidden="1" x14ac:dyDescent="0.3">
      <c r="A5170">
        <v>55</v>
      </c>
      <c r="B5170">
        <v>155</v>
      </c>
      <c r="C5170">
        <v>1</v>
      </c>
      <c r="D5170">
        <v>24</v>
      </c>
      <c r="E5170" t="s">
        <v>12</v>
      </c>
      <c r="F5170">
        <v>5</v>
      </c>
      <c r="G5170">
        <v>3</v>
      </c>
      <c r="J5170" s="1">
        <f t="shared" si="1094"/>
        <v>1.9634954084936209E-3</v>
      </c>
      <c r="K5170" s="2">
        <f t="shared" si="1103"/>
        <v>3.6378364277704512E-3</v>
      </c>
      <c r="L5170" t="s">
        <v>13</v>
      </c>
    </row>
    <row r="5171" spans="1:12" hidden="1" x14ac:dyDescent="0.3">
      <c r="A5171">
        <v>55</v>
      </c>
      <c r="B5171">
        <v>155</v>
      </c>
      <c r="C5171">
        <v>1</v>
      </c>
      <c r="D5171">
        <v>24</v>
      </c>
      <c r="E5171" t="s">
        <v>18</v>
      </c>
      <c r="F5171">
        <v>10</v>
      </c>
      <c r="G5171">
        <v>5</v>
      </c>
      <c r="J5171" s="1">
        <f t="shared" si="1094"/>
        <v>7.8539816339744835E-3</v>
      </c>
      <c r="K5171" s="2">
        <f>EXP(-9.81042+1.86563*LN(F5171)+1.0563*LN(G5171))</f>
        <v>2.2046555420420225E-2</v>
      </c>
      <c r="L5171" t="s">
        <v>13</v>
      </c>
    </row>
    <row r="5172" spans="1:12" hidden="1" x14ac:dyDescent="0.3">
      <c r="A5172">
        <v>55</v>
      </c>
      <c r="B5172">
        <v>155</v>
      </c>
      <c r="C5172">
        <v>1</v>
      </c>
      <c r="D5172">
        <v>10</v>
      </c>
      <c r="E5172" t="s">
        <v>12</v>
      </c>
      <c r="F5172">
        <v>10</v>
      </c>
      <c r="G5172">
        <v>3</v>
      </c>
      <c r="J5172" s="1">
        <f t="shared" si="1094"/>
        <v>7.8539816339744835E-3</v>
      </c>
      <c r="K5172" s="2">
        <f t="shared" ref="K5172:K5173" si="1104">EXP(-9.7663+1.83097*LN(F5172)+1.09511*LN(G5172))</f>
        <v>1.2942556175112916E-2</v>
      </c>
      <c r="L5172" t="s">
        <v>13</v>
      </c>
    </row>
    <row r="5173" spans="1:12" hidden="1" x14ac:dyDescent="0.3">
      <c r="A5173">
        <v>55</v>
      </c>
      <c r="B5173">
        <v>155</v>
      </c>
      <c r="C5173">
        <v>1</v>
      </c>
      <c r="D5173">
        <v>10</v>
      </c>
      <c r="E5173" t="s">
        <v>12</v>
      </c>
      <c r="F5173">
        <v>5</v>
      </c>
      <c r="G5173">
        <v>3</v>
      </c>
      <c r="J5173" s="1">
        <f t="shared" si="1094"/>
        <v>1.9634954084936209E-3</v>
      </c>
      <c r="K5173" s="2">
        <f t="shared" si="1104"/>
        <v>3.6378364277704512E-3</v>
      </c>
      <c r="L5173" t="s">
        <v>13</v>
      </c>
    </row>
    <row r="5174" spans="1:12" hidden="1" x14ac:dyDescent="0.3">
      <c r="A5174">
        <v>55</v>
      </c>
      <c r="B5174">
        <v>155</v>
      </c>
      <c r="C5174">
        <v>1</v>
      </c>
      <c r="D5174">
        <v>24</v>
      </c>
      <c r="E5174" t="s">
        <v>18</v>
      </c>
      <c r="F5174">
        <v>5</v>
      </c>
      <c r="G5174">
        <v>3</v>
      </c>
      <c r="J5174" s="1">
        <f t="shared" si="1094"/>
        <v>1.9634954084936209E-3</v>
      </c>
      <c r="K5174" s="2">
        <f t="shared" ref="K5174:K5175" si="1105">EXP(-9.81042+1.86563*LN(F5174)+1.0563*LN(G5174))</f>
        <v>3.5268851656513989E-3</v>
      </c>
      <c r="L5174" t="s">
        <v>13</v>
      </c>
    </row>
    <row r="5175" spans="1:12" hidden="1" x14ac:dyDescent="0.3">
      <c r="A5175">
        <v>55</v>
      </c>
      <c r="B5175">
        <v>155</v>
      </c>
      <c r="C5175">
        <v>1</v>
      </c>
      <c r="D5175">
        <v>24</v>
      </c>
      <c r="E5175" t="s">
        <v>18</v>
      </c>
      <c r="F5175">
        <v>10</v>
      </c>
      <c r="G5175">
        <v>6</v>
      </c>
      <c r="J5175" s="1">
        <f t="shared" si="1094"/>
        <v>7.8539816339744835E-3</v>
      </c>
      <c r="K5175" s="2">
        <f t="shared" si="1105"/>
        <v>2.6728826664807165E-2</v>
      </c>
      <c r="L5175" t="s">
        <v>13</v>
      </c>
    </row>
    <row r="5176" spans="1:12" hidden="1" x14ac:dyDescent="0.3">
      <c r="A5176">
        <v>55</v>
      </c>
      <c r="B5176">
        <v>155</v>
      </c>
      <c r="C5176">
        <v>1</v>
      </c>
      <c r="D5176">
        <v>10</v>
      </c>
      <c r="E5176" t="s">
        <v>12</v>
      </c>
      <c r="F5176">
        <v>25</v>
      </c>
      <c r="G5176">
        <v>6</v>
      </c>
      <c r="J5176" s="1">
        <f t="shared" si="1094"/>
        <v>4.9087385212340517E-2</v>
      </c>
      <c r="K5176" s="2">
        <f t="shared" ref="K5176:K5177" si="1106">EXP(-9.7663+1.83097*LN(F5176)+1.09511*LN(G5176))</f>
        <v>0.14801210491524977</v>
      </c>
      <c r="L5176" t="s">
        <v>17</v>
      </c>
    </row>
    <row r="5177" spans="1:12" hidden="1" x14ac:dyDescent="0.3">
      <c r="A5177">
        <v>55</v>
      </c>
      <c r="B5177">
        <v>155</v>
      </c>
      <c r="C5177">
        <v>1</v>
      </c>
      <c r="D5177">
        <v>24</v>
      </c>
      <c r="E5177" t="s">
        <v>12</v>
      </c>
      <c r="F5177">
        <v>5</v>
      </c>
      <c r="G5177">
        <v>3</v>
      </c>
      <c r="J5177" s="1">
        <f t="shared" si="1094"/>
        <v>1.9634954084936209E-3</v>
      </c>
      <c r="K5177" s="2">
        <f t="shared" si="1106"/>
        <v>3.6378364277704512E-3</v>
      </c>
      <c r="L5177" t="s">
        <v>13</v>
      </c>
    </row>
    <row r="5178" spans="1:12" hidden="1" x14ac:dyDescent="0.3">
      <c r="A5178">
        <v>55</v>
      </c>
      <c r="B5178">
        <v>155</v>
      </c>
      <c r="C5178">
        <v>1</v>
      </c>
      <c r="D5178">
        <v>2</v>
      </c>
      <c r="E5178" t="s">
        <v>16</v>
      </c>
      <c r="F5178">
        <v>20</v>
      </c>
      <c r="G5178">
        <v>10</v>
      </c>
      <c r="H5178">
        <v>32</v>
      </c>
      <c r="I5178">
        <v>9</v>
      </c>
      <c r="J5178" s="1">
        <f t="shared" si="1094"/>
        <v>3.1415926535897934E-2</v>
      </c>
      <c r="K5178" s="2">
        <f>EXP(-9.81042+1.86563*LN(F5178)+1.0563*LN(G5178))</f>
        <v>0.16708186706148101</v>
      </c>
      <c r="L5178" t="s">
        <v>13</v>
      </c>
    </row>
    <row r="5179" spans="1:12" hidden="1" x14ac:dyDescent="0.3">
      <c r="A5179">
        <v>55</v>
      </c>
      <c r="B5179">
        <v>155</v>
      </c>
      <c r="C5179">
        <v>1</v>
      </c>
      <c r="D5179">
        <v>10</v>
      </c>
      <c r="E5179" t="s">
        <v>12</v>
      </c>
      <c r="F5179">
        <v>10</v>
      </c>
      <c r="G5179">
        <v>3</v>
      </c>
      <c r="J5179" s="1">
        <f t="shared" si="1094"/>
        <v>7.8539816339744835E-3</v>
      </c>
      <c r="K5179" s="2">
        <f t="shared" ref="K5179:K5180" si="1107">EXP(-9.7663+1.83097*LN(F5179)+1.09511*LN(G5179))</f>
        <v>1.2942556175112916E-2</v>
      </c>
      <c r="L5179" t="s">
        <v>13</v>
      </c>
    </row>
    <row r="5180" spans="1:12" hidden="1" x14ac:dyDescent="0.3">
      <c r="A5180">
        <v>55</v>
      </c>
      <c r="B5180">
        <v>155</v>
      </c>
      <c r="C5180">
        <v>1</v>
      </c>
      <c r="D5180">
        <v>10</v>
      </c>
      <c r="E5180" t="s">
        <v>12</v>
      </c>
      <c r="F5180">
        <v>5</v>
      </c>
      <c r="G5180">
        <v>3</v>
      </c>
      <c r="J5180" s="1">
        <f t="shared" si="1094"/>
        <v>1.9634954084936209E-3</v>
      </c>
      <c r="K5180" s="2">
        <f t="shared" si="1107"/>
        <v>3.6378364277704512E-3</v>
      </c>
      <c r="L5180" t="s">
        <v>13</v>
      </c>
    </row>
    <row r="5181" spans="1:12" hidden="1" x14ac:dyDescent="0.3">
      <c r="A5181">
        <v>55</v>
      </c>
      <c r="B5181">
        <v>155</v>
      </c>
      <c r="C5181">
        <v>1</v>
      </c>
      <c r="D5181">
        <v>2</v>
      </c>
      <c r="E5181" t="s">
        <v>16</v>
      </c>
      <c r="F5181">
        <v>10</v>
      </c>
      <c r="G5181">
        <v>10</v>
      </c>
      <c r="J5181" s="1">
        <f t="shared" si="1094"/>
        <v>7.8539816339744835E-3</v>
      </c>
      <c r="K5181" s="2">
        <f t="shared" ref="K5181:K5182" si="1108">EXP(-9.81042+1.86563*LN(F5181)+1.0563*LN(G5181))</f>
        <v>4.5847824058857317E-2</v>
      </c>
      <c r="L5181" t="s">
        <v>13</v>
      </c>
    </row>
    <row r="5182" spans="1:12" hidden="1" x14ac:dyDescent="0.3">
      <c r="A5182">
        <v>55</v>
      </c>
      <c r="B5182">
        <v>155</v>
      </c>
      <c r="C5182">
        <v>1</v>
      </c>
      <c r="D5182">
        <v>2</v>
      </c>
      <c r="E5182" t="s">
        <v>16</v>
      </c>
      <c r="F5182">
        <v>10</v>
      </c>
      <c r="G5182">
        <v>10</v>
      </c>
      <c r="J5182" s="1">
        <f t="shared" si="1094"/>
        <v>7.8539816339744835E-3</v>
      </c>
      <c r="K5182" s="2">
        <f t="shared" si="1108"/>
        <v>4.5847824058857317E-2</v>
      </c>
      <c r="L5182" t="s">
        <v>13</v>
      </c>
    </row>
    <row r="5183" spans="1:12" hidden="1" x14ac:dyDescent="0.3">
      <c r="A5183">
        <v>55</v>
      </c>
      <c r="B5183">
        <v>155</v>
      </c>
      <c r="C5183">
        <v>1</v>
      </c>
      <c r="D5183">
        <v>22</v>
      </c>
      <c r="E5183" t="s">
        <v>15</v>
      </c>
      <c r="F5183">
        <v>5</v>
      </c>
      <c r="G5183">
        <v>3</v>
      </c>
      <c r="J5183" s="1">
        <f t="shared" si="1094"/>
        <v>1.9634954084936209E-3</v>
      </c>
      <c r="K5183" s="2">
        <f t="shared" ref="K5183:K5186" si="1109">EXP(-9.7663+1.83097*LN(F5183)+1.09511*LN(G5183))</f>
        <v>3.6378364277704512E-3</v>
      </c>
      <c r="L5183" t="s">
        <v>13</v>
      </c>
    </row>
    <row r="5184" spans="1:12" hidden="1" x14ac:dyDescent="0.3">
      <c r="A5184">
        <v>55</v>
      </c>
      <c r="B5184">
        <v>155</v>
      </c>
      <c r="C5184">
        <v>1</v>
      </c>
      <c r="D5184">
        <v>24</v>
      </c>
      <c r="E5184" t="s">
        <v>12</v>
      </c>
      <c r="F5184">
        <v>15</v>
      </c>
      <c r="G5184">
        <v>6</v>
      </c>
      <c r="J5184" s="1">
        <f t="shared" si="1094"/>
        <v>1.7671458676442587E-2</v>
      </c>
      <c r="K5184" s="2">
        <f t="shared" si="1109"/>
        <v>5.8089659363338444E-2</v>
      </c>
      <c r="L5184" t="s">
        <v>13</v>
      </c>
    </row>
    <row r="5185" spans="1:12" hidden="1" x14ac:dyDescent="0.3">
      <c r="A5185">
        <v>55</v>
      </c>
      <c r="B5185">
        <v>155</v>
      </c>
      <c r="C5185">
        <v>1</v>
      </c>
      <c r="D5185">
        <v>24</v>
      </c>
      <c r="E5185" t="s">
        <v>12</v>
      </c>
      <c r="F5185">
        <v>10</v>
      </c>
      <c r="G5185">
        <v>6</v>
      </c>
      <c r="J5185" s="1">
        <f t="shared" si="1094"/>
        <v>7.8539816339744835E-3</v>
      </c>
      <c r="K5185" s="2">
        <f t="shared" si="1109"/>
        <v>2.7649101142956961E-2</v>
      </c>
      <c r="L5185" t="s">
        <v>13</v>
      </c>
    </row>
    <row r="5186" spans="1:12" hidden="1" x14ac:dyDescent="0.3">
      <c r="A5186">
        <v>55</v>
      </c>
      <c r="B5186">
        <v>155</v>
      </c>
      <c r="C5186">
        <v>1</v>
      </c>
      <c r="D5186">
        <v>24</v>
      </c>
      <c r="E5186" t="s">
        <v>12</v>
      </c>
      <c r="F5186">
        <v>10</v>
      </c>
      <c r="G5186">
        <v>6</v>
      </c>
      <c r="J5186" s="1">
        <f t="shared" si="1094"/>
        <v>7.8539816339744835E-3</v>
      </c>
      <c r="K5186" s="2">
        <f t="shared" si="1109"/>
        <v>2.7649101142956961E-2</v>
      </c>
      <c r="L5186" t="s">
        <v>13</v>
      </c>
    </row>
    <row r="5187" spans="1:12" hidden="1" x14ac:dyDescent="0.3">
      <c r="A5187">
        <v>55</v>
      </c>
      <c r="B5187">
        <v>146</v>
      </c>
      <c r="C5187">
        <v>1</v>
      </c>
      <c r="D5187">
        <v>24</v>
      </c>
      <c r="E5187" t="s">
        <v>18</v>
      </c>
      <c r="F5187">
        <v>15</v>
      </c>
      <c r="G5187">
        <v>6</v>
      </c>
      <c r="J5187" s="1">
        <f t="shared" ref="J5187:J5250" si="1110">((F5187*F5187/10000)*(PI()/4*C5187))</f>
        <v>1.7671458676442587E-2</v>
      </c>
      <c r="K5187" s="2">
        <f t="shared" ref="K5187:K5188" si="1111">EXP(-9.81042+1.86563*LN(F5187)+1.0563*LN(G5187))</f>
        <v>5.6950957515054322E-2</v>
      </c>
      <c r="L5187" t="s">
        <v>13</v>
      </c>
    </row>
    <row r="5188" spans="1:12" hidden="1" x14ac:dyDescent="0.3">
      <c r="A5188">
        <v>55</v>
      </c>
      <c r="B5188">
        <v>146</v>
      </c>
      <c r="C5188">
        <v>1</v>
      </c>
      <c r="D5188">
        <v>24</v>
      </c>
      <c r="E5188" t="s">
        <v>18</v>
      </c>
      <c r="F5188">
        <v>10</v>
      </c>
      <c r="G5188">
        <v>6</v>
      </c>
      <c r="J5188" s="1">
        <f t="shared" si="1110"/>
        <v>7.8539816339744835E-3</v>
      </c>
      <c r="K5188" s="2">
        <f t="shared" si="1111"/>
        <v>2.6728826664807165E-2</v>
      </c>
      <c r="L5188" t="s">
        <v>13</v>
      </c>
    </row>
    <row r="5189" spans="1:12" hidden="1" x14ac:dyDescent="0.3">
      <c r="A5189">
        <v>55</v>
      </c>
      <c r="B5189">
        <v>146</v>
      </c>
      <c r="C5189">
        <v>1</v>
      </c>
      <c r="D5189">
        <v>24</v>
      </c>
      <c r="E5189" t="s">
        <v>12</v>
      </c>
      <c r="F5189">
        <v>5</v>
      </c>
      <c r="G5189">
        <v>6</v>
      </c>
      <c r="J5189" s="1">
        <f t="shared" si="1110"/>
        <v>1.9634954084936209E-3</v>
      </c>
      <c r="K5189" s="2">
        <f>EXP(-9.7663+1.83097*LN(F5189)+1.09511*LN(G5189))</f>
        <v>7.7714870209617563E-3</v>
      </c>
      <c r="L5189" t="s">
        <v>13</v>
      </c>
    </row>
    <row r="5190" spans="1:12" hidden="1" x14ac:dyDescent="0.3">
      <c r="A5190">
        <v>55</v>
      </c>
      <c r="B5190">
        <v>146</v>
      </c>
      <c r="C5190">
        <v>1</v>
      </c>
      <c r="D5190">
        <v>24</v>
      </c>
      <c r="E5190" t="s">
        <v>18</v>
      </c>
      <c r="F5190">
        <v>10</v>
      </c>
      <c r="G5190">
        <v>5</v>
      </c>
      <c r="J5190" s="1">
        <f t="shared" si="1110"/>
        <v>7.8539816339744835E-3</v>
      </c>
      <c r="K5190" s="2">
        <f>EXP(-9.81042+1.86563*LN(F5190)+1.0563*LN(G5190))</f>
        <v>2.2046555420420225E-2</v>
      </c>
      <c r="L5190" t="s">
        <v>13</v>
      </c>
    </row>
    <row r="5191" spans="1:12" hidden="1" x14ac:dyDescent="0.3">
      <c r="A5191">
        <v>55</v>
      </c>
      <c r="B5191">
        <v>146</v>
      </c>
      <c r="C5191">
        <v>1</v>
      </c>
      <c r="D5191">
        <v>10</v>
      </c>
      <c r="E5191" t="s">
        <v>12</v>
      </c>
      <c r="F5191">
        <v>10</v>
      </c>
      <c r="G5191">
        <v>3</v>
      </c>
      <c r="J5191" s="1">
        <f t="shared" si="1110"/>
        <v>7.8539816339744835E-3</v>
      </c>
      <c r="K5191" s="2">
        <f t="shared" ref="K5191:K5192" si="1112">EXP(-9.7663+1.83097*LN(F5191)+1.09511*LN(G5191))</f>
        <v>1.2942556175112916E-2</v>
      </c>
      <c r="L5191" t="s">
        <v>13</v>
      </c>
    </row>
    <row r="5192" spans="1:12" hidden="1" x14ac:dyDescent="0.3">
      <c r="A5192">
        <v>55</v>
      </c>
      <c r="B5192">
        <v>146</v>
      </c>
      <c r="C5192">
        <v>1</v>
      </c>
      <c r="D5192">
        <v>14</v>
      </c>
      <c r="E5192" t="s">
        <v>14</v>
      </c>
      <c r="F5192">
        <v>5</v>
      </c>
      <c r="G5192">
        <v>3</v>
      </c>
      <c r="J5192" s="1">
        <f t="shared" si="1110"/>
        <v>1.9634954084936209E-3</v>
      </c>
      <c r="K5192" s="2">
        <f t="shared" si="1112"/>
        <v>3.6378364277704512E-3</v>
      </c>
      <c r="L5192" t="s">
        <v>13</v>
      </c>
    </row>
    <row r="5193" spans="1:12" hidden="1" x14ac:dyDescent="0.3">
      <c r="A5193">
        <v>55</v>
      </c>
      <c r="B5193">
        <v>146</v>
      </c>
      <c r="C5193">
        <v>1</v>
      </c>
      <c r="D5193">
        <v>24</v>
      </c>
      <c r="E5193" t="s">
        <v>18</v>
      </c>
      <c r="F5193">
        <v>10</v>
      </c>
      <c r="G5193">
        <v>3</v>
      </c>
      <c r="J5193" s="1">
        <f t="shared" si="1110"/>
        <v>7.8539816339744835E-3</v>
      </c>
      <c r="K5193" s="2">
        <f>EXP(-9.81042+1.86563*LN(F5193)+1.0563*LN(G5193))</f>
        <v>1.285292313179332E-2</v>
      </c>
      <c r="L5193" t="s">
        <v>13</v>
      </c>
    </row>
    <row r="5194" spans="1:12" hidden="1" x14ac:dyDescent="0.3">
      <c r="A5194">
        <v>55</v>
      </c>
      <c r="B5194">
        <v>146</v>
      </c>
      <c r="C5194">
        <v>1</v>
      </c>
      <c r="D5194">
        <v>10</v>
      </c>
      <c r="E5194" t="s">
        <v>12</v>
      </c>
      <c r="F5194">
        <v>25</v>
      </c>
      <c r="G5194">
        <v>6</v>
      </c>
      <c r="J5194" s="1">
        <f t="shared" si="1110"/>
        <v>4.9087385212340517E-2</v>
      </c>
      <c r="K5194" s="2">
        <f t="shared" ref="K5194:K5202" si="1113">EXP(-9.7663+1.83097*LN(F5194)+1.09511*LN(G5194))</f>
        <v>0.14801210491524977</v>
      </c>
      <c r="L5194" t="s">
        <v>17</v>
      </c>
    </row>
    <row r="5195" spans="1:12" hidden="1" x14ac:dyDescent="0.3">
      <c r="A5195">
        <v>55</v>
      </c>
      <c r="B5195">
        <v>146</v>
      </c>
      <c r="C5195">
        <v>1</v>
      </c>
      <c r="D5195">
        <v>24</v>
      </c>
      <c r="E5195" t="s">
        <v>15</v>
      </c>
      <c r="F5195">
        <v>5</v>
      </c>
      <c r="G5195">
        <v>3</v>
      </c>
      <c r="J5195" s="1">
        <f t="shared" si="1110"/>
        <v>1.9634954084936209E-3</v>
      </c>
      <c r="K5195" s="2">
        <f t="shared" si="1113"/>
        <v>3.6378364277704512E-3</v>
      </c>
      <c r="L5195" t="s">
        <v>13</v>
      </c>
    </row>
    <row r="5196" spans="1:12" hidden="1" x14ac:dyDescent="0.3">
      <c r="A5196">
        <v>55</v>
      </c>
      <c r="B5196">
        <v>146</v>
      </c>
      <c r="C5196">
        <v>1</v>
      </c>
      <c r="D5196">
        <v>24</v>
      </c>
      <c r="E5196" t="s">
        <v>15</v>
      </c>
      <c r="F5196">
        <v>10</v>
      </c>
      <c r="G5196">
        <v>5</v>
      </c>
      <c r="J5196" s="1">
        <f t="shared" si="1110"/>
        <v>7.8539816339744835E-3</v>
      </c>
      <c r="K5196" s="2">
        <f t="shared" si="1113"/>
        <v>2.2644818432641822E-2</v>
      </c>
      <c r="L5196" t="s">
        <v>13</v>
      </c>
    </row>
    <row r="5197" spans="1:12" hidden="1" x14ac:dyDescent="0.3">
      <c r="A5197">
        <v>55</v>
      </c>
      <c r="B5197">
        <v>146</v>
      </c>
      <c r="C5197">
        <v>1</v>
      </c>
      <c r="D5197">
        <v>24</v>
      </c>
      <c r="E5197" t="s">
        <v>15</v>
      </c>
      <c r="F5197">
        <v>15</v>
      </c>
      <c r="G5197">
        <v>6</v>
      </c>
      <c r="J5197" s="1">
        <f t="shared" si="1110"/>
        <v>1.7671458676442587E-2</v>
      </c>
      <c r="K5197" s="2">
        <f t="shared" si="1113"/>
        <v>5.8089659363338444E-2</v>
      </c>
      <c r="L5197" t="s">
        <v>13</v>
      </c>
    </row>
    <row r="5198" spans="1:12" hidden="1" x14ac:dyDescent="0.3">
      <c r="A5198">
        <v>55</v>
      </c>
      <c r="B5198">
        <v>146</v>
      </c>
      <c r="C5198">
        <v>1</v>
      </c>
      <c r="D5198">
        <v>24</v>
      </c>
      <c r="E5198" t="s">
        <v>15</v>
      </c>
      <c r="F5198">
        <v>10</v>
      </c>
      <c r="G5198">
        <v>6</v>
      </c>
      <c r="J5198" s="1">
        <f t="shared" si="1110"/>
        <v>7.8539816339744835E-3</v>
      </c>
      <c r="K5198" s="2">
        <f t="shared" si="1113"/>
        <v>2.7649101142956961E-2</v>
      </c>
      <c r="L5198" t="s">
        <v>13</v>
      </c>
    </row>
    <row r="5199" spans="1:12" hidden="1" x14ac:dyDescent="0.3">
      <c r="A5199">
        <v>55</v>
      </c>
      <c r="B5199">
        <v>146</v>
      </c>
      <c r="C5199">
        <v>1</v>
      </c>
      <c r="D5199">
        <v>24</v>
      </c>
      <c r="E5199" t="s">
        <v>15</v>
      </c>
      <c r="F5199">
        <v>5</v>
      </c>
      <c r="G5199">
        <v>6</v>
      </c>
      <c r="J5199" s="1">
        <f t="shared" si="1110"/>
        <v>1.9634954084936209E-3</v>
      </c>
      <c r="K5199" s="2">
        <f t="shared" si="1113"/>
        <v>7.7714870209617563E-3</v>
      </c>
      <c r="L5199" t="s">
        <v>13</v>
      </c>
    </row>
    <row r="5200" spans="1:12" hidden="1" x14ac:dyDescent="0.3">
      <c r="A5200">
        <v>55</v>
      </c>
      <c r="B5200">
        <v>146</v>
      </c>
      <c r="C5200">
        <v>1</v>
      </c>
      <c r="D5200">
        <v>22</v>
      </c>
      <c r="E5200" t="s">
        <v>15</v>
      </c>
      <c r="F5200">
        <v>5</v>
      </c>
      <c r="G5200">
        <v>3</v>
      </c>
      <c r="J5200" s="1">
        <f t="shared" si="1110"/>
        <v>1.9634954084936209E-3</v>
      </c>
      <c r="K5200" s="2">
        <f t="shared" si="1113"/>
        <v>3.6378364277704512E-3</v>
      </c>
      <c r="L5200" t="s">
        <v>13</v>
      </c>
    </row>
    <row r="5201" spans="1:12" hidden="1" x14ac:dyDescent="0.3">
      <c r="A5201">
        <v>55</v>
      </c>
      <c r="B5201">
        <v>146</v>
      </c>
      <c r="C5201">
        <v>1</v>
      </c>
      <c r="D5201">
        <v>10</v>
      </c>
      <c r="E5201" t="s">
        <v>12</v>
      </c>
      <c r="F5201">
        <v>5</v>
      </c>
      <c r="G5201">
        <v>3</v>
      </c>
      <c r="J5201" s="1">
        <f t="shared" si="1110"/>
        <v>1.9634954084936209E-3</v>
      </c>
      <c r="K5201" s="2">
        <f t="shared" si="1113"/>
        <v>3.6378364277704512E-3</v>
      </c>
      <c r="L5201" t="s">
        <v>13</v>
      </c>
    </row>
    <row r="5202" spans="1:12" hidden="1" x14ac:dyDescent="0.3">
      <c r="A5202">
        <v>55</v>
      </c>
      <c r="B5202">
        <v>146</v>
      </c>
      <c r="C5202">
        <v>1</v>
      </c>
      <c r="D5202">
        <v>14</v>
      </c>
      <c r="E5202" t="s">
        <v>14</v>
      </c>
      <c r="F5202">
        <v>5</v>
      </c>
      <c r="G5202">
        <v>3</v>
      </c>
      <c r="J5202" s="1">
        <f t="shared" si="1110"/>
        <v>1.9634954084936209E-3</v>
      </c>
      <c r="K5202" s="2">
        <f t="shared" si="1113"/>
        <v>3.6378364277704512E-3</v>
      </c>
      <c r="L5202" t="s">
        <v>13</v>
      </c>
    </row>
    <row r="5203" spans="1:12" hidden="1" x14ac:dyDescent="0.3">
      <c r="A5203">
        <v>55</v>
      </c>
      <c r="B5203">
        <v>146</v>
      </c>
      <c r="C5203">
        <v>1</v>
      </c>
      <c r="D5203">
        <v>24</v>
      </c>
      <c r="E5203" t="s">
        <v>18</v>
      </c>
      <c r="F5203">
        <v>10</v>
      </c>
      <c r="G5203">
        <v>3</v>
      </c>
      <c r="J5203" s="1">
        <f t="shared" si="1110"/>
        <v>7.8539816339744835E-3</v>
      </c>
      <c r="K5203" s="2">
        <f>EXP(-9.81042+1.86563*LN(F5203)+1.0563*LN(G5203))</f>
        <v>1.285292313179332E-2</v>
      </c>
      <c r="L5203" t="s">
        <v>13</v>
      </c>
    </row>
    <row r="5204" spans="1:12" hidden="1" x14ac:dyDescent="0.3">
      <c r="A5204">
        <v>55</v>
      </c>
      <c r="B5204">
        <v>146</v>
      </c>
      <c r="C5204">
        <v>1</v>
      </c>
      <c r="D5204">
        <v>10</v>
      </c>
      <c r="E5204" t="s">
        <v>12</v>
      </c>
      <c r="F5204">
        <v>25</v>
      </c>
      <c r="G5204">
        <v>6</v>
      </c>
      <c r="J5204" s="1">
        <f t="shared" si="1110"/>
        <v>4.9087385212340517E-2</v>
      </c>
      <c r="K5204" s="2">
        <f t="shared" ref="K5204:K5214" si="1114">EXP(-9.7663+1.83097*LN(F5204)+1.09511*LN(G5204))</f>
        <v>0.14801210491524977</v>
      </c>
      <c r="L5204" t="s">
        <v>17</v>
      </c>
    </row>
    <row r="5205" spans="1:12" hidden="1" x14ac:dyDescent="0.3">
      <c r="A5205">
        <v>55</v>
      </c>
      <c r="B5205">
        <v>146</v>
      </c>
      <c r="C5205">
        <v>1</v>
      </c>
      <c r="D5205">
        <v>24</v>
      </c>
      <c r="E5205" t="s">
        <v>12</v>
      </c>
      <c r="F5205">
        <v>5</v>
      </c>
      <c r="G5205">
        <v>3</v>
      </c>
      <c r="J5205" s="1">
        <f t="shared" si="1110"/>
        <v>1.9634954084936209E-3</v>
      </c>
      <c r="K5205" s="2">
        <f t="shared" si="1114"/>
        <v>3.6378364277704512E-3</v>
      </c>
      <c r="L5205" t="s">
        <v>13</v>
      </c>
    </row>
    <row r="5206" spans="1:12" hidden="1" x14ac:dyDescent="0.3">
      <c r="A5206">
        <v>55</v>
      </c>
      <c r="B5206">
        <v>146</v>
      </c>
      <c r="C5206">
        <v>1</v>
      </c>
      <c r="D5206">
        <v>24</v>
      </c>
      <c r="E5206" t="s">
        <v>15</v>
      </c>
      <c r="F5206">
        <v>15</v>
      </c>
      <c r="G5206">
        <v>6</v>
      </c>
      <c r="J5206" s="1">
        <f t="shared" si="1110"/>
        <v>1.7671458676442587E-2</v>
      </c>
      <c r="K5206" s="2">
        <f t="shared" si="1114"/>
        <v>5.8089659363338444E-2</v>
      </c>
      <c r="L5206" t="s">
        <v>13</v>
      </c>
    </row>
    <row r="5207" spans="1:12" hidden="1" x14ac:dyDescent="0.3">
      <c r="A5207">
        <v>55</v>
      </c>
      <c r="B5207">
        <v>146</v>
      </c>
      <c r="C5207">
        <v>1</v>
      </c>
      <c r="D5207">
        <v>24</v>
      </c>
      <c r="E5207" t="s">
        <v>15</v>
      </c>
      <c r="F5207">
        <v>10</v>
      </c>
      <c r="G5207">
        <v>6</v>
      </c>
      <c r="J5207" s="1">
        <f t="shared" si="1110"/>
        <v>7.8539816339744835E-3</v>
      </c>
      <c r="K5207" s="2">
        <f t="shared" si="1114"/>
        <v>2.7649101142956961E-2</v>
      </c>
      <c r="L5207" t="s">
        <v>13</v>
      </c>
    </row>
    <row r="5208" spans="1:12" hidden="1" x14ac:dyDescent="0.3">
      <c r="A5208">
        <v>55</v>
      </c>
      <c r="B5208">
        <v>146</v>
      </c>
      <c r="C5208">
        <v>1</v>
      </c>
      <c r="D5208">
        <v>24</v>
      </c>
      <c r="E5208" t="s">
        <v>15</v>
      </c>
      <c r="F5208">
        <v>5</v>
      </c>
      <c r="G5208">
        <v>6</v>
      </c>
      <c r="J5208" s="1">
        <f t="shared" si="1110"/>
        <v>1.9634954084936209E-3</v>
      </c>
      <c r="K5208" s="2">
        <f t="shared" si="1114"/>
        <v>7.7714870209617563E-3</v>
      </c>
      <c r="L5208" t="s">
        <v>13</v>
      </c>
    </row>
    <row r="5209" spans="1:12" hidden="1" x14ac:dyDescent="0.3">
      <c r="A5209">
        <v>55</v>
      </c>
      <c r="B5209">
        <v>146</v>
      </c>
      <c r="C5209">
        <v>1</v>
      </c>
      <c r="D5209">
        <v>22</v>
      </c>
      <c r="E5209" t="s">
        <v>15</v>
      </c>
      <c r="F5209">
        <v>5</v>
      </c>
      <c r="G5209">
        <v>3</v>
      </c>
      <c r="J5209" s="1">
        <f t="shared" si="1110"/>
        <v>1.9634954084936209E-3</v>
      </c>
      <c r="K5209" s="2">
        <f t="shared" si="1114"/>
        <v>3.6378364277704512E-3</v>
      </c>
      <c r="L5209" t="s">
        <v>13</v>
      </c>
    </row>
    <row r="5210" spans="1:12" hidden="1" x14ac:dyDescent="0.3">
      <c r="A5210">
        <v>55</v>
      </c>
      <c r="B5210">
        <v>146</v>
      </c>
      <c r="C5210">
        <v>1</v>
      </c>
      <c r="D5210">
        <v>10</v>
      </c>
      <c r="E5210" t="s">
        <v>12</v>
      </c>
      <c r="F5210">
        <v>5</v>
      </c>
      <c r="G5210">
        <v>3</v>
      </c>
      <c r="J5210" s="1">
        <f t="shared" si="1110"/>
        <v>1.9634954084936209E-3</v>
      </c>
      <c r="K5210" s="2">
        <f t="shared" si="1114"/>
        <v>3.6378364277704512E-3</v>
      </c>
      <c r="L5210" t="s">
        <v>13</v>
      </c>
    </row>
    <row r="5211" spans="1:12" hidden="1" x14ac:dyDescent="0.3">
      <c r="A5211">
        <v>55</v>
      </c>
      <c r="B5211">
        <v>146</v>
      </c>
      <c r="C5211">
        <v>1</v>
      </c>
      <c r="D5211">
        <v>24</v>
      </c>
      <c r="E5211" t="s">
        <v>12</v>
      </c>
      <c r="F5211">
        <v>5</v>
      </c>
      <c r="G5211">
        <v>3</v>
      </c>
      <c r="J5211" s="1">
        <f t="shared" si="1110"/>
        <v>1.9634954084936209E-3</v>
      </c>
      <c r="K5211" s="2">
        <f t="shared" si="1114"/>
        <v>3.6378364277704512E-3</v>
      </c>
      <c r="L5211" t="s">
        <v>13</v>
      </c>
    </row>
    <row r="5212" spans="1:12" hidden="1" x14ac:dyDescent="0.3">
      <c r="A5212">
        <v>55</v>
      </c>
      <c r="B5212">
        <v>146</v>
      </c>
      <c r="C5212">
        <v>1</v>
      </c>
      <c r="D5212">
        <v>24</v>
      </c>
      <c r="E5212" t="s">
        <v>12</v>
      </c>
      <c r="F5212">
        <v>20</v>
      </c>
      <c r="G5212">
        <v>3</v>
      </c>
      <c r="J5212" s="1">
        <f t="shared" si="1110"/>
        <v>3.1415926535897934E-2</v>
      </c>
      <c r="K5212" s="2">
        <f t="shared" si="1114"/>
        <v>4.6046534436573458E-2</v>
      </c>
      <c r="L5212" t="s">
        <v>17</v>
      </c>
    </row>
    <row r="5213" spans="1:12" hidden="1" x14ac:dyDescent="0.3">
      <c r="A5213">
        <v>55</v>
      </c>
      <c r="B5213">
        <v>146</v>
      </c>
      <c r="C5213">
        <v>1</v>
      </c>
      <c r="D5213">
        <v>24</v>
      </c>
      <c r="E5213" t="s">
        <v>12</v>
      </c>
      <c r="F5213">
        <v>10</v>
      </c>
      <c r="G5213">
        <v>3</v>
      </c>
      <c r="J5213" s="1">
        <f t="shared" si="1110"/>
        <v>7.8539816339744835E-3</v>
      </c>
      <c r="K5213" s="2">
        <f t="shared" si="1114"/>
        <v>1.2942556175112916E-2</v>
      </c>
      <c r="L5213" t="s">
        <v>13</v>
      </c>
    </row>
    <row r="5214" spans="1:12" hidden="1" x14ac:dyDescent="0.3">
      <c r="A5214">
        <v>55</v>
      </c>
      <c r="B5214">
        <v>146</v>
      </c>
      <c r="C5214">
        <v>1</v>
      </c>
      <c r="D5214">
        <v>24</v>
      </c>
      <c r="E5214" t="s">
        <v>12</v>
      </c>
      <c r="F5214">
        <v>15</v>
      </c>
      <c r="G5214">
        <v>6</v>
      </c>
      <c r="J5214" s="1">
        <f t="shared" si="1110"/>
        <v>1.7671458676442587E-2</v>
      </c>
      <c r="K5214" s="2">
        <f t="shared" si="1114"/>
        <v>5.8089659363338444E-2</v>
      </c>
      <c r="L5214" t="s">
        <v>13</v>
      </c>
    </row>
    <row r="5215" spans="1:12" hidden="1" x14ac:dyDescent="0.3">
      <c r="A5215">
        <v>55</v>
      </c>
      <c r="B5215">
        <v>146</v>
      </c>
      <c r="C5215">
        <v>1</v>
      </c>
      <c r="D5215">
        <v>24</v>
      </c>
      <c r="E5215" t="s">
        <v>18</v>
      </c>
      <c r="F5215">
        <v>10</v>
      </c>
      <c r="G5215">
        <v>3</v>
      </c>
      <c r="J5215" s="1">
        <f t="shared" si="1110"/>
        <v>7.8539816339744835E-3</v>
      </c>
      <c r="K5215" s="2">
        <f>EXP(-9.81042+1.86563*LN(F5215)+1.0563*LN(G5215))</f>
        <v>1.285292313179332E-2</v>
      </c>
      <c r="L5215" t="s">
        <v>13</v>
      </c>
    </row>
    <row r="5216" spans="1:12" hidden="1" x14ac:dyDescent="0.3">
      <c r="A5216">
        <v>55</v>
      </c>
      <c r="B5216">
        <v>146</v>
      </c>
      <c r="C5216">
        <v>1</v>
      </c>
      <c r="D5216">
        <v>10</v>
      </c>
      <c r="E5216" t="s">
        <v>12</v>
      </c>
      <c r="F5216">
        <v>25</v>
      </c>
      <c r="G5216">
        <v>6</v>
      </c>
      <c r="J5216" s="1">
        <f t="shared" si="1110"/>
        <v>4.9087385212340517E-2</v>
      </c>
      <c r="K5216" s="2">
        <f t="shared" ref="K5216:K5220" si="1115">EXP(-9.7663+1.83097*LN(F5216)+1.09511*LN(G5216))</f>
        <v>0.14801210491524977</v>
      </c>
      <c r="L5216" t="s">
        <v>17</v>
      </c>
    </row>
    <row r="5217" spans="1:12" hidden="1" x14ac:dyDescent="0.3">
      <c r="A5217">
        <v>55</v>
      </c>
      <c r="B5217">
        <v>146</v>
      </c>
      <c r="C5217">
        <v>1</v>
      </c>
      <c r="D5217">
        <v>24</v>
      </c>
      <c r="E5217" t="s">
        <v>12</v>
      </c>
      <c r="F5217">
        <v>5</v>
      </c>
      <c r="G5217">
        <v>3</v>
      </c>
      <c r="J5217" s="1">
        <f t="shared" si="1110"/>
        <v>1.9634954084936209E-3</v>
      </c>
      <c r="K5217" s="2">
        <f t="shared" si="1115"/>
        <v>3.6378364277704512E-3</v>
      </c>
      <c r="L5217" t="s">
        <v>13</v>
      </c>
    </row>
    <row r="5218" spans="1:12" hidden="1" x14ac:dyDescent="0.3">
      <c r="A5218">
        <v>55</v>
      </c>
      <c r="B5218">
        <v>146</v>
      </c>
      <c r="C5218">
        <v>1</v>
      </c>
      <c r="D5218">
        <v>24</v>
      </c>
      <c r="E5218" t="s">
        <v>12</v>
      </c>
      <c r="F5218">
        <v>20</v>
      </c>
      <c r="G5218">
        <v>3</v>
      </c>
      <c r="J5218" s="1">
        <f t="shared" si="1110"/>
        <v>3.1415926535897934E-2</v>
      </c>
      <c r="K5218" s="2">
        <f t="shared" si="1115"/>
        <v>4.6046534436573458E-2</v>
      </c>
      <c r="L5218" t="s">
        <v>17</v>
      </c>
    </row>
    <row r="5219" spans="1:12" hidden="1" x14ac:dyDescent="0.3">
      <c r="A5219">
        <v>55</v>
      </c>
      <c r="B5219">
        <v>146</v>
      </c>
      <c r="C5219">
        <v>1</v>
      </c>
      <c r="D5219">
        <v>24</v>
      </c>
      <c r="E5219" t="s">
        <v>12</v>
      </c>
      <c r="F5219">
        <v>10</v>
      </c>
      <c r="G5219">
        <v>3</v>
      </c>
      <c r="J5219" s="1">
        <f t="shared" si="1110"/>
        <v>7.8539816339744835E-3</v>
      </c>
      <c r="K5219" s="2">
        <f t="shared" si="1115"/>
        <v>1.2942556175112916E-2</v>
      </c>
      <c r="L5219" t="s">
        <v>13</v>
      </c>
    </row>
    <row r="5220" spans="1:12" hidden="1" x14ac:dyDescent="0.3">
      <c r="A5220">
        <v>55</v>
      </c>
      <c r="B5220">
        <v>146</v>
      </c>
      <c r="C5220">
        <v>1</v>
      </c>
      <c r="D5220">
        <v>24</v>
      </c>
      <c r="E5220" t="s">
        <v>12</v>
      </c>
      <c r="F5220">
        <v>15</v>
      </c>
      <c r="G5220">
        <v>6</v>
      </c>
      <c r="J5220" s="1">
        <f t="shared" si="1110"/>
        <v>1.7671458676442587E-2</v>
      </c>
      <c r="K5220" s="2">
        <f t="shared" si="1115"/>
        <v>5.8089659363338444E-2</v>
      </c>
      <c r="L5220" t="s">
        <v>13</v>
      </c>
    </row>
    <row r="5221" spans="1:12" hidden="1" x14ac:dyDescent="0.3">
      <c r="A5221">
        <v>55</v>
      </c>
      <c r="B5221">
        <v>146</v>
      </c>
      <c r="C5221">
        <v>1</v>
      </c>
      <c r="D5221">
        <v>24</v>
      </c>
      <c r="E5221" t="s">
        <v>18</v>
      </c>
      <c r="F5221">
        <v>10</v>
      </c>
      <c r="G5221">
        <v>6</v>
      </c>
      <c r="J5221" s="1">
        <f t="shared" si="1110"/>
        <v>7.8539816339744835E-3</v>
      </c>
      <c r="K5221" s="2">
        <f t="shared" ref="K5221:K5222" si="1116">EXP(-9.81042+1.86563*LN(F5221)+1.0563*LN(G5221))</f>
        <v>2.6728826664807165E-2</v>
      </c>
      <c r="L5221" t="s">
        <v>13</v>
      </c>
    </row>
    <row r="5222" spans="1:12" hidden="1" x14ac:dyDescent="0.3">
      <c r="A5222">
        <v>55</v>
      </c>
      <c r="B5222">
        <v>146</v>
      </c>
      <c r="C5222">
        <v>1</v>
      </c>
      <c r="D5222">
        <v>24</v>
      </c>
      <c r="E5222" t="s">
        <v>18</v>
      </c>
      <c r="F5222">
        <v>10</v>
      </c>
      <c r="G5222">
        <v>6</v>
      </c>
      <c r="J5222" s="1">
        <f t="shared" si="1110"/>
        <v>7.8539816339744835E-3</v>
      </c>
      <c r="K5222" s="2">
        <f t="shared" si="1116"/>
        <v>2.6728826664807165E-2</v>
      </c>
      <c r="L5222" t="s">
        <v>13</v>
      </c>
    </row>
    <row r="5223" spans="1:12" hidden="1" x14ac:dyDescent="0.3">
      <c r="A5223">
        <v>55</v>
      </c>
      <c r="B5223">
        <v>146</v>
      </c>
      <c r="C5223">
        <v>1</v>
      </c>
      <c r="D5223">
        <v>14</v>
      </c>
      <c r="E5223" t="s">
        <v>14</v>
      </c>
      <c r="F5223">
        <v>5</v>
      </c>
      <c r="G5223">
        <v>3</v>
      </c>
      <c r="J5223" s="1">
        <f t="shared" si="1110"/>
        <v>1.9634954084936209E-3</v>
      </c>
      <c r="K5223" s="2">
        <f t="shared" ref="K5223:K5225" si="1117">EXP(-9.7663+1.83097*LN(F5223)+1.09511*LN(G5223))</f>
        <v>3.6378364277704512E-3</v>
      </c>
      <c r="L5223" t="s">
        <v>13</v>
      </c>
    </row>
    <row r="5224" spans="1:12" hidden="1" x14ac:dyDescent="0.3">
      <c r="A5224">
        <v>55</v>
      </c>
      <c r="B5224">
        <v>146</v>
      </c>
      <c r="C5224">
        <v>1</v>
      </c>
      <c r="D5224">
        <v>14</v>
      </c>
      <c r="E5224" t="s">
        <v>14</v>
      </c>
      <c r="F5224">
        <v>5</v>
      </c>
      <c r="G5224">
        <v>3</v>
      </c>
      <c r="J5224" s="1">
        <f t="shared" si="1110"/>
        <v>1.9634954084936209E-3</v>
      </c>
      <c r="K5224" s="2">
        <f t="shared" si="1117"/>
        <v>3.6378364277704512E-3</v>
      </c>
      <c r="L5224" t="s">
        <v>13</v>
      </c>
    </row>
    <row r="5225" spans="1:12" hidden="1" x14ac:dyDescent="0.3">
      <c r="A5225">
        <v>55</v>
      </c>
      <c r="B5225">
        <v>146</v>
      </c>
      <c r="C5225">
        <v>1</v>
      </c>
      <c r="D5225">
        <v>24</v>
      </c>
      <c r="E5225" t="s">
        <v>12</v>
      </c>
      <c r="F5225">
        <v>10</v>
      </c>
      <c r="G5225">
        <v>6</v>
      </c>
      <c r="J5225" s="1">
        <f t="shared" si="1110"/>
        <v>7.8539816339744835E-3</v>
      </c>
      <c r="K5225" s="2">
        <f t="shared" si="1117"/>
        <v>2.7649101142956961E-2</v>
      </c>
      <c r="L5225" t="s">
        <v>13</v>
      </c>
    </row>
    <row r="5226" spans="1:12" hidden="1" x14ac:dyDescent="0.3">
      <c r="A5226">
        <v>62</v>
      </c>
      <c r="B5226">
        <v>142</v>
      </c>
      <c r="C5226">
        <v>1</v>
      </c>
      <c r="D5226">
        <v>24</v>
      </c>
      <c r="E5226" t="s">
        <v>18</v>
      </c>
      <c r="F5226">
        <v>15</v>
      </c>
      <c r="G5226">
        <v>6</v>
      </c>
      <c r="J5226" s="1">
        <f t="shared" si="1110"/>
        <v>1.7671458676442587E-2</v>
      </c>
      <c r="K5226" s="2">
        <f t="shared" ref="K5226:K5227" si="1118">EXP(-9.81042+1.86563*LN(F5226)+1.0563*LN(G5226))</f>
        <v>5.6950957515054322E-2</v>
      </c>
      <c r="L5226" t="s">
        <v>13</v>
      </c>
    </row>
    <row r="5227" spans="1:12" hidden="1" x14ac:dyDescent="0.3">
      <c r="A5227">
        <v>62</v>
      </c>
      <c r="B5227">
        <v>142</v>
      </c>
      <c r="C5227">
        <v>1</v>
      </c>
      <c r="D5227">
        <v>2</v>
      </c>
      <c r="E5227" t="s">
        <v>16</v>
      </c>
      <c r="F5227">
        <v>10</v>
      </c>
      <c r="G5227">
        <v>10</v>
      </c>
      <c r="J5227" s="1">
        <f t="shared" si="1110"/>
        <v>7.8539816339744835E-3</v>
      </c>
      <c r="K5227" s="2">
        <f t="shared" si="1118"/>
        <v>4.5847824058857317E-2</v>
      </c>
      <c r="L5227" t="s">
        <v>13</v>
      </c>
    </row>
    <row r="5228" spans="1:12" hidden="1" x14ac:dyDescent="0.3">
      <c r="A5228">
        <v>62</v>
      </c>
      <c r="B5228">
        <v>142</v>
      </c>
      <c r="C5228">
        <v>1</v>
      </c>
      <c r="D5228">
        <v>24</v>
      </c>
      <c r="E5228" t="s">
        <v>12</v>
      </c>
      <c r="F5228">
        <v>5</v>
      </c>
      <c r="G5228">
        <v>6</v>
      </c>
      <c r="J5228" s="1">
        <f t="shared" si="1110"/>
        <v>1.9634954084936209E-3</v>
      </c>
      <c r="K5228" s="2">
        <f>EXP(-9.7663+1.83097*LN(F5228)+1.09511*LN(G5228))</f>
        <v>7.7714870209617563E-3</v>
      </c>
      <c r="L5228" t="s">
        <v>13</v>
      </c>
    </row>
    <row r="5229" spans="1:12" hidden="1" x14ac:dyDescent="0.3">
      <c r="A5229">
        <v>62</v>
      </c>
      <c r="B5229">
        <v>142</v>
      </c>
      <c r="C5229">
        <v>1</v>
      </c>
      <c r="D5229">
        <v>2</v>
      </c>
      <c r="E5229" t="s">
        <v>16</v>
      </c>
      <c r="F5229">
        <v>15</v>
      </c>
      <c r="G5229">
        <v>10</v>
      </c>
      <c r="J5229" s="1">
        <f t="shared" si="1110"/>
        <v>1.7671458676442587E-2</v>
      </c>
      <c r="K5229" s="2">
        <f>EXP(-9.81042+1.86563*LN(F5229)+1.0563*LN(G5229))</f>
        <v>9.7687695493628809E-2</v>
      </c>
      <c r="L5229" t="s">
        <v>13</v>
      </c>
    </row>
    <row r="5230" spans="1:12" hidden="1" x14ac:dyDescent="0.3">
      <c r="A5230">
        <v>62</v>
      </c>
      <c r="B5230">
        <v>142</v>
      </c>
      <c r="C5230">
        <v>1</v>
      </c>
      <c r="D5230">
        <v>10</v>
      </c>
      <c r="E5230" t="s">
        <v>12</v>
      </c>
      <c r="F5230">
        <v>10</v>
      </c>
      <c r="G5230">
        <v>3</v>
      </c>
      <c r="J5230" s="1">
        <f t="shared" si="1110"/>
        <v>7.8539816339744835E-3</v>
      </c>
      <c r="K5230" s="2">
        <f t="shared" ref="K5230:K5231" si="1119">EXP(-9.7663+1.83097*LN(F5230)+1.09511*LN(G5230))</f>
        <v>1.2942556175112916E-2</v>
      </c>
      <c r="L5230" t="s">
        <v>13</v>
      </c>
    </row>
    <row r="5231" spans="1:12" hidden="1" x14ac:dyDescent="0.3">
      <c r="A5231">
        <v>62</v>
      </c>
      <c r="B5231">
        <v>142</v>
      </c>
      <c r="C5231">
        <v>1</v>
      </c>
      <c r="D5231">
        <v>14</v>
      </c>
      <c r="E5231" t="s">
        <v>14</v>
      </c>
      <c r="F5231">
        <v>5</v>
      </c>
      <c r="G5231">
        <v>3</v>
      </c>
      <c r="J5231" s="1">
        <f t="shared" si="1110"/>
        <v>1.9634954084936209E-3</v>
      </c>
      <c r="K5231" s="2">
        <f t="shared" si="1119"/>
        <v>3.6378364277704512E-3</v>
      </c>
      <c r="L5231" t="s">
        <v>13</v>
      </c>
    </row>
    <row r="5232" spans="1:12" hidden="1" x14ac:dyDescent="0.3">
      <c r="A5232">
        <v>62</v>
      </c>
      <c r="B5232">
        <v>142</v>
      </c>
      <c r="C5232">
        <v>1</v>
      </c>
      <c r="D5232">
        <v>2</v>
      </c>
      <c r="E5232" t="s">
        <v>16</v>
      </c>
      <c r="F5232">
        <v>15</v>
      </c>
      <c r="G5232">
        <v>10</v>
      </c>
      <c r="J5232" s="1">
        <f t="shared" si="1110"/>
        <v>1.7671458676442587E-2</v>
      </c>
      <c r="K5232" s="2">
        <f>EXP(-9.81042+1.86563*LN(F5232)+1.0563*LN(G5232))</f>
        <v>9.7687695493628809E-2</v>
      </c>
      <c r="L5232" t="s">
        <v>13</v>
      </c>
    </row>
    <row r="5233" spans="1:12" hidden="1" x14ac:dyDescent="0.3">
      <c r="A5233">
        <v>62</v>
      </c>
      <c r="B5233">
        <v>142</v>
      </c>
      <c r="C5233">
        <v>1</v>
      </c>
      <c r="D5233">
        <v>10</v>
      </c>
      <c r="E5233" t="s">
        <v>12</v>
      </c>
      <c r="F5233">
        <v>25</v>
      </c>
      <c r="G5233">
        <v>6</v>
      </c>
      <c r="J5233" s="1">
        <f t="shared" si="1110"/>
        <v>4.9087385212340517E-2</v>
      </c>
      <c r="K5233" s="2">
        <f t="shared" ref="K5233:K5239" si="1120">EXP(-9.7663+1.83097*LN(F5233)+1.09511*LN(G5233))</f>
        <v>0.14801210491524977</v>
      </c>
      <c r="L5233" t="s">
        <v>17</v>
      </c>
    </row>
    <row r="5234" spans="1:12" hidden="1" x14ac:dyDescent="0.3">
      <c r="A5234">
        <v>62</v>
      </c>
      <c r="B5234">
        <v>142</v>
      </c>
      <c r="C5234">
        <v>1</v>
      </c>
      <c r="D5234">
        <v>24</v>
      </c>
      <c r="E5234" t="s">
        <v>15</v>
      </c>
      <c r="F5234">
        <v>5</v>
      </c>
      <c r="G5234">
        <v>3</v>
      </c>
      <c r="J5234" s="1">
        <f t="shared" si="1110"/>
        <v>1.9634954084936209E-3</v>
      </c>
      <c r="K5234" s="2">
        <f t="shared" si="1120"/>
        <v>3.6378364277704512E-3</v>
      </c>
      <c r="L5234" t="s">
        <v>13</v>
      </c>
    </row>
    <row r="5235" spans="1:12" hidden="1" x14ac:dyDescent="0.3">
      <c r="A5235">
        <v>62</v>
      </c>
      <c r="B5235">
        <v>142</v>
      </c>
      <c r="C5235">
        <v>1</v>
      </c>
      <c r="D5235">
        <v>24</v>
      </c>
      <c r="E5235" t="s">
        <v>15</v>
      </c>
      <c r="F5235">
        <v>10</v>
      </c>
      <c r="G5235">
        <v>5</v>
      </c>
      <c r="J5235" s="1">
        <f t="shared" si="1110"/>
        <v>7.8539816339744835E-3</v>
      </c>
      <c r="K5235" s="2">
        <f t="shared" si="1120"/>
        <v>2.2644818432641822E-2</v>
      </c>
      <c r="L5235" t="s">
        <v>13</v>
      </c>
    </row>
    <row r="5236" spans="1:12" hidden="1" x14ac:dyDescent="0.3">
      <c r="A5236">
        <v>62</v>
      </c>
      <c r="B5236">
        <v>142</v>
      </c>
      <c r="C5236">
        <v>1</v>
      </c>
      <c r="D5236">
        <v>24</v>
      </c>
      <c r="E5236" t="s">
        <v>15</v>
      </c>
      <c r="F5236">
        <v>15</v>
      </c>
      <c r="G5236">
        <v>6</v>
      </c>
      <c r="J5236" s="1">
        <f t="shared" si="1110"/>
        <v>1.7671458676442587E-2</v>
      </c>
      <c r="K5236" s="2">
        <f t="shared" si="1120"/>
        <v>5.8089659363338444E-2</v>
      </c>
      <c r="L5236" t="s">
        <v>13</v>
      </c>
    </row>
    <row r="5237" spans="1:12" hidden="1" x14ac:dyDescent="0.3">
      <c r="A5237">
        <v>62</v>
      </c>
      <c r="B5237">
        <v>142</v>
      </c>
      <c r="C5237">
        <v>1</v>
      </c>
      <c r="D5237">
        <v>24</v>
      </c>
      <c r="E5237" t="s">
        <v>15</v>
      </c>
      <c r="F5237">
        <v>10</v>
      </c>
      <c r="G5237">
        <v>6</v>
      </c>
      <c r="J5237" s="1">
        <f t="shared" si="1110"/>
        <v>7.8539816339744835E-3</v>
      </c>
      <c r="K5237" s="2">
        <f t="shared" si="1120"/>
        <v>2.7649101142956961E-2</v>
      </c>
      <c r="L5237" t="s">
        <v>13</v>
      </c>
    </row>
    <row r="5238" spans="1:12" hidden="1" x14ac:dyDescent="0.3">
      <c r="A5238">
        <v>62</v>
      </c>
      <c r="B5238">
        <v>142</v>
      </c>
      <c r="C5238">
        <v>1</v>
      </c>
      <c r="D5238">
        <v>24</v>
      </c>
      <c r="E5238" t="s">
        <v>15</v>
      </c>
      <c r="F5238">
        <v>5</v>
      </c>
      <c r="G5238">
        <v>6</v>
      </c>
      <c r="J5238" s="1">
        <f t="shared" si="1110"/>
        <v>1.9634954084936209E-3</v>
      </c>
      <c r="K5238" s="2">
        <f t="shared" si="1120"/>
        <v>7.7714870209617563E-3</v>
      </c>
      <c r="L5238" t="s">
        <v>13</v>
      </c>
    </row>
    <row r="5239" spans="1:12" hidden="1" x14ac:dyDescent="0.3">
      <c r="A5239">
        <v>62</v>
      </c>
      <c r="B5239">
        <v>142</v>
      </c>
      <c r="C5239">
        <v>1</v>
      </c>
      <c r="D5239">
        <v>10</v>
      </c>
      <c r="E5239" t="s">
        <v>12</v>
      </c>
      <c r="F5239">
        <v>5</v>
      </c>
      <c r="G5239">
        <v>3</v>
      </c>
      <c r="J5239" s="1">
        <f t="shared" si="1110"/>
        <v>1.9634954084936209E-3</v>
      </c>
      <c r="K5239" s="2">
        <f t="shared" si="1120"/>
        <v>3.6378364277704512E-3</v>
      </c>
      <c r="L5239" t="s">
        <v>13</v>
      </c>
    </row>
    <row r="5240" spans="1:12" hidden="1" x14ac:dyDescent="0.3">
      <c r="A5240">
        <v>62</v>
      </c>
      <c r="B5240">
        <v>142</v>
      </c>
      <c r="C5240">
        <v>1</v>
      </c>
      <c r="D5240">
        <v>24</v>
      </c>
      <c r="E5240" t="s">
        <v>18</v>
      </c>
      <c r="F5240">
        <v>5</v>
      </c>
      <c r="G5240">
        <v>3</v>
      </c>
      <c r="J5240" s="1">
        <f t="shared" si="1110"/>
        <v>1.9634954084936209E-3</v>
      </c>
      <c r="K5240" s="2">
        <f t="shared" ref="K5240:K5241" si="1121">EXP(-9.81042+1.86563*LN(F5240)+1.0563*LN(G5240))</f>
        <v>3.5268851656513989E-3</v>
      </c>
      <c r="L5240" t="s">
        <v>13</v>
      </c>
    </row>
    <row r="5241" spans="1:12" hidden="1" x14ac:dyDescent="0.3">
      <c r="A5241">
        <v>62</v>
      </c>
      <c r="B5241">
        <v>142</v>
      </c>
      <c r="C5241">
        <v>1</v>
      </c>
      <c r="D5241">
        <v>24</v>
      </c>
      <c r="E5241" t="s">
        <v>18</v>
      </c>
      <c r="F5241">
        <v>10</v>
      </c>
      <c r="G5241">
        <v>6</v>
      </c>
      <c r="J5241" s="1">
        <f t="shared" si="1110"/>
        <v>7.8539816339744835E-3</v>
      </c>
      <c r="K5241" s="2">
        <f t="shared" si="1121"/>
        <v>2.6728826664807165E-2</v>
      </c>
      <c r="L5241" t="s">
        <v>13</v>
      </c>
    </row>
    <row r="5242" spans="1:12" hidden="1" x14ac:dyDescent="0.3">
      <c r="A5242">
        <v>62</v>
      </c>
      <c r="B5242">
        <v>142</v>
      </c>
      <c r="C5242">
        <v>1</v>
      </c>
      <c r="D5242">
        <v>22</v>
      </c>
      <c r="E5242" t="s">
        <v>15</v>
      </c>
      <c r="F5242">
        <v>5</v>
      </c>
      <c r="G5242">
        <v>3</v>
      </c>
      <c r="J5242" s="1">
        <f t="shared" si="1110"/>
        <v>1.9634954084936209E-3</v>
      </c>
      <c r="K5242" s="2">
        <f t="shared" ref="K5242:K5246" si="1122">EXP(-9.7663+1.83097*LN(F5242)+1.09511*LN(G5242))</f>
        <v>3.6378364277704512E-3</v>
      </c>
      <c r="L5242" t="s">
        <v>13</v>
      </c>
    </row>
    <row r="5243" spans="1:12" hidden="1" x14ac:dyDescent="0.3">
      <c r="A5243">
        <v>62</v>
      </c>
      <c r="B5243">
        <v>142</v>
      </c>
      <c r="C5243">
        <v>1</v>
      </c>
      <c r="D5243">
        <v>24</v>
      </c>
      <c r="E5243" t="s">
        <v>12</v>
      </c>
      <c r="F5243">
        <v>15</v>
      </c>
      <c r="G5243">
        <v>6</v>
      </c>
      <c r="J5243" s="1">
        <f t="shared" si="1110"/>
        <v>1.7671458676442587E-2</v>
      </c>
      <c r="K5243" s="2">
        <f t="shared" si="1122"/>
        <v>5.8089659363338444E-2</v>
      </c>
      <c r="L5243" t="s">
        <v>13</v>
      </c>
    </row>
    <row r="5244" spans="1:12" hidden="1" x14ac:dyDescent="0.3">
      <c r="A5244">
        <v>62</v>
      </c>
      <c r="B5244">
        <v>142</v>
      </c>
      <c r="C5244">
        <v>1</v>
      </c>
      <c r="D5244">
        <v>24</v>
      </c>
      <c r="E5244" t="s">
        <v>12</v>
      </c>
      <c r="F5244">
        <v>10</v>
      </c>
      <c r="G5244">
        <v>6</v>
      </c>
      <c r="J5244" s="1">
        <f t="shared" si="1110"/>
        <v>7.8539816339744835E-3</v>
      </c>
      <c r="K5244" s="2">
        <f t="shared" si="1122"/>
        <v>2.7649101142956961E-2</v>
      </c>
      <c r="L5244" t="s">
        <v>13</v>
      </c>
    </row>
    <row r="5245" spans="1:12" hidden="1" x14ac:dyDescent="0.3">
      <c r="A5245">
        <v>62</v>
      </c>
      <c r="B5245">
        <v>142</v>
      </c>
      <c r="C5245">
        <v>1</v>
      </c>
      <c r="D5245">
        <v>24</v>
      </c>
      <c r="E5245" t="s">
        <v>12</v>
      </c>
      <c r="F5245">
        <v>10</v>
      </c>
      <c r="G5245">
        <v>6</v>
      </c>
      <c r="J5245" s="1">
        <f t="shared" si="1110"/>
        <v>7.8539816339744835E-3</v>
      </c>
      <c r="K5245" s="2">
        <f t="shared" si="1122"/>
        <v>2.7649101142956961E-2</v>
      </c>
      <c r="L5245" t="s">
        <v>13</v>
      </c>
    </row>
    <row r="5246" spans="1:12" hidden="1" x14ac:dyDescent="0.3">
      <c r="A5246">
        <v>62</v>
      </c>
      <c r="B5246">
        <v>142</v>
      </c>
      <c r="C5246">
        <v>1</v>
      </c>
      <c r="D5246">
        <v>24</v>
      </c>
      <c r="E5246" t="s">
        <v>12</v>
      </c>
      <c r="F5246">
        <v>15</v>
      </c>
      <c r="G5246">
        <v>6</v>
      </c>
      <c r="J5246" s="1">
        <f t="shared" si="1110"/>
        <v>1.7671458676442587E-2</v>
      </c>
      <c r="K5246" s="2">
        <f t="shared" si="1122"/>
        <v>5.8089659363338444E-2</v>
      </c>
      <c r="L5246" t="s">
        <v>13</v>
      </c>
    </row>
    <row r="5247" spans="1:12" hidden="1" x14ac:dyDescent="0.3">
      <c r="A5247">
        <v>62</v>
      </c>
      <c r="B5247">
        <v>142</v>
      </c>
      <c r="C5247">
        <v>1</v>
      </c>
      <c r="D5247">
        <v>24</v>
      </c>
      <c r="E5247" t="s">
        <v>18</v>
      </c>
      <c r="F5247">
        <v>15</v>
      </c>
      <c r="G5247">
        <v>6</v>
      </c>
      <c r="J5247" s="1">
        <f t="shared" si="1110"/>
        <v>1.7671458676442587E-2</v>
      </c>
      <c r="K5247" s="2">
        <f>EXP(-9.81042+1.86563*LN(F5247)+1.0563*LN(G5247))</f>
        <v>5.6950957515054322E-2</v>
      </c>
      <c r="L5247" t="s">
        <v>13</v>
      </c>
    </row>
    <row r="5248" spans="1:12" hidden="1" x14ac:dyDescent="0.3">
      <c r="A5248">
        <v>62</v>
      </c>
      <c r="B5248">
        <v>142</v>
      </c>
      <c r="C5248">
        <v>1</v>
      </c>
      <c r="D5248">
        <v>24</v>
      </c>
      <c r="E5248" t="s">
        <v>12</v>
      </c>
      <c r="F5248">
        <v>15</v>
      </c>
      <c r="G5248">
        <v>6</v>
      </c>
      <c r="J5248" s="1">
        <f t="shared" si="1110"/>
        <v>1.7671458676442587E-2</v>
      </c>
      <c r="K5248" s="2">
        <f>EXP(-9.7663+1.83097*LN(F5248)+1.09511*LN(G5248))</f>
        <v>5.8089659363338444E-2</v>
      </c>
      <c r="L5248" t="s">
        <v>13</v>
      </c>
    </row>
    <row r="5249" spans="1:12" hidden="1" x14ac:dyDescent="0.3">
      <c r="A5249">
        <v>62</v>
      </c>
      <c r="B5249">
        <v>142</v>
      </c>
      <c r="C5249">
        <v>1</v>
      </c>
      <c r="D5249">
        <v>24</v>
      </c>
      <c r="E5249" t="s">
        <v>18</v>
      </c>
      <c r="F5249">
        <v>10</v>
      </c>
      <c r="G5249">
        <v>6</v>
      </c>
      <c r="J5249" s="1">
        <f t="shared" si="1110"/>
        <v>7.8539816339744835E-3</v>
      </c>
      <c r="K5249" s="2">
        <f t="shared" ref="K5249:K5250" si="1123">EXP(-9.81042+1.86563*LN(F5249)+1.0563*LN(G5249))</f>
        <v>2.6728826664807165E-2</v>
      </c>
      <c r="L5249" t="s">
        <v>13</v>
      </c>
    </row>
    <row r="5250" spans="1:12" hidden="1" x14ac:dyDescent="0.3">
      <c r="A5250">
        <v>62</v>
      </c>
      <c r="B5250">
        <v>142</v>
      </c>
      <c r="C5250">
        <v>1</v>
      </c>
      <c r="D5250">
        <v>24</v>
      </c>
      <c r="E5250" t="s">
        <v>18</v>
      </c>
      <c r="F5250">
        <v>10</v>
      </c>
      <c r="G5250">
        <v>6</v>
      </c>
      <c r="J5250" s="1">
        <f t="shared" si="1110"/>
        <v>7.8539816339744835E-3</v>
      </c>
      <c r="K5250" s="2">
        <f t="shared" si="1123"/>
        <v>2.6728826664807165E-2</v>
      </c>
      <c r="L5250" t="s">
        <v>13</v>
      </c>
    </row>
    <row r="5251" spans="1:12" hidden="1" x14ac:dyDescent="0.3">
      <c r="A5251">
        <v>62</v>
      </c>
      <c r="B5251">
        <v>142</v>
      </c>
      <c r="C5251">
        <v>1</v>
      </c>
      <c r="D5251">
        <v>14</v>
      </c>
      <c r="E5251" t="s">
        <v>14</v>
      </c>
      <c r="F5251">
        <v>5</v>
      </c>
      <c r="G5251">
        <v>3</v>
      </c>
      <c r="J5251" s="1">
        <f t="shared" ref="J5251:J5314" si="1124">((F5251*F5251/10000)*(PI()/4*C5251))</f>
        <v>1.9634954084936209E-3</v>
      </c>
      <c r="K5251" s="2">
        <f t="shared" ref="K5251:K5252" si="1125">EXP(-9.7663+1.83097*LN(F5251)+1.09511*LN(G5251))</f>
        <v>3.6378364277704512E-3</v>
      </c>
      <c r="L5251" t="s">
        <v>13</v>
      </c>
    </row>
    <row r="5252" spans="1:12" hidden="1" x14ac:dyDescent="0.3">
      <c r="A5252">
        <v>62</v>
      </c>
      <c r="B5252">
        <v>142</v>
      </c>
      <c r="C5252">
        <v>1</v>
      </c>
      <c r="D5252">
        <v>14</v>
      </c>
      <c r="E5252" t="s">
        <v>14</v>
      </c>
      <c r="F5252">
        <v>5</v>
      </c>
      <c r="G5252">
        <v>3</v>
      </c>
      <c r="J5252" s="1">
        <f t="shared" si="1124"/>
        <v>1.9634954084936209E-3</v>
      </c>
      <c r="K5252" s="2">
        <f t="shared" si="1125"/>
        <v>3.6378364277704512E-3</v>
      </c>
      <c r="L5252" t="s">
        <v>13</v>
      </c>
    </row>
    <row r="5253" spans="1:12" hidden="1" x14ac:dyDescent="0.3">
      <c r="A5253">
        <v>62</v>
      </c>
      <c r="B5253">
        <v>142</v>
      </c>
      <c r="C5253">
        <v>1</v>
      </c>
      <c r="D5253">
        <v>24</v>
      </c>
      <c r="E5253" t="s">
        <v>18</v>
      </c>
      <c r="F5253">
        <v>10</v>
      </c>
      <c r="G5253">
        <v>6</v>
      </c>
      <c r="J5253" s="1">
        <f t="shared" si="1124"/>
        <v>7.8539816339744835E-3</v>
      </c>
      <c r="K5253" s="2">
        <f>EXP(-9.81042+1.86563*LN(F5253)+1.0563*LN(G5253))</f>
        <v>2.6728826664807165E-2</v>
      </c>
      <c r="L5253" t="s">
        <v>13</v>
      </c>
    </row>
    <row r="5254" spans="1:12" hidden="1" x14ac:dyDescent="0.3">
      <c r="A5254">
        <v>62</v>
      </c>
      <c r="B5254">
        <v>142</v>
      </c>
      <c r="C5254">
        <v>1</v>
      </c>
      <c r="D5254">
        <v>24</v>
      </c>
      <c r="E5254" t="s">
        <v>12</v>
      </c>
      <c r="F5254">
        <v>10</v>
      </c>
      <c r="G5254">
        <v>6</v>
      </c>
      <c r="J5254" s="1">
        <f t="shared" si="1124"/>
        <v>7.8539816339744835E-3</v>
      </c>
      <c r="K5254" s="2">
        <f t="shared" ref="K5254:K5257" si="1126">EXP(-9.7663+1.83097*LN(F5254)+1.09511*LN(G5254))</f>
        <v>2.7649101142956961E-2</v>
      </c>
      <c r="L5254" t="s">
        <v>13</v>
      </c>
    </row>
    <row r="5255" spans="1:12" hidden="1" x14ac:dyDescent="0.3">
      <c r="A5255">
        <v>62</v>
      </c>
      <c r="B5255">
        <v>142</v>
      </c>
      <c r="C5255">
        <v>1</v>
      </c>
      <c r="D5255">
        <v>24</v>
      </c>
      <c r="E5255" t="s">
        <v>12</v>
      </c>
      <c r="F5255">
        <v>15</v>
      </c>
      <c r="G5255">
        <v>6</v>
      </c>
      <c r="J5255" s="1">
        <f t="shared" si="1124"/>
        <v>1.7671458676442587E-2</v>
      </c>
      <c r="K5255" s="2">
        <f t="shared" si="1126"/>
        <v>5.8089659363338444E-2</v>
      </c>
      <c r="L5255" t="s">
        <v>13</v>
      </c>
    </row>
    <row r="5256" spans="1:12" hidden="1" x14ac:dyDescent="0.3">
      <c r="A5256">
        <v>62</v>
      </c>
      <c r="B5256">
        <v>142</v>
      </c>
      <c r="C5256">
        <v>1</v>
      </c>
      <c r="D5256">
        <v>24</v>
      </c>
      <c r="E5256" t="s">
        <v>12</v>
      </c>
      <c r="F5256">
        <v>15</v>
      </c>
      <c r="G5256">
        <v>6</v>
      </c>
      <c r="J5256" s="1">
        <f t="shared" si="1124"/>
        <v>1.7671458676442587E-2</v>
      </c>
      <c r="K5256" s="2">
        <f t="shared" si="1126"/>
        <v>5.8089659363338444E-2</v>
      </c>
      <c r="L5256" t="s">
        <v>13</v>
      </c>
    </row>
    <row r="5257" spans="1:12" hidden="1" x14ac:dyDescent="0.3">
      <c r="A5257">
        <v>62</v>
      </c>
      <c r="B5257">
        <v>142</v>
      </c>
      <c r="C5257">
        <v>1</v>
      </c>
      <c r="D5257">
        <v>24</v>
      </c>
      <c r="E5257" t="s">
        <v>12</v>
      </c>
      <c r="F5257">
        <v>10</v>
      </c>
      <c r="G5257">
        <v>6</v>
      </c>
      <c r="J5257" s="1">
        <f t="shared" si="1124"/>
        <v>7.8539816339744835E-3</v>
      </c>
      <c r="K5257" s="2">
        <f t="shared" si="1126"/>
        <v>2.7649101142956961E-2</v>
      </c>
      <c r="L5257" t="s">
        <v>13</v>
      </c>
    </row>
    <row r="5258" spans="1:12" hidden="1" x14ac:dyDescent="0.3">
      <c r="A5258">
        <v>62</v>
      </c>
      <c r="B5258">
        <v>142</v>
      </c>
      <c r="C5258">
        <v>1</v>
      </c>
      <c r="D5258">
        <v>24</v>
      </c>
      <c r="E5258" t="s">
        <v>18</v>
      </c>
      <c r="F5258">
        <v>5</v>
      </c>
      <c r="G5258">
        <v>6</v>
      </c>
      <c r="J5258" s="1">
        <f t="shared" si="1124"/>
        <v>1.9634954084936209E-3</v>
      </c>
      <c r="K5258" s="2">
        <f>EXP(-9.81042+1.86563*LN(F5258)+1.0563*LN(G5258))</f>
        <v>7.3344795804612326E-3</v>
      </c>
      <c r="L5258" t="s">
        <v>13</v>
      </c>
    </row>
    <row r="5259" spans="1:12" hidden="1" x14ac:dyDescent="0.3">
      <c r="A5259">
        <v>62</v>
      </c>
      <c r="B5259">
        <v>142</v>
      </c>
      <c r="C5259">
        <v>1</v>
      </c>
      <c r="D5259">
        <v>10</v>
      </c>
      <c r="E5259" t="s">
        <v>12</v>
      </c>
      <c r="F5259">
        <v>5</v>
      </c>
      <c r="G5259">
        <v>3</v>
      </c>
      <c r="J5259" s="1">
        <f t="shared" si="1124"/>
        <v>1.9634954084936209E-3</v>
      </c>
      <c r="K5259" s="2">
        <f>EXP(-9.7663+1.83097*LN(F5259)+1.09511*LN(G5259))</f>
        <v>3.6378364277704512E-3</v>
      </c>
      <c r="L5259" t="s">
        <v>13</v>
      </c>
    </row>
    <row r="5260" spans="1:12" hidden="1" x14ac:dyDescent="0.3">
      <c r="A5260">
        <v>62</v>
      </c>
      <c r="B5260">
        <v>142</v>
      </c>
      <c r="C5260">
        <v>1</v>
      </c>
      <c r="D5260">
        <v>2</v>
      </c>
      <c r="E5260" t="s">
        <v>16</v>
      </c>
      <c r="F5260">
        <v>10</v>
      </c>
      <c r="G5260">
        <v>10</v>
      </c>
      <c r="J5260" s="1">
        <f t="shared" si="1124"/>
        <v>7.8539816339744835E-3</v>
      </c>
      <c r="K5260" s="2">
        <f t="shared" ref="K5260:K5261" si="1127">EXP(-9.81042+1.86563*LN(F5260)+1.0563*LN(G5260))</f>
        <v>4.5847824058857317E-2</v>
      </c>
      <c r="L5260" t="s">
        <v>13</v>
      </c>
    </row>
    <row r="5261" spans="1:12" hidden="1" x14ac:dyDescent="0.3">
      <c r="A5261">
        <v>62</v>
      </c>
      <c r="B5261">
        <v>142</v>
      </c>
      <c r="C5261">
        <v>1</v>
      </c>
      <c r="D5261">
        <v>2</v>
      </c>
      <c r="E5261" t="s">
        <v>16</v>
      </c>
      <c r="F5261">
        <v>15</v>
      </c>
      <c r="G5261">
        <v>10</v>
      </c>
      <c r="H5261">
        <v>34</v>
      </c>
      <c r="I5261">
        <v>8</v>
      </c>
      <c r="J5261" s="1">
        <f t="shared" si="1124"/>
        <v>1.7671458676442587E-2</v>
      </c>
      <c r="K5261" s="2">
        <f t="shared" si="1127"/>
        <v>9.7687695493628809E-2</v>
      </c>
      <c r="L5261" t="s">
        <v>13</v>
      </c>
    </row>
    <row r="5262" spans="1:12" hidden="1" x14ac:dyDescent="0.3">
      <c r="A5262">
        <v>62</v>
      </c>
      <c r="B5262">
        <v>142</v>
      </c>
      <c r="C5262">
        <v>1</v>
      </c>
      <c r="D5262">
        <v>22</v>
      </c>
      <c r="E5262" t="s">
        <v>15</v>
      </c>
      <c r="F5262">
        <v>5</v>
      </c>
      <c r="G5262">
        <v>3</v>
      </c>
      <c r="J5262" s="1">
        <f t="shared" si="1124"/>
        <v>1.9634954084936209E-3</v>
      </c>
      <c r="K5262" s="2">
        <f t="shared" ref="K5262:K5266" si="1128">EXP(-9.7663+1.83097*LN(F5262)+1.09511*LN(G5262))</f>
        <v>3.6378364277704512E-3</v>
      </c>
      <c r="L5262" t="s">
        <v>13</v>
      </c>
    </row>
    <row r="5263" spans="1:12" hidden="1" x14ac:dyDescent="0.3">
      <c r="A5263">
        <v>62</v>
      </c>
      <c r="B5263">
        <v>142</v>
      </c>
      <c r="C5263">
        <v>1</v>
      </c>
      <c r="D5263">
        <v>24</v>
      </c>
      <c r="E5263" t="s">
        <v>12</v>
      </c>
      <c r="F5263">
        <v>15</v>
      </c>
      <c r="G5263">
        <v>6</v>
      </c>
      <c r="J5263" s="1">
        <f t="shared" si="1124"/>
        <v>1.7671458676442587E-2</v>
      </c>
      <c r="K5263" s="2">
        <f t="shared" si="1128"/>
        <v>5.8089659363338444E-2</v>
      </c>
      <c r="L5263" t="s">
        <v>13</v>
      </c>
    </row>
    <row r="5264" spans="1:12" hidden="1" x14ac:dyDescent="0.3">
      <c r="A5264">
        <v>62</v>
      </c>
      <c r="B5264">
        <v>142</v>
      </c>
      <c r="C5264">
        <v>1</v>
      </c>
      <c r="D5264">
        <v>24</v>
      </c>
      <c r="E5264" t="s">
        <v>12</v>
      </c>
      <c r="F5264">
        <v>10</v>
      </c>
      <c r="G5264">
        <v>6</v>
      </c>
      <c r="J5264" s="1">
        <f t="shared" si="1124"/>
        <v>7.8539816339744835E-3</v>
      </c>
      <c r="K5264" s="2">
        <f t="shared" si="1128"/>
        <v>2.7649101142956961E-2</v>
      </c>
      <c r="L5264" t="s">
        <v>13</v>
      </c>
    </row>
    <row r="5265" spans="1:12" hidden="1" x14ac:dyDescent="0.3">
      <c r="A5265">
        <v>62</v>
      </c>
      <c r="B5265">
        <v>142</v>
      </c>
      <c r="C5265">
        <v>1</v>
      </c>
      <c r="D5265">
        <v>24</v>
      </c>
      <c r="E5265" t="s">
        <v>12</v>
      </c>
      <c r="F5265">
        <v>10</v>
      </c>
      <c r="G5265">
        <v>6</v>
      </c>
      <c r="J5265" s="1">
        <f t="shared" si="1124"/>
        <v>7.8539816339744835E-3</v>
      </c>
      <c r="K5265" s="2">
        <f t="shared" si="1128"/>
        <v>2.7649101142956961E-2</v>
      </c>
      <c r="L5265" t="s">
        <v>13</v>
      </c>
    </row>
    <row r="5266" spans="1:12" hidden="1" x14ac:dyDescent="0.3">
      <c r="A5266">
        <v>62</v>
      </c>
      <c r="B5266">
        <v>142</v>
      </c>
      <c r="C5266">
        <v>1</v>
      </c>
      <c r="D5266">
        <v>24</v>
      </c>
      <c r="E5266" t="s">
        <v>12</v>
      </c>
      <c r="F5266">
        <v>15</v>
      </c>
      <c r="G5266">
        <v>6</v>
      </c>
      <c r="J5266" s="1">
        <f t="shared" si="1124"/>
        <v>1.7671458676442587E-2</v>
      </c>
      <c r="K5266" s="2">
        <f t="shared" si="1128"/>
        <v>5.8089659363338444E-2</v>
      </c>
      <c r="L5266" t="s">
        <v>13</v>
      </c>
    </row>
    <row r="5267" spans="1:12" hidden="1" x14ac:dyDescent="0.3">
      <c r="A5267">
        <v>62</v>
      </c>
      <c r="B5267">
        <v>142</v>
      </c>
      <c r="C5267">
        <v>1</v>
      </c>
      <c r="D5267">
        <v>2</v>
      </c>
      <c r="E5267" t="s">
        <v>16</v>
      </c>
      <c r="F5267">
        <v>15</v>
      </c>
      <c r="G5267">
        <v>6</v>
      </c>
      <c r="J5267" s="1">
        <f t="shared" si="1124"/>
        <v>1.7671458676442587E-2</v>
      </c>
      <c r="K5267" s="2">
        <f t="shared" ref="K5267:K5268" si="1129">EXP(-9.81042+1.86563*LN(F5267)+1.0563*LN(G5267))</f>
        <v>5.6950957515054322E-2</v>
      </c>
      <c r="L5267" t="s">
        <v>13</v>
      </c>
    </row>
    <row r="5268" spans="1:12" hidden="1" x14ac:dyDescent="0.3">
      <c r="A5268">
        <v>62</v>
      </c>
      <c r="B5268">
        <v>142</v>
      </c>
      <c r="C5268">
        <v>1</v>
      </c>
      <c r="D5268">
        <v>24</v>
      </c>
      <c r="E5268" t="s">
        <v>18</v>
      </c>
      <c r="F5268">
        <v>10</v>
      </c>
      <c r="G5268">
        <v>6</v>
      </c>
      <c r="J5268" s="1">
        <f t="shared" si="1124"/>
        <v>7.8539816339744835E-3</v>
      </c>
      <c r="K5268" s="2">
        <f t="shared" si="1129"/>
        <v>2.6728826664807165E-2</v>
      </c>
      <c r="L5268" t="s">
        <v>13</v>
      </c>
    </row>
    <row r="5269" spans="1:12" hidden="1" x14ac:dyDescent="0.3">
      <c r="A5269">
        <v>62</v>
      </c>
      <c r="B5269">
        <v>142</v>
      </c>
      <c r="C5269">
        <v>1</v>
      </c>
      <c r="D5269">
        <v>24</v>
      </c>
      <c r="E5269" t="s">
        <v>12</v>
      </c>
      <c r="F5269">
        <v>5</v>
      </c>
      <c r="G5269">
        <v>6</v>
      </c>
      <c r="J5269" s="1">
        <f t="shared" si="1124"/>
        <v>1.9634954084936209E-3</v>
      </c>
      <c r="K5269" s="2">
        <f>EXP(-9.7663+1.83097*LN(F5269)+1.09511*LN(G5269))</f>
        <v>7.7714870209617563E-3</v>
      </c>
      <c r="L5269" t="s">
        <v>13</v>
      </c>
    </row>
    <row r="5270" spans="1:12" hidden="1" x14ac:dyDescent="0.3">
      <c r="A5270">
        <v>62</v>
      </c>
      <c r="B5270">
        <v>142</v>
      </c>
      <c r="C5270">
        <v>1</v>
      </c>
      <c r="D5270">
        <v>24</v>
      </c>
      <c r="E5270" t="s">
        <v>18</v>
      </c>
      <c r="F5270">
        <v>10</v>
      </c>
      <c r="G5270">
        <v>5</v>
      </c>
      <c r="J5270" s="1">
        <f t="shared" si="1124"/>
        <v>7.8539816339744835E-3</v>
      </c>
      <c r="K5270" s="2">
        <f>EXP(-9.81042+1.86563*LN(F5270)+1.0563*LN(G5270))</f>
        <v>2.2046555420420225E-2</v>
      </c>
      <c r="L5270" t="s">
        <v>13</v>
      </c>
    </row>
    <row r="5271" spans="1:12" hidden="1" x14ac:dyDescent="0.3">
      <c r="A5271">
        <v>63</v>
      </c>
      <c r="B5271">
        <v>151</v>
      </c>
      <c r="C5271">
        <v>1</v>
      </c>
      <c r="D5271">
        <v>24</v>
      </c>
      <c r="E5271" t="s">
        <v>12</v>
      </c>
      <c r="F5271">
        <v>10</v>
      </c>
      <c r="G5271">
        <v>6</v>
      </c>
      <c r="J5271" s="1">
        <f t="shared" si="1124"/>
        <v>7.8539816339744835E-3</v>
      </c>
      <c r="K5271" s="2">
        <f t="shared" ref="K5271:K5273" si="1130">EXP(-9.7663+1.83097*LN(F5271)+1.09511*LN(G5271))</f>
        <v>2.7649101142956961E-2</v>
      </c>
      <c r="L5271" t="s">
        <v>13</v>
      </c>
    </row>
    <row r="5272" spans="1:12" hidden="1" x14ac:dyDescent="0.3">
      <c r="A5272">
        <v>63</v>
      </c>
      <c r="B5272">
        <v>151</v>
      </c>
      <c r="C5272">
        <v>1</v>
      </c>
      <c r="D5272">
        <v>24</v>
      </c>
      <c r="E5272" t="s">
        <v>12</v>
      </c>
      <c r="F5272">
        <v>10</v>
      </c>
      <c r="G5272">
        <v>6</v>
      </c>
      <c r="J5272" s="1">
        <f t="shared" si="1124"/>
        <v>7.8539816339744835E-3</v>
      </c>
      <c r="K5272" s="2">
        <f t="shared" si="1130"/>
        <v>2.7649101142956961E-2</v>
      </c>
      <c r="L5272" t="s">
        <v>13</v>
      </c>
    </row>
    <row r="5273" spans="1:12" hidden="1" x14ac:dyDescent="0.3">
      <c r="A5273">
        <v>63</v>
      </c>
      <c r="B5273">
        <v>151</v>
      </c>
      <c r="C5273">
        <v>1</v>
      </c>
      <c r="D5273">
        <v>24</v>
      </c>
      <c r="E5273" t="s">
        <v>12</v>
      </c>
      <c r="F5273">
        <v>15</v>
      </c>
      <c r="G5273">
        <v>6</v>
      </c>
      <c r="J5273" s="1">
        <f t="shared" si="1124"/>
        <v>1.7671458676442587E-2</v>
      </c>
      <c r="K5273" s="2">
        <f t="shared" si="1130"/>
        <v>5.8089659363338444E-2</v>
      </c>
      <c r="L5273" t="s">
        <v>13</v>
      </c>
    </row>
    <row r="5274" spans="1:12" hidden="1" x14ac:dyDescent="0.3">
      <c r="A5274">
        <v>63</v>
      </c>
      <c r="B5274">
        <v>151</v>
      </c>
      <c r="C5274">
        <v>1</v>
      </c>
      <c r="D5274">
        <v>24</v>
      </c>
      <c r="E5274" t="s">
        <v>18</v>
      </c>
      <c r="F5274">
        <v>15</v>
      </c>
      <c r="G5274">
        <v>6</v>
      </c>
      <c r="J5274" s="1">
        <f t="shared" si="1124"/>
        <v>1.7671458676442587E-2</v>
      </c>
      <c r="K5274" s="2">
        <f>EXP(-9.81042+1.86563*LN(F5274)+1.0563*LN(G5274))</f>
        <v>5.6950957515054322E-2</v>
      </c>
      <c r="L5274" t="s">
        <v>13</v>
      </c>
    </row>
    <row r="5275" spans="1:12" hidden="1" x14ac:dyDescent="0.3">
      <c r="A5275">
        <v>63</v>
      </c>
      <c r="B5275">
        <v>151</v>
      </c>
      <c r="C5275">
        <v>1</v>
      </c>
      <c r="D5275">
        <v>24</v>
      </c>
      <c r="E5275" t="s">
        <v>12</v>
      </c>
      <c r="F5275">
        <v>15</v>
      </c>
      <c r="G5275">
        <v>6</v>
      </c>
      <c r="J5275" s="1">
        <f t="shared" si="1124"/>
        <v>1.7671458676442587E-2</v>
      </c>
      <c r="K5275" s="2">
        <f>EXP(-9.7663+1.83097*LN(F5275)+1.09511*LN(G5275))</f>
        <v>5.8089659363338444E-2</v>
      </c>
      <c r="L5275" t="s">
        <v>13</v>
      </c>
    </row>
    <row r="5276" spans="1:12" hidden="1" x14ac:dyDescent="0.3">
      <c r="A5276">
        <v>63</v>
      </c>
      <c r="B5276">
        <v>151</v>
      </c>
      <c r="C5276">
        <v>1</v>
      </c>
      <c r="D5276">
        <v>24</v>
      </c>
      <c r="E5276" t="s">
        <v>18</v>
      </c>
      <c r="F5276">
        <v>10</v>
      </c>
      <c r="G5276">
        <v>6</v>
      </c>
      <c r="J5276" s="1">
        <f t="shared" si="1124"/>
        <v>7.8539816339744835E-3</v>
      </c>
      <c r="K5276" s="2">
        <f t="shared" ref="K5276:K5277" si="1131">EXP(-9.81042+1.86563*LN(F5276)+1.0563*LN(G5276))</f>
        <v>2.6728826664807165E-2</v>
      </c>
      <c r="L5276" t="s">
        <v>13</v>
      </c>
    </row>
    <row r="5277" spans="1:12" hidden="1" x14ac:dyDescent="0.3">
      <c r="A5277">
        <v>63</v>
      </c>
      <c r="B5277">
        <v>151</v>
      </c>
      <c r="C5277">
        <v>1</v>
      </c>
      <c r="D5277">
        <v>24</v>
      </c>
      <c r="E5277" t="s">
        <v>18</v>
      </c>
      <c r="F5277">
        <v>10</v>
      </c>
      <c r="G5277">
        <v>6</v>
      </c>
      <c r="J5277" s="1">
        <f t="shared" si="1124"/>
        <v>7.8539816339744835E-3</v>
      </c>
      <c r="K5277" s="2">
        <f t="shared" si="1131"/>
        <v>2.6728826664807165E-2</v>
      </c>
      <c r="L5277" t="s">
        <v>13</v>
      </c>
    </row>
    <row r="5278" spans="1:12" hidden="1" x14ac:dyDescent="0.3">
      <c r="A5278">
        <v>63</v>
      </c>
      <c r="B5278">
        <v>151</v>
      </c>
      <c r="C5278">
        <v>1</v>
      </c>
      <c r="D5278">
        <v>14</v>
      </c>
      <c r="E5278" t="s">
        <v>14</v>
      </c>
      <c r="F5278">
        <v>5</v>
      </c>
      <c r="G5278">
        <v>3</v>
      </c>
      <c r="J5278" s="1">
        <f t="shared" si="1124"/>
        <v>1.9634954084936209E-3</v>
      </c>
      <c r="K5278" s="2">
        <f t="shared" ref="K5278:K5279" si="1132">EXP(-9.7663+1.83097*LN(F5278)+1.09511*LN(G5278))</f>
        <v>3.6378364277704512E-3</v>
      </c>
      <c r="L5278" t="s">
        <v>13</v>
      </c>
    </row>
    <row r="5279" spans="1:12" hidden="1" x14ac:dyDescent="0.3">
      <c r="A5279">
        <v>63</v>
      </c>
      <c r="B5279">
        <v>151</v>
      </c>
      <c r="C5279">
        <v>1</v>
      </c>
      <c r="D5279">
        <v>14</v>
      </c>
      <c r="E5279" t="s">
        <v>14</v>
      </c>
      <c r="F5279">
        <v>5</v>
      </c>
      <c r="G5279">
        <v>3</v>
      </c>
      <c r="J5279" s="1">
        <f t="shared" si="1124"/>
        <v>1.9634954084936209E-3</v>
      </c>
      <c r="K5279" s="2">
        <f t="shared" si="1132"/>
        <v>3.6378364277704512E-3</v>
      </c>
      <c r="L5279" t="s">
        <v>13</v>
      </c>
    </row>
    <row r="5280" spans="1:12" hidden="1" x14ac:dyDescent="0.3">
      <c r="A5280">
        <v>63</v>
      </c>
      <c r="B5280">
        <v>151</v>
      </c>
      <c r="C5280">
        <v>1</v>
      </c>
      <c r="D5280">
        <v>24</v>
      </c>
      <c r="E5280" t="s">
        <v>18</v>
      </c>
      <c r="F5280">
        <v>10</v>
      </c>
      <c r="G5280">
        <v>6</v>
      </c>
      <c r="J5280" s="1">
        <f t="shared" si="1124"/>
        <v>7.8539816339744835E-3</v>
      </c>
      <c r="K5280" s="2">
        <f>EXP(-9.81042+1.86563*LN(F5280)+1.0563*LN(G5280))</f>
        <v>2.6728826664807165E-2</v>
      </c>
      <c r="L5280" t="s">
        <v>13</v>
      </c>
    </row>
    <row r="5281" spans="1:12" hidden="1" x14ac:dyDescent="0.3">
      <c r="A5281">
        <v>63</v>
      </c>
      <c r="B5281">
        <v>151</v>
      </c>
      <c r="C5281">
        <v>1</v>
      </c>
      <c r="D5281">
        <v>24</v>
      </c>
      <c r="E5281" t="s">
        <v>12</v>
      </c>
      <c r="F5281">
        <v>10</v>
      </c>
      <c r="G5281">
        <v>6</v>
      </c>
      <c r="J5281" s="1">
        <f t="shared" si="1124"/>
        <v>7.8539816339744835E-3</v>
      </c>
      <c r="K5281" s="2">
        <f t="shared" ref="K5281:K5284" si="1133">EXP(-9.7663+1.83097*LN(F5281)+1.09511*LN(G5281))</f>
        <v>2.7649101142956961E-2</v>
      </c>
      <c r="L5281" t="s">
        <v>13</v>
      </c>
    </row>
    <row r="5282" spans="1:12" hidden="1" x14ac:dyDescent="0.3">
      <c r="A5282">
        <v>63</v>
      </c>
      <c r="B5282">
        <v>151</v>
      </c>
      <c r="C5282">
        <v>1</v>
      </c>
      <c r="D5282">
        <v>24</v>
      </c>
      <c r="E5282" t="s">
        <v>12</v>
      </c>
      <c r="F5282">
        <v>15</v>
      </c>
      <c r="G5282">
        <v>6</v>
      </c>
      <c r="J5282" s="1">
        <f t="shared" si="1124"/>
        <v>1.7671458676442587E-2</v>
      </c>
      <c r="K5282" s="2">
        <f t="shared" si="1133"/>
        <v>5.8089659363338444E-2</v>
      </c>
      <c r="L5282" t="s">
        <v>13</v>
      </c>
    </row>
    <row r="5283" spans="1:12" hidden="1" x14ac:dyDescent="0.3">
      <c r="A5283">
        <v>63</v>
      </c>
      <c r="B5283">
        <v>151</v>
      </c>
      <c r="C5283">
        <v>1</v>
      </c>
      <c r="D5283">
        <v>24</v>
      </c>
      <c r="E5283" t="s">
        <v>12</v>
      </c>
      <c r="F5283">
        <v>15</v>
      </c>
      <c r="G5283">
        <v>6</v>
      </c>
      <c r="J5283" s="1">
        <f t="shared" si="1124"/>
        <v>1.7671458676442587E-2</v>
      </c>
      <c r="K5283" s="2">
        <f t="shared" si="1133"/>
        <v>5.8089659363338444E-2</v>
      </c>
      <c r="L5283" t="s">
        <v>13</v>
      </c>
    </row>
    <row r="5284" spans="1:12" hidden="1" x14ac:dyDescent="0.3">
      <c r="A5284">
        <v>63</v>
      </c>
      <c r="B5284">
        <v>151</v>
      </c>
      <c r="C5284">
        <v>1</v>
      </c>
      <c r="D5284">
        <v>24</v>
      </c>
      <c r="E5284" t="s">
        <v>12</v>
      </c>
      <c r="F5284">
        <v>10</v>
      </c>
      <c r="G5284">
        <v>6</v>
      </c>
      <c r="J5284" s="1">
        <f t="shared" si="1124"/>
        <v>7.8539816339744835E-3</v>
      </c>
      <c r="K5284" s="2">
        <f t="shared" si="1133"/>
        <v>2.7649101142956961E-2</v>
      </c>
      <c r="L5284" t="s">
        <v>13</v>
      </c>
    </row>
    <row r="5285" spans="1:12" hidden="1" x14ac:dyDescent="0.3">
      <c r="A5285">
        <v>63</v>
      </c>
      <c r="B5285">
        <v>151</v>
      </c>
      <c r="C5285">
        <v>1</v>
      </c>
      <c r="D5285">
        <v>2</v>
      </c>
      <c r="E5285" t="s">
        <v>16</v>
      </c>
      <c r="F5285">
        <v>10</v>
      </c>
      <c r="G5285">
        <v>10</v>
      </c>
      <c r="J5285" s="1">
        <f t="shared" si="1124"/>
        <v>7.8539816339744835E-3</v>
      </c>
      <c r="K5285" s="2">
        <f>EXP(-9.81042+1.86563*LN(F5285)+1.0563*LN(G5285))</f>
        <v>4.5847824058857317E-2</v>
      </c>
      <c r="L5285" t="s">
        <v>13</v>
      </c>
    </row>
    <row r="5286" spans="1:12" hidden="1" x14ac:dyDescent="0.3">
      <c r="A5286">
        <v>63</v>
      </c>
      <c r="B5286">
        <v>151</v>
      </c>
      <c r="C5286">
        <v>1</v>
      </c>
      <c r="D5286">
        <v>10</v>
      </c>
      <c r="E5286" t="s">
        <v>12</v>
      </c>
      <c r="F5286">
        <v>5</v>
      </c>
      <c r="G5286">
        <v>3</v>
      </c>
      <c r="J5286" s="1">
        <f t="shared" si="1124"/>
        <v>1.9634954084936209E-3</v>
      </c>
      <c r="K5286" s="2">
        <f>EXP(-9.7663+1.83097*LN(F5286)+1.09511*LN(G5286))</f>
        <v>3.6378364277704512E-3</v>
      </c>
      <c r="L5286" t="s">
        <v>13</v>
      </c>
    </row>
    <row r="5287" spans="1:12" hidden="1" x14ac:dyDescent="0.3">
      <c r="A5287">
        <v>63</v>
      </c>
      <c r="B5287">
        <v>151</v>
      </c>
      <c r="C5287">
        <v>1</v>
      </c>
      <c r="D5287">
        <v>2</v>
      </c>
      <c r="E5287" t="s">
        <v>16</v>
      </c>
      <c r="F5287">
        <v>10</v>
      </c>
      <c r="G5287">
        <v>10</v>
      </c>
      <c r="J5287" s="1">
        <f t="shared" si="1124"/>
        <v>7.8539816339744835E-3</v>
      </c>
      <c r="K5287" s="2">
        <f t="shared" ref="K5287:K5288" si="1134">EXP(-9.81042+1.86563*LN(F5287)+1.0563*LN(G5287))</f>
        <v>4.5847824058857317E-2</v>
      </c>
      <c r="L5287" t="s">
        <v>13</v>
      </c>
    </row>
    <row r="5288" spans="1:12" hidden="1" x14ac:dyDescent="0.3">
      <c r="A5288">
        <v>63</v>
      </c>
      <c r="B5288">
        <v>151</v>
      </c>
      <c r="C5288">
        <v>1</v>
      </c>
      <c r="D5288">
        <v>2</v>
      </c>
      <c r="E5288" t="s">
        <v>16</v>
      </c>
      <c r="F5288">
        <v>15</v>
      </c>
      <c r="G5288">
        <v>10</v>
      </c>
      <c r="H5288">
        <v>27</v>
      </c>
      <c r="I5288">
        <v>8</v>
      </c>
      <c r="J5288" s="1">
        <f t="shared" si="1124"/>
        <v>1.7671458676442587E-2</v>
      </c>
      <c r="K5288" s="2">
        <f t="shared" si="1134"/>
        <v>9.7687695493628809E-2</v>
      </c>
      <c r="L5288" t="s">
        <v>13</v>
      </c>
    </row>
    <row r="5289" spans="1:12" hidden="1" x14ac:dyDescent="0.3">
      <c r="A5289">
        <v>63</v>
      </c>
      <c r="B5289">
        <v>151</v>
      </c>
      <c r="C5289">
        <v>1</v>
      </c>
      <c r="D5289">
        <v>22</v>
      </c>
      <c r="E5289" t="s">
        <v>15</v>
      </c>
      <c r="F5289">
        <v>5</v>
      </c>
      <c r="G5289">
        <v>3</v>
      </c>
      <c r="J5289" s="1">
        <f t="shared" si="1124"/>
        <v>1.9634954084936209E-3</v>
      </c>
      <c r="K5289" s="2">
        <f t="shared" ref="K5289:K5293" si="1135">EXP(-9.7663+1.83097*LN(F5289)+1.09511*LN(G5289))</f>
        <v>3.6378364277704512E-3</v>
      </c>
      <c r="L5289" t="s">
        <v>13</v>
      </c>
    </row>
    <row r="5290" spans="1:12" hidden="1" x14ac:dyDescent="0.3">
      <c r="A5290">
        <v>63</v>
      </c>
      <c r="B5290">
        <v>151</v>
      </c>
      <c r="C5290">
        <v>1</v>
      </c>
      <c r="D5290">
        <v>24</v>
      </c>
      <c r="E5290" t="s">
        <v>12</v>
      </c>
      <c r="F5290">
        <v>15</v>
      </c>
      <c r="G5290">
        <v>6</v>
      </c>
      <c r="J5290" s="1">
        <f t="shared" si="1124"/>
        <v>1.7671458676442587E-2</v>
      </c>
      <c r="K5290" s="2">
        <f t="shared" si="1135"/>
        <v>5.8089659363338444E-2</v>
      </c>
      <c r="L5290" t="s">
        <v>13</v>
      </c>
    </row>
    <row r="5291" spans="1:12" hidden="1" x14ac:dyDescent="0.3">
      <c r="A5291">
        <v>63</v>
      </c>
      <c r="B5291">
        <v>151</v>
      </c>
      <c r="C5291">
        <v>1</v>
      </c>
      <c r="D5291">
        <v>24</v>
      </c>
      <c r="E5291" t="s">
        <v>12</v>
      </c>
      <c r="F5291">
        <v>10</v>
      </c>
      <c r="G5291">
        <v>6</v>
      </c>
      <c r="J5291" s="1">
        <f t="shared" si="1124"/>
        <v>7.8539816339744835E-3</v>
      </c>
      <c r="K5291" s="2">
        <f t="shared" si="1135"/>
        <v>2.7649101142956961E-2</v>
      </c>
      <c r="L5291" t="s">
        <v>13</v>
      </c>
    </row>
    <row r="5292" spans="1:12" hidden="1" x14ac:dyDescent="0.3">
      <c r="A5292">
        <v>63</v>
      </c>
      <c r="B5292">
        <v>151</v>
      </c>
      <c r="C5292">
        <v>1</v>
      </c>
      <c r="D5292">
        <v>24</v>
      </c>
      <c r="E5292" t="s">
        <v>12</v>
      </c>
      <c r="F5292">
        <v>10</v>
      </c>
      <c r="G5292">
        <v>6</v>
      </c>
      <c r="J5292" s="1">
        <f t="shared" si="1124"/>
        <v>7.8539816339744835E-3</v>
      </c>
      <c r="K5292" s="2">
        <f t="shared" si="1135"/>
        <v>2.7649101142956961E-2</v>
      </c>
      <c r="L5292" t="s">
        <v>13</v>
      </c>
    </row>
    <row r="5293" spans="1:12" hidden="1" x14ac:dyDescent="0.3">
      <c r="A5293">
        <v>63</v>
      </c>
      <c r="B5293">
        <v>151</v>
      </c>
      <c r="C5293">
        <v>1</v>
      </c>
      <c r="D5293">
        <v>24</v>
      </c>
      <c r="E5293" t="s">
        <v>12</v>
      </c>
      <c r="F5293">
        <v>15</v>
      </c>
      <c r="G5293">
        <v>6</v>
      </c>
      <c r="J5293" s="1">
        <f t="shared" si="1124"/>
        <v>1.7671458676442587E-2</v>
      </c>
      <c r="K5293" s="2">
        <f t="shared" si="1135"/>
        <v>5.8089659363338444E-2</v>
      </c>
      <c r="L5293" t="s">
        <v>13</v>
      </c>
    </row>
    <row r="5294" spans="1:12" hidden="1" x14ac:dyDescent="0.3">
      <c r="A5294">
        <v>63</v>
      </c>
      <c r="B5294">
        <v>151</v>
      </c>
      <c r="C5294">
        <v>1</v>
      </c>
      <c r="D5294">
        <v>2</v>
      </c>
      <c r="E5294" t="s">
        <v>16</v>
      </c>
      <c r="F5294">
        <v>15</v>
      </c>
      <c r="G5294">
        <v>6</v>
      </c>
      <c r="J5294" s="1">
        <f t="shared" si="1124"/>
        <v>1.7671458676442587E-2</v>
      </c>
      <c r="K5294" s="2">
        <f t="shared" ref="K5294:K5295" si="1136">EXP(-9.81042+1.86563*LN(F5294)+1.0563*LN(G5294))</f>
        <v>5.6950957515054322E-2</v>
      </c>
      <c r="L5294" t="s">
        <v>13</v>
      </c>
    </row>
    <row r="5295" spans="1:12" hidden="1" x14ac:dyDescent="0.3">
      <c r="A5295">
        <v>63</v>
      </c>
      <c r="B5295">
        <v>151</v>
      </c>
      <c r="C5295">
        <v>1</v>
      </c>
      <c r="D5295">
        <v>2</v>
      </c>
      <c r="E5295" t="s">
        <v>16</v>
      </c>
      <c r="F5295">
        <v>10</v>
      </c>
      <c r="G5295">
        <v>10</v>
      </c>
      <c r="J5295" s="1">
        <f t="shared" si="1124"/>
        <v>7.8539816339744835E-3</v>
      </c>
      <c r="K5295" s="2">
        <f t="shared" si="1136"/>
        <v>4.5847824058857317E-2</v>
      </c>
      <c r="L5295" t="s">
        <v>13</v>
      </c>
    </row>
    <row r="5296" spans="1:12" hidden="1" x14ac:dyDescent="0.3">
      <c r="A5296">
        <v>63</v>
      </c>
      <c r="B5296">
        <v>151</v>
      </c>
      <c r="C5296">
        <v>1</v>
      </c>
      <c r="D5296">
        <v>24</v>
      </c>
      <c r="E5296" t="s">
        <v>12</v>
      </c>
      <c r="F5296">
        <v>5</v>
      </c>
      <c r="G5296">
        <v>6</v>
      </c>
      <c r="J5296" s="1">
        <f t="shared" si="1124"/>
        <v>1.9634954084936209E-3</v>
      </c>
      <c r="K5296" s="2">
        <f>EXP(-9.7663+1.83097*LN(F5296)+1.09511*LN(G5296))</f>
        <v>7.7714870209617563E-3</v>
      </c>
      <c r="L5296" t="s">
        <v>13</v>
      </c>
    </row>
    <row r="5297" spans="1:12" hidden="1" x14ac:dyDescent="0.3">
      <c r="A5297">
        <v>63</v>
      </c>
      <c r="B5297">
        <v>151</v>
      </c>
      <c r="C5297">
        <v>1</v>
      </c>
      <c r="D5297">
        <v>24</v>
      </c>
      <c r="E5297" t="s">
        <v>18</v>
      </c>
      <c r="F5297">
        <v>10</v>
      </c>
      <c r="G5297">
        <v>5</v>
      </c>
      <c r="J5297" s="1">
        <f t="shared" si="1124"/>
        <v>7.8539816339744835E-3</v>
      </c>
      <c r="K5297" s="2">
        <f>EXP(-9.81042+1.86563*LN(F5297)+1.0563*LN(G5297))</f>
        <v>2.2046555420420225E-2</v>
      </c>
      <c r="L5297" t="s">
        <v>13</v>
      </c>
    </row>
    <row r="5298" spans="1:12" hidden="1" x14ac:dyDescent="0.3">
      <c r="A5298">
        <v>63</v>
      </c>
      <c r="B5298">
        <v>151</v>
      </c>
      <c r="C5298">
        <v>1</v>
      </c>
      <c r="D5298">
        <v>10</v>
      </c>
      <c r="E5298" t="s">
        <v>12</v>
      </c>
      <c r="F5298">
        <v>10</v>
      </c>
      <c r="G5298">
        <v>3</v>
      </c>
      <c r="J5298" s="1">
        <f t="shared" si="1124"/>
        <v>7.8539816339744835E-3</v>
      </c>
      <c r="K5298" s="2">
        <f t="shared" ref="K5298:K5299" si="1137">EXP(-9.7663+1.83097*LN(F5298)+1.09511*LN(G5298))</f>
        <v>1.2942556175112916E-2</v>
      </c>
      <c r="L5298" t="s">
        <v>13</v>
      </c>
    </row>
    <row r="5299" spans="1:12" hidden="1" x14ac:dyDescent="0.3">
      <c r="A5299">
        <v>63</v>
      </c>
      <c r="B5299">
        <v>151</v>
      </c>
      <c r="C5299">
        <v>1</v>
      </c>
      <c r="D5299">
        <v>14</v>
      </c>
      <c r="E5299" t="s">
        <v>14</v>
      </c>
      <c r="F5299">
        <v>5</v>
      </c>
      <c r="G5299">
        <v>3</v>
      </c>
      <c r="J5299" s="1">
        <f t="shared" si="1124"/>
        <v>1.9634954084936209E-3</v>
      </c>
      <c r="K5299" s="2">
        <f t="shared" si="1137"/>
        <v>3.6378364277704512E-3</v>
      </c>
      <c r="L5299" t="s">
        <v>13</v>
      </c>
    </row>
    <row r="5300" spans="1:12" hidden="1" x14ac:dyDescent="0.3">
      <c r="A5300">
        <v>63</v>
      </c>
      <c r="B5300">
        <v>151</v>
      </c>
      <c r="C5300">
        <v>1</v>
      </c>
      <c r="D5300">
        <v>24</v>
      </c>
      <c r="E5300" t="s">
        <v>18</v>
      </c>
      <c r="F5300">
        <v>10</v>
      </c>
      <c r="G5300">
        <v>3</v>
      </c>
      <c r="J5300" s="1">
        <f t="shared" si="1124"/>
        <v>7.8539816339744835E-3</v>
      </c>
      <c r="K5300" s="2">
        <f>EXP(-9.81042+1.86563*LN(F5300)+1.0563*LN(G5300))</f>
        <v>1.285292313179332E-2</v>
      </c>
      <c r="L5300" t="s">
        <v>13</v>
      </c>
    </row>
    <row r="5301" spans="1:12" hidden="1" x14ac:dyDescent="0.3">
      <c r="A5301">
        <v>63</v>
      </c>
      <c r="B5301">
        <v>151</v>
      </c>
      <c r="C5301">
        <v>1</v>
      </c>
      <c r="D5301">
        <v>24</v>
      </c>
      <c r="E5301" t="s">
        <v>12</v>
      </c>
      <c r="F5301">
        <v>15</v>
      </c>
      <c r="G5301">
        <v>6</v>
      </c>
      <c r="J5301" s="1">
        <f t="shared" si="1124"/>
        <v>1.7671458676442587E-2</v>
      </c>
      <c r="K5301" s="2">
        <f t="shared" ref="K5301:K5302" si="1138">EXP(-9.7663+1.83097*LN(F5301)+1.09511*LN(G5301))</f>
        <v>5.8089659363338444E-2</v>
      </c>
      <c r="L5301" t="s">
        <v>13</v>
      </c>
    </row>
    <row r="5302" spans="1:12" hidden="1" x14ac:dyDescent="0.3">
      <c r="A5302">
        <v>63</v>
      </c>
      <c r="B5302">
        <v>151</v>
      </c>
      <c r="C5302">
        <v>1</v>
      </c>
      <c r="D5302">
        <v>24</v>
      </c>
      <c r="E5302" t="s">
        <v>12</v>
      </c>
      <c r="F5302">
        <v>10</v>
      </c>
      <c r="G5302">
        <v>6</v>
      </c>
      <c r="J5302" s="1">
        <f t="shared" si="1124"/>
        <v>7.8539816339744835E-3</v>
      </c>
      <c r="K5302" s="2">
        <f t="shared" si="1138"/>
        <v>2.7649101142956961E-2</v>
      </c>
      <c r="L5302" t="s">
        <v>13</v>
      </c>
    </row>
    <row r="5303" spans="1:12" hidden="1" x14ac:dyDescent="0.3">
      <c r="A5303">
        <v>63</v>
      </c>
      <c r="B5303">
        <v>151</v>
      </c>
      <c r="C5303">
        <v>1</v>
      </c>
      <c r="D5303">
        <v>24</v>
      </c>
      <c r="E5303" t="s">
        <v>18</v>
      </c>
      <c r="F5303">
        <v>5</v>
      </c>
      <c r="G5303">
        <v>6</v>
      </c>
      <c r="J5303" s="1">
        <f t="shared" si="1124"/>
        <v>1.9634954084936209E-3</v>
      </c>
      <c r="K5303" s="2">
        <f>EXP(-9.81042+1.86563*LN(F5303)+1.0563*LN(G5303))</f>
        <v>7.3344795804612326E-3</v>
      </c>
      <c r="L5303" t="s">
        <v>13</v>
      </c>
    </row>
    <row r="5304" spans="1:12" hidden="1" x14ac:dyDescent="0.3">
      <c r="A5304">
        <v>63</v>
      </c>
      <c r="B5304">
        <v>151</v>
      </c>
      <c r="C5304">
        <v>1</v>
      </c>
      <c r="D5304">
        <v>10</v>
      </c>
      <c r="E5304" t="s">
        <v>12</v>
      </c>
      <c r="F5304">
        <v>5</v>
      </c>
      <c r="G5304">
        <v>3</v>
      </c>
      <c r="J5304" s="1">
        <f t="shared" si="1124"/>
        <v>1.9634954084936209E-3</v>
      </c>
      <c r="K5304" s="2">
        <f>EXP(-9.7663+1.83097*LN(F5304)+1.09511*LN(G5304))</f>
        <v>3.6378364277704512E-3</v>
      </c>
      <c r="L5304" t="s">
        <v>13</v>
      </c>
    </row>
    <row r="5305" spans="1:12" hidden="1" x14ac:dyDescent="0.3">
      <c r="A5305">
        <v>63</v>
      </c>
      <c r="B5305">
        <v>151</v>
      </c>
      <c r="C5305">
        <v>1</v>
      </c>
      <c r="D5305">
        <v>24</v>
      </c>
      <c r="E5305" t="s">
        <v>18</v>
      </c>
      <c r="F5305">
        <v>5</v>
      </c>
      <c r="G5305">
        <v>3</v>
      </c>
      <c r="J5305" s="1">
        <f t="shared" si="1124"/>
        <v>1.9634954084936209E-3</v>
      </c>
      <c r="K5305" s="2">
        <f t="shared" ref="K5305:K5306" si="1139">EXP(-9.81042+1.86563*LN(F5305)+1.0563*LN(G5305))</f>
        <v>3.5268851656513989E-3</v>
      </c>
      <c r="L5305" t="s">
        <v>13</v>
      </c>
    </row>
    <row r="5306" spans="1:12" hidden="1" x14ac:dyDescent="0.3">
      <c r="A5306">
        <v>63</v>
      </c>
      <c r="B5306">
        <v>151</v>
      </c>
      <c r="C5306">
        <v>1</v>
      </c>
      <c r="D5306">
        <v>24</v>
      </c>
      <c r="E5306" t="s">
        <v>18</v>
      </c>
      <c r="F5306">
        <v>10</v>
      </c>
      <c r="G5306">
        <v>6</v>
      </c>
      <c r="J5306" s="1">
        <f t="shared" si="1124"/>
        <v>7.8539816339744835E-3</v>
      </c>
      <c r="K5306" s="2">
        <f t="shared" si="1139"/>
        <v>2.6728826664807165E-2</v>
      </c>
      <c r="L5306" t="s">
        <v>13</v>
      </c>
    </row>
    <row r="5307" spans="1:12" hidden="1" x14ac:dyDescent="0.3">
      <c r="A5307">
        <v>63</v>
      </c>
      <c r="B5307">
        <v>151</v>
      </c>
      <c r="C5307">
        <v>1</v>
      </c>
      <c r="D5307">
        <v>22</v>
      </c>
      <c r="E5307" t="s">
        <v>15</v>
      </c>
      <c r="F5307">
        <v>5</v>
      </c>
      <c r="G5307">
        <v>3</v>
      </c>
      <c r="J5307" s="1">
        <f t="shared" si="1124"/>
        <v>1.9634954084936209E-3</v>
      </c>
      <c r="K5307" s="2">
        <f t="shared" ref="K5307:K5317" si="1140">EXP(-9.7663+1.83097*LN(F5307)+1.09511*LN(G5307))</f>
        <v>3.6378364277704512E-3</v>
      </c>
      <c r="L5307" t="s">
        <v>13</v>
      </c>
    </row>
    <row r="5308" spans="1:12" hidden="1" x14ac:dyDescent="0.3">
      <c r="A5308">
        <v>63</v>
      </c>
      <c r="B5308">
        <v>151</v>
      </c>
      <c r="C5308">
        <v>1</v>
      </c>
      <c r="D5308">
        <v>24</v>
      </c>
      <c r="E5308" t="s">
        <v>12</v>
      </c>
      <c r="F5308">
        <v>15</v>
      </c>
      <c r="G5308">
        <v>6</v>
      </c>
      <c r="J5308" s="1">
        <f t="shared" si="1124"/>
        <v>1.7671458676442587E-2</v>
      </c>
      <c r="K5308" s="2">
        <f t="shared" si="1140"/>
        <v>5.8089659363338444E-2</v>
      </c>
      <c r="L5308" t="s">
        <v>13</v>
      </c>
    </row>
    <row r="5309" spans="1:12" hidden="1" x14ac:dyDescent="0.3">
      <c r="A5309">
        <v>64</v>
      </c>
      <c r="B5309">
        <v>161</v>
      </c>
      <c r="C5309">
        <v>1</v>
      </c>
      <c r="D5309">
        <v>10</v>
      </c>
      <c r="E5309" t="s">
        <v>12</v>
      </c>
      <c r="F5309">
        <v>25</v>
      </c>
      <c r="G5309">
        <v>6</v>
      </c>
      <c r="J5309" s="1">
        <f t="shared" si="1124"/>
        <v>4.9087385212340517E-2</v>
      </c>
      <c r="K5309" s="2">
        <f t="shared" si="1140"/>
        <v>0.14801210491524977</v>
      </c>
      <c r="L5309" t="s">
        <v>17</v>
      </c>
    </row>
    <row r="5310" spans="1:12" hidden="1" x14ac:dyDescent="0.3">
      <c r="A5310">
        <v>64</v>
      </c>
      <c r="B5310">
        <v>161</v>
      </c>
      <c r="C5310">
        <v>1</v>
      </c>
      <c r="D5310">
        <v>24</v>
      </c>
      <c r="E5310" t="s">
        <v>15</v>
      </c>
      <c r="F5310">
        <v>5</v>
      </c>
      <c r="G5310">
        <v>3</v>
      </c>
      <c r="J5310" s="1">
        <f t="shared" si="1124"/>
        <v>1.9634954084936209E-3</v>
      </c>
      <c r="K5310" s="2">
        <f t="shared" si="1140"/>
        <v>3.6378364277704512E-3</v>
      </c>
      <c r="L5310" t="s">
        <v>13</v>
      </c>
    </row>
    <row r="5311" spans="1:12" hidden="1" x14ac:dyDescent="0.3">
      <c r="A5311">
        <v>64</v>
      </c>
      <c r="B5311">
        <v>161</v>
      </c>
      <c r="C5311">
        <v>1</v>
      </c>
      <c r="D5311">
        <v>24</v>
      </c>
      <c r="E5311" t="s">
        <v>15</v>
      </c>
      <c r="F5311">
        <v>10</v>
      </c>
      <c r="G5311">
        <v>5</v>
      </c>
      <c r="J5311" s="1">
        <f t="shared" si="1124"/>
        <v>7.8539816339744835E-3</v>
      </c>
      <c r="K5311" s="2">
        <f t="shared" si="1140"/>
        <v>2.2644818432641822E-2</v>
      </c>
      <c r="L5311" t="s">
        <v>13</v>
      </c>
    </row>
    <row r="5312" spans="1:12" hidden="1" x14ac:dyDescent="0.3">
      <c r="A5312">
        <v>64</v>
      </c>
      <c r="B5312">
        <v>161</v>
      </c>
      <c r="C5312">
        <v>1</v>
      </c>
      <c r="D5312">
        <v>24</v>
      </c>
      <c r="E5312" t="s">
        <v>15</v>
      </c>
      <c r="F5312">
        <v>15</v>
      </c>
      <c r="G5312">
        <v>6</v>
      </c>
      <c r="J5312" s="1">
        <f t="shared" si="1124"/>
        <v>1.7671458676442587E-2</v>
      </c>
      <c r="K5312" s="2">
        <f t="shared" si="1140"/>
        <v>5.8089659363338444E-2</v>
      </c>
      <c r="L5312" t="s">
        <v>13</v>
      </c>
    </row>
    <row r="5313" spans="1:12" hidden="1" x14ac:dyDescent="0.3">
      <c r="A5313">
        <v>64</v>
      </c>
      <c r="B5313">
        <v>161</v>
      </c>
      <c r="C5313">
        <v>1</v>
      </c>
      <c r="D5313">
        <v>24</v>
      </c>
      <c r="E5313" t="s">
        <v>15</v>
      </c>
      <c r="F5313">
        <v>10</v>
      </c>
      <c r="G5313">
        <v>6</v>
      </c>
      <c r="J5313" s="1">
        <f t="shared" si="1124"/>
        <v>7.8539816339744835E-3</v>
      </c>
      <c r="K5313" s="2">
        <f t="shared" si="1140"/>
        <v>2.7649101142956961E-2</v>
      </c>
      <c r="L5313" t="s">
        <v>13</v>
      </c>
    </row>
    <row r="5314" spans="1:12" hidden="1" x14ac:dyDescent="0.3">
      <c r="A5314">
        <v>64</v>
      </c>
      <c r="B5314">
        <v>161</v>
      </c>
      <c r="C5314">
        <v>1</v>
      </c>
      <c r="D5314">
        <v>24</v>
      </c>
      <c r="E5314" t="s">
        <v>15</v>
      </c>
      <c r="F5314">
        <v>5</v>
      </c>
      <c r="G5314">
        <v>6</v>
      </c>
      <c r="J5314" s="1">
        <f t="shared" si="1124"/>
        <v>1.9634954084936209E-3</v>
      </c>
      <c r="K5314" s="2">
        <f t="shared" si="1140"/>
        <v>7.7714870209617563E-3</v>
      </c>
      <c r="L5314" t="s">
        <v>13</v>
      </c>
    </row>
    <row r="5315" spans="1:12" hidden="1" x14ac:dyDescent="0.3">
      <c r="A5315">
        <v>64</v>
      </c>
      <c r="B5315">
        <v>161</v>
      </c>
      <c r="C5315">
        <v>1</v>
      </c>
      <c r="D5315">
        <v>22</v>
      </c>
      <c r="E5315" t="s">
        <v>15</v>
      </c>
      <c r="F5315">
        <v>5</v>
      </c>
      <c r="G5315">
        <v>3</v>
      </c>
      <c r="J5315" s="1">
        <f t="shared" ref="J5315:J5378" si="1141">((F5315*F5315/10000)*(PI()/4*C5315))</f>
        <v>1.9634954084936209E-3</v>
      </c>
      <c r="K5315" s="2">
        <f t="shared" si="1140"/>
        <v>3.6378364277704512E-3</v>
      </c>
      <c r="L5315" t="s">
        <v>13</v>
      </c>
    </row>
    <row r="5316" spans="1:12" hidden="1" x14ac:dyDescent="0.3">
      <c r="A5316">
        <v>64</v>
      </c>
      <c r="B5316">
        <v>161</v>
      </c>
      <c r="C5316">
        <v>1</v>
      </c>
      <c r="D5316">
        <v>10</v>
      </c>
      <c r="E5316" t="s">
        <v>12</v>
      </c>
      <c r="F5316">
        <v>5</v>
      </c>
      <c r="G5316">
        <v>3</v>
      </c>
      <c r="J5316" s="1">
        <f t="shared" si="1141"/>
        <v>1.9634954084936209E-3</v>
      </c>
      <c r="K5316" s="2">
        <f t="shared" si="1140"/>
        <v>3.6378364277704512E-3</v>
      </c>
      <c r="L5316" t="s">
        <v>13</v>
      </c>
    </row>
    <row r="5317" spans="1:12" hidden="1" x14ac:dyDescent="0.3">
      <c r="A5317">
        <v>64</v>
      </c>
      <c r="B5317">
        <v>161</v>
      </c>
      <c r="C5317">
        <v>1</v>
      </c>
      <c r="D5317">
        <v>14</v>
      </c>
      <c r="E5317" t="s">
        <v>14</v>
      </c>
      <c r="F5317">
        <v>5</v>
      </c>
      <c r="G5317">
        <v>3</v>
      </c>
      <c r="J5317" s="1">
        <f t="shared" si="1141"/>
        <v>1.9634954084936209E-3</v>
      </c>
      <c r="K5317" s="2">
        <f t="shared" si="1140"/>
        <v>3.6378364277704512E-3</v>
      </c>
      <c r="L5317" t="s">
        <v>13</v>
      </c>
    </row>
    <row r="5318" spans="1:12" hidden="1" x14ac:dyDescent="0.3">
      <c r="A5318">
        <v>64</v>
      </c>
      <c r="B5318">
        <v>161</v>
      </c>
      <c r="C5318">
        <v>1</v>
      </c>
      <c r="D5318">
        <v>24</v>
      </c>
      <c r="E5318" t="s">
        <v>18</v>
      </c>
      <c r="F5318">
        <v>10</v>
      </c>
      <c r="G5318">
        <v>3</v>
      </c>
      <c r="J5318" s="1">
        <f t="shared" si="1141"/>
        <v>7.8539816339744835E-3</v>
      </c>
      <c r="K5318" s="2">
        <f>EXP(-9.81042+1.86563*LN(F5318)+1.0563*LN(G5318))</f>
        <v>1.285292313179332E-2</v>
      </c>
      <c r="L5318" t="s">
        <v>13</v>
      </c>
    </row>
    <row r="5319" spans="1:12" hidden="1" x14ac:dyDescent="0.3">
      <c r="A5319">
        <v>64</v>
      </c>
      <c r="B5319">
        <v>161</v>
      </c>
      <c r="C5319">
        <v>1</v>
      </c>
      <c r="D5319">
        <v>10</v>
      </c>
      <c r="E5319" t="s">
        <v>12</v>
      </c>
      <c r="F5319">
        <v>25</v>
      </c>
      <c r="G5319">
        <v>6</v>
      </c>
      <c r="J5319" s="1">
        <f t="shared" si="1141"/>
        <v>4.9087385212340517E-2</v>
      </c>
      <c r="K5319" s="2">
        <f t="shared" ref="K5319:K5320" si="1142">EXP(-9.7663+1.83097*LN(F5319)+1.09511*LN(G5319))</f>
        <v>0.14801210491524977</v>
      </c>
      <c r="L5319" t="s">
        <v>17</v>
      </c>
    </row>
    <row r="5320" spans="1:12" hidden="1" x14ac:dyDescent="0.3">
      <c r="A5320">
        <v>64</v>
      </c>
      <c r="B5320">
        <v>161</v>
      </c>
      <c r="C5320">
        <v>1</v>
      </c>
      <c r="D5320">
        <v>24</v>
      </c>
      <c r="E5320" t="s">
        <v>12</v>
      </c>
      <c r="F5320">
        <v>5</v>
      </c>
      <c r="G5320">
        <v>3</v>
      </c>
      <c r="J5320" s="1">
        <f t="shared" si="1141"/>
        <v>1.9634954084936209E-3</v>
      </c>
      <c r="K5320" s="2">
        <f t="shared" si="1142"/>
        <v>3.6378364277704512E-3</v>
      </c>
      <c r="L5320" t="s">
        <v>13</v>
      </c>
    </row>
    <row r="5321" spans="1:12" hidden="1" x14ac:dyDescent="0.3">
      <c r="A5321">
        <v>64</v>
      </c>
      <c r="B5321">
        <v>161</v>
      </c>
      <c r="C5321">
        <v>1</v>
      </c>
      <c r="D5321">
        <v>2</v>
      </c>
      <c r="E5321" t="s">
        <v>16</v>
      </c>
      <c r="F5321">
        <v>15</v>
      </c>
      <c r="G5321">
        <v>10</v>
      </c>
      <c r="J5321" s="1">
        <f t="shared" si="1141"/>
        <v>1.7671458676442587E-2</v>
      </c>
      <c r="K5321" s="2">
        <f>EXP(-9.81042+1.86563*LN(F5321)+1.0563*LN(G5321))</f>
        <v>9.7687695493628809E-2</v>
      </c>
      <c r="L5321" t="s">
        <v>13</v>
      </c>
    </row>
    <row r="5322" spans="1:12" hidden="1" x14ac:dyDescent="0.3">
      <c r="A5322">
        <v>64</v>
      </c>
      <c r="B5322">
        <v>161</v>
      </c>
      <c r="C5322">
        <v>1</v>
      </c>
      <c r="D5322">
        <v>10</v>
      </c>
      <c r="E5322" t="s">
        <v>12</v>
      </c>
      <c r="F5322">
        <v>10</v>
      </c>
      <c r="G5322">
        <v>3</v>
      </c>
      <c r="J5322" s="1">
        <f t="shared" si="1141"/>
        <v>7.8539816339744835E-3</v>
      </c>
      <c r="K5322" s="2">
        <f t="shared" ref="K5322:K5323" si="1143">EXP(-9.7663+1.83097*LN(F5322)+1.09511*LN(G5322))</f>
        <v>1.2942556175112916E-2</v>
      </c>
      <c r="L5322" t="s">
        <v>13</v>
      </c>
    </row>
    <row r="5323" spans="1:12" hidden="1" x14ac:dyDescent="0.3">
      <c r="A5323">
        <v>64</v>
      </c>
      <c r="B5323">
        <v>161</v>
      </c>
      <c r="C5323">
        <v>1</v>
      </c>
      <c r="D5323">
        <v>10</v>
      </c>
      <c r="E5323" t="s">
        <v>12</v>
      </c>
      <c r="F5323">
        <v>5</v>
      </c>
      <c r="G5323">
        <v>3</v>
      </c>
      <c r="J5323" s="1">
        <f t="shared" si="1141"/>
        <v>1.9634954084936209E-3</v>
      </c>
      <c r="K5323" s="2">
        <f t="shared" si="1143"/>
        <v>3.6378364277704512E-3</v>
      </c>
      <c r="L5323" t="s">
        <v>13</v>
      </c>
    </row>
    <row r="5324" spans="1:12" hidden="1" x14ac:dyDescent="0.3">
      <c r="A5324">
        <v>64</v>
      </c>
      <c r="B5324">
        <v>161</v>
      </c>
      <c r="C5324">
        <v>1</v>
      </c>
      <c r="D5324">
        <v>2</v>
      </c>
      <c r="E5324" t="s">
        <v>16</v>
      </c>
      <c r="F5324">
        <v>10</v>
      </c>
      <c r="G5324">
        <v>10</v>
      </c>
      <c r="J5324" s="1">
        <f t="shared" si="1141"/>
        <v>7.8539816339744835E-3</v>
      </c>
      <c r="K5324" s="2">
        <f t="shared" ref="K5324:K5325" si="1144">EXP(-9.81042+1.86563*LN(F5324)+1.0563*LN(G5324))</f>
        <v>4.5847824058857317E-2</v>
      </c>
      <c r="L5324" t="s">
        <v>13</v>
      </c>
    </row>
    <row r="5325" spans="1:12" hidden="1" x14ac:dyDescent="0.3">
      <c r="A5325">
        <v>64</v>
      </c>
      <c r="B5325">
        <v>161</v>
      </c>
      <c r="C5325">
        <v>1</v>
      </c>
      <c r="D5325">
        <v>2</v>
      </c>
      <c r="E5325" t="s">
        <v>16</v>
      </c>
      <c r="F5325">
        <v>20</v>
      </c>
      <c r="G5325">
        <v>15</v>
      </c>
      <c r="H5325">
        <v>34</v>
      </c>
      <c r="I5325">
        <v>9</v>
      </c>
      <c r="J5325" s="1">
        <f t="shared" si="1141"/>
        <v>3.1415926535897934E-2</v>
      </c>
      <c r="K5325" s="2">
        <f t="shared" si="1144"/>
        <v>0.25640973899293129</v>
      </c>
      <c r="L5325" t="s">
        <v>13</v>
      </c>
    </row>
    <row r="5326" spans="1:12" hidden="1" x14ac:dyDescent="0.3">
      <c r="A5326">
        <v>64</v>
      </c>
      <c r="B5326">
        <v>161</v>
      </c>
      <c r="C5326">
        <v>1</v>
      </c>
      <c r="D5326">
        <v>10</v>
      </c>
      <c r="E5326" t="s">
        <v>12</v>
      </c>
      <c r="F5326">
        <v>25</v>
      </c>
      <c r="G5326">
        <v>6</v>
      </c>
      <c r="J5326" s="1">
        <f t="shared" si="1141"/>
        <v>4.9087385212340517E-2</v>
      </c>
      <c r="K5326" s="2">
        <f t="shared" ref="K5326:K5327" si="1145">EXP(-9.7663+1.83097*LN(F5326)+1.09511*LN(G5326))</f>
        <v>0.14801210491524977</v>
      </c>
      <c r="L5326" t="s">
        <v>17</v>
      </c>
    </row>
    <row r="5327" spans="1:12" hidden="1" x14ac:dyDescent="0.3">
      <c r="A5327">
        <v>64</v>
      </c>
      <c r="B5327">
        <v>161</v>
      </c>
      <c r="C5327">
        <v>1</v>
      </c>
      <c r="D5327">
        <v>24</v>
      </c>
      <c r="E5327" t="s">
        <v>12</v>
      </c>
      <c r="F5327">
        <v>5</v>
      </c>
      <c r="G5327">
        <v>3</v>
      </c>
      <c r="J5327" s="1">
        <f t="shared" si="1141"/>
        <v>1.9634954084936209E-3</v>
      </c>
      <c r="K5327" s="2">
        <f t="shared" si="1145"/>
        <v>3.6378364277704512E-3</v>
      </c>
      <c r="L5327" t="s">
        <v>13</v>
      </c>
    </row>
    <row r="5328" spans="1:12" hidden="1" x14ac:dyDescent="0.3">
      <c r="A5328">
        <v>64</v>
      </c>
      <c r="B5328">
        <v>161</v>
      </c>
      <c r="C5328">
        <v>1</v>
      </c>
      <c r="D5328">
        <v>24</v>
      </c>
      <c r="E5328" t="s">
        <v>18</v>
      </c>
      <c r="F5328">
        <v>10</v>
      </c>
      <c r="G5328">
        <v>5</v>
      </c>
      <c r="J5328" s="1">
        <f t="shared" si="1141"/>
        <v>7.8539816339744835E-3</v>
      </c>
      <c r="K5328" s="2">
        <f>EXP(-9.81042+1.86563*LN(F5328)+1.0563*LN(G5328))</f>
        <v>2.2046555420420225E-2</v>
      </c>
      <c r="L5328" t="s">
        <v>13</v>
      </c>
    </row>
    <row r="5329" spans="1:12" hidden="1" x14ac:dyDescent="0.3">
      <c r="A5329">
        <v>64</v>
      </c>
      <c r="B5329">
        <v>161</v>
      </c>
      <c r="C5329">
        <v>1</v>
      </c>
      <c r="D5329">
        <v>10</v>
      </c>
      <c r="E5329" t="s">
        <v>12</v>
      </c>
      <c r="F5329">
        <v>10</v>
      </c>
      <c r="G5329">
        <v>3</v>
      </c>
      <c r="J5329" s="1">
        <f t="shared" si="1141"/>
        <v>7.8539816339744835E-3</v>
      </c>
      <c r="K5329" s="2">
        <f t="shared" ref="K5329:K5330" si="1146">EXP(-9.7663+1.83097*LN(F5329)+1.09511*LN(G5329))</f>
        <v>1.2942556175112916E-2</v>
      </c>
      <c r="L5329" t="s">
        <v>13</v>
      </c>
    </row>
    <row r="5330" spans="1:12" hidden="1" x14ac:dyDescent="0.3">
      <c r="A5330">
        <v>64</v>
      </c>
      <c r="B5330">
        <v>161</v>
      </c>
      <c r="C5330">
        <v>1</v>
      </c>
      <c r="D5330">
        <v>10</v>
      </c>
      <c r="E5330" t="s">
        <v>12</v>
      </c>
      <c r="F5330">
        <v>5</v>
      </c>
      <c r="G5330">
        <v>3</v>
      </c>
      <c r="J5330" s="1">
        <f t="shared" si="1141"/>
        <v>1.9634954084936209E-3</v>
      </c>
      <c r="K5330" s="2">
        <f t="shared" si="1146"/>
        <v>3.6378364277704512E-3</v>
      </c>
      <c r="L5330" t="s">
        <v>13</v>
      </c>
    </row>
    <row r="5331" spans="1:12" hidden="1" x14ac:dyDescent="0.3">
      <c r="A5331">
        <v>64</v>
      </c>
      <c r="B5331">
        <v>161</v>
      </c>
      <c r="C5331">
        <v>1</v>
      </c>
      <c r="D5331">
        <v>24</v>
      </c>
      <c r="E5331" t="s">
        <v>18</v>
      </c>
      <c r="F5331">
        <v>5</v>
      </c>
      <c r="G5331">
        <v>3</v>
      </c>
      <c r="J5331" s="1">
        <f t="shared" si="1141"/>
        <v>1.9634954084936209E-3</v>
      </c>
      <c r="K5331" s="2">
        <f t="shared" ref="K5331:K5332" si="1147">EXP(-9.81042+1.86563*LN(F5331)+1.0563*LN(G5331))</f>
        <v>3.5268851656513989E-3</v>
      </c>
      <c r="L5331" t="s">
        <v>13</v>
      </c>
    </row>
    <row r="5332" spans="1:12" hidden="1" x14ac:dyDescent="0.3">
      <c r="A5332">
        <v>64</v>
      </c>
      <c r="B5332">
        <v>161</v>
      </c>
      <c r="C5332">
        <v>1</v>
      </c>
      <c r="D5332">
        <v>24</v>
      </c>
      <c r="E5332" t="s">
        <v>18</v>
      </c>
      <c r="F5332">
        <v>10</v>
      </c>
      <c r="G5332">
        <v>6</v>
      </c>
      <c r="J5332" s="1">
        <f t="shared" si="1141"/>
        <v>7.8539816339744835E-3</v>
      </c>
      <c r="K5332" s="2">
        <f t="shared" si="1147"/>
        <v>2.6728826664807165E-2</v>
      </c>
      <c r="L5332" t="s">
        <v>13</v>
      </c>
    </row>
    <row r="5333" spans="1:12" hidden="1" x14ac:dyDescent="0.3">
      <c r="A5333">
        <v>64</v>
      </c>
      <c r="B5333">
        <v>161</v>
      </c>
      <c r="C5333">
        <v>1</v>
      </c>
      <c r="D5333">
        <v>22</v>
      </c>
      <c r="E5333" t="s">
        <v>15</v>
      </c>
      <c r="F5333">
        <v>5</v>
      </c>
      <c r="G5333">
        <v>3</v>
      </c>
      <c r="J5333" s="1">
        <f t="shared" si="1141"/>
        <v>1.9634954084936209E-3</v>
      </c>
      <c r="K5333" s="2">
        <f t="shared" ref="K5333:K5336" si="1148">EXP(-9.7663+1.83097*LN(F5333)+1.09511*LN(G5333))</f>
        <v>3.6378364277704512E-3</v>
      </c>
      <c r="L5333" t="s">
        <v>13</v>
      </c>
    </row>
    <row r="5334" spans="1:12" hidden="1" x14ac:dyDescent="0.3">
      <c r="A5334">
        <v>64</v>
      </c>
      <c r="B5334">
        <v>161</v>
      </c>
      <c r="C5334">
        <v>1</v>
      </c>
      <c r="D5334">
        <v>24</v>
      </c>
      <c r="E5334" t="s">
        <v>12</v>
      </c>
      <c r="F5334">
        <v>15</v>
      </c>
      <c r="G5334">
        <v>6</v>
      </c>
      <c r="J5334" s="1">
        <f t="shared" si="1141"/>
        <v>1.7671458676442587E-2</v>
      </c>
      <c r="K5334" s="2">
        <f t="shared" si="1148"/>
        <v>5.8089659363338444E-2</v>
      </c>
      <c r="L5334" t="s">
        <v>13</v>
      </c>
    </row>
    <row r="5335" spans="1:12" hidden="1" x14ac:dyDescent="0.3">
      <c r="A5335">
        <v>64</v>
      </c>
      <c r="B5335">
        <v>161</v>
      </c>
      <c r="C5335">
        <v>1</v>
      </c>
      <c r="D5335">
        <v>24</v>
      </c>
      <c r="E5335" t="s">
        <v>12</v>
      </c>
      <c r="F5335">
        <v>10</v>
      </c>
      <c r="G5335">
        <v>6</v>
      </c>
      <c r="J5335" s="1">
        <f t="shared" si="1141"/>
        <v>7.8539816339744835E-3</v>
      </c>
      <c r="K5335" s="2">
        <f t="shared" si="1148"/>
        <v>2.7649101142956961E-2</v>
      </c>
      <c r="L5335" t="s">
        <v>13</v>
      </c>
    </row>
    <row r="5336" spans="1:12" hidden="1" x14ac:dyDescent="0.3">
      <c r="A5336">
        <v>64</v>
      </c>
      <c r="B5336">
        <v>161</v>
      </c>
      <c r="C5336">
        <v>1</v>
      </c>
      <c r="D5336">
        <v>24</v>
      </c>
      <c r="E5336" t="s">
        <v>12</v>
      </c>
      <c r="F5336">
        <v>10</v>
      </c>
      <c r="G5336">
        <v>6</v>
      </c>
      <c r="J5336" s="1">
        <f t="shared" si="1141"/>
        <v>7.8539816339744835E-3</v>
      </c>
      <c r="K5336" s="2">
        <f t="shared" si="1148"/>
        <v>2.7649101142956961E-2</v>
      </c>
      <c r="L5336" t="s">
        <v>13</v>
      </c>
    </row>
    <row r="5337" spans="1:12" hidden="1" x14ac:dyDescent="0.3">
      <c r="A5337">
        <v>64</v>
      </c>
      <c r="B5337">
        <v>161</v>
      </c>
      <c r="C5337">
        <v>1</v>
      </c>
      <c r="D5337">
        <v>24</v>
      </c>
      <c r="E5337" t="s">
        <v>18</v>
      </c>
      <c r="F5337">
        <v>15</v>
      </c>
      <c r="G5337">
        <v>6</v>
      </c>
      <c r="J5337" s="1">
        <f t="shared" si="1141"/>
        <v>1.7671458676442587E-2</v>
      </c>
      <c r="K5337" s="2">
        <f t="shared" ref="K5337:K5338" si="1149">EXP(-9.81042+1.86563*LN(F5337)+1.0563*LN(G5337))</f>
        <v>5.6950957515054322E-2</v>
      </c>
      <c r="L5337" t="s">
        <v>13</v>
      </c>
    </row>
    <row r="5338" spans="1:12" hidden="1" x14ac:dyDescent="0.3">
      <c r="A5338">
        <v>64</v>
      </c>
      <c r="B5338">
        <v>161</v>
      </c>
      <c r="C5338">
        <v>1</v>
      </c>
      <c r="D5338">
        <v>24</v>
      </c>
      <c r="E5338" t="s">
        <v>18</v>
      </c>
      <c r="F5338">
        <v>10</v>
      </c>
      <c r="G5338">
        <v>6</v>
      </c>
      <c r="J5338" s="1">
        <f t="shared" si="1141"/>
        <v>7.8539816339744835E-3</v>
      </c>
      <c r="K5338" s="2">
        <f t="shared" si="1149"/>
        <v>2.6728826664807165E-2</v>
      </c>
      <c r="L5338" t="s">
        <v>13</v>
      </c>
    </row>
    <row r="5339" spans="1:12" hidden="1" x14ac:dyDescent="0.3">
      <c r="A5339">
        <v>64</v>
      </c>
      <c r="B5339">
        <v>161</v>
      </c>
      <c r="C5339">
        <v>1</v>
      </c>
      <c r="D5339">
        <v>24</v>
      </c>
      <c r="E5339" t="s">
        <v>12</v>
      </c>
      <c r="F5339">
        <v>5</v>
      </c>
      <c r="G5339">
        <v>6</v>
      </c>
      <c r="J5339" s="1">
        <f t="shared" si="1141"/>
        <v>1.9634954084936209E-3</v>
      </c>
      <c r="K5339" s="2">
        <f>EXP(-9.7663+1.83097*LN(F5339)+1.09511*LN(G5339))</f>
        <v>7.7714870209617563E-3</v>
      </c>
      <c r="L5339" t="s">
        <v>13</v>
      </c>
    </row>
    <row r="5340" spans="1:12" hidden="1" x14ac:dyDescent="0.3">
      <c r="A5340">
        <v>64</v>
      </c>
      <c r="B5340">
        <v>161</v>
      </c>
      <c r="C5340">
        <v>1</v>
      </c>
      <c r="D5340">
        <v>24</v>
      </c>
      <c r="E5340" t="s">
        <v>18</v>
      </c>
      <c r="F5340">
        <v>10</v>
      </c>
      <c r="G5340">
        <v>5</v>
      </c>
      <c r="J5340" s="1">
        <f t="shared" si="1141"/>
        <v>7.8539816339744835E-3</v>
      </c>
      <c r="K5340" s="2">
        <f>EXP(-9.81042+1.86563*LN(F5340)+1.0563*LN(G5340))</f>
        <v>2.2046555420420225E-2</v>
      </c>
      <c r="L5340" t="s">
        <v>13</v>
      </c>
    </row>
    <row r="5341" spans="1:12" hidden="1" x14ac:dyDescent="0.3">
      <c r="A5341">
        <v>64</v>
      </c>
      <c r="B5341">
        <v>161</v>
      </c>
      <c r="C5341">
        <v>1</v>
      </c>
      <c r="D5341">
        <v>10</v>
      </c>
      <c r="E5341" t="s">
        <v>12</v>
      </c>
      <c r="F5341">
        <v>10</v>
      </c>
      <c r="G5341">
        <v>3</v>
      </c>
      <c r="J5341" s="1">
        <f t="shared" si="1141"/>
        <v>7.8539816339744835E-3</v>
      </c>
      <c r="K5341" s="2">
        <f t="shared" ref="K5341:K5342" si="1150">EXP(-9.7663+1.83097*LN(F5341)+1.09511*LN(G5341))</f>
        <v>1.2942556175112916E-2</v>
      </c>
      <c r="L5341" t="s">
        <v>13</v>
      </c>
    </row>
    <row r="5342" spans="1:12" hidden="1" x14ac:dyDescent="0.3">
      <c r="A5342">
        <v>64</v>
      </c>
      <c r="B5342">
        <v>161</v>
      </c>
      <c r="C5342">
        <v>1</v>
      </c>
      <c r="D5342">
        <v>14</v>
      </c>
      <c r="E5342" t="s">
        <v>14</v>
      </c>
      <c r="F5342">
        <v>5</v>
      </c>
      <c r="G5342">
        <v>3</v>
      </c>
      <c r="J5342" s="1">
        <f t="shared" si="1141"/>
        <v>1.9634954084936209E-3</v>
      </c>
      <c r="K5342" s="2">
        <f t="shared" si="1150"/>
        <v>3.6378364277704512E-3</v>
      </c>
      <c r="L5342" t="s">
        <v>13</v>
      </c>
    </row>
    <row r="5343" spans="1:12" hidden="1" x14ac:dyDescent="0.3">
      <c r="A5343">
        <v>64</v>
      </c>
      <c r="B5343">
        <v>161</v>
      </c>
      <c r="C5343">
        <v>1</v>
      </c>
      <c r="D5343">
        <v>24</v>
      </c>
      <c r="E5343" t="s">
        <v>18</v>
      </c>
      <c r="F5343">
        <v>10</v>
      </c>
      <c r="G5343">
        <v>3</v>
      </c>
      <c r="J5343" s="1">
        <f t="shared" si="1141"/>
        <v>7.8539816339744835E-3</v>
      </c>
      <c r="K5343" s="2">
        <f>EXP(-9.81042+1.86563*LN(F5343)+1.0563*LN(G5343))</f>
        <v>1.285292313179332E-2</v>
      </c>
      <c r="L5343" t="s">
        <v>13</v>
      </c>
    </row>
    <row r="5344" spans="1:12" hidden="1" x14ac:dyDescent="0.3">
      <c r="A5344">
        <v>64</v>
      </c>
      <c r="B5344">
        <v>161</v>
      </c>
      <c r="C5344">
        <v>1</v>
      </c>
      <c r="D5344">
        <v>10</v>
      </c>
      <c r="E5344" t="s">
        <v>12</v>
      </c>
      <c r="F5344">
        <v>25</v>
      </c>
      <c r="G5344">
        <v>6</v>
      </c>
      <c r="J5344" s="1">
        <f t="shared" si="1141"/>
        <v>4.9087385212340517E-2</v>
      </c>
      <c r="K5344" s="2">
        <f t="shared" ref="K5344:K5352" si="1151">EXP(-9.7663+1.83097*LN(F5344)+1.09511*LN(G5344))</f>
        <v>0.14801210491524977</v>
      </c>
      <c r="L5344" t="s">
        <v>17</v>
      </c>
    </row>
    <row r="5345" spans="1:12" hidden="1" x14ac:dyDescent="0.3">
      <c r="A5345">
        <v>64</v>
      </c>
      <c r="B5345">
        <v>161</v>
      </c>
      <c r="C5345">
        <v>1</v>
      </c>
      <c r="D5345">
        <v>24</v>
      </c>
      <c r="E5345" t="s">
        <v>15</v>
      </c>
      <c r="F5345">
        <v>5</v>
      </c>
      <c r="G5345">
        <v>3</v>
      </c>
      <c r="J5345" s="1">
        <f t="shared" si="1141"/>
        <v>1.9634954084936209E-3</v>
      </c>
      <c r="K5345" s="2">
        <f t="shared" si="1151"/>
        <v>3.6378364277704512E-3</v>
      </c>
      <c r="L5345" t="s">
        <v>13</v>
      </c>
    </row>
    <row r="5346" spans="1:12" hidden="1" x14ac:dyDescent="0.3">
      <c r="A5346">
        <v>64</v>
      </c>
      <c r="B5346">
        <v>161</v>
      </c>
      <c r="C5346">
        <v>1</v>
      </c>
      <c r="D5346">
        <v>24</v>
      </c>
      <c r="E5346" t="s">
        <v>15</v>
      </c>
      <c r="F5346">
        <v>10</v>
      </c>
      <c r="G5346">
        <v>5</v>
      </c>
      <c r="J5346" s="1">
        <f t="shared" si="1141"/>
        <v>7.8539816339744835E-3</v>
      </c>
      <c r="K5346" s="2">
        <f t="shared" si="1151"/>
        <v>2.2644818432641822E-2</v>
      </c>
      <c r="L5346" t="s">
        <v>13</v>
      </c>
    </row>
    <row r="5347" spans="1:12" hidden="1" x14ac:dyDescent="0.3">
      <c r="A5347">
        <v>64</v>
      </c>
      <c r="B5347">
        <v>161</v>
      </c>
      <c r="C5347">
        <v>1</v>
      </c>
      <c r="D5347">
        <v>24</v>
      </c>
      <c r="E5347" t="s">
        <v>15</v>
      </c>
      <c r="F5347">
        <v>15</v>
      </c>
      <c r="G5347">
        <v>6</v>
      </c>
      <c r="J5347" s="1">
        <f t="shared" si="1141"/>
        <v>1.7671458676442587E-2</v>
      </c>
      <c r="K5347" s="2">
        <f t="shared" si="1151"/>
        <v>5.8089659363338444E-2</v>
      </c>
      <c r="L5347" t="s">
        <v>13</v>
      </c>
    </row>
    <row r="5348" spans="1:12" hidden="1" x14ac:dyDescent="0.3">
      <c r="A5348">
        <v>64</v>
      </c>
      <c r="B5348">
        <v>161</v>
      </c>
      <c r="C5348">
        <v>1</v>
      </c>
      <c r="D5348">
        <v>24</v>
      </c>
      <c r="E5348" t="s">
        <v>15</v>
      </c>
      <c r="F5348">
        <v>10</v>
      </c>
      <c r="G5348">
        <v>6</v>
      </c>
      <c r="J5348" s="1">
        <f t="shared" si="1141"/>
        <v>7.8539816339744835E-3</v>
      </c>
      <c r="K5348" s="2">
        <f t="shared" si="1151"/>
        <v>2.7649101142956961E-2</v>
      </c>
      <c r="L5348" t="s">
        <v>13</v>
      </c>
    </row>
    <row r="5349" spans="1:12" hidden="1" x14ac:dyDescent="0.3">
      <c r="A5349">
        <v>64</v>
      </c>
      <c r="B5349">
        <v>161</v>
      </c>
      <c r="C5349">
        <v>1</v>
      </c>
      <c r="D5349">
        <v>24</v>
      </c>
      <c r="E5349" t="s">
        <v>15</v>
      </c>
      <c r="F5349">
        <v>5</v>
      </c>
      <c r="G5349">
        <v>6</v>
      </c>
      <c r="J5349" s="1">
        <f t="shared" si="1141"/>
        <v>1.9634954084936209E-3</v>
      </c>
      <c r="K5349" s="2">
        <f t="shared" si="1151"/>
        <v>7.7714870209617563E-3</v>
      </c>
      <c r="L5349" t="s">
        <v>13</v>
      </c>
    </row>
    <row r="5350" spans="1:12" hidden="1" x14ac:dyDescent="0.3">
      <c r="A5350">
        <v>64</v>
      </c>
      <c r="B5350">
        <v>161</v>
      </c>
      <c r="C5350">
        <v>1</v>
      </c>
      <c r="D5350">
        <v>22</v>
      </c>
      <c r="E5350" t="s">
        <v>15</v>
      </c>
      <c r="F5350">
        <v>5</v>
      </c>
      <c r="G5350">
        <v>3</v>
      </c>
      <c r="J5350" s="1">
        <f t="shared" si="1141"/>
        <v>1.9634954084936209E-3</v>
      </c>
      <c r="K5350" s="2">
        <f t="shared" si="1151"/>
        <v>3.6378364277704512E-3</v>
      </c>
      <c r="L5350" t="s">
        <v>13</v>
      </c>
    </row>
    <row r="5351" spans="1:12" hidden="1" x14ac:dyDescent="0.3">
      <c r="A5351">
        <v>64</v>
      </c>
      <c r="B5351">
        <v>161</v>
      </c>
      <c r="C5351">
        <v>1</v>
      </c>
      <c r="D5351">
        <v>10</v>
      </c>
      <c r="E5351" t="s">
        <v>12</v>
      </c>
      <c r="F5351">
        <v>5</v>
      </c>
      <c r="G5351">
        <v>3</v>
      </c>
      <c r="J5351" s="1">
        <f t="shared" si="1141"/>
        <v>1.9634954084936209E-3</v>
      </c>
      <c r="K5351" s="2">
        <f t="shared" si="1151"/>
        <v>3.6378364277704512E-3</v>
      </c>
      <c r="L5351" t="s">
        <v>13</v>
      </c>
    </row>
    <row r="5352" spans="1:12" hidden="1" x14ac:dyDescent="0.3">
      <c r="A5352">
        <v>64</v>
      </c>
      <c r="B5352">
        <v>161</v>
      </c>
      <c r="C5352">
        <v>1</v>
      </c>
      <c r="D5352">
        <v>14</v>
      </c>
      <c r="E5352" t="s">
        <v>14</v>
      </c>
      <c r="F5352">
        <v>5</v>
      </c>
      <c r="G5352">
        <v>3</v>
      </c>
      <c r="J5352" s="1">
        <f t="shared" si="1141"/>
        <v>1.9634954084936209E-3</v>
      </c>
      <c r="K5352" s="2">
        <f t="shared" si="1151"/>
        <v>3.6378364277704512E-3</v>
      </c>
      <c r="L5352" t="s">
        <v>13</v>
      </c>
    </row>
    <row r="5353" spans="1:12" hidden="1" x14ac:dyDescent="0.3">
      <c r="A5353">
        <v>65</v>
      </c>
      <c r="B5353">
        <v>181</v>
      </c>
      <c r="C5353">
        <v>1</v>
      </c>
      <c r="D5353">
        <v>24</v>
      </c>
      <c r="E5353" t="s">
        <v>18</v>
      </c>
      <c r="F5353">
        <v>10</v>
      </c>
      <c r="G5353">
        <v>5</v>
      </c>
      <c r="J5353" s="1">
        <f t="shared" si="1141"/>
        <v>7.8539816339744835E-3</v>
      </c>
      <c r="K5353" s="2">
        <f>EXP(-9.81042+1.86563*LN(F5353)+1.0563*LN(G5353))</f>
        <v>2.2046555420420225E-2</v>
      </c>
      <c r="L5353" t="s">
        <v>13</v>
      </c>
    </row>
    <row r="5354" spans="1:12" hidden="1" x14ac:dyDescent="0.3">
      <c r="A5354">
        <v>65</v>
      </c>
      <c r="B5354">
        <v>181</v>
      </c>
      <c r="C5354">
        <v>1</v>
      </c>
      <c r="D5354">
        <v>10</v>
      </c>
      <c r="E5354" t="s">
        <v>12</v>
      </c>
      <c r="F5354">
        <v>10</v>
      </c>
      <c r="G5354">
        <v>3</v>
      </c>
      <c r="J5354" s="1">
        <f t="shared" si="1141"/>
        <v>7.8539816339744835E-3</v>
      </c>
      <c r="K5354" s="2">
        <f t="shared" ref="K5354:K5355" si="1152">EXP(-9.7663+1.83097*LN(F5354)+1.09511*LN(G5354))</f>
        <v>1.2942556175112916E-2</v>
      </c>
      <c r="L5354" t="s">
        <v>13</v>
      </c>
    </row>
    <row r="5355" spans="1:12" hidden="1" x14ac:dyDescent="0.3">
      <c r="A5355">
        <v>65</v>
      </c>
      <c r="B5355">
        <v>181</v>
      </c>
      <c r="C5355">
        <v>1</v>
      </c>
      <c r="D5355">
        <v>10</v>
      </c>
      <c r="E5355" t="s">
        <v>12</v>
      </c>
      <c r="F5355">
        <v>5</v>
      </c>
      <c r="G5355">
        <v>3</v>
      </c>
      <c r="J5355" s="1">
        <f t="shared" si="1141"/>
        <v>1.9634954084936209E-3</v>
      </c>
      <c r="K5355" s="2">
        <f t="shared" si="1152"/>
        <v>3.6378364277704512E-3</v>
      </c>
      <c r="L5355" t="s">
        <v>13</v>
      </c>
    </row>
    <row r="5356" spans="1:12" hidden="1" x14ac:dyDescent="0.3">
      <c r="A5356">
        <v>65</v>
      </c>
      <c r="B5356">
        <v>181</v>
      </c>
      <c r="C5356">
        <v>1</v>
      </c>
      <c r="D5356">
        <v>24</v>
      </c>
      <c r="E5356" t="s">
        <v>18</v>
      </c>
      <c r="F5356">
        <v>5</v>
      </c>
      <c r="G5356">
        <v>3</v>
      </c>
      <c r="J5356" s="1">
        <f t="shared" si="1141"/>
        <v>1.9634954084936209E-3</v>
      </c>
      <c r="K5356" s="2">
        <f>EXP(-9.81042+1.86563*LN(F5356)+1.0563*LN(G5356))</f>
        <v>3.5268851656513989E-3</v>
      </c>
      <c r="L5356" t="s">
        <v>13</v>
      </c>
    </row>
    <row r="5357" spans="1:12" hidden="1" x14ac:dyDescent="0.3">
      <c r="A5357">
        <v>65</v>
      </c>
      <c r="B5357">
        <v>181</v>
      </c>
      <c r="C5357">
        <v>1</v>
      </c>
      <c r="D5357">
        <v>14</v>
      </c>
      <c r="E5357" t="s">
        <v>14</v>
      </c>
      <c r="F5357">
        <v>5</v>
      </c>
      <c r="G5357">
        <v>3</v>
      </c>
      <c r="J5357" s="1">
        <f t="shared" si="1141"/>
        <v>1.9634954084936209E-3</v>
      </c>
      <c r="K5357" s="2">
        <f>EXP(-9.7663+1.83097*LN(F5357)+1.09511*LN(G5357))</f>
        <v>3.6378364277704512E-3</v>
      </c>
      <c r="L5357" t="s">
        <v>13</v>
      </c>
    </row>
    <row r="5358" spans="1:12" hidden="1" x14ac:dyDescent="0.3">
      <c r="A5358">
        <v>65</v>
      </c>
      <c r="B5358">
        <v>181</v>
      </c>
      <c r="C5358">
        <v>1</v>
      </c>
      <c r="D5358">
        <v>24</v>
      </c>
      <c r="E5358" t="s">
        <v>18</v>
      </c>
      <c r="F5358">
        <v>10</v>
      </c>
      <c r="G5358">
        <v>3</v>
      </c>
      <c r="J5358" s="1">
        <f t="shared" si="1141"/>
        <v>7.8539816339744835E-3</v>
      </c>
      <c r="K5358" s="2">
        <f>EXP(-9.81042+1.86563*LN(F5358)+1.0563*LN(G5358))</f>
        <v>1.285292313179332E-2</v>
      </c>
      <c r="L5358" t="s">
        <v>13</v>
      </c>
    </row>
    <row r="5359" spans="1:12" hidden="1" x14ac:dyDescent="0.3">
      <c r="A5359">
        <v>65</v>
      </c>
      <c r="B5359">
        <v>181</v>
      </c>
      <c r="C5359">
        <v>1</v>
      </c>
      <c r="D5359">
        <v>10</v>
      </c>
      <c r="E5359" t="s">
        <v>12</v>
      </c>
      <c r="F5359">
        <v>25</v>
      </c>
      <c r="G5359">
        <v>6</v>
      </c>
      <c r="J5359" s="1">
        <f t="shared" si="1141"/>
        <v>4.9087385212340517E-2</v>
      </c>
      <c r="K5359" s="2">
        <f t="shared" ref="K5359:K5365" si="1153">EXP(-9.7663+1.83097*LN(F5359)+1.09511*LN(G5359))</f>
        <v>0.14801210491524977</v>
      </c>
      <c r="L5359" t="s">
        <v>17</v>
      </c>
    </row>
    <row r="5360" spans="1:12" hidden="1" x14ac:dyDescent="0.3">
      <c r="A5360">
        <v>65</v>
      </c>
      <c r="B5360">
        <v>181</v>
      </c>
      <c r="C5360">
        <v>1</v>
      </c>
      <c r="D5360">
        <v>24</v>
      </c>
      <c r="E5360" t="s">
        <v>15</v>
      </c>
      <c r="F5360">
        <v>5</v>
      </c>
      <c r="G5360">
        <v>3</v>
      </c>
      <c r="J5360" s="1">
        <f t="shared" si="1141"/>
        <v>1.9634954084936209E-3</v>
      </c>
      <c r="K5360" s="2">
        <f t="shared" si="1153"/>
        <v>3.6378364277704512E-3</v>
      </c>
      <c r="L5360" t="s">
        <v>13</v>
      </c>
    </row>
    <row r="5361" spans="1:12" hidden="1" x14ac:dyDescent="0.3">
      <c r="A5361">
        <v>65</v>
      </c>
      <c r="B5361">
        <v>181</v>
      </c>
      <c r="C5361">
        <v>1</v>
      </c>
      <c r="D5361">
        <v>24</v>
      </c>
      <c r="E5361" t="s">
        <v>15</v>
      </c>
      <c r="F5361">
        <v>10</v>
      </c>
      <c r="G5361">
        <v>5</v>
      </c>
      <c r="J5361" s="1">
        <f t="shared" si="1141"/>
        <v>7.8539816339744835E-3</v>
      </c>
      <c r="K5361" s="2">
        <f t="shared" si="1153"/>
        <v>2.2644818432641822E-2</v>
      </c>
      <c r="L5361" t="s">
        <v>13</v>
      </c>
    </row>
    <row r="5362" spans="1:12" hidden="1" x14ac:dyDescent="0.3">
      <c r="A5362">
        <v>65</v>
      </c>
      <c r="B5362">
        <v>181</v>
      </c>
      <c r="C5362">
        <v>1</v>
      </c>
      <c r="D5362">
        <v>24</v>
      </c>
      <c r="E5362" t="s">
        <v>15</v>
      </c>
      <c r="F5362">
        <v>15</v>
      </c>
      <c r="G5362">
        <v>6</v>
      </c>
      <c r="J5362" s="1">
        <f t="shared" si="1141"/>
        <v>1.7671458676442587E-2</v>
      </c>
      <c r="K5362" s="2">
        <f t="shared" si="1153"/>
        <v>5.8089659363338444E-2</v>
      </c>
      <c r="L5362" t="s">
        <v>13</v>
      </c>
    </row>
    <row r="5363" spans="1:12" hidden="1" x14ac:dyDescent="0.3">
      <c r="A5363">
        <v>65</v>
      </c>
      <c r="B5363">
        <v>181</v>
      </c>
      <c r="C5363">
        <v>1</v>
      </c>
      <c r="D5363">
        <v>24</v>
      </c>
      <c r="E5363" t="s">
        <v>15</v>
      </c>
      <c r="F5363">
        <v>10</v>
      </c>
      <c r="G5363">
        <v>6</v>
      </c>
      <c r="J5363" s="1">
        <f t="shared" si="1141"/>
        <v>7.8539816339744835E-3</v>
      </c>
      <c r="K5363" s="2">
        <f t="shared" si="1153"/>
        <v>2.7649101142956961E-2</v>
      </c>
      <c r="L5363" t="s">
        <v>13</v>
      </c>
    </row>
    <row r="5364" spans="1:12" hidden="1" x14ac:dyDescent="0.3">
      <c r="A5364">
        <v>65</v>
      </c>
      <c r="B5364">
        <v>181</v>
      </c>
      <c r="C5364">
        <v>1</v>
      </c>
      <c r="D5364">
        <v>24</v>
      </c>
      <c r="E5364" t="s">
        <v>15</v>
      </c>
      <c r="F5364">
        <v>5</v>
      </c>
      <c r="G5364">
        <v>6</v>
      </c>
      <c r="J5364" s="1">
        <f t="shared" si="1141"/>
        <v>1.9634954084936209E-3</v>
      </c>
      <c r="K5364" s="2">
        <f t="shared" si="1153"/>
        <v>7.7714870209617563E-3</v>
      </c>
      <c r="L5364" t="s">
        <v>13</v>
      </c>
    </row>
    <row r="5365" spans="1:12" hidden="1" x14ac:dyDescent="0.3">
      <c r="A5365">
        <v>65</v>
      </c>
      <c r="B5365">
        <v>181</v>
      </c>
      <c r="C5365">
        <v>1</v>
      </c>
      <c r="D5365">
        <v>10</v>
      </c>
      <c r="E5365" t="s">
        <v>12</v>
      </c>
      <c r="F5365">
        <v>5</v>
      </c>
      <c r="G5365">
        <v>3</v>
      </c>
      <c r="J5365" s="1">
        <f t="shared" si="1141"/>
        <v>1.9634954084936209E-3</v>
      </c>
      <c r="K5365" s="2">
        <f t="shared" si="1153"/>
        <v>3.6378364277704512E-3</v>
      </c>
      <c r="L5365" t="s">
        <v>13</v>
      </c>
    </row>
    <row r="5366" spans="1:12" hidden="1" x14ac:dyDescent="0.3">
      <c r="A5366">
        <v>65</v>
      </c>
      <c r="B5366">
        <v>181</v>
      </c>
      <c r="C5366">
        <v>1</v>
      </c>
      <c r="D5366">
        <v>24</v>
      </c>
      <c r="E5366" t="s">
        <v>18</v>
      </c>
      <c r="F5366">
        <v>5</v>
      </c>
      <c r="G5366">
        <v>3</v>
      </c>
      <c r="J5366" s="1">
        <f t="shared" si="1141"/>
        <v>1.9634954084936209E-3</v>
      </c>
      <c r="K5366" s="2">
        <f t="shared" ref="K5366:K5367" si="1154">EXP(-9.81042+1.86563*LN(F5366)+1.0563*LN(G5366))</f>
        <v>3.5268851656513989E-3</v>
      </c>
      <c r="L5366" t="s">
        <v>13</v>
      </c>
    </row>
    <row r="5367" spans="1:12" hidden="1" x14ac:dyDescent="0.3">
      <c r="A5367">
        <v>65</v>
      </c>
      <c r="B5367">
        <v>181</v>
      </c>
      <c r="C5367">
        <v>1</v>
      </c>
      <c r="D5367">
        <v>24</v>
      </c>
      <c r="E5367" t="s">
        <v>18</v>
      </c>
      <c r="F5367">
        <v>10</v>
      </c>
      <c r="G5367">
        <v>6</v>
      </c>
      <c r="J5367" s="1">
        <f t="shared" si="1141"/>
        <v>7.8539816339744835E-3</v>
      </c>
      <c r="K5367" s="2">
        <f t="shared" si="1154"/>
        <v>2.6728826664807165E-2</v>
      </c>
      <c r="L5367" t="s">
        <v>13</v>
      </c>
    </row>
    <row r="5368" spans="1:12" hidden="1" x14ac:dyDescent="0.3">
      <c r="A5368">
        <v>65</v>
      </c>
      <c r="B5368">
        <v>181</v>
      </c>
      <c r="C5368">
        <v>1</v>
      </c>
      <c r="D5368">
        <v>22</v>
      </c>
      <c r="E5368" t="s">
        <v>15</v>
      </c>
      <c r="F5368">
        <v>5</v>
      </c>
      <c r="G5368">
        <v>3</v>
      </c>
      <c r="J5368" s="1">
        <f t="shared" si="1141"/>
        <v>1.9634954084936209E-3</v>
      </c>
      <c r="K5368" s="2">
        <f t="shared" ref="K5368:K5372" si="1155">EXP(-9.7663+1.83097*LN(F5368)+1.09511*LN(G5368))</f>
        <v>3.6378364277704512E-3</v>
      </c>
      <c r="L5368" t="s">
        <v>13</v>
      </c>
    </row>
    <row r="5369" spans="1:12" hidden="1" x14ac:dyDescent="0.3">
      <c r="A5369">
        <v>65</v>
      </c>
      <c r="B5369">
        <v>181</v>
      </c>
      <c r="C5369">
        <v>1</v>
      </c>
      <c r="D5369">
        <v>24</v>
      </c>
      <c r="E5369" t="s">
        <v>12</v>
      </c>
      <c r="F5369">
        <v>15</v>
      </c>
      <c r="G5369">
        <v>6</v>
      </c>
      <c r="J5369" s="1">
        <f t="shared" si="1141"/>
        <v>1.7671458676442587E-2</v>
      </c>
      <c r="K5369" s="2">
        <f t="shared" si="1155"/>
        <v>5.8089659363338444E-2</v>
      </c>
      <c r="L5369" t="s">
        <v>13</v>
      </c>
    </row>
    <row r="5370" spans="1:12" hidden="1" x14ac:dyDescent="0.3">
      <c r="A5370">
        <v>65</v>
      </c>
      <c r="B5370">
        <v>181</v>
      </c>
      <c r="C5370">
        <v>1</v>
      </c>
      <c r="D5370">
        <v>24</v>
      </c>
      <c r="E5370" t="s">
        <v>12</v>
      </c>
      <c r="F5370">
        <v>10</v>
      </c>
      <c r="G5370">
        <v>6</v>
      </c>
      <c r="J5370" s="1">
        <f t="shared" si="1141"/>
        <v>7.8539816339744835E-3</v>
      </c>
      <c r="K5370" s="2">
        <f t="shared" si="1155"/>
        <v>2.7649101142956961E-2</v>
      </c>
      <c r="L5370" t="s">
        <v>13</v>
      </c>
    </row>
    <row r="5371" spans="1:12" hidden="1" x14ac:dyDescent="0.3">
      <c r="A5371">
        <v>65</v>
      </c>
      <c r="B5371">
        <v>181</v>
      </c>
      <c r="C5371">
        <v>1</v>
      </c>
      <c r="D5371">
        <v>24</v>
      </c>
      <c r="E5371" t="s">
        <v>12</v>
      </c>
      <c r="F5371">
        <v>10</v>
      </c>
      <c r="G5371">
        <v>6</v>
      </c>
      <c r="J5371" s="1">
        <f t="shared" si="1141"/>
        <v>7.8539816339744835E-3</v>
      </c>
      <c r="K5371" s="2">
        <f t="shared" si="1155"/>
        <v>2.7649101142956961E-2</v>
      </c>
      <c r="L5371" t="s">
        <v>13</v>
      </c>
    </row>
    <row r="5372" spans="1:12" hidden="1" x14ac:dyDescent="0.3">
      <c r="A5372">
        <v>65</v>
      </c>
      <c r="B5372">
        <v>181</v>
      </c>
      <c r="C5372">
        <v>1</v>
      </c>
      <c r="D5372">
        <v>24</v>
      </c>
      <c r="E5372" t="s">
        <v>12</v>
      </c>
      <c r="F5372">
        <v>15</v>
      </c>
      <c r="G5372">
        <v>6</v>
      </c>
      <c r="J5372" s="1">
        <f t="shared" si="1141"/>
        <v>1.7671458676442587E-2</v>
      </c>
      <c r="K5372" s="2">
        <f t="shared" si="1155"/>
        <v>5.8089659363338444E-2</v>
      </c>
      <c r="L5372" t="s">
        <v>13</v>
      </c>
    </row>
    <row r="5373" spans="1:12" hidden="1" x14ac:dyDescent="0.3">
      <c r="A5373">
        <v>65</v>
      </c>
      <c r="B5373">
        <v>181</v>
      </c>
      <c r="C5373">
        <v>1</v>
      </c>
      <c r="D5373">
        <v>24</v>
      </c>
      <c r="E5373" t="s">
        <v>18</v>
      </c>
      <c r="F5373">
        <v>15</v>
      </c>
      <c r="G5373">
        <v>6</v>
      </c>
      <c r="J5373" s="1">
        <f t="shared" si="1141"/>
        <v>1.7671458676442587E-2</v>
      </c>
      <c r="K5373" s="2">
        <f>EXP(-9.81042+1.86563*LN(F5373)+1.0563*LN(G5373))</f>
        <v>5.6950957515054322E-2</v>
      </c>
      <c r="L5373" t="s">
        <v>13</v>
      </c>
    </row>
    <row r="5374" spans="1:12" hidden="1" x14ac:dyDescent="0.3">
      <c r="A5374">
        <v>65</v>
      </c>
      <c r="B5374">
        <v>181</v>
      </c>
      <c r="C5374">
        <v>1</v>
      </c>
      <c r="D5374">
        <v>24</v>
      </c>
      <c r="E5374" t="s">
        <v>12</v>
      </c>
      <c r="F5374">
        <v>15</v>
      </c>
      <c r="G5374">
        <v>6</v>
      </c>
      <c r="J5374" s="1">
        <f t="shared" si="1141"/>
        <v>1.7671458676442587E-2</v>
      </c>
      <c r="K5374" s="2">
        <f>EXP(-9.7663+1.83097*LN(F5374)+1.09511*LN(G5374))</f>
        <v>5.8089659363338444E-2</v>
      </c>
      <c r="L5374" t="s">
        <v>13</v>
      </c>
    </row>
    <row r="5375" spans="1:12" hidden="1" x14ac:dyDescent="0.3">
      <c r="A5375">
        <v>65</v>
      </c>
      <c r="B5375">
        <v>181</v>
      </c>
      <c r="C5375">
        <v>1</v>
      </c>
      <c r="D5375">
        <v>24</v>
      </c>
      <c r="E5375" t="s">
        <v>18</v>
      </c>
      <c r="F5375">
        <v>10</v>
      </c>
      <c r="G5375">
        <v>6</v>
      </c>
      <c r="J5375" s="1">
        <f t="shared" si="1141"/>
        <v>7.8539816339744835E-3</v>
      </c>
      <c r="K5375" s="2">
        <f t="shared" ref="K5375:K5376" si="1156">EXP(-9.81042+1.86563*LN(F5375)+1.0563*LN(G5375))</f>
        <v>2.6728826664807165E-2</v>
      </c>
      <c r="L5375" t="s">
        <v>13</v>
      </c>
    </row>
    <row r="5376" spans="1:12" hidden="1" x14ac:dyDescent="0.3">
      <c r="A5376">
        <v>65</v>
      </c>
      <c r="B5376">
        <v>181</v>
      </c>
      <c r="C5376">
        <v>1</v>
      </c>
      <c r="D5376">
        <v>2</v>
      </c>
      <c r="E5376" t="s">
        <v>16</v>
      </c>
      <c r="F5376">
        <v>10</v>
      </c>
      <c r="G5376">
        <v>10</v>
      </c>
      <c r="J5376" s="1">
        <f t="shared" si="1141"/>
        <v>7.8539816339744835E-3</v>
      </c>
      <c r="K5376" s="2">
        <f t="shared" si="1156"/>
        <v>4.5847824058857317E-2</v>
      </c>
      <c r="L5376" t="s">
        <v>13</v>
      </c>
    </row>
    <row r="5377" spans="1:12" hidden="1" x14ac:dyDescent="0.3">
      <c r="A5377">
        <v>65</v>
      </c>
      <c r="B5377">
        <v>181</v>
      </c>
      <c r="C5377">
        <v>1</v>
      </c>
      <c r="D5377">
        <v>14</v>
      </c>
      <c r="E5377" t="s">
        <v>14</v>
      </c>
      <c r="F5377">
        <v>5</v>
      </c>
      <c r="G5377">
        <v>3</v>
      </c>
      <c r="J5377" s="1">
        <f t="shared" si="1141"/>
        <v>1.9634954084936209E-3</v>
      </c>
      <c r="K5377" s="2">
        <f t="shared" ref="K5377:K5378" si="1157">EXP(-9.7663+1.83097*LN(F5377)+1.09511*LN(G5377))</f>
        <v>3.6378364277704512E-3</v>
      </c>
      <c r="L5377" t="s">
        <v>13</v>
      </c>
    </row>
    <row r="5378" spans="1:12" hidden="1" x14ac:dyDescent="0.3">
      <c r="A5378">
        <v>65</v>
      </c>
      <c r="B5378">
        <v>181</v>
      </c>
      <c r="C5378">
        <v>1</v>
      </c>
      <c r="D5378">
        <v>14</v>
      </c>
      <c r="E5378" t="s">
        <v>14</v>
      </c>
      <c r="F5378">
        <v>5</v>
      </c>
      <c r="G5378">
        <v>3</v>
      </c>
      <c r="J5378" s="1">
        <f t="shared" si="1141"/>
        <v>1.9634954084936209E-3</v>
      </c>
      <c r="K5378" s="2">
        <f t="shared" si="1157"/>
        <v>3.6378364277704512E-3</v>
      </c>
      <c r="L5378" t="s">
        <v>13</v>
      </c>
    </row>
    <row r="5379" spans="1:12" hidden="1" x14ac:dyDescent="0.3">
      <c r="A5379">
        <v>65</v>
      </c>
      <c r="B5379">
        <v>181</v>
      </c>
      <c r="C5379">
        <v>1</v>
      </c>
      <c r="D5379">
        <v>2</v>
      </c>
      <c r="E5379" t="s">
        <v>16</v>
      </c>
      <c r="F5379">
        <v>10</v>
      </c>
      <c r="G5379">
        <v>10</v>
      </c>
      <c r="J5379" s="1">
        <f t="shared" ref="J5379:J5442" si="1158">((F5379*F5379/10000)*(PI()/4*C5379))</f>
        <v>7.8539816339744835E-3</v>
      </c>
      <c r="K5379" s="2">
        <f>EXP(-9.81042+1.86563*LN(F5379)+1.0563*LN(G5379))</f>
        <v>4.5847824058857317E-2</v>
      </c>
      <c r="L5379" t="s">
        <v>13</v>
      </c>
    </row>
    <row r="5380" spans="1:12" hidden="1" x14ac:dyDescent="0.3">
      <c r="A5380">
        <v>65</v>
      </c>
      <c r="B5380">
        <v>181</v>
      </c>
      <c r="C5380">
        <v>1</v>
      </c>
      <c r="D5380">
        <v>24</v>
      </c>
      <c r="E5380" t="s">
        <v>12</v>
      </c>
      <c r="F5380">
        <v>10</v>
      </c>
      <c r="G5380">
        <v>6</v>
      </c>
      <c r="J5380" s="1">
        <f t="shared" si="1158"/>
        <v>7.8539816339744835E-3</v>
      </c>
      <c r="K5380" s="2">
        <f t="shared" ref="K5380:K5383" si="1159">EXP(-9.7663+1.83097*LN(F5380)+1.09511*LN(G5380))</f>
        <v>2.7649101142956961E-2</v>
      </c>
      <c r="L5380" t="s">
        <v>13</v>
      </c>
    </row>
    <row r="5381" spans="1:12" hidden="1" x14ac:dyDescent="0.3">
      <c r="A5381">
        <v>65</v>
      </c>
      <c r="B5381">
        <v>181</v>
      </c>
      <c r="C5381">
        <v>1</v>
      </c>
      <c r="D5381">
        <v>24</v>
      </c>
      <c r="E5381" t="s">
        <v>12</v>
      </c>
      <c r="F5381">
        <v>15</v>
      </c>
      <c r="G5381">
        <v>6</v>
      </c>
      <c r="J5381" s="1">
        <f t="shared" si="1158"/>
        <v>1.7671458676442587E-2</v>
      </c>
      <c r="K5381" s="2">
        <f t="shared" si="1159"/>
        <v>5.8089659363338444E-2</v>
      </c>
      <c r="L5381" t="s">
        <v>13</v>
      </c>
    </row>
    <row r="5382" spans="1:12" hidden="1" x14ac:dyDescent="0.3">
      <c r="A5382">
        <v>65</v>
      </c>
      <c r="B5382">
        <v>181</v>
      </c>
      <c r="C5382">
        <v>1</v>
      </c>
      <c r="D5382">
        <v>24</v>
      </c>
      <c r="E5382" t="s">
        <v>12</v>
      </c>
      <c r="F5382">
        <v>15</v>
      </c>
      <c r="G5382">
        <v>6</v>
      </c>
      <c r="J5382" s="1">
        <f t="shared" si="1158"/>
        <v>1.7671458676442587E-2</v>
      </c>
      <c r="K5382" s="2">
        <f t="shared" si="1159"/>
        <v>5.8089659363338444E-2</v>
      </c>
      <c r="L5382" t="s">
        <v>13</v>
      </c>
    </row>
    <row r="5383" spans="1:12" hidden="1" x14ac:dyDescent="0.3">
      <c r="A5383">
        <v>65</v>
      </c>
      <c r="B5383">
        <v>181</v>
      </c>
      <c r="C5383">
        <v>1</v>
      </c>
      <c r="D5383">
        <v>24</v>
      </c>
      <c r="E5383" t="s">
        <v>12</v>
      </c>
      <c r="F5383">
        <v>10</v>
      </c>
      <c r="G5383">
        <v>6</v>
      </c>
      <c r="J5383" s="1">
        <f t="shared" si="1158"/>
        <v>7.8539816339744835E-3</v>
      </c>
      <c r="K5383" s="2">
        <f t="shared" si="1159"/>
        <v>2.7649101142956961E-2</v>
      </c>
      <c r="L5383" t="s">
        <v>13</v>
      </c>
    </row>
    <row r="5384" spans="1:12" hidden="1" x14ac:dyDescent="0.3">
      <c r="A5384">
        <v>65</v>
      </c>
      <c r="B5384">
        <v>181</v>
      </c>
      <c r="C5384">
        <v>1</v>
      </c>
      <c r="D5384">
        <v>2</v>
      </c>
      <c r="E5384" t="s">
        <v>16</v>
      </c>
      <c r="F5384">
        <v>10</v>
      </c>
      <c r="G5384">
        <v>10</v>
      </c>
      <c r="J5384" s="1">
        <f t="shared" si="1158"/>
        <v>7.8539816339744835E-3</v>
      </c>
      <c r="K5384" s="2">
        <f>EXP(-9.81042+1.86563*LN(F5384)+1.0563*LN(G5384))</f>
        <v>4.5847824058857317E-2</v>
      </c>
      <c r="L5384" t="s">
        <v>13</v>
      </c>
    </row>
    <row r="5385" spans="1:12" hidden="1" x14ac:dyDescent="0.3">
      <c r="A5385">
        <v>65</v>
      </c>
      <c r="B5385">
        <v>181</v>
      </c>
      <c r="C5385">
        <v>1</v>
      </c>
      <c r="D5385">
        <v>10</v>
      </c>
      <c r="E5385" t="s">
        <v>12</v>
      </c>
      <c r="F5385">
        <v>5</v>
      </c>
      <c r="G5385">
        <v>3</v>
      </c>
      <c r="J5385" s="1">
        <f t="shared" si="1158"/>
        <v>1.9634954084936209E-3</v>
      </c>
      <c r="K5385" s="2">
        <f>EXP(-9.7663+1.83097*LN(F5385)+1.09511*LN(G5385))</f>
        <v>3.6378364277704512E-3</v>
      </c>
      <c r="L5385" t="s">
        <v>13</v>
      </c>
    </row>
    <row r="5386" spans="1:12" hidden="1" x14ac:dyDescent="0.3">
      <c r="A5386">
        <v>65</v>
      </c>
      <c r="B5386">
        <v>181</v>
      </c>
      <c r="C5386">
        <v>1</v>
      </c>
      <c r="D5386">
        <v>24</v>
      </c>
      <c r="E5386" t="s">
        <v>18</v>
      </c>
      <c r="F5386">
        <v>5</v>
      </c>
      <c r="G5386">
        <v>3</v>
      </c>
      <c r="J5386" s="1">
        <f t="shared" si="1158"/>
        <v>1.9634954084936209E-3</v>
      </c>
      <c r="K5386" s="2">
        <f t="shared" ref="K5386:K5387" si="1160">EXP(-9.81042+1.86563*LN(F5386)+1.0563*LN(G5386))</f>
        <v>3.5268851656513989E-3</v>
      </c>
      <c r="L5386" t="s">
        <v>13</v>
      </c>
    </row>
    <row r="5387" spans="1:12" hidden="1" x14ac:dyDescent="0.3">
      <c r="A5387">
        <v>65</v>
      </c>
      <c r="B5387">
        <v>181</v>
      </c>
      <c r="C5387">
        <v>1</v>
      </c>
      <c r="D5387">
        <v>24</v>
      </c>
      <c r="E5387" t="s">
        <v>18</v>
      </c>
      <c r="F5387">
        <v>10</v>
      </c>
      <c r="G5387">
        <v>6</v>
      </c>
      <c r="J5387" s="1">
        <f t="shared" si="1158"/>
        <v>7.8539816339744835E-3</v>
      </c>
      <c r="K5387" s="2">
        <f t="shared" si="1160"/>
        <v>2.6728826664807165E-2</v>
      </c>
      <c r="L5387" t="s">
        <v>13</v>
      </c>
    </row>
    <row r="5388" spans="1:12" hidden="1" x14ac:dyDescent="0.3">
      <c r="A5388">
        <v>65</v>
      </c>
      <c r="B5388">
        <v>181</v>
      </c>
      <c r="C5388">
        <v>1</v>
      </c>
      <c r="D5388">
        <v>22</v>
      </c>
      <c r="E5388" t="s">
        <v>15</v>
      </c>
      <c r="F5388">
        <v>5</v>
      </c>
      <c r="G5388">
        <v>3</v>
      </c>
      <c r="J5388" s="1">
        <f t="shared" si="1158"/>
        <v>1.9634954084936209E-3</v>
      </c>
      <c r="K5388" s="2">
        <f t="shared" ref="K5388:K5392" si="1161">EXP(-9.7663+1.83097*LN(F5388)+1.09511*LN(G5388))</f>
        <v>3.6378364277704512E-3</v>
      </c>
      <c r="L5388" t="s">
        <v>13</v>
      </c>
    </row>
    <row r="5389" spans="1:12" hidden="1" x14ac:dyDescent="0.3">
      <c r="A5389">
        <v>65</v>
      </c>
      <c r="B5389">
        <v>181</v>
      </c>
      <c r="C5389">
        <v>1</v>
      </c>
      <c r="D5389">
        <v>24</v>
      </c>
      <c r="E5389" t="s">
        <v>12</v>
      </c>
      <c r="F5389">
        <v>15</v>
      </c>
      <c r="G5389">
        <v>6</v>
      </c>
      <c r="J5389" s="1">
        <f t="shared" si="1158"/>
        <v>1.7671458676442587E-2</v>
      </c>
      <c r="K5389" s="2">
        <f t="shared" si="1161"/>
        <v>5.8089659363338444E-2</v>
      </c>
      <c r="L5389" t="s">
        <v>13</v>
      </c>
    </row>
    <row r="5390" spans="1:12" hidden="1" x14ac:dyDescent="0.3">
      <c r="A5390">
        <v>65</v>
      </c>
      <c r="B5390">
        <v>181</v>
      </c>
      <c r="C5390">
        <v>1</v>
      </c>
      <c r="D5390">
        <v>24</v>
      </c>
      <c r="E5390" t="s">
        <v>12</v>
      </c>
      <c r="F5390">
        <v>10</v>
      </c>
      <c r="G5390">
        <v>6</v>
      </c>
      <c r="J5390" s="1">
        <f t="shared" si="1158"/>
        <v>7.8539816339744835E-3</v>
      </c>
      <c r="K5390" s="2">
        <f t="shared" si="1161"/>
        <v>2.7649101142956961E-2</v>
      </c>
      <c r="L5390" t="s">
        <v>13</v>
      </c>
    </row>
    <row r="5391" spans="1:12" hidden="1" x14ac:dyDescent="0.3">
      <c r="A5391">
        <v>65</v>
      </c>
      <c r="B5391">
        <v>181</v>
      </c>
      <c r="C5391">
        <v>1</v>
      </c>
      <c r="D5391">
        <v>24</v>
      </c>
      <c r="E5391" t="s">
        <v>12</v>
      </c>
      <c r="F5391">
        <v>10</v>
      </c>
      <c r="G5391">
        <v>6</v>
      </c>
      <c r="J5391" s="1">
        <f t="shared" si="1158"/>
        <v>7.8539816339744835E-3</v>
      </c>
      <c r="K5391" s="2">
        <f t="shared" si="1161"/>
        <v>2.7649101142956961E-2</v>
      </c>
      <c r="L5391" t="s">
        <v>13</v>
      </c>
    </row>
    <row r="5392" spans="1:12" hidden="1" x14ac:dyDescent="0.3">
      <c r="A5392">
        <v>65</v>
      </c>
      <c r="B5392">
        <v>181</v>
      </c>
      <c r="C5392">
        <v>1</v>
      </c>
      <c r="D5392">
        <v>24</v>
      </c>
      <c r="E5392" t="s">
        <v>12</v>
      </c>
      <c r="F5392">
        <v>15</v>
      </c>
      <c r="G5392">
        <v>6</v>
      </c>
      <c r="J5392" s="1">
        <f t="shared" si="1158"/>
        <v>1.7671458676442587E-2</v>
      </c>
      <c r="K5392" s="2">
        <f t="shared" si="1161"/>
        <v>5.8089659363338444E-2</v>
      </c>
      <c r="L5392" t="s">
        <v>13</v>
      </c>
    </row>
    <row r="5393" spans="1:12" hidden="1" x14ac:dyDescent="0.3">
      <c r="A5393">
        <v>65</v>
      </c>
      <c r="B5393">
        <v>181</v>
      </c>
      <c r="C5393">
        <v>1</v>
      </c>
      <c r="D5393">
        <v>24</v>
      </c>
      <c r="E5393" t="s">
        <v>18</v>
      </c>
      <c r="F5393">
        <v>15</v>
      </c>
      <c r="G5393">
        <v>6</v>
      </c>
      <c r="J5393" s="1">
        <f t="shared" si="1158"/>
        <v>1.7671458676442587E-2</v>
      </c>
      <c r="K5393" s="2">
        <f t="shared" ref="K5393:K5394" si="1162">EXP(-9.81042+1.86563*LN(F5393)+1.0563*LN(G5393))</f>
        <v>5.6950957515054322E-2</v>
      </c>
      <c r="L5393" t="s">
        <v>13</v>
      </c>
    </row>
    <row r="5394" spans="1:12" hidden="1" x14ac:dyDescent="0.3">
      <c r="A5394">
        <v>65</v>
      </c>
      <c r="B5394">
        <v>181</v>
      </c>
      <c r="C5394">
        <v>1</v>
      </c>
      <c r="D5394">
        <v>24</v>
      </c>
      <c r="E5394" t="s">
        <v>18</v>
      </c>
      <c r="F5394">
        <v>10</v>
      </c>
      <c r="G5394">
        <v>6</v>
      </c>
      <c r="J5394" s="1">
        <f t="shared" si="1158"/>
        <v>7.8539816339744835E-3</v>
      </c>
      <c r="K5394" s="2">
        <f t="shared" si="1162"/>
        <v>2.6728826664807165E-2</v>
      </c>
      <c r="L5394" t="s">
        <v>13</v>
      </c>
    </row>
    <row r="5395" spans="1:12" hidden="1" x14ac:dyDescent="0.3">
      <c r="A5395">
        <v>65</v>
      </c>
      <c r="B5395">
        <v>181</v>
      </c>
      <c r="C5395">
        <v>1</v>
      </c>
      <c r="D5395">
        <v>24</v>
      </c>
      <c r="E5395" t="s">
        <v>12</v>
      </c>
      <c r="F5395">
        <v>5</v>
      </c>
      <c r="G5395">
        <v>6</v>
      </c>
      <c r="J5395" s="1">
        <f t="shared" si="1158"/>
        <v>1.9634954084936209E-3</v>
      </c>
      <c r="K5395" s="2">
        <f>EXP(-9.7663+1.83097*LN(F5395)+1.09511*LN(G5395))</f>
        <v>7.7714870209617563E-3</v>
      </c>
      <c r="L5395" t="s">
        <v>13</v>
      </c>
    </row>
    <row r="5396" spans="1:12" hidden="1" x14ac:dyDescent="0.3">
      <c r="A5396">
        <v>65</v>
      </c>
      <c r="B5396">
        <v>181</v>
      </c>
      <c r="C5396">
        <v>1</v>
      </c>
      <c r="D5396">
        <v>2</v>
      </c>
      <c r="E5396" t="s">
        <v>16</v>
      </c>
      <c r="F5396">
        <v>15</v>
      </c>
      <c r="G5396">
        <v>10</v>
      </c>
      <c r="H5396">
        <v>26</v>
      </c>
      <c r="I5396">
        <v>7</v>
      </c>
      <c r="J5396" s="1">
        <f t="shared" si="1158"/>
        <v>1.7671458676442587E-2</v>
      </c>
      <c r="K5396" s="2">
        <f>EXP(-9.81042+1.86563*LN(F5396)+1.0563*LN(G5396))</f>
        <v>9.7687695493628809E-2</v>
      </c>
      <c r="L5396" t="s">
        <v>13</v>
      </c>
    </row>
    <row r="5397" spans="1:12" hidden="1" x14ac:dyDescent="0.3">
      <c r="A5397">
        <v>65</v>
      </c>
      <c r="B5397">
        <v>181</v>
      </c>
      <c r="C5397">
        <v>1</v>
      </c>
      <c r="D5397">
        <v>10</v>
      </c>
      <c r="E5397" t="s">
        <v>12</v>
      </c>
      <c r="F5397">
        <v>10</v>
      </c>
      <c r="G5397">
        <v>3</v>
      </c>
      <c r="J5397" s="1">
        <f t="shared" si="1158"/>
        <v>7.8539816339744835E-3</v>
      </c>
      <c r="K5397" s="2">
        <f t="shared" ref="K5397:K5398" si="1163">EXP(-9.7663+1.83097*LN(F5397)+1.09511*LN(G5397))</f>
        <v>1.2942556175112916E-2</v>
      </c>
      <c r="L5397" t="s">
        <v>13</v>
      </c>
    </row>
    <row r="5398" spans="1:12" hidden="1" x14ac:dyDescent="0.3">
      <c r="A5398">
        <v>65</v>
      </c>
      <c r="B5398">
        <v>181</v>
      </c>
      <c r="C5398">
        <v>1</v>
      </c>
      <c r="D5398">
        <v>14</v>
      </c>
      <c r="E5398" t="s">
        <v>14</v>
      </c>
      <c r="F5398">
        <v>5</v>
      </c>
      <c r="G5398">
        <v>3</v>
      </c>
      <c r="J5398" s="1">
        <f t="shared" si="1158"/>
        <v>1.9634954084936209E-3</v>
      </c>
      <c r="K5398" s="2">
        <f t="shared" si="1163"/>
        <v>3.6378364277704512E-3</v>
      </c>
      <c r="L5398" t="s">
        <v>13</v>
      </c>
    </row>
    <row r="5399" spans="1:12" hidden="1" x14ac:dyDescent="0.3">
      <c r="A5399">
        <v>65</v>
      </c>
      <c r="B5399">
        <v>181</v>
      </c>
      <c r="C5399">
        <v>1</v>
      </c>
      <c r="D5399">
        <v>2</v>
      </c>
      <c r="E5399" t="s">
        <v>16</v>
      </c>
      <c r="F5399">
        <v>10</v>
      </c>
      <c r="G5399">
        <v>10</v>
      </c>
      <c r="J5399" s="1">
        <f t="shared" si="1158"/>
        <v>7.8539816339744835E-3</v>
      </c>
      <c r="K5399" s="2">
        <f>EXP(-9.81042+1.86563*LN(F5399)+1.0563*LN(G5399))</f>
        <v>4.5847824058857317E-2</v>
      </c>
      <c r="L5399" t="s">
        <v>13</v>
      </c>
    </row>
    <row r="5400" spans="1:12" hidden="1" x14ac:dyDescent="0.3">
      <c r="A5400">
        <v>65</v>
      </c>
      <c r="B5400">
        <v>181</v>
      </c>
      <c r="C5400">
        <v>1</v>
      </c>
      <c r="D5400">
        <v>24</v>
      </c>
      <c r="E5400" t="s">
        <v>12</v>
      </c>
      <c r="F5400">
        <v>15</v>
      </c>
      <c r="G5400">
        <v>6</v>
      </c>
      <c r="J5400" s="1">
        <f t="shared" si="1158"/>
        <v>1.7671458676442587E-2</v>
      </c>
      <c r="K5400" s="2">
        <f t="shared" ref="K5400:K5401" si="1164">EXP(-9.7663+1.83097*LN(F5400)+1.09511*LN(G5400))</f>
        <v>5.8089659363338444E-2</v>
      </c>
      <c r="L5400" t="s">
        <v>13</v>
      </c>
    </row>
    <row r="5401" spans="1:12" hidden="1" x14ac:dyDescent="0.3">
      <c r="A5401">
        <v>66</v>
      </c>
      <c r="B5401">
        <v>180</v>
      </c>
      <c r="C5401">
        <v>1</v>
      </c>
      <c r="D5401">
        <v>10</v>
      </c>
      <c r="E5401" t="s">
        <v>12</v>
      </c>
      <c r="F5401">
        <v>5</v>
      </c>
      <c r="G5401">
        <v>3</v>
      </c>
      <c r="J5401" s="1">
        <f t="shared" si="1158"/>
        <v>1.9634954084936209E-3</v>
      </c>
      <c r="K5401" s="2">
        <f t="shared" si="1164"/>
        <v>3.6378364277704512E-3</v>
      </c>
      <c r="L5401" t="s">
        <v>13</v>
      </c>
    </row>
    <row r="5402" spans="1:12" hidden="1" x14ac:dyDescent="0.3">
      <c r="A5402">
        <v>66</v>
      </c>
      <c r="B5402">
        <v>180</v>
      </c>
      <c r="C5402">
        <v>1</v>
      </c>
      <c r="D5402">
        <v>24</v>
      </c>
      <c r="E5402" t="s">
        <v>18</v>
      </c>
      <c r="F5402">
        <v>5</v>
      </c>
      <c r="G5402">
        <v>3</v>
      </c>
      <c r="J5402" s="1">
        <f t="shared" si="1158"/>
        <v>1.9634954084936209E-3</v>
      </c>
      <c r="K5402" s="2">
        <f t="shared" ref="K5402:K5403" si="1165">EXP(-9.81042+1.86563*LN(F5402)+1.0563*LN(G5402))</f>
        <v>3.5268851656513989E-3</v>
      </c>
      <c r="L5402" t="s">
        <v>13</v>
      </c>
    </row>
    <row r="5403" spans="1:12" hidden="1" x14ac:dyDescent="0.3">
      <c r="A5403">
        <v>66</v>
      </c>
      <c r="B5403">
        <v>180</v>
      </c>
      <c r="C5403">
        <v>1</v>
      </c>
      <c r="D5403">
        <v>24</v>
      </c>
      <c r="E5403" t="s">
        <v>18</v>
      </c>
      <c r="F5403">
        <v>10</v>
      </c>
      <c r="G5403">
        <v>6</v>
      </c>
      <c r="J5403" s="1">
        <f t="shared" si="1158"/>
        <v>7.8539816339744835E-3</v>
      </c>
      <c r="K5403" s="2">
        <f t="shared" si="1165"/>
        <v>2.6728826664807165E-2</v>
      </c>
      <c r="L5403" t="s">
        <v>13</v>
      </c>
    </row>
    <row r="5404" spans="1:12" hidden="1" x14ac:dyDescent="0.3">
      <c r="A5404">
        <v>66</v>
      </c>
      <c r="B5404">
        <v>180</v>
      </c>
      <c r="C5404">
        <v>1</v>
      </c>
      <c r="D5404">
        <v>22</v>
      </c>
      <c r="E5404" t="s">
        <v>15</v>
      </c>
      <c r="F5404">
        <v>5</v>
      </c>
      <c r="G5404">
        <v>3</v>
      </c>
      <c r="J5404" s="1">
        <f t="shared" si="1158"/>
        <v>1.9634954084936209E-3</v>
      </c>
      <c r="K5404" s="2">
        <f t="shared" ref="K5404:K5407" si="1166">EXP(-9.7663+1.83097*LN(F5404)+1.09511*LN(G5404))</f>
        <v>3.6378364277704512E-3</v>
      </c>
      <c r="L5404" t="s">
        <v>13</v>
      </c>
    </row>
    <row r="5405" spans="1:12" hidden="1" x14ac:dyDescent="0.3">
      <c r="A5405">
        <v>66</v>
      </c>
      <c r="B5405">
        <v>180</v>
      </c>
      <c r="C5405">
        <v>1</v>
      </c>
      <c r="D5405">
        <v>24</v>
      </c>
      <c r="E5405" t="s">
        <v>12</v>
      </c>
      <c r="F5405">
        <v>15</v>
      </c>
      <c r="G5405">
        <v>6</v>
      </c>
      <c r="J5405" s="1">
        <f t="shared" si="1158"/>
        <v>1.7671458676442587E-2</v>
      </c>
      <c r="K5405" s="2">
        <f t="shared" si="1166"/>
        <v>5.8089659363338444E-2</v>
      </c>
      <c r="L5405" t="s">
        <v>13</v>
      </c>
    </row>
    <row r="5406" spans="1:12" hidden="1" x14ac:dyDescent="0.3">
      <c r="A5406">
        <v>66</v>
      </c>
      <c r="B5406">
        <v>180</v>
      </c>
      <c r="C5406">
        <v>1</v>
      </c>
      <c r="D5406">
        <v>24</v>
      </c>
      <c r="E5406" t="s">
        <v>12</v>
      </c>
      <c r="F5406">
        <v>10</v>
      </c>
      <c r="G5406">
        <v>6</v>
      </c>
      <c r="J5406" s="1">
        <f t="shared" si="1158"/>
        <v>7.8539816339744835E-3</v>
      </c>
      <c r="K5406" s="2">
        <f t="shared" si="1166"/>
        <v>2.7649101142956961E-2</v>
      </c>
      <c r="L5406" t="s">
        <v>13</v>
      </c>
    </row>
    <row r="5407" spans="1:12" hidden="1" x14ac:dyDescent="0.3">
      <c r="A5407">
        <v>66</v>
      </c>
      <c r="B5407">
        <v>180</v>
      </c>
      <c r="C5407">
        <v>1</v>
      </c>
      <c r="D5407">
        <v>24</v>
      </c>
      <c r="E5407" t="s">
        <v>12</v>
      </c>
      <c r="F5407">
        <v>10</v>
      </c>
      <c r="G5407">
        <v>6</v>
      </c>
      <c r="J5407" s="1">
        <f t="shared" si="1158"/>
        <v>7.8539816339744835E-3</v>
      </c>
      <c r="K5407" s="2">
        <f t="shared" si="1166"/>
        <v>2.7649101142956961E-2</v>
      </c>
      <c r="L5407" t="s">
        <v>13</v>
      </c>
    </row>
    <row r="5408" spans="1:12" hidden="1" x14ac:dyDescent="0.3">
      <c r="A5408">
        <v>66</v>
      </c>
      <c r="B5408">
        <v>180</v>
      </c>
      <c r="C5408">
        <v>1</v>
      </c>
      <c r="D5408">
        <v>24</v>
      </c>
      <c r="E5408" t="s">
        <v>18</v>
      </c>
      <c r="F5408">
        <v>15</v>
      </c>
      <c r="G5408">
        <v>6</v>
      </c>
      <c r="J5408" s="1">
        <f t="shared" si="1158"/>
        <v>1.7671458676442587E-2</v>
      </c>
      <c r="K5408" s="2">
        <f t="shared" ref="K5408:K5409" si="1167">EXP(-9.81042+1.86563*LN(F5408)+1.0563*LN(G5408))</f>
        <v>5.6950957515054322E-2</v>
      </c>
      <c r="L5408" t="s">
        <v>13</v>
      </c>
    </row>
    <row r="5409" spans="1:12" hidden="1" x14ac:dyDescent="0.3">
      <c r="A5409">
        <v>66</v>
      </c>
      <c r="B5409">
        <v>180</v>
      </c>
      <c r="C5409">
        <v>1</v>
      </c>
      <c r="D5409">
        <v>24</v>
      </c>
      <c r="E5409" t="s">
        <v>18</v>
      </c>
      <c r="F5409">
        <v>10</v>
      </c>
      <c r="G5409">
        <v>6</v>
      </c>
      <c r="J5409" s="1">
        <f t="shared" si="1158"/>
        <v>7.8539816339744835E-3</v>
      </c>
      <c r="K5409" s="2">
        <f t="shared" si="1167"/>
        <v>2.6728826664807165E-2</v>
      </c>
      <c r="L5409" t="s">
        <v>13</v>
      </c>
    </row>
    <row r="5410" spans="1:12" hidden="1" x14ac:dyDescent="0.3">
      <c r="A5410">
        <v>66</v>
      </c>
      <c r="B5410">
        <v>180</v>
      </c>
      <c r="C5410">
        <v>1</v>
      </c>
      <c r="D5410">
        <v>24</v>
      </c>
      <c r="E5410" t="s">
        <v>12</v>
      </c>
      <c r="F5410">
        <v>5</v>
      </c>
      <c r="G5410">
        <v>6</v>
      </c>
      <c r="J5410" s="1">
        <f t="shared" si="1158"/>
        <v>1.9634954084936209E-3</v>
      </c>
      <c r="K5410" s="2">
        <f>EXP(-9.7663+1.83097*LN(F5410)+1.09511*LN(G5410))</f>
        <v>7.7714870209617563E-3</v>
      </c>
      <c r="L5410" t="s">
        <v>13</v>
      </c>
    </row>
    <row r="5411" spans="1:12" hidden="1" x14ac:dyDescent="0.3">
      <c r="A5411">
        <v>66</v>
      </c>
      <c r="B5411">
        <v>180</v>
      </c>
      <c r="C5411">
        <v>1</v>
      </c>
      <c r="D5411">
        <v>24</v>
      </c>
      <c r="E5411" t="s">
        <v>18</v>
      </c>
      <c r="F5411">
        <v>10</v>
      </c>
      <c r="G5411">
        <v>5</v>
      </c>
      <c r="J5411" s="1">
        <f t="shared" si="1158"/>
        <v>7.8539816339744835E-3</v>
      </c>
      <c r="K5411" s="2">
        <f>EXP(-9.81042+1.86563*LN(F5411)+1.0563*LN(G5411))</f>
        <v>2.2046555420420225E-2</v>
      </c>
      <c r="L5411" t="s">
        <v>13</v>
      </c>
    </row>
    <row r="5412" spans="1:12" hidden="1" x14ac:dyDescent="0.3">
      <c r="A5412">
        <v>66</v>
      </c>
      <c r="B5412">
        <v>180</v>
      </c>
      <c r="C5412">
        <v>1</v>
      </c>
      <c r="D5412">
        <v>10</v>
      </c>
      <c r="E5412" t="s">
        <v>12</v>
      </c>
      <c r="F5412">
        <v>10</v>
      </c>
      <c r="G5412">
        <v>3</v>
      </c>
      <c r="J5412" s="1">
        <f t="shared" si="1158"/>
        <v>7.8539816339744835E-3</v>
      </c>
      <c r="K5412" s="2">
        <f t="shared" ref="K5412:K5413" si="1168">EXP(-9.7663+1.83097*LN(F5412)+1.09511*LN(G5412))</f>
        <v>1.2942556175112916E-2</v>
      </c>
      <c r="L5412" t="s">
        <v>13</v>
      </c>
    </row>
    <row r="5413" spans="1:12" hidden="1" x14ac:dyDescent="0.3">
      <c r="A5413">
        <v>66</v>
      </c>
      <c r="B5413">
        <v>180</v>
      </c>
      <c r="C5413">
        <v>1</v>
      </c>
      <c r="D5413">
        <v>14</v>
      </c>
      <c r="E5413" t="s">
        <v>14</v>
      </c>
      <c r="F5413">
        <v>5</v>
      </c>
      <c r="G5413">
        <v>3</v>
      </c>
      <c r="J5413" s="1">
        <f t="shared" si="1158"/>
        <v>1.9634954084936209E-3</v>
      </c>
      <c r="K5413" s="2">
        <f t="shared" si="1168"/>
        <v>3.6378364277704512E-3</v>
      </c>
      <c r="L5413" t="s">
        <v>13</v>
      </c>
    </row>
    <row r="5414" spans="1:12" hidden="1" x14ac:dyDescent="0.3">
      <c r="A5414">
        <v>66</v>
      </c>
      <c r="B5414">
        <v>180</v>
      </c>
      <c r="C5414">
        <v>1</v>
      </c>
      <c r="D5414">
        <v>24</v>
      </c>
      <c r="E5414" t="s">
        <v>18</v>
      </c>
      <c r="F5414">
        <v>10</v>
      </c>
      <c r="G5414">
        <v>3</v>
      </c>
      <c r="J5414" s="1">
        <f t="shared" si="1158"/>
        <v>7.8539816339744835E-3</v>
      </c>
      <c r="K5414" s="2">
        <f>EXP(-9.81042+1.86563*LN(F5414)+1.0563*LN(G5414))</f>
        <v>1.285292313179332E-2</v>
      </c>
      <c r="L5414" t="s">
        <v>13</v>
      </c>
    </row>
    <row r="5415" spans="1:12" hidden="1" x14ac:dyDescent="0.3">
      <c r="A5415">
        <v>66</v>
      </c>
      <c r="B5415">
        <v>180</v>
      </c>
      <c r="C5415">
        <v>1</v>
      </c>
      <c r="D5415">
        <v>10</v>
      </c>
      <c r="E5415" t="s">
        <v>12</v>
      </c>
      <c r="F5415">
        <v>25</v>
      </c>
      <c r="G5415">
        <v>6</v>
      </c>
      <c r="J5415" s="1">
        <f t="shared" si="1158"/>
        <v>4.9087385212340517E-2</v>
      </c>
      <c r="K5415" s="2">
        <f t="shared" ref="K5415:K5423" si="1169">EXP(-9.7663+1.83097*LN(F5415)+1.09511*LN(G5415))</f>
        <v>0.14801210491524977</v>
      </c>
      <c r="L5415" t="s">
        <v>17</v>
      </c>
    </row>
    <row r="5416" spans="1:12" hidden="1" x14ac:dyDescent="0.3">
      <c r="A5416">
        <v>66</v>
      </c>
      <c r="B5416">
        <v>180</v>
      </c>
      <c r="C5416">
        <v>1</v>
      </c>
      <c r="D5416">
        <v>24</v>
      </c>
      <c r="E5416" t="s">
        <v>15</v>
      </c>
      <c r="F5416">
        <v>5</v>
      </c>
      <c r="G5416">
        <v>3</v>
      </c>
      <c r="J5416" s="1">
        <f t="shared" si="1158"/>
        <v>1.9634954084936209E-3</v>
      </c>
      <c r="K5416" s="2">
        <f t="shared" si="1169"/>
        <v>3.6378364277704512E-3</v>
      </c>
      <c r="L5416" t="s">
        <v>13</v>
      </c>
    </row>
    <row r="5417" spans="1:12" hidden="1" x14ac:dyDescent="0.3">
      <c r="A5417">
        <v>66</v>
      </c>
      <c r="B5417">
        <v>180</v>
      </c>
      <c r="C5417">
        <v>1</v>
      </c>
      <c r="D5417">
        <v>24</v>
      </c>
      <c r="E5417" t="s">
        <v>15</v>
      </c>
      <c r="F5417">
        <v>10</v>
      </c>
      <c r="G5417">
        <v>5</v>
      </c>
      <c r="J5417" s="1">
        <f t="shared" si="1158"/>
        <v>7.8539816339744835E-3</v>
      </c>
      <c r="K5417" s="2">
        <f t="shared" si="1169"/>
        <v>2.2644818432641822E-2</v>
      </c>
      <c r="L5417" t="s">
        <v>13</v>
      </c>
    </row>
    <row r="5418" spans="1:12" hidden="1" x14ac:dyDescent="0.3">
      <c r="A5418">
        <v>66</v>
      </c>
      <c r="B5418">
        <v>180</v>
      </c>
      <c r="C5418">
        <v>1</v>
      </c>
      <c r="D5418">
        <v>24</v>
      </c>
      <c r="E5418" t="s">
        <v>15</v>
      </c>
      <c r="F5418">
        <v>15</v>
      </c>
      <c r="G5418">
        <v>6</v>
      </c>
      <c r="J5418" s="1">
        <f t="shared" si="1158"/>
        <v>1.7671458676442587E-2</v>
      </c>
      <c r="K5418" s="2">
        <f t="shared" si="1169"/>
        <v>5.8089659363338444E-2</v>
      </c>
      <c r="L5418" t="s">
        <v>13</v>
      </c>
    </row>
    <row r="5419" spans="1:12" hidden="1" x14ac:dyDescent="0.3">
      <c r="A5419">
        <v>66</v>
      </c>
      <c r="B5419">
        <v>180</v>
      </c>
      <c r="C5419">
        <v>1</v>
      </c>
      <c r="D5419">
        <v>24</v>
      </c>
      <c r="E5419" t="s">
        <v>15</v>
      </c>
      <c r="F5419">
        <v>10</v>
      </c>
      <c r="G5419">
        <v>6</v>
      </c>
      <c r="J5419" s="1">
        <f t="shared" si="1158"/>
        <v>7.8539816339744835E-3</v>
      </c>
      <c r="K5419" s="2">
        <f t="shared" si="1169"/>
        <v>2.7649101142956961E-2</v>
      </c>
      <c r="L5419" t="s">
        <v>13</v>
      </c>
    </row>
    <row r="5420" spans="1:12" hidden="1" x14ac:dyDescent="0.3">
      <c r="A5420">
        <v>66</v>
      </c>
      <c r="B5420">
        <v>180</v>
      </c>
      <c r="C5420">
        <v>1</v>
      </c>
      <c r="D5420">
        <v>24</v>
      </c>
      <c r="E5420" t="s">
        <v>15</v>
      </c>
      <c r="F5420">
        <v>5</v>
      </c>
      <c r="G5420">
        <v>6</v>
      </c>
      <c r="J5420" s="1">
        <f t="shared" si="1158"/>
        <v>1.9634954084936209E-3</v>
      </c>
      <c r="K5420" s="2">
        <f t="shared" si="1169"/>
        <v>7.7714870209617563E-3</v>
      </c>
      <c r="L5420" t="s">
        <v>13</v>
      </c>
    </row>
    <row r="5421" spans="1:12" hidden="1" x14ac:dyDescent="0.3">
      <c r="A5421">
        <v>66</v>
      </c>
      <c r="B5421">
        <v>180</v>
      </c>
      <c r="C5421">
        <v>1</v>
      </c>
      <c r="D5421">
        <v>22</v>
      </c>
      <c r="E5421" t="s">
        <v>15</v>
      </c>
      <c r="F5421">
        <v>5</v>
      </c>
      <c r="G5421">
        <v>3</v>
      </c>
      <c r="J5421" s="1">
        <f t="shared" si="1158"/>
        <v>1.9634954084936209E-3</v>
      </c>
      <c r="K5421" s="2">
        <f t="shared" si="1169"/>
        <v>3.6378364277704512E-3</v>
      </c>
      <c r="L5421" t="s">
        <v>13</v>
      </c>
    </row>
    <row r="5422" spans="1:12" hidden="1" x14ac:dyDescent="0.3">
      <c r="A5422">
        <v>66</v>
      </c>
      <c r="B5422">
        <v>180</v>
      </c>
      <c r="C5422">
        <v>1</v>
      </c>
      <c r="D5422">
        <v>10</v>
      </c>
      <c r="E5422" t="s">
        <v>12</v>
      </c>
      <c r="F5422">
        <v>5</v>
      </c>
      <c r="G5422">
        <v>3</v>
      </c>
      <c r="J5422" s="1">
        <f t="shared" si="1158"/>
        <v>1.9634954084936209E-3</v>
      </c>
      <c r="K5422" s="2">
        <f t="shared" si="1169"/>
        <v>3.6378364277704512E-3</v>
      </c>
      <c r="L5422" t="s">
        <v>13</v>
      </c>
    </row>
    <row r="5423" spans="1:12" hidden="1" x14ac:dyDescent="0.3">
      <c r="A5423">
        <v>66</v>
      </c>
      <c r="B5423">
        <v>180</v>
      </c>
      <c r="C5423">
        <v>1</v>
      </c>
      <c r="D5423">
        <v>14</v>
      </c>
      <c r="E5423" t="s">
        <v>14</v>
      </c>
      <c r="F5423">
        <v>5</v>
      </c>
      <c r="G5423">
        <v>3</v>
      </c>
      <c r="J5423" s="1">
        <f t="shared" si="1158"/>
        <v>1.9634954084936209E-3</v>
      </c>
      <c r="K5423" s="2">
        <f t="shared" si="1169"/>
        <v>3.6378364277704512E-3</v>
      </c>
      <c r="L5423" t="s">
        <v>13</v>
      </c>
    </row>
    <row r="5424" spans="1:12" hidden="1" x14ac:dyDescent="0.3">
      <c r="A5424">
        <v>66</v>
      </c>
      <c r="B5424">
        <v>180</v>
      </c>
      <c r="C5424">
        <v>1</v>
      </c>
      <c r="D5424">
        <v>24</v>
      </c>
      <c r="E5424" t="s">
        <v>18</v>
      </c>
      <c r="F5424">
        <v>10</v>
      </c>
      <c r="G5424">
        <v>3</v>
      </c>
      <c r="J5424" s="1">
        <f t="shared" si="1158"/>
        <v>7.8539816339744835E-3</v>
      </c>
      <c r="K5424" s="2">
        <f>EXP(-9.81042+1.86563*LN(F5424)+1.0563*LN(G5424))</f>
        <v>1.285292313179332E-2</v>
      </c>
      <c r="L5424" t="s">
        <v>13</v>
      </c>
    </row>
    <row r="5425" spans="1:12" hidden="1" x14ac:dyDescent="0.3">
      <c r="A5425">
        <v>66</v>
      </c>
      <c r="B5425">
        <v>180</v>
      </c>
      <c r="C5425">
        <v>1</v>
      </c>
      <c r="D5425">
        <v>10</v>
      </c>
      <c r="E5425" t="s">
        <v>12</v>
      </c>
      <c r="F5425">
        <v>25</v>
      </c>
      <c r="G5425">
        <v>6</v>
      </c>
      <c r="J5425" s="1">
        <f t="shared" si="1158"/>
        <v>4.9087385212340517E-2</v>
      </c>
      <c r="K5425" s="2">
        <f t="shared" ref="K5425:K5435" si="1170">EXP(-9.7663+1.83097*LN(F5425)+1.09511*LN(G5425))</f>
        <v>0.14801210491524977</v>
      </c>
      <c r="L5425" t="s">
        <v>17</v>
      </c>
    </row>
    <row r="5426" spans="1:12" hidden="1" x14ac:dyDescent="0.3">
      <c r="A5426">
        <v>66</v>
      </c>
      <c r="B5426">
        <v>180</v>
      </c>
      <c r="C5426">
        <v>1</v>
      </c>
      <c r="D5426">
        <v>24</v>
      </c>
      <c r="E5426" t="s">
        <v>12</v>
      </c>
      <c r="F5426">
        <v>5</v>
      </c>
      <c r="G5426">
        <v>3</v>
      </c>
      <c r="J5426" s="1">
        <f t="shared" si="1158"/>
        <v>1.9634954084936209E-3</v>
      </c>
      <c r="K5426" s="2">
        <f t="shared" si="1170"/>
        <v>3.6378364277704512E-3</v>
      </c>
      <c r="L5426" t="s">
        <v>13</v>
      </c>
    </row>
    <row r="5427" spans="1:12" hidden="1" x14ac:dyDescent="0.3">
      <c r="A5427">
        <v>66</v>
      </c>
      <c r="B5427">
        <v>180</v>
      </c>
      <c r="C5427">
        <v>1</v>
      </c>
      <c r="D5427">
        <v>24</v>
      </c>
      <c r="E5427" t="s">
        <v>15</v>
      </c>
      <c r="F5427">
        <v>15</v>
      </c>
      <c r="G5427">
        <v>6</v>
      </c>
      <c r="J5427" s="1">
        <f t="shared" si="1158"/>
        <v>1.7671458676442587E-2</v>
      </c>
      <c r="K5427" s="2">
        <f t="shared" si="1170"/>
        <v>5.8089659363338444E-2</v>
      </c>
      <c r="L5427" t="s">
        <v>13</v>
      </c>
    </row>
    <row r="5428" spans="1:12" hidden="1" x14ac:dyDescent="0.3">
      <c r="A5428">
        <v>66</v>
      </c>
      <c r="B5428">
        <v>180</v>
      </c>
      <c r="C5428">
        <v>1</v>
      </c>
      <c r="D5428">
        <v>24</v>
      </c>
      <c r="E5428" t="s">
        <v>15</v>
      </c>
      <c r="F5428">
        <v>10</v>
      </c>
      <c r="G5428">
        <v>6</v>
      </c>
      <c r="J5428" s="1">
        <f t="shared" si="1158"/>
        <v>7.8539816339744835E-3</v>
      </c>
      <c r="K5428" s="2">
        <f t="shared" si="1170"/>
        <v>2.7649101142956961E-2</v>
      </c>
      <c r="L5428" t="s">
        <v>13</v>
      </c>
    </row>
    <row r="5429" spans="1:12" hidden="1" x14ac:dyDescent="0.3">
      <c r="A5429">
        <v>66</v>
      </c>
      <c r="B5429">
        <v>180</v>
      </c>
      <c r="C5429">
        <v>1</v>
      </c>
      <c r="D5429">
        <v>24</v>
      </c>
      <c r="E5429" t="s">
        <v>15</v>
      </c>
      <c r="F5429">
        <v>5</v>
      </c>
      <c r="G5429">
        <v>6</v>
      </c>
      <c r="J5429" s="1">
        <f t="shared" si="1158"/>
        <v>1.9634954084936209E-3</v>
      </c>
      <c r="K5429" s="2">
        <f t="shared" si="1170"/>
        <v>7.7714870209617563E-3</v>
      </c>
      <c r="L5429" t="s">
        <v>13</v>
      </c>
    </row>
    <row r="5430" spans="1:12" hidden="1" x14ac:dyDescent="0.3">
      <c r="A5430">
        <v>66</v>
      </c>
      <c r="B5430">
        <v>180</v>
      </c>
      <c r="C5430">
        <v>1</v>
      </c>
      <c r="D5430">
        <v>22</v>
      </c>
      <c r="E5430" t="s">
        <v>15</v>
      </c>
      <c r="F5430">
        <v>5</v>
      </c>
      <c r="G5430">
        <v>3</v>
      </c>
      <c r="J5430" s="1">
        <f t="shared" si="1158"/>
        <v>1.9634954084936209E-3</v>
      </c>
      <c r="K5430" s="2">
        <f t="shared" si="1170"/>
        <v>3.6378364277704512E-3</v>
      </c>
      <c r="L5430" t="s">
        <v>13</v>
      </c>
    </row>
    <row r="5431" spans="1:12" hidden="1" x14ac:dyDescent="0.3">
      <c r="A5431">
        <v>66</v>
      </c>
      <c r="B5431">
        <v>180</v>
      </c>
      <c r="C5431">
        <v>1</v>
      </c>
      <c r="D5431">
        <v>10</v>
      </c>
      <c r="E5431" t="s">
        <v>12</v>
      </c>
      <c r="F5431">
        <v>5</v>
      </c>
      <c r="G5431">
        <v>3</v>
      </c>
      <c r="J5431" s="1">
        <f t="shared" si="1158"/>
        <v>1.9634954084936209E-3</v>
      </c>
      <c r="K5431" s="2">
        <f t="shared" si="1170"/>
        <v>3.6378364277704512E-3</v>
      </c>
      <c r="L5431" t="s">
        <v>13</v>
      </c>
    </row>
    <row r="5432" spans="1:12" hidden="1" x14ac:dyDescent="0.3">
      <c r="A5432">
        <v>66</v>
      </c>
      <c r="B5432">
        <v>180</v>
      </c>
      <c r="C5432">
        <v>1</v>
      </c>
      <c r="D5432">
        <v>24</v>
      </c>
      <c r="E5432" t="s">
        <v>12</v>
      </c>
      <c r="F5432">
        <v>5</v>
      </c>
      <c r="G5432">
        <v>3</v>
      </c>
      <c r="J5432" s="1">
        <f t="shared" si="1158"/>
        <v>1.9634954084936209E-3</v>
      </c>
      <c r="K5432" s="2">
        <f t="shared" si="1170"/>
        <v>3.6378364277704512E-3</v>
      </c>
      <c r="L5432" t="s">
        <v>13</v>
      </c>
    </row>
    <row r="5433" spans="1:12" hidden="1" x14ac:dyDescent="0.3">
      <c r="A5433">
        <v>66</v>
      </c>
      <c r="B5433">
        <v>180</v>
      </c>
      <c r="C5433">
        <v>1</v>
      </c>
      <c r="D5433">
        <v>24</v>
      </c>
      <c r="E5433" t="s">
        <v>12</v>
      </c>
      <c r="F5433">
        <v>20</v>
      </c>
      <c r="G5433">
        <v>3</v>
      </c>
      <c r="J5433" s="1">
        <f t="shared" si="1158"/>
        <v>3.1415926535897934E-2</v>
      </c>
      <c r="K5433" s="2">
        <f t="shared" si="1170"/>
        <v>4.6046534436573458E-2</v>
      </c>
      <c r="L5433" t="s">
        <v>17</v>
      </c>
    </row>
    <row r="5434" spans="1:12" hidden="1" x14ac:dyDescent="0.3">
      <c r="A5434">
        <v>66</v>
      </c>
      <c r="B5434">
        <v>180</v>
      </c>
      <c r="C5434">
        <v>1</v>
      </c>
      <c r="D5434">
        <v>24</v>
      </c>
      <c r="E5434" t="s">
        <v>12</v>
      </c>
      <c r="F5434">
        <v>10</v>
      </c>
      <c r="G5434">
        <v>3</v>
      </c>
      <c r="J5434" s="1">
        <f t="shared" si="1158"/>
        <v>7.8539816339744835E-3</v>
      </c>
      <c r="K5434" s="2">
        <f t="shared" si="1170"/>
        <v>1.2942556175112916E-2</v>
      </c>
      <c r="L5434" t="s">
        <v>13</v>
      </c>
    </row>
    <row r="5435" spans="1:12" hidden="1" x14ac:dyDescent="0.3">
      <c r="A5435">
        <v>66</v>
      </c>
      <c r="B5435">
        <v>180</v>
      </c>
      <c r="C5435">
        <v>1</v>
      </c>
      <c r="D5435">
        <v>24</v>
      </c>
      <c r="E5435" t="s">
        <v>12</v>
      </c>
      <c r="F5435">
        <v>15</v>
      </c>
      <c r="G5435">
        <v>6</v>
      </c>
      <c r="J5435" s="1">
        <f t="shared" si="1158"/>
        <v>1.7671458676442587E-2</v>
      </c>
      <c r="K5435" s="2">
        <f t="shared" si="1170"/>
        <v>5.8089659363338444E-2</v>
      </c>
      <c r="L5435" t="s">
        <v>13</v>
      </c>
    </row>
    <row r="5436" spans="1:12" hidden="1" x14ac:dyDescent="0.3">
      <c r="A5436">
        <v>66</v>
      </c>
      <c r="B5436">
        <v>180</v>
      </c>
      <c r="C5436">
        <v>1</v>
      </c>
      <c r="D5436">
        <v>24</v>
      </c>
      <c r="E5436" t="s">
        <v>18</v>
      </c>
      <c r="F5436">
        <v>10</v>
      </c>
      <c r="G5436">
        <v>3</v>
      </c>
      <c r="J5436" s="1">
        <f t="shared" si="1158"/>
        <v>7.8539816339744835E-3</v>
      </c>
      <c r="K5436" s="2">
        <f>EXP(-9.81042+1.86563*LN(F5436)+1.0563*LN(G5436))</f>
        <v>1.285292313179332E-2</v>
      </c>
      <c r="L5436" t="s">
        <v>13</v>
      </c>
    </row>
    <row r="5437" spans="1:12" hidden="1" x14ac:dyDescent="0.3">
      <c r="A5437">
        <v>66</v>
      </c>
      <c r="B5437">
        <v>180</v>
      </c>
      <c r="C5437">
        <v>1</v>
      </c>
      <c r="D5437">
        <v>10</v>
      </c>
      <c r="E5437" t="s">
        <v>12</v>
      </c>
      <c r="F5437">
        <v>25</v>
      </c>
      <c r="G5437">
        <v>6</v>
      </c>
      <c r="J5437" s="1">
        <f t="shared" si="1158"/>
        <v>4.9087385212340517E-2</v>
      </c>
      <c r="K5437" s="2">
        <f t="shared" ref="K5437:K5439" si="1171">EXP(-9.7663+1.83097*LN(F5437)+1.09511*LN(G5437))</f>
        <v>0.14801210491524977</v>
      </c>
      <c r="L5437" t="s">
        <v>17</v>
      </c>
    </row>
    <row r="5438" spans="1:12" hidden="1" x14ac:dyDescent="0.3">
      <c r="A5438">
        <v>66</v>
      </c>
      <c r="B5438">
        <v>180</v>
      </c>
      <c r="C5438">
        <v>1</v>
      </c>
      <c r="D5438">
        <v>24</v>
      </c>
      <c r="E5438" t="s">
        <v>12</v>
      </c>
      <c r="F5438">
        <v>5</v>
      </c>
      <c r="G5438">
        <v>3</v>
      </c>
      <c r="J5438" s="1">
        <f t="shared" si="1158"/>
        <v>1.9634954084936209E-3</v>
      </c>
      <c r="K5438" s="2">
        <f t="shared" si="1171"/>
        <v>3.6378364277704512E-3</v>
      </c>
      <c r="L5438" t="s">
        <v>13</v>
      </c>
    </row>
    <row r="5439" spans="1:12" hidden="1" x14ac:dyDescent="0.3">
      <c r="A5439">
        <v>66</v>
      </c>
      <c r="B5439">
        <v>189</v>
      </c>
      <c r="C5439">
        <v>1</v>
      </c>
      <c r="D5439">
        <v>14</v>
      </c>
      <c r="E5439" t="s">
        <v>14</v>
      </c>
      <c r="F5439">
        <v>5</v>
      </c>
      <c r="G5439">
        <v>3</v>
      </c>
      <c r="J5439" s="1">
        <f t="shared" si="1158"/>
        <v>1.9634954084936209E-3</v>
      </c>
      <c r="K5439" s="2">
        <f t="shared" si="1171"/>
        <v>3.6378364277704512E-3</v>
      </c>
      <c r="L5439" t="s">
        <v>13</v>
      </c>
    </row>
    <row r="5440" spans="1:12" hidden="1" x14ac:dyDescent="0.3">
      <c r="A5440">
        <v>66</v>
      </c>
      <c r="B5440">
        <v>189</v>
      </c>
      <c r="C5440">
        <v>1</v>
      </c>
      <c r="D5440">
        <v>2</v>
      </c>
      <c r="E5440" t="s">
        <v>16</v>
      </c>
      <c r="F5440">
        <v>15</v>
      </c>
      <c r="G5440">
        <v>10</v>
      </c>
      <c r="H5440">
        <v>28</v>
      </c>
      <c r="I5440">
        <v>8</v>
      </c>
      <c r="J5440" s="1">
        <f t="shared" si="1158"/>
        <v>1.7671458676442587E-2</v>
      </c>
      <c r="K5440" s="2">
        <f>EXP(-9.81042+1.86563*LN(F5440)+1.0563*LN(G5440))</f>
        <v>9.7687695493628809E-2</v>
      </c>
      <c r="L5440" t="s">
        <v>13</v>
      </c>
    </row>
    <row r="5441" spans="1:12" hidden="1" x14ac:dyDescent="0.3">
      <c r="A5441">
        <v>66</v>
      </c>
      <c r="B5441">
        <v>189</v>
      </c>
      <c r="C5441">
        <v>1</v>
      </c>
      <c r="D5441">
        <v>10</v>
      </c>
      <c r="E5441" t="s">
        <v>12</v>
      </c>
      <c r="F5441">
        <v>25</v>
      </c>
      <c r="G5441">
        <v>6</v>
      </c>
      <c r="J5441" s="1">
        <f t="shared" si="1158"/>
        <v>4.9087385212340517E-2</v>
      </c>
      <c r="K5441" s="2">
        <f t="shared" ref="K5441:K5447" si="1172">EXP(-9.7663+1.83097*LN(F5441)+1.09511*LN(G5441))</f>
        <v>0.14801210491524977</v>
      </c>
      <c r="L5441" t="s">
        <v>17</v>
      </c>
    </row>
    <row r="5442" spans="1:12" hidden="1" x14ac:dyDescent="0.3">
      <c r="A5442">
        <v>66</v>
      </c>
      <c r="B5442">
        <v>189</v>
      </c>
      <c r="C5442">
        <v>1</v>
      </c>
      <c r="D5442">
        <v>24</v>
      </c>
      <c r="E5442" t="s">
        <v>15</v>
      </c>
      <c r="F5442">
        <v>5</v>
      </c>
      <c r="G5442">
        <v>3</v>
      </c>
      <c r="J5442" s="1">
        <f t="shared" si="1158"/>
        <v>1.9634954084936209E-3</v>
      </c>
      <c r="K5442" s="2">
        <f t="shared" si="1172"/>
        <v>3.6378364277704512E-3</v>
      </c>
      <c r="L5442" t="s">
        <v>13</v>
      </c>
    </row>
    <row r="5443" spans="1:12" hidden="1" x14ac:dyDescent="0.3">
      <c r="A5443">
        <v>66</v>
      </c>
      <c r="B5443">
        <v>189</v>
      </c>
      <c r="C5443">
        <v>1</v>
      </c>
      <c r="D5443">
        <v>24</v>
      </c>
      <c r="E5443" t="s">
        <v>15</v>
      </c>
      <c r="F5443">
        <v>10</v>
      </c>
      <c r="G5443">
        <v>5</v>
      </c>
      <c r="J5443" s="1">
        <f t="shared" ref="J5443:J5506" si="1173">((F5443*F5443/10000)*(PI()/4*C5443))</f>
        <v>7.8539816339744835E-3</v>
      </c>
      <c r="K5443" s="2">
        <f t="shared" si="1172"/>
        <v>2.2644818432641822E-2</v>
      </c>
      <c r="L5443" t="s">
        <v>13</v>
      </c>
    </row>
    <row r="5444" spans="1:12" hidden="1" x14ac:dyDescent="0.3">
      <c r="A5444">
        <v>66</v>
      </c>
      <c r="B5444">
        <v>189</v>
      </c>
      <c r="C5444">
        <v>1</v>
      </c>
      <c r="D5444">
        <v>24</v>
      </c>
      <c r="E5444" t="s">
        <v>15</v>
      </c>
      <c r="F5444">
        <v>15</v>
      </c>
      <c r="G5444">
        <v>6</v>
      </c>
      <c r="J5444" s="1">
        <f t="shared" si="1173"/>
        <v>1.7671458676442587E-2</v>
      </c>
      <c r="K5444" s="2">
        <f t="shared" si="1172"/>
        <v>5.8089659363338444E-2</v>
      </c>
      <c r="L5444" t="s">
        <v>13</v>
      </c>
    </row>
    <row r="5445" spans="1:12" hidden="1" x14ac:dyDescent="0.3">
      <c r="A5445">
        <v>66</v>
      </c>
      <c r="B5445">
        <v>189</v>
      </c>
      <c r="C5445">
        <v>1</v>
      </c>
      <c r="D5445">
        <v>24</v>
      </c>
      <c r="E5445" t="s">
        <v>15</v>
      </c>
      <c r="F5445">
        <v>10</v>
      </c>
      <c r="G5445">
        <v>6</v>
      </c>
      <c r="J5445" s="1">
        <f t="shared" si="1173"/>
        <v>7.8539816339744835E-3</v>
      </c>
      <c r="K5445" s="2">
        <f t="shared" si="1172"/>
        <v>2.7649101142956961E-2</v>
      </c>
      <c r="L5445" t="s">
        <v>13</v>
      </c>
    </row>
    <row r="5446" spans="1:12" hidden="1" x14ac:dyDescent="0.3">
      <c r="A5446">
        <v>66</v>
      </c>
      <c r="B5446">
        <v>189</v>
      </c>
      <c r="C5446">
        <v>1</v>
      </c>
      <c r="D5446">
        <v>24</v>
      </c>
      <c r="E5446" t="s">
        <v>15</v>
      </c>
      <c r="F5446">
        <v>5</v>
      </c>
      <c r="G5446">
        <v>6</v>
      </c>
      <c r="J5446" s="1">
        <f t="shared" si="1173"/>
        <v>1.9634954084936209E-3</v>
      </c>
      <c r="K5446" s="2">
        <f t="shared" si="1172"/>
        <v>7.7714870209617563E-3</v>
      </c>
      <c r="L5446" t="s">
        <v>13</v>
      </c>
    </row>
    <row r="5447" spans="1:12" hidden="1" x14ac:dyDescent="0.3">
      <c r="A5447">
        <v>66</v>
      </c>
      <c r="B5447">
        <v>189</v>
      </c>
      <c r="C5447">
        <v>1</v>
      </c>
      <c r="D5447">
        <v>10</v>
      </c>
      <c r="E5447" t="s">
        <v>12</v>
      </c>
      <c r="F5447">
        <v>5</v>
      </c>
      <c r="G5447">
        <v>3</v>
      </c>
      <c r="J5447" s="1">
        <f t="shared" si="1173"/>
        <v>1.9634954084936209E-3</v>
      </c>
      <c r="K5447" s="2">
        <f t="shared" si="1172"/>
        <v>3.6378364277704512E-3</v>
      </c>
      <c r="L5447" t="s">
        <v>13</v>
      </c>
    </row>
    <row r="5448" spans="1:12" hidden="1" x14ac:dyDescent="0.3">
      <c r="A5448">
        <v>66</v>
      </c>
      <c r="B5448">
        <v>189</v>
      </c>
      <c r="C5448">
        <v>1</v>
      </c>
      <c r="D5448">
        <v>2</v>
      </c>
      <c r="E5448" t="s">
        <v>16</v>
      </c>
      <c r="F5448">
        <v>10</v>
      </c>
      <c r="G5448">
        <v>10</v>
      </c>
      <c r="J5448" s="1">
        <f t="shared" si="1173"/>
        <v>7.8539816339744835E-3</v>
      </c>
      <c r="K5448" s="2">
        <f t="shared" ref="K5448:K5449" si="1174">EXP(-9.81042+1.86563*LN(F5448)+1.0563*LN(G5448))</f>
        <v>4.5847824058857317E-2</v>
      </c>
      <c r="L5448" t="s">
        <v>13</v>
      </c>
    </row>
    <row r="5449" spans="1:12" hidden="1" x14ac:dyDescent="0.3">
      <c r="A5449">
        <v>66</v>
      </c>
      <c r="B5449">
        <v>189</v>
      </c>
      <c r="C5449">
        <v>1</v>
      </c>
      <c r="D5449">
        <v>2</v>
      </c>
      <c r="E5449" t="s">
        <v>16</v>
      </c>
      <c r="F5449">
        <v>10</v>
      </c>
      <c r="G5449">
        <v>10</v>
      </c>
      <c r="J5449" s="1">
        <f t="shared" si="1173"/>
        <v>7.8539816339744835E-3</v>
      </c>
      <c r="K5449" s="2">
        <f t="shared" si="1174"/>
        <v>4.5847824058857317E-2</v>
      </c>
      <c r="L5449" t="s">
        <v>13</v>
      </c>
    </row>
    <row r="5450" spans="1:12" hidden="1" x14ac:dyDescent="0.3">
      <c r="A5450">
        <v>66</v>
      </c>
      <c r="B5450">
        <v>189</v>
      </c>
      <c r="C5450">
        <v>1</v>
      </c>
      <c r="D5450">
        <v>22</v>
      </c>
      <c r="E5450" t="s">
        <v>15</v>
      </c>
      <c r="F5450">
        <v>5</v>
      </c>
      <c r="G5450">
        <v>3</v>
      </c>
      <c r="J5450" s="1">
        <f t="shared" si="1173"/>
        <v>1.9634954084936209E-3</v>
      </c>
      <c r="K5450" s="2">
        <f t="shared" ref="K5450:K5454" si="1175">EXP(-9.7663+1.83097*LN(F5450)+1.09511*LN(G5450))</f>
        <v>3.6378364277704512E-3</v>
      </c>
      <c r="L5450" t="s">
        <v>13</v>
      </c>
    </row>
    <row r="5451" spans="1:12" hidden="1" x14ac:dyDescent="0.3">
      <c r="A5451">
        <v>66</v>
      </c>
      <c r="B5451">
        <v>189</v>
      </c>
      <c r="C5451">
        <v>1</v>
      </c>
      <c r="D5451">
        <v>24</v>
      </c>
      <c r="E5451" t="s">
        <v>12</v>
      </c>
      <c r="F5451">
        <v>15</v>
      </c>
      <c r="G5451">
        <v>6</v>
      </c>
      <c r="J5451" s="1">
        <f t="shared" si="1173"/>
        <v>1.7671458676442587E-2</v>
      </c>
      <c r="K5451" s="2">
        <f t="shared" si="1175"/>
        <v>5.8089659363338444E-2</v>
      </c>
      <c r="L5451" t="s">
        <v>13</v>
      </c>
    </row>
    <row r="5452" spans="1:12" hidden="1" x14ac:dyDescent="0.3">
      <c r="A5452">
        <v>66</v>
      </c>
      <c r="B5452">
        <v>189</v>
      </c>
      <c r="C5452">
        <v>1</v>
      </c>
      <c r="D5452">
        <v>24</v>
      </c>
      <c r="E5452" t="s">
        <v>12</v>
      </c>
      <c r="F5452">
        <v>10</v>
      </c>
      <c r="G5452">
        <v>6</v>
      </c>
      <c r="J5452" s="1">
        <f t="shared" si="1173"/>
        <v>7.8539816339744835E-3</v>
      </c>
      <c r="K5452" s="2">
        <f t="shared" si="1175"/>
        <v>2.7649101142956961E-2</v>
      </c>
      <c r="L5452" t="s">
        <v>13</v>
      </c>
    </row>
    <row r="5453" spans="1:12" hidden="1" x14ac:dyDescent="0.3">
      <c r="A5453">
        <v>66</v>
      </c>
      <c r="B5453">
        <v>189</v>
      </c>
      <c r="C5453">
        <v>1</v>
      </c>
      <c r="D5453">
        <v>24</v>
      </c>
      <c r="E5453" t="s">
        <v>12</v>
      </c>
      <c r="F5453">
        <v>10</v>
      </c>
      <c r="G5453">
        <v>6</v>
      </c>
      <c r="J5453" s="1">
        <f t="shared" si="1173"/>
        <v>7.8539816339744835E-3</v>
      </c>
      <c r="K5453" s="2">
        <f t="shared" si="1175"/>
        <v>2.7649101142956961E-2</v>
      </c>
      <c r="L5453" t="s">
        <v>13</v>
      </c>
    </row>
    <row r="5454" spans="1:12" hidden="1" x14ac:dyDescent="0.3">
      <c r="A5454">
        <v>66</v>
      </c>
      <c r="B5454">
        <v>189</v>
      </c>
      <c r="C5454">
        <v>1</v>
      </c>
      <c r="D5454">
        <v>24</v>
      </c>
      <c r="E5454" t="s">
        <v>12</v>
      </c>
      <c r="F5454">
        <v>15</v>
      </c>
      <c r="G5454">
        <v>6</v>
      </c>
      <c r="J5454" s="1">
        <f t="shared" si="1173"/>
        <v>1.7671458676442587E-2</v>
      </c>
      <c r="K5454" s="2">
        <f t="shared" si="1175"/>
        <v>5.8089659363338444E-2</v>
      </c>
      <c r="L5454" t="s">
        <v>13</v>
      </c>
    </row>
    <row r="5455" spans="1:12" hidden="1" x14ac:dyDescent="0.3">
      <c r="A5455">
        <v>66</v>
      </c>
      <c r="B5455">
        <v>189</v>
      </c>
      <c r="C5455">
        <v>1</v>
      </c>
      <c r="D5455">
        <v>2</v>
      </c>
      <c r="E5455" t="s">
        <v>16</v>
      </c>
      <c r="F5455">
        <v>15</v>
      </c>
      <c r="G5455">
        <v>6</v>
      </c>
      <c r="J5455" s="1">
        <f t="shared" si="1173"/>
        <v>1.7671458676442587E-2</v>
      </c>
      <c r="K5455" s="2">
        <f>EXP(-9.81042+1.86563*LN(F5455)+1.0563*LN(G5455))</f>
        <v>5.6950957515054322E-2</v>
      </c>
      <c r="L5455" t="s">
        <v>13</v>
      </c>
    </row>
    <row r="5456" spans="1:12" hidden="1" x14ac:dyDescent="0.3">
      <c r="A5456">
        <v>66</v>
      </c>
      <c r="B5456">
        <v>189</v>
      </c>
      <c r="C5456">
        <v>1</v>
      </c>
      <c r="D5456">
        <v>24</v>
      </c>
      <c r="E5456" t="s">
        <v>12</v>
      </c>
      <c r="F5456">
        <v>15</v>
      </c>
      <c r="G5456">
        <v>6</v>
      </c>
      <c r="J5456" s="1">
        <f t="shared" si="1173"/>
        <v>1.7671458676442587E-2</v>
      </c>
      <c r="K5456" s="2">
        <f>EXP(-9.7663+1.83097*LN(F5456)+1.09511*LN(G5456))</f>
        <v>5.8089659363338444E-2</v>
      </c>
      <c r="L5456" t="s">
        <v>13</v>
      </c>
    </row>
    <row r="5457" spans="1:12" hidden="1" x14ac:dyDescent="0.3">
      <c r="A5457">
        <v>66</v>
      </c>
      <c r="B5457">
        <v>189</v>
      </c>
      <c r="C5457">
        <v>1</v>
      </c>
      <c r="D5457">
        <v>2</v>
      </c>
      <c r="E5457" t="s">
        <v>16</v>
      </c>
      <c r="F5457">
        <v>10</v>
      </c>
      <c r="G5457">
        <v>10</v>
      </c>
      <c r="J5457" s="1">
        <f t="shared" si="1173"/>
        <v>7.8539816339744835E-3</v>
      </c>
      <c r="K5457" s="2">
        <f t="shared" ref="K5457:K5458" si="1176">EXP(-9.81042+1.86563*LN(F5457)+1.0563*LN(G5457))</f>
        <v>4.5847824058857317E-2</v>
      </c>
      <c r="L5457" t="s">
        <v>13</v>
      </c>
    </row>
    <row r="5458" spans="1:12" hidden="1" x14ac:dyDescent="0.3">
      <c r="A5458">
        <v>66</v>
      </c>
      <c r="B5458">
        <v>189</v>
      </c>
      <c r="C5458">
        <v>1</v>
      </c>
      <c r="D5458">
        <v>2</v>
      </c>
      <c r="E5458" t="s">
        <v>16</v>
      </c>
      <c r="F5458">
        <v>10</v>
      </c>
      <c r="G5458">
        <v>10</v>
      </c>
      <c r="J5458" s="1">
        <f t="shared" si="1173"/>
        <v>7.8539816339744835E-3</v>
      </c>
      <c r="K5458" s="2">
        <f t="shared" si="1176"/>
        <v>4.5847824058857317E-2</v>
      </c>
      <c r="L5458" t="s">
        <v>13</v>
      </c>
    </row>
    <row r="5459" spans="1:12" hidden="1" x14ac:dyDescent="0.3">
      <c r="A5459">
        <v>66</v>
      </c>
      <c r="B5459">
        <v>189</v>
      </c>
      <c r="C5459">
        <v>1</v>
      </c>
      <c r="D5459">
        <v>14</v>
      </c>
      <c r="E5459" t="s">
        <v>14</v>
      </c>
      <c r="F5459">
        <v>5</v>
      </c>
      <c r="G5459">
        <v>3</v>
      </c>
      <c r="J5459" s="1">
        <f t="shared" si="1173"/>
        <v>1.9634954084936209E-3</v>
      </c>
      <c r="K5459" s="2">
        <f t="shared" ref="K5459:K5460" si="1177">EXP(-9.7663+1.83097*LN(F5459)+1.09511*LN(G5459))</f>
        <v>3.6378364277704512E-3</v>
      </c>
      <c r="L5459" t="s">
        <v>13</v>
      </c>
    </row>
    <row r="5460" spans="1:12" hidden="1" x14ac:dyDescent="0.3">
      <c r="A5460">
        <v>66</v>
      </c>
      <c r="B5460">
        <v>189</v>
      </c>
      <c r="C5460">
        <v>1</v>
      </c>
      <c r="D5460">
        <v>14</v>
      </c>
      <c r="E5460" t="s">
        <v>14</v>
      </c>
      <c r="F5460">
        <v>5</v>
      </c>
      <c r="G5460">
        <v>3</v>
      </c>
      <c r="J5460" s="1">
        <f t="shared" si="1173"/>
        <v>1.9634954084936209E-3</v>
      </c>
      <c r="K5460" s="2">
        <f t="shared" si="1177"/>
        <v>3.6378364277704512E-3</v>
      </c>
      <c r="L5460" t="s">
        <v>13</v>
      </c>
    </row>
    <row r="5461" spans="1:12" hidden="1" x14ac:dyDescent="0.3">
      <c r="A5461">
        <v>66</v>
      </c>
      <c r="B5461">
        <v>189</v>
      </c>
      <c r="C5461">
        <v>1</v>
      </c>
      <c r="D5461">
        <v>24</v>
      </c>
      <c r="E5461" t="s">
        <v>18</v>
      </c>
      <c r="F5461">
        <v>10</v>
      </c>
      <c r="G5461">
        <v>6</v>
      </c>
      <c r="J5461" s="1">
        <f t="shared" si="1173"/>
        <v>7.8539816339744835E-3</v>
      </c>
      <c r="K5461" s="2">
        <f>EXP(-9.81042+1.86563*LN(F5461)+1.0563*LN(G5461))</f>
        <v>2.6728826664807165E-2</v>
      </c>
      <c r="L5461" t="s">
        <v>13</v>
      </c>
    </row>
    <row r="5462" spans="1:12" hidden="1" x14ac:dyDescent="0.3">
      <c r="A5462">
        <v>66</v>
      </c>
      <c r="B5462">
        <v>189</v>
      </c>
      <c r="C5462">
        <v>1</v>
      </c>
      <c r="D5462">
        <v>24</v>
      </c>
      <c r="E5462" t="s">
        <v>12</v>
      </c>
      <c r="F5462">
        <v>10</v>
      </c>
      <c r="G5462">
        <v>6</v>
      </c>
      <c r="J5462" s="1">
        <f t="shared" si="1173"/>
        <v>7.8539816339744835E-3</v>
      </c>
      <c r="K5462" s="2">
        <f t="shared" ref="K5462:K5465" si="1178">EXP(-9.7663+1.83097*LN(F5462)+1.09511*LN(G5462))</f>
        <v>2.7649101142956961E-2</v>
      </c>
      <c r="L5462" t="s">
        <v>13</v>
      </c>
    </row>
    <row r="5463" spans="1:12" hidden="1" x14ac:dyDescent="0.3">
      <c r="A5463">
        <v>66</v>
      </c>
      <c r="B5463">
        <v>189</v>
      </c>
      <c r="C5463">
        <v>1</v>
      </c>
      <c r="D5463">
        <v>24</v>
      </c>
      <c r="E5463" t="s">
        <v>12</v>
      </c>
      <c r="F5463">
        <v>15</v>
      </c>
      <c r="G5463">
        <v>6</v>
      </c>
      <c r="J5463" s="1">
        <f t="shared" si="1173"/>
        <v>1.7671458676442587E-2</v>
      </c>
      <c r="K5463" s="2">
        <f t="shared" si="1178"/>
        <v>5.8089659363338444E-2</v>
      </c>
      <c r="L5463" t="s">
        <v>13</v>
      </c>
    </row>
    <row r="5464" spans="1:12" hidden="1" x14ac:dyDescent="0.3">
      <c r="A5464">
        <v>66</v>
      </c>
      <c r="B5464">
        <v>189</v>
      </c>
      <c r="C5464">
        <v>1</v>
      </c>
      <c r="D5464">
        <v>24</v>
      </c>
      <c r="E5464" t="s">
        <v>12</v>
      </c>
      <c r="F5464">
        <v>15</v>
      </c>
      <c r="G5464">
        <v>6</v>
      </c>
      <c r="J5464" s="1">
        <f t="shared" si="1173"/>
        <v>1.7671458676442587E-2</v>
      </c>
      <c r="K5464" s="2">
        <f t="shared" si="1178"/>
        <v>5.8089659363338444E-2</v>
      </c>
      <c r="L5464" t="s">
        <v>13</v>
      </c>
    </row>
    <row r="5465" spans="1:12" hidden="1" x14ac:dyDescent="0.3">
      <c r="A5465">
        <v>66</v>
      </c>
      <c r="B5465">
        <v>189</v>
      </c>
      <c r="C5465">
        <v>1</v>
      </c>
      <c r="D5465">
        <v>24</v>
      </c>
      <c r="E5465" t="s">
        <v>12</v>
      </c>
      <c r="F5465">
        <v>10</v>
      </c>
      <c r="G5465">
        <v>6</v>
      </c>
      <c r="J5465" s="1">
        <f t="shared" si="1173"/>
        <v>7.8539816339744835E-3</v>
      </c>
      <c r="K5465" s="2">
        <f t="shared" si="1178"/>
        <v>2.7649101142956961E-2</v>
      </c>
      <c r="L5465" t="s">
        <v>13</v>
      </c>
    </row>
    <row r="5466" spans="1:12" hidden="1" x14ac:dyDescent="0.3">
      <c r="A5466">
        <v>66</v>
      </c>
      <c r="B5466">
        <v>189</v>
      </c>
      <c r="C5466">
        <v>1</v>
      </c>
      <c r="D5466">
        <v>24</v>
      </c>
      <c r="E5466" t="s">
        <v>18</v>
      </c>
      <c r="F5466">
        <v>5</v>
      </c>
      <c r="G5466">
        <v>6</v>
      </c>
      <c r="J5466" s="1">
        <f t="shared" si="1173"/>
        <v>1.9634954084936209E-3</v>
      </c>
      <c r="K5466" s="2">
        <f>EXP(-9.81042+1.86563*LN(F5466)+1.0563*LN(G5466))</f>
        <v>7.3344795804612326E-3</v>
      </c>
      <c r="L5466" t="s">
        <v>13</v>
      </c>
    </row>
    <row r="5467" spans="1:12" hidden="1" x14ac:dyDescent="0.3">
      <c r="A5467">
        <v>66</v>
      </c>
      <c r="B5467">
        <v>189</v>
      </c>
      <c r="C5467">
        <v>1</v>
      </c>
      <c r="D5467">
        <v>10</v>
      </c>
      <c r="E5467" t="s">
        <v>12</v>
      </c>
      <c r="F5467">
        <v>5</v>
      </c>
      <c r="G5467">
        <v>3</v>
      </c>
      <c r="J5467" s="1">
        <f t="shared" si="1173"/>
        <v>1.9634954084936209E-3</v>
      </c>
      <c r="K5467" s="2">
        <f>EXP(-9.7663+1.83097*LN(F5467)+1.09511*LN(G5467))</f>
        <v>3.6378364277704512E-3</v>
      </c>
      <c r="L5467" t="s">
        <v>13</v>
      </c>
    </row>
    <row r="5468" spans="1:12" hidden="1" x14ac:dyDescent="0.3">
      <c r="A5468">
        <v>66</v>
      </c>
      <c r="B5468">
        <v>189</v>
      </c>
      <c r="C5468">
        <v>1</v>
      </c>
      <c r="D5468">
        <v>24</v>
      </c>
      <c r="E5468" t="s">
        <v>18</v>
      </c>
      <c r="F5468">
        <v>5</v>
      </c>
      <c r="G5468">
        <v>3</v>
      </c>
      <c r="J5468" s="1">
        <f t="shared" si="1173"/>
        <v>1.9634954084936209E-3</v>
      </c>
      <c r="K5468" s="2">
        <f t="shared" ref="K5468:K5469" si="1179">EXP(-9.81042+1.86563*LN(F5468)+1.0563*LN(G5468))</f>
        <v>3.5268851656513989E-3</v>
      </c>
      <c r="L5468" t="s">
        <v>13</v>
      </c>
    </row>
    <row r="5469" spans="1:12" hidden="1" x14ac:dyDescent="0.3">
      <c r="A5469">
        <v>66</v>
      </c>
      <c r="B5469">
        <v>189</v>
      </c>
      <c r="C5469">
        <v>1</v>
      </c>
      <c r="D5469">
        <v>24</v>
      </c>
      <c r="E5469" t="s">
        <v>18</v>
      </c>
      <c r="F5469">
        <v>10</v>
      </c>
      <c r="G5469">
        <v>6</v>
      </c>
      <c r="J5469" s="1">
        <f t="shared" si="1173"/>
        <v>7.8539816339744835E-3</v>
      </c>
      <c r="K5469" s="2">
        <f t="shared" si="1179"/>
        <v>2.6728826664807165E-2</v>
      </c>
      <c r="L5469" t="s">
        <v>13</v>
      </c>
    </row>
    <row r="5470" spans="1:12" hidden="1" x14ac:dyDescent="0.3">
      <c r="A5470">
        <v>66</v>
      </c>
      <c r="B5470">
        <v>189</v>
      </c>
      <c r="C5470">
        <v>1</v>
      </c>
      <c r="D5470">
        <v>22</v>
      </c>
      <c r="E5470" t="s">
        <v>15</v>
      </c>
      <c r="F5470">
        <v>5</v>
      </c>
      <c r="G5470">
        <v>3</v>
      </c>
      <c r="J5470" s="1">
        <f t="shared" si="1173"/>
        <v>1.9634954084936209E-3</v>
      </c>
      <c r="K5470" s="2">
        <f t="shared" ref="K5470:K5474" si="1180">EXP(-9.7663+1.83097*LN(F5470)+1.09511*LN(G5470))</f>
        <v>3.6378364277704512E-3</v>
      </c>
      <c r="L5470" t="s">
        <v>13</v>
      </c>
    </row>
    <row r="5471" spans="1:12" hidden="1" x14ac:dyDescent="0.3">
      <c r="A5471">
        <v>66</v>
      </c>
      <c r="B5471">
        <v>189</v>
      </c>
      <c r="C5471">
        <v>1</v>
      </c>
      <c r="D5471">
        <v>24</v>
      </c>
      <c r="E5471" t="s">
        <v>12</v>
      </c>
      <c r="F5471">
        <v>15</v>
      </c>
      <c r="G5471">
        <v>6</v>
      </c>
      <c r="J5471" s="1">
        <f t="shared" si="1173"/>
        <v>1.7671458676442587E-2</v>
      </c>
      <c r="K5471" s="2">
        <f t="shared" si="1180"/>
        <v>5.8089659363338444E-2</v>
      </c>
      <c r="L5471" t="s">
        <v>13</v>
      </c>
    </row>
    <row r="5472" spans="1:12" hidden="1" x14ac:dyDescent="0.3">
      <c r="A5472">
        <v>66</v>
      </c>
      <c r="B5472">
        <v>189</v>
      </c>
      <c r="C5472">
        <v>1</v>
      </c>
      <c r="D5472">
        <v>24</v>
      </c>
      <c r="E5472" t="s">
        <v>12</v>
      </c>
      <c r="F5472">
        <v>10</v>
      </c>
      <c r="G5472">
        <v>6</v>
      </c>
      <c r="J5472" s="1">
        <f t="shared" si="1173"/>
        <v>7.8539816339744835E-3</v>
      </c>
      <c r="K5472" s="2">
        <f t="shared" si="1180"/>
        <v>2.7649101142956961E-2</v>
      </c>
      <c r="L5472" t="s">
        <v>13</v>
      </c>
    </row>
    <row r="5473" spans="1:12" hidden="1" x14ac:dyDescent="0.3">
      <c r="A5473">
        <v>66</v>
      </c>
      <c r="B5473">
        <v>189</v>
      </c>
      <c r="C5473">
        <v>1</v>
      </c>
      <c r="D5473">
        <v>24</v>
      </c>
      <c r="E5473" t="s">
        <v>12</v>
      </c>
      <c r="F5473">
        <v>10</v>
      </c>
      <c r="G5473">
        <v>6</v>
      </c>
      <c r="J5473" s="1">
        <f t="shared" si="1173"/>
        <v>7.8539816339744835E-3</v>
      </c>
      <c r="K5473" s="2">
        <f t="shared" si="1180"/>
        <v>2.7649101142956961E-2</v>
      </c>
      <c r="L5473" t="s">
        <v>13</v>
      </c>
    </row>
    <row r="5474" spans="1:12" hidden="1" x14ac:dyDescent="0.3">
      <c r="A5474">
        <v>66</v>
      </c>
      <c r="B5474">
        <v>189</v>
      </c>
      <c r="C5474">
        <v>1</v>
      </c>
      <c r="D5474">
        <v>24</v>
      </c>
      <c r="E5474" t="s">
        <v>12</v>
      </c>
      <c r="F5474">
        <v>15</v>
      </c>
      <c r="G5474">
        <v>6</v>
      </c>
      <c r="J5474" s="1">
        <f t="shared" si="1173"/>
        <v>1.7671458676442587E-2</v>
      </c>
      <c r="K5474" s="2">
        <f t="shared" si="1180"/>
        <v>5.8089659363338444E-2</v>
      </c>
      <c r="L5474" t="s">
        <v>13</v>
      </c>
    </row>
    <row r="5475" spans="1:12" hidden="1" x14ac:dyDescent="0.3">
      <c r="A5475">
        <v>66</v>
      </c>
      <c r="B5475">
        <v>189</v>
      </c>
      <c r="C5475">
        <v>1</v>
      </c>
      <c r="D5475">
        <v>24</v>
      </c>
      <c r="E5475" t="s">
        <v>18</v>
      </c>
      <c r="F5475">
        <v>15</v>
      </c>
      <c r="G5475">
        <v>6</v>
      </c>
      <c r="J5475" s="1">
        <f t="shared" si="1173"/>
        <v>1.7671458676442587E-2</v>
      </c>
      <c r="K5475" s="2">
        <f t="shared" ref="K5475:K5476" si="1181">EXP(-9.81042+1.86563*LN(F5475)+1.0563*LN(G5475))</f>
        <v>5.6950957515054322E-2</v>
      </c>
      <c r="L5475" t="s">
        <v>13</v>
      </c>
    </row>
    <row r="5476" spans="1:12" hidden="1" x14ac:dyDescent="0.3">
      <c r="A5476">
        <v>66</v>
      </c>
      <c r="B5476">
        <v>189</v>
      </c>
      <c r="C5476">
        <v>1</v>
      </c>
      <c r="D5476">
        <v>24</v>
      </c>
      <c r="E5476" t="s">
        <v>18</v>
      </c>
      <c r="F5476">
        <v>10</v>
      </c>
      <c r="G5476">
        <v>6</v>
      </c>
      <c r="J5476" s="1">
        <f t="shared" si="1173"/>
        <v>7.8539816339744835E-3</v>
      </c>
      <c r="K5476" s="2">
        <f t="shared" si="1181"/>
        <v>2.6728826664807165E-2</v>
      </c>
      <c r="L5476" t="s">
        <v>13</v>
      </c>
    </row>
    <row r="5477" spans="1:12" hidden="1" x14ac:dyDescent="0.3">
      <c r="A5477">
        <v>66</v>
      </c>
      <c r="B5477">
        <v>189</v>
      </c>
      <c r="C5477">
        <v>1</v>
      </c>
      <c r="D5477">
        <v>24</v>
      </c>
      <c r="E5477" t="s">
        <v>12</v>
      </c>
      <c r="F5477">
        <v>5</v>
      </c>
      <c r="G5477">
        <v>6</v>
      </c>
      <c r="J5477" s="1">
        <f t="shared" si="1173"/>
        <v>1.9634954084936209E-3</v>
      </c>
      <c r="K5477" s="2">
        <f>EXP(-9.7663+1.83097*LN(F5477)+1.09511*LN(G5477))</f>
        <v>7.7714870209617563E-3</v>
      </c>
      <c r="L5477" t="s">
        <v>13</v>
      </c>
    </row>
    <row r="5478" spans="1:12" hidden="1" x14ac:dyDescent="0.3">
      <c r="A5478">
        <v>66</v>
      </c>
      <c r="B5478">
        <v>189</v>
      </c>
      <c r="C5478">
        <v>1</v>
      </c>
      <c r="D5478">
        <v>24</v>
      </c>
      <c r="E5478" t="s">
        <v>18</v>
      </c>
      <c r="F5478">
        <v>10</v>
      </c>
      <c r="G5478">
        <v>5</v>
      </c>
      <c r="J5478" s="1">
        <f t="shared" si="1173"/>
        <v>7.8539816339744835E-3</v>
      </c>
      <c r="K5478" s="2">
        <f>EXP(-9.81042+1.86563*LN(F5478)+1.0563*LN(G5478))</f>
        <v>2.2046555420420225E-2</v>
      </c>
      <c r="L5478" t="s">
        <v>13</v>
      </c>
    </row>
    <row r="5479" spans="1:12" hidden="1" x14ac:dyDescent="0.3">
      <c r="A5479">
        <v>66</v>
      </c>
      <c r="B5479">
        <v>189</v>
      </c>
      <c r="C5479">
        <v>1</v>
      </c>
      <c r="D5479">
        <v>24</v>
      </c>
      <c r="E5479" t="s">
        <v>12</v>
      </c>
      <c r="F5479">
        <v>10</v>
      </c>
      <c r="G5479">
        <v>6</v>
      </c>
      <c r="J5479" s="1">
        <f t="shared" si="1173"/>
        <v>7.8539816339744835E-3</v>
      </c>
      <c r="K5479" s="2">
        <f t="shared" ref="K5479:K5481" si="1182">EXP(-9.7663+1.83097*LN(F5479)+1.09511*LN(G5479))</f>
        <v>2.7649101142956961E-2</v>
      </c>
      <c r="L5479" t="s">
        <v>13</v>
      </c>
    </row>
    <row r="5480" spans="1:12" hidden="1" x14ac:dyDescent="0.3">
      <c r="A5480">
        <v>66</v>
      </c>
      <c r="B5480">
        <v>189</v>
      </c>
      <c r="C5480">
        <v>1</v>
      </c>
      <c r="D5480">
        <v>24</v>
      </c>
      <c r="E5480" t="s">
        <v>12</v>
      </c>
      <c r="F5480">
        <v>10</v>
      </c>
      <c r="G5480">
        <v>6</v>
      </c>
      <c r="J5480" s="1">
        <f t="shared" si="1173"/>
        <v>7.8539816339744835E-3</v>
      </c>
      <c r="K5480" s="2">
        <f t="shared" si="1182"/>
        <v>2.7649101142956961E-2</v>
      </c>
      <c r="L5480" t="s">
        <v>13</v>
      </c>
    </row>
    <row r="5481" spans="1:12" hidden="1" x14ac:dyDescent="0.3">
      <c r="A5481">
        <v>66</v>
      </c>
      <c r="B5481">
        <v>189</v>
      </c>
      <c r="C5481">
        <v>1</v>
      </c>
      <c r="D5481">
        <v>24</v>
      </c>
      <c r="E5481" t="s">
        <v>12</v>
      </c>
      <c r="F5481">
        <v>15</v>
      </c>
      <c r="G5481">
        <v>6</v>
      </c>
      <c r="J5481" s="1">
        <f t="shared" si="1173"/>
        <v>1.7671458676442587E-2</v>
      </c>
      <c r="K5481" s="2">
        <f t="shared" si="1182"/>
        <v>5.8089659363338444E-2</v>
      </c>
      <c r="L5481" t="s">
        <v>13</v>
      </c>
    </row>
    <row r="5482" spans="1:12" hidden="1" x14ac:dyDescent="0.3">
      <c r="A5482">
        <v>66</v>
      </c>
      <c r="B5482">
        <v>189</v>
      </c>
      <c r="C5482">
        <v>1</v>
      </c>
      <c r="D5482">
        <v>24</v>
      </c>
      <c r="E5482" t="s">
        <v>18</v>
      </c>
      <c r="F5482">
        <v>15</v>
      </c>
      <c r="G5482">
        <v>6</v>
      </c>
      <c r="J5482" s="1">
        <f t="shared" si="1173"/>
        <v>1.7671458676442587E-2</v>
      </c>
      <c r="K5482" s="2">
        <f t="shared" ref="K5482:K5483" si="1183">EXP(-9.81042+1.86563*LN(F5482)+1.0563*LN(G5482))</f>
        <v>5.6950957515054322E-2</v>
      </c>
      <c r="L5482" t="s">
        <v>13</v>
      </c>
    </row>
    <row r="5483" spans="1:12" hidden="1" x14ac:dyDescent="0.3">
      <c r="A5483">
        <v>66</v>
      </c>
      <c r="B5483">
        <v>190</v>
      </c>
      <c r="C5483">
        <v>1</v>
      </c>
      <c r="D5483">
        <v>24</v>
      </c>
      <c r="E5483" t="s">
        <v>18</v>
      </c>
      <c r="F5483">
        <v>15</v>
      </c>
      <c r="G5483">
        <v>6</v>
      </c>
      <c r="J5483" s="1">
        <f t="shared" si="1173"/>
        <v>1.7671458676442587E-2</v>
      </c>
      <c r="K5483" s="2">
        <f t="shared" si="1183"/>
        <v>5.6950957515054322E-2</v>
      </c>
      <c r="L5483" t="s">
        <v>13</v>
      </c>
    </row>
    <row r="5484" spans="1:12" hidden="1" x14ac:dyDescent="0.3">
      <c r="A5484">
        <v>66</v>
      </c>
      <c r="B5484">
        <v>190</v>
      </c>
      <c r="C5484">
        <v>1</v>
      </c>
      <c r="D5484">
        <v>24</v>
      </c>
      <c r="E5484" t="s">
        <v>12</v>
      </c>
      <c r="F5484">
        <v>15</v>
      </c>
      <c r="G5484">
        <v>6</v>
      </c>
      <c r="J5484" s="1">
        <f t="shared" si="1173"/>
        <v>1.7671458676442587E-2</v>
      </c>
      <c r="K5484" s="2">
        <f>EXP(-9.7663+1.83097*LN(F5484)+1.09511*LN(G5484))</f>
        <v>5.8089659363338444E-2</v>
      </c>
      <c r="L5484" t="s">
        <v>13</v>
      </c>
    </row>
    <row r="5485" spans="1:12" hidden="1" x14ac:dyDescent="0.3">
      <c r="A5485">
        <v>66</v>
      </c>
      <c r="B5485">
        <v>190</v>
      </c>
      <c r="C5485">
        <v>1</v>
      </c>
      <c r="D5485">
        <v>24</v>
      </c>
      <c r="E5485" t="s">
        <v>18</v>
      </c>
      <c r="F5485">
        <v>10</v>
      </c>
      <c r="G5485">
        <v>6</v>
      </c>
      <c r="J5485" s="1">
        <f t="shared" si="1173"/>
        <v>7.8539816339744835E-3</v>
      </c>
      <c r="K5485" s="2">
        <f t="shared" ref="K5485:K5486" si="1184">EXP(-9.81042+1.86563*LN(F5485)+1.0563*LN(G5485))</f>
        <v>2.6728826664807165E-2</v>
      </c>
      <c r="L5485" t="s">
        <v>13</v>
      </c>
    </row>
    <row r="5486" spans="1:12" hidden="1" x14ac:dyDescent="0.3">
      <c r="A5486">
        <v>66</v>
      </c>
      <c r="B5486">
        <v>190</v>
      </c>
      <c r="C5486">
        <v>1</v>
      </c>
      <c r="D5486">
        <v>24</v>
      </c>
      <c r="E5486" t="s">
        <v>18</v>
      </c>
      <c r="F5486">
        <v>10</v>
      </c>
      <c r="G5486">
        <v>6</v>
      </c>
      <c r="J5486" s="1">
        <f t="shared" si="1173"/>
        <v>7.8539816339744835E-3</v>
      </c>
      <c r="K5486" s="2">
        <f t="shared" si="1184"/>
        <v>2.6728826664807165E-2</v>
      </c>
      <c r="L5486" t="s">
        <v>13</v>
      </c>
    </row>
    <row r="5487" spans="1:12" hidden="1" x14ac:dyDescent="0.3">
      <c r="A5487">
        <v>66</v>
      </c>
      <c r="B5487">
        <v>190</v>
      </c>
      <c r="C5487">
        <v>1</v>
      </c>
      <c r="D5487">
        <v>14</v>
      </c>
      <c r="E5487" t="s">
        <v>14</v>
      </c>
      <c r="F5487">
        <v>5</v>
      </c>
      <c r="G5487">
        <v>3</v>
      </c>
      <c r="J5487" s="1">
        <f t="shared" si="1173"/>
        <v>1.9634954084936209E-3</v>
      </c>
      <c r="K5487" s="2">
        <f t="shared" ref="K5487:K5488" si="1185">EXP(-9.7663+1.83097*LN(F5487)+1.09511*LN(G5487))</f>
        <v>3.6378364277704512E-3</v>
      </c>
      <c r="L5487" t="s">
        <v>13</v>
      </c>
    </row>
    <row r="5488" spans="1:12" hidden="1" x14ac:dyDescent="0.3">
      <c r="A5488">
        <v>66</v>
      </c>
      <c r="B5488">
        <v>190</v>
      </c>
      <c r="C5488">
        <v>1</v>
      </c>
      <c r="D5488">
        <v>14</v>
      </c>
      <c r="E5488" t="s">
        <v>14</v>
      </c>
      <c r="F5488">
        <v>5</v>
      </c>
      <c r="G5488">
        <v>3</v>
      </c>
      <c r="J5488" s="1">
        <f t="shared" si="1173"/>
        <v>1.9634954084936209E-3</v>
      </c>
      <c r="K5488" s="2">
        <f t="shared" si="1185"/>
        <v>3.6378364277704512E-3</v>
      </c>
      <c r="L5488" t="s">
        <v>13</v>
      </c>
    </row>
    <row r="5489" spans="1:12" hidden="1" x14ac:dyDescent="0.3">
      <c r="A5489">
        <v>66</v>
      </c>
      <c r="B5489">
        <v>190</v>
      </c>
      <c r="C5489">
        <v>1</v>
      </c>
      <c r="D5489">
        <v>24</v>
      </c>
      <c r="E5489" t="s">
        <v>18</v>
      </c>
      <c r="F5489">
        <v>10</v>
      </c>
      <c r="G5489">
        <v>6</v>
      </c>
      <c r="J5489" s="1">
        <f t="shared" si="1173"/>
        <v>7.8539816339744835E-3</v>
      </c>
      <c r="K5489" s="2">
        <f>EXP(-9.81042+1.86563*LN(F5489)+1.0563*LN(G5489))</f>
        <v>2.6728826664807165E-2</v>
      </c>
      <c r="L5489" t="s">
        <v>13</v>
      </c>
    </row>
    <row r="5490" spans="1:12" hidden="1" x14ac:dyDescent="0.3">
      <c r="A5490">
        <v>66</v>
      </c>
      <c r="B5490">
        <v>190</v>
      </c>
      <c r="C5490">
        <v>1</v>
      </c>
      <c r="D5490">
        <v>24</v>
      </c>
      <c r="E5490" t="s">
        <v>12</v>
      </c>
      <c r="F5490">
        <v>10</v>
      </c>
      <c r="G5490">
        <v>6</v>
      </c>
      <c r="J5490" s="1">
        <f t="shared" si="1173"/>
        <v>7.8539816339744835E-3</v>
      </c>
      <c r="K5490" s="2">
        <f t="shared" ref="K5490:K5493" si="1186">EXP(-9.7663+1.83097*LN(F5490)+1.09511*LN(G5490))</f>
        <v>2.7649101142956961E-2</v>
      </c>
      <c r="L5490" t="s">
        <v>13</v>
      </c>
    </row>
    <row r="5491" spans="1:12" hidden="1" x14ac:dyDescent="0.3">
      <c r="A5491">
        <v>66</v>
      </c>
      <c r="B5491">
        <v>190</v>
      </c>
      <c r="C5491">
        <v>1</v>
      </c>
      <c r="D5491">
        <v>24</v>
      </c>
      <c r="E5491" t="s">
        <v>12</v>
      </c>
      <c r="F5491">
        <v>15</v>
      </c>
      <c r="G5491">
        <v>6</v>
      </c>
      <c r="J5491" s="1">
        <f t="shared" si="1173"/>
        <v>1.7671458676442587E-2</v>
      </c>
      <c r="K5491" s="2">
        <f t="shared" si="1186"/>
        <v>5.8089659363338444E-2</v>
      </c>
      <c r="L5491" t="s">
        <v>13</v>
      </c>
    </row>
    <row r="5492" spans="1:12" hidden="1" x14ac:dyDescent="0.3">
      <c r="A5492">
        <v>66</v>
      </c>
      <c r="B5492">
        <v>190</v>
      </c>
      <c r="C5492">
        <v>1</v>
      </c>
      <c r="D5492">
        <v>24</v>
      </c>
      <c r="E5492" t="s">
        <v>12</v>
      </c>
      <c r="F5492">
        <v>15</v>
      </c>
      <c r="G5492">
        <v>6</v>
      </c>
      <c r="J5492" s="1">
        <f t="shared" si="1173"/>
        <v>1.7671458676442587E-2</v>
      </c>
      <c r="K5492" s="2">
        <f t="shared" si="1186"/>
        <v>5.8089659363338444E-2</v>
      </c>
      <c r="L5492" t="s">
        <v>13</v>
      </c>
    </row>
    <row r="5493" spans="1:12" hidden="1" x14ac:dyDescent="0.3">
      <c r="A5493">
        <v>66</v>
      </c>
      <c r="B5493">
        <v>190</v>
      </c>
      <c r="C5493">
        <v>1</v>
      </c>
      <c r="D5493">
        <v>24</v>
      </c>
      <c r="E5493" t="s">
        <v>12</v>
      </c>
      <c r="F5493">
        <v>10</v>
      </c>
      <c r="G5493">
        <v>6</v>
      </c>
      <c r="J5493" s="1">
        <f t="shared" si="1173"/>
        <v>7.8539816339744835E-3</v>
      </c>
      <c r="K5493" s="2">
        <f t="shared" si="1186"/>
        <v>2.7649101142956961E-2</v>
      </c>
      <c r="L5493" t="s">
        <v>13</v>
      </c>
    </row>
    <row r="5494" spans="1:12" hidden="1" x14ac:dyDescent="0.3">
      <c r="A5494">
        <v>66</v>
      </c>
      <c r="B5494">
        <v>190</v>
      </c>
      <c r="C5494">
        <v>1</v>
      </c>
      <c r="D5494">
        <v>24</v>
      </c>
      <c r="E5494" t="s">
        <v>18</v>
      </c>
      <c r="F5494">
        <v>5</v>
      </c>
      <c r="G5494">
        <v>6</v>
      </c>
      <c r="J5494" s="1">
        <f t="shared" si="1173"/>
        <v>1.9634954084936209E-3</v>
      </c>
      <c r="K5494" s="2">
        <f>EXP(-9.81042+1.86563*LN(F5494)+1.0563*LN(G5494))</f>
        <v>7.3344795804612326E-3</v>
      </c>
      <c r="L5494" t="s">
        <v>13</v>
      </c>
    </row>
    <row r="5495" spans="1:12" hidden="1" x14ac:dyDescent="0.3">
      <c r="A5495">
        <v>66</v>
      </c>
      <c r="B5495">
        <v>190</v>
      </c>
      <c r="C5495">
        <v>1</v>
      </c>
      <c r="D5495">
        <v>10</v>
      </c>
      <c r="E5495" t="s">
        <v>12</v>
      </c>
      <c r="F5495">
        <v>5</v>
      </c>
      <c r="G5495">
        <v>3</v>
      </c>
      <c r="J5495" s="1">
        <f t="shared" si="1173"/>
        <v>1.9634954084936209E-3</v>
      </c>
      <c r="K5495" s="2">
        <f>EXP(-9.7663+1.83097*LN(F5495)+1.09511*LN(G5495))</f>
        <v>3.6378364277704512E-3</v>
      </c>
      <c r="L5495" t="s">
        <v>13</v>
      </c>
    </row>
    <row r="5496" spans="1:12" hidden="1" x14ac:dyDescent="0.3">
      <c r="A5496">
        <v>66</v>
      </c>
      <c r="B5496">
        <v>190</v>
      </c>
      <c r="C5496">
        <v>1</v>
      </c>
      <c r="D5496">
        <v>24</v>
      </c>
      <c r="E5496" t="s">
        <v>18</v>
      </c>
      <c r="F5496">
        <v>5</v>
      </c>
      <c r="G5496">
        <v>3</v>
      </c>
      <c r="J5496" s="1">
        <f t="shared" si="1173"/>
        <v>1.9634954084936209E-3</v>
      </c>
      <c r="K5496" s="2">
        <f t="shared" ref="K5496:K5497" si="1187">EXP(-9.81042+1.86563*LN(F5496)+1.0563*LN(G5496))</f>
        <v>3.5268851656513989E-3</v>
      </c>
      <c r="L5496" t="s">
        <v>13</v>
      </c>
    </row>
    <row r="5497" spans="1:12" hidden="1" x14ac:dyDescent="0.3">
      <c r="A5497">
        <v>66</v>
      </c>
      <c r="B5497">
        <v>190</v>
      </c>
      <c r="C5497">
        <v>1</v>
      </c>
      <c r="D5497">
        <v>24</v>
      </c>
      <c r="E5497" t="s">
        <v>18</v>
      </c>
      <c r="F5497">
        <v>10</v>
      </c>
      <c r="G5497">
        <v>6</v>
      </c>
      <c r="J5497" s="1">
        <f t="shared" si="1173"/>
        <v>7.8539816339744835E-3</v>
      </c>
      <c r="K5497" s="2">
        <f t="shared" si="1187"/>
        <v>2.6728826664807165E-2</v>
      </c>
      <c r="L5497" t="s">
        <v>13</v>
      </c>
    </row>
    <row r="5498" spans="1:12" hidden="1" x14ac:dyDescent="0.3">
      <c r="A5498">
        <v>66</v>
      </c>
      <c r="B5498">
        <v>190</v>
      </c>
      <c r="C5498">
        <v>1</v>
      </c>
      <c r="D5498">
        <v>22</v>
      </c>
      <c r="E5498" t="s">
        <v>15</v>
      </c>
      <c r="F5498">
        <v>5</v>
      </c>
      <c r="G5498">
        <v>3</v>
      </c>
      <c r="J5498" s="1">
        <f t="shared" si="1173"/>
        <v>1.9634954084936209E-3</v>
      </c>
      <c r="K5498" s="2">
        <f t="shared" ref="K5498:K5502" si="1188">EXP(-9.7663+1.83097*LN(F5498)+1.09511*LN(G5498))</f>
        <v>3.6378364277704512E-3</v>
      </c>
      <c r="L5498" t="s">
        <v>13</v>
      </c>
    </row>
    <row r="5499" spans="1:12" hidden="1" x14ac:dyDescent="0.3">
      <c r="A5499">
        <v>66</v>
      </c>
      <c r="B5499">
        <v>190</v>
      </c>
      <c r="C5499">
        <v>1</v>
      </c>
      <c r="D5499">
        <v>24</v>
      </c>
      <c r="E5499" t="s">
        <v>12</v>
      </c>
      <c r="F5499">
        <v>15</v>
      </c>
      <c r="G5499">
        <v>6</v>
      </c>
      <c r="J5499" s="1">
        <f t="shared" si="1173"/>
        <v>1.7671458676442587E-2</v>
      </c>
      <c r="K5499" s="2">
        <f t="shared" si="1188"/>
        <v>5.8089659363338444E-2</v>
      </c>
      <c r="L5499" t="s">
        <v>13</v>
      </c>
    </row>
    <row r="5500" spans="1:12" hidden="1" x14ac:dyDescent="0.3">
      <c r="A5500">
        <v>66</v>
      </c>
      <c r="B5500">
        <v>190</v>
      </c>
      <c r="C5500">
        <v>1</v>
      </c>
      <c r="D5500">
        <v>24</v>
      </c>
      <c r="E5500" t="s">
        <v>12</v>
      </c>
      <c r="F5500">
        <v>10</v>
      </c>
      <c r="G5500">
        <v>6</v>
      </c>
      <c r="J5500" s="1">
        <f t="shared" si="1173"/>
        <v>7.8539816339744835E-3</v>
      </c>
      <c r="K5500" s="2">
        <f t="shared" si="1188"/>
        <v>2.7649101142956961E-2</v>
      </c>
      <c r="L5500" t="s">
        <v>13</v>
      </c>
    </row>
    <row r="5501" spans="1:12" hidden="1" x14ac:dyDescent="0.3">
      <c r="A5501">
        <v>66</v>
      </c>
      <c r="B5501">
        <v>190</v>
      </c>
      <c r="C5501">
        <v>1</v>
      </c>
      <c r="D5501">
        <v>24</v>
      </c>
      <c r="E5501" t="s">
        <v>12</v>
      </c>
      <c r="F5501">
        <v>10</v>
      </c>
      <c r="G5501">
        <v>6</v>
      </c>
      <c r="J5501" s="1">
        <f t="shared" si="1173"/>
        <v>7.8539816339744835E-3</v>
      </c>
      <c r="K5501" s="2">
        <f t="shared" si="1188"/>
        <v>2.7649101142956961E-2</v>
      </c>
      <c r="L5501" t="s">
        <v>13</v>
      </c>
    </row>
    <row r="5502" spans="1:12" hidden="1" x14ac:dyDescent="0.3">
      <c r="A5502">
        <v>66</v>
      </c>
      <c r="B5502">
        <v>190</v>
      </c>
      <c r="C5502">
        <v>1</v>
      </c>
      <c r="D5502">
        <v>24</v>
      </c>
      <c r="E5502" t="s">
        <v>12</v>
      </c>
      <c r="F5502">
        <v>15</v>
      </c>
      <c r="G5502">
        <v>6</v>
      </c>
      <c r="J5502" s="1">
        <f t="shared" si="1173"/>
        <v>1.7671458676442587E-2</v>
      </c>
      <c r="K5502" s="2">
        <f t="shared" si="1188"/>
        <v>5.8089659363338444E-2</v>
      </c>
      <c r="L5502" t="s">
        <v>13</v>
      </c>
    </row>
    <row r="5503" spans="1:12" hidden="1" x14ac:dyDescent="0.3">
      <c r="A5503">
        <v>66</v>
      </c>
      <c r="B5503">
        <v>190</v>
      </c>
      <c r="C5503">
        <v>1</v>
      </c>
      <c r="D5503">
        <v>24</v>
      </c>
      <c r="E5503" t="s">
        <v>18</v>
      </c>
      <c r="F5503">
        <v>15</v>
      </c>
      <c r="G5503">
        <v>6</v>
      </c>
      <c r="J5503" s="1">
        <f t="shared" si="1173"/>
        <v>1.7671458676442587E-2</v>
      </c>
      <c r="K5503" s="2">
        <f t="shared" ref="K5503:K5504" si="1189">EXP(-9.81042+1.86563*LN(F5503)+1.0563*LN(G5503))</f>
        <v>5.6950957515054322E-2</v>
      </c>
      <c r="L5503" t="s">
        <v>13</v>
      </c>
    </row>
    <row r="5504" spans="1:12" hidden="1" x14ac:dyDescent="0.3">
      <c r="A5504">
        <v>66</v>
      </c>
      <c r="B5504">
        <v>190</v>
      </c>
      <c r="C5504">
        <v>1</v>
      </c>
      <c r="D5504">
        <v>24</v>
      </c>
      <c r="E5504" t="s">
        <v>18</v>
      </c>
      <c r="F5504">
        <v>10</v>
      </c>
      <c r="G5504">
        <v>6</v>
      </c>
      <c r="J5504" s="1">
        <f t="shared" si="1173"/>
        <v>7.8539816339744835E-3</v>
      </c>
      <c r="K5504" s="2">
        <f t="shared" si="1189"/>
        <v>2.6728826664807165E-2</v>
      </c>
      <c r="L5504" t="s">
        <v>13</v>
      </c>
    </row>
    <row r="5505" spans="1:12" hidden="1" x14ac:dyDescent="0.3">
      <c r="A5505">
        <v>66</v>
      </c>
      <c r="B5505">
        <v>190</v>
      </c>
      <c r="C5505">
        <v>1</v>
      </c>
      <c r="D5505">
        <v>24</v>
      </c>
      <c r="E5505" t="s">
        <v>12</v>
      </c>
      <c r="F5505">
        <v>5</v>
      </c>
      <c r="G5505">
        <v>6</v>
      </c>
      <c r="J5505" s="1">
        <f t="shared" si="1173"/>
        <v>1.9634954084936209E-3</v>
      </c>
      <c r="K5505" s="2">
        <f>EXP(-9.7663+1.83097*LN(F5505)+1.09511*LN(G5505))</f>
        <v>7.7714870209617563E-3</v>
      </c>
      <c r="L5505" t="s">
        <v>13</v>
      </c>
    </row>
    <row r="5506" spans="1:12" hidden="1" x14ac:dyDescent="0.3">
      <c r="A5506">
        <v>66</v>
      </c>
      <c r="B5506">
        <v>190</v>
      </c>
      <c r="C5506">
        <v>1</v>
      </c>
      <c r="D5506">
        <v>24</v>
      </c>
      <c r="E5506" t="s">
        <v>18</v>
      </c>
      <c r="F5506">
        <v>10</v>
      </c>
      <c r="G5506">
        <v>5</v>
      </c>
      <c r="J5506" s="1">
        <f t="shared" si="1173"/>
        <v>7.8539816339744835E-3</v>
      </c>
      <c r="K5506" s="2">
        <f>EXP(-9.81042+1.86563*LN(F5506)+1.0563*LN(G5506))</f>
        <v>2.2046555420420225E-2</v>
      </c>
      <c r="L5506" t="s">
        <v>13</v>
      </c>
    </row>
    <row r="5507" spans="1:12" hidden="1" x14ac:dyDescent="0.3">
      <c r="A5507">
        <v>66</v>
      </c>
      <c r="B5507">
        <v>190</v>
      </c>
      <c r="C5507">
        <v>1</v>
      </c>
      <c r="D5507">
        <v>10</v>
      </c>
      <c r="E5507" t="s">
        <v>12</v>
      </c>
      <c r="F5507">
        <v>10</v>
      </c>
      <c r="G5507">
        <v>3</v>
      </c>
      <c r="J5507" s="1">
        <f t="shared" ref="J5507:J5570" si="1190">((F5507*F5507/10000)*(PI()/4*C5507))</f>
        <v>7.8539816339744835E-3</v>
      </c>
      <c r="K5507" s="2">
        <f t="shared" ref="K5507:K5508" si="1191">EXP(-9.7663+1.83097*LN(F5507)+1.09511*LN(G5507))</f>
        <v>1.2942556175112916E-2</v>
      </c>
      <c r="L5507" t="s">
        <v>13</v>
      </c>
    </row>
    <row r="5508" spans="1:12" hidden="1" x14ac:dyDescent="0.3">
      <c r="A5508">
        <v>66</v>
      </c>
      <c r="B5508">
        <v>190</v>
      </c>
      <c r="C5508">
        <v>1</v>
      </c>
      <c r="D5508">
        <v>14</v>
      </c>
      <c r="E5508" t="s">
        <v>14</v>
      </c>
      <c r="F5508">
        <v>5</v>
      </c>
      <c r="G5508">
        <v>3</v>
      </c>
      <c r="J5508" s="1">
        <f t="shared" si="1190"/>
        <v>1.9634954084936209E-3</v>
      </c>
      <c r="K5508" s="2">
        <f t="shared" si="1191"/>
        <v>3.6378364277704512E-3</v>
      </c>
      <c r="L5508" t="s">
        <v>13</v>
      </c>
    </row>
    <row r="5509" spans="1:12" hidden="1" x14ac:dyDescent="0.3">
      <c r="A5509">
        <v>66</v>
      </c>
      <c r="B5509">
        <v>190</v>
      </c>
      <c r="C5509">
        <v>1</v>
      </c>
      <c r="D5509">
        <v>24</v>
      </c>
      <c r="E5509" t="s">
        <v>18</v>
      </c>
      <c r="F5509">
        <v>10</v>
      </c>
      <c r="G5509">
        <v>3</v>
      </c>
      <c r="J5509" s="1">
        <f t="shared" si="1190"/>
        <v>7.8539816339744835E-3</v>
      </c>
      <c r="K5509" s="2">
        <f>EXP(-9.81042+1.86563*LN(F5509)+1.0563*LN(G5509))</f>
        <v>1.285292313179332E-2</v>
      </c>
      <c r="L5509" t="s">
        <v>13</v>
      </c>
    </row>
    <row r="5510" spans="1:12" hidden="1" x14ac:dyDescent="0.3">
      <c r="A5510">
        <v>66</v>
      </c>
      <c r="B5510">
        <v>190</v>
      </c>
      <c r="C5510">
        <v>1</v>
      </c>
      <c r="D5510">
        <v>24</v>
      </c>
      <c r="E5510" t="s">
        <v>12</v>
      </c>
      <c r="F5510">
        <v>15</v>
      </c>
      <c r="G5510">
        <v>6</v>
      </c>
      <c r="J5510" s="1">
        <f t="shared" si="1190"/>
        <v>1.7671458676442587E-2</v>
      </c>
      <c r="K5510" s="2">
        <f t="shared" ref="K5510:K5511" si="1192">EXP(-9.7663+1.83097*LN(F5510)+1.09511*LN(G5510))</f>
        <v>5.8089659363338444E-2</v>
      </c>
      <c r="L5510" t="s">
        <v>13</v>
      </c>
    </row>
    <row r="5511" spans="1:12" hidden="1" x14ac:dyDescent="0.3">
      <c r="A5511">
        <v>66</v>
      </c>
      <c r="B5511">
        <v>190</v>
      </c>
      <c r="C5511">
        <v>1</v>
      </c>
      <c r="D5511">
        <v>24</v>
      </c>
      <c r="E5511" t="s">
        <v>12</v>
      </c>
      <c r="F5511">
        <v>10</v>
      </c>
      <c r="G5511">
        <v>6</v>
      </c>
      <c r="J5511" s="1">
        <f t="shared" si="1190"/>
        <v>7.8539816339744835E-3</v>
      </c>
      <c r="K5511" s="2">
        <f t="shared" si="1192"/>
        <v>2.7649101142956961E-2</v>
      </c>
      <c r="L5511" t="s">
        <v>13</v>
      </c>
    </row>
    <row r="5512" spans="1:12" hidden="1" x14ac:dyDescent="0.3">
      <c r="A5512">
        <v>66</v>
      </c>
      <c r="B5512">
        <v>190</v>
      </c>
      <c r="C5512">
        <v>1</v>
      </c>
      <c r="D5512">
        <v>24</v>
      </c>
      <c r="E5512" t="s">
        <v>18</v>
      </c>
      <c r="F5512">
        <v>5</v>
      </c>
      <c r="G5512">
        <v>6</v>
      </c>
      <c r="J5512" s="1">
        <f t="shared" si="1190"/>
        <v>1.9634954084936209E-3</v>
      </c>
      <c r="K5512" s="2">
        <f>EXP(-9.81042+1.86563*LN(F5512)+1.0563*LN(G5512))</f>
        <v>7.3344795804612326E-3</v>
      </c>
      <c r="L5512" t="s">
        <v>13</v>
      </c>
    </row>
    <row r="5513" spans="1:12" hidden="1" x14ac:dyDescent="0.3">
      <c r="A5513">
        <v>66</v>
      </c>
      <c r="B5513">
        <v>190</v>
      </c>
      <c r="C5513">
        <v>1</v>
      </c>
      <c r="D5513">
        <v>10</v>
      </c>
      <c r="E5513" t="s">
        <v>12</v>
      </c>
      <c r="F5513">
        <v>5</v>
      </c>
      <c r="G5513">
        <v>3</v>
      </c>
      <c r="J5513" s="1">
        <f t="shared" si="1190"/>
        <v>1.9634954084936209E-3</v>
      </c>
      <c r="K5513" s="2">
        <f>EXP(-9.7663+1.83097*LN(F5513)+1.09511*LN(G5513))</f>
        <v>3.6378364277704512E-3</v>
      </c>
      <c r="L5513" t="s">
        <v>13</v>
      </c>
    </row>
    <row r="5514" spans="1:12" hidden="1" x14ac:dyDescent="0.3">
      <c r="A5514">
        <v>66</v>
      </c>
      <c r="B5514">
        <v>190</v>
      </c>
      <c r="C5514">
        <v>1</v>
      </c>
      <c r="D5514">
        <v>24</v>
      </c>
      <c r="E5514" t="s">
        <v>18</v>
      </c>
      <c r="F5514">
        <v>5</v>
      </c>
      <c r="G5514">
        <v>3</v>
      </c>
      <c r="J5514" s="1">
        <f t="shared" si="1190"/>
        <v>1.9634954084936209E-3</v>
      </c>
      <c r="K5514" s="2">
        <f t="shared" ref="K5514:K5515" si="1193">EXP(-9.81042+1.86563*LN(F5514)+1.0563*LN(G5514))</f>
        <v>3.5268851656513989E-3</v>
      </c>
      <c r="L5514" t="s">
        <v>13</v>
      </c>
    </row>
    <row r="5515" spans="1:12" hidden="1" x14ac:dyDescent="0.3">
      <c r="A5515">
        <v>66</v>
      </c>
      <c r="B5515">
        <v>190</v>
      </c>
      <c r="C5515">
        <v>1</v>
      </c>
      <c r="D5515">
        <v>24</v>
      </c>
      <c r="E5515" t="s">
        <v>18</v>
      </c>
      <c r="F5515">
        <v>10</v>
      </c>
      <c r="G5515">
        <v>6</v>
      </c>
      <c r="J5515" s="1">
        <f t="shared" si="1190"/>
        <v>7.8539816339744835E-3</v>
      </c>
      <c r="K5515" s="2">
        <f t="shared" si="1193"/>
        <v>2.6728826664807165E-2</v>
      </c>
      <c r="L5515" t="s">
        <v>13</v>
      </c>
    </row>
    <row r="5516" spans="1:12" hidden="1" x14ac:dyDescent="0.3">
      <c r="A5516">
        <v>66</v>
      </c>
      <c r="B5516">
        <v>190</v>
      </c>
      <c r="C5516">
        <v>1</v>
      </c>
      <c r="D5516">
        <v>22</v>
      </c>
      <c r="E5516" t="s">
        <v>15</v>
      </c>
      <c r="F5516">
        <v>5</v>
      </c>
      <c r="G5516">
        <v>3</v>
      </c>
      <c r="J5516" s="1">
        <f t="shared" si="1190"/>
        <v>1.9634954084936209E-3</v>
      </c>
      <c r="K5516" s="2">
        <f t="shared" ref="K5516:K5523" si="1194">EXP(-9.7663+1.83097*LN(F5516)+1.09511*LN(G5516))</f>
        <v>3.6378364277704512E-3</v>
      </c>
      <c r="L5516" t="s">
        <v>13</v>
      </c>
    </row>
    <row r="5517" spans="1:12" hidden="1" x14ac:dyDescent="0.3">
      <c r="A5517">
        <v>66</v>
      </c>
      <c r="B5517">
        <v>190</v>
      </c>
      <c r="C5517">
        <v>1</v>
      </c>
      <c r="D5517">
        <v>24</v>
      </c>
      <c r="E5517" t="s">
        <v>12</v>
      </c>
      <c r="F5517">
        <v>15</v>
      </c>
      <c r="G5517">
        <v>6</v>
      </c>
      <c r="J5517" s="1">
        <f t="shared" si="1190"/>
        <v>1.7671458676442587E-2</v>
      </c>
      <c r="K5517" s="2">
        <f t="shared" si="1194"/>
        <v>5.8089659363338444E-2</v>
      </c>
      <c r="L5517" t="s">
        <v>13</v>
      </c>
    </row>
    <row r="5518" spans="1:12" hidden="1" x14ac:dyDescent="0.3">
      <c r="A5518">
        <v>66</v>
      </c>
      <c r="B5518">
        <v>190</v>
      </c>
      <c r="C5518">
        <v>1</v>
      </c>
      <c r="D5518">
        <v>10</v>
      </c>
      <c r="E5518" t="s">
        <v>12</v>
      </c>
      <c r="F5518">
        <v>25</v>
      </c>
      <c r="G5518">
        <v>6</v>
      </c>
      <c r="J5518" s="1">
        <f t="shared" si="1190"/>
        <v>4.9087385212340517E-2</v>
      </c>
      <c r="K5518" s="2">
        <f t="shared" si="1194"/>
        <v>0.14801210491524977</v>
      </c>
      <c r="L5518" t="s">
        <v>17</v>
      </c>
    </row>
    <row r="5519" spans="1:12" hidden="1" x14ac:dyDescent="0.3">
      <c r="A5519">
        <v>66</v>
      </c>
      <c r="B5519">
        <v>190</v>
      </c>
      <c r="C5519">
        <v>1</v>
      </c>
      <c r="D5519">
        <v>24</v>
      </c>
      <c r="E5519" t="s">
        <v>15</v>
      </c>
      <c r="F5519">
        <v>5</v>
      </c>
      <c r="G5519">
        <v>3</v>
      </c>
      <c r="J5519" s="1">
        <f t="shared" si="1190"/>
        <v>1.9634954084936209E-3</v>
      </c>
      <c r="K5519" s="2">
        <f t="shared" si="1194"/>
        <v>3.6378364277704512E-3</v>
      </c>
      <c r="L5519" t="s">
        <v>13</v>
      </c>
    </row>
    <row r="5520" spans="1:12" hidden="1" x14ac:dyDescent="0.3">
      <c r="A5520">
        <v>67</v>
      </c>
      <c r="B5520">
        <v>169</v>
      </c>
      <c r="C5520">
        <v>1</v>
      </c>
      <c r="D5520">
        <v>24</v>
      </c>
      <c r="E5520" t="s">
        <v>12</v>
      </c>
      <c r="F5520">
        <v>15</v>
      </c>
      <c r="G5520">
        <v>6</v>
      </c>
      <c r="J5520" s="1">
        <f t="shared" si="1190"/>
        <v>1.7671458676442587E-2</v>
      </c>
      <c r="K5520" s="2">
        <f t="shared" si="1194"/>
        <v>5.8089659363338444E-2</v>
      </c>
      <c r="L5520" t="s">
        <v>13</v>
      </c>
    </row>
    <row r="5521" spans="1:12" hidden="1" x14ac:dyDescent="0.3">
      <c r="A5521">
        <v>67</v>
      </c>
      <c r="B5521">
        <v>169</v>
      </c>
      <c r="C5521">
        <v>1</v>
      </c>
      <c r="D5521">
        <v>24</v>
      </c>
      <c r="E5521" t="s">
        <v>12</v>
      </c>
      <c r="F5521">
        <v>10</v>
      </c>
      <c r="G5521">
        <v>6</v>
      </c>
      <c r="J5521" s="1">
        <f t="shared" si="1190"/>
        <v>7.8539816339744835E-3</v>
      </c>
      <c r="K5521" s="2">
        <f t="shared" si="1194"/>
        <v>2.7649101142956961E-2</v>
      </c>
      <c r="L5521" t="s">
        <v>13</v>
      </c>
    </row>
    <row r="5522" spans="1:12" hidden="1" x14ac:dyDescent="0.3">
      <c r="A5522">
        <v>67</v>
      </c>
      <c r="B5522">
        <v>169</v>
      </c>
      <c r="C5522">
        <v>1</v>
      </c>
      <c r="D5522">
        <v>24</v>
      </c>
      <c r="E5522" t="s">
        <v>12</v>
      </c>
      <c r="F5522">
        <v>10</v>
      </c>
      <c r="G5522">
        <v>6</v>
      </c>
      <c r="J5522" s="1">
        <f t="shared" si="1190"/>
        <v>7.8539816339744835E-3</v>
      </c>
      <c r="K5522" s="2">
        <f t="shared" si="1194"/>
        <v>2.7649101142956961E-2</v>
      </c>
      <c r="L5522" t="s">
        <v>13</v>
      </c>
    </row>
    <row r="5523" spans="1:12" hidden="1" x14ac:dyDescent="0.3">
      <c r="A5523">
        <v>67</v>
      </c>
      <c r="B5523">
        <v>169</v>
      </c>
      <c r="C5523">
        <v>1</v>
      </c>
      <c r="D5523">
        <v>24</v>
      </c>
      <c r="E5523" t="s">
        <v>12</v>
      </c>
      <c r="F5523">
        <v>15</v>
      </c>
      <c r="G5523">
        <v>6</v>
      </c>
      <c r="J5523" s="1">
        <f t="shared" si="1190"/>
        <v>1.7671458676442587E-2</v>
      </c>
      <c r="K5523" s="2">
        <f t="shared" si="1194"/>
        <v>5.8089659363338444E-2</v>
      </c>
      <c r="L5523" t="s">
        <v>13</v>
      </c>
    </row>
    <row r="5524" spans="1:12" hidden="1" x14ac:dyDescent="0.3">
      <c r="A5524">
        <v>67</v>
      </c>
      <c r="B5524">
        <v>169</v>
      </c>
      <c r="C5524">
        <v>1</v>
      </c>
      <c r="D5524">
        <v>24</v>
      </c>
      <c r="E5524" t="s">
        <v>18</v>
      </c>
      <c r="F5524">
        <v>15</v>
      </c>
      <c r="G5524">
        <v>6</v>
      </c>
      <c r="J5524" s="1">
        <f t="shared" si="1190"/>
        <v>1.7671458676442587E-2</v>
      </c>
      <c r="K5524" s="2">
        <f>EXP(-9.81042+1.86563*LN(F5524)+1.0563*LN(G5524))</f>
        <v>5.6950957515054322E-2</v>
      </c>
      <c r="L5524" t="s">
        <v>13</v>
      </c>
    </row>
    <row r="5525" spans="1:12" hidden="1" x14ac:dyDescent="0.3">
      <c r="A5525">
        <v>67</v>
      </c>
      <c r="B5525">
        <v>169</v>
      </c>
      <c r="C5525">
        <v>1</v>
      </c>
      <c r="D5525">
        <v>24</v>
      </c>
      <c r="E5525" t="s">
        <v>12</v>
      </c>
      <c r="F5525">
        <v>15</v>
      </c>
      <c r="G5525">
        <v>6</v>
      </c>
      <c r="J5525" s="1">
        <f t="shared" si="1190"/>
        <v>1.7671458676442587E-2</v>
      </c>
      <c r="K5525" s="2">
        <f>EXP(-9.7663+1.83097*LN(F5525)+1.09511*LN(G5525))</f>
        <v>5.8089659363338444E-2</v>
      </c>
      <c r="L5525" t="s">
        <v>13</v>
      </c>
    </row>
    <row r="5526" spans="1:12" hidden="1" x14ac:dyDescent="0.3">
      <c r="A5526">
        <v>67</v>
      </c>
      <c r="B5526">
        <v>169</v>
      </c>
      <c r="C5526">
        <v>1</v>
      </c>
      <c r="D5526">
        <v>24</v>
      </c>
      <c r="E5526" t="s">
        <v>18</v>
      </c>
      <c r="F5526">
        <v>10</v>
      </c>
      <c r="G5526">
        <v>6</v>
      </c>
      <c r="J5526" s="1">
        <f t="shared" si="1190"/>
        <v>7.8539816339744835E-3</v>
      </c>
      <c r="K5526" s="2">
        <f t="shared" ref="K5526:K5527" si="1195">EXP(-9.81042+1.86563*LN(F5526)+1.0563*LN(G5526))</f>
        <v>2.6728826664807165E-2</v>
      </c>
      <c r="L5526" t="s">
        <v>13</v>
      </c>
    </row>
    <row r="5527" spans="1:12" hidden="1" x14ac:dyDescent="0.3">
      <c r="A5527">
        <v>67</v>
      </c>
      <c r="B5527">
        <v>169</v>
      </c>
      <c r="C5527">
        <v>1</v>
      </c>
      <c r="D5527">
        <v>24</v>
      </c>
      <c r="E5527" t="s">
        <v>18</v>
      </c>
      <c r="F5527">
        <v>10</v>
      </c>
      <c r="G5527">
        <v>6</v>
      </c>
      <c r="J5527" s="1">
        <f t="shared" si="1190"/>
        <v>7.8539816339744835E-3</v>
      </c>
      <c r="K5527" s="2">
        <f t="shared" si="1195"/>
        <v>2.6728826664807165E-2</v>
      </c>
      <c r="L5527" t="s">
        <v>13</v>
      </c>
    </row>
    <row r="5528" spans="1:12" hidden="1" x14ac:dyDescent="0.3">
      <c r="A5528">
        <v>67</v>
      </c>
      <c r="B5528">
        <v>169</v>
      </c>
      <c r="C5528">
        <v>1</v>
      </c>
      <c r="D5528">
        <v>14</v>
      </c>
      <c r="E5528" t="s">
        <v>14</v>
      </c>
      <c r="F5528">
        <v>5</v>
      </c>
      <c r="G5528">
        <v>3</v>
      </c>
      <c r="J5528" s="1">
        <f t="shared" si="1190"/>
        <v>1.9634954084936209E-3</v>
      </c>
      <c r="K5528" s="2">
        <f t="shared" ref="K5528:K5529" si="1196">EXP(-9.7663+1.83097*LN(F5528)+1.09511*LN(G5528))</f>
        <v>3.6378364277704512E-3</v>
      </c>
      <c r="L5528" t="s">
        <v>13</v>
      </c>
    </row>
    <row r="5529" spans="1:12" hidden="1" x14ac:dyDescent="0.3">
      <c r="A5529">
        <v>67</v>
      </c>
      <c r="B5529">
        <v>169</v>
      </c>
      <c r="C5529">
        <v>1</v>
      </c>
      <c r="D5529">
        <v>14</v>
      </c>
      <c r="E5529" t="s">
        <v>14</v>
      </c>
      <c r="F5529">
        <v>5</v>
      </c>
      <c r="G5529">
        <v>3</v>
      </c>
      <c r="J5529" s="1">
        <f t="shared" si="1190"/>
        <v>1.9634954084936209E-3</v>
      </c>
      <c r="K5529" s="2">
        <f t="shared" si="1196"/>
        <v>3.6378364277704512E-3</v>
      </c>
      <c r="L5529" t="s">
        <v>13</v>
      </c>
    </row>
    <row r="5530" spans="1:12" hidden="1" x14ac:dyDescent="0.3">
      <c r="A5530">
        <v>67</v>
      </c>
      <c r="B5530">
        <v>169</v>
      </c>
      <c r="C5530">
        <v>1</v>
      </c>
      <c r="D5530">
        <v>2</v>
      </c>
      <c r="E5530" t="s">
        <v>16</v>
      </c>
      <c r="F5530">
        <v>15</v>
      </c>
      <c r="G5530">
        <v>10</v>
      </c>
      <c r="J5530" s="1">
        <f t="shared" si="1190"/>
        <v>1.7671458676442587E-2</v>
      </c>
      <c r="K5530" s="2">
        <f>EXP(-9.81042+1.86563*LN(F5530)+1.0563*LN(G5530))</f>
        <v>9.7687695493628809E-2</v>
      </c>
      <c r="L5530" t="s">
        <v>13</v>
      </c>
    </row>
    <row r="5531" spans="1:12" hidden="1" x14ac:dyDescent="0.3">
      <c r="A5531">
        <v>67</v>
      </c>
      <c r="B5531">
        <v>169</v>
      </c>
      <c r="C5531">
        <v>1</v>
      </c>
      <c r="D5531">
        <v>24</v>
      </c>
      <c r="E5531" t="s">
        <v>12</v>
      </c>
      <c r="F5531">
        <v>10</v>
      </c>
      <c r="G5531">
        <v>6</v>
      </c>
      <c r="J5531" s="1">
        <f t="shared" si="1190"/>
        <v>7.8539816339744835E-3</v>
      </c>
      <c r="K5531" s="2">
        <f t="shared" ref="K5531:K5534" si="1197">EXP(-9.7663+1.83097*LN(F5531)+1.09511*LN(G5531))</f>
        <v>2.7649101142956961E-2</v>
      </c>
      <c r="L5531" t="s">
        <v>13</v>
      </c>
    </row>
    <row r="5532" spans="1:12" hidden="1" x14ac:dyDescent="0.3">
      <c r="A5532">
        <v>67</v>
      </c>
      <c r="B5532">
        <v>169</v>
      </c>
      <c r="C5532">
        <v>1</v>
      </c>
      <c r="D5532">
        <v>24</v>
      </c>
      <c r="E5532" t="s">
        <v>12</v>
      </c>
      <c r="F5532">
        <v>15</v>
      </c>
      <c r="G5532">
        <v>6</v>
      </c>
      <c r="J5532" s="1">
        <f t="shared" si="1190"/>
        <v>1.7671458676442587E-2</v>
      </c>
      <c r="K5532" s="2">
        <f t="shared" si="1197"/>
        <v>5.8089659363338444E-2</v>
      </c>
      <c r="L5532" t="s">
        <v>13</v>
      </c>
    </row>
    <row r="5533" spans="1:12" hidden="1" x14ac:dyDescent="0.3">
      <c r="A5533">
        <v>67</v>
      </c>
      <c r="B5533">
        <v>169</v>
      </c>
      <c r="C5533">
        <v>1</v>
      </c>
      <c r="D5533">
        <v>24</v>
      </c>
      <c r="E5533" t="s">
        <v>12</v>
      </c>
      <c r="F5533">
        <v>15</v>
      </c>
      <c r="G5533">
        <v>6</v>
      </c>
      <c r="J5533" s="1">
        <f t="shared" si="1190"/>
        <v>1.7671458676442587E-2</v>
      </c>
      <c r="K5533" s="2">
        <f t="shared" si="1197"/>
        <v>5.8089659363338444E-2</v>
      </c>
      <c r="L5533" t="s">
        <v>13</v>
      </c>
    </row>
    <row r="5534" spans="1:12" hidden="1" x14ac:dyDescent="0.3">
      <c r="A5534">
        <v>67</v>
      </c>
      <c r="B5534">
        <v>169</v>
      </c>
      <c r="C5534">
        <v>1</v>
      </c>
      <c r="D5534">
        <v>24</v>
      </c>
      <c r="E5534" t="s">
        <v>12</v>
      </c>
      <c r="F5534">
        <v>10</v>
      </c>
      <c r="G5534">
        <v>6</v>
      </c>
      <c r="J5534" s="1">
        <f t="shared" si="1190"/>
        <v>7.8539816339744835E-3</v>
      </c>
      <c r="K5534" s="2">
        <f t="shared" si="1197"/>
        <v>2.7649101142956961E-2</v>
      </c>
      <c r="L5534" t="s">
        <v>13</v>
      </c>
    </row>
    <row r="5535" spans="1:12" hidden="1" x14ac:dyDescent="0.3">
      <c r="A5535">
        <v>67</v>
      </c>
      <c r="B5535">
        <v>169</v>
      </c>
      <c r="C5535">
        <v>1</v>
      </c>
      <c r="D5535">
        <v>2</v>
      </c>
      <c r="E5535" t="s">
        <v>16</v>
      </c>
      <c r="F5535">
        <v>20</v>
      </c>
      <c r="G5535">
        <v>10</v>
      </c>
      <c r="J5535" s="1">
        <f t="shared" si="1190"/>
        <v>3.1415926535897934E-2</v>
      </c>
      <c r="K5535" s="2">
        <f>EXP(-9.81042+1.86563*LN(F5535)+1.0563*LN(G5535))</f>
        <v>0.16708186706148101</v>
      </c>
      <c r="L5535" t="s">
        <v>13</v>
      </c>
    </row>
    <row r="5536" spans="1:12" hidden="1" x14ac:dyDescent="0.3">
      <c r="A5536">
        <v>67</v>
      </c>
      <c r="B5536">
        <v>169</v>
      </c>
      <c r="C5536">
        <v>1</v>
      </c>
      <c r="D5536">
        <v>10</v>
      </c>
      <c r="E5536" t="s">
        <v>12</v>
      </c>
      <c r="F5536">
        <v>5</v>
      </c>
      <c r="G5536">
        <v>3</v>
      </c>
      <c r="J5536" s="1">
        <f t="shared" si="1190"/>
        <v>1.9634954084936209E-3</v>
      </c>
      <c r="K5536" s="2">
        <f>EXP(-9.7663+1.83097*LN(F5536)+1.09511*LN(G5536))</f>
        <v>3.6378364277704512E-3</v>
      </c>
      <c r="L5536" t="s">
        <v>13</v>
      </c>
    </row>
    <row r="5537" spans="1:12" hidden="1" x14ac:dyDescent="0.3">
      <c r="A5537">
        <v>67</v>
      </c>
      <c r="B5537">
        <v>169</v>
      </c>
      <c r="C5537">
        <v>1</v>
      </c>
      <c r="D5537">
        <v>2</v>
      </c>
      <c r="E5537" t="s">
        <v>16</v>
      </c>
      <c r="F5537">
        <v>20</v>
      </c>
      <c r="G5537">
        <v>15</v>
      </c>
      <c r="H5537">
        <v>42</v>
      </c>
      <c r="I5537">
        <v>9</v>
      </c>
      <c r="J5537" s="1">
        <f t="shared" si="1190"/>
        <v>3.1415926535897934E-2</v>
      </c>
      <c r="K5537" s="2">
        <f t="shared" ref="K5537:K5538" si="1198">EXP(-9.81042+1.86563*LN(F5537)+1.0563*LN(G5537))</f>
        <v>0.25640973899293129</v>
      </c>
      <c r="L5537" t="s">
        <v>13</v>
      </c>
    </row>
    <row r="5538" spans="1:12" hidden="1" x14ac:dyDescent="0.3">
      <c r="A5538">
        <v>67</v>
      </c>
      <c r="B5538">
        <v>169</v>
      </c>
      <c r="C5538">
        <v>1</v>
      </c>
      <c r="D5538">
        <v>2</v>
      </c>
      <c r="E5538" t="s">
        <v>16</v>
      </c>
      <c r="F5538">
        <v>10</v>
      </c>
      <c r="G5538">
        <v>10</v>
      </c>
      <c r="J5538" s="1">
        <f t="shared" si="1190"/>
        <v>7.8539816339744835E-3</v>
      </c>
      <c r="K5538" s="2">
        <f t="shared" si="1198"/>
        <v>4.5847824058857317E-2</v>
      </c>
      <c r="L5538" t="s">
        <v>13</v>
      </c>
    </row>
    <row r="5539" spans="1:12" hidden="1" x14ac:dyDescent="0.3">
      <c r="A5539">
        <v>67</v>
      </c>
      <c r="B5539">
        <v>169</v>
      </c>
      <c r="C5539">
        <v>1</v>
      </c>
      <c r="D5539">
        <v>22</v>
      </c>
      <c r="E5539" t="s">
        <v>15</v>
      </c>
      <c r="F5539">
        <v>5</v>
      </c>
      <c r="G5539">
        <v>3</v>
      </c>
      <c r="J5539" s="1">
        <f t="shared" si="1190"/>
        <v>1.9634954084936209E-3</v>
      </c>
      <c r="K5539" s="2">
        <f t="shared" ref="K5539:K5543" si="1199">EXP(-9.7663+1.83097*LN(F5539)+1.09511*LN(G5539))</f>
        <v>3.6378364277704512E-3</v>
      </c>
      <c r="L5539" t="s">
        <v>13</v>
      </c>
    </row>
    <row r="5540" spans="1:12" hidden="1" x14ac:dyDescent="0.3">
      <c r="A5540">
        <v>67</v>
      </c>
      <c r="B5540">
        <v>169</v>
      </c>
      <c r="C5540">
        <v>1</v>
      </c>
      <c r="D5540">
        <v>24</v>
      </c>
      <c r="E5540" t="s">
        <v>12</v>
      </c>
      <c r="F5540">
        <v>15</v>
      </c>
      <c r="G5540">
        <v>6</v>
      </c>
      <c r="J5540" s="1">
        <f t="shared" si="1190"/>
        <v>1.7671458676442587E-2</v>
      </c>
      <c r="K5540" s="2">
        <f t="shared" si="1199"/>
        <v>5.8089659363338444E-2</v>
      </c>
      <c r="L5540" t="s">
        <v>13</v>
      </c>
    </row>
    <row r="5541" spans="1:12" hidden="1" x14ac:dyDescent="0.3">
      <c r="A5541">
        <v>67</v>
      </c>
      <c r="B5541">
        <v>169</v>
      </c>
      <c r="C5541">
        <v>1</v>
      </c>
      <c r="D5541">
        <v>24</v>
      </c>
      <c r="E5541" t="s">
        <v>12</v>
      </c>
      <c r="F5541">
        <v>10</v>
      </c>
      <c r="G5541">
        <v>6</v>
      </c>
      <c r="J5541" s="1">
        <f t="shared" si="1190"/>
        <v>7.8539816339744835E-3</v>
      </c>
      <c r="K5541" s="2">
        <f t="shared" si="1199"/>
        <v>2.7649101142956961E-2</v>
      </c>
      <c r="L5541" t="s">
        <v>13</v>
      </c>
    </row>
    <row r="5542" spans="1:12" hidden="1" x14ac:dyDescent="0.3">
      <c r="A5542">
        <v>67</v>
      </c>
      <c r="B5542">
        <v>169</v>
      </c>
      <c r="C5542">
        <v>1</v>
      </c>
      <c r="D5542">
        <v>24</v>
      </c>
      <c r="E5542" t="s">
        <v>12</v>
      </c>
      <c r="F5542">
        <v>10</v>
      </c>
      <c r="G5542">
        <v>6</v>
      </c>
      <c r="J5542" s="1">
        <f t="shared" si="1190"/>
        <v>7.8539816339744835E-3</v>
      </c>
      <c r="K5542" s="2">
        <f t="shared" si="1199"/>
        <v>2.7649101142956961E-2</v>
      </c>
      <c r="L5542" t="s">
        <v>13</v>
      </c>
    </row>
    <row r="5543" spans="1:12" hidden="1" x14ac:dyDescent="0.3">
      <c r="A5543">
        <v>67</v>
      </c>
      <c r="B5543">
        <v>169</v>
      </c>
      <c r="C5543">
        <v>1</v>
      </c>
      <c r="D5543">
        <v>24</v>
      </c>
      <c r="E5543" t="s">
        <v>12</v>
      </c>
      <c r="F5543">
        <v>15</v>
      </c>
      <c r="G5543">
        <v>6</v>
      </c>
      <c r="J5543" s="1">
        <f t="shared" si="1190"/>
        <v>1.7671458676442587E-2</v>
      </c>
      <c r="K5543" s="2">
        <f t="shared" si="1199"/>
        <v>5.8089659363338444E-2</v>
      </c>
      <c r="L5543" t="s">
        <v>13</v>
      </c>
    </row>
    <row r="5544" spans="1:12" hidden="1" x14ac:dyDescent="0.3">
      <c r="A5544">
        <v>67</v>
      </c>
      <c r="B5544">
        <v>169</v>
      </c>
      <c r="C5544">
        <v>1</v>
      </c>
      <c r="D5544">
        <v>24</v>
      </c>
      <c r="E5544" t="s">
        <v>18</v>
      </c>
      <c r="F5544">
        <v>15</v>
      </c>
      <c r="G5544">
        <v>6</v>
      </c>
      <c r="J5544" s="1">
        <f t="shared" si="1190"/>
        <v>1.7671458676442587E-2</v>
      </c>
      <c r="K5544" s="2">
        <f t="shared" ref="K5544:K5545" si="1200">EXP(-9.81042+1.86563*LN(F5544)+1.0563*LN(G5544))</f>
        <v>5.6950957515054322E-2</v>
      </c>
      <c r="L5544" t="s">
        <v>13</v>
      </c>
    </row>
    <row r="5545" spans="1:12" hidden="1" x14ac:dyDescent="0.3">
      <c r="A5545">
        <v>67</v>
      </c>
      <c r="B5545">
        <v>169</v>
      </c>
      <c r="C5545">
        <v>1</v>
      </c>
      <c r="D5545">
        <v>24</v>
      </c>
      <c r="E5545" t="s">
        <v>18</v>
      </c>
      <c r="F5545">
        <v>10</v>
      </c>
      <c r="G5545">
        <v>6</v>
      </c>
      <c r="J5545" s="1">
        <f t="shared" si="1190"/>
        <v>7.8539816339744835E-3</v>
      </c>
      <c r="K5545" s="2">
        <f t="shared" si="1200"/>
        <v>2.6728826664807165E-2</v>
      </c>
      <c r="L5545" t="s">
        <v>13</v>
      </c>
    </row>
    <row r="5546" spans="1:12" hidden="1" x14ac:dyDescent="0.3">
      <c r="A5546">
        <v>67</v>
      </c>
      <c r="B5546">
        <v>169</v>
      </c>
      <c r="C5546">
        <v>1</v>
      </c>
      <c r="D5546">
        <v>24</v>
      </c>
      <c r="E5546" t="s">
        <v>12</v>
      </c>
      <c r="F5546">
        <v>5</v>
      </c>
      <c r="G5546">
        <v>6</v>
      </c>
      <c r="J5546" s="1">
        <f t="shared" si="1190"/>
        <v>1.9634954084936209E-3</v>
      </c>
      <c r="K5546" s="2">
        <f>EXP(-9.7663+1.83097*LN(F5546)+1.09511*LN(G5546))</f>
        <v>7.7714870209617563E-3</v>
      </c>
      <c r="L5546" t="s">
        <v>13</v>
      </c>
    </row>
    <row r="5547" spans="1:12" hidden="1" x14ac:dyDescent="0.3">
      <c r="A5547">
        <v>67</v>
      </c>
      <c r="B5547">
        <v>169</v>
      </c>
      <c r="C5547">
        <v>1</v>
      </c>
      <c r="D5547">
        <v>24</v>
      </c>
      <c r="E5547" t="s">
        <v>18</v>
      </c>
      <c r="F5547">
        <v>10</v>
      </c>
      <c r="G5547">
        <v>5</v>
      </c>
      <c r="J5547" s="1">
        <f t="shared" si="1190"/>
        <v>7.8539816339744835E-3</v>
      </c>
      <c r="K5547" s="2">
        <f>EXP(-9.81042+1.86563*LN(F5547)+1.0563*LN(G5547))</f>
        <v>2.2046555420420225E-2</v>
      </c>
      <c r="L5547" t="s">
        <v>13</v>
      </c>
    </row>
    <row r="5548" spans="1:12" hidden="1" x14ac:dyDescent="0.3">
      <c r="A5548">
        <v>67</v>
      </c>
      <c r="B5548">
        <v>169</v>
      </c>
      <c r="C5548">
        <v>1</v>
      </c>
      <c r="D5548">
        <v>24</v>
      </c>
      <c r="E5548" t="s">
        <v>12</v>
      </c>
      <c r="F5548">
        <v>10</v>
      </c>
      <c r="G5548">
        <v>6</v>
      </c>
      <c r="J5548" s="1">
        <f t="shared" si="1190"/>
        <v>7.8539816339744835E-3</v>
      </c>
      <c r="K5548" s="2">
        <f t="shared" ref="K5548:K5550" si="1201">EXP(-9.7663+1.83097*LN(F5548)+1.09511*LN(G5548))</f>
        <v>2.7649101142956961E-2</v>
      </c>
      <c r="L5548" t="s">
        <v>13</v>
      </c>
    </row>
    <row r="5549" spans="1:12" hidden="1" x14ac:dyDescent="0.3">
      <c r="A5549">
        <v>67</v>
      </c>
      <c r="B5549">
        <v>169</v>
      </c>
      <c r="C5549">
        <v>1</v>
      </c>
      <c r="D5549">
        <v>24</v>
      </c>
      <c r="E5549" t="s">
        <v>12</v>
      </c>
      <c r="F5549">
        <v>10</v>
      </c>
      <c r="G5549">
        <v>6</v>
      </c>
      <c r="J5549" s="1">
        <f t="shared" si="1190"/>
        <v>7.8539816339744835E-3</v>
      </c>
      <c r="K5549" s="2">
        <f t="shared" si="1201"/>
        <v>2.7649101142956961E-2</v>
      </c>
      <c r="L5549" t="s">
        <v>13</v>
      </c>
    </row>
    <row r="5550" spans="1:12" hidden="1" x14ac:dyDescent="0.3">
      <c r="A5550">
        <v>67</v>
      </c>
      <c r="B5550">
        <v>169</v>
      </c>
      <c r="C5550">
        <v>1</v>
      </c>
      <c r="D5550">
        <v>24</v>
      </c>
      <c r="E5550" t="s">
        <v>12</v>
      </c>
      <c r="F5550">
        <v>15</v>
      </c>
      <c r="G5550">
        <v>6</v>
      </c>
      <c r="J5550" s="1">
        <f t="shared" si="1190"/>
        <v>1.7671458676442587E-2</v>
      </c>
      <c r="K5550" s="2">
        <f t="shared" si="1201"/>
        <v>5.8089659363338444E-2</v>
      </c>
      <c r="L5550" t="s">
        <v>13</v>
      </c>
    </row>
    <row r="5551" spans="1:12" hidden="1" x14ac:dyDescent="0.3">
      <c r="A5551">
        <v>67</v>
      </c>
      <c r="B5551">
        <v>169</v>
      </c>
      <c r="C5551">
        <v>1</v>
      </c>
      <c r="D5551">
        <v>24</v>
      </c>
      <c r="E5551" t="s">
        <v>18</v>
      </c>
      <c r="F5551">
        <v>15</v>
      </c>
      <c r="G5551">
        <v>6</v>
      </c>
      <c r="J5551" s="1">
        <f t="shared" si="1190"/>
        <v>1.7671458676442587E-2</v>
      </c>
      <c r="K5551" s="2">
        <f t="shared" ref="K5551:K5552" si="1202">EXP(-9.81042+1.86563*LN(F5551)+1.0563*LN(G5551))</f>
        <v>5.6950957515054322E-2</v>
      </c>
      <c r="L5551" t="s">
        <v>13</v>
      </c>
    </row>
    <row r="5552" spans="1:12" hidden="1" x14ac:dyDescent="0.3">
      <c r="A5552">
        <v>67</v>
      </c>
      <c r="B5552">
        <v>169</v>
      </c>
      <c r="C5552">
        <v>1</v>
      </c>
      <c r="D5552">
        <v>24</v>
      </c>
      <c r="E5552" t="s">
        <v>18</v>
      </c>
      <c r="F5552">
        <v>15</v>
      </c>
      <c r="G5552">
        <v>6</v>
      </c>
      <c r="J5552" s="1">
        <f t="shared" si="1190"/>
        <v>1.7671458676442587E-2</v>
      </c>
      <c r="K5552" s="2">
        <f t="shared" si="1202"/>
        <v>5.6950957515054322E-2</v>
      </c>
      <c r="L5552" t="s">
        <v>13</v>
      </c>
    </row>
    <row r="5553" spans="1:12" hidden="1" x14ac:dyDescent="0.3">
      <c r="A5553">
        <v>67</v>
      </c>
      <c r="B5553">
        <v>169</v>
      </c>
      <c r="C5553">
        <v>1</v>
      </c>
      <c r="D5553">
        <v>24</v>
      </c>
      <c r="E5553" t="s">
        <v>12</v>
      </c>
      <c r="F5553">
        <v>15</v>
      </c>
      <c r="G5553">
        <v>6</v>
      </c>
      <c r="J5553" s="1">
        <f t="shared" si="1190"/>
        <v>1.7671458676442587E-2</v>
      </c>
      <c r="K5553" s="2">
        <f>EXP(-9.7663+1.83097*LN(F5553)+1.09511*LN(G5553))</f>
        <v>5.8089659363338444E-2</v>
      </c>
      <c r="L5553" t="s">
        <v>13</v>
      </c>
    </row>
    <row r="5554" spans="1:12" hidden="1" x14ac:dyDescent="0.3">
      <c r="A5554">
        <v>67</v>
      </c>
      <c r="B5554">
        <v>169</v>
      </c>
      <c r="C5554">
        <v>1</v>
      </c>
      <c r="D5554">
        <v>24</v>
      </c>
      <c r="E5554" t="s">
        <v>18</v>
      </c>
      <c r="F5554">
        <v>10</v>
      </c>
      <c r="G5554">
        <v>6</v>
      </c>
      <c r="J5554" s="1">
        <f t="shared" si="1190"/>
        <v>7.8539816339744835E-3</v>
      </c>
      <c r="K5554" s="2">
        <f t="shared" ref="K5554:K5555" si="1203">EXP(-9.81042+1.86563*LN(F5554)+1.0563*LN(G5554))</f>
        <v>2.6728826664807165E-2</v>
      </c>
      <c r="L5554" t="s">
        <v>13</v>
      </c>
    </row>
    <row r="5555" spans="1:12" hidden="1" x14ac:dyDescent="0.3">
      <c r="A5555">
        <v>67</v>
      </c>
      <c r="B5555">
        <v>169</v>
      </c>
      <c r="C5555">
        <v>1</v>
      </c>
      <c r="D5555">
        <v>2</v>
      </c>
      <c r="E5555" t="s">
        <v>16</v>
      </c>
      <c r="F5555">
        <v>15</v>
      </c>
      <c r="G5555">
        <v>10</v>
      </c>
      <c r="J5555" s="1">
        <f t="shared" si="1190"/>
        <v>1.7671458676442587E-2</v>
      </c>
      <c r="K5555" s="2">
        <f t="shared" si="1203"/>
        <v>9.7687695493628809E-2</v>
      </c>
      <c r="L5555" t="s">
        <v>13</v>
      </c>
    </row>
    <row r="5556" spans="1:12" hidden="1" x14ac:dyDescent="0.3">
      <c r="A5556">
        <v>67</v>
      </c>
      <c r="B5556">
        <v>169</v>
      </c>
      <c r="C5556">
        <v>1</v>
      </c>
      <c r="D5556">
        <v>14</v>
      </c>
      <c r="E5556" t="s">
        <v>14</v>
      </c>
      <c r="F5556">
        <v>5</v>
      </c>
      <c r="G5556">
        <v>3</v>
      </c>
      <c r="J5556" s="1">
        <f t="shared" si="1190"/>
        <v>1.9634954084936209E-3</v>
      </c>
      <c r="K5556" s="2">
        <f t="shared" ref="K5556:K5557" si="1204">EXP(-9.7663+1.83097*LN(F5556)+1.09511*LN(G5556))</f>
        <v>3.6378364277704512E-3</v>
      </c>
      <c r="L5556" t="s">
        <v>13</v>
      </c>
    </row>
    <row r="5557" spans="1:12" hidden="1" x14ac:dyDescent="0.3">
      <c r="A5557">
        <v>67</v>
      </c>
      <c r="B5557">
        <v>169</v>
      </c>
      <c r="C5557">
        <v>1</v>
      </c>
      <c r="D5557">
        <v>14</v>
      </c>
      <c r="E5557" t="s">
        <v>14</v>
      </c>
      <c r="F5557">
        <v>5</v>
      </c>
      <c r="G5557">
        <v>3</v>
      </c>
      <c r="J5557" s="1">
        <f t="shared" si="1190"/>
        <v>1.9634954084936209E-3</v>
      </c>
      <c r="K5557" s="2">
        <f t="shared" si="1204"/>
        <v>3.6378364277704512E-3</v>
      </c>
      <c r="L5557" t="s">
        <v>13</v>
      </c>
    </row>
    <row r="5558" spans="1:12" hidden="1" x14ac:dyDescent="0.3">
      <c r="A5558">
        <v>67</v>
      </c>
      <c r="B5558">
        <v>170</v>
      </c>
      <c r="C5558">
        <v>1</v>
      </c>
      <c r="D5558">
        <v>2</v>
      </c>
      <c r="E5558" t="s">
        <v>16</v>
      </c>
      <c r="F5558">
        <v>15</v>
      </c>
      <c r="G5558">
        <v>6</v>
      </c>
      <c r="J5558" s="1">
        <f t="shared" si="1190"/>
        <v>1.7671458676442587E-2</v>
      </c>
      <c r="K5558" s="2">
        <f t="shared" ref="K5558:K5559" si="1205">EXP(-9.81042+1.86563*LN(F5558)+1.0563*LN(G5558))</f>
        <v>5.6950957515054322E-2</v>
      </c>
      <c r="L5558" t="s">
        <v>13</v>
      </c>
    </row>
    <row r="5559" spans="1:12" hidden="1" x14ac:dyDescent="0.3">
      <c r="A5559">
        <v>67</v>
      </c>
      <c r="B5559">
        <v>170</v>
      </c>
      <c r="C5559">
        <v>1</v>
      </c>
      <c r="D5559">
        <v>24</v>
      </c>
      <c r="E5559" t="s">
        <v>18</v>
      </c>
      <c r="F5559">
        <v>10</v>
      </c>
      <c r="G5559">
        <v>6</v>
      </c>
      <c r="J5559" s="1">
        <f t="shared" si="1190"/>
        <v>7.8539816339744835E-3</v>
      </c>
      <c r="K5559" s="2">
        <f t="shared" si="1205"/>
        <v>2.6728826664807165E-2</v>
      </c>
      <c r="L5559" t="s">
        <v>13</v>
      </c>
    </row>
    <row r="5560" spans="1:12" hidden="1" x14ac:dyDescent="0.3">
      <c r="A5560">
        <v>67</v>
      </c>
      <c r="B5560">
        <v>170</v>
      </c>
      <c r="C5560">
        <v>1</v>
      </c>
      <c r="D5560">
        <v>24</v>
      </c>
      <c r="E5560" t="s">
        <v>12</v>
      </c>
      <c r="F5560">
        <v>5</v>
      </c>
      <c r="G5560">
        <v>6</v>
      </c>
      <c r="J5560" s="1">
        <f t="shared" si="1190"/>
        <v>1.9634954084936209E-3</v>
      </c>
      <c r="K5560" s="2">
        <f>EXP(-9.7663+1.83097*LN(F5560)+1.09511*LN(G5560))</f>
        <v>7.7714870209617563E-3</v>
      </c>
      <c r="L5560" t="s">
        <v>13</v>
      </c>
    </row>
    <row r="5561" spans="1:12" hidden="1" x14ac:dyDescent="0.3">
      <c r="A5561">
        <v>67</v>
      </c>
      <c r="B5561">
        <v>170</v>
      </c>
      <c r="C5561">
        <v>1</v>
      </c>
      <c r="D5561">
        <v>24</v>
      </c>
      <c r="E5561" t="s">
        <v>18</v>
      </c>
      <c r="F5561">
        <v>10</v>
      </c>
      <c r="G5561">
        <v>5</v>
      </c>
      <c r="J5561" s="1">
        <f t="shared" si="1190"/>
        <v>7.8539816339744835E-3</v>
      </c>
      <c r="K5561" s="2">
        <f>EXP(-9.81042+1.86563*LN(F5561)+1.0563*LN(G5561))</f>
        <v>2.2046555420420225E-2</v>
      </c>
      <c r="L5561" t="s">
        <v>13</v>
      </c>
    </row>
    <row r="5562" spans="1:12" hidden="1" x14ac:dyDescent="0.3">
      <c r="A5562">
        <v>67</v>
      </c>
      <c r="B5562">
        <v>170</v>
      </c>
      <c r="C5562">
        <v>1</v>
      </c>
      <c r="D5562">
        <v>10</v>
      </c>
      <c r="E5562" t="s">
        <v>12</v>
      </c>
      <c r="F5562">
        <v>10</v>
      </c>
      <c r="G5562">
        <v>3</v>
      </c>
      <c r="J5562" s="1">
        <f t="shared" si="1190"/>
        <v>7.8539816339744835E-3</v>
      </c>
      <c r="K5562" s="2">
        <f t="shared" ref="K5562:K5563" si="1206">EXP(-9.7663+1.83097*LN(F5562)+1.09511*LN(G5562))</f>
        <v>1.2942556175112916E-2</v>
      </c>
      <c r="L5562" t="s">
        <v>13</v>
      </c>
    </row>
    <row r="5563" spans="1:12" hidden="1" x14ac:dyDescent="0.3">
      <c r="A5563">
        <v>67</v>
      </c>
      <c r="B5563">
        <v>170</v>
      </c>
      <c r="C5563">
        <v>1</v>
      </c>
      <c r="D5563">
        <v>14</v>
      </c>
      <c r="E5563" t="s">
        <v>14</v>
      </c>
      <c r="F5563">
        <v>5</v>
      </c>
      <c r="G5563">
        <v>3</v>
      </c>
      <c r="J5563" s="1">
        <f t="shared" si="1190"/>
        <v>1.9634954084936209E-3</v>
      </c>
      <c r="K5563" s="2">
        <f t="shared" si="1206"/>
        <v>3.6378364277704512E-3</v>
      </c>
      <c r="L5563" t="s">
        <v>13</v>
      </c>
    </row>
    <row r="5564" spans="1:12" hidden="1" x14ac:dyDescent="0.3">
      <c r="A5564">
        <v>67</v>
      </c>
      <c r="B5564">
        <v>170</v>
      </c>
      <c r="C5564">
        <v>1</v>
      </c>
      <c r="D5564">
        <v>24</v>
      </c>
      <c r="E5564" t="s">
        <v>18</v>
      </c>
      <c r="F5564">
        <v>10</v>
      </c>
      <c r="G5564">
        <v>3</v>
      </c>
      <c r="J5564" s="1">
        <f t="shared" si="1190"/>
        <v>7.8539816339744835E-3</v>
      </c>
      <c r="K5564" s="2">
        <f>EXP(-9.81042+1.86563*LN(F5564)+1.0563*LN(G5564))</f>
        <v>1.285292313179332E-2</v>
      </c>
      <c r="L5564" t="s">
        <v>13</v>
      </c>
    </row>
    <row r="5565" spans="1:12" hidden="1" x14ac:dyDescent="0.3">
      <c r="A5565">
        <v>67</v>
      </c>
      <c r="B5565">
        <v>170</v>
      </c>
      <c r="C5565">
        <v>1</v>
      </c>
      <c r="D5565">
        <v>24</v>
      </c>
      <c r="E5565" t="s">
        <v>12</v>
      </c>
      <c r="F5565">
        <v>15</v>
      </c>
      <c r="G5565">
        <v>6</v>
      </c>
      <c r="J5565" s="1">
        <f t="shared" si="1190"/>
        <v>1.7671458676442587E-2</v>
      </c>
      <c r="K5565" s="2">
        <f t="shared" ref="K5565:K5566" si="1207">EXP(-9.7663+1.83097*LN(F5565)+1.09511*LN(G5565))</f>
        <v>5.8089659363338444E-2</v>
      </c>
      <c r="L5565" t="s">
        <v>13</v>
      </c>
    </row>
    <row r="5566" spans="1:12" hidden="1" x14ac:dyDescent="0.3">
      <c r="A5566">
        <v>67</v>
      </c>
      <c r="B5566">
        <v>170</v>
      </c>
      <c r="C5566">
        <v>1</v>
      </c>
      <c r="D5566">
        <v>24</v>
      </c>
      <c r="E5566" t="s">
        <v>12</v>
      </c>
      <c r="F5566">
        <v>10</v>
      </c>
      <c r="G5566">
        <v>6</v>
      </c>
      <c r="J5566" s="1">
        <f t="shared" si="1190"/>
        <v>7.8539816339744835E-3</v>
      </c>
      <c r="K5566" s="2">
        <f t="shared" si="1207"/>
        <v>2.7649101142956961E-2</v>
      </c>
      <c r="L5566" t="s">
        <v>13</v>
      </c>
    </row>
    <row r="5567" spans="1:12" hidden="1" x14ac:dyDescent="0.3">
      <c r="A5567">
        <v>67</v>
      </c>
      <c r="B5567">
        <v>170</v>
      </c>
      <c r="C5567">
        <v>1</v>
      </c>
      <c r="D5567">
        <v>24</v>
      </c>
      <c r="E5567" t="s">
        <v>18</v>
      </c>
      <c r="F5567">
        <v>5</v>
      </c>
      <c r="G5567">
        <v>6</v>
      </c>
      <c r="J5567" s="1">
        <f t="shared" si="1190"/>
        <v>1.9634954084936209E-3</v>
      </c>
      <c r="K5567" s="2">
        <f>EXP(-9.81042+1.86563*LN(F5567)+1.0563*LN(G5567))</f>
        <v>7.3344795804612326E-3</v>
      </c>
      <c r="L5567" t="s">
        <v>13</v>
      </c>
    </row>
    <row r="5568" spans="1:12" hidden="1" x14ac:dyDescent="0.3">
      <c r="A5568">
        <v>67</v>
      </c>
      <c r="B5568">
        <v>170</v>
      </c>
      <c r="C5568">
        <v>1</v>
      </c>
      <c r="D5568">
        <v>10</v>
      </c>
      <c r="E5568" t="s">
        <v>12</v>
      </c>
      <c r="F5568">
        <v>5</v>
      </c>
      <c r="G5568">
        <v>3</v>
      </c>
      <c r="J5568" s="1">
        <f t="shared" si="1190"/>
        <v>1.9634954084936209E-3</v>
      </c>
      <c r="K5568" s="2">
        <f>EXP(-9.7663+1.83097*LN(F5568)+1.09511*LN(G5568))</f>
        <v>3.6378364277704512E-3</v>
      </c>
      <c r="L5568" t="s">
        <v>13</v>
      </c>
    </row>
    <row r="5569" spans="1:12" hidden="1" x14ac:dyDescent="0.3">
      <c r="A5569">
        <v>67</v>
      </c>
      <c r="B5569">
        <v>170</v>
      </c>
      <c r="C5569">
        <v>1</v>
      </c>
      <c r="D5569">
        <v>24</v>
      </c>
      <c r="E5569" t="s">
        <v>18</v>
      </c>
      <c r="F5569">
        <v>5</v>
      </c>
      <c r="G5569">
        <v>3</v>
      </c>
      <c r="J5569" s="1">
        <f t="shared" si="1190"/>
        <v>1.9634954084936209E-3</v>
      </c>
      <c r="K5569" s="2">
        <f t="shared" ref="K5569:K5570" si="1208">EXP(-9.81042+1.86563*LN(F5569)+1.0563*LN(G5569))</f>
        <v>3.5268851656513989E-3</v>
      </c>
      <c r="L5569" t="s">
        <v>13</v>
      </c>
    </row>
    <row r="5570" spans="1:12" hidden="1" x14ac:dyDescent="0.3">
      <c r="A5570">
        <v>67</v>
      </c>
      <c r="B5570">
        <v>170</v>
      </c>
      <c r="C5570">
        <v>1</v>
      </c>
      <c r="D5570">
        <v>24</v>
      </c>
      <c r="E5570" t="s">
        <v>18</v>
      </c>
      <c r="F5570">
        <v>10</v>
      </c>
      <c r="G5570">
        <v>6</v>
      </c>
      <c r="J5570" s="1">
        <f t="shared" si="1190"/>
        <v>7.8539816339744835E-3</v>
      </c>
      <c r="K5570" s="2">
        <f t="shared" si="1208"/>
        <v>2.6728826664807165E-2</v>
      </c>
      <c r="L5570" t="s">
        <v>13</v>
      </c>
    </row>
    <row r="5571" spans="1:12" hidden="1" x14ac:dyDescent="0.3">
      <c r="A5571">
        <v>67</v>
      </c>
      <c r="B5571">
        <v>170</v>
      </c>
      <c r="C5571">
        <v>1</v>
      </c>
      <c r="D5571">
        <v>22</v>
      </c>
      <c r="E5571" t="s">
        <v>15</v>
      </c>
      <c r="F5571">
        <v>5</v>
      </c>
      <c r="G5571">
        <v>3</v>
      </c>
      <c r="J5571" s="1">
        <f t="shared" ref="J5571:J5634" si="1209">((F5571*F5571/10000)*(PI()/4*C5571))</f>
        <v>1.9634954084936209E-3</v>
      </c>
      <c r="K5571" s="2">
        <f t="shared" ref="K5571:K5581" si="1210">EXP(-9.7663+1.83097*LN(F5571)+1.09511*LN(G5571))</f>
        <v>3.6378364277704512E-3</v>
      </c>
      <c r="L5571" t="s">
        <v>13</v>
      </c>
    </row>
    <row r="5572" spans="1:12" hidden="1" x14ac:dyDescent="0.3">
      <c r="A5572">
        <v>67</v>
      </c>
      <c r="B5572">
        <v>170</v>
      </c>
      <c r="C5572">
        <v>1</v>
      </c>
      <c r="D5572">
        <v>24</v>
      </c>
      <c r="E5572" t="s">
        <v>12</v>
      </c>
      <c r="F5572">
        <v>15</v>
      </c>
      <c r="G5572">
        <v>6</v>
      </c>
      <c r="J5572" s="1">
        <f t="shared" si="1209"/>
        <v>1.7671458676442587E-2</v>
      </c>
      <c r="K5572" s="2">
        <f t="shared" si="1210"/>
        <v>5.8089659363338444E-2</v>
      </c>
      <c r="L5572" t="s">
        <v>13</v>
      </c>
    </row>
    <row r="5573" spans="1:12" hidden="1" x14ac:dyDescent="0.3">
      <c r="A5573">
        <v>67</v>
      </c>
      <c r="B5573">
        <v>170</v>
      </c>
      <c r="C5573">
        <v>1</v>
      </c>
      <c r="D5573">
        <v>10</v>
      </c>
      <c r="E5573" t="s">
        <v>12</v>
      </c>
      <c r="F5573">
        <v>25</v>
      </c>
      <c r="G5573">
        <v>6</v>
      </c>
      <c r="J5573" s="1">
        <f t="shared" si="1209"/>
        <v>4.9087385212340517E-2</v>
      </c>
      <c r="K5573" s="2">
        <f t="shared" si="1210"/>
        <v>0.14801210491524977</v>
      </c>
      <c r="L5573" t="s">
        <v>17</v>
      </c>
    </row>
    <row r="5574" spans="1:12" hidden="1" x14ac:dyDescent="0.3">
      <c r="A5574">
        <v>67</v>
      </c>
      <c r="B5574">
        <v>170</v>
      </c>
      <c r="C5574">
        <v>1</v>
      </c>
      <c r="D5574">
        <v>24</v>
      </c>
      <c r="E5574" t="s">
        <v>15</v>
      </c>
      <c r="F5574">
        <v>5</v>
      </c>
      <c r="G5574">
        <v>3</v>
      </c>
      <c r="J5574" s="1">
        <f t="shared" si="1209"/>
        <v>1.9634954084936209E-3</v>
      </c>
      <c r="K5574" s="2">
        <f t="shared" si="1210"/>
        <v>3.6378364277704512E-3</v>
      </c>
      <c r="L5574" t="s">
        <v>13</v>
      </c>
    </row>
    <row r="5575" spans="1:12" hidden="1" x14ac:dyDescent="0.3">
      <c r="A5575">
        <v>67</v>
      </c>
      <c r="B5575">
        <v>170</v>
      </c>
      <c r="C5575">
        <v>1</v>
      </c>
      <c r="D5575">
        <v>24</v>
      </c>
      <c r="E5575" t="s">
        <v>15</v>
      </c>
      <c r="F5575">
        <v>10</v>
      </c>
      <c r="G5575">
        <v>5</v>
      </c>
      <c r="J5575" s="1">
        <f t="shared" si="1209"/>
        <v>7.8539816339744835E-3</v>
      </c>
      <c r="K5575" s="2">
        <f t="shared" si="1210"/>
        <v>2.2644818432641822E-2</v>
      </c>
      <c r="L5575" t="s">
        <v>13</v>
      </c>
    </row>
    <row r="5576" spans="1:12" hidden="1" x14ac:dyDescent="0.3">
      <c r="A5576">
        <v>67</v>
      </c>
      <c r="B5576">
        <v>170</v>
      </c>
      <c r="C5576">
        <v>1</v>
      </c>
      <c r="D5576">
        <v>24</v>
      </c>
      <c r="E5576" t="s">
        <v>15</v>
      </c>
      <c r="F5576">
        <v>15</v>
      </c>
      <c r="G5576">
        <v>6</v>
      </c>
      <c r="J5576" s="1">
        <f t="shared" si="1209"/>
        <v>1.7671458676442587E-2</v>
      </c>
      <c r="K5576" s="2">
        <f t="shared" si="1210"/>
        <v>5.8089659363338444E-2</v>
      </c>
      <c r="L5576" t="s">
        <v>13</v>
      </c>
    </row>
    <row r="5577" spans="1:12" hidden="1" x14ac:dyDescent="0.3">
      <c r="A5577">
        <v>67</v>
      </c>
      <c r="B5577">
        <v>170</v>
      </c>
      <c r="C5577">
        <v>1</v>
      </c>
      <c r="D5577">
        <v>24</v>
      </c>
      <c r="E5577" t="s">
        <v>15</v>
      </c>
      <c r="F5577">
        <v>10</v>
      </c>
      <c r="G5577">
        <v>6</v>
      </c>
      <c r="J5577" s="1">
        <f t="shared" si="1209"/>
        <v>7.8539816339744835E-3</v>
      </c>
      <c r="K5577" s="2">
        <f t="shared" si="1210"/>
        <v>2.7649101142956961E-2</v>
      </c>
      <c r="L5577" t="s">
        <v>13</v>
      </c>
    </row>
    <row r="5578" spans="1:12" hidden="1" x14ac:dyDescent="0.3">
      <c r="A5578">
        <v>67</v>
      </c>
      <c r="B5578">
        <v>170</v>
      </c>
      <c r="C5578">
        <v>1</v>
      </c>
      <c r="D5578">
        <v>24</v>
      </c>
      <c r="E5578" t="s">
        <v>15</v>
      </c>
      <c r="F5578">
        <v>5</v>
      </c>
      <c r="G5578">
        <v>6</v>
      </c>
      <c r="J5578" s="1">
        <f t="shared" si="1209"/>
        <v>1.9634954084936209E-3</v>
      </c>
      <c r="K5578" s="2">
        <f t="shared" si="1210"/>
        <v>7.7714870209617563E-3</v>
      </c>
      <c r="L5578" t="s">
        <v>13</v>
      </c>
    </row>
    <row r="5579" spans="1:12" hidden="1" x14ac:dyDescent="0.3">
      <c r="A5579">
        <v>67</v>
      </c>
      <c r="B5579">
        <v>170</v>
      </c>
      <c r="C5579">
        <v>1</v>
      </c>
      <c r="D5579">
        <v>22</v>
      </c>
      <c r="E5579" t="s">
        <v>15</v>
      </c>
      <c r="F5579">
        <v>5</v>
      </c>
      <c r="G5579">
        <v>3</v>
      </c>
      <c r="J5579" s="1">
        <f t="shared" si="1209"/>
        <v>1.9634954084936209E-3</v>
      </c>
      <c r="K5579" s="2">
        <f t="shared" si="1210"/>
        <v>3.6378364277704512E-3</v>
      </c>
      <c r="L5579" t="s">
        <v>13</v>
      </c>
    </row>
    <row r="5580" spans="1:12" hidden="1" x14ac:dyDescent="0.3">
      <c r="A5580">
        <v>67</v>
      </c>
      <c r="B5580">
        <v>170</v>
      </c>
      <c r="C5580">
        <v>1</v>
      </c>
      <c r="D5580">
        <v>10</v>
      </c>
      <c r="E5580" t="s">
        <v>12</v>
      </c>
      <c r="F5580">
        <v>5</v>
      </c>
      <c r="G5580">
        <v>3</v>
      </c>
      <c r="J5580" s="1">
        <f t="shared" si="1209"/>
        <v>1.9634954084936209E-3</v>
      </c>
      <c r="K5580" s="2">
        <f t="shared" si="1210"/>
        <v>3.6378364277704512E-3</v>
      </c>
      <c r="L5580" t="s">
        <v>13</v>
      </c>
    </row>
    <row r="5581" spans="1:12" hidden="1" x14ac:dyDescent="0.3">
      <c r="A5581">
        <v>67</v>
      </c>
      <c r="B5581">
        <v>170</v>
      </c>
      <c r="C5581">
        <v>1</v>
      </c>
      <c r="D5581">
        <v>14</v>
      </c>
      <c r="E5581" t="s">
        <v>14</v>
      </c>
      <c r="F5581">
        <v>5</v>
      </c>
      <c r="G5581">
        <v>3</v>
      </c>
      <c r="J5581" s="1">
        <f t="shared" si="1209"/>
        <v>1.9634954084936209E-3</v>
      </c>
      <c r="K5581" s="2">
        <f t="shared" si="1210"/>
        <v>3.6378364277704512E-3</v>
      </c>
      <c r="L5581" t="s">
        <v>13</v>
      </c>
    </row>
    <row r="5582" spans="1:12" hidden="1" x14ac:dyDescent="0.3">
      <c r="A5582">
        <v>67</v>
      </c>
      <c r="B5582">
        <v>170</v>
      </c>
      <c r="C5582">
        <v>1</v>
      </c>
      <c r="D5582">
        <v>24</v>
      </c>
      <c r="E5582" t="s">
        <v>18</v>
      </c>
      <c r="F5582">
        <v>10</v>
      </c>
      <c r="G5582">
        <v>3</v>
      </c>
      <c r="J5582" s="1">
        <f t="shared" si="1209"/>
        <v>7.8539816339744835E-3</v>
      </c>
      <c r="K5582" s="2">
        <f>EXP(-9.81042+1.86563*LN(F5582)+1.0563*LN(G5582))</f>
        <v>1.285292313179332E-2</v>
      </c>
      <c r="L5582" t="s">
        <v>13</v>
      </c>
    </row>
    <row r="5583" spans="1:12" hidden="1" x14ac:dyDescent="0.3">
      <c r="A5583">
        <v>67</v>
      </c>
      <c r="B5583">
        <v>170</v>
      </c>
      <c r="C5583">
        <v>1</v>
      </c>
      <c r="D5583">
        <v>10</v>
      </c>
      <c r="E5583" t="s">
        <v>12</v>
      </c>
      <c r="F5583">
        <v>25</v>
      </c>
      <c r="G5583">
        <v>6</v>
      </c>
      <c r="J5583" s="1">
        <f t="shared" si="1209"/>
        <v>4.9087385212340517E-2</v>
      </c>
      <c r="K5583" s="2">
        <f t="shared" ref="K5583:K5584" si="1211">EXP(-9.7663+1.83097*LN(F5583)+1.09511*LN(G5583))</f>
        <v>0.14801210491524977</v>
      </c>
      <c r="L5583" t="s">
        <v>17</v>
      </c>
    </row>
    <row r="5584" spans="1:12" hidden="1" x14ac:dyDescent="0.3">
      <c r="A5584">
        <v>67</v>
      </c>
      <c r="B5584">
        <v>170</v>
      </c>
      <c r="C5584">
        <v>1</v>
      </c>
      <c r="D5584">
        <v>24</v>
      </c>
      <c r="E5584" t="s">
        <v>12</v>
      </c>
      <c r="F5584">
        <v>5</v>
      </c>
      <c r="G5584">
        <v>3</v>
      </c>
      <c r="J5584" s="1">
        <f t="shared" si="1209"/>
        <v>1.9634954084936209E-3</v>
      </c>
      <c r="K5584" s="2">
        <f t="shared" si="1211"/>
        <v>3.6378364277704512E-3</v>
      </c>
      <c r="L5584" t="s">
        <v>13</v>
      </c>
    </row>
    <row r="5585" spans="1:12" hidden="1" x14ac:dyDescent="0.3">
      <c r="A5585">
        <v>67</v>
      </c>
      <c r="B5585">
        <v>170</v>
      </c>
      <c r="C5585">
        <v>1</v>
      </c>
      <c r="D5585">
        <v>24</v>
      </c>
      <c r="E5585" t="s">
        <v>18</v>
      </c>
      <c r="F5585">
        <v>10</v>
      </c>
      <c r="G5585">
        <v>5</v>
      </c>
      <c r="J5585" s="1">
        <f t="shared" si="1209"/>
        <v>7.8539816339744835E-3</v>
      </c>
      <c r="K5585" s="2">
        <f>EXP(-9.81042+1.86563*LN(F5585)+1.0563*LN(G5585))</f>
        <v>2.2046555420420225E-2</v>
      </c>
      <c r="L5585" t="s">
        <v>13</v>
      </c>
    </row>
    <row r="5586" spans="1:12" hidden="1" x14ac:dyDescent="0.3">
      <c r="A5586">
        <v>67</v>
      </c>
      <c r="B5586">
        <v>170</v>
      </c>
      <c r="C5586">
        <v>1</v>
      </c>
      <c r="D5586">
        <v>10</v>
      </c>
      <c r="E5586" t="s">
        <v>12</v>
      </c>
      <c r="F5586">
        <v>10</v>
      </c>
      <c r="G5586">
        <v>3</v>
      </c>
      <c r="J5586" s="1">
        <f t="shared" si="1209"/>
        <v>7.8539816339744835E-3</v>
      </c>
      <c r="K5586" s="2">
        <f t="shared" ref="K5586:K5587" si="1212">EXP(-9.7663+1.83097*LN(F5586)+1.09511*LN(G5586))</f>
        <v>1.2942556175112916E-2</v>
      </c>
      <c r="L5586" t="s">
        <v>13</v>
      </c>
    </row>
    <row r="5587" spans="1:12" hidden="1" x14ac:dyDescent="0.3">
      <c r="A5587">
        <v>67</v>
      </c>
      <c r="B5587">
        <v>170</v>
      </c>
      <c r="C5587">
        <v>1</v>
      </c>
      <c r="D5587">
        <v>10</v>
      </c>
      <c r="E5587" t="s">
        <v>12</v>
      </c>
      <c r="F5587">
        <v>5</v>
      </c>
      <c r="G5587">
        <v>3</v>
      </c>
      <c r="J5587" s="1">
        <f t="shared" si="1209"/>
        <v>1.9634954084936209E-3</v>
      </c>
      <c r="K5587" s="2">
        <f t="shared" si="1212"/>
        <v>3.6378364277704512E-3</v>
      </c>
      <c r="L5587" t="s">
        <v>13</v>
      </c>
    </row>
    <row r="5588" spans="1:12" hidden="1" x14ac:dyDescent="0.3">
      <c r="A5588">
        <v>67</v>
      </c>
      <c r="B5588">
        <v>170</v>
      </c>
      <c r="C5588">
        <v>1</v>
      </c>
      <c r="D5588">
        <v>24</v>
      </c>
      <c r="E5588" t="s">
        <v>18</v>
      </c>
      <c r="F5588">
        <v>5</v>
      </c>
      <c r="G5588">
        <v>3</v>
      </c>
      <c r="J5588" s="1">
        <f t="shared" si="1209"/>
        <v>1.9634954084936209E-3</v>
      </c>
      <c r="K5588" s="2">
        <f t="shared" ref="K5588:K5589" si="1213">EXP(-9.81042+1.86563*LN(F5588)+1.0563*LN(G5588))</f>
        <v>3.5268851656513989E-3</v>
      </c>
      <c r="L5588" t="s">
        <v>13</v>
      </c>
    </row>
    <row r="5589" spans="1:12" hidden="1" x14ac:dyDescent="0.3">
      <c r="A5589">
        <v>67</v>
      </c>
      <c r="B5589">
        <v>170</v>
      </c>
      <c r="C5589">
        <v>1</v>
      </c>
      <c r="D5589">
        <v>24</v>
      </c>
      <c r="E5589" t="s">
        <v>18</v>
      </c>
      <c r="F5589">
        <v>10</v>
      </c>
      <c r="G5589">
        <v>6</v>
      </c>
      <c r="J5589" s="1">
        <f t="shared" si="1209"/>
        <v>7.8539816339744835E-3</v>
      </c>
      <c r="K5589" s="2">
        <f t="shared" si="1213"/>
        <v>2.6728826664807165E-2</v>
      </c>
      <c r="L5589" t="s">
        <v>13</v>
      </c>
    </row>
    <row r="5590" spans="1:12" hidden="1" x14ac:dyDescent="0.3">
      <c r="A5590">
        <v>67</v>
      </c>
      <c r="B5590">
        <v>170</v>
      </c>
      <c r="C5590">
        <v>1</v>
      </c>
      <c r="D5590">
        <v>10</v>
      </c>
      <c r="E5590" t="s">
        <v>12</v>
      </c>
      <c r="F5590">
        <v>25</v>
      </c>
      <c r="G5590">
        <v>6</v>
      </c>
      <c r="J5590" s="1">
        <f t="shared" si="1209"/>
        <v>4.9087385212340517E-2</v>
      </c>
      <c r="K5590" s="2">
        <f t="shared" ref="K5590:K5591" si="1214">EXP(-9.7663+1.83097*LN(F5590)+1.09511*LN(G5590))</f>
        <v>0.14801210491524977</v>
      </c>
      <c r="L5590" t="s">
        <v>17</v>
      </c>
    </row>
    <row r="5591" spans="1:12" hidden="1" x14ac:dyDescent="0.3">
      <c r="A5591">
        <v>67</v>
      </c>
      <c r="B5591">
        <v>170</v>
      </c>
      <c r="C5591">
        <v>1</v>
      </c>
      <c r="D5591">
        <v>24</v>
      </c>
      <c r="E5591" t="s">
        <v>12</v>
      </c>
      <c r="F5591">
        <v>5</v>
      </c>
      <c r="G5591">
        <v>3</v>
      </c>
      <c r="J5591" s="1">
        <f t="shared" si="1209"/>
        <v>1.9634954084936209E-3</v>
      </c>
      <c r="K5591" s="2">
        <f t="shared" si="1214"/>
        <v>3.6378364277704512E-3</v>
      </c>
      <c r="L5591" t="s">
        <v>13</v>
      </c>
    </row>
    <row r="5592" spans="1:12" hidden="1" x14ac:dyDescent="0.3">
      <c r="A5592">
        <v>67</v>
      </c>
      <c r="B5592">
        <v>170</v>
      </c>
      <c r="C5592">
        <v>1</v>
      </c>
      <c r="D5592">
        <v>24</v>
      </c>
      <c r="E5592" t="s">
        <v>18</v>
      </c>
      <c r="F5592">
        <v>10</v>
      </c>
      <c r="G5592">
        <v>5</v>
      </c>
      <c r="J5592" s="1">
        <f t="shared" si="1209"/>
        <v>7.8539816339744835E-3</v>
      </c>
      <c r="K5592" s="2">
        <f>EXP(-9.81042+1.86563*LN(F5592)+1.0563*LN(G5592))</f>
        <v>2.2046555420420225E-2</v>
      </c>
      <c r="L5592" t="s">
        <v>13</v>
      </c>
    </row>
    <row r="5593" spans="1:12" hidden="1" x14ac:dyDescent="0.3">
      <c r="A5593">
        <v>67</v>
      </c>
      <c r="B5593">
        <v>170</v>
      </c>
      <c r="C5593">
        <v>1</v>
      </c>
      <c r="D5593">
        <v>10</v>
      </c>
      <c r="E5593" t="s">
        <v>12</v>
      </c>
      <c r="F5593">
        <v>10</v>
      </c>
      <c r="G5593">
        <v>3</v>
      </c>
      <c r="J5593" s="1">
        <f t="shared" si="1209"/>
        <v>7.8539816339744835E-3</v>
      </c>
      <c r="K5593" s="2">
        <f t="shared" ref="K5593:K5594" si="1215">EXP(-9.7663+1.83097*LN(F5593)+1.09511*LN(G5593))</f>
        <v>1.2942556175112916E-2</v>
      </c>
      <c r="L5593" t="s">
        <v>13</v>
      </c>
    </row>
    <row r="5594" spans="1:12" hidden="1" x14ac:dyDescent="0.3">
      <c r="A5594">
        <v>67</v>
      </c>
      <c r="B5594">
        <v>170</v>
      </c>
      <c r="C5594">
        <v>1</v>
      </c>
      <c r="D5594">
        <v>10</v>
      </c>
      <c r="E5594" t="s">
        <v>12</v>
      </c>
      <c r="F5594">
        <v>5</v>
      </c>
      <c r="G5594">
        <v>3</v>
      </c>
      <c r="J5594" s="1">
        <f t="shared" si="1209"/>
        <v>1.9634954084936209E-3</v>
      </c>
      <c r="K5594" s="2">
        <f t="shared" si="1215"/>
        <v>3.6378364277704512E-3</v>
      </c>
      <c r="L5594" t="s">
        <v>13</v>
      </c>
    </row>
    <row r="5595" spans="1:12" hidden="1" x14ac:dyDescent="0.3">
      <c r="A5595">
        <v>69</v>
      </c>
      <c r="B5595">
        <v>158</v>
      </c>
      <c r="C5595">
        <v>1</v>
      </c>
      <c r="D5595">
        <v>24</v>
      </c>
      <c r="E5595" t="s">
        <v>18</v>
      </c>
      <c r="F5595">
        <v>10</v>
      </c>
      <c r="G5595">
        <v>6</v>
      </c>
      <c r="J5595" s="1">
        <f t="shared" si="1209"/>
        <v>7.8539816339744835E-3</v>
      </c>
      <c r="K5595" s="2">
        <f>EXP(-9.81042+1.86563*LN(F5595)+1.0563*LN(G5595))</f>
        <v>2.6728826664807165E-2</v>
      </c>
      <c r="L5595" t="s">
        <v>13</v>
      </c>
    </row>
    <row r="5596" spans="1:12" hidden="1" x14ac:dyDescent="0.3">
      <c r="A5596">
        <v>69</v>
      </c>
      <c r="B5596">
        <v>158</v>
      </c>
      <c r="C5596">
        <v>1</v>
      </c>
      <c r="D5596">
        <v>22</v>
      </c>
      <c r="E5596" t="s">
        <v>15</v>
      </c>
      <c r="F5596">
        <v>5</v>
      </c>
      <c r="G5596">
        <v>3</v>
      </c>
      <c r="J5596" s="1">
        <f t="shared" si="1209"/>
        <v>1.9634954084936209E-3</v>
      </c>
      <c r="K5596" s="2">
        <f t="shared" ref="K5596:K5600" si="1216">EXP(-9.7663+1.83097*LN(F5596)+1.09511*LN(G5596))</f>
        <v>3.6378364277704512E-3</v>
      </c>
      <c r="L5596" t="s">
        <v>13</v>
      </c>
    </row>
    <row r="5597" spans="1:12" hidden="1" x14ac:dyDescent="0.3">
      <c r="A5597">
        <v>69</v>
      </c>
      <c r="B5597">
        <v>158</v>
      </c>
      <c r="C5597">
        <v>1</v>
      </c>
      <c r="D5597">
        <v>24</v>
      </c>
      <c r="E5597" t="s">
        <v>12</v>
      </c>
      <c r="F5597">
        <v>15</v>
      </c>
      <c r="G5597">
        <v>6</v>
      </c>
      <c r="J5597" s="1">
        <f t="shared" si="1209"/>
        <v>1.7671458676442587E-2</v>
      </c>
      <c r="K5597" s="2">
        <f t="shared" si="1216"/>
        <v>5.8089659363338444E-2</v>
      </c>
      <c r="L5597" t="s">
        <v>13</v>
      </c>
    </row>
    <row r="5598" spans="1:12" hidden="1" x14ac:dyDescent="0.3">
      <c r="A5598">
        <v>69</v>
      </c>
      <c r="B5598">
        <v>158</v>
      </c>
      <c r="C5598">
        <v>1</v>
      </c>
      <c r="D5598">
        <v>24</v>
      </c>
      <c r="E5598" t="s">
        <v>12</v>
      </c>
      <c r="F5598">
        <v>10</v>
      </c>
      <c r="G5598">
        <v>6</v>
      </c>
      <c r="J5598" s="1">
        <f t="shared" si="1209"/>
        <v>7.8539816339744835E-3</v>
      </c>
      <c r="K5598" s="2">
        <f t="shared" si="1216"/>
        <v>2.7649101142956961E-2</v>
      </c>
      <c r="L5598" t="s">
        <v>13</v>
      </c>
    </row>
    <row r="5599" spans="1:12" hidden="1" x14ac:dyDescent="0.3">
      <c r="A5599">
        <v>69</v>
      </c>
      <c r="B5599">
        <v>158</v>
      </c>
      <c r="C5599">
        <v>1</v>
      </c>
      <c r="D5599">
        <v>24</v>
      </c>
      <c r="E5599" t="s">
        <v>12</v>
      </c>
      <c r="F5599">
        <v>10</v>
      </c>
      <c r="G5599">
        <v>6</v>
      </c>
      <c r="J5599" s="1">
        <f t="shared" si="1209"/>
        <v>7.8539816339744835E-3</v>
      </c>
      <c r="K5599" s="2">
        <f t="shared" si="1216"/>
        <v>2.7649101142956961E-2</v>
      </c>
      <c r="L5599" t="s">
        <v>13</v>
      </c>
    </row>
    <row r="5600" spans="1:12" hidden="1" x14ac:dyDescent="0.3">
      <c r="A5600">
        <v>69</v>
      </c>
      <c r="B5600">
        <v>158</v>
      </c>
      <c r="C5600">
        <v>1</v>
      </c>
      <c r="D5600">
        <v>24</v>
      </c>
      <c r="E5600" t="s">
        <v>12</v>
      </c>
      <c r="F5600">
        <v>15</v>
      </c>
      <c r="G5600">
        <v>6</v>
      </c>
      <c r="J5600" s="1">
        <f t="shared" si="1209"/>
        <v>1.7671458676442587E-2</v>
      </c>
      <c r="K5600" s="2">
        <f t="shared" si="1216"/>
        <v>5.8089659363338444E-2</v>
      </c>
      <c r="L5600" t="s">
        <v>13</v>
      </c>
    </row>
    <row r="5601" spans="1:12" hidden="1" x14ac:dyDescent="0.3">
      <c r="A5601">
        <v>69</v>
      </c>
      <c r="B5601">
        <v>158</v>
      </c>
      <c r="C5601">
        <v>1</v>
      </c>
      <c r="D5601">
        <v>24</v>
      </c>
      <c r="E5601" t="s">
        <v>18</v>
      </c>
      <c r="F5601">
        <v>15</v>
      </c>
      <c r="G5601">
        <v>6</v>
      </c>
      <c r="J5601" s="1">
        <f t="shared" si="1209"/>
        <v>1.7671458676442587E-2</v>
      </c>
      <c r="K5601" s="2">
        <f t="shared" ref="K5601:K5602" si="1217">EXP(-9.81042+1.86563*LN(F5601)+1.0563*LN(G5601))</f>
        <v>5.6950957515054322E-2</v>
      </c>
      <c r="L5601" t="s">
        <v>13</v>
      </c>
    </row>
    <row r="5602" spans="1:12" hidden="1" x14ac:dyDescent="0.3">
      <c r="A5602">
        <v>69</v>
      </c>
      <c r="B5602">
        <v>158</v>
      </c>
      <c r="C5602">
        <v>1</v>
      </c>
      <c r="D5602">
        <v>24</v>
      </c>
      <c r="E5602" t="s">
        <v>18</v>
      </c>
      <c r="F5602">
        <v>10</v>
      </c>
      <c r="G5602">
        <v>6</v>
      </c>
      <c r="J5602" s="1">
        <f t="shared" si="1209"/>
        <v>7.8539816339744835E-3</v>
      </c>
      <c r="K5602" s="2">
        <f t="shared" si="1217"/>
        <v>2.6728826664807165E-2</v>
      </c>
      <c r="L5602" t="s">
        <v>13</v>
      </c>
    </row>
    <row r="5603" spans="1:12" hidden="1" x14ac:dyDescent="0.3">
      <c r="A5603">
        <v>69</v>
      </c>
      <c r="B5603">
        <v>158</v>
      </c>
      <c r="C5603">
        <v>1</v>
      </c>
      <c r="D5603">
        <v>24</v>
      </c>
      <c r="E5603" t="s">
        <v>12</v>
      </c>
      <c r="F5603">
        <v>5</v>
      </c>
      <c r="G5603">
        <v>6</v>
      </c>
      <c r="J5603" s="1">
        <f t="shared" si="1209"/>
        <v>1.9634954084936209E-3</v>
      </c>
      <c r="K5603" s="2">
        <f>EXP(-9.7663+1.83097*LN(F5603)+1.09511*LN(G5603))</f>
        <v>7.7714870209617563E-3</v>
      </c>
      <c r="L5603" t="s">
        <v>13</v>
      </c>
    </row>
    <row r="5604" spans="1:12" hidden="1" x14ac:dyDescent="0.3">
      <c r="A5604">
        <v>69</v>
      </c>
      <c r="B5604">
        <v>158</v>
      </c>
      <c r="C5604">
        <v>1</v>
      </c>
      <c r="D5604">
        <v>24</v>
      </c>
      <c r="E5604" t="s">
        <v>18</v>
      </c>
      <c r="F5604">
        <v>10</v>
      </c>
      <c r="G5604">
        <v>5</v>
      </c>
      <c r="J5604" s="1">
        <f t="shared" si="1209"/>
        <v>7.8539816339744835E-3</v>
      </c>
      <c r="K5604" s="2">
        <f>EXP(-9.81042+1.86563*LN(F5604)+1.0563*LN(G5604))</f>
        <v>2.2046555420420225E-2</v>
      </c>
      <c r="L5604" t="s">
        <v>13</v>
      </c>
    </row>
    <row r="5605" spans="1:12" hidden="1" x14ac:dyDescent="0.3">
      <c r="A5605">
        <v>69</v>
      </c>
      <c r="B5605">
        <v>158</v>
      </c>
      <c r="C5605">
        <v>1</v>
      </c>
      <c r="D5605">
        <v>24</v>
      </c>
      <c r="E5605" t="s">
        <v>12</v>
      </c>
      <c r="F5605">
        <v>10</v>
      </c>
      <c r="G5605">
        <v>6</v>
      </c>
      <c r="J5605" s="1">
        <f t="shared" si="1209"/>
        <v>7.8539816339744835E-3</v>
      </c>
      <c r="K5605" s="2">
        <f t="shared" ref="K5605:K5607" si="1218">EXP(-9.7663+1.83097*LN(F5605)+1.09511*LN(G5605))</f>
        <v>2.7649101142956961E-2</v>
      </c>
      <c r="L5605" t="s">
        <v>13</v>
      </c>
    </row>
    <row r="5606" spans="1:12" hidden="1" x14ac:dyDescent="0.3">
      <c r="A5606">
        <v>69</v>
      </c>
      <c r="B5606">
        <v>158</v>
      </c>
      <c r="C5606">
        <v>1</v>
      </c>
      <c r="D5606">
        <v>24</v>
      </c>
      <c r="E5606" t="s">
        <v>12</v>
      </c>
      <c r="F5606">
        <v>10</v>
      </c>
      <c r="G5606">
        <v>6</v>
      </c>
      <c r="J5606" s="1">
        <f t="shared" si="1209"/>
        <v>7.8539816339744835E-3</v>
      </c>
      <c r="K5606" s="2">
        <f t="shared" si="1218"/>
        <v>2.7649101142956961E-2</v>
      </c>
      <c r="L5606" t="s">
        <v>13</v>
      </c>
    </row>
    <row r="5607" spans="1:12" hidden="1" x14ac:dyDescent="0.3">
      <c r="A5607">
        <v>69</v>
      </c>
      <c r="B5607">
        <v>158</v>
      </c>
      <c r="C5607">
        <v>1</v>
      </c>
      <c r="D5607">
        <v>24</v>
      </c>
      <c r="E5607" t="s">
        <v>12</v>
      </c>
      <c r="F5607">
        <v>15</v>
      </c>
      <c r="G5607">
        <v>6</v>
      </c>
      <c r="J5607" s="1">
        <f t="shared" si="1209"/>
        <v>1.7671458676442587E-2</v>
      </c>
      <c r="K5607" s="2">
        <f t="shared" si="1218"/>
        <v>5.8089659363338444E-2</v>
      </c>
      <c r="L5607" t="s">
        <v>13</v>
      </c>
    </row>
    <row r="5608" spans="1:12" hidden="1" x14ac:dyDescent="0.3">
      <c r="A5608">
        <v>69</v>
      </c>
      <c r="B5608">
        <v>158</v>
      </c>
      <c r="C5608">
        <v>1</v>
      </c>
      <c r="D5608">
        <v>24</v>
      </c>
      <c r="E5608" t="s">
        <v>18</v>
      </c>
      <c r="F5608">
        <v>15</v>
      </c>
      <c r="G5608">
        <v>6</v>
      </c>
      <c r="J5608" s="1">
        <f t="shared" si="1209"/>
        <v>1.7671458676442587E-2</v>
      </c>
      <c r="K5608" s="2">
        <f>EXP(-9.81042+1.86563*LN(F5608)+1.0563*LN(G5608))</f>
        <v>5.6950957515054322E-2</v>
      </c>
      <c r="L5608" t="s">
        <v>13</v>
      </c>
    </row>
    <row r="5609" spans="1:12" hidden="1" x14ac:dyDescent="0.3">
      <c r="A5609">
        <v>69</v>
      </c>
      <c r="B5609">
        <v>158</v>
      </c>
      <c r="C5609">
        <v>1</v>
      </c>
      <c r="D5609">
        <v>24</v>
      </c>
      <c r="E5609" t="s">
        <v>12</v>
      </c>
      <c r="F5609">
        <v>15</v>
      </c>
      <c r="G5609">
        <v>6</v>
      </c>
      <c r="J5609" s="1">
        <f t="shared" si="1209"/>
        <v>1.7671458676442587E-2</v>
      </c>
      <c r="K5609" s="2">
        <f>EXP(-9.7663+1.83097*LN(F5609)+1.09511*LN(G5609))</f>
        <v>5.8089659363338444E-2</v>
      </c>
      <c r="L5609" t="s">
        <v>13</v>
      </c>
    </row>
    <row r="5610" spans="1:12" hidden="1" x14ac:dyDescent="0.3">
      <c r="A5610">
        <v>69</v>
      </c>
      <c r="B5610">
        <v>158</v>
      </c>
      <c r="C5610">
        <v>1</v>
      </c>
      <c r="D5610">
        <v>24</v>
      </c>
      <c r="E5610" t="s">
        <v>18</v>
      </c>
      <c r="F5610">
        <v>10</v>
      </c>
      <c r="G5610">
        <v>6</v>
      </c>
      <c r="J5610" s="1">
        <f t="shared" si="1209"/>
        <v>7.8539816339744835E-3</v>
      </c>
      <c r="K5610" s="2">
        <f t="shared" ref="K5610:K5611" si="1219">EXP(-9.81042+1.86563*LN(F5610)+1.0563*LN(G5610))</f>
        <v>2.6728826664807165E-2</v>
      </c>
      <c r="L5610" t="s">
        <v>13</v>
      </c>
    </row>
    <row r="5611" spans="1:12" hidden="1" x14ac:dyDescent="0.3">
      <c r="A5611">
        <v>69</v>
      </c>
      <c r="B5611">
        <v>158</v>
      </c>
      <c r="C5611">
        <v>1</v>
      </c>
      <c r="D5611">
        <v>2</v>
      </c>
      <c r="E5611" t="s">
        <v>16</v>
      </c>
      <c r="F5611">
        <v>15</v>
      </c>
      <c r="G5611">
        <v>10</v>
      </c>
      <c r="J5611" s="1">
        <f t="shared" si="1209"/>
        <v>1.7671458676442587E-2</v>
      </c>
      <c r="K5611" s="2">
        <f t="shared" si="1219"/>
        <v>9.7687695493628809E-2</v>
      </c>
      <c r="L5611" t="s">
        <v>13</v>
      </c>
    </row>
    <row r="5612" spans="1:12" hidden="1" x14ac:dyDescent="0.3">
      <c r="A5612">
        <v>69</v>
      </c>
      <c r="B5612">
        <v>158</v>
      </c>
      <c r="C5612">
        <v>1</v>
      </c>
      <c r="D5612">
        <v>14</v>
      </c>
      <c r="E5612" t="s">
        <v>14</v>
      </c>
      <c r="F5612">
        <v>5</v>
      </c>
      <c r="G5612">
        <v>3</v>
      </c>
      <c r="J5612" s="1">
        <f t="shared" si="1209"/>
        <v>1.9634954084936209E-3</v>
      </c>
      <c r="K5612" s="2">
        <f t="shared" ref="K5612:K5613" si="1220">EXP(-9.7663+1.83097*LN(F5612)+1.09511*LN(G5612))</f>
        <v>3.6378364277704512E-3</v>
      </c>
      <c r="L5612" t="s">
        <v>13</v>
      </c>
    </row>
    <row r="5613" spans="1:12" hidden="1" x14ac:dyDescent="0.3">
      <c r="A5613">
        <v>69</v>
      </c>
      <c r="B5613">
        <v>158</v>
      </c>
      <c r="C5613">
        <v>1</v>
      </c>
      <c r="D5613">
        <v>14</v>
      </c>
      <c r="E5613" t="s">
        <v>14</v>
      </c>
      <c r="F5613">
        <v>5</v>
      </c>
      <c r="G5613">
        <v>3</v>
      </c>
      <c r="J5613" s="1">
        <f t="shared" si="1209"/>
        <v>1.9634954084936209E-3</v>
      </c>
      <c r="K5613" s="2">
        <f t="shared" si="1220"/>
        <v>3.6378364277704512E-3</v>
      </c>
      <c r="L5613" t="s">
        <v>13</v>
      </c>
    </row>
    <row r="5614" spans="1:12" hidden="1" x14ac:dyDescent="0.3">
      <c r="A5614">
        <v>69</v>
      </c>
      <c r="B5614">
        <v>158</v>
      </c>
      <c r="C5614">
        <v>1</v>
      </c>
      <c r="D5614">
        <v>2</v>
      </c>
      <c r="E5614" t="s">
        <v>16</v>
      </c>
      <c r="F5614">
        <v>15</v>
      </c>
      <c r="G5614">
        <v>10</v>
      </c>
      <c r="J5614" s="1">
        <f t="shared" si="1209"/>
        <v>1.7671458676442587E-2</v>
      </c>
      <c r="K5614" s="2">
        <f>EXP(-9.81042+1.86563*LN(F5614)+1.0563*LN(G5614))</f>
        <v>9.7687695493628809E-2</v>
      </c>
      <c r="L5614" t="s">
        <v>13</v>
      </c>
    </row>
    <row r="5615" spans="1:12" hidden="1" x14ac:dyDescent="0.3">
      <c r="A5615">
        <v>69</v>
      </c>
      <c r="B5615">
        <v>158</v>
      </c>
      <c r="C5615">
        <v>1</v>
      </c>
      <c r="D5615">
        <v>24</v>
      </c>
      <c r="E5615" t="s">
        <v>12</v>
      </c>
      <c r="F5615">
        <v>10</v>
      </c>
      <c r="G5615">
        <v>6</v>
      </c>
      <c r="J5615" s="1">
        <f t="shared" si="1209"/>
        <v>7.8539816339744835E-3</v>
      </c>
      <c r="K5615" s="2">
        <f t="shared" ref="K5615:K5618" si="1221">EXP(-9.7663+1.83097*LN(F5615)+1.09511*LN(G5615))</f>
        <v>2.7649101142956961E-2</v>
      </c>
      <c r="L5615" t="s">
        <v>13</v>
      </c>
    </row>
    <row r="5616" spans="1:12" hidden="1" x14ac:dyDescent="0.3">
      <c r="A5616">
        <v>69</v>
      </c>
      <c r="B5616">
        <v>158</v>
      </c>
      <c r="C5616">
        <v>1</v>
      </c>
      <c r="D5616">
        <v>24</v>
      </c>
      <c r="E5616" t="s">
        <v>12</v>
      </c>
      <c r="F5616">
        <v>15</v>
      </c>
      <c r="G5616">
        <v>6</v>
      </c>
      <c r="J5616" s="1">
        <f t="shared" si="1209"/>
        <v>1.7671458676442587E-2</v>
      </c>
      <c r="K5616" s="2">
        <f t="shared" si="1221"/>
        <v>5.8089659363338444E-2</v>
      </c>
      <c r="L5616" t="s">
        <v>13</v>
      </c>
    </row>
    <row r="5617" spans="1:12" hidden="1" x14ac:dyDescent="0.3">
      <c r="A5617">
        <v>69</v>
      </c>
      <c r="B5617">
        <v>158</v>
      </c>
      <c r="C5617">
        <v>1</v>
      </c>
      <c r="D5617">
        <v>24</v>
      </c>
      <c r="E5617" t="s">
        <v>12</v>
      </c>
      <c r="F5617">
        <v>15</v>
      </c>
      <c r="G5617">
        <v>6</v>
      </c>
      <c r="J5617" s="1">
        <f t="shared" si="1209"/>
        <v>1.7671458676442587E-2</v>
      </c>
      <c r="K5617" s="2">
        <f t="shared" si="1221"/>
        <v>5.8089659363338444E-2</v>
      </c>
      <c r="L5617" t="s">
        <v>13</v>
      </c>
    </row>
    <row r="5618" spans="1:12" hidden="1" x14ac:dyDescent="0.3">
      <c r="A5618">
        <v>69</v>
      </c>
      <c r="B5618">
        <v>158</v>
      </c>
      <c r="C5618">
        <v>1</v>
      </c>
      <c r="D5618">
        <v>24</v>
      </c>
      <c r="E5618" t="s">
        <v>12</v>
      </c>
      <c r="F5618">
        <v>10</v>
      </c>
      <c r="G5618">
        <v>6</v>
      </c>
      <c r="J5618" s="1">
        <f t="shared" si="1209"/>
        <v>7.8539816339744835E-3</v>
      </c>
      <c r="K5618" s="2">
        <f t="shared" si="1221"/>
        <v>2.7649101142956961E-2</v>
      </c>
      <c r="L5618" t="s">
        <v>13</v>
      </c>
    </row>
    <row r="5619" spans="1:12" hidden="1" x14ac:dyDescent="0.3">
      <c r="A5619">
        <v>69</v>
      </c>
      <c r="B5619">
        <v>158</v>
      </c>
      <c r="C5619">
        <v>1</v>
      </c>
      <c r="D5619">
        <v>2</v>
      </c>
      <c r="E5619" t="s">
        <v>16</v>
      </c>
      <c r="F5619">
        <v>25</v>
      </c>
      <c r="G5619">
        <v>10</v>
      </c>
      <c r="H5619">
        <v>52</v>
      </c>
      <c r="I5619">
        <v>9</v>
      </c>
      <c r="J5619" s="1">
        <f t="shared" si="1209"/>
        <v>4.9087385212340517E-2</v>
      </c>
      <c r="K5619" s="2">
        <f>EXP(-9.81042+1.86563*LN(F5619)+1.0563*LN(G5619))</f>
        <v>0.25335387272216597</v>
      </c>
      <c r="L5619" t="s">
        <v>13</v>
      </c>
    </row>
    <row r="5620" spans="1:12" hidden="1" x14ac:dyDescent="0.3">
      <c r="A5620">
        <v>69</v>
      </c>
      <c r="B5620">
        <v>158</v>
      </c>
      <c r="C5620">
        <v>1</v>
      </c>
      <c r="D5620">
        <v>10</v>
      </c>
      <c r="E5620" t="s">
        <v>12</v>
      </c>
      <c r="F5620">
        <v>5</v>
      </c>
      <c r="G5620">
        <v>3</v>
      </c>
      <c r="J5620" s="1">
        <f t="shared" si="1209"/>
        <v>1.9634954084936209E-3</v>
      </c>
      <c r="K5620" s="2">
        <f>EXP(-9.7663+1.83097*LN(F5620)+1.09511*LN(G5620))</f>
        <v>3.6378364277704512E-3</v>
      </c>
      <c r="L5620" t="s">
        <v>13</v>
      </c>
    </row>
    <row r="5621" spans="1:12" hidden="1" x14ac:dyDescent="0.3">
      <c r="A5621">
        <v>69</v>
      </c>
      <c r="B5621">
        <v>158</v>
      </c>
      <c r="C5621">
        <v>1</v>
      </c>
      <c r="D5621">
        <v>2</v>
      </c>
      <c r="E5621" t="s">
        <v>16</v>
      </c>
      <c r="F5621">
        <v>10</v>
      </c>
      <c r="G5621">
        <v>10</v>
      </c>
      <c r="J5621" s="1">
        <f t="shared" si="1209"/>
        <v>7.8539816339744835E-3</v>
      </c>
      <c r="K5621" s="2">
        <f t="shared" ref="K5621:K5622" si="1222">EXP(-9.81042+1.86563*LN(F5621)+1.0563*LN(G5621))</f>
        <v>4.5847824058857317E-2</v>
      </c>
      <c r="L5621" t="s">
        <v>13</v>
      </c>
    </row>
    <row r="5622" spans="1:12" hidden="1" x14ac:dyDescent="0.3">
      <c r="A5622">
        <v>69</v>
      </c>
      <c r="B5622">
        <v>158</v>
      </c>
      <c r="C5622">
        <v>1</v>
      </c>
      <c r="D5622">
        <v>2</v>
      </c>
      <c r="E5622" t="s">
        <v>16</v>
      </c>
      <c r="F5622">
        <v>10</v>
      </c>
      <c r="G5622">
        <v>10</v>
      </c>
      <c r="J5622" s="1">
        <f t="shared" si="1209"/>
        <v>7.8539816339744835E-3</v>
      </c>
      <c r="K5622" s="2">
        <f t="shared" si="1222"/>
        <v>4.5847824058857317E-2</v>
      </c>
      <c r="L5622" t="s">
        <v>13</v>
      </c>
    </row>
    <row r="5623" spans="1:12" hidden="1" x14ac:dyDescent="0.3">
      <c r="A5623">
        <v>69</v>
      </c>
      <c r="B5623">
        <v>158</v>
      </c>
      <c r="C5623">
        <v>1</v>
      </c>
      <c r="D5623">
        <v>22</v>
      </c>
      <c r="E5623" t="s">
        <v>15</v>
      </c>
      <c r="F5623">
        <v>5</v>
      </c>
      <c r="G5623">
        <v>3</v>
      </c>
      <c r="J5623" s="1">
        <f t="shared" si="1209"/>
        <v>1.9634954084936209E-3</v>
      </c>
      <c r="K5623" s="2">
        <f t="shared" ref="K5623:K5627" si="1223">EXP(-9.7663+1.83097*LN(F5623)+1.09511*LN(G5623))</f>
        <v>3.6378364277704512E-3</v>
      </c>
      <c r="L5623" t="s">
        <v>13</v>
      </c>
    </row>
    <row r="5624" spans="1:12" hidden="1" x14ac:dyDescent="0.3">
      <c r="A5624">
        <v>69</v>
      </c>
      <c r="B5624">
        <v>158</v>
      </c>
      <c r="C5624">
        <v>1</v>
      </c>
      <c r="D5624">
        <v>24</v>
      </c>
      <c r="E5624" t="s">
        <v>12</v>
      </c>
      <c r="F5624">
        <v>15</v>
      </c>
      <c r="G5624">
        <v>6</v>
      </c>
      <c r="J5624" s="1">
        <f t="shared" si="1209"/>
        <v>1.7671458676442587E-2</v>
      </c>
      <c r="K5624" s="2">
        <f t="shared" si="1223"/>
        <v>5.8089659363338444E-2</v>
      </c>
      <c r="L5624" t="s">
        <v>13</v>
      </c>
    </row>
    <row r="5625" spans="1:12" hidden="1" x14ac:dyDescent="0.3">
      <c r="A5625">
        <v>69</v>
      </c>
      <c r="B5625">
        <v>158</v>
      </c>
      <c r="C5625">
        <v>1</v>
      </c>
      <c r="D5625">
        <v>24</v>
      </c>
      <c r="E5625" t="s">
        <v>12</v>
      </c>
      <c r="F5625">
        <v>10</v>
      </c>
      <c r="G5625">
        <v>6</v>
      </c>
      <c r="J5625" s="1">
        <f t="shared" si="1209"/>
        <v>7.8539816339744835E-3</v>
      </c>
      <c r="K5625" s="2">
        <f t="shared" si="1223"/>
        <v>2.7649101142956961E-2</v>
      </c>
      <c r="L5625" t="s">
        <v>13</v>
      </c>
    </row>
    <row r="5626" spans="1:12" hidden="1" x14ac:dyDescent="0.3">
      <c r="A5626">
        <v>69</v>
      </c>
      <c r="B5626">
        <v>158</v>
      </c>
      <c r="C5626">
        <v>1</v>
      </c>
      <c r="D5626">
        <v>24</v>
      </c>
      <c r="E5626" t="s">
        <v>12</v>
      </c>
      <c r="F5626">
        <v>10</v>
      </c>
      <c r="G5626">
        <v>6</v>
      </c>
      <c r="J5626" s="1">
        <f t="shared" si="1209"/>
        <v>7.8539816339744835E-3</v>
      </c>
      <c r="K5626" s="2">
        <f t="shared" si="1223"/>
        <v>2.7649101142956961E-2</v>
      </c>
      <c r="L5626" t="s">
        <v>13</v>
      </c>
    </row>
    <row r="5627" spans="1:12" hidden="1" x14ac:dyDescent="0.3">
      <c r="A5627">
        <v>69</v>
      </c>
      <c r="B5627">
        <v>158</v>
      </c>
      <c r="C5627">
        <v>1</v>
      </c>
      <c r="D5627">
        <v>24</v>
      </c>
      <c r="E5627" t="s">
        <v>12</v>
      </c>
      <c r="F5627">
        <v>15</v>
      </c>
      <c r="G5627">
        <v>6</v>
      </c>
      <c r="J5627" s="1">
        <f t="shared" si="1209"/>
        <v>1.7671458676442587E-2</v>
      </c>
      <c r="K5627" s="2">
        <f t="shared" si="1223"/>
        <v>5.8089659363338444E-2</v>
      </c>
      <c r="L5627" t="s">
        <v>13</v>
      </c>
    </row>
    <row r="5628" spans="1:12" hidden="1" x14ac:dyDescent="0.3">
      <c r="A5628">
        <v>69</v>
      </c>
      <c r="B5628">
        <v>158</v>
      </c>
      <c r="C5628">
        <v>1</v>
      </c>
      <c r="D5628">
        <v>2</v>
      </c>
      <c r="E5628" t="s">
        <v>16</v>
      </c>
      <c r="F5628">
        <v>15</v>
      </c>
      <c r="G5628">
        <v>6</v>
      </c>
      <c r="J5628" s="1">
        <f t="shared" si="1209"/>
        <v>1.7671458676442587E-2</v>
      </c>
      <c r="K5628" s="2">
        <f t="shared" ref="K5628:K5629" si="1224">EXP(-9.81042+1.86563*LN(F5628)+1.0563*LN(G5628))</f>
        <v>5.6950957515054322E-2</v>
      </c>
      <c r="L5628" t="s">
        <v>13</v>
      </c>
    </row>
    <row r="5629" spans="1:12" hidden="1" x14ac:dyDescent="0.3">
      <c r="A5629">
        <v>69</v>
      </c>
      <c r="B5629">
        <v>158</v>
      </c>
      <c r="C5629">
        <v>1</v>
      </c>
      <c r="D5629">
        <v>24</v>
      </c>
      <c r="E5629" t="s">
        <v>18</v>
      </c>
      <c r="F5629">
        <v>10</v>
      </c>
      <c r="G5629">
        <v>6</v>
      </c>
      <c r="J5629" s="1">
        <f t="shared" si="1209"/>
        <v>7.8539816339744835E-3</v>
      </c>
      <c r="K5629" s="2">
        <f t="shared" si="1224"/>
        <v>2.6728826664807165E-2</v>
      </c>
      <c r="L5629" t="s">
        <v>13</v>
      </c>
    </row>
    <row r="5630" spans="1:12" hidden="1" x14ac:dyDescent="0.3">
      <c r="A5630">
        <v>69</v>
      </c>
      <c r="B5630">
        <v>158</v>
      </c>
      <c r="C5630">
        <v>1</v>
      </c>
      <c r="D5630">
        <v>24</v>
      </c>
      <c r="E5630" t="s">
        <v>12</v>
      </c>
      <c r="F5630">
        <v>5</v>
      </c>
      <c r="G5630">
        <v>6</v>
      </c>
      <c r="J5630" s="1">
        <f t="shared" si="1209"/>
        <v>1.9634954084936209E-3</v>
      </c>
      <c r="K5630" s="2">
        <f>EXP(-9.7663+1.83097*LN(F5630)+1.09511*LN(G5630))</f>
        <v>7.7714870209617563E-3</v>
      </c>
      <c r="L5630" t="s">
        <v>13</v>
      </c>
    </row>
    <row r="5631" spans="1:12" hidden="1" x14ac:dyDescent="0.3">
      <c r="A5631">
        <v>69</v>
      </c>
      <c r="B5631">
        <v>158</v>
      </c>
      <c r="C5631">
        <v>1</v>
      </c>
      <c r="D5631">
        <v>24</v>
      </c>
      <c r="E5631" t="s">
        <v>18</v>
      </c>
      <c r="F5631">
        <v>10</v>
      </c>
      <c r="G5631">
        <v>5</v>
      </c>
      <c r="J5631" s="1">
        <f t="shared" si="1209"/>
        <v>7.8539816339744835E-3</v>
      </c>
      <c r="K5631" s="2">
        <f>EXP(-9.81042+1.86563*LN(F5631)+1.0563*LN(G5631))</f>
        <v>2.2046555420420225E-2</v>
      </c>
      <c r="L5631" t="s">
        <v>13</v>
      </c>
    </row>
    <row r="5632" spans="1:12" hidden="1" x14ac:dyDescent="0.3">
      <c r="A5632">
        <v>69</v>
      </c>
      <c r="B5632">
        <v>158</v>
      </c>
      <c r="C5632">
        <v>1</v>
      </c>
      <c r="D5632">
        <v>10</v>
      </c>
      <c r="E5632" t="s">
        <v>12</v>
      </c>
      <c r="F5632">
        <v>10</v>
      </c>
      <c r="G5632">
        <v>3</v>
      </c>
      <c r="J5632" s="1">
        <f t="shared" si="1209"/>
        <v>7.8539816339744835E-3</v>
      </c>
      <c r="K5632" s="2">
        <f t="shared" ref="K5632:K5634" si="1225">EXP(-9.7663+1.83097*LN(F5632)+1.09511*LN(G5632))</f>
        <v>1.2942556175112916E-2</v>
      </c>
      <c r="L5632" t="s">
        <v>13</v>
      </c>
    </row>
    <row r="5633" spans="1:12" hidden="1" x14ac:dyDescent="0.3">
      <c r="A5633">
        <v>69</v>
      </c>
      <c r="B5633">
        <v>159</v>
      </c>
      <c r="C5633">
        <v>1</v>
      </c>
      <c r="D5633">
        <v>24</v>
      </c>
      <c r="E5633" t="s">
        <v>12</v>
      </c>
      <c r="F5633">
        <v>10</v>
      </c>
      <c r="G5633">
        <v>6</v>
      </c>
      <c r="J5633" s="1">
        <f t="shared" si="1209"/>
        <v>7.8539816339744835E-3</v>
      </c>
      <c r="K5633" s="2">
        <f t="shared" si="1225"/>
        <v>2.7649101142956961E-2</v>
      </c>
      <c r="L5633" t="s">
        <v>13</v>
      </c>
    </row>
    <row r="5634" spans="1:12" hidden="1" x14ac:dyDescent="0.3">
      <c r="A5634">
        <v>69</v>
      </c>
      <c r="B5634">
        <v>159</v>
      </c>
      <c r="C5634">
        <v>1</v>
      </c>
      <c r="D5634">
        <v>24</v>
      </c>
      <c r="E5634" t="s">
        <v>12</v>
      </c>
      <c r="F5634">
        <v>15</v>
      </c>
      <c r="G5634">
        <v>6</v>
      </c>
      <c r="J5634" s="1">
        <f t="shared" si="1209"/>
        <v>1.7671458676442587E-2</v>
      </c>
      <c r="K5634" s="2">
        <f t="shared" si="1225"/>
        <v>5.8089659363338444E-2</v>
      </c>
      <c r="L5634" t="s">
        <v>13</v>
      </c>
    </row>
    <row r="5635" spans="1:12" hidden="1" x14ac:dyDescent="0.3">
      <c r="A5635">
        <v>69</v>
      </c>
      <c r="B5635">
        <v>159</v>
      </c>
      <c r="C5635">
        <v>1</v>
      </c>
      <c r="D5635">
        <v>24</v>
      </c>
      <c r="E5635" t="s">
        <v>18</v>
      </c>
      <c r="F5635">
        <v>15</v>
      </c>
      <c r="G5635">
        <v>6</v>
      </c>
      <c r="J5635" s="1">
        <f t="shared" ref="J5635:J5698" si="1226">((F5635*F5635/10000)*(PI()/4*C5635))</f>
        <v>1.7671458676442587E-2</v>
      </c>
      <c r="K5635" s="2">
        <f>EXP(-9.81042+1.86563*LN(F5635)+1.0563*LN(G5635))</f>
        <v>5.6950957515054322E-2</v>
      </c>
      <c r="L5635" t="s">
        <v>13</v>
      </c>
    </row>
    <row r="5636" spans="1:12" hidden="1" x14ac:dyDescent="0.3">
      <c r="A5636">
        <v>69</v>
      </c>
      <c r="B5636">
        <v>159</v>
      </c>
      <c r="C5636">
        <v>1</v>
      </c>
      <c r="D5636">
        <v>24</v>
      </c>
      <c r="E5636" t="s">
        <v>12</v>
      </c>
      <c r="F5636">
        <v>15</v>
      </c>
      <c r="G5636">
        <v>6</v>
      </c>
      <c r="J5636" s="1">
        <f t="shared" si="1226"/>
        <v>1.7671458676442587E-2</v>
      </c>
      <c r="K5636" s="2">
        <f>EXP(-9.7663+1.83097*LN(F5636)+1.09511*LN(G5636))</f>
        <v>5.8089659363338444E-2</v>
      </c>
      <c r="L5636" t="s">
        <v>13</v>
      </c>
    </row>
    <row r="5637" spans="1:12" hidden="1" x14ac:dyDescent="0.3">
      <c r="A5637">
        <v>69</v>
      </c>
      <c r="B5637">
        <v>159</v>
      </c>
      <c r="C5637">
        <v>1</v>
      </c>
      <c r="D5637">
        <v>24</v>
      </c>
      <c r="E5637" t="s">
        <v>18</v>
      </c>
      <c r="F5637">
        <v>10</v>
      </c>
      <c r="G5637">
        <v>6</v>
      </c>
      <c r="J5637" s="1">
        <f t="shared" si="1226"/>
        <v>7.8539816339744835E-3</v>
      </c>
      <c r="K5637" s="2">
        <f t="shared" ref="K5637:K5638" si="1227">EXP(-9.81042+1.86563*LN(F5637)+1.0563*LN(G5637))</f>
        <v>2.6728826664807165E-2</v>
      </c>
      <c r="L5637" t="s">
        <v>13</v>
      </c>
    </row>
    <row r="5638" spans="1:12" hidden="1" x14ac:dyDescent="0.3">
      <c r="A5638">
        <v>69</v>
      </c>
      <c r="B5638">
        <v>159</v>
      </c>
      <c r="C5638">
        <v>1</v>
      </c>
      <c r="D5638">
        <v>24</v>
      </c>
      <c r="E5638" t="s">
        <v>18</v>
      </c>
      <c r="F5638">
        <v>10</v>
      </c>
      <c r="G5638">
        <v>6</v>
      </c>
      <c r="J5638" s="1">
        <f t="shared" si="1226"/>
        <v>7.8539816339744835E-3</v>
      </c>
      <c r="K5638" s="2">
        <f t="shared" si="1227"/>
        <v>2.6728826664807165E-2</v>
      </c>
      <c r="L5638" t="s">
        <v>13</v>
      </c>
    </row>
    <row r="5639" spans="1:12" hidden="1" x14ac:dyDescent="0.3">
      <c r="A5639">
        <v>69</v>
      </c>
      <c r="B5639">
        <v>159</v>
      </c>
      <c r="C5639">
        <v>1</v>
      </c>
      <c r="D5639">
        <v>14</v>
      </c>
      <c r="E5639" t="s">
        <v>14</v>
      </c>
      <c r="F5639">
        <v>5</v>
      </c>
      <c r="G5639">
        <v>3</v>
      </c>
      <c r="J5639" s="1">
        <f t="shared" si="1226"/>
        <v>1.9634954084936209E-3</v>
      </c>
      <c r="K5639" s="2">
        <f t="shared" ref="K5639:K5640" si="1228">EXP(-9.7663+1.83097*LN(F5639)+1.09511*LN(G5639))</f>
        <v>3.6378364277704512E-3</v>
      </c>
      <c r="L5639" t="s">
        <v>13</v>
      </c>
    </row>
    <row r="5640" spans="1:12" hidden="1" x14ac:dyDescent="0.3">
      <c r="A5640">
        <v>69</v>
      </c>
      <c r="B5640">
        <v>159</v>
      </c>
      <c r="C5640">
        <v>1</v>
      </c>
      <c r="D5640">
        <v>14</v>
      </c>
      <c r="E5640" t="s">
        <v>14</v>
      </c>
      <c r="F5640">
        <v>5</v>
      </c>
      <c r="G5640">
        <v>3</v>
      </c>
      <c r="J5640" s="1">
        <f t="shared" si="1226"/>
        <v>1.9634954084936209E-3</v>
      </c>
      <c r="K5640" s="2">
        <f t="shared" si="1228"/>
        <v>3.6378364277704512E-3</v>
      </c>
      <c r="L5640" t="s">
        <v>13</v>
      </c>
    </row>
    <row r="5641" spans="1:12" hidden="1" x14ac:dyDescent="0.3">
      <c r="A5641">
        <v>69</v>
      </c>
      <c r="B5641">
        <v>159</v>
      </c>
      <c r="C5641">
        <v>1</v>
      </c>
      <c r="D5641">
        <v>24</v>
      </c>
      <c r="E5641" t="s">
        <v>18</v>
      </c>
      <c r="F5641">
        <v>10</v>
      </c>
      <c r="G5641">
        <v>6</v>
      </c>
      <c r="J5641" s="1">
        <f t="shared" si="1226"/>
        <v>7.8539816339744835E-3</v>
      </c>
      <c r="K5641" s="2">
        <f>EXP(-9.81042+1.86563*LN(F5641)+1.0563*LN(G5641))</f>
        <v>2.6728826664807165E-2</v>
      </c>
      <c r="L5641" t="s">
        <v>13</v>
      </c>
    </row>
    <row r="5642" spans="1:12" hidden="1" x14ac:dyDescent="0.3">
      <c r="A5642">
        <v>69</v>
      </c>
      <c r="B5642">
        <v>159</v>
      </c>
      <c r="C5642">
        <v>1</v>
      </c>
      <c r="D5642">
        <v>24</v>
      </c>
      <c r="E5642" t="s">
        <v>12</v>
      </c>
      <c r="F5642">
        <v>10</v>
      </c>
      <c r="G5642">
        <v>6</v>
      </c>
      <c r="J5642" s="1">
        <f t="shared" si="1226"/>
        <v>7.8539816339744835E-3</v>
      </c>
      <c r="K5642" s="2">
        <f t="shared" ref="K5642:K5645" si="1229">EXP(-9.7663+1.83097*LN(F5642)+1.09511*LN(G5642))</f>
        <v>2.7649101142956961E-2</v>
      </c>
      <c r="L5642" t="s">
        <v>13</v>
      </c>
    </row>
    <row r="5643" spans="1:12" hidden="1" x14ac:dyDescent="0.3">
      <c r="A5643">
        <v>69</v>
      </c>
      <c r="B5643">
        <v>159</v>
      </c>
      <c r="C5643">
        <v>1</v>
      </c>
      <c r="D5643">
        <v>24</v>
      </c>
      <c r="E5643" t="s">
        <v>12</v>
      </c>
      <c r="F5643">
        <v>15</v>
      </c>
      <c r="G5643">
        <v>6</v>
      </c>
      <c r="J5643" s="1">
        <f t="shared" si="1226"/>
        <v>1.7671458676442587E-2</v>
      </c>
      <c r="K5643" s="2">
        <f t="shared" si="1229"/>
        <v>5.8089659363338444E-2</v>
      </c>
      <c r="L5643" t="s">
        <v>13</v>
      </c>
    </row>
    <row r="5644" spans="1:12" hidden="1" x14ac:dyDescent="0.3">
      <c r="A5644">
        <v>69</v>
      </c>
      <c r="B5644">
        <v>159</v>
      </c>
      <c r="C5644">
        <v>1</v>
      </c>
      <c r="D5644">
        <v>24</v>
      </c>
      <c r="E5644" t="s">
        <v>12</v>
      </c>
      <c r="F5644">
        <v>15</v>
      </c>
      <c r="G5644">
        <v>6</v>
      </c>
      <c r="J5644" s="1">
        <f t="shared" si="1226"/>
        <v>1.7671458676442587E-2</v>
      </c>
      <c r="K5644" s="2">
        <f t="shared" si="1229"/>
        <v>5.8089659363338444E-2</v>
      </c>
      <c r="L5644" t="s">
        <v>13</v>
      </c>
    </row>
    <row r="5645" spans="1:12" hidden="1" x14ac:dyDescent="0.3">
      <c r="A5645">
        <v>69</v>
      </c>
      <c r="B5645">
        <v>159</v>
      </c>
      <c r="C5645">
        <v>1</v>
      </c>
      <c r="D5645">
        <v>24</v>
      </c>
      <c r="E5645" t="s">
        <v>12</v>
      </c>
      <c r="F5645">
        <v>10</v>
      </c>
      <c r="G5645">
        <v>6</v>
      </c>
      <c r="J5645" s="1">
        <f t="shared" si="1226"/>
        <v>7.8539816339744835E-3</v>
      </c>
      <c r="K5645" s="2">
        <f t="shared" si="1229"/>
        <v>2.7649101142956961E-2</v>
      </c>
      <c r="L5645" t="s">
        <v>13</v>
      </c>
    </row>
    <row r="5646" spans="1:12" hidden="1" x14ac:dyDescent="0.3">
      <c r="A5646">
        <v>69</v>
      </c>
      <c r="B5646">
        <v>159</v>
      </c>
      <c r="C5646">
        <v>1</v>
      </c>
      <c r="D5646">
        <v>24</v>
      </c>
      <c r="E5646" t="s">
        <v>18</v>
      </c>
      <c r="F5646">
        <v>5</v>
      </c>
      <c r="G5646">
        <v>6</v>
      </c>
      <c r="J5646" s="1">
        <f t="shared" si="1226"/>
        <v>1.9634954084936209E-3</v>
      </c>
      <c r="K5646" s="2">
        <f>EXP(-9.81042+1.86563*LN(F5646)+1.0563*LN(G5646))</f>
        <v>7.3344795804612326E-3</v>
      </c>
      <c r="L5646" t="s">
        <v>13</v>
      </c>
    </row>
    <row r="5647" spans="1:12" hidden="1" x14ac:dyDescent="0.3">
      <c r="A5647">
        <v>69</v>
      </c>
      <c r="B5647">
        <v>159</v>
      </c>
      <c r="C5647">
        <v>1</v>
      </c>
      <c r="D5647">
        <v>10</v>
      </c>
      <c r="E5647" t="s">
        <v>12</v>
      </c>
      <c r="F5647">
        <v>5</v>
      </c>
      <c r="G5647">
        <v>3</v>
      </c>
      <c r="J5647" s="1">
        <f t="shared" si="1226"/>
        <v>1.9634954084936209E-3</v>
      </c>
      <c r="K5647" s="2">
        <f>EXP(-9.7663+1.83097*LN(F5647)+1.09511*LN(G5647))</f>
        <v>3.6378364277704512E-3</v>
      </c>
      <c r="L5647" t="s">
        <v>13</v>
      </c>
    </row>
    <row r="5648" spans="1:12" hidden="1" x14ac:dyDescent="0.3">
      <c r="A5648">
        <v>69</v>
      </c>
      <c r="B5648">
        <v>159</v>
      </c>
      <c r="C5648">
        <v>1</v>
      </c>
      <c r="D5648">
        <v>24</v>
      </c>
      <c r="E5648" t="s">
        <v>18</v>
      </c>
      <c r="F5648">
        <v>5</v>
      </c>
      <c r="G5648">
        <v>3</v>
      </c>
      <c r="J5648" s="1">
        <f t="shared" si="1226"/>
        <v>1.9634954084936209E-3</v>
      </c>
      <c r="K5648" s="2">
        <f t="shared" ref="K5648:K5649" si="1230">EXP(-9.81042+1.86563*LN(F5648)+1.0563*LN(G5648))</f>
        <v>3.5268851656513989E-3</v>
      </c>
      <c r="L5648" t="s">
        <v>13</v>
      </c>
    </row>
    <row r="5649" spans="1:12" hidden="1" x14ac:dyDescent="0.3">
      <c r="A5649">
        <v>69</v>
      </c>
      <c r="B5649">
        <v>159</v>
      </c>
      <c r="C5649">
        <v>1</v>
      </c>
      <c r="D5649">
        <v>24</v>
      </c>
      <c r="E5649" t="s">
        <v>18</v>
      </c>
      <c r="F5649">
        <v>10</v>
      </c>
      <c r="G5649">
        <v>6</v>
      </c>
      <c r="J5649" s="1">
        <f t="shared" si="1226"/>
        <v>7.8539816339744835E-3</v>
      </c>
      <c r="K5649" s="2">
        <f t="shared" si="1230"/>
        <v>2.6728826664807165E-2</v>
      </c>
      <c r="L5649" t="s">
        <v>13</v>
      </c>
    </row>
    <row r="5650" spans="1:12" hidden="1" x14ac:dyDescent="0.3">
      <c r="A5650">
        <v>69</v>
      </c>
      <c r="B5650">
        <v>159</v>
      </c>
      <c r="C5650">
        <v>1</v>
      </c>
      <c r="D5650">
        <v>22</v>
      </c>
      <c r="E5650" t="s">
        <v>15</v>
      </c>
      <c r="F5650">
        <v>5</v>
      </c>
      <c r="G5650">
        <v>3</v>
      </c>
      <c r="J5650" s="1">
        <f t="shared" si="1226"/>
        <v>1.9634954084936209E-3</v>
      </c>
      <c r="K5650" s="2">
        <f t="shared" ref="K5650:K5654" si="1231">EXP(-9.7663+1.83097*LN(F5650)+1.09511*LN(G5650))</f>
        <v>3.6378364277704512E-3</v>
      </c>
      <c r="L5650" t="s">
        <v>13</v>
      </c>
    </row>
    <row r="5651" spans="1:12" hidden="1" x14ac:dyDescent="0.3">
      <c r="A5651">
        <v>69</v>
      </c>
      <c r="B5651">
        <v>159</v>
      </c>
      <c r="C5651">
        <v>1</v>
      </c>
      <c r="D5651">
        <v>24</v>
      </c>
      <c r="E5651" t="s">
        <v>12</v>
      </c>
      <c r="F5651">
        <v>15</v>
      </c>
      <c r="G5651">
        <v>6</v>
      </c>
      <c r="J5651" s="1">
        <f t="shared" si="1226"/>
        <v>1.7671458676442587E-2</v>
      </c>
      <c r="K5651" s="2">
        <f t="shared" si="1231"/>
        <v>5.8089659363338444E-2</v>
      </c>
      <c r="L5651" t="s">
        <v>13</v>
      </c>
    </row>
    <row r="5652" spans="1:12" hidden="1" x14ac:dyDescent="0.3">
      <c r="A5652">
        <v>69</v>
      </c>
      <c r="B5652">
        <v>159</v>
      </c>
      <c r="C5652">
        <v>1</v>
      </c>
      <c r="D5652">
        <v>24</v>
      </c>
      <c r="E5652" t="s">
        <v>12</v>
      </c>
      <c r="F5652">
        <v>10</v>
      </c>
      <c r="G5652">
        <v>6</v>
      </c>
      <c r="J5652" s="1">
        <f t="shared" si="1226"/>
        <v>7.8539816339744835E-3</v>
      </c>
      <c r="K5652" s="2">
        <f t="shared" si="1231"/>
        <v>2.7649101142956961E-2</v>
      </c>
      <c r="L5652" t="s">
        <v>13</v>
      </c>
    </row>
    <row r="5653" spans="1:12" hidden="1" x14ac:dyDescent="0.3">
      <c r="A5653">
        <v>69</v>
      </c>
      <c r="B5653">
        <v>159</v>
      </c>
      <c r="C5653">
        <v>1</v>
      </c>
      <c r="D5653">
        <v>24</v>
      </c>
      <c r="E5653" t="s">
        <v>12</v>
      </c>
      <c r="F5653">
        <v>10</v>
      </c>
      <c r="G5653">
        <v>6</v>
      </c>
      <c r="J5653" s="1">
        <f t="shared" si="1226"/>
        <v>7.8539816339744835E-3</v>
      </c>
      <c r="K5653" s="2">
        <f t="shared" si="1231"/>
        <v>2.7649101142956961E-2</v>
      </c>
      <c r="L5653" t="s">
        <v>13</v>
      </c>
    </row>
    <row r="5654" spans="1:12" hidden="1" x14ac:dyDescent="0.3">
      <c r="A5654">
        <v>69</v>
      </c>
      <c r="B5654">
        <v>159</v>
      </c>
      <c r="C5654">
        <v>1</v>
      </c>
      <c r="D5654">
        <v>24</v>
      </c>
      <c r="E5654" t="s">
        <v>12</v>
      </c>
      <c r="F5654">
        <v>15</v>
      </c>
      <c r="G5654">
        <v>6</v>
      </c>
      <c r="J5654" s="1">
        <f t="shared" si="1226"/>
        <v>1.7671458676442587E-2</v>
      </c>
      <c r="K5654" s="2">
        <f t="shared" si="1231"/>
        <v>5.8089659363338444E-2</v>
      </c>
      <c r="L5654" t="s">
        <v>13</v>
      </c>
    </row>
    <row r="5655" spans="1:12" hidden="1" x14ac:dyDescent="0.3">
      <c r="A5655">
        <v>69</v>
      </c>
      <c r="B5655">
        <v>159</v>
      </c>
      <c r="C5655">
        <v>1</v>
      </c>
      <c r="D5655">
        <v>24</v>
      </c>
      <c r="E5655" t="s">
        <v>18</v>
      </c>
      <c r="F5655">
        <v>15</v>
      </c>
      <c r="G5655">
        <v>6</v>
      </c>
      <c r="J5655" s="1">
        <f t="shared" si="1226"/>
        <v>1.7671458676442587E-2</v>
      </c>
      <c r="K5655" s="2">
        <f t="shared" ref="K5655:K5656" si="1232">EXP(-9.81042+1.86563*LN(F5655)+1.0563*LN(G5655))</f>
        <v>5.6950957515054322E-2</v>
      </c>
      <c r="L5655" t="s">
        <v>13</v>
      </c>
    </row>
    <row r="5656" spans="1:12" hidden="1" x14ac:dyDescent="0.3">
      <c r="A5656">
        <v>69</v>
      </c>
      <c r="B5656">
        <v>159</v>
      </c>
      <c r="C5656">
        <v>1</v>
      </c>
      <c r="D5656">
        <v>24</v>
      </c>
      <c r="E5656" t="s">
        <v>18</v>
      </c>
      <c r="F5656">
        <v>10</v>
      </c>
      <c r="G5656">
        <v>6</v>
      </c>
      <c r="J5656" s="1">
        <f t="shared" si="1226"/>
        <v>7.8539816339744835E-3</v>
      </c>
      <c r="K5656" s="2">
        <f t="shared" si="1232"/>
        <v>2.6728826664807165E-2</v>
      </c>
      <c r="L5656" t="s">
        <v>13</v>
      </c>
    </row>
    <row r="5657" spans="1:12" hidden="1" x14ac:dyDescent="0.3">
      <c r="A5657">
        <v>69</v>
      </c>
      <c r="B5657">
        <v>159</v>
      </c>
      <c r="C5657">
        <v>1</v>
      </c>
      <c r="D5657">
        <v>24</v>
      </c>
      <c r="E5657" t="s">
        <v>12</v>
      </c>
      <c r="F5657">
        <v>5</v>
      </c>
      <c r="G5657">
        <v>6</v>
      </c>
      <c r="J5657" s="1">
        <f t="shared" si="1226"/>
        <v>1.9634954084936209E-3</v>
      </c>
      <c r="K5657" s="2">
        <f>EXP(-9.7663+1.83097*LN(F5657)+1.09511*LN(G5657))</f>
        <v>7.7714870209617563E-3</v>
      </c>
      <c r="L5657" t="s">
        <v>13</v>
      </c>
    </row>
    <row r="5658" spans="1:12" hidden="1" x14ac:dyDescent="0.3">
      <c r="A5658">
        <v>69</v>
      </c>
      <c r="B5658">
        <v>159</v>
      </c>
      <c r="C5658">
        <v>1</v>
      </c>
      <c r="D5658">
        <v>24</v>
      </c>
      <c r="E5658" t="s">
        <v>18</v>
      </c>
      <c r="F5658">
        <v>10</v>
      </c>
      <c r="G5658">
        <v>5</v>
      </c>
      <c r="J5658" s="1">
        <f t="shared" si="1226"/>
        <v>7.8539816339744835E-3</v>
      </c>
      <c r="K5658" s="2">
        <f>EXP(-9.81042+1.86563*LN(F5658)+1.0563*LN(G5658))</f>
        <v>2.2046555420420225E-2</v>
      </c>
      <c r="L5658" t="s">
        <v>13</v>
      </c>
    </row>
    <row r="5659" spans="1:12" hidden="1" x14ac:dyDescent="0.3">
      <c r="A5659">
        <v>69</v>
      </c>
      <c r="B5659">
        <v>159</v>
      </c>
      <c r="C5659">
        <v>1</v>
      </c>
      <c r="D5659">
        <v>10</v>
      </c>
      <c r="E5659" t="s">
        <v>12</v>
      </c>
      <c r="F5659">
        <v>10</v>
      </c>
      <c r="G5659">
        <v>3</v>
      </c>
      <c r="J5659" s="1">
        <f t="shared" si="1226"/>
        <v>7.8539816339744835E-3</v>
      </c>
      <c r="K5659" s="2">
        <f t="shared" ref="K5659:K5660" si="1233">EXP(-9.7663+1.83097*LN(F5659)+1.09511*LN(G5659))</f>
        <v>1.2942556175112916E-2</v>
      </c>
      <c r="L5659" t="s">
        <v>13</v>
      </c>
    </row>
    <row r="5660" spans="1:12" hidden="1" x14ac:dyDescent="0.3">
      <c r="A5660">
        <v>69</v>
      </c>
      <c r="B5660">
        <v>159</v>
      </c>
      <c r="C5660">
        <v>1</v>
      </c>
      <c r="D5660">
        <v>14</v>
      </c>
      <c r="E5660" t="s">
        <v>14</v>
      </c>
      <c r="F5660">
        <v>5</v>
      </c>
      <c r="G5660">
        <v>3</v>
      </c>
      <c r="J5660" s="1">
        <f t="shared" si="1226"/>
        <v>1.9634954084936209E-3</v>
      </c>
      <c r="K5660" s="2">
        <f t="shared" si="1233"/>
        <v>3.6378364277704512E-3</v>
      </c>
      <c r="L5660" t="s">
        <v>13</v>
      </c>
    </row>
    <row r="5661" spans="1:12" hidden="1" x14ac:dyDescent="0.3">
      <c r="A5661">
        <v>69</v>
      </c>
      <c r="B5661">
        <v>159</v>
      </c>
      <c r="C5661">
        <v>1</v>
      </c>
      <c r="D5661">
        <v>24</v>
      </c>
      <c r="E5661" t="s">
        <v>18</v>
      </c>
      <c r="F5661">
        <v>10</v>
      </c>
      <c r="G5661">
        <v>3</v>
      </c>
      <c r="J5661" s="1">
        <f t="shared" si="1226"/>
        <v>7.8539816339744835E-3</v>
      </c>
      <c r="K5661" s="2">
        <f>EXP(-9.81042+1.86563*LN(F5661)+1.0563*LN(G5661))</f>
        <v>1.285292313179332E-2</v>
      </c>
      <c r="L5661" t="s">
        <v>13</v>
      </c>
    </row>
    <row r="5662" spans="1:12" hidden="1" x14ac:dyDescent="0.3">
      <c r="A5662">
        <v>69</v>
      </c>
      <c r="B5662">
        <v>159</v>
      </c>
      <c r="C5662">
        <v>1</v>
      </c>
      <c r="D5662">
        <v>24</v>
      </c>
      <c r="E5662" t="s">
        <v>12</v>
      </c>
      <c r="F5662">
        <v>15</v>
      </c>
      <c r="G5662">
        <v>6</v>
      </c>
      <c r="J5662" s="1">
        <f t="shared" si="1226"/>
        <v>1.7671458676442587E-2</v>
      </c>
      <c r="K5662" s="2">
        <f t="shared" ref="K5662:K5663" si="1234">EXP(-9.7663+1.83097*LN(F5662)+1.09511*LN(G5662))</f>
        <v>5.8089659363338444E-2</v>
      </c>
      <c r="L5662" t="s">
        <v>13</v>
      </c>
    </row>
    <row r="5663" spans="1:12" hidden="1" x14ac:dyDescent="0.3">
      <c r="A5663">
        <v>69</v>
      </c>
      <c r="B5663">
        <v>159</v>
      </c>
      <c r="C5663">
        <v>1</v>
      </c>
      <c r="D5663">
        <v>10</v>
      </c>
      <c r="E5663" t="s">
        <v>12</v>
      </c>
      <c r="F5663">
        <v>5</v>
      </c>
      <c r="G5663">
        <v>3</v>
      </c>
      <c r="J5663" s="1">
        <f t="shared" si="1226"/>
        <v>1.9634954084936209E-3</v>
      </c>
      <c r="K5663" s="2">
        <f t="shared" si="1234"/>
        <v>3.6378364277704512E-3</v>
      </c>
      <c r="L5663" t="s">
        <v>13</v>
      </c>
    </row>
    <row r="5664" spans="1:12" hidden="1" x14ac:dyDescent="0.3">
      <c r="A5664">
        <v>69</v>
      </c>
      <c r="B5664">
        <v>159</v>
      </c>
      <c r="C5664">
        <v>1</v>
      </c>
      <c r="D5664">
        <v>24</v>
      </c>
      <c r="E5664" t="s">
        <v>18</v>
      </c>
      <c r="F5664">
        <v>5</v>
      </c>
      <c r="G5664">
        <v>3</v>
      </c>
      <c r="J5664" s="1">
        <f t="shared" si="1226"/>
        <v>1.9634954084936209E-3</v>
      </c>
      <c r="K5664" s="2">
        <f t="shared" ref="K5664:K5665" si="1235">EXP(-9.81042+1.86563*LN(F5664)+1.0563*LN(G5664))</f>
        <v>3.5268851656513989E-3</v>
      </c>
      <c r="L5664" t="s">
        <v>13</v>
      </c>
    </row>
    <row r="5665" spans="1:12" hidden="1" x14ac:dyDescent="0.3">
      <c r="A5665">
        <v>69</v>
      </c>
      <c r="B5665">
        <v>159</v>
      </c>
      <c r="C5665">
        <v>1</v>
      </c>
      <c r="D5665">
        <v>24</v>
      </c>
      <c r="E5665" t="s">
        <v>18</v>
      </c>
      <c r="F5665">
        <v>10</v>
      </c>
      <c r="G5665">
        <v>6</v>
      </c>
      <c r="J5665" s="1">
        <f t="shared" si="1226"/>
        <v>7.8539816339744835E-3</v>
      </c>
      <c r="K5665" s="2">
        <f t="shared" si="1235"/>
        <v>2.6728826664807165E-2</v>
      </c>
      <c r="L5665" t="s">
        <v>13</v>
      </c>
    </row>
    <row r="5666" spans="1:12" hidden="1" x14ac:dyDescent="0.3">
      <c r="A5666">
        <v>69</v>
      </c>
      <c r="B5666">
        <v>159</v>
      </c>
      <c r="C5666">
        <v>1</v>
      </c>
      <c r="D5666">
        <v>22</v>
      </c>
      <c r="E5666" t="s">
        <v>15</v>
      </c>
      <c r="F5666">
        <v>5</v>
      </c>
      <c r="G5666">
        <v>3</v>
      </c>
      <c r="J5666" s="1">
        <f t="shared" si="1226"/>
        <v>1.9634954084936209E-3</v>
      </c>
      <c r="K5666" s="2">
        <f t="shared" ref="K5666:K5669" si="1236">EXP(-9.7663+1.83097*LN(F5666)+1.09511*LN(G5666))</f>
        <v>3.6378364277704512E-3</v>
      </c>
      <c r="L5666" t="s">
        <v>13</v>
      </c>
    </row>
    <row r="5667" spans="1:12" hidden="1" x14ac:dyDescent="0.3">
      <c r="A5667">
        <v>69</v>
      </c>
      <c r="B5667">
        <v>159</v>
      </c>
      <c r="C5667">
        <v>1</v>
      </c>
      <c r="D5667">
        <v>24</v>
      </c>
      <c r="E5667" t="s">
        <v>12</v>
      </c>
      <c r="F5667">
        <v>15</v>
      </c>
      <c r="G5667">
        <v>6</v>
      </c>
      <c r="J5667" s="1">
        <f t="shared" si="1226"/>
        <v>1.7671458676442587E-2</v>
      </c>
      <c r="K5667" s="2">
        <f t="shared" si="1236"/>
        <v>5.8089659363338444E-2</v>
      </c>
      <c r="L5667" t="s">
        <v>13</v>
      </c>
    </row>
    <row r="5668" spans="1:12" hidden="1" x14ac:dyDescent="0.3">
      <c r="A5668">
        <v>69</v>
      </c>
      <c r="B5668">
        <v>159</v>
      </c>
      <c r="C5668">
        <v>1</v>
      </c>
      <c r="D5668">
        <v>24</v>
      </c>
      <c r="E5668" t="s">
        <v>12</v>
      </c>
      <c r="F5668">
        <v>10</v>
      </c>
      <c r="G5668">
        <v>6</v>
      </c>
      <c r="J5668" s="1">
        <f t="shared" si="1226"/>
        <v>7.8539816339744835E-3</v>
      </c>
      <c r="K5668" s="2">
        <f t="shared" si="1236"/>
        <v>2.7649101142956961E-2</v>
      </c>
      <c r="L5668" t="s">
        <v>13</v>
      </c>
    </row>
    <row r="5669" spans="1:12" hidden="1" x14ac:dyDescent="0.3">
      <c r="A5669">
        <v>69</v>
      </c>
      <c r="B5669">
        <v>159</v>
      </c>
      <c r="C5669">
        <v>1</v>
      </c>
      <c r="D5669">
        <v>24</v>
      </c>
      <c r="E5669" t="s">
        <v>12</v>
      </c>
      <c r="F5669">
        <v>10</v>
      </c>
      <c r="G5669">
        <v>6</v>
      </c>
      <c r="J5669" s="1">
        <f t="shared" si="1226"/>
        <v>7.8539816339744835E-3</v>
      </c>
      <c r="K5669" s="2">
        <f t="shared" si="1236"/>
        <v>2.7649101142956961E-2</v>
      </c>
      <c r="L5669" t="s">
        <v>13</v>
      </c>
    </row>
    <row r="5670" spans="1:12" hidden="1" x14ac:dyDescent="0.3">
      <c r="A5670">
        <v>69</v>
      </c>
      <c r="B5670">
        <v>159</v>
      </c>
      <c r="C5670">
        <v>1</v>
      </c>
      <c r="D5670">
        <v>24</v>
      </c>
      <c r="E5670" t="s">
        <v>18</v>
      </c>
      <c r="F5670">
        <v>15</v>
      </c>
      <c r="G5670">
        <v>6</v>
      </c>
      <c r="J5670" s="1">
        <f t="shared" si="1226"/>
        <v>1.7671458676442587E-2</v>
      </c>
      <c r="K5670" s="2">
        <f t="shared" ref="K5670:K5671" si="1237">EXP(-9.81042+1.86563*LN(F5670)+1.0563*LN(G5670))</f>
        <v>5.6950957515054322E-2</v>
      </c>
      <c r="L5670" t="s">
        <v>13</v>
      </c>
    </row>
    <row r="5671" spans="1:12" hidden="1" x14ac:dyDescent="0.3">
      <c r="A5671">
        <v>69</v>
      </c>
      <c r="B5671">
        <v>159</v>
      </c>
      <c r="C5671">
        <v>1</v>
      </c>
      <c r="D5671">
        <v>24</v>
      </c>
      <c r="E5671" t="s">
        <v>18</v>
      </c>
      <c r="F5671">
        <v>10</v>
      </c>
      <c r="G5671">
        <v>6</v>
      </c>
      <c r="J5671" s="1">
        <f t="shared" si="1226"/>
        <v>7.8539816339744835E-3</v>
      </c>
      <c r="K5671" s="2">
        <f t="shared" si="1237"/>
        <v>2.6728826664807165E-2</v>
      </c>
      <c r="L5671" t="s">
        <v>13</v>
      </c>
    </row>
    <row r="5672" spans="1:12" hidden="1" x14ac:dyDescent="0.3">
      <c r="A5672">
        <v>69</v>
      </c>
      <c r="B5672">
        <v>159</v>
      </c>
      <c r="C5672">
        <v>1</v>
      </c>
      <c r="D5672">
        <v>24</v>
      </c>
      <c r="E5672" t="s">
        <v>12</v>
      </c>
      <c r="F5672">
        <v>5</v>
      </c>
      <c r="G5672">
        <v>6</v>
      </c>
      <c r="J5672" s="1">
        <f t="shared" si="1226"/>
        <v>1.9634954084936209E-3</v>
      </c>
      <c r="K5672" s="2">
        <f>EXP(-9.7663+1.83097*LN(F5672)+1.09511*LN(G5672))</f>
        <v>7.7714870209617563E-3</v>
      </c>
      <c r="L5672" t="s">
        <v>13</v>
      </c>
    </row>
    <row r="5673" spans="1:12" hidden="1" x14ac:dyDescent="0.3">
      <c r="A5673">
        <v>69</v>
      </c>
      <c r="B5673">
        <v>159</v>
      </c>
      <c r="C5673">
        <v>1</v>
      </c>
      <c r="D5673">
        <v>24</v>
      </c>
      <c r="E5673" t="s">
        <v>18</v>
      </c>
      <c r="F5673">
        <v>10</v>
      </c>
      <c r="G5673">
        <v>5</v>
      </c>
      <c r="J5673" s="1">
        <f t="shared" si="1226"/>
        <v>7.8539816339744835E-3</v>
      </c>
      <c r="K5673" s="2">
        <f>EXP(-9.81042+1.86563*LN(F5673)+1.0563*LN(G5673))</f>
        <v>2.2046555420420225E-2</v>
      </c>
      <c r="L5673" t="s">
        <v>13</v>
      </c>
    </row>
    <row r="5674" spans="1:12" hidden="1" x14ac:dyDescent="0.3">
      <c r="A5674">
        <v>69</v>
      </c>
      <c r="B5674">
        <v>159</v>
      </c>
      <c r="C5674">
        <v>1</v>
      </c>
      <c r="D5674">
        <v>10</v>
      </c>
      <c r="E5674" t="s">
        <v>12</v>
      </c>
      <c r="F5674">
        <v>10</v>
      </c>
      <c r="G5674">
        <v>3</v>
      </c>
      <c r="J5674" s="1">
        <f t="shared" si="1226"/>
        <v>7.8539816339744835E-3</v>
      </c>
      <c r="K5674" s="2">
        <f t="shared" ref="K5674:K5675" si="1238">EXP(-9.7663+1.83097*LN(F5674)+1.09511*LN(G5674))</f>
        <v>1.2942556175112916E-2</v>
      </c>
      <c r="L5674" t="s">
        <v>13</v>
      </c>
    </row>
    <row r="5675" spans="1:12" hidden="1" x14ac:dyDescent="0.3">
      <c r="A5675">
        <v>69</v>
      </c>
      <c r="B5675">
        <v>159</v>
      </c>
      <c r="C5675">
        <v>1</v>
      </c>
      <c r="D5675">
        <v>14</v>
      </c>
      <c r="E5675" t="s">
        <v>14</v>
      </c>
      <c r="F5675">
        <v>5</v>
      </c>
      <c r="G5675">
        <v>3</v>
      </c>
      <c r="J5675" s="1">
        <f t="shared" si="1226"/>
        <v>1.9634954084936209E-3</v>
      </c>
      <c r="K5675" s="2">
        <f t="shared" si="1238"/>
        <v>3.6378364277704512E-3</v>
      </c>
      <c r="L5675" t="s">
        <v>13</v>
      </c>
    </row>
    <row r="5676" spans="1:12" hidden="1" x14ac:dyDescent="0.3">
      <c r="A5676">
        <v>69</v>
      </c>
      <c r="B5676">
        <v>167</v>
      </c>
      <c r="C5676">
        <v>1</v>
      </c>
      <c r="D5676">
        <v>24</v>
      </c>
      <c r="E5676" t="s">
        <v>18</v>
      </c>
      <c r="F5676">
        <v>10</v>
      </c>
      <c r="G5676">
        <v>6</v>
      </c>
      <c r="J5676" s="1">
        <f t="shared" si="1226"/>
        <v>7.8539816339744835E-3</v>
      </c>
      <c r="K5676" s="2">
        <f>EXP(-9.81042+1.86563*LN(F5676)+1.0563*LN(G5676))</f>
        <v>2.6728826664807165E-2</v>
      </c>
      <c r="L5676" t="s">
        <v>13</v>
      </c>
    </row>
    <row r="5677" spans="1:12" hidden="1" x14ac:dyDescent="0.3">
      <c r="A5677">
        <v>69</v>
      </c>
      <c r="B5677">
        <v>167</v>
      </c>
      <c r="C5677">
        <v>1</v>
      </c>
      <c r="D5677">
        <v>22</v>
      </c>
      <c r="E5677" t="s">
        <v>15</v>
      </c>
      <c r="F5677">
        <v>5</v>
      </c>
      <c r="G5677">
        <v>3</v>
      </c>
      <c r="J5677" s="1">
        <f t="shared" si="1226"/>
        <v>1.9634954084936209E-3</v>
      </c>
      <c r="K5677" s="2">
        <f t="shared" ref="K5677:K5681" si="1239">EXP(-9.7663+1.83097*LN(F5677)+1.09511*LN(G5677))</f>
        <v>3.6378364277704512E-3</v>
      </c>
      <c r="L5677" t="s">
        <v>13</v>
      </c>
    </row>
    <row r="5678" spans="1:12" hidden="1" x14ac:dyDescent="0.3">
      <c r="A5678">
        <v>69</v>
      </c>
      <c r="B5678">
        <v>167</v>
      </c>
      <c r="C5678">
        <v>1</v>
      </c>
      <c r="D5678">
        <v>24</v>
      </c>
      <c r="E5678" t="s">
        <v>12</v>
      </c>
      <c r="F5678">
        <v>15</v>
      </c>
      <c r="G5678">
        <v>6</v>
      </c>
      <c r="J5678" s="1">
        <f t="shared" si="1226"/>
        <v>1.7671458676442587E-2</v>
      </c>
      <c r="K5678" s="2">
        <f t="shared" si="1239"/>
        <v>5.8089659363338444E-2</v>
      </c>
      <c r="L5678" t="s">
        <v>13</v>
      </c>
    </row>
    <row r="5679" spans="1:12" hidden="1" x14ac:dyDescent="0.3">
      <c r="A5679">
        <v>69</v>
      </c>
      <c r="B5679">
        <v>167</v>
      </c>
      <c r="C5679">
        <v>1</v>
      </c>
      <c r="D5679">
        <v>24</v>
      </c>
      <c r="E5679" t="s">
        <v>12</v>
      </c>
      <c r="F5679">
        <v>10</v>
      </c>
      <c r="G5679">
        <v>6</v>
      </c>
      <c r="J5679" s="1">
        <f t="shared" si="1226"/>
        <v>7.8539816339744835E-3</v>
      </c>
      <c r="K5679" s="2">
        <f t="shared" si="1239"/>
        <v>2.7649101142956961E-2</v>
      </c>
      <c r="L5679" t="s">
        <v>13</v>
      </c>
    </row>
    <row r="5680" spans="1:12" hidden="1" x14ac:dyDescent="0.3">
      <c r="A5680">
        <v>69</v>
      </c>
      <c r="B5680">
        <v>167</v>
      </c>
      <c r="C5680">
        <v>1</v>
      </c>
      <c r="D5680">
        <v>24</v>
      </c>
      <c r="E5680" t="s">
        <v>12</v>
      </c>
      <c r="F5680">
        <v>10</v>
      </c>
      <c r="G5680">
        <v>6</v>
      </c>
      <c r="J5680" s="1">
        <f t="shared" si="1226"/>
        <v>7.8539816339744835E-3</v>
      </c>
      <c r="K5680" s="2">
        <f t="shared" si="1239"/>
        <v>2.7649101142956961E-2</v>
      </c>
      <c r="L5680" t="s">
        <v>13</v>
      </c>
    </row>
    <row r="5681" spans="1:12" hidden="1" x14ac:dyDescent="0.3">
      <c r="A5681">
        <v>69</v>
      </c>
      <c r="B5681">
        <v>167</v>
      </c>
      <c r="C5681">
        <v>1</v>
      </c>
      <c r="D5681">
        <v>24</v>
      </c>
      <c r="E5681" t="s">
        <v>12</v>
      </c>
      <c r="F5681">
        <v>15</v>
      </c>
      <c r="G5681">
        <v>6</v>
      </c>
      <c r="J5681" s="1">
        <f t="shared" si="1226"/>
        <v>1.7671458676442587E-2</v>
      </c>
      <c r="K5681" s="2">
        <f t="shared" si="1239"/>
        <v>5.8089659363338444E-2</v>
      </c>
      <c r="L5681" t="s">
        <v>13</v>
      </c>
    </row>
    <row r="5682" spans="1:12" hidden="1" x14ac:dyDescent="0.3">
      <c r="A5682">
        <v>69</v>
      </c>
      <c r="B5682">
        <v>167</v>
      </c>
      <c r="C5682">
        <v>1</v>
      </c>
      <c r="D5682">
        <v>24</v>
      </c>
      <c r="E5682" t="s">
        <v>18</v>
      </c>
      <c r="F5682">
        <v>15</v>
      </c>
      <c r="G5682">
        <v>6</v>
      </c>
      <c r="J5682" s="1">
        <f t="shared" si="1226"/>
        <v>1.7671458676442587E-2</v>
      </c>
      <c r="K5682" s="2">
        <f t="shared" ref="K5682:K5683" si="1240">EXP(-9.81042+1.86563*LN(F5682)+1.0563*LN(G5682))</f>
        <v>5.6950957515054322E-2</v>
      </c>
      <c r="L5682" t="s">
        <v>13</v>
      </c>
    </row>
    <row r="5683" spans="1:12" hidden="1" x14ac:dyDescent="0.3">
      <c r="A5683">
        <v>69</v>
      </c>
      <c r="B5683">
        <v>167</v>
      </c>
      <c r="C5683">
        <v>1</v>
      </c>
      <c r="D5683">
        <v>24</v>
      </c>
      <c r="E5683" t="s">
        <v>18</v>
      </c>
      <c r="F5683">
        <v>10</v>
      </c>
      <c r="G5683">
        <v>6</v>
      </c>
      <c r="J5683" s="1">
        <f t="shared" si="1226"/>
        <v>7.8539816339744835E-3</v>
      </c>
      <c r="K5683" s="2">
        <f t="shared" si="1240"/>
        <v>2.6728826664807165E-2</v>
      </c>
      <c r="L5683" t="s">
        <v>13</v>
      </c>
    </row>
    <row r="5684" spans="1:12" hidden="1" x14ac:dyDescent="0.3">
      <c r="A5684">
        <v>69</v>
      </c>
      <c r="B5684">
        <v>167</v>
      </c>
      <c r="C5684">
        <v>1</v>
      </c>
      <c r="D5684">
        <v>24</v>
      </c>
      <c r="E5684" t="s">
        <v>12</v>
      </c>
      <c r="F5684">
        <v>5</v>
      </c>
      <c r="G5684">
        <v>6</v>
      </c>
      <c r="J5684" s="1">
        <f t="shared" si="1226"/>
        <v>1.9634954084936209E-3</v>
      </c>
      <c r="K5684" s="2">
        <f>EXP(-9.7663+1.83097*LN(F5684)+1.09511*LN(G5684))</f>
        <v>7.7714870209617563E-3</v>
      </c>
      <c r="L5684" t="s">
        <v>13</v>
      </c>
    </row>
    <row r="5685" spans="1:12" hidden="1" x14ac:dyDescent="0.3">
      <c r="A5685">
        <v>69</v>
      </c>
      <c r="B5685">
        <v>167</v>
      </c>
      <c r="C5685">
        <v>1</v>
      </c>
      <c r="D5685">
        <v>24</v>
      </c>
      <c r="E5685" t="s">
        <v>18</v>
      </c>
      <c r="F5685">
        <v>10</v>
      </c>
      <c r="G5685">
        <v>5</v>
      </c>
      <c r="J5685" s="1">
        <f t="shared" si="1226"/>
        <v>7.8539816339744835E-3</v>
      </c>
      <c r="K5685" s="2">
        <f>EXP(-9.81042+1.86563*LN(F5685)+1.0563*LN(G5685))</f>
        <v>2.2046555420420225E-2</v>
      </c>
      <c r="L5685" t="s">
        <v>13</v>
      </c>
    </row>
    <row r="5686" spans="1:12" hidden="1" x14ac:dyDescent="0.3">
      <c r="A5686">
        <v>69</v>
      </c>
      <c r="B5686">
        <v>167</v>
      </c>
      <c r="C5686">
        <v>1</v>
      </c>
      <c r="D5686">
        <v>24</v>
      </c>
      <c r="E5686" t="s">
        <v>12</v>
      </c>
      <c r="F5686">
        <v>10</v>
      </c>
      <c r="G5686">
        <v>6</v>
      </c>
      <c r="J5686" s="1">
        <f t="shared" si="1226"/>
        <v>7.8539816339744835E-3</v>
      </c>
      <c r="K5686" s="2">
        <f t="shared" ref="K5686:K5688" si="1241">EXP(-9.7663+1.83097*LN(F5686)+1.09511*LN(G5686))</f>
        <v>2.7649101142956961E-2</v>
      </c>
      <c r="L5686" t="s">
        <v>13</v>
      </c>
    </row>
    <row r="5687" spans="1:12" hidden="1" x14ac:dyDescent="0.3">
      <c r="A5687">
        <v>69</v>
      </c>
      <c r="B5687">
        <v>167</v>
      </c>
      <c r="C5687">
        <v>1</v>
      </c>
      <c r="D5687">
        <v>24</v>
      </c>
      <c r="E5687" t="s">
        <v>12</v>
      </c>
      <c r="F5687">
        <v>10</v>
      </c>
      <c r="G5687">
        <v>6</v>
      </c>
      <c r="J5687" s="1">
        <f t="shared" si="1226"/>
        <v>7.8539816339744835E-3</v>
      </c>
      <c r="K5687" s="2">
        <f t="shared" si="1241"/>
        <v>2.7649101142956961E-2</v>
      </c>
      <c r="L5687" t="s">
        <v>13</v>
      </c>
    </row>
    <row r="5688" spans="1:12" hidden="1" x14ac:dyDescent="0.3">
      <c r="A5688">
        <v>69</v>
      </c>
      <c r="B5688">
        <v>167</v>
      </c>
      <c r="C5688">
        <v>1</v>
      </c>
      <c r="D5688">
        <v>24</v>
      </c>
      <c r="E5688" t="s">
        <v>12</v>
      </c>
      <c r="F5688">
        <v>15</v>
      </c>
      <c r="G5688">
        <v>6</v>
      </c>
      <c r="J5688" s="1">
        <f t="shared" si="1226"/>
        <v>1.7671458676442587E-2</v>
      </c>
      <c r="K5688" s="2">
        <f t="shared" si="1241"/>
        <v>5.8089659363338444E-2</v>
      </c>
      <c r="L5688" t="s">
        <v>13</v>
      </c>
    </row>
    <row r="5689" spans="1:12" hidden="1" x14ac:dyDescent="0.3">
      <c r="A5689">
        <v>69</v>
      </c>
      <c r="B5689">
        <v>167</v>
      </c>
      <c r="C5689">
        <v>1</v>
      </c>
      <c r="D5689">
        <v>24</v>
      </c>
      <c r="E5689" t="s">
        <v>18</v>
      </c>
      <c r="F5689">
        <v>15</v>
      </c>
      <c r="G5689">
        <v>6</v>
      </c>
      <c r="J5689" s="1">
        <f t="shared" si="1226"/>
        <v>1.7671458676442587E-2</v>
      </c>
      <c r="K5689" s="2">
        <f t="shared" ref="K5689:K5690" si="1242">EXP(-9.81042+1.86563*LN(F5689)+1.0563*LN(G5689))</f>
        <v>5.6950957515054322E-2</v>
      </c>
      <c r="L5689" t="s">
        <v>13</v>
      </c>
    </row>
    <row r="5690" spans="1:12" hidden="1" x14ac:dyDescent="0.3">
      <c r="A5690">
        <v>69</v>
      </c>
      <c r="B5690">
        <v>167</v>
      </c>
      <c r="C5690">
        <v>1</v>
      </c>
      <c r="D5690">
        <v>24</v>
      </c>
      <c r="E5690" t="s">
        <v>18</v>
      </c>
      <c r="F5690">
        <v>15</v>
      </c>
      <c r="G5690">
        <v>6</v>
      </c>
      <c r="J5690" s="1">
        <f t="shared" si="1226"/>
        <v>1.7671458676442587E-2</v>
      </c>
      <c r="K5690" s="2">
        <f t="shared" si="1242"/>
        <v>5.6950957515054322E-2</v>
      </c>
      <c r="L5690" t="s">
        <v>13</v>
      </c>
    </row>
    <row r="5691" spans="1:12" hidden="1" x14ac:dyDescent="0.3">
      <c r="A5691">
        <v>69</v>
      </c>
      <c r="B5691">
        <v>167</v>
      </c>
      <c r="C5691">
        <v>1</v>
      </c>
      <c r="D5691">
        <v>24</v>
      </c>
      <c r="E5691" t="s">
        <v>12</v>
      </c>
      <c r="F5691">
        <v>15</v>
      </c>
      <c r="G5691">
        <v>6</v>
      </c>
      <c r="J5691" s="1">
        <f t="shared" si="1226"/>
        <v>1.7671458676442587E-2</v>
      </c>
      <c r="K5691" s="2">
        <f>EXP(-9.7663+1.83097*LN(F5691)+1.09511*LN(G5691))</f>
        <v>5.8089659363338444E-2</v>
      </c>
      <c r="L5691" t="s">
        <v>13</v>
      </c>
    </row>
    <row r="5692" spans="1:12" hidden="1" x14ac:dyDescent="0.3">
      <c r="A5692">
        <v>69</v>
      </c>
      <c r="B5692">
        <v>167</v>
      </c>
      <c r="C5692">
        <v>1</v>
      </c>
      <c r="D5692">
        <v>24</v>
      </c>
      <c r="E5692" t="s">
        <v>18</v>
      </c>
      <c r="F5692">
        <v>10</v>
      </c>
      <c r="G5692">
        <v>6</v>
      </c>
      <c r="J5692" s="1">
        <f t="shared" si="1226"/>
        <v>7.8539816339744835E-3</v>
      </c>
      <c r="K5692" s="2">
        <f t="shared" ref="K5692:K5693" si="1243">EXP(-9.81042+1.86563*LN(F5692)+1.0563*LN(G5692))</f>
        <v>2.6728826664807165E-2</v>
      </c>
      <c r="L5692" t="s">
        <v>13</v>
      </c>
    </row>
    <row r="5693" spans="1:12" hidden="1" x14ac:dyDescent="0.3">
      <c r="A5693">
        <v>69</v>
      </c>
      <c r="B5693">
        <v>167</v>
      </c>
      <c r="C5693">
        <v>1</v>
      </c>
      <c r="D5693">
        <v>24</v>
      </c>
      <c r="E5693" t="s">
        <v>18</v>
      </c>
      <c r="F5693">
        <v>10</v>
      </c>
      <c r="G5693">
        <v>6</v>
      </c>
      <c r="J5693" s="1">
        <f t="shared" si="1226"/>
        <v>7.8539816339744835E-3</v>
      </c>
      <c r="K5693" s="2">
        <f t="shared" si="1243"/>
        <v>2.6728826664807165E-2</v>
      </c>
      <c r="L5693" t="s">
        <v>13</v>
      </c>
    </row>
    <row r="5694" spans="1:12" hidden="1" x14ac:dyDescent="0.3">
      <c r="A5694">
        <v>69</v>
      </c>
      <c r="B5694">
        <v>167</v>
      </c>
      <c r="C5694">
        <v>1</v>
      </c>
      <c r="D5694">
        <v>14</v>
      </c>
      <c r="E5694" t="s">
        <v>14</v>
      </c>
      <c r="F5694">
        <v>5</v>
      </c>
      <c r="G5694">
        <v>3</v>
      </c>
      <c r="J5694" s="1">
        <f t="shared" si="1226"/>
        <v>1.9634954084936209E-3</v>
      </c>
      <c r="K5694" s="2">
        <f t="shared" ref="K5694:K5695" si="1244">EXP(-9.7663+1.83097*LN(F5694)+1.09511*LN(G5694))</f>
        <v>3.6378364277704512E-3</v>
      </c>
      <c r="L5694" t="s">
        <v>13</v>
      </c>
    </row>
    <row r="5695" spans="1:12" hidden="1" x14ac:dyDescent="0.3">
      <c r="A5695">
        <v>69</v>
      </c>
      <c r="B5695">
        <v>167</v>
      </c>
      <c r="C5695">
        <v>1</v>
      </c>
      <c r="D5695">
        <v>14</v>
      </c>
      <c r="E5695" t="s">
        <v>14</v>
      </c>
      <c r="F5695">
        <v>5</v>
      </c>
      <c r="G5695">
        <v>3</v>
      </c>
      <c r="J5695" s="1">
        <f t="shared" si="1226"/>
        <v>1.9634954084936209E-3</v>
      </c>
      <c r="K5695" s="2">
        <f t="shared" si="1244"/>
        <v>3.6378364277704512E-3</v>
      </c>
      <c r="L5695" t="s">
        <v>13</v>
      </c>
    </row>
    <row r="5696" spans="1:12" hidden="1" x14ac:dyDescent="0.3">
      <c r="A5696">
        <v>69</v>
      </c>
      <c r="B5696">
        <v>167</v>
      </c>
      <c r="C5696">
        <v>1</v>
      </c>
      <c r="D5696">
        <v>24</v>
      </c>
      <c r="E5696" t="s">
        <v>18</v>
      </c>
      <c r="F5696">
        <v>10</v>
      </c>
      <c r="G5696">
        <v>6</v>
      </c>
      <c r="J5696" s="1">
        <f t="shared" si="1226"/>
        <v>7.8539816339744835E-3</v>
      </c>
      <c r="K5696" s="2">
        <f>EXP(-9.81042+1.86563*LN(F5696)+1.0563*LN(G5696))</f>
        <v>2.6728826664807165E-2</v>
      </c>
      <c r="L5696" t="s">
        <v>13</v>
      </c>
    </row>
    <row r="5697" spans="1:12" hidden="1" x14ac:dyDescent="0.3">
      <c r="A5697">
        <v>69</v>
      </c>
      <c r="B5697">
        <v>167</v>
      </c>
      <c r="C5697">
        <v>1</v>
      </c>
      <c r="D5697">
        <v>24</v>
      </c>
      <c r="E5697" t="s">
        <v>12</v>
      </c>
      <c r="F5697">
        <v>10</v>
      </c>
      <c r="G5697">
        <v>6</v>
      </c>
      <c r="J5697" s="1">
        <f t="shared" si="1226"/>
        <v>7.8539816339744835E-3</v>
      </c>
      <c r="K5697" s="2">
        <f t="shared" ref="K5697:K5700" si="1245">EXP(-9.7663+1.83097*LN(F5697)+1.09511*LN(G5697))</f>
        <v>2.7649101142956961E-2</v>
      </c>
      <c r="L5697" t="s">
        <v>13</v>
      </c>
    </row>
    <row r="5698" spans="1:12" hidden="1" x14ac:dyDescent="0.3">
      <c r="A5698">
        <v>69</v>
      </c>
      <c r="B5698">
        <v>167</v>
      </c>
      <c r="C5698">
        <v>1</v>
      </c>
      <c r="D5698">
        <v>24</v>
      </c>
      <c r="E5698" t="s">
        <v>12</v>
      </c>
      <c r="F5698">
        <v>15</v>
      </c>
      <c r="G5698">
        <v>6</v>
      </c>
      <c r="J5698" s="1">
        <f t="shared" si="1226"/>
        <v>1.7671458676442587E-2</v>
      </c>
      <c r="K5698" s="2">
        <f t="shared" si="1245"/>
        <v>5.8089659363338444E-2</v>
      </c>
      <c r="L5698" t="s">
        <v>13</v>
      </c>
    </row>
    <row r="5699" spans="1:12" hidden="1" x14ac:dyDescent="0.3">
      <c r="A5699">
        <v>69</v>
      </c>
      <c r="B5699">
        <v>167</v>
      </c>
      <c r="C5699">
        <v>1</v>
      </c>
      <c r="D5699">
        <v>24</v>
      </c>
      <c r="E5699" t="s">
        <v>12</v>
      </c>
      <c r="F5699">
        <v>15</v>
      </c>
      <c r="G5699">
        <v>6</v>
      </c>
      <c r="J5699" s="1">
        <f t="shared" ref="J5699:J5762" si="1246">((F5699*F5699/10000)*(PI()/4*C5699))</f>
        <v>1.7671458676442587E-2</v>
      </c>
      <c r="K5699" s="2">
        <f t="shared" si="1245"/>
        <v>5.8089659363338444E-2</v>
      </c>
      <c r="L5699" t="s">
        <v>13</v>
      </c>
    </row>
    <row r="5700" spans="1:12" hidden="1" x14ac:dyDescent="0.3">
      <c r="A5700">
        <v>69</v>
      </c>
      <c r="B5700">
        <v>167</v>
      </c>
      <c r="C5700">
        <v>1</v>
      </c>
      <c r="D5700">
        <v>24</v>
      </c>
      <c r="E5700" t="s">
        <v>12</v>
      </c>
      <c r="F5700">
        <v>10</v>
      </c>
      <c r="G5700">
        <v>6</v>
      </c>
      <c r="J5700" s="1">
        <f t="shared" si="1246"/>
        <v>7.8539816339744835E-3</v>
      </c>
      <c r="K5700" s="2">
        <f t="shared" si="1245"/>
        <v>2.7649101142956961E-2</v>
      </c>
      <c r="L5700" t="s">
        <v>13</v>
      </c>
    </row>
    <row r="5701" spans="1:12" hidden="1" x14ac:dyDescent="0.3">
      <c r="A5701">
        <v>69</v>
      </c>
      <c r="B5701">
        <v>167</v>
      </c>
      <c r="C5701">
        <v>1</v>
      </c>
      <c r="D5701">
        <v>24</v>
      </c>
      <c r="E5701" t="s">
        <v>18</v>
      </c>
      <c r="F5701">
        <v>5</v>
      </c>
      <c r="G5701">
        <v>6</v>
      </c>
      <c r="J5701" s="1">
        <f t="shared" si="1246"/>
        <v>1.9634954084936209E-3</v>
      </c>
      <c r="K5701" s="2">
        <f>EXP(-9.81042+1.86563*LN(F5701)+1.0563*LN(G5701))</f>
        <v>7.3344795804612326E-3</v>
      </c>
      <c r="L5701" t="s">
        <v>13</v>
      </c>
    </row>
    <row r="5702" spans="1:12" hidden="1" x14ac:dyDescent="0.3">
      <c r="A5702">
        <v>69</v>
      </c>
      <c r="B5702">
        <v>167</v>
      </c>
      <c r="C5702">
        <v>1</v>
      </c>
      <c r="D5702">
        <v>10</v>
      </c>
      <c r="E5702" t="s">
        <v>12</v>
      </c>
      <c r="F5702">
        <v>5</v>
      </c>
      <c r="G5702">
        <v>3</v>
      </c>
      <c r="J5702" s="1">
        <f t="shared" si="1246"/>
        <v>1.9634954084936209E-3</v>
      </c>
      <c r="K5702" s="2">
        <f>EXP(-9.7663+1.83097*LN(F5702)+1.09511*LN(G5702))</f>
        <v>3.6378364277704512E-3</v>
      </c>
      <c r="L5702" t="s">
        <v>13</v>
      </c>
    </row>
    <row r="5703" spans="1:12" hidden="1" x14ac:dyDescent="0.3">
      <c r="A5703">
        <v>69</v>
      </c>
      <c r="B5703">
        <v>167</v>
      </c>
      <c r="C5703">
        <v>1</v>
      </c>
      <c r="D5703">
        <v>24</v>
      </c>
      <c r="E5703" t="s">
        <v>18</v>
      </c>
      <c r="F5703">
        <v>5</v>
      </c>
      <c r="G5703">
        <v>3</v>
      </c>
      <c r="J5703" s="1">
        <f t="shared" si="1246"/>
        <v>1.9634954084936209E-3</v>
      </c>
      <c r="K5703" s="2">
        <f t="shared" ref="K5703:K5704" si="1247">EXP(-9.81042+1.86563*LN(F5703)+1.0563*LN(G5703))</f>
        <v>3.5268851656513989E-3</v>
      </c>
      <c r="L5703" t="s">
        <v>13</v>
      </c>
    </row>
    <row r="5704" spans="1:12" hidden="1" x14ac:dyDescent="0.3">
      <c r="A5704">
        <v>69</v>
      </c>
      <c r="B5704">
        <v>167</v>
      </c>
      <c r="C5704">
        <v>1</v>
      </c>
      <c r="D5704">
        <v>24</v>
      </c>
      <c r="E5704" t="s">
        <v>18</v>
      </c>
      <c r="F5704">
        <v>10</v>
      </c>
      <c r="G5704">
        <v>6</v>
      </c>
      <c r="J5704" s="1">
        <f t="shared" si="1246"/>
        <v>7.8539816339744835E-3</v>
      </c>
      <c r="K5704" s="2">
        <f t="shared" si="1247"/>
        <v>2.6728826664807165E-2</v>
      </c>
      <c r="L5704" t="s">
        <v>13</v>
      </c>
    </row>
    <row r="5705" spans="1:12" hidden="1" x14ac:dyDescent="0.3">
      <c r="A5705">
        <v>69</v>
      </c>
      <c r="B5705">
        <v>167</v>
      </c>
      <c r="C5705">
        <v>1</v>
      </c>
      <c r="D5705">
        <v>22</v>
      </c>
      <c r="E5705" t="s">
        <v>15</v>
      </c>
      <c r="F5705">
        <v>5</v>
      </c>
      <c r="G5705">
        <v>3</v>
      </c>
      <c r="J5705" s="1">
        <f t="shared" si="1246"/>
        <v>1.9634954084936209E-3</v>
      </c>
      <c r="K5705" s="2">
        <f t="shared" ref="K5705:K5709" si="1248">EXP(-9.7663+1.83097*LN(F5705)+1.09511*LN(G5705))</f>
        <v>3.6378364277704512E-3</v>
      </c>
      <c r="L5705" t="s">
        <v>13</v>
      </c>
    </row>
    <row r="5706" spans="1:12" hidden="1" x14ac:dyDescent="0.3">
      <c r="A5706">
        <v>69</v>
      </c>
      <c r="B5706">
        <v>167</v>
      </c>
      <c r="C5706">
        <v>1</v>
      </c>
      <c r="D5706">
        <v>24</v>
      </c>
      <c r="E5706" t="s">
        <v>12</v>
      </c>
      <c r="F5706">
        <v>15</v>
      </c>
      <c r="G5706">
        <v>6</v>
      </c>
      <c r="J5706" s="1">
        <f t="shared" si="1246"/>
        <v>1.7671458676442587E-2</v>
      </c>
      <c r="K5706" s="2">
        <f t="shared" si="1248"/>
        <v>5.8089659363338444E-2</v>
      </c>
      <c r="L5706" t="s">
        <v>13</v>
      </c>
    </row>
    <row r="5707" spans="1:12" hidden="1" x14ac:dyDescent="0.3">
      <c r="A5707">
        <v>69</v>
      </c>
      <c r="B5707">
        <v>167</v>
      </c>
      <c r="C5707">
        <v>1</v>
      </c>
      <c r="D5707">
        <v>24</v>
      </c>
      <c r="E5707" t="s">
        <v>12</v>
      </c>
      <c r="F5707">
        <v>10</v>
      </c>
      <c r="G5707">
        <v>6</v>
      </c>
      <c r="J5707" s="1">
        <f t="shared" si="1246"/>
        <v>7.8539816339744835E-3</v>
      </c>
      <c r="K5707" s="2">
        <f t="shared" si="1248"/>
        <v>2.7649101142956961E-2</v>
      </c>
      <c r="L5707" t="s">
        <v>13</v>
      </c>
    </row>
    <row r="5708" spans="1:12" hidden="1" x14ac:dyDescent="0.3">
      <c r="A5708">
        <v>69</v>
      </c>
      <c r="B5708">
        <v>167</v>
      </c>
      <c r="C5708">
        <v>1</v>
      </c>
      <c r="D5708">
        <v>24</v>
      </c>
      <c r="E5708" t="s">
        <v>12</v>
      </c>
      <c r="F5708">
        <v>10</v>
      </c>
      <c r="G5708">
        <v>6</v>
      </c>
      <c r="J5708" s="1">
        <f t="shared" si="1246"/>
        <v>7.8539816339744835E-3</v>
      </c>
      <c r="K5708" s="2">
        <f t="shared" si="1248"/>
        <v>2.7649101142956961E-2</v>
      </c>
      <c r="L5708" t="s">
        <v>13</v>
      </c>
    </row>
    <row r="5709" spans="1:12" hidden="1" x14ac:dyDescent="0.3">
      <c r="A5709">
        <v>69</v>
      </c>
      <c r="B5709">
        <v>167</v>
      </c>
      <c r="C5709">
        <v>1</v>
      </c>
      <c r="D5709">
        <v>24</v>
      </c>
      <c r="E5709" t="s">
        <v>12</v>
      </c>
      <c r="F5709">
        <v>15</v>
      </c>
      <c r="G5709">
        <v>6</v>
      </c>
      <c r="J5709" s="1">
        <f t="shared" si="1246"/>
        <v>1.7671458676442587E-2</v>
      </c>
      <c r="K5709" s="2">
        <f t="shared" si="1248"/>
        <v>5.8089659363338444E-2</v>
      </c>
      <c r="L5709" t="s">
        <v>13</v>
      </c>
    </row>
    <row r="5710" spans="1:12" hidden="1" x14ac:dyDescent="0.3">
      <c r="A5710">
        <v>69</v>
      </c>
      <c r="B5710">
        <v>167</v>
      </c>
      <c r="C5710">
        <v>1</v>
      </c>
      <c r="D5710">
        <v>24</v>
      </c>
      <c r="E5710" t="s">
        <v>18</v>
      </c>
      <c r="F5710">
        <v>15</v>
      </c>
      <c r="G5710">
        <v>6</v>
      </c>
      <c r="J5710" s="1">
        <f t="shared" si="1246"/>
        <v>1.7671458676442587E-2</v>
      </c>
      <c r="K5710" s="2">
        <f t="shared" ref="K5710:K5711" si="1249">EXP(-9.81042+1.86563*LN(F5710)+1.0563*LN(G5710))</f>
        <v>5.6950957515054322E-2</v>
      </c>
      <c r="L5710" t="s">
        <v>13</v>
      </c>
    </row>
    <row r="5711" spans="1:12" hidden="1" x14ac:dyDescent="0.3">
      <c r="A5711">
        <v>69</v>
      </c>
      <c r="B5711">
        <v>167</v>
      </c>
      <c r="C5711">
        <v>1</v>
      </c>
      <c r="D5711">
        <v>24</v>
      </c>
      <c r="E5711" t="s">
        <v>18</v>
      </c>
      <c r="F5711">
        <v>10</v>
      </c>
      <c r="G5711">
        <v>6</v>
      </c>
      <c r="J5711" s="1">
        <f t="shared" si="1246"/>
        <v>7.8539816339744835E-3</v>
      </c>
      <c r="K5711" s="2">
        <f t="shared" si="1249"/>
        <v>2.6728826664807165E-2</v>
      </c>
      <c r="L5711" t="s">
        <v>13</v>
      </c>
    </row>
    <row r="5712" spans="1:12" hidden="1" x14ac:dyDescent="0.3">
      <c r="A5712">
        <v>69</v>
      </c>
      <c r="B5712">
        <v>167</v>
      </c>
      <c r="C5712">
        <v>1</v>
      </c>
      <c r="D5712">
        <v>24</v>
      </c>
      <c r="E5712" t="s">
        <v>12</v>
      </c>
      <c r="F5712">
        <v>5</v>
      </c>
      <c r="G5712">
        <v>6</v>
      </c>
      <c r="J5712" s="1">
        <f t="shared" si="1246"/>
        <v>1.9634954084936209E-3</v>
      </c>
      <c r="K5712" s="2">
        <f>EXP(-9.7663+1.83097*LN(F5712)+1.09511*LN(G5712))</f>
        <v>7.7714870209617563E-3</v>
      </c>
      <c r="L5712" t="s">
        <v>13</v>
      </c>
    </row>
    <row r="5713" spans="1:12" hidden="1" x14ac:dyDescent="0.3">
      <c r="A5713">
        <v>69</v>
      </c>
      <c r="B5713">
        <v>167</v>
      </c>
      <c r="C5713">
        <v>1</v>
      </c>
      <c r="D5713">
        <v>24</v>
      </c>
      <c r="E5713" t="s">
        <v>18</v>
      </c>
      <c r="F5713">
        <v>10</v>
      </c>
      <c r="G5713">
        <v>5</v>
      </c>
      <c r="J5713" s="1">
        <f t="shared" si="1246"/>
        <v>7.8539816339744835E-3</v>
      </c>
      <c r="K5713" s="2">
        <f>EXP(-9.81042+1.86563*LN(F5713)+1.0563*LN(G5713))</f>
        <v>2.2046555420420225E-2</v>
      </c>
      <c r="L5713" t="s">
        <v>13</v>
      </c>
    </row>
    <row r="5714" spans="1:12" hidden="1" x14ac:dyDescent="0.3">
      <c r="A5714">
        <v>69</v>
      </c>
      <c r="B5714">
        <v>167</v>
      </c>
      <c r="C5714">
        <v>1</v>
      </c>
      <c r="D5714">
        <v>10</v>
      </c>
      <c r="E5714" t="s">
        <v>12</v>
      </c>
      <c r="F5714">
        <v>10</v>
      </c>
      <c r="G5714">
        <v>3</v>
      </c>
      <c r="J5714" s="1">
        <f t="shared" si="1246"/>
        <v>7.8539816339744835E-3</v>
      </c>
      <c r="K5714" s="2">
        <f t="shared" ref="K5714:K5715" si="1250">EXP(-9.7663+1.83097*LN(F5714)+1.09511*LN(G5714))</f>
        <v>1.2942556175112916E-2</v>
      </c>
      <c r="L5714" t="s">
        <v>13</v>
      </c>
    </row>
    <row r="5715" spans="1:12" hidden="1" x14ac:dyDescent="0.3">
      <c r="A5715">
        <v>69</v>
      </c>
      <c r="B5715">
        <v>167</v>
      </c>
      <c r="C5715">
        <v>1</v>
      </c>
      <c r="D5715">
        <v>14</v>
      </c>
      <c r="E5715" t="s">
        <v>14</v>
      </c>
      <c r="F5715">
        <v>5</v>
      </c>
      <c r="G5715">
        <v>3</v>
      </c>
      <c r="J5715" s="1">
        <f t="shared" si="1246"/>
        <v>1.9634954084936209E-3</v>
      </c>
      <c r="K5715" s="2">
        <f t="shared" si="1250"/>
        <v>3.6378364277704512E-3</v>
      </c>
      <c r="L5715" t="s">
        <v>13</v>
      </c>
    </row>
    <row r="5716" spans="1:12" hidden="1" x14ac:dyDescent="0.3">
      <c r="A5716">
        <v>69</v>
      </c>
      <c r="B5716">
        <v>167</v>
      </c>
      <c r="C5716">
        <v>1</v>
      </c>
      <c r="D5716">
        <v>24</v>
      </c>
      <c r="E5716" t="s">
        <v>18</v>
      </c>
      <c r="F5716">
        <v>10</v>
      </c>
      <c r="G5716">
        <v>3</v>
      </c>
      <c r="J5716" s="1">
        <f t="shared" si="1246"/>
        <v>7.8539816339744835E-3</v>
      </c>
      <c r="K5716" s="2">
        <f>EXP(-9.81042+1.86563*LN(F5716)+1.0563*LN(G5716))</f>
        <v>1.285292313179332E-2</v>
      </c>
      <c r="L5716" t="s">
        <v>13</v>
      </c>
    </row>
    <row r="5717" spans="1:12" hidden="1" x14ac:dyDescent="0.3">
      <c r="A5717">
        <v>69</v>
      </c>
      <c r="B5717">
        <v>167</v>
      </c>
      <c r="C5717">
        <v>1</v>
      </c>
      <c r="D5717">
        <v>24</v>
      </c>
      <c r="E5717" t="s">
        <v>12</v>
      </c>
      <c r="F5717">
        <v>15</v>
      </c>
      <c r="G5717">
        <v>6</v>
      </c>
      <c r="J5717" s="1">
        <f t="shared" si="1246"/>
        <v>1.7671458676442587E-2</v>
      </c>
      <c r="K5717" s="2">
        <f t="shared" ref="K5717:K5718" si="1251">EXP(-9.7663+1.83097*LN(F5717)+1.09511*LN(G5717))</f>
        <v>5.8089659363338444E-2</v>
      </c>
      <c r="L5717" t="s">
        <v>13</v>
      </c>
    </row>
    <row r="5718" spans="1:12" hidden="1" x14ac:dyDescent="0.3">
      <c r="A5718">
        <v>69</v>
      </c>
      <c r="B5718">
        <v>167</v>
      </c>
      <c r="C5718">
        <v>1</v>
      </c>
      <c r="D5718">
        <v>24</v>
      </c>
      <c r="E5718" t="s">
        <v>12</v>
      </c>
      <c r="F5718">
        <v>10</v>
      </c>
      <c r="G5718">
        <v>6</v>
      </c>
      <c r="J5718" s="1">
        <f t="shared" si="1246"/>
        <v>7.8539816339744835E-3</v>
      </c>
      <c r="K5718" s="2">
        <f t="shared" si="1251"/>
        <v>2.7649101142956961E-2</v>
      </c>
      <c r="L5718" t="s">
        <v>13</v>
      </c>
    </row>
    <row r="5719" spans="1:12" hidden="1" x14ac:dyDescent="0.3">
      <c r="A5719">
        <v>69</v>
      </c>
      <c r="B5719">
        <v>167</v>
      </c>
      <c r="C5719">
        <v>1</v>
      </c>
      <c r="D5719">
        <v>24</v>
      </c>
      <c r="E5719" t="s">
        <v>18</v>
      </c>
      <c r="F5719">
        <v>5</v>
      </c>
      <c r="G5719">
        <v>6</v>
      </c>
      <c r="J5719" s="1">
        <f t="shared" si="1246"/>
        <v>1.9634954084936209E-3</v>
      </c>
      <c r="K5719" s="2">
        <f>EXP(-9.81042+1.86563*LN(F5719)+1.0563*LN(G5719))</f>
        <v>7.3344795804612326E-3</v>
      </c>
      <c r="L5719" t="s">
        <v>13</v>
      </c>
    </row>
    <row r="5720" spans="1:12" hidden="1" x14ac:dyDescent="0.3">
      <c r="A5720">
        <v>69</v>
      </c>
      <c r="B5720">
        <v>167</v>
      </c>
      <c r="C5720">
        <v>1</v>
      </c>
      <c r="D5720">
        <v>10</v>
      </c>
      <c r="E5720" t="s">
        <v>12</v>
      </c>
      <c r="F5720">
        <v>5</v>
      </c>
      <c r="G5720">
        <v>3</v>
      </c>
      <c r="J5720" s="1">
        <f t="shared" si="1246"/>
        <v>1.9634954084936209E-3</v>
      </c>
      <c r="K5720" s="2">
        <f t="shared" ref="K5720:K5721" si="1252">EXP(-9.7663+1.83097*LN(F5720)+1.09511*LN(G5720))</f>
        <v>3.6378364277704512E-3</v>
      </c>
      <c r="L5720" t="s">
        <v>13</v>
      </c>
    </row>
    <row r="5721" spans="1:12" hidden="1" x14ac:dyDescent="0.3">
      <c r="A5721">
        <v>69</v>
      </c>
      <c r="B5721">
        <v>168</v>
      </c>
      <c r="C5721">
        <v>1</v>
      </c>
      <c r="D5721">
        <v>14</v>
      </c>
      <c r="E5721" t="s">
        <v>14</v>
      </c>
      <c r="F5721">
        <v>5</v>
      </c>
      <c r="G5721">
        <v>3</v>
      </c>
      <c r="J5721" s="1">
        <f t="shared" si="1246"/>
        <v>1.9634954084936209E-3</v>
      </c>
      <c r="K5721" s="2">
        <f t="shared" si="1252"/>
        <v>3.6378364277704512E-3</v>
      </c>
      <c r="L5721" t="s">
        <v>13</v>
      </c>
    </row>
    <row r="5722" spans="1:12" hidden="1" x14ac:dyDescent="0.3">
      <c r="A5722">
        <v>69</v>
      </c>
      <c r="B5722">
        <v>168</v>
      </c>
      <c r="C5722">
        <v>1</v>
      </c>
      <c r="D5722">
        <v>24</v>
      </c>
      <c r="E5722" t="s">
        <v>18</v>
      </c>
      <c r="F5722">
        <v>10</v>
      </c>
      <c r="G5722">
        <v>6</v>
      </c>
      <c r="J5722" s="1">
        <f t="shared" si="1246"/>
        <v>7.8539816339744835E-3</v>
      </c>
      <c r="K5722" s="2">
        <f>EXP(-9.81042+1.86563*LN(F5722)+1.0563*LN(G5722))</f>
        <v>2.6728826664807165E-2</v>
      </c>
      <c r="L5722" t="s">
        <v>13</v>
      </c>
    </row>
    <row r="5723" spans="1:12" hidden="1" x14ac:dyDescent="0.3">
      <c r="A5723">
        <v>69</v>
      </c>
      <c r="B5723">
        <v>168</v>
      </c>
      <c r="C5723">
        <v>1</v>
      </c>
      <c r="D5723">
        <v>24</v>
      </c>
      <c r="E5723" t="s">
        <v>12</v>
      </c>
      <c r="F5723">
        <v>10</v>
      </c>
      <c r="G5723">
        <v>6</v>
      </c>
      <c r="J5723" s="1">
        <f t="shared" si="1246"/>
        <v>7.8539816339744835E-3</v>
      </c>
      <c r="K5723" s="2">
        <f t="shared" ref="K5723:K5726" si="1253">EXP(-9.7663+1.83097*LN(F5723)+1.09511*LN(G5723))</f>
        <v>2.7649101142956961E-2</v>
      </c>
      <c r="L5723" t="s">
        <v>13</v>
      </c>
    </row>
    <row r="5724" spans="1:12" hidden="1" x14ac:dyDescent="0.3">
      <c r="A5724">
        <v>69</v>
      </c>
      <c r="B5724">
        <v>168</v>
      </c>
      <c r="C5724">
        <v>1</v>
      </c>
      <c r="D5724">
        <v>24</v>
      </c>
      <c r="E5724" t="s">
        <v>12</v>
      </c>
      <c r="F5724">
        <v>15</v>
      </c>
      <c r="G5724">
        <v>6</v>
      </c>
      <c r="J5724" s="1">
        <f t="shared" si="1246"/>
        <v>1.7671458676442587E-2</v>
      </c>
      <c r="K5724" s="2">
        <f t="shared" si="1253"/>
        <v>5.8089659363338444E-2</v>
      </c>
      <c r="L5724" t="s">
        <v>13</v>
      </c>
    </row>
    <row r="5725" spans="1:12" hidden="1" x14ac:dyDescent="0.3">
      <c r="A5725">
        <v>69</v>
      </c>
      <c r="B5725">
        <v>168</v>
      </c>
      <c r="C5725">
        <v>1</v>
      </c>
      <c r="D5725">
        <v>24</v>
      </c>
      <c r="E5725" t="s">
        <v>12</v>
      </c>
      <c r="F5725">
        <v>15</v>
      </c>
      <c r="G5725">
        <v>6</v>
      </c>
      <c r="J5725" s="1">
        <f t="shared" si="1246"/>
        <v>1.7671458676442587E-2</v>
      </c>
      <c r="K5725" s="2">
        <f t="shared" si="1253"/>
        <v>5.8089659363338444E-2</v>
      </c>
      <c r="L5725" t="s">
        <v>13</v>
      </c>
    </row>
    <row r="5726" spans="1:12" hidden="1" x14ac:dyDescent="0.3">
      <c r="A5726">
        <v>69</v>
      </c>
      <c r="B5726">
        <v>168</v>
      </c>
      <c r="C5726">
        <v>1</v>
      </c>
      <c r="D5726">
        <v>24</v>
      </c>
      <c r="E5726" t="s">
        <v>12</v>
      </c>
      <c r="F5726">
        <v>10</v>
      </c>
      <c r="G5726">
        <v>6</v>
      </c>
      <c r="J5726" s="1">
        <f t="shared" si="1246"/>
        <v>7.8539816339744835E-3</v>
      </c>
      <c r="K5726" s="2">
        <f t="shared" si="1253"/>
        <v>2.7649101142956961E-2</v>
      </c>
      <c r="L5726" t="s">
        <v>13</v>
      </c>
    </row>
    <row r="5727" spans="1:12" hidden="1" x14ac:dyDescent="0.3">
      <c r="A5727">
        <v>69</v>
      </c>
      <c r="B5727">
        <v>168</v>
      </c>
      <c r="C5727">
        <v>1</v>
      </c>
      <c r="D5727">
        <v>24</v>
      </c>
      <c r="E5727" t="s">
        <v>18</v>
      </c>
      <c r="F5727">
        <v>5</v>
      </c>
      <c r="G5727">
        <v>6</v>
      </c>
      <c r="J5727" s="1">
        <f t="shared" si="1246"/>
        <v>1.9634954084936209E-3</v>
      </c>
      <c r="K5727" s="2">
        <f>EXP(-9.81042+1.86563*LN(F5727)+1.0563*LN(G5727))</f>
        <v>7.3344795804612326E-3</v>
      </c>
      <c r="L5727" t="s">
        <v>13</v>
      </c>
    </row>
    <row r="5728" spans="1:12" hidden="1" x14ac:dyDescent="0.3">
      <c r="A5728">
        <v>69</v>
      </c>
      <c r="B5728">
        <v>168</v>
      </c>
      <c r="C5728">
        <v>1</v>
      </c>
      <c r="D5728">
        <v>10</v>
      </c>
      <c r="E5728" t="s">
        <v>12</v>
      </c>
      <c r="F5728">
        <v>5</v>
      </c>
      <c r="G5728">
        <v>3</v>
      </c>
      <c r="J5728" s="1">
        <f t="shared" si="1246"/>
        <v>1.9634954084936209E-3</v>
      </c>
      <c r="K5728" s="2">
        <f>EXP(-9.7663+1.83097*LN(F5728)+1.09511*LN(G5728))</f>
        <v>3.6378364277704512E-3</v>
      </c>
      <c r="L5728" t="s">
        <v>13</v>
      </c>
    </row>
    <row r="5729" spans="1:12" hidden="1" x14ac:dyDescent="0.3">
      <c r="A5729">
        <v>69</v>
      </c>
      <c r="B5729">
        <v>168</v>
      </c>
      <c r="C5729">
        <v>1</v>
      </c>
      <c r="D5729">
        <v>24</v>
      </c>
      <c r="E5729" t="s">
        <v>18</v>
      </c>
      <c r="F5729">
        <v>5</v>
      </c>
      <c r="G5729">
        <v>3</v>
      </c>
      <c r="J5729" s="1">
        <f t="shared" si="1246"/>
        <v>1.9634954084936209E-3</v>
      </c>
      <c r="K5729" s="2">
        <f t="shared" ref="K5729:K5730" si="1254">EXP(-9.81042+1.86563*LN(F5729)+1.0563*LN(G5729))</f>
        <v>3.5268851656513989E-3</v>
      </c>
      <c r="L5729" t="s">
        <v>13</v>
      </c>
    </row>
    <row r="5730" spans="1:12" hidden="1" x14ac:dyDescent="0.3">
      <c r="A5730">
        <v>69</v>
      </c>
      <c r="B5730">
        <v>168</v>
      </c>
      <c r="C5730">
        <v>1</v>
      </c>
      <c r="D5730">
        <v>24</v>
      </c>
      <c r="E5730" t="s">
        <v>18</v>
      </c>
      <c r="F5730">
        <v>10</v>
      </c>
      <c r="G5730">
        <v>6</v>
      </c>
      <c r="J5730" s="1">
        <f t="shared" si="1246"/>
        <v>7.8539816339744835E-3</v>
      </c>
      <c r="K5730" s="2">
        <f t="shared" si="1254"/>
        <v>2.6728826664807165E-2</v>
      </c>
      <c r="L5730" t="s">
        <v>13</v>
      </c>
    </row>
    <row r="5731" spans="1:12" hidden="1" x14ac:dyDescent="0.3">
      <c r="A5731">
        <v>69</v>
      </c>
      <c r="B5731">
        <v>168</v>
      </c>
      <c r="C5731">
        <v>1</v>
      </c>
      <c r="D5731">
        <v>22</v>
      </c>
      <c r="E5731" t="s">
        <v>15</v>
      </c>
      <c r="F5731">
        <v>5</v>
      </c>
      <c r="G5731">
        <v>3</v>
      </c>
      <c r="J5731" s="1">
        <f t="shared" si="1246"/>
        <v>1.9634954084936209E-3</v>
      </c>
      <c r="K5731" s="2">
        <f t="shared" ref="K5731:K5735" si="1255">EXP(-9.7663+1.83097*LN(F5731)+1.09511*LN(G5731))</f>
        <v>3.6378364277704512E-3</v>
      </c>
      <c r="L5731" t="s">
        <v>13</v>
      </c>
    </row>
    <row r="5732" spans="1:12" hidden="1" x14ac:dyDescent="0.3">
      <c r="A5732">
        <v>69</v>
      </c>
      <c r="B5732">
        <v>168</v>
      </c>
      <c r="C5732">
        <v>1</v>
      </c>
      <c r="D5732">
        <v>24</v>
      </c>
      <c r="E5732" t="s">
        <v>12</v>
      </c>
      <c r="F5732">
        <v>15</v>
      </c>
      <c r="G5732">
        <v>6</v>
      </c>
      <c r="J5732" s="1">
        <f t="shared" si="1246"/>
        <v>1.7671458676442587E-2</v>
      </c>
      <c r="K5732" s="2">
        <f t="shared" si="1255"/>
        <v>5.8089659363338444E-2</v>
      </c>
      <c r="L5732" t="s">
        <v>13</v>
      </c>
    </row>
    <row r="5733" spans="1:12" hidden="1" x14ac:dyDescent="0.3">
      <c r="A5733">
        <v>69</v>
      </c>
      <c r="B5733">
        <v>168</v>
      </c>
      <c r="C5733">
        <v>1</v>
      </c>
      <c r="D5733">
        <v>24</v>
      </c>
      <c r="E5733" t="s">
        <v>12</v>
      </c>
      <c r="F5733">
        <v>10</v>
      </c>
      <c r="G5733">
        <v>6</v>
      </c>
      <c r="J5733" s="1">
        <f t="shared" si="1246"/>
        <v>7.8539816339744835E-3</v>
      </c>
      <c r="K5733" s="2">
        <f t="shared" si="1255"/>
        <v>2.7649101142956961E-2</v>
      </c>
      <c r="L5733" t="s">
        <v>13</v>
      </c>
    </row>
    <row r="5734" spans="1:12" hidden="1" x14ac:dyDescent="0.3">
      <c r="A5734">
        <v>69</v>
      </c>
      <c r="B5734">
        <v>168</v>
      </c>
      <c r="C5734">
        <v>1</v>
      </c>
      <c r="D5734">
        <v>24</v>
      </c>
      <c r="E5734" t="s">
        <v>12</v>
      </c>
      <c r="F5734">
        <v>10</v>
      </c>
      <c r="G5734">
        <v>6</v>
      </c>
      <c r="J5734" s="1">
        <f t="shared" si="1246"/>
        <v>7.8539816339744835E-3</v>
      </c>
      <c r="K5734" s="2">
        <f t="shared" si="1255"/>
        <v>2.7649101142956961E-2</v>
      </c>
      <c r="L5734" t="s">
        <v>13</v>
      </c>
    </row>
    <row r="5735" spans="1:12" hidden="1" x14ac:dyDescent="0.3">
      <c r="A5735">
        <v>69</v>
      </c>
      <c r="B5735">
        <v>168</v>
      </c>
      <c r="C5735">
        <v>1</v>
      </c>
      <c r="D5735">
        <v>24</v>
      </c>
      <c r="E5735" t="s">
        <v>12</v>
      </c>
      <c r="F5735">
        <v>15</v>
      </c>
      <c r="G5735">
        <v>6</v>
      </c>
      <c r="J5735" s="1">
        <f t="shared" si="1246"/>
        <v>1.7671458676442587E-2</v>
      </c>
      <c r="K5735" s="2">
        <f t="shared" si="1255"/>
        <v>5.8089659363338444E-2</v>
      </c>
      <c r="L5735" t="s">
        <v>13</v>
      </c>
    </row>
    <row r="5736" spans="1:12" hidden="1" x14ac:dyDescent="0.3">
      <c r="A5736">
        <v>69</v>
      </c>
      <c r="B5736">
        <v>168</v>
      </c>
      <c r="C5736">
        <v>1</v>
      </c>
      <c r="D5736">
        <v>24</v>
      </c>
      <c r="E5736" t="s">
        <v>18</v>
      </c>
      <c r="F5736">
        <v>15</v>
      </c>
      <c r="G5736">
        <v>6</v>
      </c>
      <c r="J5736" s="1">
        <f t="shared" si="1246"/>
        <v>1.7671458676442587E-2</v>
      </c>
      <c r="K5736" s="2">
        <f t="shared" ref="K5736:K5737" si="1256">EXP(-9.81042+1.86563*LN(F5736)+1.0563*LN(G5736))</f>
        <v>5.6950957515054322E-2</v>
      </c>
      <c r="L5736" t="s">
        <v>13</v>
      </c>
    </row>
    <row r="5737" spans="1:12" hidden="1" x14ac:dyDescent="0.3">
      <c r="A5737">
        <v>69</v>
      </c>
      <c r="B5737">
        <v>168</v>
      </c>
      <c r="C5737">
        <v>1</v>
      </c>
      <c r="D5737">
        <v>24</v>
      </c>
      <c r="E5737" t="s">
        <v>18</v>
      </c>
      <c r="F5737">
        <v>10</v>
      </c>
      <c r="G5737">
        <v>6</v>
      </c>
      <c r="J5737" s="1">
        <f t="shared" si="1246"/>
        <v>7.8539816339744835E-3</v>
      </c>
      <c r="K5737" s="2">
        <f t="shared" si="1256"/>
        <v>2.6728826664807165E-2</v>
      </c>
      <c r="L5737" t="s">
        <v>13</v>
      </c>
    </row>
    <row r="5738" spans="1:12" hidden="1" x14ac:dyDescent="0.3">
      <c r="A5738">
        <v>69</v>
      </c>
      <c r="B5738">
        <v>168</v>
      </c>
      <c r="C5738">
        <v>1</v>
      </c>
      <c r="D5738">
        <v>24</v>
      </c>
      <c r="E5738" t="s">
        <v>12</v>
      </c>
      <c r="F5738">
        <v>5</v>
      </c>
      <c r="G5738">
        <v>6</v>
      </c>
      <c r="J5738" s="1">
        <f t="shared" si="1246"/>
        <v>1.9634954084936209E-3</v>
      </c>
      <c r="K5738" s="2">
        <f>EXP(-9.7663+1.83097*LN(F5738)+1.09511*LN(G5738))</f>
        <v>7.7714870209617563E-3</v>
      </c>
      <c r="L5738" t="s">
        <v>13</v>
      </c>
    </row>
    <row r="5739" spans="1:12" hidden="1" x14ac:dyDescent="0.3">
      <c r="A5739">
        <v>69</v>
      </c>
      <c r="B5739">
        <v>168</v>
      </c>
      <c r="C5739">
        <v>1</v>
      </c>
      <c r="D5739">
        <v>24</v>
      </c>
      <c r="E5739" t="s">
        <v>18</v>
      </c>
      <c r="F5739">
        <v>10</v>
      </c>
      <c r="G5739">
        <v>5</v>
      </c>
      <c r="J5739" s="1">
        <f t="shared" si="1246"/>
        <v>7.8539816339744835E-3</v>
      </c>
      <c r="K5739" s="2">
        <f>EXP(-9.81042+1.86563*LN(F5739)+1.0563*LN(G5739))</f>
        <v>2.2046555420420225E-2</v>
      </c>
      <c r="L5739" t="s">
        <v>13</v>
      </c>
    </row>
    <row r="5740" spans="1:12" hidden="1" x14ac:dyDescent="0.3">
      <c r="A5740">
        <v>69</v>
      </c>
      <c r="B5740">
        <v>168</v>
      </c>
      <c r="C5740">
        <v>1</v>
      </c>
      <c r="D5740">
        <v>10</v>
      </c>
      <c r="E5740" t="s">
        <v>12</v>
      </c>
      <c r="F5740">
        <v>10</v>
      </c>
      <c r="G5740">
        <v>3</v>
      </c>
      <c r="J5740" s="1">
        <f t="shared" si="1246"/>
        <v>7.8539816339744835E-3</v>
      </c>
      <c r="K5740" s="2">
        <f t="shared" ref="K5740:K5741" si="1257">EXP(-9.7663+1.83097*LN(F5740)+1.09511*LN(G5740))</f>
        <v>1.2942556175112916E-2</v>
      </c>
      <c r="L5740" t="s">
        <v>13</v>
      </c>
    </row>
    <row r="5741" spans="1:12" hidden="1" x14ac:dyDescent="0.3">
      <c r="A5741">
        <v>69</v>
      </c>
      <c r="B5741">
        <v>168</v>
      </c>
      <c r="C5741">
        <v>1</v>
      </c>
      <c r="D5741">
        <v>14</v>
      </c>
      <c r="E5741" t="s">
        <v>14</v>
      </c>
      <c r="F5741">
        <v>5</v>
      </c>
      <c r="G5741">
        <v>3</v>
      </c>
      <c r="J5741" s="1">
        <f t="shared" si="1246"/>
        <v>1.9634954084936209E-3</v>
      </c>
      <c r="K5741" s="2">
        <f t="shared" si="1257"/>
        <v>3.6378364277704512E-3</v>
      </c>
      <c r="L5741" t="s">
        <v>13</v>
      </c>
    </row>
    <row r="5742" spans="1:12" hidden="1" x14ac:dyDescent="0.3">
      <c r="A5742">
        <v>69</v>
      </c>
      <c r="B5742">
        <v>168</v>
      </c>
      <c r="C5742">
        <v>1</v>
      </c>
      <c r="D5742">
        <v>24</v>
      </c>
      <c r="E5742" t="s">
        <v>18</v>
      </c>
      <c r="F5742">
        <v>10</v>
      </c>
      <c r="G5742">
        <v>3</v>
      </c>
      <c r="J5742" s="1">
        <f t="shared" si="1246"/>
        <v>7.8539816339744835E-3</v>
      </c>
      <c r="K5742" s="2">
        <f>EXP(-9.81042+1.86563*LN(F5742)+1.0563*LN(G5742))</f>
        <v>1.285292313179332E-2</v>
      </c>
      <c r="L5742" t="s">
        <v>13</v>
      </c>
    </row>
    <row r="5743" spans="1:12" hidden="1" x14ac:dyDescent="0.3">
      <c r="A5743">
        <v>69</v>
      </c>
      <c r="B5743">
        <v>168</v>
      </c>
      <c r="C5743">
        <v>1</v>
      </c>
      <c r="D5743">
        <v>24</v>
      </c>
      <c r="E5743" t="s">
        <v>12</v>
      </c>
      <c r="F5743">
        <v>15</v>
      </c>
      <c r="G5743">
        <v>6</v>
      </c>
      <c r="J5743" s="1">
        <f t="shared" si="1246"/>
        <v>1.7671458676442587E-2</v>
      </c>
      <c r="K5743" s="2">
        <f t="shared" ref="K5743:K5744" si="1258">EXP(-9.7663+1.83097*LN(F5743)+1.09511*LN(G5743))</f>
        <v>5.8089659363338444E-2</v>
      </c>
      <c r="L5743" t="s">
        <v>13</v>
      </c>
    </row>
    <row r="5744" spans="1:12" hidden="1" x14ac:dyDescent="0.3">
      <c r="A5744">
        <v>69</v>
      </c>
      <c r="B5744">
        <v>168</v>
      </c>
      <c r="C5744">
        <v>1</v>
      </c>
      <c r="D5744">
        <v>24</v>
      </c>
      <c r="E5744" t="s">
        <v>12</v>
      </c>
      <c r="F5744">
        <v>10</v>
      </c>
      <c r="G5744">
        <v>6</v>
      </c>
      <c r="J5744" s="1">
        <f t="shared" si="1246"/>
        <v>7.8539816339744835E-3</v>
      </c>
      <c r="K5744" s="2">
        <f t="shared" si="1258"/>
        <v>2.7649101142956961E-2</v>
      </c>
      <c r="L5744" t="s">
        <v>13</v>
      </c>
    </row>
    <row r="5745" spans="1:12" hidden="1" x14ac:dyDescent="0.3">
      <c r="A5745">
        <v>69</v>
      </c>
      <c r="B5745">
        <v>168</v>
      </c>
      <c r="C5745">
        <v>1</v>
      </c>
      <c r="D5745">
        <v>24</v>
      </c>
      <c r="E5745" t="s">
        <v>18</v>
      </c>
      <c r="F5745">
        <v>5</v>
      </c>
      <c r="G5745">
        <v>6</v>
      </c>
      <c r="J5745" s="1">
        <f t="shared" si="1246"/>
        <v>1.9634954084936209E-3</v>
      </c>
      <c r="K5745" s="2">
        <f>EXP(-9.81042+1.86563*LN(F5745)+1.0563*LN(G5745))</f>
        <v>7.3344795804612326E-3</v>
      </c>
      <c r="L5745" t="s">
        <v>13</v>
      </c>
    </row>
    <row r="5746" spans="1:12" hidden="1" x14ac:dyDescent="0.3">
      <c r="A5746">
        <v>69</v>
      </c>
      <c r="B5746">
        <v>168</v>
      </c>
      <c r="C5746">
        <v>1</v>
      </c>
      <c r="D5746">
        <v>10</v>
      </c>
      <c r="E5746" t="s">
        <v>12</v>
      </c>
      <c r="F5746">
        <v>5</v>
      </c>
      <c r="G5746">
        <v>3</v>
      </c>
      <c r="J5746" s="1">
        <f t="shared" si="1246"/>
        <v>1.9634954084936209E-3</v>
      </c>
      <c r="K5746" s="2">
        <f>EXP(-9.7663+1.83097*LN(F5746)+1.09511*LN(G5746))</f>
        <v>3.6378364277704512E-3</v>
      </c>
      <c r="L5746" t="s">
        <v>13</v>
      </c>
    </row>
    <row r="5747" spans="1:12" hidden="1" x14ac:dyDescent="0.3">
      <c r="A5747">
        <v>69</v>
      </c>
      <c r="B5747">
        <v>168</v>
      </c>
      <c r="C5747">
        <v>1</v>
      </c>
      <c r="D5747">
        <v>24</v>
      </c>
      <c r="E5747" t="s">
        <v>18</v>
      </c>
      <c r="F5747">
        <v>5</v>
      </c>
      <c r="G5747">
        <v>3</v>
      </c>
      <c r="J5747" s="1">
        <f t="shared" si="1246"/>
        <v>1.9634954084936209E-3</v>
      </c>
      <c r="K5747" s="2">
        <f t="shared" ref="K5747:K5748" si="1259">EXP(-9.81042+1.86563*LN(F5747)+1.0563*LN(G5747))</f>
        <v>3.5268851656513989E-3</v>
      </c>
      <c r="L5747" t="s">
        <v>13</v>
      </c>
    </row>
    <row r="5748" spans="1:12" hidden="1" x14ac:dyDescent="0.3">
      <c r="A5748">
        <v>69</v>
      </c>
      <c r="B5748">
        <v>168</v>
      </c>
      <c r="C5748">
        <v>1</v>
      </c>
      <c r="D5748">
        <v>24</v>
      </c>
      <c r="E5748" t="s">
        <v>18</v>
      </c>
      <c r="F5748">
        <v>10</v>
      </c>
      <c r="G5748">
        <v>6</v>
      </c>
      <c r="J5748" s="1">
        <f t="shared" si="1246"/>
        <v>7.8539816339744835E-3</v>
      </c>
      <c r="K5748" s="2">
        <f t="shared" si="1259"/>
        <v>2.6728826664807165E-2</v>
      </c>
      <c r="L5748" t="s">
        <v>13</v>
      </c>
    </row>
    <row r="5749" spans="1:12" hidden="1" x14ac:dyDescent="0.3">
      <c r="A5749">
        <v>69</v>
      </c>
      <c r="B5749">
        <v>168</v>
      </c>
      <c r="C5749">
        <v>1</v>
      </c>
      <c r="D5749">
        <v>22</v>
      </c>
      <c r="E5749" t="s">
        <v>15</v>
      </c>
      <c r="F5749">
        <v>5</v>
      </c>
      <c r="G5749">
        <v>3</v>
      </c>
      <c r="J5749" s="1">
        <f t="shared" si="1246"/>
        <v>1.9634954084936209E-3</v>
      </c>
      <c r="K5749" s="2">
        <f t="shared" ref="K5749:K5756" si="1260">EXP(-9.7663+1.83097*LN(F5749)+1.09511*LN(G5749))</f>
        <v>3.6378364277704512E-3</v>
      </c>
      <c r="L5749" t="s">
        <v>13</v>
      </c>
    </row>
    <row r="5750" spans="1:12" hidden="1" x14ac:dyDescent="0.3">
      <c r="A5750">
        <v>69</v>
      </c>
      <c r="B5750">
        <v>168</v>
      </c>
      <c r="C5750">
        <v>1</v>
      </c>
      <c r="D5750">
        <v>24</v>
      </c>
      <c r="E5750" t="s">
        <v>12</v>
      </c>
      <c r="F5750">
        <v>15</v>
      </c>
      <c r="G5750">
        <v>6</v>
      </c>
      <c r="J5750" s="1">
        <f t="shared" si="1246"/>
        <v>1.7671458676442587E-2</v>
      </c>
      <c r="K5750" s="2">
        <f t="shared" si="1260"/>
        <v>5.8089659363338444E-2</v>
      </c>
      <c r="L5750" t="s">
        <v>13</v>
      </c>
    </row>
    <row r="5751" spans="1:12" hidden="1" x14ac:dyDescent="0.3">
      <c r="A5751">
        <v>69</v>
      </c>
      <c r="B5751">
        <v>168</v>
      </c>
      <c r="C5751">
        <v>1</v>
      </c>
      <c r="D5751">
        <v>10</v>
      </c>
      <c r="E5751" t="s">
        <v>12</v>
      </c>
      <c r="F5751">
        <v>25</v>
      </c>
      <c r="G5751">
        <v>6</v>
      </c>
      <c r="J5751" s="1">
        <f t="shared" si="1246"/>
        <v>4.9087385212340517E-2</v>
      </c>
      <c r="K5751" s="2">
        <f t="shared" si="1260"/>
        <v>0.14801210491524977</v>
      </c>
      <c r="L5751" t="s">
        <v>17</v>
      </c>
    </row>
    <row r="5752" spans="1:12" hidden="1" x14ac:dyDescent="0.3">
      <c r="A5752">
        <v>69</v>
      </c>
      <c r="B5752">
        <v>168</v>
      </c>
      <c r="C5752">
        <v>1</v>
      </c>
      <c r="D5752">
        <v>24</v>
      </c>
      <c r="E5752" t="s">
        <v>15</v>
      </c>
      <c r="F5752">
        <v>5</v>
      </c>
      <c r="G5752">
        <v>3</v>
      </c>
      <c r="J5752" s="1">
        <f t="shared" si="1246"/>
        <v>1.9634954084936209E-3</v>
      </c>
      <c r="K5752" s="2">
        <f t="shared" si="1260"/>
        <v>3.6378364277704512E-3</v>
      </c>
      <c r="L5752" t="s">
        <v>13</v>
      </c>
    </row>
    <row r="5753" spans="1:12" hidden="1" x14ac:dyDescent="0.3">
      <c r="A5753">
        <v>69</v>
      </c>
      <c r="B5753">
        <v>168</v>
      </c>
      <c r="C5753">
        <v>1</v>
      </c>
      <c r="D5753">
        <v>24</v>
      </c>
      <c r="E5753" t="s">
        <v>12</v>
      </c>
      <c r="F5753">
        <v>15</v>
      </c>
      <c r="G5753">
        <v>6</v>
      </c>
      <c r="J5753" s="1">
        <f t="shared" si="1246"/>
        <v>1.7671458676442587E-2</v>
      </c>
      <c r="K5753" s="2">
        <f t="shared" si="1260"/>
        <v>5.8089659363338444E-2</v>
      </c>
      <c r="L5753" t="s">
        <v>13</v>
      </c>
    </row>
    <row r="5754" spans="1:12" hidden="1" x14ac:dyDescent="0.3">
      <c r="A5754">
        <v>69</v>
      </c>
      <c r="B5754">
        <v>168</v>
      </c>
      <c r="C5754">
        <v>1</v>
      </c>
      <c r="D5754">
        <v>24</v>
      </c>
      <c r="E5754" t="s">
        <v>12</v>
      </c>
      <c r="F5754">
        <v>10</v>
      </c>
      <c r="G5754">
        <v>6</v>
      </c>
      <c r="J5754" s="1">
        <f t="shared" si="1246"/>
        <v>7.8539816339744835E-3</v>
      </c>
      <c r="K5754" s="2">
        <f t="shared" si="1260"/>
        <v>2.7649101142956961E-2</v>
      </c>
      <c r="L5754" t="s">
        <v>13</v>
      </c>
    </row>
    <row r="5755" spans="1:12" hidden="1" x14ac:dyDescent="0.3">
      <c r="A5755">
        <v>69</v>
      </c>
      <c r="B5755">
        <v>168</v>
      </c>
      <c r="C5755">
        <v>1</v>
      </c>
      <c r="D5755">
        <v>24</v>
      </c>
      <c r="E5755" t="s">
        <v>12</v>
      </c>
      <c r="F5755">
        <v>10</v>
      </c>
      <c r="G5755">
        <v>6</v>
      </c>
      <c r="J5755" s="1">
        <f t="shared" si="1246"/>
        <v>7.8539816339744835E-3</v>
      </c>
      <c r="K5755" s="2">
        <f t="shared" si="1260"/>
        <v>2.7649101142956961E-2</v>
      </c>
      <c r="L5755" t="s">
        <v>13</v>
      </c>
    </row>
    <row r="5756" spans="1:12" hidden="1" x14ac:dyDescent="0.3">
      <c r="A5756">
        <v>69</v>
      </c>
      <c r="B5756">
        <v>168</v>
      </c>
      <c r="C5756">
        <v>1</v>
      </c>
      <c r="D5756">
        <v>24</v>
      </c>
      <c r="E5756" t="s">
        <v>12</v>
      </c>
      <c r="F5756">
        <v>15</v>
      </c>
      <c r="G5756">
        <v>6</v>
      </c>
      <c r="J5756" s="1">
        <f t="shared" si="1246"/>
        <v>1.7671458676442587E-2</v>
      </c>
      <c r="K5756" s="2">
        <f t="shared" si="1260"/>
        <v>5.8089659363338444E-2</v>
      </c>
      <c r="L5756" t="s">
        <v>13</v>
      </c>
    </row>
    <row r="5757" spans="1:12" hidden="1" x14ac:dyDescent="0.3">
      <c r="A5757">
        <v>69</v>
      </c>
      <c r="B5757">
        <v>168</v>
      </c>
      <c r="C5757">
        <v>1</v>
      </c>
      <c r="D5757">
        <v>24</v>
      </c>
      <c r="E5757" t="s">
        <v>18</v>
      </c>
      <c r="F5757">
        <v>15</v>
      </c>
      <c r="G5757">
        <v>6</v>
      </c>
      <c r="J5757" s="1">
        <f t="shared" si="1246"/>
        <v>1.7671458676442587E-2</v>
      </c>
      <c r="K5757" s="2">
        <f>EXP(-9.81042+1.86563*LN(F5757)+1.0563*LN(G5757))</f>
        <v>5.6950957515054322E-2</v>
      </c>
      <c r="L5757" t="s">
        <v>13</v>
      </c>
    </row>
    <row r="5758" spans="1:12" hidden="1" x14ac:dyDescent="0.3">
      <c r="A5758">
        <v>69</v>
      </c>
      <c r="B5758">
        <v>168</v>
      </c>
      <c r="C5758">
        <v>1</v>
      </c>
      <c r="D5758">
        <v>24</v>
      </c>
      <c r="E5758" t="s">
        <v>12</v>
      </c>
      <c r="F5758">
        <v>15</v>
      </c>
      <c r="G5758">
        <v>6</v>
      </c>
      <c r="J5758" s="1">
        <f t="shared" si="1246"/>
        <v>1.7671458676442587E-2</v>
      </c>
      <c r="K5758" s="2">
        <f t="shared" ref="K5758:K5761" si="1261">EXP(-9.7663+1.83097*LN(F5758)+1.09511*LN(G5758))</f>
        <v>5.8089659363338444E-2</v>
      </c>
      <c r="L5758" t="s">
        <v>13</v>
      </c>
    </row>
    <row r="5759" spans="1:12" hidden="1" x14ac:dyDescent="0.3">
      <c r="A5759">
        <v>69</v>
      </c>
      <c r="B5759">
        <v>177</v>
      </c>
      <c r="C5759">
        <v>1</v>
      </c>
      <c r="D5759">
        <v>24</v>
      </c>
      <c r="E5759" t="s">
        <v>12</v>
      </c>
      <c r="F5759">
        <v>15</v>
      </c>
      <c r="G5759">
        <v>6</v>
      </c>
      <c r="J5759" s="1">
        <f t="shared" si="1246"/>
        <v>1.7671458676442587E-2</v>
      </c>
      <c r="K5759" s="2">
        <f t="shared" si="1261"/>
        <v>5.8089659363338444E-2</v>
      </c>
      <c r="L5759" t="s">
        <v>13</v>
      </c>
    </row>
    <row r="5760" spans="1:12" hidden="1" x14ac:dyDescent="0.3">
      <c r="A5760">
        <v>69</v>
      </c>
      <c r="B5760">
        <v>177</v>
      </c>
      <c r="C5760">
        <v>1</v>
      </c>
      <c r="D5760">
        <v>24</v>
      </c>
      <c r="E5760" t="s">
        <v>12</v>
      </c>
      <c r="F5760">
        <v>15</v>
      </c>
      <c r="G5760">
        <v>6</v>
      </c>
      <c r="J5760" s="1">
        <f t="shared" si="1246"/>
        <v>1.7671458676442587E-2</v>
      </c>
      <c r="K5760" s="2">
        <f t="shared" si="1261"/>
        <v>5.8089659363338444E-2</v>
      </c>
      <c r="L5760" t="s">
        <v>13</v>
      </c>
    </row>
    <row r="5761" spans="1:12" hidden="1" x14ac:dyDescent="0.3">
      <c r="A5761">
        <v>69</v>
      </c>
      <c r="B5761">
        <v>177</v>
      </c>
      <c r="C5761">
        <v>1</v>
      </c>
      <c r="D5761">
        <v>24</v>
      </c>
      <c r="E5761" t="s">
        <v>12</v>
      </c>
      <c r="F5761">
        <v>10</v>
      </c>
      <c r="G5761">
        <v>6</v>
      </c>
      <c r="J5761" s="1">
        <f t="shared" si="1246"/>
        <v>7.8539816339744835E-3</v>
      </c>
      <c r="K5761" s="2">
        <f t="shared" si="1261"/>
        <v>2.7649101142956961E-2</v>
      </c>
      <c r="L5761" t="s">
        <v>13</v>
      </c>
    </row>
    <row r="5762" spans="1:12" hidden="1" x14ac:dyDescent="0.3">
      <c r="A5762">
        <v>69</v>
      </c>
      <c r="B5762">
        <v>177</v>
      </c>
      <c r="C5762">
        <v>1</v>
      </c>
      <c r="D5762">
        <v>24</v>
      </c>
      <c r="E5762" t="s">
        <v>18</v>
      </c>
      <c r="F5762">
        <v>5</v>
      </c>
      <c r="G5762">
        <v>6</v>
      </c>
      <c r="J5762" s="1">
        <f t="shared" si="1246"/>
        <v>1.9634954084936209E-3</v>
      </c>
      <c r="K5762" s="2">
        <f>EXP(-9.81042+1.86563*LN(F5762)+1.0563*LN(G5762))</f>
        <v>7.3344795804612326E-3</v>
      </c>
      <c r="L5762" t="s">
        <v>13</v>
      </c>
    </row>
    <row r="5763" spans="1:12" hidden="1" x14ac:dyDescent="0.3">
      <c r="A5763">
        <v>69</v>
      </c>
      <c r="B5763">
        <v>177</v>
      </c>
      <c r="C5763">
        <v>1</v>
      </c>
      <c r="D5763">
        <v>10</v>
      </c>
      <c r="E5763" t="s">
        <v>12</v>
      </c>
      <c r="F5763">
        <v>5</v>
      </c>
      <c r="G5763">
        <v>3</v>
      </c>
      <c r="J5763" s="1">
        <f t="shared" ref="J5763:J5826" si="1262">((F5763*F5763/10000)*(PI()/4*C5763))</f>
        <v>1.9634954084936209E-3</v>
      </c>
      <c r="K5763" s="2">
        <f>EXP(-9.7663+1.83097*LN(F5763)+1.09511*LN(G5763))</f>
        <v>3.6378364277704512E-3</v>
      </c>
      <c r="L5763" t="s">
        <v>13</v>
      </c>
    </row>
    <row r="5764" spans="1:12" hidden="1" x14ac:dyDescent="0.3">
      <c r="A5764">
        <v>69</v>
      </c>
      <c r="B5764">
        <v>177</v>
      </c>
      <c r="C5764">
        <v>1</v>
      </c>
      <c r="D5764">
        <v>24</v>
      </c>
      <c r="E5764" t="s">
        <v>18</v>
      </c>
      <c r="F5764">
        <v>5</v>
      </c>
      <c r="G5764">
        <v>3</v>
      </c>
      <c r="J5764" s="1">
        <f t="shared" si="1262"/>
        <v>1.9634954084936209E-3</v>
      </c>
      <c r="K5764" s="2">
        <f t="shared" ref="K5764:K5765" si="1263">EXP(-9.81042+1.86563*LN(F5764)+1.0563*LN(G5764))</f>
        <v>3.5268851656513989E-3</v>
      </c>
      <c r="L5764" t="s">
        <v>13</v>
      </c>
    </row>
    <row r="5765" spans="1:12" hidden="1" x14ac:dyDescent="0.3">
      <c r="A5765">
        <v>69</v>
      </c>
      <c r="B5765">
        <v>177</v>
      </c>
      <c r="C5765">
        <v>1</v>
      </c>
      <c r="D5765">
        <v>2</v>
      </c>
      <c r="E5765" t="s">
        <v>16</v>
      </c>
      <c r="F5765">
        <v>10</v>
      </c>
      <c r="G5765">
        <v>10</v>
      </c>
      <c r="J5765" s="1">
        <f t="shared" si="1262"/>
        <v>7.8539816339744835E-3</v>
      </c>
      <c r="K5765" s="2">
        <f t="shared" si="1263"/>
        <v>4.5847824058857317E-2</v>
      </c>
      <c r="L5765" t="s">
        <v>13</v>
      </c>
    </row>
    <row r="5766" spans="1:12" hidden="1" x14ac:dyDescent="0.3">
      <c r="A5766">
        <v>69</v>
      </c>
      <c r="B5766">
        <v>177</v>
      </c>
      <c r="C5766">
        <v>1</v>
      </c>
      <c r="D5766">
        <v>22</v>
      </c>
      <c r="E5766" t="s">
        <v>15</v>
      </c>
      <c r="F5766">
        <v>5</v>
      </c>
      <c r="G5766">
        <v>3</v>
      </c>
      <c r="J5766" s="1">
        <f t="shared" si="1262"/>
        <v>1.9634954084936209E-3</v>
      </c>
      <c r="K5766" s="2">
        <f t="shared" ref="K5766:K5770" si="1264">EXP(-9.7663+1.83097*LN(F5766)+1.09511*LN(G5766))</f>
        <v>3.6378364277704512E-3</v>
      </c>
      <c r="L5766" t="s">
        <v>13</v>
      </c>
    </row>
    <row r="5767" spans="1:12" hidden="1" x14ac:dyDescent="0.3">
      <c r="A5767">
        <v>69</v>
      </c>
      <c r="B5767">
        <v>177</v>
      </c>
      <c r="C5767">
        <v>1</v>
      </c>
      <c r="D5767">
        <v>24</v>
      </c>
      <c r="E5767" t="s">
        <v>12</v>
      </c>
      <c r="F5767">
        <v>15</v>
      </c>
      <c r="G5767">
        <v>6</v>
      </c>
      <c r="J5767" s="1">
        <f t="shared" si="1262"/>
        <v>1.7671458676442587E-2</v>
      </c>
      <c r="K5767" s="2">
        <f t="shared" si="1264"/>
        <v>5.8089659363338444E-2</v>
      </c>
      <c r="L5767" t="s">
        <v>13</v>
      </c>
    </row>
    <row r="5768" spans="1:12" hidden="1" x14ac:dyDescent="0.3">
      <c r="A5768">
        <v>69</v>
      </c>
      <c r="B5768">
        <v>177</v>
      </c>
      <c r="C5768">
        <v>1</v>
      </c>
      <c r="D5768">
        <v>24</v>
      </c>
      <c r="E5768" t="s">
        <v>12</v>
      </c>
      <c r="F5768">
        <v>10</v>
      </c>
      <c r="G5768">
        <v>6</v>
      </c>
      <c r="J5768" s="1">
        <f t="shared" si="1262"/>
        <v>7.8539816339744835E-3</v>
      </c>
      <c r="K5768" s="2">
        <f t="shared" si="1264"/>
        <v>2.7649101142956961E-2</v>
      </c>
      <c r="L5768" t="s">
        <v>13</v>
      </c>
    </row>
    <row r="5769" spans="1:12" hidden="1" x14ac:dyDescent="0.3">
      <c r="A5769">
        <v>69</v>
      </c>
      <c r="B5769">
        <v>177</v>
      </c>
      <c r="C5769">
        <v>1</v>
      </c>
      <c r="D5769">
        <v>24</v>
      </c>
      <c r="E5769" t="s">
        <v>12</v>
      </c>
      <c r="F5769">
        <v>10</v>
      </c>
      <c r="G5769">
        <v>6</v>
      </c>
      <c r="J5769" s="1">
        <f t="shared" si="1262"/>
        <v>7.8539816339744835E-3</v>
      </c>
      <c r="K5769" s="2">
        <f t="shared" si="1264"/>
        <v>2.7649101142956961E-2</v>
      </c>
      <c r="L5769" t="s">
        <v>13</v>
      </c>
    </row>
    <row r="5770" spans="1:12" hidden="1" x14ac:dyDescent="0.3">
      <c r="A5770">
        <v>69</v>
      </c>
      <c r="B5770">
        <v>177</v>
      </c>
      <c r="C5770">
        <v>1</v>
      </c>
      <c r="D5770">
        <v>24</v>
      </c>
      <c r="E5770" t="s">
        <v>12</v>
      </c>
      <c r="F5770">
        <v>15</v>
      </c>
      <c r="G5770">
        <v>6</v>
      </c>
      <c r="J5770" s="1">
        <f t="shared" si="1262"/>
        <v>1.7671458676442587E-2</v>
      </c>
      <c r="K5770" s="2">
        <f t="shared" si="1264"/>
        <v>5.8089659363338444E-2</v>
      </c>
      <c r="L5770" t="s">
        <v>13</v>
      </c>
    </row>
    <row r="5771" spans="1:12" hidden="1" x14ac:dyDescent="0.3">
      <c r="A5771">
        <v>69</v>
      </c>
      <c r="B5771">
        <v>177</v>
      </c>
      <c r="C5771">
        <v>1</v>
      </c>
      <c r="D5771">
        <v>2</v>
      </c>
      <c r="E5771" t="s">
        <v>16</v>
      </c>
      <c r="F5771">
        <v>15</v>
      </c>
      <c r="G5771">
        <v>6</v>
      </c>
      <c r="J5771" s="1">
        <f t="shared" si="1262"/>
        <v>1.7671458676442587E-2</v>
      </c>
      <c r="K5771" s="2">
        <f t="shared" ref="K5771:K5772" si="1265">EXP(-9.81042+1.86563*LN(F5771)+1.0563*LN(G5771))</f>
        <v>5.6950957515054322E-2</v>
      </c>
      <c r="L5771" t="s">
        <v>13</v>
      </c>
    </row>
    <row r="5772" spans="1:12" hidden="1" x14ac:dyDescent="0.3">
      <c r="A5772">
        <v>69</v>
      </c>
      <c r="B5772">
        <v>177</v>
      </c>
      <c r="C5772">
        <v>1</v>
      </c>
      <c r="D5772">
        <v>2</v>
      </c>
      <c r="E5772" t="s">
        <v>16</v>
      </c>
      <c r="F5772">
        <v>15</v>
      </c>
      <c r="G5772">
        <v>10</v>
      </c>
      <c r="J5772" s="1">
        <f t="shared" si="1262"/>
        <v>1.7671458676442587E-2</v>
      </c>
      <c r="K5772" s="2">
        <f t="shared" si="1265"/>
        <v>9.7687695493628809E-2</v>
      </c>
      <c r="L5772" t="s">
        <v>13</v>
      </c>
    </row>
    <row r="5773" spans="1:12" hidden="1" x14ac:dyDescent="0.3">
      <c r="A5773">
        <v>69</v>
      </c>
      <c r="B5773">
        <v>177</v>
      </c>
      <c r="C5773">
        <v>1</v>
      </c>
      <c r="D5773">
        <v>24</v>
      </c>
      <c r="E5773" t="s">
        <v>12</v>
      </c>
      <c r="F5773">
        <v>5</v>
      </c>
      <c r="G5773">
        <v>6</v>
      </c>
      <c r="J5773" s="1">
        <f t="shared" si="1262"/>
        <v>1.9634954084936209E-3</v>
      </c>
      <c r="K5773" s="2">
        <f>EXP(-9.7663+1.83097*LN(F5773)+1.09511*LN(G5773))</f>
        <v>7.7714870209617563E-3</v>
      </c>
      <c r="L5773" t="s">
        <v>13</v>
      </c>
    </row>
    <row r="5774" spans="1:12" hidden="1" x14ac:dyDescent="0.3">
      <c r="A5774">
        <v>69</v>
      </c>
      <c r="B5774">
        <v>177</v>
      </c>
      <c r="C5774">
        <v>1</v>
      </c>
      <c r="D5774">
        <v>2</v>
      </c>
      <c r="E5774" t="s">
        <v>16</v>
      </c>
      <c r="F5774">
        <v>10</v>
      </c>
      <c r="G5774">
        <v>10</v>
      </c>
      <c r="J5774" s="1">
        <f t="shared" si="1262"/>
        <v>7.8539816339744835E-3</v>
      </c>
      <c r="K5774" s="2">
        <f>EXP(-9.81042+1.86563*LN(F5774)+1.0563*LN(G5774))</f>
        <v>4.5847824058857317E-2</v>
      </c>
      <c r="L5774" t="s">
        <v>13</v>
      </c>
    </row>
    <row r="5775" spans="1:12" hidden="1" x14ac:dyDescent="0.3">
      <c r="A5775">
        <v>69</v>
      </c>
      <c r="B5775">
        <v>177</v>
      </c>
      <c r="C5775">
        <v>1</v>
      </c>
      <c r="D5775">
        <v>24</v>
      </c>
      <c r="E5775" t="s">
        <v>12</v>
      </c>
      <c r="F5775">
        <v>10</v>
      </c>
      <c r="G5775">
        <v>6</v>
      </c>
      <c r="J5775" s="1">
        <f t="shared" si="1262"/>
        <v>7.8539816339744835E-3</v>
      </c>
      <c r="K5775" s="2">
        <f t="shared" ref="K5775:K5777" si="1266">EXP(-9.7663+1.83097*LN(F5775)+1.09511*LN(G5775))</f>
        <v>2.7649101142956961E-2</v>
      </c>
      <c r="L5775" t="s">
        <v>13</v>
      </c>
    </row>
    <row r="5776" spans="1:12" hidden="1" x14ac:dyDescent="0.3">
      <c r="A5776">
        <v>69</v>
      </c>
      <c r="B5776">
        <v>177</v>
      </c>
      <c r="C5776">
        <v>1</v>
      </c>
      <c r="D5776">
        <v>24</v>
      </c>
      <c r="E5776" t="s">
        <v>12</v>
      </c>
      <c r="F5776">
        <v>10</v>
      </c>
      <c r="G5776">
        <v>6</v>
      </c>
      <c r="J5776" s="1">
        <f t="shared" si="1262"/>
        <v>7.8539816339744835E-3</v>
      </c>
      <c r="K5776" s="2">
        <f t="shared" si="1266"/>
        <v>2.7649101142956961E-2</v>
      </c>
      <c r="L5776" t="s">
        <v>13</v>
      </c>
    </row>
    <row r="5777" spans="1:12" hidden="1" x14ac:dyDescent="0.3">
      <c r="A5777">
        <v>69</v>
      </c>
      <c r="B5777">
        <v>177</v>
      </c>
      <c r="C5777">
        <v>1</v>
      </c>
      <c r="D5777">
        <v>24</v>
      </c>
      <c r="E5777" t="s">
        <v>12</v>
      </c>
      <c r="F5777">
        <v>15</v>
      </c>
      <c r="G5777">
        <v>6</v>
      </c>
      <c r="J5777" s="1">
        <f t="shared" si="1262"/>
        <v>1.7671458676442587E-2</v>
      </c>
      <c r="K5777" s="2">
        <f t="shared" si="1266"/>
        <v>5.8089659363338444E-2</v>
      </c>
      <c r="L5777" t="s">
        <v>13</v>
      </c>
    </row>
    <row r="5778" spans="1:12" hidden="1" x14ac:dyDescent="0.3">
      <c r="A5778">
        <v>69</v>
      </c>
      <c r="B5778">
        <v>177</v>
      </c>
      <c r="C5778">
        <v>1</v>
      </c>
      <c r="D5778">
        <v>24</v>
      </c>
      <c r="E5778" t="s">
        <v>18</v>
      </c>
      <c r="F5778">
        <v>15</v>
      </c>
      <c r="G5778">
        <v>6</v>
      </c>
      <c r="J5778" s="1">
        <f t="shared" si="1262"/>
        <v>1.7671458676442587E-2</v>
      </c>
      <c r="K5778" s="2">
        <f t="shared" ref="K5778:K5779" si="1267">EXP(-9.81042+1.86563*LN(F5778)+1.0563*LN(G5778))</f>
        <v>5.6950957515054322E-2</v>
      </c>
      <c r="L5778" t="s">
        <v>13</v>
      </c>
    </row>
    <row r="5779" spans="1:12" hidden="1" x14ac:dyDescent="0.3">
      <c r="A5779">
        <v>69</v>
      </c>
      <c r="B5779">
        <v>177</v>
      </c>
      <c r="C5779">
        <v>1</v>
      </c>
      <c r="D5779">
        <v>24</v>
      </c>
      <c r="E5779" t="s">
        <v>18</v>
      </c>
      <c r="F5779">
        <v>15</v>
      </c>
      <c r="G5779">
        <v>6</v>
      </c>
      <c r="J5779" s="1">
        <f t="shared" si="1262"/>
        <v>1.7671458676442587E-2</v>
      </c>
      <c r="K5779" s="2">
        <f t="shared" si="1267"/>
        <v>5.6950957515054322E-2</v>
      </c>
      <c r="L5779" t="s">
        <v>13</v>
      </c>
    </row>
    <row r="5780" spans="1:12" hidden="1" x14ac:dyDescent="0.3">
      <c r="A5780">
        <v>69</v>
      </c>
      <c r="B5780">
        <v>177</v>
      </c>
      <c r="C5780">
        <v>1</v>
      </c>
      <c r="D5780">
        <v>24</v>
      </c>
      <c r="E5780" t="s">
        <v>12</v>
      </c>
      <c r="F5780">
        <v>15</v>
      </c>
      <c r="G5780">
        <v>6</v>
      </c>
      <c r="J5780" s="1">
        <f t="shared" si="1262"/>
        <v>1.7671458676442587E-2</v>
      </c>
      <c r="K5780" s="2">
        <f>EXP(-9.7663+1.83097*LN(F5780)+1.09511*LN(G5780))</f>
        <v>5.8089659363338444E-2</v>
      </c>
      <c r="L5780" t="s">
        <v>13</v>
      </c>
    </row>
    <row r="5781" spans="1:12" hidden="1" x14ac:dyDescent="0.3">
      <c r="A5781">
        <v>69</v>
      </c>
      <c r="B5781">
        <v>177</v>
      </c>
      <c r="C5781">
        <v>1</v>
      </c>
      <c r="D5781">
        <v>24</v>
      </c>
      <c r="E5781" t="s">
        <v>18</v>
      </c>
      <c r="F5781">
        <v>10</v>
      </c>
      <c r="G5781">
        <v>6</v>
      </c>
      <c r="J5781" s="1">
        <f t="shared" si="1262"/>
        <v>7.8539816339744835E-3</v>
      </c>
      <c r="K5781" s="2">
        <f t="shared" ref="K5781:K5782" si="1268">EXP(-9.81042+1.86563*LN(F5781)+1.0563*LN(G5781))</f>
        <v>2.6728826664807165E-2</v>
      </c>
      <c r="L5781" t="s">
        <v>13</v>
      </c>
    </row>
    <row r="5782" spans="1:12" hidden="1" x14ac:dyDescent="0.3">
      <c r="A5782">
        <v>69</v>
      </c>
      <c r="B5782">
        <v>177</v>
      </c>
      <c r="C5782">
        <v>1</v>
      </c>
      <c r="D5782">
        <v>24</v>
      </c>
      <c r="E5782" t="s">
        <v>18</v>
      </c>
      <c r="F5782">
        <v>10</v>
      </c>
      <c r="G5782">
        <v>6</v>
      </c>
      <c r="J5782" s="1">
        <f t="shared" si="1262"/>
        <v>7.8539816339744835E-3</v>
      </c>
      <c r="K5782" s="2">
        <f t="shared" si="1268"/>
        <v>2.6728826664807165E-2</v>
      </c>
      <c r="L5782" t="s">
        <v>13</v>
      </c>
    </row>
    <row r="5783" spans="1:12" hidden="1" x14ac:dyDescent="0.3">
      <c r="A5783">
        <v>69</v>
      </c>
      <c r="B5783">
        <v>177</v>
      </c>
      <c r="C5783">
        <v>1</v>
      </c>
      <c r="D5783">
        <v>14</v>
      </c>
      <c r="E5783" t="s">
        <v>14</v>
      </c>
      <c r="F5783">
        <v>5</v>
      </c>
      <c r="G5783">
        <v>3</v>
      </c>
      <c r="J5783" s="1">
        <f t="shared" si="1262"/>
        <v>1.9634954084936209E-3</v>
      </c>
      <c r="K5783" s="2">
        <f t="shared" ref="K5783:K5784" si="1269">EXP(-9.7663+1.83097*LN(F5783)+1.09511*LN(G5783))</f>
        <v>3.6378364277704512E-3</v>
      </c>
      <c r="L5783" t="s">
        <v>13</v>
      </c>
    </row>
    <row r="5784" spans="1:12" hidden="1" x14ac:dyDescent="0.3">
      <c r="A5784">
        <v>69</v>
      </c>
      <c r="B5784">
        <v>177</v>
      </c>
      <c r="C5784">
        <v>1</v>
      </c>
      <c r="D5784">
        <v>14</v>
      </c>
      <c r="E5784" t="s">
        <v>14</v>
      </c>
      <c r="F5784">
        <v>5</v>
      </c>
      <c r="G5784">
        <v>3</v>
      </c>
      <c r="J5784" s="1">
        <f t="shared" si="1262"/>
        <v>1.9634954084936209E-3</v>
      </c>
      <c r="K5784" s="2">
        <f t="shared" si="1269"/>
        <v>3.6378364277704512E-3</v>
      </c>
      <c r="L5784" t="s">
        <v>13</v>
      </c>
    </row>
    <row r="5785" spans="1:12" hidden="1" x14ac:dyDescent="0.3">
      <c r="A5785">
        <v>69</v>
      </c>
      <c r="B5785">
        <v>177</v>
      </c>
      <c r="C5785">
        <v>1</v>
      </c>
      <c r="D5785">
        <v>24</v>
      </c>
      <c r="E5785" t="s">
        <v>18</v>
      </c>
      <c r="F5785">
        <v>15</v>
      </c>
      <c r="G5785">
        <v>6</v>
      </c>
      <c r="J5785" s="1">
        <f t="shared" si="1262"/>
        <v>1.7671458676442587E-2</v>
      </c>
      <c r="K5785" s="2">
        <f t="shared" ref="K5785:K5786" si="1270">EXP(-9.81042+1.86563*LN(F5785)+1.0563*LN(G5785))</f>
        <v>5.6950957515054322E-2</v>
      </c>
      <c r="L5785" t="s">
        <v>13</v>
      </c>
    </row>
    <row r="5786" spans="1:12" hidden="1" x14ac:dyDescent="0.3">
      <c r="A5786">
        <v>69</v>
      </c>
      <c r="B5786">
        <v>177</v>
      </c>
      <c r="C5786">
        <v>1</v>
      </c>
      <c r="D5786">
        <v>24</v>
      </c>
      <c r="E5786" t="s">
        <v>18</v>
      </c>
      <c r="F5786">
        <v>10</v>
      </c>
      <c r="G5786">
        <v>6</v>
      </c>
      <c r="J5786" s="1">
        <f t="shared" si="1262"/>
        <v>7.8539816339744835E-3</v>
      </c>
      <c r="K5786" s="2">
        <f t="shared" si="1270"/>
        <v>2.6728826664807165E-2</v>
      </c>
      <c r="L5786" t="s">
        <v>13</v>
      </c>
    </row>
    <row r="5787" spans="1:12" hidden="1" x14ac:dyDescent="0.3">
      <c r="A5787">
        <v>69</v>
      </c>
      <c r="B5787">
        <v>177</v>
      </c>
      <c r="C5787">
        <v>1</v>
      </c>
      <c r="D5787">
        <v>24</v>
      </c>
      <c r="E5787" t="s">
        <v>12</v>
      </c>
      <c r="F5787">
        <v>5</v>
      </c>
      <c r="G5787">
        <v>6</v>
      </c>
      <c r="J5787" s="1">
        <f t="shared" si="1262"/>
        <v>1.9634954084936209E-3</v>
      </c>
      <c r="K5787" s="2">
        <f>EXP(-9.7663+1.83097*LN(F5787)+1.09511*LN(G5787))</f>
        <v>7.7714870209617563E-3</v>
      </c>
      <c r="L5787" t="s">
        <v>13</v>
      </c>
    </row>
    <row r="5788" spans="1:12" hidden="1" x14ac:dyDescent="0.3">
      <c r="A5788">
        <v>69</v>
      </c>
      <c r="B5788">
        <v>177</v>
      </c>
      <c r="C5788">
        <v>1</v>
      </c>
      <c r="D5788">
        <v>24</v>
      </c>
      <c r="E5788" t="s">
        <v>18</v>
      </c>
      <c r="F5788">
        <v>10</v>
      </c>
      <c r="G5788">
        <v>5</v>
      </c>
      <c r="J5788" s="1">
        <f t="shared" si="1262"/>
        <v>7.8539816339744835E-3</v>
      </c>
      <c r="K5788" s="2">
        <f>EXP(-9.81042+1.86563*LN(F5788)+1.0563*LN(G5788))</f>
        <v>2.2046555420420225E-2</v>
      </c>
      <c r="L5788" t="s">
        <v>13</v>
      </c>
    </row>
    <row r="5789" spans="1:12" hidden="1" x14ac:dyDescent="0.3">
      <c r="A5789">
        <v>69</v>
      </c>
      <c r="B5789">
        <v>177</v>
      </c>
      <c r="C5789">
        <v>1</v>
      </c>
      <c r="D5789">
        <v>10</v>
      </c>
      <c r="E5789" t="s">
        <v>12</v>
      </c>
      <c r="F5789">
        <v>10</v>
      </c>
      <c r="G5789">
        <v>3</v>
      </c>
      <c r="J5789" s="1">
        <f t="shared" si="1262"/>
        <v>7.8539816339744835E-3</v>
      </c>
      <c r="K5789" s="2">
        <f t="shared" ref="K5789:K5790" si="1271">EXP(-9.7663+1.83097*LN(F5789)+1.09511*LN(G5789))</f>
        <v>1.2942556175112916E-2</v>
      </c>
      <c r="L5789" t="s">
        <v>13</v>
      </c>
    </row>
    <row r="5790" spans="1:12" hidden="1" x14ac:dyDescent="0.3">
      <c r="A5790">
        <v>69</v>
      </c>
      <c r="B5790">
        <v>177</v>
      </c>
      <c r="C5790">
        <v>1</v>
      </c>
      <c r="D5790">
        <v>14</v>
      </c>
      <c r="E5790" t="s">
        <v>14</v>
      </c>
      <c r="F5790">
        <v>5</v>
      </c>
      <c r="G5790">
        <v>3</v>
      </c>
      <c r="J5790" s="1">
        <f t="shared" si="1262"/>
        <v>1.9634954084936209E-3</v>
      </c>
      <c r="K5790" s="2">
        <f t="shared" si="1271"/>
        <v>3.6378364277704512E-3</v>
      </c>
      <c r="L5790" t="s">
        <v>13</v>
      </c>
    </row>
    <row r="5791" spans="1:12" hidden="1" x14ac:dyDescent="0.3">
      <c r="A5791">
        <v>69</v>
      </c>
      <c r="B5791">
        <v>177</v>
      </c>
      <c r="C5791">
        <v>1</v>
      </c>
      <c r="D5791">
        <v>24</v>
      </c>
      <c r="E5791" t="s">
        <v>18</v>
      </c>
      <c r="F5791">
        <v>10</v>
      </c>
      <c r="G5791">
        <v>3</v>
      </c>
      <c r="J5791" s="1">
        <f t="shared" si="1262"/>
        <v>7.8539816339744835E-3</v>
      </c>
      <c r="K5791" s="2">
        <f>EXP(-9.81042+1.86563*LN(F5791)+1.0563*LN(G5791))</f>
        <v>1.285292313179332E-2</v>
      </c>
      <c r="L5791" t="s">
        <v>13</v>
      </c>
    </row>
    <row r="5792" spans="1:12" hidden="1" x14ac:dyDescent="0.3">
      <c r="A5792">
        <v>69</v>
      </c>
      <c r="B5792">
        <v>177</v>
      </c>
      <c r="C5792">
        <v>1</v>
      </c>
      <c r="D5792">
        <v>24</v>
      </c>
      <c r="E5792" t="s">
        <v>12</v>
      </c>
      <c r="F5792">
        <v>15</v>
      </c>
      <c r="G5792">
        <v>6</v>
      </c>
      <c r="J5792" s="1">
        <f t="shared" si="1262"/>
        <v>1.7671458676442587E-2</v>
      </c>
      <c r="K5792" s="2">
        <f t="shared" ref="K5792:K5793" si="1272">EXP(-9.7663+1.83097*LN(F5792)+1.09511*LN(G5792))</f>
        <v>5.8089659363338444E-2</v>
      </c>
      <c r="L5792" t="s">
        <v>13</v>
      </c>
    </row>
    <row r="5793" spans="1:12" hidden="1" x14ac:dyDescent="0.3">
      <c r="A5793">
        <v>69</v>
      </c>
      <c r="B5793">
        <v>177</v>
      </c>
      <c r="C5793">
        <v>1</v>
      </c>
      <c r="D5793">
        <v>24</v>
      </c>
      <c r="E5793" t="s">
        <v>12</v>
      </c>
      <c r="F5793">
        <v>10</v>
      </c>
      <c r="G5793">
        <v>6</v>
      </c>
      <c r="J5793" s="1">
        <f t="shared" si="1262"/>
        <v>7.8539816339744835E-3</v>
      </c>
      <c r="K5793" s="2">
        <f t="shared" si="1272"/>
        <v>2.7649101142956961E-2</v>
      </c>
      <c r="L5793" t="s">
        <v>13</v>
      </c>
    </row>
    <row r="5794" spans="1:12" hidden="1" x14ac:dyDescent="0.3">
      <c r="A5794">
        <v>69</v>
      </c>
      <c r="B5794">
        <v>177</v>
      </c>
      <c r="C5794">
        <v>1</v>
      </c>
      <c r="D5794">
        <v>24</v>
      </c>
      <c r="E5794" t="s">
        <v>18</v>
      </c>
      <c r="F5794">
        <v>5</v>
      </c>
      <c r="G5794">
        <v>6</v>
      </c>
      <c r="J5794" s="1">
        <f t="shared" si="1262"/>
        <v>1.9634954084936209E-3</v>
      </c>
      <c r="K5794" s="2">
        <f>EXP(-9.81042+1.86563*LN(F5794)+1.0563*LN(G5794))</f>
        <v>7.3344795804612326E-3</v>
      </c>
      <c r="L5794" t="s">
        <v>13</v>
      </c>
    </row>
    <row r="5795" spans="1:12" hidden="1" x14ac:dyDescent="0.3">
      <c r="A5795">
        <v>69</v>
      </c>
      <c r="B5795">
        <v>177</v>
      </c>
      <c r="C5795">
        <v>1</v>
      </c>
      <c r="D5795">
        <v>10</v>
      </c>
      <c r="E5795" t="s">
        <v>12</v>
      </c>
      <c r="F5795">
        <v>5</v>
      </c>
      <c r="G5795">
        <v>3</v>
      </c>
      <c r="J5795" s="1">
        <f t="shared" si="1262"/>
        <v>1.9634954084936209E-3</v>
      </c>
      <c r="K5795" s="2">
        <f>EXP(-9.7663+1.83097*LN(F5795)+1.09511*LN(G5795))</f>
        <v>3.6378364277704512E-3</v>
      </c>
      <c r="L5795" t="s">
        <v>13</v>
      </c>
    </row>
    <row r="5796" spans="1:12" hidden="1" x14ac:dyDescent="0.3">
      <c r="A5796">
        <v>69</v>
      </c>
      <c r="B5796">
        <v>177</v>
      </c>
      <c r="C5796">
        <v>1</v>
      </c>
      <c r="D5796">
        <v>24</v>
      </c>
      <c r="E5796" t="s">
        <v>18</v>
      </c>
      <c r="F5796">
        <v>5</v>
      </c>
      <c r="G5796">
        <v>3</v>
      </c>
      <c r="J5796" s="1">
        <f t="shared" si="1262"/>
        <v>1.9634954084936209E-3</v>
      </c>
      <c r="K5796" s="2">
        <f t="shared" ref="K5796:K5797" si="1273">EXP(-9.81042+1.86563*LN(F5796)+1.0563*LN(G5796))</f>
        <v>3.5268851656513989E-3</v>
      </c>
      <c r="L5796" t="s">
        <v>13</v>
      </c>
    </row>
    <row r="5797" spans="1:12" hidden="1" x14ac:dyDescent="0.3">
      <c r="A5797">
        <v>69</v>
      </c>
      <c r="B5797">
        <v>177</v>
      </c>
      <c r="C5797">
        <v>1</v>
      </c>
      <c r="D5797">
        <v>24</v>
      </c>
      <c r="E5797" t="s">
        <v>18</v>
      </c>
      <c r="F5797">
        <v>10</v>
      </c>
      <c r="G5797">
        <v>6</v>
      </c>
      <c r="J5797" s="1">
        <f t="shared" si="1262"/>
        <v>7.8539816339744835E-3</v>
      </c>
      <c r="K5797" s="2">
        <f t="shared" si="1273"/>
        <v>2.6728826664807165E-2</v>
      </c>
      <c r="L5797" t="s">
        <v>13</v>
      </c>
    </row>
    <row r="5798" spans="1:12" hidden="1" x14ac:dyDescent="0.3">
      <c r="A5798">
        <v>69</v>
      </c>
      <c r="B5798">
        <v>177</v>
      </c>
      <c r="C5798">
        <v>1</v>
      </c>
      <c r="D5798">
        <v>22</v>
      </c>
      <c r="E5798" t="s">
        <v>15</v>
      </c>
      <c r="F5798">
        <v>5</v>
      </c>
      <c r="G5798">
        <v>3</v>
      </c>
      <c r="J5798" s="1">
        <f t="shared" si="1262"/>
        <v>1.9634954084936209E-3</v>
      </c>
      <c r="K5798" s="2">
        <f t="shared" ref="K5798:K5803" si="1274">EXP(-9.7663+1.83097*LN(F5798)+1.09511*LN(G5798))</f>
        <v>3.6378364277704512E-3</v>
      </c>
      <c r="L5798" t="s">
        <v>13</v>
      </c>
    </row>
    <row r="5799" spans="1:12" hidden="1" x14ac:dyDescent="0.3">
      <c r="A5799">
        <v>69</v>
      </c>
      <c r="B5799">
        <v>177</v>
      </c>
      <c r="C5799">
        <v>1</v>
      </c>
      <c r="D5799">
        <v>24</v>
      </c>
      <c r="E5799" t="s">
        <v>12</v>
      </c>
      <c r="F5799">
        <v>15</v>
      </c>
      <c r="G5799">
        <v>6</v>
      </c>
      <c r="J5799" s="1">
        <f t="shared" si="1262"/>
        <v>1.7671458676442587E-2</v>
      </c>
      <c r="K5799" s="2">
        <f t="shared" si="1274"/>
        <v>5.8089659363338444E-2</v>
      </c>
      <c r="L5799" t="s">
        <v>13</v>
      </c>
    </row>
    <row r="5800" spans="1:12" hidden="1" x14ac:dyDescent="0.3">
      <c r="A5800">
        <v>69</v>
      </c>
      <c r="B5800">
        <v>177</v>
      </c>
      <c r="C5800">
        <v>1</v>
      </c>
      <c r="D5800">
        <v>10</v>
      </c>
      <c r="E5800" t="s">
        <v>12</v>
      </c>
      <c r="F5800">
        <v>25</v>
      </c>
      <c r="G5800">
        <v>6</v>
      </c>
      <c r="J5800" s="1">
        <f t="shared" si="1262"/>
        <v>4.9087385212340517E-2</v>
      </c>
      <c r="K5800" s="2">
        <f t="shared" si="1274"/>
        <v>0.14801210491524977</v>
      </c>
      <c r="L5800" t="s">
        <v>17</v>
      </c>
    </row>
    <row r="5801" spans="1:12" hidden="1" x14ac:dyDescent="0.3">
      <c r="A5801">
        <v>69</v>
      </c>
      <c r="B5801">
        <v>178</v>
      </c>
      <c r="C5801">
        <v>1</v>
      </c>
      <c r="D5801">
        <v>24</v>
      </c>
      <c r="E5801" t="s">
        <v>12</v>
      </c>
      <c r="F5801">
        <v>10</v>
      </c>
      <c r="G5801">
        <v>6</v>
      </c>
      <c r="J5801" s="1">
        <f t="shared" si="1262"/>
        <v>7.8539816339744835E-3</v>
      </c>
      <c r="K5801" s="2">
        <f t="shared" si="1274"/>
        <v>2.7649101142956961E-2</v>
      </c>
      <c r="L5801" t="s">
        <v>13</v>
      </c>
    </row>
    <row r="5802" spans="1:12" hidden="1" x14ac:dyDescent="0.3">
      <c r="A5802">
        <v>69</v>
      </c>
      <c r="B5802">
        <v>178</v>
      </c>
      <c r="C5802">
        <v>1</v>
      </c>
      <c r="D5802">
        <v>24</v>
      </c>
      <c r="E5802" t="s">
        <v>12</v>
      </c>
      <c r="F5802">
        <v>10</v>
      </c>
      <c r="G5802">
        <v>6</v>
      </c>
      <c r="J5802" s="1">
        <f t="shared" si="1262"/>
        <v>7.8539816339744835E-3</v>
      </c>
      <c r="K5802" s="2">
        <f t="shared" si="1274"/>
        <v>2.7649101142956961E-2</v>
      </c>
      <c r="L5802" t="s">
        <v>13</v>
      </c>
    </row>
    <row r="5803" spans="1:12" hidden="1" x14ac:dyDescent="0.3">
      <c r="A5803">
        <v>69</v>
      </c>
      <c r="B5803">
        <v>178</v>
      </c>
      <c r="C5803">
        <v>1</v>
      </c>
      <c r="D5803">
        <v>24</v>
      </c>
      <c r="E5803" t="s">
        <v>12</v>
      </c>
      <c r="F5803">
        <v>15</v>
      </c>
      <c r="G5803">
        <v>6</v>
      </c>
      <c r="J5803" s="1">
        <f t="shared" si="1262"/>
        <v>1.7671458676442587E-2</v>
      </c>
      <c r="K5803" s="2">
        <f t="shared" si="1274"/>
        <v>5.8089659363338444E-2</v>
      </c>
      <c r="L5803" t="s">
        <v>13</v>
      </c>
    </row>
    <row r="5804" spans="1:12" hidden="1" x14ac:dyDescent="0.3">
      <c r="A5804">
        <v>69</v>
      </c>
      <c r="B5804">
        <v>178</v>
      </c>
      <c r="C5804">
        <v>1</v>
      </c>
      <c r="D5804">
        <v>24</v>
      </c>
      <c r="E5804" t="s">
        <v>18</v>
      </c>
      <c r="F5804">
        <v>15</v>
      </c>
      <c r="G5804">
        <v>6</v>
      </c>
      <c r="J5804" s="1">
        <f t="shared" si="1262"/>
        <v>1.7671458676442587E-2</v>
      </c>
      <c r="K5804" s="2">
        <f t="shared" ref="K5804:K5805" si="1275">EXP(-9.81042+1.86563*LN(F5804)+1.0563*LN(G5804))</f>
        <v>5.6950957515054322E-2</v>
      </c>
      <c r="L5804" t="s">
        <v>13</v>
      </c>
    </row>
    <row r="5805" spans="1:12" hidden="1" x14ac:dyDescent="0.3">
      <c r="A5805">
        <v>69</v>
      </c>
      <c r="B5805">
        <v>178</v>
      </c>
      <c r="C5805">
        <v>1</v>
      </c>
      <c r="D5805">
        <v>24</v>
      </c>
      <c r="E5805" t="s">
        <v>18</v>
      </c>
      <c r="F5805">
        <v>15</v>
      </c>
      <c r="G5805">
        <v>6</v>
      </c>
      <c r="J5805" s="1">
        <f t="shared" si="1262"/>
        <v>1.7671458676442587E-2</v>
      </c>
      <c r="K5805" s="2">
        <f t="shared" si="1275"/>
        <v>5.6950957515054322E-2</v>
      </c>
      <c r="L5805" t="s">
        <v>13</v>
      </c>
    </row>
    <row r="5806" spans="1:12" hidden="1" x14ac:dyDescent="0.3">
      <c r="A5806">
        <v>69</v>
      </c>
      <c r="B5806">
        <v>178</v>
      </c>
      <c r="C5806">
        <v>1</v>
      </c>
      <c r="D5806">
        <v>24</v>
      </c>
      <c r="E5806" t="s">
        <v>12</v>
      </c>
      <c r="F5806">
        <v>15</v>
      </c>
      <c r="G5806">
        <v>6</v>
      </c>
      <c r="J5806" s="1">
        <f t="shared" si="1262"/>
        <v>1.7671458676442587E-2</v>
      </c>
      <c r="K5806" s="2">
        <f>EXP(-9.7663+1.83097*LN(F5806)+1.09511*LN(G5806))</f>
        <v>5.8089659363338444E-2</v>
      </c>
      <c r="L5806" t="s">
        <v>13</v>
      </c>
    </row>
    <row r="5807" spans="1:12" hidden="1" x14ac:dyDescent="0.3">
      <c r="A5807">
        <v>69</v>
      </c>
      <c r="B5807">
        <v>178</v>
      </c>
      <c r="C5807">
        <v>1</v>
      </c>
      <c r="D5807">
        <v>24</v>
      </c>
      <c r="E5807" t="s">
        <v>18</v>
      </c>
      <c r="F5807">
        <v>10</v>
      </c>
      <c r="G5807">
        <v>6</v>
      </c>
      <c r="J5807" s="1">
        <f t="shared" si="1262"/>
        <v>7.8539816339744835E-3</v>
      </c>
      <c r="K5807" s="2">
        <f t="shared" ref="K5807:K5808" si="1276">EXP(-9.81042+1.86563*LN(F5807)+1.0563*LN(G5807))</f>
        <v>2.6728826664807165E-2</v>
      </c>
      <c r="L5807" t="s">
        <v>13</v>
      </c>
    </row>
    <row r="5808" spans="1:12" hidden="1" x14ac:dyDescent="0.3">
      <c r="A5808">
        <v>69</v>
      </c>
      <c r="B5808">
        <v>178</v>
      </c>
      <c r="C5808">
        <v>1</v>
      </c>
      <c r="D5808">
        <v>24</v>
      </c>
      <c r="E5808" t="s">
        <v>18</v>
      </c>
      <c r="F5808">
        <v>10</v>
      </c>
      <c r="G5808">
        <v>6</v>
      </c>
      <c r="J5808" s="1">
        <f t="shared" si="1262"/>
        <v>7.8539816339744835E-3</v>
      </c>
      <c r="K5808" s="2">
        <f t="shared" si="1276"/>
        <v>2.6728826664807165E-2</v>
      </c>
      <c r="L5808" t="s">
        <v>13</v>
      </c>
    </row>
    <row r="5809" spans="1:12" hidden="1" x14ac:dyDescent="0.3">
      <c r="A5809">
        <v>69</v>
      </c>
      <c r="B5809">
        <v>178</v>
      </c>
      <c r="C5809">
        <v>1</v>
      </c>
      <c r="D5809">
        <v>14</v>
      </c>
      <c r="E5809" t="s">
        <v>14</v>
      </c>
      <c r="F5809">
        <v>5</v>
      </c>
      <c r="G5809">
        <v>3</v>
      </c>
      <c r="J5809" s="1">
        <f t="shared" si="1262"/>
        <v>1.9634954084936209E-3</v>
      </c>
      <c r="K5809" s="2">
        <f t="shared" ref="K5809:K5810" si="1277">EXP(-9.7663+1.83097*LN(F5809)+1.09511*LN(G5809))</f>
        <v>3.6378364277704512E-3</v>
      </c>
      <c r="L5809" t="s">
        <v>13</v>
      </c>
    </row>
    <row r="5810" spans="1:12" hidden="1" x14ac:dyDescent="0.3">
      <c r="A5810">
        <v>69</v>
      </c>
      <c r="B5810">
        <v>178</v>
      </c>
      <c r="C5810">
        <v>1</v>
      </c>
      <c r="D5810">
        <v>14</v>
      </c>
      <c r="E5810" t="s">
        <v>14</v>
      </c>
      <c r="F5810">
        <v>5</v>
      </c>
      <c r="G5810">
        <v>3</v>
      </c>
      <c r="J5810" s="1">
        <f t="shared" si="1262"/>
        <v>1.9634954084936209E-3</v>
      </c>
      <c r="K5810" s="2">
        <f t="shared" si="1277"/>
        <v>3.6378364277704512E-3</v>
      </c>
      <c r="L5810" t="s">
        <v>13</v>
      </c>
    </row>
    <row r="5811" spans="1:12" hidden="1" x14ac:dyDescent="0.3">
      <c r="A5811">
        <v>69</v>
      </c>
      <c r="B5811">
        <v>178</v>
      </c>
      <c r="C5811">
        <v>1</v>
      </c>
      <c r="D5811">
        <v>24</v>
      </c>
      <c r="E5811" t="s">
        <v>18</v>
      </c>
      <c r="F5811">
        <v>15</v>
      </c>
      <c r="G5811">
        <v>6</v>
      </c>
      <c r="J5811" s="1">
        <f t="shared" si="1262"/>
        <v>1.7671458676442587E-2</v>
      </c>
      <c r="K5811" s="2">
        <f t="shared" ref="K5811:K5812" si="1278">EXP(-9.81042+1.86563*LN(F5811)+1.0563*LN(G5811))</f>
        <v>5.6950957515054322E-2</v>
      </c>
      <c r="L5811" t="s">
        <v>13</v>
      </c>
    </row>
    <row r="5812" spans="1:12" hidden="1" x14ac:dyDescent="0.3">
      <c r="A5812">
        <v>69</v>
      </c>
      <c r="B5812">
        <v>178</v>
      </c>
      <c r="C5812">
        <v>1</v>
      </c>
      <c r="D5812">
        <v>24</v>
      </c>
      <c r="E5812" t="s">
        <v>18</v>
      </c>
      <c r="F5812">
        <v>10</v>
      </c>
      <c r="G5812">
        <v>6</v>
      </c>
      <c r="J5812" s="1">
        <f t="shared" si="1262"/>
        <v>7.8539816339744835E-3</v>
      </c>
      <c r="K5812" s="2">
        <f t="shared" si="1278"/>
        <v>2.6728826664807165E-2</v>
      </c>
      <c r="L5812" t="s">
        <v>13</v>
      </c>
    </row>
    <row r="5813" spans="1:12" hidden="1" x14ac:dyDescent="0.3">
      <c r="A5813">
        <v>69</v>
      </c>
      <c r="B5813">
        <v>178</v>
      </c>
      <c r="C5813">
        <v>1</v>
      </c>
      <c r="D5813">
        <v>24</v>
      </c>
      <c r="E5813" t="s">
        <v>12</v>
      </c>
      <c r="F5813">
        <v>5</v>
      </c>
      <c r="G5813">
        <v>6</v>
      </c>
      <c r="J5813" s="1">
        <f t="shared" si="1262"/>
        <v>1.9634954084936209E-3</v>
      </c>
      <c r="K5813" s="2">
        <f>EXP(-9.7663+1.83097*LN(F5813)+1.09511*LN(G5813))</f>
        <v>7.7714870209617563E-3</v>
      </c>
      <c r="L5813" t="s">
        <v>13</v>
      </c>
    </row>
    <row r="5814" spans="1:12" hidden="1" x14ac:dyDescent="0.3">
      <c r="A5814">
        <v>69</v>
      </c>
      <c r="B5814">
        <v>178</v>
      </c>
      <c r="C5814">
        <v>1</v>
      </c>
      <c r="D5814">
        <v>24</v>
      </c>
      <c r="E5814" t="s">
        <v>18</v>
      </c>
      <c r="F5814">
        <v>10</v>
      </c>
      <c r="G5814">
        <v>5</v>
      </c>
      <c r="J5814" s="1">
        <f t="shared" si="1262"/>
        <v>7.8539816339744835E-3</v>
      </c>
      <c r="K5814" s="2">
        <f>EXP(-9.81042+1.86563*LN(F5814)+1.0563*LN(G5814))</f>
        <v>2.2046555420420225E-2</v>
      </c>
      <c r="L5814" t="s">
        <v>13</v>
      </c>
    </row>
    <row r="5815" spans="1:12" hidden="1" x14ac:dyDescent="0.3">
      <c r="A5815">
        <v>69</v>
      </c>
      <c r="B5815">
        <v>178</v>
      </c>
      <c r="C5815">
        <v>1</v>
      </c>
      <c r="D5815">
        <v>10</v>
      </c>
      <c r="E5815" t="s">
        <v>12</v>
      </c>
      <c r="F5815">
        <v>10</v>
      </c>
      <c r="G5815">
        <v>3</v>
      </c>
      <c r="J5815" s="1">
        <f t="shared" si="1262"/>
        <v>7.8539816339744835E-3</v>
      </c>
      <c r="K5815" s="2">
        <f t="shared" ref="K5815:K5816" si="1279">EXP(-9.7663+1.83097*LN(F5815)+1.09511*LN(G5815))</f>
        <v>1.2942556175112916E-2</v>
      </c>
      <c r="L5815" t="s">
        <v>13</v>
      </c>
    </row>
    <row r="5816" spans="1:12" hidden="1" x14ac:dyDescent="0.3">
      <c r="A5816">
        <v>69</v>
      </c>
      <c r="B5816">
        <v>178</v>
      </c>
      <c r="C5816">
        <v>1</v>
      </c>
      <c r="D5816">
        <v>14</v>
      </c>
      <c r="E5816" t="s">
        <v>14</v>
      </c>
      <c r="F5816">
        <v>5</v>
      </c>
      <c r="G5816">
        <v>3</v>
      </c>
      <c r="J5816" s="1">
        <f t="shared" si="1262"/>
        <v>1.9634954084936209E-3</v>
      </c>
      <c r="K5816" s="2">
        <f t="shared" si="1279"/>
        <v>3.6378364277704512E-3</v>
      </c>
      <c r="L5816" t="s">
        <v>13</v>
      </c>
    </row>
    <row r="5817" spans="1:12" hidden="1" x14ac:dyDescent="0.3">
      <c r="A5817">
        <v>69</v>
      </c>
      <c r="B5817">
        <v>178</v>
      </c>
      <c r="C5817">
        <v>1</v>
      </c>
      <c r="D5817">
        <v>24</v>
      </c>
      <c r="E5817" t="s">
        <v>18</v>
      </c>
      <c r="F5817">
        <v>10</v>
      </c>
      <c r="G5817">
        <v>3</v>
      </c>
      <c r="J5817" s="1">
        <f t="shared" si="1262"/>
        <v>7.8539816339744835E-3</v>
      </c>
      <c r="K5817" s="2">
        <f>EXP(-9.81042+1.86563*LN(F5817)+1.0563*LN(G5817))</f>
        <v>1.285292313179332E-2</v>
      </c>
      <c r="L5817" t="s">
        <v>13</v>
      </c>
    </row>
    <row r="5818" spans="1:12" hidden="1" x14ac:dyDescent="0.3">
      <c r="A5818">
        <v>69</v>
      </c>
      <c r="B5818">
        <v>178</v>
      </c>
      <c r="C5818">
        <v>1</v>
      </c>
      <c r="D5818">
        <v>24</v>
      </c>
      <c r="E5818" t="s">
        <v>12</v>
      </c>
      <c r="F5818">
        <v>15</v>
      </c>
      <c r="G5818">
        <v>6</v>
      </c>
      <c r="J5818" s="1">
        <f t="shared" si="1262"/>
        <v>1.7671458676442587E-2</v>
      </c>
      <c r="K5818" s="2">
        <f t="shared" ref="K5818:K5819" si="1280">EXP(-9.7663+1.83097*LN(F5818)+1.09511*LN(G5818))</f>
        <v>5.8089659363338444E-2</v>
      </c>
      <c r="L5818" t="s">
        <v>13</v>
      </c>
    </row>
    <row r="5819" spans="1:12" hidden="1" x14ac:dyDescent="0.3">
      <c r="A5819">
        <v>69</v>
      </c>
      <c r="B5819">
        <v>178</v>
      </c>
      <c r="C5819">
        <v>1</v>
      </c>
      <c r="D5819">
        <v>24</v>
      </c>
      <c r="E5819" t="s">
        <v>12</v>
      </c>
      <c r="F5819">
        <v>10</v>
      </c>
      <c r="G5819">
        <v>6</v>
      </c>
      <c r="J5819" s="1">
        <f t="shared" si="1262"/>
        <v>7.8539816339744835E-3</v>
      </c>
      <c r="K5819" s="2">
        <f t="shared" si="1280"/>
        <v>2.7649101142956961E-2</v>
      </c>
      <c r="L5819" t="s">
        <v>13</v>
      </c>
    </row>
    <row r="5820" spans="1:12" hidden="1" x14ac:dyDescent="0.3">
      <c r="A5820">
        <v>69</v>
      </c>
      <c r="B5820">
        <v>178</v>
      </c>
      <c r="C5820">
        <v>1</v>
      </c>
      <c r="D5820">
        <v>24</v>
      </c>
      <c r="E5820" t="s">
        <v>18</v>
      </c>
      <c r="F5820">
        <v>5</v>
      </c>
      <c r="G5820">
        <v>6</v>
      </c>
      <c r="J5820" s="1">
        <f t="shared" si="1262"/>
        <v>1.9634954084936209E-3</v>
      </c>
      <c r="K5820" s="2">
        <f>EXP(-9.81042+1.86563*LN(F5820)+1.0563*LN(G5820))</f>
        <v>7.3344795804612326E-3</v>
      </c>
      <c r="L5820" t="s">
        <v>13</v>
      </c>
    </row>
    <row r="5821" spans="1:12" hidden="1" x14ac:dyDescent="0.3">
      <c r="A5821">
        <v>69</v>
      </c>
      <c r="B5821">
        <v>178</v>
      </c>
      <c r="C5821">
        <v>1</v>
      </c>
      <c r="D5821">
        <v>10</v>
      </c>
      <c r="E5821" t="s">
        <v>12</v>
      </c>
      <c r="F5821">
        <v>5</v>
      </c>
      <c r="G5821">
        <v>3</v>
      </c>
      <c r="J5821" s="1">
        <f t="shared" si="1262"/>
        <v>1.9634954084936209E-3</v>
      </c>
      <c r="K5821" s="2">
        <f>EXP(-9.7663+1.83097*LN(F5821)+1.09511*LN(G5821))</f>
        <v>3.6378364277704512E-3</v>
      </c>
      <c r="L5821" t="s">
        <v>13</v>
      </c>
    </row>
    <row r="5822" spans="1:12" hidden="1" x14ac:dyDescent="0.3">
      <c r="A5822">
        <v>69</v>
      </c>
      <c r="B5822">
        <v>178</v>
      </c>
      <c r="C5822">
        <v>1</v>
      </c>
      <c r="D5822">
        <v>24</v>
      </c>
      <c r="E5822" t="s">
        <v>18</v>
      </c>
      <c r="F5822">
        <v>5</v>
      </c>
      <c r="G5822">
        <v>3</v>
      </c>
      <c r="J5822" s="1">
        <f t="shared" si="1262"/>
        <v>1.9634954084936209E-3</v>
      </c>
      <c r="K5822" s="2">
        <f t="shared" ref="K5822:K5823" si="1281">EXP(-9.81042+1.86563*LN(F5822)+1.0563*LN(G5822))</f>
        <v>3.5268851656513989E-3</v>
      </c>
      <c r="L5822" t="s">
        <v>13</v>
      </c>
    </row>
    <row r="5823" spans="1:12" hidden="1" x14ac:dyDescent="0.3">
      <c r="A5823">
        <v>69</v>
      </c>
      <c r="B5823">
        <v>178</v>
      </c>
      <c r="C5823">
        <v>1</v>
      </c>
      <c r="D5823">
        <v>24</v>
      </c>
      <c r="E5823" t="s">
        <v>18</v>
      </c>
      <c r="F5823">
        <v>10</v>
      </c>
      <c r="G5823">
        <v>6</v>
      </c>
      <c r="J5823" s="1">
        <f t="shared" si="1262"/>
        <v>7.8539816339744835E-3</v>
      </c>
      <c r="K5823" s="2">
        <f t="shared" si="1281"/>
        <v>2.6728826664807165E-2</v>
      </c>
      <c r="L5823" t="s">
        <v>13</v>
      </c>
    </row>
    <row r="5824" spans="1:12" hidden="1" x14ac:dyDescent="0.3">
      <c r="A5824">
        <v>69</v>
      </c>
      <c r="B5824">
        <v>178</v>
      </c>
      <c r="C5824">
        <v>1</v>
      </c>
      <c r="D5824">
        <v>22</v>
      </c>
      <c r="E5824" t="s">
        <v>15</v>
      </c>
      <c r="F5824">
        <v>5</v>
      </c>
      <c r="G5824">
        <v>3</v>
      </c>
      <c r="J5824" s="1">
        <f t="shared" si="1262"/>
        <v>1.9634954084936209E-3</v>
      </c>
      <c r="K5824" s="2">
        <f t="shared" ref="K5824:K5834" si="1282">EXP(-9.7663+1.83097*LN(F5824)+1.09511*LN(G5824))</f>
        <v>3.6378364277704512E-3</v>
      </c>
      <c r="L5824" t="s">
        <v>13</v>
      </c>
    </row>
    <row r="5825" spans="1:12" hidden="1" x14ac:dyDescent="0.3">
      <c r="A5825">
        <v>69</v>
      </c>
      <c r="B5825">
        <v>178</v>
      </c>
      <c r="C5825">
        <v>1</v>
      </c>
      <c r="D5825">
        <v>24</v>
      </c>
      <c r="E5825" t="s">
        <v>12</v>
      </c>
      <c r="F5825">
        <v>15</v>
      </c>
      <c r="G5825">
        <v>6</v>
      </c>
      <c r="J5825" s="1">
        <f t="shared" si="1262"/>
        <v>1.7671458676442587E-2</v>
      </c>
      <c r="K5825" s="2">
        <f t="shared" si="1282"/>
        <v>5.8089659363338444E-2</v>
      </c>
      <c r="L5825" t="s">
        <v>13</v>
      </c>
    </row>
    <row r="5826" spans="1:12" hidden="1" x14ac:dyDescent="0.3">
      <c r="A5826">
        <v>69</v>
      </c>
      <c r="B5826">
        <v>178</v>
      </c>
      <c r="C5826">
        <v>1</v>
      </c>
      <c r="D5826">
        <v>10</v>
      </c>
      <c r="E5826" t="s">
        <v>12</v>
      </c>
      <c r="F5826">
        <v>25</v>
      </c>
      <c r="G5826">
        <v>6</v>
      </c>
      <c r="J5826" s="1">
        <f t="shared" si="1262"/>
        <v>4.9087385212340517E-2</v>
      </c>
      <c r="K5826" s="2">
        <f t="shared" si="1282"/>
        <v>0.14801210491524977</v>
      </c>
      <c r="L5826" t="s">
        <v>17</v>
      </c>
    </row>
    <row r="5827" spans="1:12" hidden="1" x14ac:dyDescent="0.3">
      <c r="A5827">
        <v>69</v>
      </c>
      <c r="B5827">
        <v>178</v>
      </c>
      <c r="C5827">
        <v>1</v>
      </c>
      <c r="D5827">
        <v>24</v>
      </c>
      <c r="E5827" t="s">
        <v>15</v>
      </c>
      <c r="F5827">
        <v>5</v>
      </c>
      <c r="G5827">
        <v>3</v>
      </c>
      <c r="J5827" s="1">
        <f t="shared" ref="J5827:J5890" si="1283">((F5827*F5827/10000)*(PI()/4*C5827))</f>
        <v>1.9634954084936209E-3</v>
      </c>
      <c r="K5827" s="2">
        <f t="shared" si="1282"/>
        <v>3.6378364277704512E-3</v>
      </c>
      <c r="L5827" t="s">
        <v>13</v>
      </c>
    </row>
    <row r="5828" spans="1:12" hidden="1" x14ac:dyDescent="0.3">
      <c r="A5828">
        <v>69</v>
      </c>
      <c r="B5828">
        <v>178</v>
      </c>
      <c r="C5828">
        <v>1</v>
      </c>
      <c r="D5828">
        <v>24</v>
      </c>
      <c r="E5828" t="s">
        <v>15</v>
      </c>
      <c r="F5828">
        <v>10</v>
      </c>
      <c r="G5828">
        <v>5</v>
      </c>
      <c r="J5828" s="1">
        <f t="shared" si="1283"/>
        <v>7.8539816339744835E-3</v>
      </c>
      <c r="K5828" s="2">
        <f t="shared" si="1282"/>
        <v>2.2644818432641822E-2</v>
      </c>
      <c r="L5828" t="s">
        <v>13</v>
      </c>
    </row>
    <row r="5829" spans="1:12" hidden="1" x14ac:dyDescent="0.3">
      <c r="A5829">
        <v>69</v>
      </c>
      <c r="B5829">
        <v>178</v>
      </c>
      <c r="C5829">
        <v>1</v>
      </c>
      <c r="D5829">
        <v>24</v>
      </c>
      <c r="E5829" t="s">
        <v>15</v>
      </c>
      <c r="F5829">
        <v>15</v>
      </c>
      <c r="G5829">
        <v>6</v>
      </c>
      <c r="J5829" s="1">
        <f t="shared" si="1283"/>
        <v>1.7671458676442587E-2</v>
      </c>
      <c r="K5829" s="2">
        <f t="shared" si="1282"/>
        <v>5.8089659363338444E-2</v>
      </c>
      <c r="L5829" t="s">
        <v>13</v>
      </c>
    </row>
    <row r="5830" spans="1:12" hidden="1" x14ac:dyDescent="0.3">
      <c r="A5830">
        <v>69</v>
      </c>
      <c r="B5830">
        <v>178</v>
      </c>
      <c r="C5830">
        <v>1</v>
      </c>
      <c r="D5830">
        <v>24</v>
      </c>
      <c r="E5830" t="s">
        <v>15</v>
      </c>
      <c r="F5830">
        <v>10</v>
      </c>
      <c r="G5830">
        <v>6</v>
      </c>
      <c r="J5830" s="1">
        <f t="shared" si="1283"/>
        <v>7.8539816339744835E-3</v>
      </c>
      <c r="K5830" s="2">
        <f t="shared" si="1282"/>
        <v>2.7649101142956961E-2</v>
      </c>
      <c r="L5830" t="s">
        <v>13</v>
      </c>
    </row>
    <row r="5831" spans="1:12" hidden="1" x14ac:dyDescent="0.3">
      <c r="A5831">
        <v>69</v>
      </c>
      <c r="B5831">
        <v>178</v>
      </c>
      <c r="C5831">
        <v>1</v>
      </c>
      <c r="D5831">
        <v>24</v>
      </c>
      <c r="E5831" t="s">
        <v>15</v>
      </c>
      <c r="F5831">
        <v>5</v>
      </c>
      <c r="G5831">
        <v>6</v>
      </c>
      <c r="J5831" s="1">
        <f t="shared" si="1283"/>
        <v>1.9634954084936209E-3</v>
      </c>
      <c r="K5831" s="2">
        <f t="shared" si="1282"/>
        <v>7.7714870209617563E-3</v>
      </c>
      <c r="L5831" t="s">
        <v>13</v>
      </c>
    </row>
    <row r="5832" spans="1:12" hidden="1" x14ac:dyDescent="0.3">
      <c r="A5832">
        <v>69</v>
      </c>
      <c r="B5832">
        <v>178</v>
      </c>
      <c r="C5832">
        <v>1</v>
      </c>
      <c r="D5832">
        <v>22</v>
      </c>
      <c r="E5832" t="s">
        <v>15</v>
      </c>
      <c r="F5832">
        <v>5</v>
      </c>
      <c r="G5832">
        <v>3</v>
      </c>
      <c r="J5832" s="1">
        <f t="shared" si="1283"/>
        <v>1.9634954084936209E-3</v>
      </c>
      <c r="K5832" s="2">
        <f t="shared" si="1282"/>
        <v>3.6378364277704512E-3</v>
      </c>
      <c r="L5832" t="s">
        <v>13</v>
      </c>
    </row>
    <row r="5833" spans="1:12" hidden="1" x14ac:dyDescent="0.3">
      <c r="A5833">
        <v>69</v>
      </c>
      <c r="B5833">
        <v>178</v>
      </c>
      <c r="C5833">
        <v>1</v>
      </c>
      <c r="D5833">
        <v>10</v>
      </c>
      <c r="E5833" t="s">
        <v>12</v>
      </c>
      <c r="F5833">
        <v>5</v>
      </c>
      <c r="G5833">
        <v>3</v>
      </c>
      <c r="J5833" s="1">
        <f t="shared" si="1283"/>
        <v>1.9634954084936209E-3</v>
      </c>
      <c r="K5833" s="2">
        <f t="shared" si="1282"/>
        <v>3.6378364277704512E-3</v>
      </c>
      <c r="L5833" t="s">
        <v>13</v>
      </c>
    </row>
    <row r="5834" spans="1:12" hidden="1" x14ac:dyDescent="0.3">
      <c r="A5834">
        <v>69</v>
      </c>
      <c r="B5834">
        <v>178</v>
      </c>
      <c r="C5834">
        <v>1</v>
      </c>
      <c r="D5834">
        <v>14</v>
      </c>
      <c r="E5834" t="s">
        <v>14</v>
      </c>
      <c r="F5834">
        <v>5</v>
      </c>
      <c r="G5834">
        <v>3</v>
      </c>
      <c r="J5834" s="1">
        <f t="shared" si="1283"/>
        <v>1.9634954084936209E-3</v>
      </c>
      <c r="K5834" s="2">
        <f t="shared" si="1282"/>
        <v>3.6378364277704512E-3</v>
      </c>
      <c r="L5834" t="s">
        <v>13</v>
      </c>
    </row>
    <row r="5835" spans="1:12" hidden="1" x14ac:dyDescent="0.3">
      <c r="A5835">
        <v>69</v>
      </c>
      <c r="B5835">
        <v>178</v>
      </c>
      <c r="C5835">
        <v>1</v>
      </c>
      <c r="D5835">
        <v>2</v>
      </c>
      <c r="E5835" t="s">
        <v>16</v>
      </c>
      <c r="F5835">
        <v>15</v>
      </c>
      <c r="G5835">
        <v>10</v>
      </c>
      <c r="J5835" s="1">
        <f t="shared" si="1283"/>
        <v>1.7671458676442587E-2</v>
      </c>
      <c r="K5835" s="2">
        <f>EXP(-9.81042+1.86563*LN(F5835)+1.0563*LN(G5835))</f>
        <v>9.7687695493628809E-2</v>
      </c>
      <c r="L5835" t="s">
        <v>13</v>
      </c>
    </row>
    <row r="5836" spans="1:12" hidden="1" x14ac:dyDescent="0.3">
      <c r="A5836">
        <v>69</v>
      </c>
      <c r="B5836">
        <v>178</v>
      </c>
      <c r="C5836">
        <v>1</v>
      </c>
      <c r="D5836">
        <v>10</v>
      </c>
      <c r="E5836" t="s">
        <v>12</v>
      </c>
      <c r="F5836">
        <v>25</v>
      </c>
      <c r="G5836">
        <v>6</v>
      </c>
      <c r="J5836" s="1">
        <f t="shared" si="1283"/>
        <v>4.9087385212340517E-2</v>
      </c>
      <c r="K5836" s="2">
        <f t="shared" ref="K5836:K5837" si="1284">EXP(-9.7663+1.83097*LN(F5836)+1.09511*LN(G5836))</f>
        <v>0.14801210491524977</v>
      </c>
      <c r="L5836" t="s">
        <v>17</v>
      </c>
    </row>
    <row r="5837" spans="1:12" hidden="1" x14ac:dyDescent="0.3">
      <c r="A5837">
        <v>69</v>
      </c>
      <c r="B5837">
        <v>178</v>
      </c>
      <c r="C5837">
        <v>1</v>
      </c>
      <c r="D5837">
        <v>24</v>
      </c>
      <c r="E5837" t="s">
        <v>12</v>
      </c>
      <c r="F5837">
        <v>5</v>
      </c>
      <c r="G5837">
        <v>3</v>
      </c>
      <c r="J5837" s="1">
        <f t="shared" si="1283"/>
        <v>1.9634954084936209E-3</v>
      </c>
      <c r="K5837" s="2">
        <f t="shared" si="1284"/>
        <v>3.6378364277704512E-3</v>
      </c>
      <c r="L5837" t="s">
        <v>13</v>
      </c>
    </row>
    <row r="5838" spans="1:12" hidden="1" x14ac:dyDescent="0.3">
      <c r="A5838">
        <v>69</v>
      </c>
      <c r="B5838">
        <v>178</v>
      </c>
      <c r="C5838">
        <v>1</v>
      </c>
      <c r="D5838">
        <v>2</v>
      </c>
      <c r="E5838" t="s">
        <v>16</v>
      </c>
      <c r="F5838">
        <v>10</v>
      </c>
      <c r="G5838">
        <v>10</v>
      </c>
      <c r="J5838" s="1">
        <f t="shared" si="1283"/>
        <v>7.8539816339744835E-3</v>
      </c>
      <c r="K5838" s="2">
        <f>EXP(-9.81042+1.86563*LN(F5838)+1.0563*LN(G5838))</f>
        <v>4.5847824058857317E-2</v>
      </c>
      <c r="L5838" t="s">
        <v>13</v>
      </c>
    </row>
    <row r="5839" spans="1:12" hidden="1" x14ac:dyDescent="0.3">
      <c r="A5839">
        <v>69</v>
      </c>
      <c r="B5839">
        <v>186</v>
      </c>
      <c r="C5839">
        <v>1</v>
      </c>
      <c r="D5839">
        <v>24</v>
      </c>
      <c r="E5839" t="s">
        <v>12</v>
      </c>
      <c r="F5839">
        <v>15</v>
      </c>
      <c r="G5839">
        <v>6</v>
      </c>
      <c r="J5839" s="1">
        <f t="shared" si="1283"/>
        <v>1.7671458676442587E-2</v>
      </c>
      <c r="K5839" s="2">
        <f>EXP(-9.7663+1.83097*LN(F5839)+1.09511*LN(G5839))</f>
        <v>5.8089659363338444E-2</v>
      </c>
      <c r="L5839" t="s">
        <v>13</v>
      </c>
    </row>
    <row r="5840" spans="1:12" hidden="1" x14ac:dyDescent="0.3">
      <c r="A5840">
        <v>69</v>
      </c>
      <c r="B5840">
        <v>186</v>
      </c>
      <c r="C5840">
        <v>1</v>
      </c>
      <c r="D5840">
        <v>2</v>
      </c>
      <c r="E5840" t="s">
        <v>16</v>
      </c>
      <c r="F5840">
        <v>15</v>
      </c>
      <c r="G5840">
        <v>6</v>
      </c>
      <c r="J5840" s="1">
        <f t="shared" si="1283"/>
        <v>1.7671458676442587E-2</v>
      </c>
      <c r="K5840" s="2">
        <f t="shared" ref="K5840:K5841" si="1285">EXP(-9.81042+1.86563*LN(F5840)+1.0563*LN(G5840))</f>
        <v>5.6950957515054322E-2</v>
      </c>
      <c r="L5840" t="s">
        <v>13</v>
      </c>
    </row>
    <row r="5841" spans="1:12" hidden="1" x14ac:dyDescent="0.3">
      <c r="A5841">
        <v>69</v>
      </c>
      <c r="B5841">
        <v>186</v>
      </c>
      <c r="C5841">
        <v>1</v>
      </c>
      <c r="D5841">
        <v>24</v>
      </c>
      <c r="E5841" t="s">
        <v>18</v>
      </c>
      <c r="F5841">
        <v>10</v>
      </c>
      <c r="G5841">
        <v>6</v>
      </c>
      <c r="J5841" s="1">
        <f t="shared" si="1283"/>
        <v>7.8539816339744835E-3</v>
      </c>
      <c r="K5841" s="2">
        <f t="shared" si="1285"/>
        <v>2.6728826664807165E-2</v>
      </c>
      <c r="L5841" t="s">
        <v>13</v>
      </c>
    </row>
    <row r="5842" spans="1:12" hidden="1" x14ac:dyDescent="0.3">
      <c r="A5842">
        <v>69</v>
      </c>
      <c r="B5842">
        <v>186</v>
      </c>
      <c r="C5842">
        <v>1</v>
      </c>
      <c r="D5842">
        <v>24</v>
      </c>
      <c r="E5842" t="s">
        <v>12</v>
      </c>
      <c r="F5842">
        <v>5</v>
      </c>
      <c r="G5842">
        <v>6</v>
      </c>
      <c r="J5842" s="1">
        <f t="shared" si="1283"/>
        <v>1.9634954084936209E-3</v>
      </c>
      <c r="K5842" s="2">
        <f>EXP(-9.7663+1.83097*LN(F5842)+1.09511*LN(G5842))</f>
        <v>7.7714870209617563E-3</v>
      </c>
      <c r="L5842" t="s">
        <v>13</v>
      </c>
    </row>
    <row r="5843" spans="1:12" hidden="1" x14ac:dyDescent="0.3">
      <c r="A5843">
        <v>69</v>
      </c>
      <c r="B5843">
        <v>186</v>
      </c>
      <c r="C5843">
        <v>1</v>
      </c>
      <c r="D5843">
        <v>24</v>
      </c>
      <c r="E5843" t="s">
        <v>18</v>
      </c>
      <c r="F5843">
        <v>10</v>
      </c>
      <c r="G5843">
        <v>5</v>
      </c>
      <c r="J5843" s="1">
        <f t="shared" si="1283"/>
        <v>7.8539816339744835E-3</v>
      </c>
      <c r="K5843" s="2">
        <f>EXP(-9.81042+1.86563*LN(F5843)+1.0563*LN(G5843))</f>
        <v>2.2046555420420225E-2</v>
      </c>
      <c r="L5843" t="s">
        <v>13</v>
      </c>
    </row>
    <row r="5844" spans="1:12" hidden="1" x14ac:dyDescent="0.3">
      <c r="A5844">
        <v>69</v>
      </c>
      <c r="B5844">
        <v>186</v>
      </c>
      <c r="C5844">
        <v>1</v>
      </c>
      <c r="D5844">
        <v>24</v>
      </c>
      <c r="E5844" t="s">
        <v>12</v>
      </c>
      <c r="F5844">
        <v>10</v>
      </c>
      <c r="G5844">
        <v>6</v>
      </c>
      <c r="J5844" s="1">
        <f t="shared" si="1283"/>
        <v>7.8539816339744835E-3</v>
      </c>
      <c r="K5844" s="2">
        <f t="shared" ref="K5844:K5846" si="1286">EXP(-9.7663+1.83097*LN(F5844)+1.09511*LN(G5844))</f>
        <v>2.7649101142956961E-2</v>
      </c>
      <c r="L5844" t="s">
        <v>13</v>
      </c>
    </row>
    <row r="5845" spans="1:12" hidden="1" x14ac:dyDescent="0.3">
      <c r="A5845">
        <v>69</v>
      </c>
      <c r="B5845">
        <v>186</v>
      </c>
      <c r="C5845">
        <v>1</v>
      </c>
      <c r="D5845">
        <v>24</v>
      </c>
      <c r="E5845" t="s">
        <v>12</v>
      </c>
      <c r="F5845">
        <v>10</v>
      </c>
      <c r="G5845">
        <v>6</v>
      </c>
      <c r="J5845" s="1">
        <f t="shared" si="1283"/>
        <v>7.8539816339744835E-3</v>
      </c>
      <c r="K5845" s="2">
        <f t="shared" si="1286"/>
        <v>2.7649101142956961E-2</v>
      </c>
      <c r="L5845" t="s">
        <v>13</v>
      </c>
    </row>
    <row r="5846" spans="1:12" hidden="1" x14ac:dyDescent="0.3">
      <c r="A5846">
        <v>69</v>
      </c>
      <c r="B5846">
        <v>186</v>
      </c>
      <c r="C5846">
        <v>1</v>
      </c>
      <c r="D5846">
        <v>24</v>
      </c>
      <c r="E5846" t="s">
        <v>12</v>
      </c>
      <c r="F5846">
        <v>15</v>
      </c>
      <c r="G5846">
        <v>6</v>
      </c>
      <c r="J5846" s="1">
        <f t="shared" si="1283"/>
        <v>1.7671458676442587E-2</v>
      </c>
      <c r="K5846" s="2">
        <f t="shared" si="1286"/>
        <v>5.8089659363338444E-2</v>
      </c>
      <c r="L5846" t="s">
        <v>13</v>
      </c>
    </row>
    <row r="5847" spans="1:12" hidden="1" x14ac:dyDescent="0.3">
      <c r="A5847">
        <v>69</v>
      </c>
      <c r="B5847">
        <v>186</v>
      </c>
      <c r="C5847">
        <v>1</v>
      </c>
      <c r="D5847">
        <v>24</v>
      </c>
      <c r="E5847" t="s">
        <v>18</v>
      </c>
      <c r="F5847">
        <v>15</v>
      </c>
      <c r="G5847">
        <v>6</v>
      </c>
      <c r="J5847" s="1">
        <f t="shared" si="1283"/>
        <v>1.7671458676442587E-2</v>
      </c>
      <c r="K5847" s="2">
        <f t="shared" ref="K5847:K5848" si="1287">EXP(-9.81042+1.86563*LN(F5847)+1.0563*LN(G5847))</f>
        <v>5.6950957515054322E-2</v>
      </c>
      <c r="L5847" t="s">
        <v>13</v>
      </c>
    </row>
    <row r="5848" spans="1:12" hidden="1" x14ac:dyDescent="0.3">
      <c r="A5848">
        <v>69</v>
      </c>
      <c r="B5848">
        <v>186</v>
      </c>
      <c r="C5848">
        <v>1</v>
      </c>
      <c r="D5848">
        <v>24</v>
      </c>
      <c r="E5848" t="s">
        <v>18</v>
      </c>
      <c r="F5848">
        <v>15</v>
      </c>
      <c r="G5848">
        <v>6</v>
      </c>
      <c r="J5848" s="1">
        <f t="shared" si="1283"/>
        <v>1.7671458676442587E-2</v>
      </c>
      <c r="K5848" s="2">
        <f t="shared" si="1287"/>
        <v>5.6950957515054322E-2</v>
      </c>
      <c r="L5848" t="s">
        <v>13</v>
      </c>
    </row>
    <row r="5849" spans="1:12" hidden="1" x14ac:dyDescent="0.3">
      <c r="A5849">
        <v>69</v>
      </c>
      <c r="B5849">
        <v>186</v>
      </c>
      <c r="C5849">
        <v>1</v>
      </c>
      <c r="D5849">
        <v>24</v>
      </c>
      <c r="E5849" t="s">
        <v>12</v>
      </c>
      <c r="F5849">
        <v>15</v>
      </c>
      <c r="G5849">
        <v>6</v>
      </c>
      <c r="J5849" s="1">
        <f t="shared" si="1283"/>
        <v>1.7671458676442587E-2</v>
      </c>
      <c r="K5849" s="2">
        <f>EXP(-9.7663+1.83097*LN(F5849)+1.09511*LN(G5849))</f>
        <v>5.8089659363338444E-2</v>
      </c>
      <c r="L5849" t="s">
        <v>13</v>
      </c>
    </row>
    <row r="5850" spans="1:12" hidden="1" x14ac:dyDescent="0.3">
      <c r="A5850">
        <v>69</v>
      </c>
      <c r="B5850">
        <v>186</v>
      </c>
      <c r="C5850">
        <v>1</v>
      </c>
      <c r="D5850">
        <v>24</v>
      </c>
      <c r="E5850" t="s">
        <v>18</v>
      </c>
      <c r="F5850">
        <v>10</v>
      </c>
      <c r="G5850">
        <v>6</v>
      </c>
      <c r="J5850" s="1">
        <f t="shared" si="1283"/>
        <v>7.8539816339744835E-3</v>
      </c>
      <c r="K5850" s="2">
        <f t="shared" ref="K5850:K5851" si="1288">EXP(-9.81042+1.86563*LN(F5850)+1.0563*LN(G5850))</f>
        <v>2.6728826664807165E-2</v>
      </c>
      <c r="L5850" t="s">
        <v>13</v>
      </c>
    </row>
    <row r="5851" spans="1:12" hidden="1" x14ac:dyDescent="0.3">
      <c r="A5851">
        <v>69</v>
      </c>
      <c r="B5851">
        <v>186</v>
      </c>
      <c r="C5851">
        <v>1</v>
      </c>
      <c r="D5851">
        <v>24</v>
      </c>
      <c r="E5851" t="s">
        <v>18</v>
      </c>
      <c r="F5851">
        <v>10</v>
      </c>
      <c r="G5851">
        <v>6</v>
      </c>
      <c r="J5851" s="1">
        <f t="shared" si="1283"/>
        <v>7.8539816339744835E-3</v>
      </c>
      <c r="K5851" s="2">
        <f t="shared" si="1288"/>
        <v>2.6728826664807165E-2</v>
      </c>
      <c r="L5851" t="s">
        <v>13</v>
      </c>
    </row>
    <row r="5852" spans="1:12" hidden="1" x14ac:dyDescent="0.3">
      <c r="A5852">
        <v>69</v>
      </c>
      <c r="B5852">
        <v>186</v>
      </c>
      <c r="C5852">
        <v>1</v>
      </c>
      <c r="D5852">
        <v>14</v>
      </c>
      <c r="E5852" t="s">
        <v>14</v>
      </c>
      <c r="F5852">
        <v>5</v>
      </c>
      <c r="G5852">
        <v>3</v>
      </c>
      <c r="J5852" s="1">
        <f t="shared" si="1283"/>
        <v>1.9634954084936209E-3</v>
      </c>
      <c r="K5852" s="2">
        <f t="shared" ref="K5852:K5853" si="1289">EXP(-9.7663+1.83097*LN(F5852)+1.09511*LN(G5852))</f>
        <v>3.6378364277704512E-3</v>
      </c>
      <c r="L5852" t="s">
        <v>13</v>
      </c>
    </row>
    <row r="5853" spans="1:12" hidden="1" x14ac:dyDescent="0.3">
      <c r="A5853">
        <v>69</v>
      </c>
      <c r="B5853">
        <v>186</v>
      </c>
      <c r="C5853">
        <v>1</v>
      </c>
      <c r="D5853">
        <v>14</v>
      </c>
      <c r="E5853" t="s">
        <v>14</v>
      </c>
      <c r="F5853">
        <v>5</v>
      </c>
      <c r="G5853">
        <v>3</v>
      </c>
      <c r="J5853" s="1">
        <f t="shared" si="1283"/>
        <v>1.9634954084936209E-3</v>
      </c>
      <c r="K5853" s="2">
        <f t="shared" si="1289"/>
        <v>3.6378364277704512E-3</v>
      </c>
      <c r="L5853" t="s">
        <v>13</v>
      </c>
    </row>
    <row r="5854" spans="1:12" hidden="1" x14ac:dyDescent="0.3">
      <c r="A5854">
        <v>69</v>
      </c>
      <c r="B5854">
        <v>186</v>
      </c>
      <c r="C5854">
        <v>1</v>
      </c>
      <c r="D5854">
        <v>24</v>
      </c>
      <c r="E5854" t="s">
        <v>18</v>
      </c>
      <c r="F5854">
        <v>10</v>
      </c>
      <c r="G5854">
        <v>6</v>
      </c>
      <c r="J5854" s="1">
        <f t="shared" si="1283"/>
        <v>7.8539816339744835E-3</v>
      </c>
      <c r="K5854" s="2">
        <f>EXP(-9.81042+1.86563*LN(F5854)+1.0563*LN(G5854))</f>
        <v>2.6728826664807165E-2</v>
      </c>
      <c r="L5854" t="s">
        <v>13</v>
      </c>
    </row>
    <row r="5855" spans="1:12" hidden="1" x14ac:dyDescent="0.3">
      <c r="A5855">
        <v>69</v>
      </c>
      <c r="B5855">
        <v>186</v>
      </c>
      <c r="C5855">
        <v>1</v>
      </c>
      <c r="D5855">
        <v>24</v>
      </c>
      <c r="E5855" t="s">
        <v>12</v>
      </c>
      <c r="F5855">
        <v>10</v>
      </c>
      <c r="G5855">
        <v>6</v>
      </c>
      <c r="J5855" s="1">
        <f t="shared" si="1283"/>
        <v>7.8539816339744835E-3</v>
      </c>
      <c r="K5855" s="2">
        <f t="shared" ref="K5855:K5858" si="1290">EXP(-9.7663+1.83097*LN(F5855)+1.09511*LN(G5855))</f>
        <v>2.7649101142956961E-2</v>
      </c>
      <c r="L5855" t="s">
        <v>13</v>
      </c>
    </row>
    <row r="5856" spans="1:12" hidden="1" x14ac:dyDescent="0.3">
      <c r="A5856">
        <v>69</v>
      </c>
      <c r="B5856">
        <v>186</v>
      </c>
      <c r="C5856">
        <v>1</v>
      </c>
      <c r="D5856">
        <v>24</v>
      </c>
      <c r="E5856" t="s">
        <v>12</v>
      </c>
      <c r="F5856">
        <v>15</v>
      </c>
      <c r="G5856">
        <v>6</v>
      </c>
      <c r="J5856" s="1">
        <f t="shared" si="1283"/>
        <v>1.7671458676442587E-2</v>
      </c>
      <c r="K5856" s="2">
        <f t="shared" si="1290"/>
        <v>5.8089659363338444E-2</v>
      </c>
      <c r="L5856" t="s">
        <v>13</v>
      </c>
    </row>
    <row r="5857" spans="1:12" hidden="1" x14ac:dyDescent="0.3">
      <c r="A5857">
        <v>69</v>
      </c>
      <c r="B5857">
        <v>186</v>
      </c>
      <c r="C5857">
        <v>1</v>
      </c>
      <c r="D5857">
        <v>24</v>
      </c>
      <c r="E5857" t="s">
        <v>12</v>
      </c>
      <c r="F5857">
        <v>15</v>
      </c>
      <c r="G5857">
        <v>6</v>
      </c>
      <c r="J5857" s="1">
        <f t="shared" si="1283"/>
        <v>1.7671458676442587E-2</v>
      </c>
      <c r="K5857" s="2">
        <f t="shared" si="1290"/>
        <v>5.8089659363338444E-2</v>
      </c>
      <c r="L5857" t="s">
        <v>13</v>
      </c>
    </row>
    <row r="5858" spans="1:12" hidden="1" x14ac:dyDescent="0.3">
      <c r="A5858">
        <v>69</v>
      </c>
      <c r="B5858">
        <v>186</v>
      </c>
      <c r="C5858">
        <v>1</v>
      </c>
      <c r="D5858">
        <v>24</v>
      </c>
      <c r="E5858" t="s">
        <v>12</v>
      </c>
      <c r="F5858">
        <v>10</v>
      </c>
      <c r="G5858">
        <v>6</v>
      </c>
      <c r="J5858" s="1">
        <f t="shared" si="1283"/>
        <v>7.8539816339744835E-3</v>
      </c>
      <c r="K5858" s="2">
        <f t="shared" si="1290"/>
        <v>2.7649101142956961E-2</v>
      </c>
      <c r="L5858" t="s">
        <v>13</v>
      </c>
    </row>
    <row r="5859" spans="1:12" hidden="1" x14ac:dyDescent="0.3">
      <c r="A5859">
        <v>69</v>
      </c>
      <c r="B5859">
        <v>186</v>
      </c>
      <c r="C5859">
        <v>1</v>
      </c>
      <c r="D5859">
        <v>24</v>
      </c>
      <c r="E5859" t="s">
        <v>18</v>
      </c>
      <c r="F5859">
        <v>5</v>
      </c>
      <c r="G5859">
        <v>6</v>
      </c>
      <c r="J5859" s="1">
        <f t="shared" si="1283"/>
        <v>1.9634954084936209E-3</v>
      </c>
      <c r="K5859" s="2">
        <f>EXP(-9.81042+1.86563*LN(F5859)+1.0563*LN(G5859))</f>
        <v>7.3344795804612326E-3</v>
      </c>
      <c r="L5859" t="s">
        <v>13</v>
      </c>
    </row>
    <row r="5860" spans="1:12" hidden="1" x14ac:dyDescent="0.3">
      <c r="A5860">
        <v>69</v>
      </c>
      <c r="B5860">
        <v>186</v>
      </c>
      <c r="C5860">
        <v>1</v>
      </c>
      <c r="D5860">
        <v>10</v>
      </c>
      <c r="E5860" t="s">
        <v>12</v>
      </c>
      <c r="F5860">
        <v>5</v>
      </c>
      <c r="G5860">
        <v>3</v>
      </c>
      <c r="J5860" s="1">
        <f t="shared" si="1283"/>
        <v>1.9634954084936209E-3</v>
      </c>
      <c r="K5860" s="2">
        <f>EXP(-9.7663+1.83097*LN(F5860)+1.09511*LN(G5860))</f>
        <v>3.6378364277704512E-3</v>
      </c>
      <c r="L5860" t="s">
        <v>13</v>
      </c>
    </row>
    <row r="5861" spans="1:12" hidden="1" x14ac:dyDescent="0.3">
      <c r="A5861">
        <v>69</v>
      </c>
      <c r="B5861">
        <v>186</v>
      </c>
      <c r="C5861">
        <v>1</v>
      </c>
      <c r="D5861">
        <v>24</v>
      </c>
      <c r="E5861" t="s">
        <v>18</v>
      </c>
      <c r="F5861">
        <v>5</v>
      </c>
      <c r="G5861">
        <v>3</v>
      </c>
      <c r="J5861" s="1">
        <f t="shared" si="1283"/>
        <v>1.9634954084936209E-3</v>
      </c>
      <c r="K5861" s="2">
        <f t="shared" ref="K5861:K5862" si="1291">EXP(-9.81042+1.86563*LN(F5861)+1.0563*LN(G5861))</f>
        <v>3.5268851656513989E-3</v>
      </c>
      <c r="L5861" t="s">
        <v>13</v>
      </c>
    </row>
    <row r="5862" spans="1:12" hidden="1" x14ac:dyDescent="0.3">
      <c r="A5862">
        <v>69</v>
      </c>
      <c r="B5862">
        <v>186</v>
      </c>
      <c r="C5862">
        <v>1</v>
      </c>
      <c r="D5862">
        <v>24</v>
      </c>
      <c r="E5862" t="s">
        <v>18</v>
      </c>
      <c r="F5862">
        <v>10</v>
      </c>
      <c r="G5862">
        <v>6</v>
      </c>
      <c r="J5862" s="1">
        <f t="shared" si="1283"/>
        <v>7.8539816339744835E-3</v>
      </c>
      <c r="K5862" s="2">
        <f t="shared" si="1291"/>
        <v>2.6728826664807165E-2</v>
      </c>
      <c r="L5862" t="s">
        <v>13</v>
      </c>
    </row>
    <row r="5863" spans="1:12" hidden="1" x14ac:dyDescent="0.3">
      <c r="A5863">
        <v>69</v>
      </c>
      <c r="B5863">
        <v>186</v>
      </c>
      <c r="C5863">
        <v>1</v>
      </c>
      <c r="D5863">
        <v>22</v>
      </c>
      <c r="E5863" t="s">
        <v>15</v>
      </c>
      <c r="F5863">
        <v>5</v>
      </c>
      <c r="G5863">
        <v>3</v>
      </c>
      <c r="J5863" s="1">
        <f t="shared" si="1283"/>
        <v>1.9634954084936209E-3</v>
      </c>
      <c r="K5863" s="2">
        <f t="shared" ref="K5863:K5867" si="1292">EXP(-9.7663+1.83097*LN(F5863)+1.09511*LN(G5863))</f>
        <v>3.6378364277704512E-3</v>
      </c>
      <c r="L5863" t="s">
        <v>13</v>
      </c>
    </row>
    <row r="5864" spans="1:12" hidden="1" x14ac:dyDescent="0.3">
      <c r="A5864">
        <v>69</v>
      </c>
      <c r="B5864">
        <v>186</v>
      </c>
      <c r="C5864">
        <v>1</v>
      </c>
      <c r="D5864">
        <v>24</v>
      </c>
      <c r="E5864" t="s">
        <v>12</v>
      </c>
      <c r="F5864">
        <v>15</v>
      </c>
      <c r="G5864">
        <v>6</v>
      </c>
      <c r="J5864" s="1">
        <f t="shared" si="1283"/>
        <v>1.7671458676442587E-2</v>
      </c>
      <c r="K5864" s="2">
        <f t="shared" si="1292"/>
        <v>5.8089659363338444E-2</v>
      </c>
      <c r="L5864" t="s">
        <v>13</v>
      </c>
    </row>
    <row r="5865" spans="1:12" hidden="1" x14ac:dyDescent="0.3">
      <c r="A5865">
        <v>69</v>
      </c>
      <c r="B5865">
        <v>186</v>
      </c>
      <c r="C5865">
        <v>1</v>
      </c>
      <c r="D5865">
        <v>24</v>
      </c>
      <c r="E5865" t="s">
        <v>12</v>
      </c>
      <c r="F5865">
        <v>10</v>
      </c>
      <c r="G5865">
        <v>6</v>
      </c>
      <c r="J5865" s="1">
        <f t="shared" si="1283"/>
        <v>7.8539816339744835E-3</v>
      </c>
      <c r="K5865" s="2">
        <f t="shared" si="1292"/>
        <v>2.7649101142956961E-2</v>
      </c>
      <c r="L5865" t="s">
        <v>13</v>
      </c>
    </row>
    <row r="5866" spans="1:12" hidden="1" x14ac:dyDescent="0.3">
      <c r="A5866">
        <v>69</v>
      </c>
      <c r="B5866">
        <v>186</v>
      </c>
      <c r="C5866">
        <v>1</v>
      </c>
      <c r="D5866">
        <v>24</v>
      </c>
      <c r="E5866" t="s">
        <v>12</v>
      </c>
      <c r="F5866">
        <v>10</v>
      </c>
      <c r="G5866">
        <v>6</v>
      </c>
      <c r="J5866" s="1">
        <f t="shared" si="1283"/>
        <v>7.8539816339744835E-3</v>
      </c>
      <c r="K5866" s="2">
        <f t="shared" si="1292"/>
        <v>2.7649101142956961E-2</v>
      </c>
      <c r="L5866" t="s">
        <v>13</v>
      </c>
    </row>
    <row r="5867" spans="1:12" hidden="1" x14ac:dyDescent="0.3">
      <c r="A5867">
        <v>69</v>
      </c>
      <c r="B5867">
        <v>186</v>
      </c>
      <c r="C5867">
        <v>1</v>
      </c>
      <c r="D5867">
        <v>24</v>
      </c>
      <c r="E5867" t="s">
        <v>12</v>
      </c>
      <c r="F5867">
        <v>15</v>
      </c>
      <c r="G5867">
        <v>6</v>
      </c>
      <c r="J5867" s="1">
        <f t="shared" si="1283"/>
        <v>1.7671458676442587E-2</v>
      </c>
      <c r="K5867" s="2">
        <f t="shared" si="1292"/>
        <v>5.8089659363338444E-2</v>
      </c>
      <c r="L5867" t="s">
        <v>13</v>
      </c>
    </row>
    <row r="5868" spans="1:12" hidden="1" x14ac:dyDescent="0.3">
      <c r="A5868">
        <v>69</v>
      </c>
      <c r="B5868">
        <v>186</v>
      </c>
      <c r="C5868">
        <v>1</v>
      </c>
      <c r="D5868">
        <v>24</v>
      </c>
      <c r="E5868" t="s">
        <v>18</v>
      </c>
      <c r="F5868">
        <v>15</v>
      </c>
      <c r="G5868">
        <v>6</v>
      </c>
      <c r="J5868" s="1">
        <f t="shared" si="1283"/>
        <v>1.7671458676442587E-2</v>
      </c>
      <c r="K5868" s="2">
        <f t="shared" ref="K5868:K5869" si="1293">EXP(-9.81042+1.86563*LN(F5868)+1.0563*LN(G5868))</f>
        <v>5.6950957515054322E-2</v>
      </c>
      <c r="L5868" t="s">
        <v>13</v>
      </c>
    </row>
    <row r="5869" spans="1:12" hidden="1" x14ac:dyDescent="0.3">
      <c r="A5869">
        <v>69</v>
      </c>
      <c r="B5869">
        <v>186</v>
      </c>
      <c r="C5869">
        <v>1</v>
      </c>
      <c r="D5869">
        <v>24</v>
      </c>
      <c r="E5869" t="s">
        <v>18</v>
      </c>
      <c r="F5869">
        <v>10</v>
      </c>
      <c r="G5869">
        <v>6</v>
      </c>
      <c r="J5869" s="1">
        <f t="shared" si="1283"/>
        <v>7.8539816339744835E-3</v>
      </c>
      <c r="K5869" s="2">
        <f t="shared" si="1293"/>
        <v>2.6728826664807165E-2</v>
      </c>
      <c r="L5869" t="s">
        <v>13</v>
      </c>
    </row>
    <row r="5870" spans="1:12" hidden="1" x14ac:dyDescent="0.3">
      <c r="A5870">
        <v>69</v>
      </c>
      <c r="B5870">
        <v>186</v>
      </c>
      <c r="C5870">
        <v>1</v>
      </c>
      <c r="D5870">
        <v>24</v>
      </c>
      <c r="E5870" t="s">
        <v>12</v>
      </c>
      <c r="F5870">
        <v>5</v>
      </c>
      <c r="G5870">
        <v>6</v>
      </c>
      <c r="J5870" s="1">
        <f t="shared" si="1283"/>
        <v>1.9634954084936209E-3</v>
      </c>
      <c r="K5870" s="2">
        <f>EXP(-9.7663+1.83097*LN(F5870)+1.09511*LN(G5870))</f>
        <v>7.7714870209617563E-3</v>
      </c>
      <c r="L5870" t="s">
        <v>13</v>
      </c>
    </row>
    <row r="5871" spans="1:12" hidden="1" x14ac:dyDescent="0.3">
      <c r="A5871">
        <v>69</v>
      </c>
      <c r="B5871">
        <v>186</v>
      </c>
      <c r="C5871">
        <v>1</v>
      </c>
      <c r="D5871">
        <v>24</v>
      </c>
      <c r="E5871" t="s">
        <v>18</v>
      </c>
      <c r="F5871">
        <v>10</v>
      </c>
      <c r="G5871">
        <v>5</v>
      </c>
      <c r="J5871" s="1">
        <f t="shared" si="1283"/>
        <v>7.8539816339744835E-3</v>
      </c>
      <c r="K5871" s="2">
        <f>EXP(-9.81042+1.86563*LN(F5871)+1.0563*LN(G5871))</f>
        <v>2.2046555420420225E-2</v>
      </c>
      <c r="L5871" t="s">
        <v>13</v>
      </c>
    </row>
    <row r="5872" spans="1:12" hidden="1" x14ac:dyDescent="0.3">
      <c r="A5872">
        <v>69</v>
      </c>
      <c r="B5872">
        <v>186</v>
      </c>
      <c r="C5872">
        <v>1</v>
      </c>
      <c r="D5872">
        <v>10</v>
      </c>
      <c r="E5872" t="s">
        <v>12</v>
      </c>
      <c r="F5872">
        <v>10</v>
      </c>
      <c r="G5872">
        <v>3</v>
      </c>
      <c r="J5872" s="1">
        <f t="shared" si="1283"/>
        <v>7.8539816339744835E-3</v>
      </c>
      <c r="K5872" s="2">
        <f t="shared" ref="K5872:K5873" si="1294">EXP(-9.7663+1.83097*LN(F5872)+1.09511*LN(G5872))</f>
        <v>1.2942556175112916E-2</v>
      </c>
      <c r="L5872" t="s">
        <v>13</v>
      </c>
    </row>
    <row r="5873" spans="1:12" hidden="1" x14ac:dyDescent="0.3">
      <c r="A5873">
        <v>69</v>
      </c>
      <c r="B5873">
        <v>186</v>
      </c>
      <c r="C5873">
        <v>1</v>
      </c>
      <c r="D5873">
        <v>14</v>
      </c>
      <c r="E5873" t="s">
        <v>14</v>
      </c>
      <c r="F5873">
        <v>5</v>
      </c>
      <c r="G5873">
        <v>3</v>
      </c>
      <c r="J5873" s="1">
        <f t="shared" si="1283"/>
        <v>1.9634954084936209E-3</v>
      </c>
      <c r="K5873" s="2">
        <f t="shared" si="1294"/>
        <v>3.6378364277704512E-3</v>
      </c>
      <c r="L5873" t="s">
        <v>13</v>
      </c>
    </row>
    <row r="5874" spans="1:12" hidden="1" x14ac:dyDescent="0.3">
      <c r="A5874">
        <v>69</v>
      </c>
      <c r="B5874">
        <v>186</v>
      </c>
      <c r="C5874">
        <v>1</v>
      </c>
      <c r="D5874">
        <v>24</v>
      </c>
      <c r="E5874" t="s">
        <v>18</v>
      </c>
      <c r="F5874">
        <v>10</v>
      </c>
      <c r="G5874">
        <v>3</v>
      </c>
      <c r="J5874" s="1">
        <f t="shared" si="1283"/>
        <v>7.8539816339744835E-3</v>
      </c>
      <c r="K5874" s="2">
        <f>EXP(-9.81042+1.86563*LN(F5874)+1.0563*LN(G5874))</f>
        <v>1.285292313179332E-2</v>
      </c>
      <c r="L5874" t="s">
        <v>13</v>
      </c>
    </row>
    <row r="5875" spans="1:12" hidden="1" x14ac:dyDescent="0.3">
      <c r="A5875">
        <v>69</v>
      </c>
      <c r="B5875">
        <v>186</v>
      </c>
      <c r="C5875">
        <v>1</v>
      </c>
      <c r="D5875">
        <v>24</v>
      </c>
      <c r="E5875" t="s">
        <v>12</v>
      </c>
      <c r="F5875">
        <v>15</v>
      </c>
      <c r="G5875">
        <v>6</v>
      </c>
      <c r="J5875" s="1">
        <f t="shared" si="1283"/>
        <v>1.7671458676442587E-2</v>
      </c>
      <c r="K5875" s="2">
        <f t="shared" ref="K5875:K5876" si="1295">EXP(-9.7663+1.83097*LN(F5875)+1.09511*LN(G5875))</f>
        <v>5.8089659363338444E-2</v>
      </c>
      <c r="L5875" t="s">
        <v>13</v>
      </c>
    </row>
    <row r="5876" spans="1:12" hidden="1" x14ac:dyDescent="0.3">
      <c r="A5876">
        <v>69</v>
      </c>
      <c r="B5876">
        <v>186</v>
      </c>
      <c r="C5876">
        <v>1</v>
      </c>
      <c r="D5876">
        <v>24</v>
      </c>
      <c r="E5876" t="s">
        <v>12</v>
      </c>
      <c r="F5876">
        <v>10</v>
      </c>
      <c r="G5876">
        <v>6</v>
      </c>
      <c r="J5876" s="1">
        <f t="shared" si="1283"/>
        <v>7.8539816339744835E-3</v>
      </c>
      <c r="K5876" s="2">
        <f t="shared" si="1295"/>
        <v>2.7649101142956961E-2</v>
      </c>
      <c r="L5876" t="s">
        <v>13</v>
      </c>
    </row>
    <row r="5877" spans="1:12" hidden="1" x14ac:dyDescent="0.3">
      <c r="A5877">
        <v>69</v>
      </c>
      <c r="B5877">
        <v>186</v>
      </c>
      <c r="C5877">
        <v>1</v>
      </c>
      <c r="D5877">
        <v>24</v>
      </c>
      <c r="E5877" t="s">
        <v>18</v>
      </c>
      <c r="F5877">
        <v>5</v>
      </c>
      <c r="G5877">
        <v>6</v>
      </c>
      <c r="J5877" s="1">
        <f t="shared" si="1283"/>
        <v>1.9634954084936209E-3</v>
      </c>
      <c r="K5877" s="2">
        <f>EXP(-9.81042+1.86563*LN(F5877)+1.0563*LN(G5877))</f>
        <v>7.3344795804612326E-3</v>
      </c>
      <c r="L5877" t="s">
        <v>13</v>
      </c>
    </row>
    <row r="5878" spans="1:12" hidden="1" x14ac:dyDescent="0.3">
      <c r="A5878">
        <v>69</v>
      </c>
      <c r="B5878">
        <v>186</v>
      </c>
      <c r="C5878">
        <v>1</v>
      </c>
      <c r="D5878">
        <v>10</v>
      </c>
      <c r="E5878" t="s">
        <v>12</v>
      </c>
      <c r="F5878">
        <v>5</v>
      </c>
      <c r="G5878">
        <v>3</v>
      </c>
      <c r="J5878" s="1">
        <f t="shared" si="1283"/>
        <v>1.9634954084936209E-3</v>
      </c>
      <c r="K5878" s="2">
        <f>EXP(-9.7663+1.83097*LN(F5878)+1.09511*LN(G5878))</f>
        <v>3.6378364277704512E-3</v>
      </c>
      <c r="L5878" t="s">
        <v>13</v>
      </c>
    </row>
    <row r="5879" spans="1:12" hidden="1" x14ac:dyDescent="0.3">
      <c r="A5879">
        <v>69</v>
      </c>
      <c r="B5879">
        <v>186</v>
      </c>
      <c r="C5879">
        <v>1</v>
      </c>
      <c r="D5879">
        <v>24</v>
      </c>
      <c r="E5879" t="s">
        <v>18</v>
      </c>
      <c r="F5879">
        <v>5</v>
      </c>
      <c r="G5879">
        <v>3</v>
      </c>
      <c r="J5879" s="1">
        <f t="shared" si="1283"/>
        <v>1.9634954084936209E-3</v>
      </c>
      <c r="K5879" s="2">
        <f t="shared" ref="K5879:K5880" si="1296">EXP(-9.81042+1.86563*LN(F5879)+1.0563*LN(G5879))</f>
        <v>3.5268851656513989E-3</v>
      </c>
      <c r="L5879" t="s">
        <v>13</v>
      </c>
    </row>
    <row r="5880" spans="1:12" hidden="1" x14ac:dyDescent="0.3">
      <c r="A5880">
        <v>69</v>
      </c>
      <c r="B5880">
        <v>186</v>
      </c>
      <c r="C5880">
        <v>1</v>
      </c>
      <c r="D5880">
        <v>24</v>
      </c>
      <c r="E5880" t="s">
        <v>18</v>
      </c>
      <c r="F5880">
        <v>10</v>
      </c>
      <c r="G5880">
        <v>6</v>
      </c>
      <c r="J5880" s="1">
        <f t="shared" si="1283"/>
        <v>7.8539816339744835E-3</v>
      </c>
      <c r="K5880" s="2">
        <f t="shared" si="1296"/>
        <v>2.6728826664807165E-2</v>
      </c>
      <c r="L5880" t="s">
        <v>13</v>
      </c>
    </row>
    <row r="5881" spans="1:12" hidden="1" x14ac:dyDescent="0.3">
      <c r="A5881">
        <v>69</v>
      </c>
      <c r="B5881">
        <v>186</v>
      </c>
      <c r="C5881">
        <v>1</v>
      </c>
      <c r="D5881">
        <v>22</v>
      </c>
      <c r="E5881" t="s">
        <v>15</v>
      </c>
      <c r="F5881">
        <v>5</v>
      </c>
      <c r="G5881">
        <v>3</v>
      </c>
      <c r="J5881" s="1">
        <f t="shared" si="1283"/>
        <v>1.9634954084936209E-3</v>
      </c>
      <c r="K5881" s="2">
        <f t="shared" ref="K5881:K5883" si="1297">EXP(-9.7663+1.83097*LN(F5881)+1.09511*LN(G5881))</f>
        <v>3.6378364277704512E-3</v>
      </c>
      <c r="L5881" t="s">
        <v>13</v>
      </c>
    </row>
    <row r="5882" spans="1:12" hidden="1" x14ac:dyDescent="0.3">
      <c r="A5882">
        <v>69</v>
      </c>
      <c r="B5882">
        <v>187</v>
      </c>
      <c r="C5882">
        <v>1</v>
      </c>
      <c r="D5882">
        <v>14</v>
      </c>
      <c r="E5882" t="s">
        <v>14</v>
      </c>
      <c r="F5882">
        <v>5</v>
      </c>
      <c r="G5882">
        <v>3</v>
      </c>
      <c r="J5882" s="1">
        <f t="shared" si="1283"/>
        <v>1.9634954084936209E-3</v>
      </c>
      <c r="K5882" s="2">
        <f t="shared" si="1297"/>
        <v>3.6378364277704512E-3</v>
      </c>
      <c r="L5882" t="s">
        <v>13</v>
      </c>
    </row>
    <row r="5883" spans="1:12" hidden="1" x14ac:dyDescent="0.3">
      <c r="A5883">
        <v>69</v>
      </c>
      <c r="B5883">
        <v>187</v>
      </c>
      <c r="C5883">
        <v>1</v>
      </c>
      <c r="D5883">
        <v>14</v>
      </c>
      <c r="E5883" t="s">
        <v>14</v>
      </c>
      <c r="F5883">
        <v>5</v>
      </c>
      <c r="G5883">
        <v>3</v>
      </c>
      <c r="J5883" s="1">
        <f t="shared" si="1283"/>
        <v>1.9634954084936209E-3</v>
      </c>
      <c r="K5883" s="2">
        <f t="shared" si="1297"/>
        <v>3.6378364277704512E-3</v>
      </c>
      <c r="L5883" t="s">
        <v>13</v>
      </c>
    </row>
    <row r="5884" spans="1:12" hidden="1" x14ac:dyDescent="0.3">
      <c r="A5884">
        <v>69</v>
      </c>
      <c r="B5884">
        <v>187</v>
      </c>
      <c r="C5884">
        <v>1</v>
      </c>
      <c r="D5884">
        <v>24</v>
      </c>
      <c r="E5884" t="s">
        <v>18</v>
      </c>
      <c r="F5884">
        <v>15</v>
      </c>
      <c r="G5884">
        <v>6</v>
      </c>
      <c r="J5884" s="1">
        <f t="shared" si="1283"/>
        <v>1.7671458676442587E-2</v>
      </c>
      <c r="K5884" s="2">
        <f t="shared" ref="K5884:K5885" si="1298">EXP(-9.81042+1.86563*LN(F5884)+1.0563*LN(G5884))</f>
        <v>5.6950957515054322E-2</v>
      </c>
      <c r="L5884" t="s">
        <v>13</v>
      </c>
    </row>
    <row r="5885" spans="1:12" hidden="1" x14ac:dyDescent="0.3">
      <c r="A5885">
        <v>69</v>
      </c>
      <c r="B5885">
        <v>187</v>
      </c>
      <c r="C5885">
        <v>1</v>
      </c>
      <c r="D5885">
        <v>24</v>
      </c>
      <c r="E5885" t="s">
        <v>18</v>
      </c>
      <c r="F5885">
        <v>10</v>
      </c>
      <c r="G5885">
        <v>6</v>
      </c>
      <c r="J5885" s="1">
        <f t="shared" si="1283"/>
        <v>7.8539816339744835E-3</v>
      </c>
      <c r="K5885" s="2">
        <f t="shared" si="1298"/>
        <v>2.6728826664807165E-2</v>
      </c>
      <c r="L5885" t="s">
        <v>13</v>
      </c>
    </row>
    <row r="5886" spans="1:12" hidden="1" x14ac:dyDescent="0.3">
      <c r="A5886">
        <v>69</v>
      </c>
      <c r="B5886">
        <v>187</v>
      </c>
      <c r="C5886">
        <v>1</v>
      </c>
      <c r="D5886">
        <v>24</v>
      </c>
      <c r="E5886" t="s">
        <v>12</v>
      </c>
      <c r="F5886">
        <v>5</v>
      </c>
      <c r="G5886">
        <v>6</v>
      </c>
      <c r="J5886" s="1">
        <f t="shared" si="1283"/>
        <v>1.9634954084936209E-3</v>
      </c>
      <c r="K5886" s="2">
        <f>EXP(-9.7663+1.83097*LN(F5886)+1.09511*LN(G5886))</f>
        <v>7.7714870209617563E-3</v>
      </c>
      <c r="L5886" t="s">
        <v>13</v>
      </c>
    </row>
    <row r="5887" spans="1:12" hidden="1" x14ac:dyDescent="0.3">
      <c r="A5887">
        <v>69</v>
      </c>
      <c r="B5887">
        <v>187</v>
      </c>
      <c r="C5887">
        <v>1</v>
      </c>
      <c r="D5887">
        <v>24</v>
      </c>
      <c r="E5887" t="s">
        <v>18</v>
      </c>
      <c r="F5887">
        <v>10</v>
      </c>
      <c r="G5887">
        <v>5</v>
      </c>
      <c r="J5887" s="1">
        <f t="shared" si="1283"/>
        <v>7.8539816339744835E-3</v>
      </c>
      <c r="K5887" s="2">
        <f>EXP(-9.81042+1.86563*LN(F5887)+1.0563*LN(G5887))</f>
        <v>2.2046555420420225E-2</v>
      </c>
      <c r="L5887" t="s">
        <v>13</v>
      </c>
    </row>
    <row r="5888" spans="1:12" hidden="1" x14ac:dyDescent="0.3">
      <c r="A5888">
        <v>69</v>
      </c>
      <c r="B5888">
        <v>187</v>
      </c>
      <c r="C5888">
        <v>1</v>
      </c>
      <c r="D5888">
        <v>10</v>
      </c>
      <c r="E5888" t="s">
        <v>12</v>
      </c>
      <c r="F5888">
        <v>10</v>
      </c>
      <c r="G5888">
        <v>3</v>
      </c>
      <c r="J5888" s="1">
        <f t="shared" si="1283"/>
        <v>7.8539816339744835E-3</v>
      </c>
      <c r="K5888" s="2">
        <f t="shared" ref="K5888:K5889" si="1299">EXP(-9.7663+1.83097*LN(F5888)+1.09511*LN(G5888))</f>
        <v>1.2942556175112916E-2</v>
      </c>
      <c r="L5888" t="s">
        <v>13</v>
      </c>
    </row>
    <row r="5889" spans="1:12" hidden="1" x14ac:dyDescent="0.3">
      <c r="A5889">
        <v>69</v>
      </c>
      <c r="B5889">
        <v>187</v>
      </c>
      <c r="C5889">
        <v>1</v>
      </c>
      <c r="D5889">
        <v>14</v>
      </c>
      <c r="E5889" t="s">
        <v>14</v>
      </c>
      <c r="F5889">
        <v>5</v>
      </c>
      <c r="G5889">
        <v>3</v>
      </c>
      <c r="J5889" s="1">
        <f t="shared" si="1283"/>
        <v>1.9634954084936209E-3</v>
      </c>
      <c r="K5889" s="2">
        <f t="shared" si="1299"/>
        <v>3.6378364277704512E-3</v>
      </c>
      <c r="L5889" t="s">
        <v>13</v>
      </c>
    </row>
    <row r="5890" spans="1:12" hidden="1" x14ac:dyDescent="0.3">
      <c r="A5890">
        <v>69</v>
      </c>
      <c r="B5890">
        <v>187</v>
      </c>
      <c r="C5890">
        <v>1</v>
      </c>
      <c r="D5890">
        <v>24</v>
      </c>
      <c r="E5890" t="s">
        <v>18</v>
      </c>
      <c r="F5890">
        <v>10</v>
      </c>
      <c r="G5890">
        <v>3</v>
      </c>
      <c r="J5890" s="1">
        <f t="shared" si="1283"/>
        <v>7.8539816339744835E-3</v>
      </c>
      <c r="K5890" s="2">
        <f>EXP(-9.81042+1.86563*LN(F5890)+1.0563*LN(G5890))</f>
        <v>1.285292313179332E-2</v>
      </c>
      <c r="L5890" t="s">
        <v>13</v>
      </c>
    </row>
    <row r="5891" spans="1:12" hidden="1" x14ac:dyDescent="0.3">
      <c r="A5891">
        <v>69</v>
      </c>
      <c r="B5891">
        <v>187</v>
      </c>
      <c r="C5891">
        <v>1</v>
      </c>
      <c r="D5891">
        <v>24</v>
      </c>
      <c r="E5891" t="s">
        <v>12</v>
      </c>
      <c r="F5891">
        <v>15</v>
      </c>
      <c r="G5891">
        <v>6</v>
      </c>
      <c r="J5891" s="1">
        <f t="shared" ref="J5891:J5954" si="1300">((F5891*F5891/10000)*(PI()/4*C5891))</f>
        <v>1.7671458676442587E-2</v>
      </c>
      <c r="K5891" s="2">
        <f t="shared" ref="K5891:K5892" si="1301">EXP(-9.7663+1.83097*LN(F5891)+1.09511*LN(G5891))</f>
        <v>5.8089659363338444E-2</v>
      </c>
      <c r="L5891" t="s">
        <v>13</v>
      </c>
    </row>
    <row r="5892" spans="1:12" hidden="1" x14ac:dyDescent="0.3">
      <c r="A5892">
        <v>69</v>
      </c>
      <c r="B5892">
        <v>187</v>
      </c>
      <c r="C5892">
        <v>1</v>
      </c>
      <c r="D5892">
        <v>24</v>
      </c>
      <c r="E5892" t="s">
        <v>12</v>
      </c>
      <c r="F5892">
        <v>10</v>
      </c>
      <c r="G5892">
        <v>6</v>
      </c>
      <c r="J5892" s="1">
        <f t="shared" si="1300"/>
        <v>7.8539816339744835E-3</v>
      </c>
      <c r="K5892" s="2">
        <f t="shared" si="1301"/>
        <v>2.7649101142956961E-2</v>
      </c>
      <c r="L5892" t="s">
        <v>13</v>
      </c>
    </row>
    <row r="5893" spans="1:12" hidden="1" x14ac:dyDescent="0.3">
      <c r="A5893">
        <v>69</v>
      </c>
      <c r="B5893">
        <v>187</v>
      </c>
      <c r="C5893">
        <v>1</v>
      </c>
      <c r="D5893">
        <v>24</v>
      </c>
      <c r="E5893" t="s">
        <v>18</v>
      </c>
      <c r="F5893">
        <v>5</v>
      </c>
      <c r="G5893">
        <v>6</v>
      </c>
      <c r="J5893" s="1">
        <f t="shared" si="1300"/>
        <v>1.9634954084936209E-3</v>
      </c>
      <c r="K5893" s="2">
        <f>EXP(-9.81042+1.86563*LN(F5893)+1.0563*LN(G5893))</f>
        <v>7.3344795804612326E-3</v>
      </c>
      <c r="L5893" t="s">
        <v>13</v>
      </c>
    </row>
    <row r="5894" spans="1:12" hidden="1" x14ac:dyDescent="0.3">
      <c r="A5894">
        <v>69</v>
      </c>
      <c r="B5894">
        <v>187</v>
      </c>
      <c r="C5894">
        <v>1</v>
      </c>
      <c r="D5894">
        <v>10</v>
      </c>
      <c r="E5894" t="s">
        <v>12</v>
      </c>
      <c r="F5894">
        <v>5</v>
      </c>
      <c r="G5894">
        <v>3</v>
      </c>
      <c r="J5894" s="1">
        <f t="shared" si="1300"/>
        <v>1.9634954084936209E-3</v>
      </c>
      <c r="K5894" s="2">
        <f>EXP(-9.7663+1.83097*LN(F5894)+1.09511*LN(G5894))</f>
        <v>3.6378364277704512E-3</v>
      </c>
      <c r="L5894" t="s">
        <v>13</v>
      </c>
    </row>
    <row r="5895" spans="1:12" hidden="1" x14ac:dyDescent="0.3">
      <c r="A5895">
        <v>69</v>
      </c>
      <c r="B5895">
        <v>187</v>
      </c>
      <c r="C5895">
        <v>1</v>
      </c>
      <c r="D5895">
        <v>24</v>
      </c>
      <c r="E5895" t="s">
        <v>18</v>
      </c>
      <c r="F5895">
        <v>5</v>
      </c>
      <c r="G5895">
        <v>3</v>
      </c>
      <c r="J5895" s="1">
        <f t="shared" si="1300"/>
        <v>1.9634954084936209E-3</v>
      </c>
      <c r="K5895" s="2">
        <f t="shared" ref="K5895:K5896" si="1302">EXP(-9.81042+1.86563*LN(F5895)+1.0563*LN(G5895))</f>
        <v>3.5268851656513989E-3</v>
      </c>
      <c r="L5895" t="s">
        <v>13</v>
      </c>
    </row>
    <row r="5896" spans="1:12" hidden="1" x14ac:dyDescent="0.3">
      <c r="A5896">
        <v>69</v>
      </c>
      <c r="B5896">
        <v>187</v>
      </c>
      <c r="C5896">
        <v>1</v>
      </c>
      <c r="D5896">
        <v>24</v>
      </c>
      <c r="E5896" t="s">
        <v>18</v>
      </c>
      <c r="F5896">
        <v>10</v>
      </c>
      <c r="G5896">
        <v>6</v>
      </c>
      <c r="J5896" s="1">
        <f t="shared" si="1300"/>
        <v>7.8539816339744835E-3</v>
      </c>
      <c r="K5896" s="2">
        <f t="shared" si="1302"/>
        <v>2.6728826664807165E-2</v>
      </c>
      <c r="L5896" t="s">
        <v>13</v>
      </c>
    </row>
    <row r="5897" spans="1:12" hidden="1" x14ac:dyDescent="0.3">
      <c r="A5897">
        <v>69</v>
      </c>
      <c r="B5897">
        <v>187</v>
      </c>
      <c r="C5897">
        <v>1</v>
      </c>
      <c r="D5897">
        <v>22</v>
      </c>
      <c r="E5897" t="s">
        <v>15</v>
      </c>
      <c r="F5897">
        <v>5</v>
      </c>
      <c r="G5897">
        <v>3</v>
      </c>
      <c r="J5897" s="1">
        <f t="shared" si="1300"/>
        <v>1.9634954084936209E-3</v>
      </c>
      <c r="K5897" s="2">
        <f t="shared" ref="K5897:K5907" si="1303">EXP(-9.7663+1.83097*LN(F5897)+1.09511*LN(G5897))</f>
        <v>3.6378364277704512E-3</v>
      </c>
      <c r="L5897" t="s">
        <v>13</v>
      </c>
    </row>
    <row r="5898" spans="1:12" hidden="1" x14ac:dyDescent="0.3">
      <c r="A5898">
        <v>69</v>
      </c>
      <c r="B5898">
        <v>187</v>
      </c>
      <c r="C5898">
        <v>1</v>
      </c>
      <c r="D5898">
        <v>24</v>
      </c>
      <c r="E5898" t="s">
        <v>12</v>
      </c>
      <c r="F5898">
        <v>15</v>
      </c>
      <c r="G5898">
        <v>6</v>
      </c>
      <c r="J5898" s="1">
        <f t="shared" si="1300"/>
        <v>1.7671458676442587E-2</v>
      </c>
      <c r="K5898" s="2">
        <f t="shared" si="1303"/>
        <v>5.8089659363338444E-2</v>
      </c>
      <c r="L5898" t="s">
        <v>13</v>
      </c>
    </row>
    <row r="5899" spans="1:12" hidden="1" x14ac:dyDescent="0.3">
      <c r="A5899">
        <v>69</v>
      </c>
      <c r="B5899">
        <v>187</v>
      </c>
      <c r="C5899">
        <v>1</v>
      </c>
      <c r="D5899">
        <v>10</v>
      </c>
      <c r="E5899" t="s">
        <v>12</v>
      </c>
      <c r="F5899">
        <v>25</v>
      </c>
      <c r="G5899">
        <v>6</v>
      </c>
      <c r="J5899" s="1">
        <f t="shared" si="1300"/>
        <v>4.9087385212340517E-2</v>
      </c>
      <c r="K5899" s="2">
        <f t="shared" si="1303"/>
        <v>0.14801210491524977</v>
      </c>
      <c r="L5899" t="s">
        <v>17</v>
      </c>
    </row>
    <row r="5900" spans="1:12" hidden="1" x14ac:dyDescent="0.3">
      <c r="A5900">
        <v>69</v>
      </c>
      <c r="B5900">
        <v>187</v>
      </c>
      <c r="C5900">
        <v>1</v>
      </c>
      <c r="D5900">
        <v>24</v>
      </c>
      <c r="E5900" t="s">
        <v>15</v>
      </c>
      <c r="F5900">
        <v>5</v>
      </c>
      <c r="G5900">
        <v>3</v>
      </c>
      <c r="J5900" s="1">
        <f t="shared" si="1300"/>
        <v>1.9634954084936209E-3</v>
      </c>
      <c r="K5900" s="2">
        <f t="shared" si="1303"/>
        <v>3.6378364277704512E-3</v>
      </c>
      <c r="L5900" t="s">
        <v>13</v>
      </c>
    </row>
    <row r="5901" spans="1:12" hidden="1" x14ac:dyDescent="0.3">
      <c r="A5901">
        <v>69</v>
      </c>
      <c r="B5901">
        <v>187</v>
      </c>
      <c r="C5901">
        <v>1</v>
      </c>
      <c r="D5901">
        <v>24</v>
      </c>
      <c r="E5901" t="s">
        <v>15</v>
      </c>
      <c r="F5901">
        <v>10</v>
      </c>
      <c r="G5901">
        <v>5</v>
      </c>
      <c r="J5901" s="1">
        <f t="shared" si="1300"/>
        <v>7.8539816339744835E-3</v>
      </c>
      <c r="K5901" s="2">
        <f t="shared" si="1303"/>
        <v>2.2644818432641822E-2</v>
      </c>
      <c r="L5901" t="s">
        <v>13</v>
      </c>
    </row>
    <row r="5902" spans="1:12" hidden="1" x14ac:dyDescent="0.3">
      <c r="A5902">
        <v>69</v>
      </c>
      <c r="B5902">
        <v>187</v>
      </c>
      <c r="C5902">
        <v>1</v>
      </c>
      <c r="D5902">
        <v>24</v>
      </c>
      <c r="E5902" t="s">
        <v>15</v>
      </c>
      <c r="F5902">
        <v>15</v>
      </c>
      <c r="G5902">
        <v>6</v>
      </c>
      <c r="J5902" s="1">
        <f t="shared" si="1300"/>
        <v>1.7671458676442587E-2</v>
      </c>
      <c r="K5902" s="2">
        <f t="shared" si="1303"/>
        <v>5.8089659363338444E-2</v>
      </c>
      <c r="L5902" t="s">
        <v>13</v>
      </c>
    </row>
    <row r="5903" spans="1:12" hidden="1" x14ac:dyDescent="0.3">
      <c r="A5903">
        <v>69</v>
      </c>
      <c r="B5903">
        <v>187</v>
      </c>
      <c r="C5903">
        <v>1</v>
      </c>
      <c r="D5903">
        <v>24</v>
      </c>
      <c r="E5903" t="s">
        <v>15</v>
      </c>
      <c r="F5903">
        <v>10</v>
      </c>
      <c r="G5903">
        <v>6</v>
      </c>
      <c r="J5903" s="1">
        <f t="shared" si="1300"/>
        <v>7.8539816339744835E-3</v>
      </c>
      <c r="K5903" s="2">
        <f t="shared" si="1303"/>
        <v>2.7649101142956961E-2</v>
      </c>
      <c r="L5903" t="s">
        <v>13</v>
      </c>
    </row>
    <row r="5904" spans="1:12" hidden="1" x14ac:dyDescent="0.3">
      <c r="A5904">
        <v>69</v>
      </c>
      <c r="B5904">
        <v>187</v>
      </c>
      <c r="C5904">
        <v>1</v>
      </c>
      <c r="D5904">
        <v>24</v>
      </c>
      <c r="E5904" t="s">
        <v>15</v>
      </c>
      <c r="F5904">
        <v>5</v>
      </c>
      <c r="G5904">
        <v>6</v>
      </c>
      <c r="J5904" s="1">
        <f t="shared" si="1300"/>
        <v>1.9634954084936209E-3</v>
      </c>
      <c r="K5904" s="2">
        <f t="shared" si="1303"/>
        <v>7.7714870209617563E-3</v>
      </c>
      <c r="L5904" t="s">
        <v>13</v>
      </c>
    </row>
    <row r="5905" spans="1:12" hidden="1" x14ac:dyDescent="0.3">
      <c r="A5905">
        <v>69</v>
      </c>
      <c r="B5905">
        <v>187</v>
      </c>
      <c r="C5905">
        <v>1</v>
      </c>
      <c r="D5905">
        <v>22</v>
      </c>
      <c r="E5905" t="s">
        <v>15</v>
      </c>
      <c r="F5905">
        <v>5</v>
      </c>
      <c r="G5905">
        <v>3</v>
      </c>
      <c r="J5905" s="1">
        <f t="shared" si="1300"/>
        <v>1.9634954084936209E-3</v>
      </c>
      <c r="K5905" s="2">
        <f t="shared" si="1303"/>
        <v>3.6378364277704512E-3</v>
      </c>
      <c r="L5905" t="s">
        <v>13</v>
      </c>
    </row>
    <row r="5906" spans="1:12" hidden="1" x14ac:dyDescent="0.3">
      <c r="A5906">
        <v>69</v>
      </c>
      <c r="B5906">
        <v>187</v>
      </c>
      <c r="C5906">
        <v>1</v>
      </c>
      <c r="D5906">
        <v>10</v>
      </c>
      <c r="E5906" t="s">
        <v>12</v>
      </c>
      <c r="F5906">
        <v>5</v>
      </c>
      <c r="G5906">
        <v>3</v>
      </c>
      <c r="J5906" s="1">
        <f t="shared" si="1300"/>
        <v>1.9634954084936209E-3</v>
      </c>
      <c r="K5906" s="2">
        <f t="shared" si="1303"/>
        <v>3.6378364277704512E-3</v>
      </c>
      <c r="L5906" t="s">
        <v>13</v>
      </c>
    </row>
    <row r="5907" spans="1:12" hidden="1" x14ac:dyDescent="0.3">
      <c r="A5907">
        <v>69</v>
      </c>
      <c r="B5907">
        <v>187</v>
      </c>
      <c r="C5907">
        <v>1</v>
      </c>
      <c r="D5907">
        <v>14</v>
      </c>
      <c r="E5907" t="s">
        <v>14</v>
      </c>
      <c r="F5907">
        <v>5</v>
      </c>
      <c r="G5907">
        <v>3</v>
      </c>
      <c r="J5907" s="1">
        <f t="shared" si="1300"/>
        <v>1.9634954084936209E-3</v>
      </c>
      <c r="K5907" s="2">
        <f t="shared" si="1303"/>
        <v>3.6378364277704512E-3</v>
      </c>
      <c r="L5907" t="s">
        <v>13</v>
      </c>
    </row>
    <row r="5908" spans="1:12" hidden="1" x14ac:dyDescent="0.3">
      <c r="A5908">
        <v>69</v>
      </c>
      <c r="B5908">
        <v>187</v>
      </c>
      <c r="C5908">
        <v>1</v>
      </c>
      <c r="D5908">
        <v>24</v>
      </c>
      <c r="E5908" t="s">
        <v>18</v>
      </c>
      <c r="F5908">
        <v>10</v>
      </c>
      <c r="G5908">
        <v>3</v>
      </c>
      <c r="J5908" s="1">
        <f t="shared" si="1300"/>
        <v>7.8539816339744835E-3</v>
      </c>
      <c r="K5908" s="2">
        <f>EXP(-9.81042+1.86563*LN(F5908)+1.0563*LN(G5908))</f>
        <v>1.285292313179332E-2</v>
      </c>
      <c r="L5908" t="s">
        <v>13</v>
      </c>
    </row>
    <row r="5909" spans="1:12" hidden="1" x14ac:dyDescent="0.3">
      <c r="A5909">
        <v>69</v>
      </c>
      <c r="B5909">
        <v>187</v>
      </c>
      <c r="C5909">
        <v>1</v>
      </c>
      <c r="D5909">
        <v>10</v>
      </c>
      <c r="E5909" t="s">
        <v>12</v>
      </c>
      <c r="F5909">
        <v>25</v>
      </c>
      <c r="G5909">
        <v>6</v>
      </c>
      <c r="J5909" s="1">
        <f t="shared" si="1300"/>
        <v>4.9087385212340517E-2</v>
      </c>
      <c r="K5909" s="2">
        <f t="shared" ref="K5909:K5910" si="1304">EXP(-9.7663+1.83097*LN(F5909)+1.09511*LN(G5909))</f>
        <v>0.14801210491524977</v>
      </c>
      <c r="L5909" t="s">
        <v>17</v>
      </c>
    </row>
    <row r="5910" spans="1:12" hidden="1" x14ac:dyDescent="0.3">
      <c r="A5910">
        <v>69</v>
      </c>
      <c r="B5910">
        <v>187</v>
      </c>
      <c r="C5910">
        <v>1</v>
      </c>
      <c r="D5910">
        <v>24</v>
      </c>
      <c r="E5910" t="s">
        <v>12</v>
      </c>
      <c r="F5910">
        <v>5</v>
      </c>
      <c r="G5910">
        <v>3</v>
      </c>
      <c r="J5910" s="1">
        <f t="shared" si="1300"/>
        <v>1.9634954084936209E-3</v>
      </c>
      <c r="K5910" s="2">
        <f t="shared" si="1304"/>
        <v>3.6378364277704512E-3</v>
      </c>
      <c r="L5910" t="s">
        <v>13</v>
      </c>
    </row>
    <row r="5911" spans="1:12" hidden="1" x14ac:dyDescent="0.3">
      <c r="A5911">
        <v>69</v>
      </c>
      <c r="B5911">
        <v>187</v>
      </c>
      <c r="C5911">
        <v>1</v>
      </c>
      <c r="D5911">
        <v>24</v>
      </c>
      <c r="E5911" t="s">
        <v>18</v>
      </c>
      <c r="F5911">
        <v>10</v>
      </c>
      <c r="G5911">
        <v>5</v>
      </c>
      <c r="J5911" s="1">
        <f t="shared" si="1300"/>
        <v>7.8539816339744835E-3</v>
      </c>
      <c r="K5911" s="2">
        <f>EXP(-9.81042+1.86563*LN(F5911)+1.0563*LN(G5911))</f>
        <v>2.2046555420420225E-2</v>
      </c>
      <c r="L5911" t="s">
        <v>13</v>
      </c>
    </row>
    <row r="5912" spans="1:12" hidden="1" x14ac:dyDescent="0.3">
      <c r="A5912">
        <v>69</v>
      </c>
      <c r="B5912">
        <v>187</v>
      </c>
      <c r="C5912">
        <v>1</v>
      </c>
      <c r="D5912">
        <v>24</v>
      </c>
      <c r="E5912" t="s">
        <v>12</v>
      </c>
      <c r="F5912">
        <v>15</v>
      </c>
      <c r="G5912">
        <v>6</v>
      </c>
      <c r="J5912" s="1">
        <f t="shared" si="1300"/>
        <v>1.7671458676442587E-2</v>
      </c>
      <c r="K5912" s="2">
        <f>EXP(-9.7663+1.83097*LN(F5912)+1.09511*LN(G5912))</f>
        <v>5.8089659363338444E-2</v>
      </c>
      <c r="L5912" t="s">
        <v>13</v>
      </c>
    </row>
    <row r="5913" spans="1:12" hidden="1" x14ac:dyDescent="0.3">
      <c r="A5913">
        <v>69</v>
      </c>
      <c r="B5913">
        <v>187</v>
      </c>
      <c r="C5913">
        <v>1</v>
      </c>
      <c r="D5913">
        <v>2</v>
      </c>
      <c r="E5913" t="s">
        <v>16</v>
      </c>
      <c r="F5913">
        <v>15</v>
      </c>
      <c r="G5913">
        <v>6</v>
      </c>
      <c r="J5913" s="1">
        <f t="shared" si="1300"/>
        <v>1.7671458676442587E-2</v>
      </c>
      <c r="K5913" s="2">
        <f t="shared" ref="K5913:K5914" si="1305">EXP(-9.81042+1.86563*LN(F5913)+1.0563*LN(G5913))</f>
        <v>5.6950957515054322E-2</v>
      </c>
      <c r="L5913" t="s">
        <v>13</v>
      </c>
    </row>
    <row r="5914" spans="1:12" hidden="1" x14ac:dyDescent="0.3">
      <c r="A5914">
        <v>69</v>
      </c>
      <c r="B5914">
        <v>187</v>
      </c>
      <c r="C5914">
        <v>1</v>
      </c>
      <c r="D5914">
        <v>2</v>
      </c>
      <c r="E5914" t="s">
        <v>16</v>
      </c>
      <c r="F5914">
        <v>15</v>
      </c>
      <c r="G5914">
        <v>10</v>
      </c>
      <c r="J5914" s="1">
        <f t="shared" si="1300"/>
        <v>1.7671458676442587E-2</v>
      </c>
      <c r="K5914" s="2">
        <f t="shared" si="1305"/>
        <v>9.7687695493628809E-2</v>
      </c>
      <c r="L5914" t="s">
        <v>13</v>
      </c>
    </row>
    <row r="5915" spans="1:12" hidden="1" x14ac:dyDescent="0.3">
      <c r="A5915">
        <v>69</v>
      </c>
      <c r="B5915">
        <v>187</v>
      </c>
      <c r="C5915">
        <v>1</v>
      </c>
      <c r="D5915">
        <v>24</v>
      </c>
      <c r="E5915" t="s">
        <v>12</v>
      </c>
      <c r="F5915">
        <v>5</v>
      </c>
      <c r="G5915">
        <v>6</v>
      </c>
      <c r="J5915" s="1">
        <f t="shared" si="1300"/>
        <v>1.9634954084936209E-3</v>
      </c>
      <c r="K5915" s="2">
        <f>EXP(-9.7663+1.83097*LN(F5915)+1.09511*LN(G5915))</f>
        <v>7.7714870209617563E-3</v>
      </c>
      <c r="L5915" t="s">
        <v>13</v>
      </c>
    </row>
    <row r="5916" spans="1:12" hidden="1" x14ac:dyDescent="0.3">
      <c r="A5916">
        <v>69</v>
      </c>
      <c r="B5916">
        <v>187</v>
      </c>
      <c r="C5916">
        <v>1</v>
      </c>
      <c r="D5916">
        <v>24</v>
      </c>
      <c r="E5916" t="s">
        <v>18</v>
      </c>
      <c r="F5916">
        <v>10</v>
      </c>
      <c r="G5916">
        <v>5</v>
      </c>
      <c r="J5916" s="1">
        <f t="shared" si="1300"/>
        <v>7.8539816339744835E-3</v>
      </c>
      <c r="K5916" s="2">
        <f>EXP(-9.81042+1.86563*LN(F5916)+1.0563*LN(G5916))</f>
        <v>2.2046555420420225E-2</v>
      </c>
      <c r="L5916" t="s">
        <v>13</v>
      </c>
    </row>
    <row r="5917" spans="1:12" hidden="1" x14ac:dyDescent="0.3">
      <c r="A5917">
        <v>69</v>
      </c>
      <c r="B5917">
        <v>187</v>
      </c>
      <c r="C5917">
        <v>1</v>
      </c>
      <c r="D5917">
        <v>24</v>
      </c>
      <c r="E5917" t="s">
        <v>12</v>
      </c>
      <c r="F5917">
        <v>10</v>
      </c>
      <c r="G5917">
        <v>6</v>
      </c>
      <c r="J5917" s="1">
        <f t="shared" si="1300"/>
        <v>7.8539816339744835E-3</v>
      </c>
      <c r="K5917" s="2">
        <f t="shared" ref="K5917:K5920" si="1306">EXP(-9.7663+1.83097*LN(F5917)+1.09511*LN(G5917))</f>
        <v>2.7649101142956961E-2</v>
      </c>
      <c r="L5917" t="s">
        <v>13</v>
      </c>
    </row>
    <row r="5918" spans="1:12" hidden="1" x14ac:dyDescent="0.3">
      <c r="A5918">
        <v>69</v>
      </c>
      <c r="B5918">
        <v>187</v>
      </c>
      <c r="C5918">
        <v>1</v>
      </c>
      <c r="D5918">
        <v>24</v>
      </c>
      <c r="E5918" t="s">
        <v>12</v>
      </c>
      <c r="F5918">
        <v>10</v>
      </c>
      <c r="G5918">
        <v>6</v>
      </c>
      <c r="J5918" s="1">
        <f t="shared" si="1300"/>
        <v>7.8539816339744835E-3</v>
      </c>
      <c r="K5918" s="2">
        <f t="shared" si="1306"/>
        <v>2.7649101142956961E-2</v>
      </c>
      <c r="L5918" t="s">
        <v>13</v>
      </c>
    </row>
    <row r="5919" spans="1:12" hidden="1" x14ac:dyDescent="0.3">
      <c r="A5919">
        <v>69</v>
      </c>
      <c r="B5919">
        <v>187</v>
      </c>
      <c r="C5919">
        <v>1</v>
      </c>
      <c r="D5919">
        <v>24</v>
      </c>
      <c r="E5919" t="s">
        <v>12</v>
      </c>
      <c r="F5919">
        <v>15</v>
      </c>
      <c r="G5919">
        <v>6</v>
      </c>
      <c r="J5919" s="1">
        <f t="shared" si="1300"/>
        <v>1.7671458676442587E-2</v>
      </c>
      <c r="K5919" s="2">
        <f t="shared" si="1306"/>
        <v>5.8089659363338444E-2</v>
      </c>
      <c r="L5919" t="s">
        <v>13</v>
      </c>
    </row>
    <row r="5920" spans="1:12" hidden="1" x14ac:dyDescent="0.3">
      <c r="A5920">
        <v>68</v>
      </c>
      <c r="B5920">
        <v>179</v>
      </c>
      <c r="C5920">
        <v>1</v>
      </c>
      <c r="D5920">
        <v>10</v>
      </c>
      <c r="E5920" t="s">
        <v>12</v>
      </c>
      <c r="F5920">
        <v>5</v>
      </c>
      <c r="G5920">
        <v>3</v>
      </c>
      <c r="J5920" s="1">
        <f t="shared" si="1300"/>
        <v>1.9634954084936209E-3</v>
      </c>
      <c r="K5920" s="2">
        <f t="shared" si="1306"/>
        <v>3.6378364277704512E-3</v>
      </c>
      <c r="L5920" t="s">
        <v>13</v>
      </c>
    </row>
    <row r="5921" spans="1:12" hidden="1" x14ac:dyDescent="0.3">
      <c r="A5921">
        <v>68</v>
      </c>
      <c r="B5921">
        <v>179</v>
      </c>
      <c r="C5921">
        <v>1</v>
      </c>
      <c r="D5921">
        <v>24</v>
      </c>
      <c r="E5921" t="s">
        <v>18</v>
      </c>
      <c r="F5921">
        <v>5</v>
      </c>
      <c r="G5921">
        <v>3</v>
      </c>
      <c r="J5921" s="1">
        <f t="shared" si="1300"/>
        <v>1.9634954084936209E-3</v>
      </c>
      <c r="K5921" s="2">
        <f t="shared" ref="K5921:K5922" si="1307">EXP(-9.81042+1.86563*LN(F5921)+1.0563*LN(G5921))</f>
        <v>3.5268851656513989E-3</v>
      </c>
      <c r="L5921" t="s">
        <v>13</v>
      </c>
    </row>
    <row r="5922" spans="1:12" hidden="1" x14ac:dyDescent="0.3">
      <c r="A5922">
        <v>68</v>
      </c>
      <c r="B5922">
        <v>179</v>
      </c>
      <c r="C5922">
        <v>1</v>
      </c>
      <c r="D5922">
        <v>24</v>
      </c>
      <c r="E5922" t="s">
        <v>18</v>
      </c>
      <c r="F5922">
        <v>10</v>
      </c>
      <c r="G5922">
        <v>6</v>
      </c>
      <c r="J5922" s="1">
        <f t="shared" si="1300"/>
        <v>7.8539816339744835E-3</v>
      </c>
      <c r="K5922" s="2">
        <f t="shared" si="1307"/>
        <v>2.6728826664807165E-2</v>
      </c>
      <c r="L5922" t="s">
        <v>13</v>
      </c>
    </row>
    <row r="5923" spans="1:12" hidden="1" x14ac:dyDescent="0.3">
      <c r="A5923">
        <v>68</v>
      </c>
      <c r="B5923">
        <v>179</v>
      </c>
      <c r="C5923">
        <v>1</v>
      </c>
      <c r="D5923">
        <v>22</v>
      </c>
      <c r="E5923" t="s">
        <v>15</v>
      </c>
      <c r="F5923">
        <v>5</v>
      </c>
      <c r="G5923">
        <v>3</v>
      </c>
      <c r="J5923" s="1">
        <f t="shared" si="1300"/>
        <v>1.9634954084936209E-3</v>
      </c>
      <c r="K5923" s="2">
        <f t="shared" ref="K5923:K5930" si="1308">EXP(-9.7663+1.83097*LN(F5923)+1.09511*LN(G5923))</f>
        <v>3.6378364277704512E-3</v>
      </c>
      <c r="L5923" t="s">
        <v>13</v>
      </c>
    </row>
    <row r="5924" spans="1:12" hidden="1" x14ac:dyDescent="0.3">
      <c r="A5924">
        <v>68</v>
      </c>
      <c r="B5924">
        <v>179</v>
      </c>
      <c r="C5924">
        <v>1</v>
      </c>
      <c r="D5924">
        <v>24</v>
      </c>
      <c r="E5924" t="s">
        <v>12</v>
      </c>
      <c r="F5924">
        <v>15</v>
      </c>
      <c r="G5924">
        <v>6</v>
      </c>
      <c r="J5924" s="1">
        <f t="shared" si="1300"/>
        <v>1.7671458676442587E-2</v>
      </c>
      <c r="K5924" s="2">
        <f t="shared" si="1308"/>
        <v>5.8089659363338444E-2</v>
      </c>
      <c r="L5924" t="s">
        <v>13</v>
      </c>
    </row>
    <row r="5925" spans="1:12" hidden="1" x14ac:dyDescent="0.3">
      <c r="A5925">
        <v>68</v>
      </c>
      <c r="B5925">
        <v>179</v>
      </c>
      <c r="C5925">
        <v>1</v>
      </c>
      <c r="D5925">
        <v>10</v>
      </c>
      <c r="E5925" t="s">
        <v>12</v>
      </c>
      <c r="F5925">
        <v>25</v>
      </c>
      <c r="G5925">
        <v>6</v>
      </c>
      <c r="J5925" s="1">
        <f t="shared" si="1300"/>
        <v>4.9087385212340517E-2</v>
      </c>
      <c r="K5925" s="2">
        <f t="shared" si="1308"/>
        <v>0.14801210491524977</v>
      </c>
      <c r="L5925" t="s">
        <v>17</v>
      </c>
    </row>
    <row r="5926" spans="1:12" hidden="1" x14ac:dyDescent="0.3">
      <c r="A5926">
        <v>68</v>
      </c>
      <c r="B5926">
        <v>179</v>
      </c>
      <c r="C5926">
        <v>1</v>
      </c>
      <c r="D5926">
        <v>24</v>
      </c>
      <c r="E5926" t="s">
        <v>15</v>
      </c>
      <c r="F5926">
        <v>5</v>
      </c>
      <c r="G5926">
        <v>3</v>
      </c>
      <c r="J5926" s="1">
        <f t="shared" si="1300"/>
        <v>1.9634954084936209E-3</v>
      </c>
      <c r="K5926" s="2">
        <f t="shared" si="1308"/>
        <v>3.6378364277704512E-3</v>
      </c>
      <c r="L5926" t="s">
        <v>13</v>
      </c>
    </row>
    <row r="5927" spans="1:12" hidden="1" x14ac:dyDescent="0.3">
      <c r="A5927">
        <v>68</v>
      </c>
      <c r="B5927">
        <v>179</v>
      </c>
      <c r="C5927">
        <v>1</v>
      </c>
      <c r="D5927">
        <v>24</v>
      </c>
      <c r="E5927" t="s">
        <v>12</v>
      </c>
      <c r="F5927">
        <v>15</v>
      </c>
      <c r="G5927">
        <v>6</v>
      </c>
      <c r="J5927" s="1">
        <f t="shared" si="1300"/>
        <v>1.7671458676442587E-2</v>
      </c>
      <c r="K5927" s="2">
        <f t="shared" si="1308"/>
        <v>5.8089659363338444E-2</v>
      </c>
      <c r="L5927" t="s">
        <v>13</v>
      </c>
    </row>
    <row r="5928" spans="1:12" hidden="1" x14ac:dyDescent="0.3">
      <c r="A5928">
        <v>68</v>
      </c>
      <c r="B5928">
        <v>179</v>
      </c>
      <c r="C5928">
        <v>1</v>
      </c>
      <c r="D5928">
        <v>24</v>
      </c>
      <c r="E5928" t="s">
        <v>12</v>
      </c>
      <c r="F5928">
        <v>10</v>
      </c>
      <c r="G5928">
        <v>6</v>
      </c>
      <c r="J5928" s="1">
        <f t="shared" si="1300"/>
        <v>7.8539816339744835E-3</v>
      </c>
      <c r="K5928" s="2">
        <f t="shared" si="1308"/>
        <v>2.7649101142956961E-2</v>
      </c>
      <c r="L5928" t="s">
        <v>13</v>
      </c>
    </row>
    <row r="5929" spans="1:12" hidden="1" x14ac:dyDescent="0.3">
      <c r="A5929">
        <v>68</v>
      </c>
      <c r="B5929">
        <v>179</v>
      </c>
      <c r="C5929">
        <v>1</v>
      </c>
      <c r="D5929">
        <v>24</v>
      </c>
      <c r="E5929" t="s">
        <v>12</v>
      </c>
      <c r="F5929">
        <v>10</v>
      </c>
      <c r="G5929">
        <v>6</v>
      </c>
      <c r="J5929" s="1">
        <f t="shared" si="1300"/>
        <v>7.8539816339744835E-3</v>
      </c>
      <c r="K5929" s="2">
        <f t="shared" si="1308"/>
        <v>2.7649101142956961E-2</v>
      </c>
      <c r="L5929" t="s">
        <v>13</v>
      </c>
    </row>
    <row r="5930" spans="1:12" hidden="1" x14ac:dyDescent="0.3">
      <c r="A5930">
        <v>68</v>
      </c>
      <c r="B5930">
        <v>179</v>
      </c>
      <c r="C5930">
        <v>1</v>
      </c>
      <c r="D5930">
        <v>24</v>
      </c>
      <c r="E5930" t="s">
        <v>12</v>
      </c>
      <c r="F5930">
        <v>15</v>
      </c>
      <c r="G5930">
        <v>6</v>
      </c>
      <c r="J5930" s="1">
        <f t="shared" si="1300"/>
        <v>1.7671458676442587E-2</v>
      </c>
      <c r="K5930" s="2">
        <f t="shared" si="1308"/>
        <v>5.8089659363338444E-2</v>
      </c>
      <c r="L5930" t="s">
        <v>13</v>
      </c>
    </row>
    <row r="5931" spans="1:12" hidden="1" x14ac:dyDescent="0.3">
      <c r="A5931">
        <v>68</v>
      </c>
      <c r="B5931">
        <v>179</v>
      </c>
      <c r="C5931">
        <v>1</v>
      </c>
      <c r="D5931">
        <v>24</v>
      </c>
      <c r="E5931" t="s">
        <v>18</v>
      </c>
      <c r="F5931">
        <v>15</v>
      </c>
      <c r="G5931">
        <v>6</v>
      </c>
      <c r="J5931" s="1">
        <f t="shared" si="1300"/>
        <v>1.7671458676442587E-2</v>
      </c>
      <c r="K5931" s="2">
        <f>EXP(-9.81042+1.86563*LN(F5931)+1.0563*LN(G5931))</f>
        <v>5.6950957515054322E-2</v>
      </c>
      <c r="L5931" t="s">
        <v>13</v>
      </c>
    </row>
    <row r="5932" spans="1:12" hidden="1" x14ac:dyDescent="0.3">
      <c r="A5932">
        <v>68</v>
      </c>
      <c r="B5932">
        <v>179</v>
      </c>
      <c r="C5932">
        <v>1</v>
      </c>
      <c r="D5932">
        <v>24</v>
      </c>
      <c r="E5932" t="s">
        <v>12</v>
      </c>
      <c r="F5932">
        <v>15</v>
      </c>
      <c r="G5932">
        <v>6</v>
      </c>
      <c r="J5932" s="1">
        <f t="shared" si="1300"/>
        <v>1.7671458676442587E-2</v>
      </c>
      <c r="K5932" s="2">
        <f t="shared" ref="K5932:K5935" si="1309">EXP(-9.7663+1.83097*LN(F5932)+1.09511*LN(G5932))</f>
        <v>5.8089659363338444E-2</v>
      </c>
      <c r="L5932" t="s">
        <v>13</v>
      </c>
    </row>
    <row r="5933" spans="1:12" hidden="1" x14ac:dyDescent="0.3">
      <c r="A5933">
        <v>68</v>
      </c>
      <c r="B5933">
        <v>179</v>
      </c>
      <c r="C5933">
        <v>1</v>
      </c>
      <c r="D5933">
        <v>24</v>
      </c>
      <c r="E5933" t="s">
        <v>12</v>
      </c>
      <c r="F5933">
        <v>15</v>
      </c>
      <c r="G5933">
        <v>6</v>
      </c>
      <c r="J5933" s="1">
        <f t="shared" si="1300"/>
        <v>1.7671458676442587E-2</v>
      </c>
      <c r="K5933" s="2">
        <f t="shared" si="1309"/>
        <v>5.8089659363338444E-2</v>
      </c>
      <c r="L5933" t="s">
        <v>13</v>
      </c>
    </row>
    <row r="5934" spans="1:12" hidden="1" x14ac:dyDescent="0.3">
      <c r="A5934">
        <v>68</v>
      </c>
      <c r="B5934">
        <v>179</v>
      </c>
      <c r="C5934">
        <v>1</v>
      </c>
      <c r="D5934">
        <v>24</v>
      </c>
      <c r="E5934" t="s">
        <v>12</v>
      </c>
      <c r="F5934">
        <v>15</v>
      </c>
      <c r="G5934">
        <v>6</v>
      </c>
      <c r="J5934" s="1">
        <f t="shared" si="1300"/>
        <v>1.7671458676442587E-2</v>
      </c>
      <c r="K5934" s="2">
        <f t="shared" si="1309"/>
        <v>5.8089659363338444E-2</v>
      </c>
      <c r="L5934" t="s">
        <v>13</v>
      </c>
    </row>
    <row r="5935" spans="1:12" hidden="1" x14ac:dyDescent="0.3">
      <c r="A5935">
        <v>68</v>
      </c>
      <c r="B5935">
        <v>179</v>
      </c>
      <c r="C5935">
        <v>1</v>
      </c>
      <c r="D5935">
        <v>24</v>
      </c>
      <c r="E5935" t="s">
        <v>12</v>
      </c>
      <c r="F5935">
        <v>10</v>
      </c>
      <c r="G5935">
        <v>6</v>
      </c>
      <c r="J5935" s="1">
        <f t="shared" si="1300"/>
        <v>7.8539816339744835E-3</v>
      </c>
      <c r="K5935" s="2">
        <f t="shared" si="1309"/>
        <v>2.7649101142956961E-2</v>
      </c>
      <c r="L5935" t="s">
        <v>13</v>
      </c>
    </row>
    <row r="5936" spans="1:12" hidden="1" x14ac:dyDescent="0.3">
      <c r="A5936">
        <v>68</v>
      </c>
      <c r="B5936">
        <v>179</v>
      </c>
      <c r="C5936">
        <v>1</v>
      </c>
      <c r="D5936">
        <v>24</v>
      </c>
      <c r="E5936" t="s">
        <v>18</v>
      </c>
      <c r="F5936">
        <v>5</v>
      </c>
      <c r="G5936">
        <v>6</v>
      </c>
      <c r="J5936" s="1">
        <f t="shared" si="1300"/>
        <v>1.9634954084936209E-3</v>
      </c>
      <c r="K5936" s="2">
        <f>EXP(-9.81042+1.86563*LN(F5936)+1.0563*LN(G5936))</f>
        <v>7.3344795804612326E-3</v>
      </c>
      <c r="L5936" t="s">
        <v>13</v>
      </c>
    </row>
    <row r="5937" spans="1:12" hidden="1" x14ac:dyDescent="0.3">
      <c r="A5937">
        <v>68</v>
      </c>
      <c r="B5937">
        <v>179</v>
      </c>
      <c r="C5937">
        <v>1</v>
      </c>
      <c r="D5937">
        <v>10</v>
      </c>
      <c r="E5937" t="s">
        <v>12</v>
      </c>
      <c r="F5937">
        <v>5</v>
      </c>
      <c r="G5937">
        <v>3</v>
      </c>
      <c r="J5937" s="1">
        <f t="shared" si="1300"/>
        <v>1.9634954084936209E-3</v>
      </c>
      <c r="K5937" s="2">
        <f>EXP(-9.7663+1.83097*LN(F5937)+1.09511*LN(G5937))</f>
        <v>3.6378364277704512E-3</v>
      </c>
      <c r="L5937" t="s">
        <v>13</v>
      </c>
    </row>
    <row r="5938" spans="1:12" hidden="1" x14ac:dyDescent="0.3">
      <c r="A5938">
        <v>68</v>
      </c>
      <c r="B5938">
        <v>179</v>
      </c>
      <c r="C5938">
        <v>1</v>
      </c>
      <c r="D5938">
        <v>24</v>
      </c>
      <c r="E5938" t="s">
        <v>18</v>
      </c>
      <c r="F5938">
        <v>5</v>
      </c>
      <c r="G5938">
        <v>3</v>
      </c>
      <c r="J5938" s="1">
        <f t="shared" si="1300"/>
        <v>1.9634954084936209E-3</v>
      </c>
      <c r="K5938" s="2">
        <f t="shared" ref="K5938:K5939" si="1310">EXP(-9.81042+1.86563*LN(F5938)+1.0563*LN(G5938))</f>
        <v>3.5268851656513989E-3</v>
      </c>
      <c r="L5938" t="s">
        <v>13</v>
      </c>
    </row>
    <row r="5939" spans="1:12" hidden="1" x14ac:dyDescent="0.3">
      <c r="A5939">
        <v>68</v>
      </c>
      <c r="B5939">
        <v>179</v>
      </c>
      <c r="C5939">
        <v>1</v>
      </c>
      <c r="D5939">
        <v>24</v>
      </c>
      <c r="E5939" t="s">
        <v>18</v>
      </c>
      <c r="F5939">
        <v>10</v>
      </c>
      <c r="G5939">
        <v>6</v>
      </c>
      <c r="J5939" s="1">
        <f t="shared" si="1300"/>
        <v>7.8539816339744835E-3</v>
      </c>
      <c r="K5939" s="2">
        <f t="shared" si="1310"/>
        <v>2.6728826664807165E-2</v>
      </c>
      <c r="L5939" t="s">
        <v>13</v>
      </c>
    </row>
    <row r="5940" spans="1:12" hidden="1" x14ac:dyDescent="0.3">
      <c r="A5940">
        <v>68</v>
      </c>
      <c r="B5940">
        <v>179</v>
      </c>
      <c r="C5940">
        <v>1</v>
      </c>
      <c r="D5940">
        <v>22</v>
      </c>
      <c r="E5940" t="s">
        <v>15</v>
      </c>
      <c r="F5940">
        <v>5</v>
      </c>
      <c r="G5940">
        <v>3</v>
      </c>
      <c r="J5940" s="1">
        <f t="shared" si="1300"/>
        <v>1.9634954084936209E-3</v>
      </c>
      <c r="K5940" s="2">
        <f t="shared" ref="K5940:K5944" si="1311">EXP(-9.7663+1.83097*LN(F5940)+1.09511*LN(G5940))</f>
        <v>3.6378364277704512E-3</v>
      </c>
      <c r="L5940" t="s">
        <v>13</v>
      </c>
    </row>
    <row r="5941" spans="1:12" hidden="1" x14ac:dyDescent="0.3">
      <c r="A5941">
        <v>68</v>
      </c>
      <c r="B5941">
        <v>179</v>
      </c>
      <c r="C5941">
        <v>1</v>
      </c>
      <c r="D5941">
        <v>24</v>
      </c>
      <c r="E5941" t="s">
        <v>12</v>
      </c>
      <c r="F5941">
        <v>15</v>
      </c>
      <c r="G5941">
        <v>6</v>
      </c>
      <c r="J5941" s="1">
        <f t="shared" si="1300"/>
        <v>1.7671458676442587E-2</v>
      </c>
      <c r="K5941" s="2">
        <f t="shared" si="1311"/>
        <v>5.8089659363338444E-2</v>
      </c>
      <c r="L5941" t="s">
        <v>13</v>
      </c>
    </row>
    <row r="5942" spans="1:12" hidden="1" x14ac:dyDescent="0.3">
      <c r="A5942">
        <v>68</v>
      </c>
      <c r="B5942">
        <v>179</v>
      </c>
      <c r="C5942">
        <v>1</v>
      </c>
      <c r="D5942">
        <v>24</v>
      </c>
      <c r="E5942" t="s">
        <v>12</v>
      </c>
      <c r="F5942">
        <v>10</v>
      </c>
      <c r="G5942">
        <v>6</v>
      </c>
      <c r="J5942" s="1">
        <f t="shared" si="1300"/>
        <v>7.8539816339744835E-3</v>
      </c>
      <c r="K5942" s="2">
        <f t="shared" si="1311"/>
        <v>2.7649101142956961E-2</v>
      </c>
      <c r="L5942" t="s">
        <v>13</v>
      </c>
    </row>
    <row r="5943" spans="1:12" hidden="1" x14ac:dyDescent="0.3">
      <c r="A5943">
        <v>68</v>
      </c>
      <c r="B5943">
        <v>179</v>
      </c>
      <c r="C5943">
        <v>1</v>
      </c>
      <c r="D5943">
        <v>24</v>
      </c>
      <c r="E5943" t="s">
        <v>12</v>
      </c>
      <c r="F5943">
        <v>10</v>
      </c>
      <c r="G5943">
        <v>6</v>
      </c>
      <c r="J5943" s="1">
        <f t="shared" si="1300"/>
        <v>7.8539816339744835E-3</v>
      </c>
      <c r="K5943" s="2">
        <f t="shared" si="1311"/>
        <v>2.7649101142956961E-2</v>
      </c>
      <c r="L5943" t="s">
        <v>13</v>
      </c>
    </row>
    <row r="5944" spans="1:12" hidden="1" x14ac:dyDescent="0.3">
      <c r="A5944">
        <v>68</v>
      </c>
      <c r="B5944">
        <v>179</v>
      </c>
      <c r="C5944">
        <v>1</v>
      </c>
      <c r="D5944">
        <v>24</v>
      </c>
      <c r="E5944" t="s">
        <v>12</v>
      </c>
      <c r="F5944">
        <v>15</v>
      </c>
      <c r="G5944">
        <v>6</v>
      </c>
      <c r="J5944" s="1">
        <f t="shared" si="1300"/>
        <v>1.7671458676442587E-2</v>
      </c>
      <c r="K5944" s="2">
        <f t="shared" si="1311"/>
        <v>5.8089659363338444E-2</v>
      </c>
      <c r="L5944" t="s">
        <v>13</v>
      </c>
    </row>
    <row r="5945" spans="1:12" hidden="1" x14ac:dyDescent="0.3">
      <c r="A5945">
        <v>68</v>
      </c>
      <c r="B5945">
        <v>179</v>
      </c>
      <c r="C5945">
        <v>1</v>
      </c>
      <c r="D5945">
        <v>24</v>
      </c>
      <c r="E5945" t="s">
        <v>18</v>
      </c>
      <c r="F5945">
        <v>15</v>
      </c>
      <c r="G5945">
        <v>6</v>
      </c>
      <c r="J5945" s="1">
        <f t="shared" si="1300"/>
        <v>1.7671458676442587E-2</v>
      </c>
      <c r="K5945" s="2">
        <f t="shared" ref="K5945:K5946" si="1312">EXP(-9.81042+1.86563*LN(F5945)+1.0563*LN(G5945))</f>
        <v>5.6950957515054322E-2</v>
      </c>
      <c r="L5945" t="s">
        <v>13</v>
      </c>
    </row>
    <row r="5946" spans="1:12" hidden="1" x14ac:dyDescent="0.3">
      <c r="A5946">
        <v>68</v>
      </c>
      <c r="B5946">
        <v>179</v>
      </c>
      <c r="C5946">
        <v>1</v>
      </c>
      <c r="D5946">
        <v>24</v>
      </c>
      <c r="E5946" t="s">
        <v>18</v>
      </c>
      <c r="F5946">
        <v>10</v>
      </c>
      <c r="G5946">
        <v>6</v>
      </c>
      <c r="J5946" s="1">
        <f t="shared" si="1300"/>
        <v>7.8539816339744835E-3</v>
      </c>
      <c r="K5946" s="2">
        <f t="shared" si="1312"/>
        <v>2.6728826664807165E-2</v>
      </c>
      <c r="L5946" t="s">
        <v>13</v>
      </c>
    </row>
    <row r="5947" spans="1:12" hidden="1" x14ac:dyDescent="0.3">
      <c r="A5947">
        <v>68</v>
      </c>
      <c r="B5947">
        <v>179</v>
      </c>
      <c r="C5947">
        <v>1</v>
      </c>
      <c r="D5947">
        <v>24</v>
      </c>
      <c r="E5947" t="s">
        <v>12</v>
      </c>
      <c r="F5947">
        <v>5</v>
      </c>
      <c r="G5947">
        <v>6</v>
      </c>
      <c r="J5947" s="1">
        <f t="shared" si="1300"/>
        <v>1.9634954084936209E-3</v>
      </c>
      <c r="K5947" s="2">
        <f>EXP(-9.7663+1.83097*LN(F5947)+1.09511*LN(G5947))</f>
        <v>7.7714870209617563E-3</v>
      </c>
      <c r="L5947" t="s">
        <v>13</v>
      </c>
    </row>
    <row r="5948" spans="1:12" hidden="1" x14ac:dyDescent="0.3">
      <c r="A5948">
        <v>68</v>
      </c>
      <c r="B5948">
        <v>179</v>
      </c>
      <c r="C5948">
        <v>1</v>
      </c>
      <c r="D5948">
        <v>24</v>
      </c>
      <c r="E5948" t="s">
        <v>18</v>
      </c>
      <c r="F5948">
        <v>10</v>
      </c>
      <c r="G5948">
        <v>5</v>
      </c>
      <c r="J5948" s="1">
        <f t="shared" si="1300"/>
        <v>7.8539816339744835E-3</v>
      </c>
      <c r="K5948" s="2">
        <f>EXP(-9.81042+1.86563*LN(F5948)+1.0563*LN(G5948))</f>
        <v>2.2046555420420225E-2</v>
      </c>
      <c r="L5948" t="s">
        <v>13</v>
      </c>
    </row>
    <row r="5949" spans="1:12" hidden="1" x14ac:dyDescent="0.3">
      <c r="A5949">
        <v>68</v>
      </c>
      <c r="B5949">
        <v>179</v>
      </c>
      <c r="C5949">
        <v>1</v>
      </c>
      <c r="D5949">
        <v>24</v>
      </c>
      <c r="E5949" t="s">
        <v>12</v>
      </c>
      <c r="F5949">
        <v>10</v>
      </c>
      <c r="G5949">
        <v>6</v>
      </c>
      <c r="J5949" s="1">
        <f t="shared" si="1300"/>
        <v>7.8539816339744835E-3</v>
      </c>
      <c r="K5949" s="2">
        <f t="shared" ref="K5949:K5951" si="1313">EXP(-9.7663+1.83097*LN(F5949)+1.09511*LN(G5949))</f>
        <v>2.7649101142956961E-2</v>
      </c>
      <c r="L5949" t="s">
        <v>13</v>
      </c>
    </row>
    <row r="5950" spans="1:12" hidden="1" x14ac:dyDescent="0.3">
      <c r="A5950">
        <v>68</v>
      </c>
      <c r="B5950">
        <v>179</v>
      </c>
      <c r="C5950">
        <v>1</v>
      </c>
      <c r="D5950">
        <v>24</v>
      </c>
      <c r="E5950" t="s">
        <v>12</v>
      </c>
      <c r="F5950">
        <v>10</v>
      </c>
      <c r="G5950">
        <v>6</v>
      </c>
      <c r="J5950" s="1">
        <f t="shared" si="1300"/>
        <v>7.8539816339744835E-3</v>
      </c>
      <c r="K5950" s="2">
        <f t="shared" si="1313"/>
        <v>2.7649101142956961E-2</v>
      </c>
      <c r="L5950" t="s">
        <v>13</v>
      </c>
    </row>
    <row r="5951" spans="1:12" hidden="1" x14ac:dyDescent="0.3">
      <c r="A5951">
        <v>68</v>
      </c>
      <c r="B5951">
        <v>179</v>
      </c>
      <c r="C5951">
        <v>1</v>
      </c>
      <c r="D5951">
        <v>24</v>
      </c>
      <c r="E5951" t="s">
        <v>12</v>
      </c>
      <c r="F5951">
        <v>15</v>
      </c>
      <c r="G5951">
        <v>6</v>
      </c>
      <c r="J5951" s="1">
        <f t="shared" si="1300"/>
        <v>1.7671458676442587E-2</v>
      </c>
      <c r="K5951" s="2">
        <f t="shared" si="1313"/>
        <v>5.8089659363338444E-2</v>
      </c>
      <c r="L5951" t="s">
        <v>13</v>
      </c>
    </row>
    <row r="5952" spans="1:12" hidden="1" x14ac:dyDescent="0.3">
      <c r="A5952">
        <v>68</v>
      </c>
      <c r="B5952">
        <v>179</v>
      </c>
      <c r="C5952">
        <v>1</v>
      </c>
      <c r="D5952">
        <v>24</v>
      </c>
      <c r="E5952" t="s">
        <v>18</v>
      </c>
      <c r="F5952">
        <v>15</v>
      </c>
      <c r="G5952">
        <v>6</v>
      </c>
      <c r="J5952" s="1">
        <f t="shared" si="1300"/>
        <v>1.7671458676442587E-2</v>
      </c>
      <c r="K5952" s="2">
        <f t="shared" ref="K5952:K5953" si="1314">EXP(-9.81042+1.86563*LN(F5952)+1.0563*LN(G5952))</f>
        <v>5.6950957515054322E-2</v>
      </c>
      <c r="L5952" t="s">
        <v>13</v>
      </c>
    </row>
    <row r="5953" spans="1:12" hidden="1" x14ac:dyDescent="0.3">
      <c r="A5953">
        <v>68</v>
      </c>
      <c r="B5953">
        <v>179</v>
      </c>
      <c r="C5953">
        <v>1</v>
      </c>
      <c r="D5953">
        <v>24</v>
      </c>
      <c r="E5953" t="s">
        <v>18</v>
      </c>
      <c r="F5953">
        <v>15</v>
      </c>
      <c r="G5953">
        <v>6</v>
      </c>
      <c r="J5953" s="1">
        <f t="shared" si="1300"/>
        <v>1.7671458676442587E-2</v>
      </c>
      <c r="K5953" s="2">
        <f t="shared" si="1314"/>
        <v>5.6950957515054322E-2</v>
      </c>
      <c r="L5953" t="s">
        <v>13</v>
      </c>
    </row>
    <row r="5954" spans="1:12" hidden="1" x14ac:dyDescent="0.3">
      <c r="A5954">
        <v>68</v>
      </c>
      <c r="B5954">
        <v>179</v>
      </c>
      <c r="C5954">
        <v>1</v>
      </c>
      <c r="D5954">
        <v>24</v>
      </c>
      <c r="E5954" t="s">
        <v>12</v>
      </c>
      <c r="F5954">
        <v>15</v>
      </c>
      <c r="G5954">
        <v>6</v>
      </c>
      <c r="J5954" s="1">
        <f t="shared" si="1300"/>
        <v>1.7671458676442587E-2</v>
      </c>
      <c r="K5954" s="2">
        <f>EXP(-9.7663+1.83097*LN(F5954)+1.09511*LN(G5954))</f>
        <v>5.8089659363338444E-2</v>
      </c>
      <c r="L5954" t="s">
        <v>13</v>
      </c>
    </row>
    <row r="5955" spans="1:12" hidden="1" x14ac:dyDescent="0.3">
      <c r="A5955">
        <v>68</v>
      </c>
      <c r="B5955">
        <v>179</v>
      </c>
      <c r="C5955">
        <v>1</v>
      </c>
      <c r="D5955">
        <v>24</v>
      </c>
      <c r="E5955" t="s">
        <v>18</v>
      </c>
      <c r="F5955">
        <v>10</v>
      </c>
      <c r="G5955">
        <v>6</v>
      </c>
      <c r="J5955" s="1">
        <f t="shared" ref="J5955:J6018" si="1315">((F5955*F5955/10000)*(PI()/4*C5955))</f>
        <v>7.8539816339744835E-3</v>
      </c>
      <c r="K5955" s="2">
        <f t="shared" ref="K5955:K5956" si="1316">EXP(-9.81042+1.86563*LN(F5955)+1.0563*LN(G5955))</f>
        <v>2.6728826664807165E-2</v>
      </c>
      <c r="L5955" t="s">
        <v>13</v>
      </c>
    </row>
    <row r="5956" spans="1:12" hidden="1" x14ac:dyDescent="0.3">
      <c r="A5956">
        <v>68</v>
      </c>
      <c r="B5956">
        <v>179</v>
      </c>
      <c r="C5956">
        <v>1</v>
      </c>
      <c r="D5956">
        <v>24</v>
      </c>
      <c r="E5956" t="s">
        <v>18</v>
      </c>
      <c r="F5956">
        <v>10</v>
      </c>
      <c r="G5956">
        <v>6</v>
      </c>
      <c r="J5956" s="1">
        <f t="shared" si="1315"/>
        <v>7.8539816339744835E-3</v>
      </c>
      <c r="K5956" s="2">
        <f t="shared" si="1316"/>
        <v>2.6728826664807165E-2</v>
      </c>
      <c r="L5956" t="s">
        <v>13</v>
      </c>
    </row>
    <row r="5957" spans="1:12" hidden="1" x14ac:dyDescent="0.3">
      <c r="A5957">
        <v>68</v>
      </c>
      <c r="B5957">
        <v>188</v>
      </c>
      <c r="C5957">
        <v>1</v>
      </c>
      <c r="D5957">
        <v>24</v>
      </c>
      <c r="E5957" t="s">
        <v>12</v>
      </c>
      <c r="F5957">
        <v>10</v>
      </c>
      <c r="G5957">
        <v>6</v>
      </c>
      <c r="J5957" s="1">
        <f t="shared" si="1315"/>
        <v>7.8539816339744835E-3</v>
      </c>
      <c r="K5957" s="2">
        <f>EXP(-9.7663+1.83097*LN(F5957)+1.09511*LN(G5957))</f>
        <v>2.7649101142956961E-2</v>
      </c>
      <c r="L5957" t="s">
        <v>13</v>
      </c>
    </row>
    <row r="5958" spans="1:12" hidden="1" x14ac:dyDescent="0.3">
      <c r="A5958">
        <v>68</v>
      </c>
      <c r="B5958">
        <v>188</v>
      </c>
      <c r="C5958">
        <v>1</v>
      </c>
      <c r="D5958">
        <v>24</v>
      </c>
      <c r="E5958" t="s">
        <v>18</v>
      </c>
      <c r="F5958">
        <v>5</v>
      </c>
      <c r="G5958">
        <v>6</v>
      </c>
      <c r="J5958" s="1">
        <f t="shared" si="1315"/>
        <v>1.9634954084936209E-3</v>
      </c>
      <c r="K5958" s="2">
        <f>EXP(-9.81042+1.86563*LN(F5958)+1.0563*LN(G5958))</f>
        <v>7.3344795804612326E-3</v>
      </c>
      <c r="L5958" t="s">
        <v>13</v>
      </c>
    </row>
    <row r="5959" spans="1:12" hidden="1" x14ac:dyDescent="0.3">
      <c r="A5959">
        <v>68</v>
      </c>
      <c r="B5959">
        <v>188</v>
      </c>
      <c r="C5959">
        <v>1</v>
      </c>
      <c r="D5959">
        <v>10</v>
      </c>
      <c r="E5959" t="s">
        <v>12</v>
      </c>
      <c r="F5959">
        <v>5</v>
      </c>
      <c r="G5959">
        <v>3</v>
      </c>
      <c r="J5959" s="1">
        <f t="shared" si="1315"/>
        <v>1.9634954084936209E-3</v>
      </c>
      <c r="K5959" s="2">
        <f>EXP(-9.7663+1.83097*LN(F5959)+1.09511*LN(G5959))</f>
        <v>3.6378364277704512E-3</v>
      </c>
      <c r="L5959" t="s">
        <v>13</v>
      </c>
    </row>
    <row r="5960" spans="1:12" hidden="1" x14ac:dyDescent="0.3">
      <c r="A5960">
        <v>68</v>
      </c>
      <c r="B5960">
        <v>188</v>
      </c>
      <c r="C5960">
        <v>1</v>
      </c>
      <c r="D5960">
        <v>24</v>
      </c>
      <c r="E5960" t="s">
        <v>18</v>
      </c>
      <c r="F5960">
        <v>5</v>
      </c>
      <c r="G5960">
        <v>3</v>
      </c>
      <c r="J5960" s="1">
        <f t="shared" si="1315"/>
        <v>1.9634954084936209E-3</v>
      </c>
      <c r="K5960" s="2">
        <f t="shared" ref="K5960:K5961" si="1317">EXP(-9.81042+1.86563*LN(F5960)+1.0563*LN(G5960))</f>
        <v>3.5268851656513989E-3</v>
      </c>
      <c r="L5960" t="s">
        <v>13</v>
      </c>
    </row>
    <row r="5961" spans="1:12" hidden="1" x14ac:dyDescent="0.3">
      <c r="A5961">
        <v>68</v>
      </c>
      <c r="B5961">
        <v>188</v>
      </c>
      <c r="C5961">
        <v>1</v>
      </c>
      <c r="D5961">
        <v>24</v>
      </c>
      <c r="E5961" t="s">
        <v>18</v>
      </c>
      <c r="F5961">
        <v>10</v>
      </c>
      <c r="G5961">
        <v>6</v>
      </c>
      <c r="J5961" s="1">
        <f t="shared" si="1315"/>
        <v>7.8539816339744835E-3</v>
      </c>
      <c r="K5961" s="2">
        <f t="shared" si="1317"/>
        <v>2.6728826664807165E-2</v>
      </c>
      <c r="L5961" t="s">
        <v>13</v>
      </c>
    </row>
    <row r="5962" spans="1:12" hidden="1" x14ac:dyDescent="0.3">
      <c r="A5962">
        <v>68</v>
      </c>
      <c r="B5962">
        <v>188</v>
      </c>
      <c r="C5962">
        <v>1</v>
      </c>
      <c r="D5962">
        <v>22</v>
      </c>
      <c r="E5962" t="s">
        <v>15</v>
      </c>
      <c r="F5962">
        <v>5</v>
      </c>
      <c r="G5962">
        <v>3</v>
      </c>
      <c r="J5962" s="1">
        <f t="shared" si="1315"/>
        <v>1.9634954084936209E-3</v>
      </c>
      <c r="K5962" s="2">
        <f t="shared" ref="K5962:K5966" si="1318">EXP(-9.7663+1.83097*LN(F5962)+1.09511*LN(G5962))</f>
        <v>3.6378364277704512E-3</v>
      </c>
      <c r="L5962" t="s">
        <v>13</v>
      </c>
    </row>
    <row r="5963" spans="1:12" hidden="1" x14ac:dyDescent="0.3">
      <c r="A5963">
        <v>68</v>
      </c>
      <c r="B5963">
        <v>188</v>
      </c>
      <c r="C5963">
        <v>1</v>
      </c>
      <c r="D5963">
        <v>24</v>
      </c>
      <c r="E5963" t="s">
        <v>12</v>
      </c>
      <c r="F5963">
        <v>15</v>
      </c>
      <c r="G5963">
        <v>6</v>
      </c>
      <c r="J5963" s="1">
        <f t="shared" si="1315"/>
        <v>1.7671458676442587E-2</v>
      </c>
      <c r="K5963" s="2">
        <f t="shared" si="1318"/>
        <v>5.8089659363338444E-2</v>
      </c>
      <c r="L5963" t="s">
        <v>13</v>
      </c>
    </row>
    <row r="5964" spans="1:12" hidden="1" x14ac:dyDescent="0.3">
      <c r="A5964">
        <v>68</v>
      </c>
      <c r="B5964">
        <v>188</v>
      </c>
      <c r="C5964">
        <v>1</v>
      </c>
      <c r="D5964">
        <v>24</v>
      </c>
      <c r="E5964" t="s">
        <v>12</v>
      </c>
      <c r="F5964">
        <v>10</v>
      </c>
      <c r="G5964">
        <v>6</v>
      </c>
      <c r="J5964" s="1">
        <f t="shared" si="1315"/>
        <v>7.8539816339744835E-3</v>
      </c>
      <c r="K5964" s="2">
        <f t="shared" si="1318"/>
        <v>2.7649101142956961E-2</v>
      </c>
      <c r="L5964" t="s">
        <v>13</v>
      </c>
    </row>
    <row r="5965" spans="1:12" hidden="1" x14ac:dyDescent="0.3">
      <c r="A5965">
        <v>68</v>
      </c>
      <c r="B5965">
        <v>188</v>
      </c>
      <c r="C5965">
        <v>1</v>
      </c>
      <c r="D5965">
        <v>24</v>
      </c>
      <c r="E5965" t="s">
        <v>12</v>
      </c>
      <c r="F5965">
        <v>10</v>
      </c>
      <c r="G5965">
        <v>6</v>
      </c>
      <c r="J5965" s="1">
        <f t="shared" si="1315"/>
        <v>7.8539816339744835E-3</v>
      </c>
      <c r="K5965" s="2">
        <f t="shared" si="1318"/>
        <v>2.7649101142956961E-2</v>
      </c>
      <c r="L5965" t="s">
        <v>13</v>
      </c>
    </row>
    <row r="5966" spans="1:12" hidden="1" x14ac:dyDescent="0.3">
      <c r="A5966">
        <v>68</v>
      </c>
      <c r="B5966">
        <v>188</v>
      </c>
      <c r="C5966">
        <v>1</v>
      </c>
      <c r="D5966">
        <v>24</v>
      </c>
      <c r="E5966" t="s">
        <v>12</v>
      </c>
      <c r="F5966">
        <v>15</v>
      </c>
      <c r="G5966">
        <v>6</v>
      </c>
      <c r="J5966" s="1">
        <f t="shared" si="1315"/>
        <v>1.7671458676442587E-2</v>
      </c>
      <c r="K5966" s="2">
        <f t="shared" si="1318"/>
        <v>5.8089659363338444E-2</v>
      </c>
      <c r="L5966" t="s">
        <v>13</v>
      </c>
    </row>
    <row r="5967" spans="1:12" hidden="1" x14ac:dyDescent="0.3">
      <c r="A5967">
        <v>68</v>
      </c>
      <c r="B5967">
        <v>188</v>
      </c>
      <c r="C5967">
        <v>1</v>
      </c>
      <c r="D5967">
        <v>24</v>
      </c>
      <c r="E5967" t="s">
        <v>18</v>
      </c>
      <c r="F5967">
        <v>15</v>
      </c>
      <c r="G5967">
        <v>6</v>
      </c>
      <c r="J5967" s="1">
        <f t="shared" si="1315"/>
        <v>1.7671458676442587E-2</v>
      </c>
      <c r="K5967" s="2">
        <f t="shared" ref="K5967:K5968" si="1319">EXP(-9.81042+1.86563*LN(F5967)+1.0563*LN(G5967))</f>
        <v>5.6950957515054322E-2</v>
      </c>
      <c r="L5967" t="s">
        <v>13</v>
      </c>
    </row>
    <row r="5968" spans="1:12" hidden="1" x14ac:dyDescent="0.3">
      <c r="A5968">
        <v>68</v>
      </c>
      <c r="B5968">
        <v>188</v>
      </c>
      <c r="C5968">
        <v>1</v>
      </c>
      <c r="D5968">
        <v>24</v>
      </c>
      <c r="E5968" t="s">
        <v>18</v>
      </c>
      <c r="F5968">
        <v>10</v>
      </c>
      <c r="G5968">
        <v>6</v>
      </c>
      <c r="J5968" s="1">
        <f t="shared" si="1315"/>
        <v>7.8539816339744835E-3</v>
      </c>
      <c r="K5968" s="2">
        <f t="shared" si="1319"/>
        <v>2.6728826664807165E-2</v>
      </c>
      <c r="L5968" t="s">
        <v>13</v>
      </c>
    </row>
    <row r="5969" spans="1:12" hidden="1" x14ac:dyDescent="0.3">
      <c r="A5969">
        <v>68</v>
      </c>
      <c r="B5969">
        <v>188</v>
      </c>
      <c r="C5969">
        <v>1</v>
      </c>
      <c r="D5969">
        <v>24</v>
      </c>
      <c r="E5969" t="s">
        <v>12</v>
      </c>
      <c r="F5969">
        <v>5</v>
      </c>
      <c r="G5969">
        <v>6</v>
      </c>
      <c r="J5969" s="1">
        <f t="shared" si="1315"/>
        <v>1.9634954084936209E-3</v>
      </c>
      <c r="K5969" s="2">
        <f>EXP(-9.7663+1.83097*LN(F5969)+1.09511*LN(G5969))</f>
        <v>7.7714870209617563E-3</v>
      </c>
      <c r="L5969" t="s">
        <v>13</v>
      </c>
    </row>
    <row r="5970" spans="1:12" hidden="1" x14ac:dyDescent="0.3">
      <c r="A5970">
        <v>68</v>
      </c>
      <c r="B5970">
        <v>188</v>
      </c>
      <c r="C5970">
        <v>1</v>
      </c>
      <c r="D5970">
        <v>24</v>
      </c>
      <c r="E5970" t="s">
        <v>18</v>
      </c>
      <c r="F5970">
        <v>10</v>
      </c>
      <c r="G5970">
        <v>5</v>
      </c>
      <c r="J5970" s="1">
        <f t="shared" si="1315"/>
        <v>7.8539816339744835E-3</v>
      </c>
      <c r="K5970" s="2">
        <f>EXP(-9.81042+1.86563*LN(F5970)+1.0563*LN(G5970))</f>
        <v>2.2046555420420225E-2</v>
      </c>
      <c r="L5970" t="s">
        <v>13</v>
      </c>
    </row>
    <row r="5971" spans="1:12" hidden="1" x14ac:dyDescent="0.3">
      <c r="A5971">
        <v>68</v>
      </c>
      <c r="B5971">
        <v>188</v>
      </c>
      <c r="C5971">
        <v>1</v>
      </c>
      <c r="D5971">
        <v>10</v>
      </c>
      <c r="E5971" t="s">
        <v>12</v>
      </c>
      <c r="F5971">
        <v>10</v>
      </c>
      <c r="G5971">
        <v>3</v>
      </c>
      <c r="J5971" s="1">
        <f t="shared" si="1315"/>
        <v>7.8539816339744835E-3</v>
      </c>
      <c r="K5971" s="2">
        <f t="shared" ref="K5971:K5972" si="1320">EXP(-9.7663+1.83097*LN(F5971)+1.09511*LN(G5971))</f>
        <v>1.2942556175112916E-2</v>
      </c>
      <c r="L5971" t="s">
        <v>13</v>
      </c>
    </row>
    <row r="5972" spans="1:12" hidden="1" x14ac:dyDescent="0.3">
      <c r="A5972">
        <v>68</v>
      </c>
      <c r="B5972">
        <v>188</v>
      </c>
      <c r="C5972">
        <v>1</v>
      </c>
      <c r="D5972">
        <v>14</v>
      </c>
      <c r="E5972" t="s">
        <v>14</v>
      </c>
      <c r="F5972">
        <v>5</v>
      </c>
      <c r="G5972">
        <v>3</v>
      </c>
      <c r="J5972" s="1">
        <f t="shared" si="1315"/>
        <v>1.9634954084936209E-3</v>
      </c>
      <c r="K5972" s="2">
        <f t="shared" si="1320"/>
        <v>3.6378364277704512E-3</v>
      </c>
      <c r="L5972" t="s">
        <v>13</v>
      </c>
    </row>
    <row r="5973" spans="1:12" hidden="1" x14ac:dyDescent="0.3">
      <c r="A5973">
        <v>68</v>
      </c>
      <c r="B5973">
        <v>188</v>
      </c>
      <c r="C5973">
        <v>1</v>
      </c>
      <c r="D5973">
        <v>24</v>
      </c>
      <c r="E5973" t="s">
        <v>18</v>
      </c>
      <c r="F5973">
        <v>10</v>
      </c>
      <c r="G5973">
        <v>3</v>
      </c>
      <c r="J5973" s="1">
        <f t="shared" si="1315"/>
        <v>7.8539816339744835E-3</v>
      </c>
      <c r="K5973" s="2">
        <f>EXP(-9.81042+1.86563*LN(F5973)+1.0563*LN(G5973))</f>
        <v>1.285292313179332E-2</v>
      </c>
      <c r="L5973" t="s">
        <v>13</v>
      </c>
    </row>
    <row r="5974" spans="1:12" hidden="1" x14ac:dyDescent="0.3">
      <c r="A5974">
        <v>68</v>
      </c>
      <c r="B5974">
        <v>188</v>
      </c>
      <c r="C5974">
        <v>1</v>
      </c>
      <c r="D5974">
        <v>24</v>
      </c>
      <c r="E5974" t="s">
        <v>12</v>
      </c>
      <c r="F5974">
        <v>15</v>
      </c>
      <c r="G5974">
        <v>6</v>
      </c>
      <c r="J5974" s="1">
        <f t="shared" si="1315"/>
        <v>1.7671458676442587E-2</v>
      </c>
      <c r="K5974" s="2">
        <f t="shared" ref="K5974:K5975" si="1321">EXP(-9.7663+1.83097*LN(F5974)+1.09511*LN(G5974))</f>
        <v>5.8089659363338444E-2</v>
      </c>
      <c r="L5974" t="s">
        <v>13</v>
      </c>
    </row>
    <row r="5975" spans="1:12" hidden="1" x14ac:dyDescent="0.3">
      <c r="A5975">
        <v>68</v>
      </c>
      <c r="B5975">
        <v>188</v>
      </c>
      <c r="C5975">
        <v>1</v>
      </c>
      <c r="D5975">
        <v>24</v>
      </c>
      <c r="E5975" t="s">
        <v>12</v>
      </c>
      <c r="F5975">
        <v>10</v>
      </c>
      <c r="G5975">
        <v>6</v>
      </c>
      <c r="J5975" s="1">
        <f t="shared" si="1315"/>
        <v>7.8539816339744835E-3</v>
      </c>
      <c r="K5975" s="2">
        <f t="shared" si="1321"/>
        <v>2.7649101142956961E-2</v>
      </c>
      <c r="L5975" t="s">
        <v>13</v>
      </c>
    </row>
    <row r="5976" spans="1:12" hidden="1" x14ac:dyDescent="0.3">
      <c r="A5976">
        <v>68</v>
      </c>
      <c r="B5976">
        <v>188</v>
      </c>
      <c r="C5976">
        <v>1</v>
      </c>
      <c r="D5976">
        <v>24</v>
      </c>
      <c r="E5976" t="s">
        <v>18</v>
      </c>
      <c r="F5976">
        <v>5</v>
      </c>
      <c r="G5976">
        <v>6</v>
      </c>
      <c r="J5976" s="1">
        <f t="shared" si="1315"/>
        <v>1.9634954084936209E-3</v>
      </c>
      <c r="K5976" s="2">
        <f>EXP(-9.81042+1.86563*LN(F5976)+1.0563*LN(G5976))</f>
        <v>7.3344795804612326E-3</v>
      </c>
      <c r="L5976" t="s">
        <v>13</v>
      </c>
    </row>
    <row r="5977" spans="1:12" hidden="1" x14ac:dyDescent="0.3">
      <c r="A5977">
        <v>68</v>
      </c>
      <c r="B5977">
        <v>188</v>
      </c>
      <c r="C5977">
        <v>1</v>
      </c>
      <c r="D5977">
        <v>10</v>
      </c>
      <c r="E5977" t="s">
        <v>12</v>
      </c>
      <c r="F5977">
        <v>5</v>
      </c>
      <c r="G5977">
        <v>3</v>
      </c>
      <c r="J5977" s="1">
        <f t="shared" si="1315"/>
        <v>1.9634954084936209E-3</v>
      </c>
      <c r="K5977" s="2">
        <f>EXP(-9.7663+1.83097*LN(F5977)+1.09511*LN(G5977))</f>
        <v>3.6378364277704512E-3</v>
      </c>
      <c r="L5977" t="s">
        <v>13</v>
      </c>
    </row>
    <row r="5978" spans="1:12" hidden="1" x14ac:dyDescent="0.3">
      <c r="A5978">
        <v>68</v>
      </c>
      <c r="B5978">
        <v>188</v>
      </c>
      <c r="C5978">
        <v>1</v>
      </c>
      <c r="D5978">
        <v>24</v>
      </c>
      <c r="E5978" t="s">
        <v>18</v>
      </c>
      <c r="F5978">
        <v>5</v>
      </c>
      <c r="G5978">
        <v>3</v>
      </c>
      <c r="J5978" s="1">
        <f t="shared" si="1315"/>
        <v>1.9634954084936209E-3</v>
      </c>
      <c r="K5978" s="2">
        <f t="shared" ref="K5978:K5979" si="1322">EXP(-9.81042+1.86563*LN(F5978)+1.0563*LN(G5978))</f>
        <v>3.5268851656513989E-3</v>
      </c>
      <c r="L5978" t="s">
        <v>13</v>
      </c>
    </row>
    <row r="5979" spans="1:12" hidden="1" x14ac:dyDescent="0.3">
      <c r="A5979">
        <v>68</v>
      </c>
      <c r="B5979">
        <v>188</v>
      </c>
      <c r="C5979">
        <v>1</v>
      </c>
      <c r="D5979">
        <v>24</v>
      </c>
      <c r="E5979" t="s">
        <v>18</v>
      </c>
      <c r="F5979">
        <v>10</v>
      </c>
      <c r="G5979">
        <v>6</v>
      </c>
      <c r="J5979" s="1">
        <f t="shared" si="1315"/>
        <v>7.8539816339744835E-3</v>
      </c>
      <c r="K5979" s="2">
        <f t="shared" si="1322"/>
        <v>2.6728826664807165E-2</v>
      </c>
      <c r="L5979" t="s">
        <v>13</v>
      </c>
    </row>
    <row r="5980" spans="1:12" hidden="1" x14ac:dyDescent="0.3">
      <c r="A5980">
        <v>68</v>
      </c>
      <c r="B5980">
        <v>188</v>
      </c>
      <c r="C5980">
        <v>1</v>
      </c>
      <c r="D5980">
        <v>22</v>
      </c>
      <c r="E5980" t="s">
        <v>15</v>
      </c>
      <c r="F5980">
        <v>5</v>
      </c>
      <c r="G5980">
        <v>3</v>
      </c>
      <c r="J5980" s="1">
        <f t="shared" si="1315"/>
        <v>1.9634954084936209E-3</v>
      </c>
      <c r="K5980" s="2">
        <f t="shared" ref="K5980:K5982" si="1323">EXP(-9.7663+1.83097*LN(F5980)+1.09511*LN(G5980))</f>
        <v>3.6378364277704512E-3</v>
      </c>
      <c r="L5980" t="s">
        <v>13</v>
      </c>
    </row>
    <row r="5981" spans="1:12" hidden="1" x14ac:dyDescent="0.3">
      <c r="A5981">
        <v>68</v>
      </c>
      <c r="B5981">
        <v>188</v>
      </c>
      <c r="C5981">
        <v>1</v>
      </c>
      <c r="D5981">
        <v>14</v>
      </c>
      <c r="E5981" t="s">
        <v>14</v>
      </c>
      <c r="F5981">
        <v>5</v>
      </c>
      <c r="G5981">
        <v>3</v>
      </c>
      <c r="J5981" s="1">
        <f t="shared" si="1315"/>
        <v>1.9634954084936209E-3</v>
      </c>
      <c r="K5981" s="2">
        <f t="shared" si="1323"/>
        <v>3.6378364277704512E-3</v>
      </c>
      <c r="L5981" t="s">
        <v>13</v>
      </c>
    </row>
    <row r="5982" spans="1:12" hidden="1" x14ac:dyDescent="0.3">
      <c r="A5982">
        <v>68</v>
      </c>
      <c r="B5982">
        <v>188</v>
      </c>
      <c r="C5982">
        <v>1</v>
      </c>
      <c r="D5982">
        <v>14</v>
      </c>
      <c r="E5982" t="s">
        <v>14</v>
      </c>
      <c r="F5982">
        <v>5</v>
      </c>
      <c r="G5982">
        <v>3</v>
      </c>
      <c r="J5982" s="1">
        <f t="shared" si="1315"/>
        <v>1.9634954084936209E-3</v>
      </c>
      <c r="K5982" s="2">
        <f t="shared" si="1323"/>
        <v>3.6378364277704512E-3</v>
      </c>
      <c r="L5982" t="s">
        <v>13</v>
      </c>
    </row>
    <row r="5983" spans="1:12" hidden="1" x14ac:dyDescent="0.3">
      <c r="A5983">
        <v>68</v>
      </c>
      <c r="B5983">
        <v>188</v>
      </c>
      <c r="C5983">
        <v>1</v>
      </c>
      <c r="D5983">
        <v>24</v>
      </c>
      <c r="E5983" t="s">
        <v>18</v>
      </c>
      <c r="F5983">
        <v>15</v>
      </c>
      <c r="G5983">
        <v>6</v>
      </c>
      <c r="J5983" s="1">
        <f t="shared" si="1315"/>
        <v>1.7671458676442587E-2</v>
      </c>
      <c r="K5983" s="2">
        <f t="shared" ref="K5983:K5984" si="1324">EXP(-9.81042+1.86563*LN(F5983)+1.0563*LN(G5983))</f>
        <v>5.6950957515054322E-2</v>
      </c>
      <c r="L5983" t="s">
        <v>13</v>
      </c>
    </row>
    <row r="5984" spans="1:12" hidden="1" x14ac:dyDescent="0.3">
      <c r="A5984">
        <v>68</v>
      </c>
      <c r="B5984">
        <v>188</v>
      </c>
      <c r="C5984">
        <v>1</v>
      </c>
      <c r="D5984">
        <v>2</v>
      </c>
      <c r="E5984" t="s">
        <v>16</v>
      </c>
      <c r="F5984">
        <v>10</v>
      </c>
      <c r="G5984">
        <v>10</v>
      </c>
      <c r="J5984" s="1">
        <f t="shared" si="1315"/>
        <v>7.8539816339744835E-3</v>
      </c>
      <c r="K5984" s="2">
        <f t="shared" si="1324"/>
        <v>4.5847824058857317E-2</v>
      </c>
      <c r="L5984" t="s">
        <v>13</v>
      </c>
    </row>
    <row r="5985" spans="1:12" hidden="1" x14ac:dyDescent="0.3">
      <c r="A5985">
        <v>68</v>
      </c>
      <c r="B5985">
        <v>188</v>
      </c>
      <c r="C5985">
        <v>1</v>
      </c>
      <c r="D5985">
        <v>24</v>
      </c>
      <c r="E5985" t="s">
        <v>12</v>
      </c>
      <c r="F5985">
        <v>5</v>
      </c>
      <c r="G5985">
        <v>6</v>
      </c>
      <c r="J5985" s="1">
        <f t="shared" si="1315"/>
        <v>1.9634954084936209E-3</v>
      </c>
      <c r="K5985" s="2">
        <f>EXP(-9.7663+1.83097*LN(F5985)+1.09511*LN(G5985))</f>
        <v>7.7714870209617563E-3</v>
      </c>
      <c r="L5985" t="s">
        <v>13</v>
      </c>
    </row>
    <row r="5986" spans="1:12" hidden="1" x14ac:dyDescent="0.3">
      <c r="A5986">
        <v>68</v>
      </c>
      <c r="B5986">
        <v>188</v>
      </c>
      <c r="C5986">
        <v>1</v>
      </c>
      <c r="D5986">
        <v>2</v>
      </c>
      <c r="E5986" t="s">
        <v>16</v>
      </c>
      <c r="F5986">
        <v>15</v>
      </c>
      <c r="G5986">
        <v>10</v>
      </c>
      <c r="H5986">
        <v>32</v>
      </c>
      <c r="I5986">
        <v>8</v>
      </c>
      <c r="J5986" s="1">
        <f t="shared" si="1315"/>
        <v>1.7671458676442587E-2</v>
      </c>
      <c r="K5986" s="2">
        <f>EXP(-9.81042+1.86563*LN(F5986)+1.0563*LN(G5986))</f>
        <v>9.7687695493628809E-2</v>
      </c>
      <c r="L5986" t="s">
        <v>13</v>
      </c>
    </row>
    <row r="5987" spans="1:12" hidden="1" x14ac:dyDescent="0.3">
      <c r="A5987">
        <v>68</v>
      </c>
      <c r="B5987">
        <v>188</v>
      </c>
      <c r="C5987">
        <v>1</v>
      </c>
      <c r="D5987">
        <v>10</v>
      </c>
      <c r="E5987" t="s">
        <v>12</v>
      </c>
      <c r="F5987">
        <v>10</v>
      </c>
      <c r="G5987">
        <v>3</v>
      </c>
      <c r="J5987" s="1">
        <f t="shared" si="1315"/>
        <v>7.8539816339744835E-3</v>
      </c>
      <c r="K5987" s="2">
        <f t="shared" ref="K5987:K5988" si="1325">EXP(-9.7663+1.83097*LN(F5987)+1.09511*LN(G5987))</f>
        <v>1.2942556175112916E-2</v>
      </c>
      <c r="L5987" t="s">
        <v>13</v>
      </c>
    </row>
    <row r="5988" spans="1:12" hidden="1" x14ac:dyDescent="0.3">
      <c r="A5988">
        <v>68</v>
      </c>
      <c r="B5988">
        <v>188</v>
      </c>
      <c r="C5988">
        <v>1</v>
      </c>
      <c r="D5988">
        <v>14</v>
      </c>
      <c r="E5988" t="s">
        <v>14</v>
      </c>
      <c r="F5988">
        <v>5</v>
      </c>
      <c r="G5988">
        <v>3</v>
      </c>
      <c r="J5988" s="1">
        <f t="shared" si="1315"/>
        <v>1.9634954084936209E-3</v>
      </c>
      <c r="K5988" s="2">
        <f t="shared" si="1325"/>
        <v>3.6378364277704512E-3</v>
      </c>
      <c r="L5988" t="s">
        <v>13</v>
      </c>
    </row>
    <row r="5989" spans="1:12" hidden="1" x14ac:dyDescent="0.3">
      <c r="A5989">
        <v>68</v>
      </c>
      <c r="B5989">
        <v>188</v>
      </c>
      <c r="C5989">
        <v>1</v>
      </c>
      <c r="D5989">
        <v>2</v>
      </c>
      <c r="E5989" t="s">
        <v>16</v>
      </c>
      <c r="F5989">
        <v>10</v>
      </c>
      <c r="G5989">
        <v>10</v>
      </c>
      <c r="J5989" s="1">
        <f t="shared" si="1315"/>
        <v>7.8539816339744835E-3</v>
      </c>
      <c r="K5989" s="2">
        <f>EXP(-9.81042+1.86563*LN(F5989)+1.0563*LN(G5989))</f>
        <v>4.5847824058857317E-2</v>
      </c>
      <c r="L5989" t="s">
        <v>13</v>
      </c>
    </row>
    <row r="5990" spans="1:12" hidden="1" x14ac:dyDescent="0.3">
      <c r="A5990">
        <v>68</v>
      </c>
      <c r="B5990">
        <v>188</v>
      </c>
      <c r="C5990">
        <v>1</v>
      </c>
      <c r="D5990">
        <v>24</v>
      </c>
      <c r="E5990" t="s">
        <v>12</v>
      </c>
      <c r="F5990">
        <v>15</v>
      </c>
      <c r="G5990">
        <v>6</v>
      </c>
      <c r="J5990" s="1">
        <f t="shared" si="1315"/>
        <v>1.7671458676442587E-2</v>
      </c>
      <c r="K5990" s="2">
        <f t="shared" ref="K5990:K5991" si="1326">EXP(-9.7663+1.83097*LN(F5990)+1.09511*LN(G5990))</f>
        <v>5.8089659363338444E-2</v>
      </c>
      <c r="L5990" t="s">
        <v>13</v>
      </c>
    </row>
    <row r="5991" spans="1:12" hidden="1" x14ac:dyDescent="0.3">
      <c r="A5991">
        <v>68</v>
      </c>
      <c r="B5991">
        <v>188</v>
      </c>
      <c r="C5991">
        <v>1</v>
      </c>
      <c r="D5991">
        <v>24</v>
      </c>
      <c r="E5991" t="s">
        <v>12</v>
      </c>
      <c r="F5991">
        <v>10</v>
      </c>
      <c r="G5991">
        <v>6</v>
      </c>
      <c r="J5991" s="1">
        <f t="shared" si="1315"/>
        <v>7.8539816339744835E-3</v>
      </c>
      <c r="K5991" s="2">
        <f t="shared" si="1326"/>
        <v>2.7649101142956961E-2</v>
      </c>
      <c r="L5991" t="s">
        <v>13</v>
      </c>
    </row>
    <row r="5992" spans="1:12" hidden="1" x14ac:dyDescent="0.3">
      <c r="A5992">
        <v>68</v>
      </c>
      <c r="B5992">
        <v>188</v>
      </c>
      <c r="C5992">
        <v>1</v>
      </c>
      <c r="D5992">
        <v>2</v>
      </c>
      <c r="E5992" t="s">
        <v>16</v>
      </c>
      <c r="F5992">
        <v>10</v>
      </c>
      <c r="G5992">
        <v>10</v>
      </c>
      <c r="J5992" s="1">
        <f t="shared" si="1315"/>
        <v>7.8539816339744835E-3</v>
      </c>
      <c r="K5992" s="2">
        <f>EXP(-9.81042+1.86563*LN(F5992)+1.0563*LN(G5992))</f>
        <v>4.5847824058857317E-2</v>
      </c>
      <c r="L5992" t="s">
        <v>13</v>
      </c>
    </row>
    <row r="5993" spans="1:12" hidden="1" x14ac:dyDescent="0.3">
      <c r="A5993">
        <v>68</v>
      </c>
      <c r="B5993">
        <v>188</v>
      </c>
      <c r="C5993">
        <v>1</v>
      </c>
      <c r="D5993">
        <v>10</v>
      </c>
      <c r="E5993" t="s">
        <v>12</v>
      </c>
      <c r="F5993">
        <v>5</v>
      </c>
      <c r="G5993">
        <v>3</v>
      </c>
      <c r="J5993" s="1">
        <f t="shared" si="1315"/>
        <v>1.9634954084936209E-3</v>
      </c>
      <c r="K5993" s="2">
        <f>EXP(-9.7663+1.83097*LN(F5993)+1.09511*LN(G5993))</f>
        <v>3.6378364277704512E-3</v>
      </c>
      <c r="L5993" t="s">
        <v>13</v>
      </c>
    </row>
    <row r="5994" spans="1:12" hidden="1" x14ac:dyDescent="0.3">
      <c r="A5994">
        <v>68</v>
      </c>
      <c r="B5994">
        <v>188</v>
      </c>
      <c r="C5994">
        <v>1</v>
      </c>
      <c r="D5994">
        <v>24</v>
      </c>
      <c r="E5994" t="s">
        <v>18</v>
      </c>
      <c r="F5994">
        <v>5</v>
      </c>
      <c r="G5994">
        <v>3</v>
      </c>
      <c r="J5994" s="1">
        <f t="shared" si="1315"/>
        <v>1.9634954084936209E-3</v>
      </c>
      <c r="K5994" s="2">
        <f>EXP(-9.81042+1.86563*LN(F5994)+1.0563*LN(G5994))</f>
        <v>3.5268851656513989E-3</v>
      </c>
      <c r="L5994" t="s">
        <v>13</v>
      </c>
    </row>
    <row r="5995" spans="1:12" hidden="1" x14ac:dyDescent="0.3">
      <c r="A5995">
        <v>70</v>
      </c>
      <c r="B5995">
        <v>196</v>
      </c>
      <c r="C5995">
        <v>1</v>
      </c>
      <c r="D5995">
        <v>24</v>
      </c>
      <c r="E5995" t="s">
        <v>12</v>
      </c>
      <c r="F5995">
        <v>5</v>
      </c>
      <c r="G5995">
        <v>6</v>
      </c>
      <c r="J5995" s="1">
        <f t="shared" si="1315"/>
        <v>1.9634954084936209E-3</v>
      </c>
      <c r="K5995" s="2">
        <f>EXP(-9.7663+1.83097*LN(F5995)+1.09511*LN(G5995))</f>
        <v>7.7714870209617563E-3</v>
      </c>
      <c r="L5995" t="s">
        <v>13</v>
      </c>
    </row>
    <row r="5996" spans="1:12" hidden="1" x14ac:dyDescent="0.3">
      <c r="A5996">
        <v>70</v>
      </c>
      <c r="B5996">
        <v>196</v>
      </c>
      <c r="C5996">
        <v>1</v>
      </c>
      <c r="D5996">
        <v>24</v>
      </c>
      <c r="E5996" t="s">
        <v>18</v>
      </c>
      <c r="F5996">
        <v>10</v>
      </c>
      <c r="G5996">
        <v>5</v>
      </c>
      <c r="J5996" s="1">
        <f t="shared" si="1315"/>
        <v>7.8539816339744835E-3</v>
      </c>
      <c r="K5996" s="2">
        <f>EXP(-9.81042+1.86563*LN(F5996)+1.0563*LN(G5996))</f>
        <v>2.2046555420420225E-2</v>
      </c>
      <c r="L5996" t="s">
        <v>13</v>
      </c>
    </row>
    <row r="5997" spans="1:12" hidden="1" x14ac:dyDescent="0.3">
      <c r="A5997">
        <v>70</v>
      </c>
      <c r="B5997">
        <v>196</v>
      </c>
      <c r="C5997">
        <v>1</v>
      </c>
      <c r="D5997">
        <v>10</v>
      </c>
      <c r="E5997" t="s">
        <v>12</v>
      </c>
      <c r="F5997">
        <v>10</v>
      </c>
      <c r="G5997">
        <v>3</v>
      </c>
      <c r="J5997" s="1">
        <f t="shared" si="1315"/>
        <v>7.8539816339744835E-3</v>
      </c>
      <c r="K5997" s="2">
        <f t="shared" ref="K5997:K5998" si="1327">EXP(-9.7663+1.83097*LN(F5997)+1.09511*LN(G5997))</f>
        <v>1.2942556175112916E-2</v>
      </c>
      <c r="L5997" t="s">
        <v>13</v>
      </c>
    </row>
    <row r="5998" spans="1:12" hidden="1" x14ac:dyDescent="0.3">
      <c r="A5998">
        <v>70</v>
      </c>
      <c r="B5998">
        <v>196</v>
      </c>
      <c r="C5998">
        <v>1</v>
      </c>
      <c r="D5998">
        <v>14</v>
      </c>
      <c r="E5998" t="s">
        <v>14</v>
      </c>
      <c r="F5998">
        <v>5</v>
      </c>
      <c r="G5998">
        <v>3</v>
      </c>
      <c r="J5998" s="1">
        <f t="shared" si="1315"/>
        <v>1.9634954084936209E-3</v>
      </c>
      <c r="K5998" s="2">
        <f t="shared" si="1327"/>
        <v>3.6378364277704512E-3</v>
      </c>
      <c r="L5998" t="s">
        <v>13</v>
      </c>
    </row>
    <row r="5999" spans="1:12" hidden="1" x14ac:dyDescent="0.3">
      <c r="A5999">
        <v>70</v>
      </c>
      <c r="B5999">
        <v>196</v>
      </c>
      <c r="C5999">
        <v>1</v>
      </c>
      <c r="D5999">
        <v>24</v>
      </c>
      <c r="E5999" t="s">
        <v>18</v>
      </c>
      <c r="F5999">
        <v>10</v>
      </c>
      <c r="G5999">
        <v>3</v>
      </c>
      <c r="J5999" s="1">
        <f t="shared" si="1315"/>
        <v>7.8539816339744835E-3</v>
      </c>
      <c r="K5999" s="2">
        <f>EXP(-9.81042+1.86563*LN(F5999)+1.0563*LN(G5999))</f>
        <v>1.285292313179332E-2</v>
      </c>
      <c r="L5999" t="s">
        <v>13</v>
      </c>
    </row>
    <row r="6000" spans="1:12" hidden="1" x14ac:dyDescent="0.3">
      <c r="A6000">
        <v>70</v>
      </c>
      <c r="B6000">
        <v>196</v>
      </c>
      <c r="C6000">
        <v>1</v>
      </c>
      <c r="D6000">
        <v>24</v>
      </c>
      <c r="E6000" t="s">
        <v>12</v>
      </c>
      <c r="F6000">
        <v>15</v>
      </c>
      <c r="G6000">
        <v>6</v>
      </c>
      <c r="J6000" s="1">
        <f t="shared" si="1315"/>
        <v>1.7671458676442587E-2</v>
      </c>
      <c r="K6000" s="2">
        <f t="shared" ref="K6000:K6001" si="1328">EXP(-9.7663+1.83097*LN(F6000)+1.09511*LN(G6000))</f>
        <v>5.8089659363338444E-2</v>
      </c>
      <c r="L6000" t="s">
        <v>13</v>
      </c>
    </row>
    <row r="6001" spans="1:12" hidden="1" x14ac:dyDescent="0.3">
      <c r="A6001">
        <v>70</v>
      </c>
      <c r="B6001">
        <v>196</v>
      </c>
      <c r="C6001">
        <v>1</v>
      </c>
      <c r="D6001">
        <v>24</v>
      </c>
      <c r="E6001" t="s">
        <v>12</v>
      </c>
      <c r="F6001">
        <v>10</v>
      </c>
      <c r="G6001">
        <v>6</v>
      </c>
      <c r="J6001" s="1">
        <f t="shared" si="1315"/>
        <v>7.8539816339744835E-3</v>
      </c>
      <c r="K6001" s="2">
        <f t="shared" si="1328"/>
        <v>2.7649101142956961E-2</v>
      </c>
      <c r="L6001" t="s">
        <v>13</v>
      </c>
    </row>
    <row r="6002" spans="1:12" hidden="1" x14ac:dyDescent="0.3">
      <c r="A6002">
        <v>70</v>
      </c>
      <c r="B6002">
        <v>196</v>
      </c>
      <c r="C6002">
        <v>1</v>
      </c>
      <c r="D6002">
        <v>2</v>
      </c>
      <c r="E6002" t="s">
        <v>16</v>
      </c>
      <c r="F6002">
        <v>15</v>
      </c>
      <c r="G6002">
        <v>10</v>
      </c>
      <c r="J6002" s="1">
        <f t="shared" si="1315"/>
        <v>1.7671458676442587E-2</v>
      </c>
      <c r="K6002" s="2">
        <f>EXP(-9.81042+1.86563*LN(F6002)+1.0563*LN(G6002))</f>
        <v>9.7687695493628809E-2</v>
      </c>
      <c r="L6002" t="s">
        <v>13</v>
      </c>
    </row>
    <row r="6003" spans="1:12" hidden="1" x14ac:dyDescent="0.3">
      <c r="A6003">
        <v>70</v>
      </c>
      <c r="B6003">
        <v>196</v>
      </c>
      <c r="C6003">
        <v>1</v>
      </c>
      <c r="D6003">
        <v>10</v>
      </c>
      <c r="E6003" t="s">
        <v>12</v>
      </c>
      <c r="F6003">
        <v>5</v>
      </c>
      <c r="G6003">
        <v>3</v>
      </c>
      <c r="J6003" s="1">
        <f t="shared" si="1315"/>
        <v>1.9634954084936209E-3</v>
      </c>
      <c r="K6003" s="2">
        <f>EXP(-9.7663+1.83097*LN(F6003)+1.09511*LN(G6003))</f>
        <v>3.6378364277704512E-3</v>
      </c>
      <c r="L6003" t="s">
        <v>13</v>
      </c>
    </row>
    <row r="6004" spans="1:12" hidden="1" x14ac:dyDescent="0.3">
      <c r="A6004">
        <v>70</v>
      </c>
      <c r="B6004">
        <v>196</v>
      </c>
      <c r="C6004">
        <v>1</v>
      </c>
      <c r="D6004">
        <v>2</v>
      </c>
      <c r="E6004" t="s">
        <v>16</v>
      </c>
      <c r="F6004">
        <v>15</v>
      </c>
      <c r="G6004">
        <v>10</v>
      </c>
      <c r="H6004">
        <v>28</v>
      </c>
      <c r="I6004">
        <v>7</v>
      </c>
      <c r="J6004" s="1">
        <f t="shared" si="1315"/>
        <v>1.7671458676442587E-2</v>
      </c>
      <c r="K6004" s="2">
        <f t="shared" ref="K6004:K6005" si="1329">EXP(-9.81042+1.86563*LN(F6004)+1.0563*LN(G6004))</f>
        <v>9.7687695493628809E-2</v>
      </c>
      <c r="L6004" t="s">
        <v>13</v>
      </c>
    </row>
    <row r="6005" spans="1:12" hidden="1" x14ac:dyDescent="0.3">
      <c r="A6005">
        <v>70</v>
      </c>
      <c r="B6005">
        <v>196</v>
      </c>
      <c r="C6005">
        <v>1</v>
      </c>
      <c r="D6005">
        <v>2</v>
      </c>
      <c r="E6005" t="s">
        <v>16</v>
      </c>
      <c r="F6005">
        <v>10</v>
      </c>
      <c r="G6005">
        <v>10</v>
      </c>
      <c r="J6005" s="1">
        <f t="shared" si="1315"/>
        <v>7.8539816339744835E-3</v>
      </c>
      <c r="K6005" s="2">
        <f t="shared" si="1329"/>
        <v>4.5847824058857317E-2</v>
      </c>
      <c r="L6005" t="s">
        <v>13</v>
      </c>
    </row>
    <row r="6006" spans="1:12" hidden="1" x14ac:dyDescent="0.3">
      <c r="A6006">
        <v>70</v>
      </c>
      <c r="B6006">
        <v>196</v>
      </c>
      <c r="C6006">
        <v>1</v>
      </c>
      <c r="D6006">
        <v>22</v>
      </c>
      <c r="E6006" t="s">
        <v>15</v>
      </c>
      <c r="F6006">
        <v>5</v>
      </c>
      <c r="G6006">
        <v>3</v>
      </c>
      <c r="J6006" s="1">
        <f t="shared" si="1315"/>
        <v>1.9634954084936209E-3</v>
      </c>
      <c r="K6006" s="2">
        <f t="shared" ref="K6006:K6016" si="1330">EXP(-9.7663+1.83097*LN(F6006)+1.09511*LN(G6006))</f>
        <v>3.6378364277704512E-3</v>
      </c>
      <c r="L6006" t="s">
        <v>13</v>
      </c>
    </row>
    <row r="6007" spans="1:12" hidden="1" x14ac:dyDescent="0.3">
      <c r="A6007">
        <v>70</v>
      </c>
      <c r="B6007">
        <v>196</v>
      </c>
      <c r="C6007">
        <v>1</v>
      </c>
      <c r="D6007">
        <v>24</v>
      </c>
      <c r="E6007" t="s">
        <v>12</v>
      </c>
      <c r="F6007">
        <v>15</v>
      </c>
      <c r="G6007">
        <v>6</v>
      </c>
      <c r="J6007" s="1">
        <f t="shared" si="1315"/>
        <v>1.7671458676442587E-2</v>
      </c>
      <c r="K6007" s="2">
        <f t="shared" si="1330"/>
        <v>5.8089659363338444E-2</v>
      </c>
      <c r="L6007" t="s">
        <v>13</v>
      </c>
    </row>
    <row r="6008" spans="1:12" hidden="1" x14ac:dyDescent="0.3">
      <c r="A6008">
        <v>70</v>
      </c>
      <c r="B6008">
        <v>196</v>
      </c>
      <c r="C6008">
        <v>1</v>
      </c>
      <c r="D6008">
        <v>10</v>
      </c>
      <c r="E6008" t="s">
        <v>12</v>
      </c>
      <c r="F6008">
        <v>25</v>
      </c>
      <c r="G6008">
        <v>6</v>
      </c>
      <c r="J6008" s="1">
        <f t="shared" si="1315"/>
        <v>4.9087385212340517E-2</v>
      </c>
      <c r="K6008" s="2">
        <f t="shared" si="1330"/>
        <v>0.14801210491524977</v>
      </c>
      <c r="L6008" t="s">
        <v>17</v>
      </c>
    </row>
    <row r="6009" spans="1:12" hidden="1" x14ac:dyDescent="0.3">
      <c r="A6009">
        <v>70</v>
      </c>
      <c r="B6009">
        <v>196</v>
      </c>
      <c r="C6009">
        <v>1</v>
      </c>
      <c r="D6009">
        <v>24</v>
      </c>
      <c r="E6009" t="s">
        <v>15</v>
      </c>
      <c r="F6009">
        <v>5</v>
      </c>
      <c r="G6009">
        <v>3</v>
      </c>
      <c r="J6009" s="1">
        <f t="shared" si="1315"/>
        <v>1.9634954084936209E-3</v>
      </c>
      <c r="K6009" s="2">
        <f t="shared" si="1330"/>
        <v>3.6378364277704512E-3</v>
      </c>
      <c r="L6009" t="s">
        <v>13</v>
      </c>
    </row>
    <row r="6010" spans="1:12" hidden="1" x14ac:dyDescent="0.3">
      <c r="A6010">
        <v>70</v>
      </c>
      <c r="B6010">
        <v>196</v>
      </c>
      <c r="C6010">
        <v>1</v>
      </c>
      <c r="D6010">
        <v>24</v>
      </c>
      <c r="E6010" t="s">
        <v>15</v>
      </c>
      <c r="F6010">
        <v>10</v>
      </c>
      <c r="G6010">
        <v>5</v>
      </c>
      <c r="J6010" s="1">
        <f t="shared" si="1315"/>
        <v>7.8539816339744835E-3</v>
      </c>
      <c r="K6010" s="2">
        <f t="shared" si="1330"/>
        <v>2.2644818432641822E-2</v>
      </c>
      <c r="L6010" t="s">
        <v>13</v>
      </c>
    </row>
    <row r="6011" spans="1:12" hidden="1" x14ac:dyDescent="0.3">
      <c r="A6011">
        <v>70</v>
      </c>
      <c r="B6011">
        <v>196</v>
      </c>
      <c r="C6011">
        <v>1</v>
      </c>
      <c r="D6011">
        <v>24</v>
      </c>
      <c r="E6011" t="s">
        <v>15</v>
      </c>
      <c r="F6011">
        <v>15</v>
      </c>
      <c r="G6011">
        <v>6</v>
      </c>
      <c r="J6011" s="1">
        <f t="shared" si="1315"/>
        <v>1.7671458676442587E-2</v>
      </c>
      <c r="K6011" s="2">
        <f t="shared" si="1330"/>
        <v>5.8089659363338444E-2</v>
      </c>
      <c r="L6011" t="s">
        <v>13</v>
      </c>
    </row>
    <row r="6012" spans="1:12" hidden="1" x14ac:dyDescent="0.3">
      <c r="A6012">
        <v>70</v>
      </c>
      <c r="B6012">
        <v>196</v>
      </c>
      <c r="C6012">
        <v>1</v>
      </c>
      <c r="D6012">
        <v>24</v>
      </c>
      <c r="E6012" t="s">
        <v>15</v>
      </c>
      <c r="F6012">
        <v>10</v>
      </c>
      <c r="G6012">
        <v>6</v>
      </c>
      <c r="J6012" s="1">
        <f t="shared" si="1315"/>
        <v>7.8539816339744835E-3</v>
      </c>
      <c r="K6012" s="2">
        <f t="shared" si="1330"/>
        <v>2.7649101142956961E-2</v>
      </c>
      <c r="L6012" t="s">
        <v>13</v>
      </c>
    </row>
    <row r="6013" spans="1:12" hidden="1" x14ac:dyDescent="0.3">
      <c r="A6013">
        <v>70</v>
      </c>
      <c r="B6013">
        <v>196</v>
      </c>
      <c r="C6013">
        <v>1</v>
      </c>
      <c r="D6013">
        <v>24</v>
      </c>
      <c r="E6013" t="s">
        <v>15</v>
      </c>
      <c r="F6013">
        <v>5</v>
      </c>
      <c r="G6013">
        <v>6</v>
      </c>
      <c r="J6013" s="1">
        <f t="shared" si="1315"/>
        <v>1.9634954084936209E-3</v>
      </c>
      <c r="K6013" s="2">
        <f t="shared" si="1330"/>
        <v>7.7714870209617563E-3</v>
      </c>
      <c r="L6013" t="s">
        <v>13</v>
      </c>
    </row>
    <row r="6014" spans="1:12" hidden="1" x14ac:dyDescent="0.3">
      <c r="A6014">
        <v>70</v>
      </c>
      <c r="B6014">
        <v>196</v>
      </c>
      <c r="C6014">
        <v>1</v>
      </c>
      <c r="D6014">
        <v>22</v>
      </c>
      <c r="E6014" t="s">
        <v>15</v>
      </c>
      <c r="F6014">
        <v>5</v>
      </c>
      <c r="G6014">
        <v>3</v>
      </c>
      <c r="J6014" s="1">
        <f t="shared" si="1315"/>
        <v>1.9634954084936209E-3</v>
      </c>
      <c r="K6014" s="2">
        <f t="shared" si="1330"/>
        <v>3.6378364277704512E-3</v>
      </c>
      <c r="L6014" t="s">
        <v>13</v>
      </c>
    </row>
    <row r="6015" spans="1:12" hidden="1" x14ac:dyDescent="0.3">
      <c r="A6015">
        <v>70</v>
      </c>
      <c r="B6015">
        <v>196</v>
      </c>
      <c r="C6015">
        <v>1</v>
      </c>
      <c r="D6015">
        <v>10</v>
      </c>
      <c r="E6015" t="s">
        <v>12</v>
      </c>
      <c r="F6015">
        <v>5</v>
      </c>
      <c r="G6015">
        <v>3</v>
      </c>
      <c r="J6015" s="1">
        <f t="shared" si="1315"/>
        <v>1.9634954084936209E-3</v>
      </c>
      <c r="K6015" s="2">
        <f t="shared" si="1330"/>
        <v>3.6378364277704512E-3</v>
      </c>
      <c r="L6015" t="s">
        <v>13</v>
      </c>
    </row>
    <row r="6016" spans="1:12" hidden="1" x14ac:dyDescent="0.3">
      <c r="A6016">
        <v>70</v>
      </c>
      <c r="B6016">
        <v>196</v>
      </c>
      <c r="C6016">
        <v>1</v>
      </c>
      <c r="D6016">
        <v>14</v>
      </c>
      <c r="E6016" t="s">
        <v>14</v>
      </c>
      <c r="F6016">
        <v>5</v>
      </c>
      <c r="G6016">
        <v>3</v>
      </c>
      <c r="J6016" s="1">
        <f t="shared" si="1315"/>
        <v>1.9634954084936209E-3</v>
      </c>
      <c r="K6016" s="2">
        <f t="shared" si="1330"/>
        <v>3.6378364277704512E-3</v>
      </c>
      <c r="L6016" t="s">
        <v>13</v>
      </c>
    </row>
    <row r="6017" spans="1:12" hidden="1" x14ac:dyDescent="0.3">
      <c r="A6017">
        <v>70</v>
      </c>
      <c r="B6017">
        <v>196</v>
      </c>
      <c r="C6017">
        <v>1</v>
      </c>
      <c r="D6017">
        <v>2</v>
      </c>
      <c r="E6017" t="s">
        <v>16</v>
      </c>
      <c r="F6017">
        <v>10</v>
      </c>
      <c r="G6017">
        <v>10</v>
      </c>
      <c r="J6017" s="1">
        <f t="shared" si="1315"/>
        <v>7.8539816339744835E-3</v>
      </c>
      <c r="K6017" s="2">
        <f>EXP(-9.81042+1.86563*LN(F6017)+1.0563*LN(G6017))</f>
        <v>4.5847824058857317E-2</v>
      </c>
      <c r="L6017" t="s">
        <v>13</v>
      </c>
    </row>
    <row r="6018" spans="1:12" hidden="1" x14ac:dyDescent="0.3">
      <c r="A6018">
        <v>70</v>
      </c>
      <c r="B6018">
        <v>196</v>
      </c>
      <c r="C6018">
        <v>1</v>
      </c>
      <c r="D6018">
        <v>10</v>
      </c>
      <c r="E6018" t="s">
        <v>12</v>
      </c>
      <c r="F6018">
        <v>25</v>
      </c>
      <c r="G6018">
        <v>6</v>
      </c>
      <c r="J6018" s="1">
        <f t="shared" si="1315"/>
        <v>4.9087385212340517E-2</v>
      </c>
      <c r="K6018" s="2">
        <f t="shared" ref="K6018:K6019" si="1331">EXP(-9.7663+1.83097*LN(F6018)+1.09511*LN(G6018))</f>
        <v>0.14801210491524977</v>
      </c>
      <c r="L6018" t="s">
        <v>17</v>
      </c>
    </row>
    <row r="6019" spans="1:12" hidden="1" x14ac:dyDescent="0.3">
      <c r="A6019">
        <v>70</v>
      </c>
      <c r="B6019">
        <v>196</v>
      </c>
      <c r="C6019">
        <v>1</v>
      </c>
      <c r="D6019">
        <v>24</v>
      </c>
      <c r="E6019" t="s">
        <v>12</v>
      </c>
      <c r="F6019">
        <v>5</v>
      </c>
      <c r="G6019">
        <v>3</v>
      </c>
      <c r="J6019" s="1">
        <f t="shared" ref="J6019:J6082" si="1332">((F6019*F6019/10000)*(PI()/4*C6019))</f>
        <v>1.9634954084936209E-3</v>
      </c>
      <c r="K6019" s="2">
        <f t="shared" si="1331"/>
        <v>3.6378364277704512E-3</v>
      </c>
      <c r="L6019" t="s">
        <v>13</v>
      </c>
    </row>
    <row r="6020" spans="1:12" hidden="1" x14ac:dyDescent="0.3">
      <c r="A6020">
        <v>70</v>
      </c>
      <c r="B6020">
        <v>196</v>
      </c>
      <c r="C6020">
        <v>1</v>
      </c>
      <c r="D6020">
        <v>24</v>
      </c>
      <c r="E6020" t="s">
        <v>18</v>
      </c>
      <c r="F6020">
        <v>10</v>
      </c>
      <c r="G6020">
        <v>5</v>
      </c>
      <c r="J6020" s="1">
        <f t="shared" si="1332"/>
        <v>7.8539816339744835E-3</v>
      </c>
      <c r="K6020" s="2">
        <f>EXP(-9.81042+1.86563*LN(F6020)+1.0563*LN(G6020))</f>
        <v>2.2046555420420225E-2</v>
      </c>
      <c r="L6020" t="s">
        <v>13</v>
      </c>
    </row>
    <row r="6021" spans="1:12" hidden="1" x14ac:dyDescent="0.3">
      <c r="A6021">
        <v>70</v>
      </c>
      <c r="B6021">
        <v>196</v>
      </c>
      <c r="C6021">
        <v>1</v>
      </c>
      <c r="D6021">
        <v>24</v>
      </c>
      <c r="E6021" t="s">
        <v>12</v>
      </c>
      <c r="F6021">
        <v>15</v>
      </c>
      <c r="G6021">
        <v>6</v>
      </c>
      <c r="J6021" s="1">
        <f t="shared" si="1332"/>
        <v>1.7671458676442587E-2</v>
      </c>
      <c r="K6021" s="2">
        <f>EXP(-9.7663+1.83097*LN(F6021)+1.09511*LN(G6021))</f>
        <v>5.8089659363338444E-2</v>
      </c>
      <c r="L6021" t="s">
        <v>13</v>
      </c>
    </row>
    <row r="6022" spans="1:12" hidden="1" x14ac:dyDescent="0.3">
      <c r="A6022">
        <v>70</v>
      </c>
      <c r="B6022">
        <v>196</v>
      </c>
      <c r="C6022">
        <v>1</v>
      </c>
      <c r="D6022">
        <v>24</v>
      </c>
      <c r="E6022" t="s">
        <v>18</v>
      </c>
      <c r="F6022">
        <v>15</v>
      </c>
      <c r="G6022">
        <v>6</v>
      </c>
      <c r="J6022" s="1">
        <f t="shared" si="1332"/>
        <v>1.7671458676442587E-2</v>
      </c>
      <c r="K6022" s="2">
        <f t="shared" ref="K6022:K6023" si="1333">EXP(-9.81042+1.86563*LN(F6022)+1.0563*LN(G6022))</f>
        <v>5.6950957515054322E-2</v>
      </c>
      <c r="L6022" t="s">
        <v>13</v>
      </c>
    </row>
    <row r="6023" spans="1:12" hidden="1" x14ac:dyDescent="0.3">
      <c r="A6023">
        <v>70</v>
      </c>
      <c r="B6023">
        <v>196</v>
      </c>
      <c r="C6023">
        <v>1</v>
      </c>
      <c r="D6023">
        <v>24</v>
      </c>
      <c r="E6023" t="s">
        <v>18</v>
      </c>
      <c r="F6023">
        <v>10</v>
      </c>
      <c r="G6023">
        <v>6</v>
      </c>
      <c r="J6023" s="1">
        <f t="shared" si="1332"/>
        <v>7.8539816339744835E-3</v>
      </c>
      <c r="K6023" s="2">
        <f t="shared" si="1333"/>
        <v>2.6728826664807165E-2</v>
      </c>
      <c r="L6023" t="s">
        <v>13</v>
      </c>
    </row>
    <row r="6024" spans="1:12" hidden="1" x14ac:dyDescent="0.3">
      <c r="A6024">
        <v>70</v>
      </c>
      <c r="B6024">
        <v>196</v>
      </c>
      <c r="C6024">
        <v>1</v>
      </c>
      <c r="D6024">
        <v>24</v>
      </c>
      <c r="E6024" t="s">
        <v>12</v>
      </c>
      <c r="F6024">
        <v>5</v>
      </c>
      <c r="G6024">
        <v>6</v>
      </c>
      <c r="J6024" s="1">
        <f t="shared" si="1332"/>
        <v>1.9634954084936209E-3</v>
      </c>
      <c r="K6024" s="2">
        <f>EXP(-9.7663+1.83097*LN(F6024)+1.09511*LN(G6024))</f>
        <v>7.7714870209617563E-3</v>
      </c>
      <c r="L6024" t="s">
        <v>13</v>
      </c>
    </row>
    <row r="6025" spans="1:12" hidden="1" x14ac:dyDescent="0.3">
      <c r="A6025">
        <v>70</v>
      </c>
      <c r="B6025">
        <v>196</v>
      </c>
      <c r="C6025">
        <v>1</v>
      </c>
      <c r="D6025">
        <v>24</v>
      </c>
      <c r="E6025" t="s">
        <v>18</v>
      </c>
      <c r="F6025">
        <v>10</v>
      </c>
      <c r="G6025">
        <v>5</v>
      </c>
      <c r="J6025" s="1">
        <f t="shared" si="1332"/>
        <v>7.8539816339744835E-3</v>
      </c>
      <c r="K6025" s="2">
        <f>EXP(-9.81042+1.86563*LN(F6025)+1.0563*LN(G6025))</f>
        <v>2.2046555420420225E-2</v>
      </c>
      <c r="L6025" t="s">
        <v>13</v>
      </c>
    </row>
    <row r="6026" spans="1:12" hidden="1" x14ac:dyDescent="0.3">
      <c r="A6026">
        <v>70</v>
      </c>
      <c r="B6026">
        <v>196</v>
      </c>
      <c r="C6026">
        <v>1</v>
      </c>
      <c r="D6026">
        <v>24</v>
      </c>
      <c r="E6026" t="s">
        <v>12</v>
      </c>
      <c r="F6026">
        <v>10</v>
      </c>
      <c r="G6026">
        <v>6</v>
      </c>
      <c r="J6026" s="1">
        <f t="shared" si="1332"/>
        <v>7.8539816339744835E-3</v>
      </c>
      <c r="K6026" s="2">
        <f t="shared" ref="K6026:K6028" si="1334">EXP(-9.7663+1.83097*LN(F6026)+1.09511*LN(G6026))</f>
        <v>2.7649101142956961E-2</v>
      </c>
      <c r="L6026" t="s">
        <v>13</v>
      </c>
    </row>
    <row r="6027" spans="1:12" hidden="1" x14ac:dyDescent="0.3">
      <c r="A6027">
        <v>70</v>
      </c>
      <c r="B6027">
        <v>196</v>
      </c>
      <c r="C6027">
        <v>1</v>
      </c>
      <c r="D6027">
        <v>24</v>
      </c>
      <c r="E6027" t="s">
        <v>12</v>
      </c>
      <c r="F6027">
        <v>10</v>
      </c>
      <c r="G6027">
        <v>6</v>
      </c>
      <c r="J6027" s="1">
        <f t="shared" si="1332"/>
        <v>7.8539816339744835E-3</v>
      </c>
      <c r="K6027" s="2">
        <f t="shared" si="1334"/>
        <v>2.7649101142956961E-2</v>
      </c>
      <c r="L6027" t="s">
        <v>13</v>
      </c>
    </row>
    <row r="6028" spans="1:12" hidden="1" x14ac:dyDescent="0.3">
      <c r="A6028">
        <v>70</v>
      </c>
      <c r="B6028">
        <v>196</v>
      </c>
      <c r="C6028">
        <v>1</v>
      </c>
      <c r="D6028">
        <v>24</v>
      </c>
      <c r="E6028" t="s">
        <v>12</v>
      </c>
      <c r="F6028">
        <v>15</v>
      </c>
      <c r="G6028">
        <v>6</v>
      </c>
      <c r="J6028" s="1">
        <f t="shared" si="1332"/>
        <v>1.7671458676442587E-2</v>
      </c>
      <c r="K6028" s="2">
        <f t="shared" si="1334"/>
        <v>5.8089659363338444E-2</v>
      </c>
      <c r="L6028" t="s">
        <v>13</v>
      </c>
    </row>
    <row r="6029" spans="1:12" hidden="1" x14ac:dyDescent="0.3">
      <c r="A6029">
        <v>70</v>
      </c>
      <c r="B6029">
        <v>196</v>
      </c>
      <c r="C6029">
        <v>1</v>
      </c>
      <c r="D6029">
        <v>24</v>
      </c>
      <c r="E6029" t="s">
        <v>18</v>
      </c>
      <c r="F6029">
        <v>15</v>
      </c>
      <c r="G6029">
        <v>6</v>
      </c>
      <c r="J6029" s="1">
        <f t="shared" si="1332"/>
        <v>1.7671458676442587E-2</v>
      </c>
      <c r="K6029" s="2">
        <f t="shared" ref="K6029:K6030" si="1335">EXP(-9.81042+1.86563*LN(F6029)+1.0563*LN(G6029))</f>
        <v>5.6950957515054322E-2</v>
      </c>
      <c r="L6029" t="s">
        <v>13</v>
      </c>
    </row>
    <row r="6030" spans="1:12" hidden="1" x14ac:dyDescent="0.3">
      <c r="A6030">
        <v>70</v>
      </c>
      <c r="B6030">
        <v>196</v>
      </c>
      <c r="C6030">
        <v>1</v>
      </c>
      <c r="D6030">
        <v>24</v>
      </c>
      <c r="E6030" t="s">
        <v>18</v>
      </c>
      <c r="F6030">
        <v>15</v>
      </c>
      <c r="G6030">
        <v>6</v>
      </c>
      <c r="J6030" s="1">
        <f t="shared" si="1332"/>
        <v>1.7671458676442587E-2</v>
      </c>
      <c r="K6030" s="2">
        <f t="shared" si="1335"/>
        <v>5.6950957515054322E-2</v>
      </c>
      <c r="L6030" t="s">
        <v>13</v>
      </c>
    </row>
    <row r="6031" spans="1:12" hidden="1" x14ac:dyDescent="0.3">
      <c r="A6031">
        <v>70</v>
      </c>
      <c r="B6031">
        <v>196</v>
      </c>
      <c r="C6031">
        <v>1</v>
      </c>
      <c r="D6031">
        <v>24</v>
      </c>
      <c r="E6031" t="s">
        <v>12</v>
      </c>
      <c r="F6031">
        <v>15</v>
      </c>
      <c r="G6031">
        <v>6</v>
      </c>
      <c r="J6031" s="1">
        <f t="shared" si="1332"/>
        <v>1.7671458676442587E-2</v>
      </c>
      <c r="K6031" s="2">
        <f t="shared" ref="K6031:K6032" si="1336">EXP(-9.7663+1.83097*LN(F6031)+1.09511*LN(G6031))</f>
        <v>5.8089659363338444E-2</v>
      </c>
      <c r="L6031" t="s">
        <v>13</v>
      </c>
    </row>
    <row r="6032" spans="1:12" hidden="1" x14ac:dyDescent="0.3">
      <c r="A6032">
        <v>60</v>
      </c>
      <c r="B6032">
        <v>147</v>
      </c>
      <c r="C6032">
        <v>1</v>
      </c>
      <c r="D6032">
        <v>24</v>
      </c>
      <c r="E6032" t="s">
        <v>12</v>
      </c>
      <c r="F6032">
        <v>15</v>
      </c>
      <c r="G6032">
        <v>3</v>
      </c>
      <c r="J6032" s="1">
        <f t="shared" si="1332"/>
        <v>1.7671458676442587E-2</v>
      </c>
      <c r="K6032" s="2">
        <f t="shared" si="1336"/>
        <v>2.719179461263227E-2</v>
      </c>
      <c r="L6032" t="s">
        <v>13</v>
      </c>
    </row>
    <row r="6033" spans="1:12" hidden="1" x14ac:dyDescent="0.3">
      <c r="A6033">
        <v>60</v>
      </c>
      <c r="B6033">
        <v>147</v>
      </c>
      <c r="C6033">
        <v>1</v>
      </c>
      <c r="D6033">
        <v>24</v>
      </c>
      <c r="E6033" t="s">
        <v>18</v>
      </c>
      <c r="F6033">
        <v>15</v>
      </c>
      <c r="G6033">
        <v>6</v>
      </c>
      <c r="J6033" s="1">
        <f t="shared" si="1332"/>
        <v>1.7671458676442587E-2</v>
      </c>
      <c r="K6033" s="2">
        <f t="shared" ref="K6033:K6034" si="1337">EXP(-9.81042+1.86563*LN(F6033)+1.0563*LN(G6033))</f>
        <v>5.6950957515054322E-2</v>
      </c>
      <c r="L6033" t="s">
        <v>13</v>
      </c>
    </row>
    <row r="6034" spans="1:12" hidden="1" x14ac:dyDescent="0.3">
      <c r="A6034">
        <v>60</v>
      </c>
      <c r="B6034">
        <v>147</v>
      </c>
      <c r="C6034">
        <v>1</v>
      </c>
      <c r="D6034">
        <v>24</v>
      </c>
      <c r="E6034" t="s">
        <v>18</v>
      </c>
      <c r="F6034">
        <v>10</v>
      </c>
      <c r="G6034">
        <v>6</v>
      </c>
      <c r="J6034" s="1">
        <f t="shared" si="1332"/>
        <v>7.8539816339744835E-3</v>
      </c>
      <c r="K6034" s="2">
        <f t="shared" si="1337"/>
        <v>2.6728826664807165E-2</v>
      </c>
      <c r="L6034" t="s">
        <v>13</v>
      </c>
    </row>
    <row r="6035" spans="1:12" hidden="1" x14ac:dyDescent="0.3">
      <c r="A6035">
        <v>60</v>
      </c>
      <c r="B6035">
        <v>147</v>
      </c>
      <c r="C6035">
        <v>1</v>
      </c>
      <c r="D6035">
        <v>24</v>
      </c>
      <c r="E6035" t="s">
        <v>12</v>
      </c>
      <c r="F6035">
        <v>5</v>
      </c>
      <c r="G6035">
        <v>3</v>
      </c>
      <c r="J6035" s="1">
        <f t="shared" si="1332"/>
        <v>1.9634954084936209E-3</v>
      </c>
      <c r="K6035" s="2">
        <f>EXP(-9.7663+1.83097*LN(F6035)+1.09511*LN(G6035))</f>
        <v>3.6378364277704512E-3</v>
      </c>
      <c r="L6035" t="s">
        <v>13</v>
      </c>
    </row>
    <row r="6036" spans="1:12" hidden="1" x14ac:dyDescent="0.3">
      <c r="A6036">
        <v>60</v>
      </c>
      <c r="B6036">
        <v>147</v>
      </c>
      <c r="C6036">
        <v>1</v>
      </c>
      <c r="D6036">
        <v>24</v>
      </c>
      <c r="E6036" t="s">
        <v>18</v>
      </c>
      <c r="F6036">
        <v>10</v>
      </c>
      <c r="G6036">
        <v>5</v>
      </c>
      <c r="J6036" s="1">
        <f t="shared" si="1332"/>
        <v>7.8539816339744835E-3</v>
      </c>
      <c r="K6036" s="2">
        <f>EXP(-9.81042+1.86563*LN(F6036)+1.0563*LN(G6036))</f>
        <v>2.2046555420420225E-2</v>
      </c>
      <c r="L6036" t="s">
        <v>13</v>
      </c>
    </row>
    <row r="6037" spans="1:12" hidden="1" x14ac:dyDescent="0.3">
      <c r="A6037">
        <v>60</v>
      </c>
      <c r="B6037">
        <v>147</v>
      </c>
      <c r="C6037">
        <v>1</v>
      </c>
      <c r="D6037">
        <v>24</v>
      </c>
      <c r="E6037" t="s">
        <v>12</v>
      </c>
      <c r="F6037">
        <v>10</v>
      </c>
      <c r="G6037">
        <v>3</v>
      </c>
      <c r="J6037" s="1">
        <f t="shared" si="1332"/>
        <v>7.8539816339744835E-3</v>
      </c>
      <c r="K6037" s="2">
        <f t="shared" ref="K6037:K6039" si="1338">EXP(-9.7663+1.83097*LN(F6037)+1.09511*LN(G6037))</f>
        <v>1.2942556175112916E-2</v>
      </c>
      <c r="L6037" t="s">
        <v>13</v>
      </c>
    </row>
    <row r="6038" spans="1:12" hidden="1" x14ac:dyDescent="0.3">
      <c r="A6038">
        <v>60</v>
      </c>
      <c r="B6038">
        <v>147</v>
      </c>
      <c r="C6038">
        <v>1</v>
      </c>
      <c r="D6038">
        <v>24</v>
      </c>
      <c r="E6038" t="s">
        <v>12</v>
      </c>
      <c r="F6038">
        <v>10</v>
      </c>
      <c r="G6038">
        <v>3</v>
      </c>
      <c r="J6038" s="1">
        <f t="shared" si="1332"/>
        <v>7.8539816339744835E-3</v>
      </c>
      <c r="K6038" s="2">
        <f t="shared" si="1338"/>
        <v>1.2942556175112916E-2</v>
      </c>
      <c r="L6038" t="s">
        <v>13</v>
      </c>
    </row>
    <row r="6039" spans="1:12" hidden="1" x14ac:dyDescent="0.3">
      <c r="A6039">
        <v>60</v>
      </c>
      <c r="B6039">
        <v>147</v>
      </c>
      <c r="C6039">
        <v>1</v>
      </c>
      <c r="D6039">
        <v>24</v>
      </c>
      <c r="E6039" t="s">
        <v>12</v>
      </c>
      <c r="F6039">
        <v>15</v>
      </c>
      <c r="G6039">
        <v>3</v>
      </c>
      <c r="J6039" s="1">
        <f t="shared" si="1332"/>
        <v>1.7671458676442587E-2</v>
      </c>
      <c r="K6039" s="2">
        <f t="shared" si="1338"/>
        <v>2.719179461263227E-2</v>
      </c>
      <c r="L6039" t="s">
        <v>13</v>
      </c>
    </row>
    <row r="6040" spans="1:12" hidden="1" x14ac:dyDescent="0.3">
      <c r="A6040">
        <v>60</v>
      </c>
      <c r="B6040">
        <v>147</v>
      </c>
      <c r="C6040">
        <v>1</v>
      </c>
      <c r="D6040">
        <v>24</v>
      </c>
      <c r="E6040" t="s">
        <v>18</v>
      </c>
      <c r="F6040">
        <v>15</v>
      </c>
      <c r="G6040">
        <v>6</v>
      </c>
      <c r="J6040" s="1">
        <f t="shared" si="1332"/>
        <v>1.7671458676442587E-2</v>
      </c>
      <c r="K6040" s="2">
        <f t="shared" ref="K6040:K6041" si="1339">EXP(-9.81042+1.86563*LN(F6040)+1.0563*LN(G6040))</f>
        <v>5.6950957515054322E-2</v>
      </c>
      <c r="L6040" t="s">
        <v>13</v>
      </c>
    </row>
    <row r="6041" spans="1:12" hidden="1" x14ac:dyDescent="0.3">
      <c r="A6041">
        <v>60</v>
      </c>
      <c r="B6041">
        <v>147</v>
      </c>
      <c r="C6041">
        <v>1</v>
      </c>
      <c r="D6041">
        <v>24</v>
      </c>
      <c r="E6041" t="s">
        <v>18</v>
      </c>
      <c r="F6041">
        <v>15</v>
      </c>
      <c r="G6041">
        <v>6</v>
      </c>
      <c r="J6041" s="1">
        <f t="shared" si="1332"/>
        <v>1.7671458676442587E-2</v>
      </c>
      <c r="K6041" s="2">
        <f t="shared" si="1339"/>
        <v>5.6950957515054322E-2</v>
      </c>
      <c r="L6041" t="s">
        <v>13</v>
      </c>
    </row>
    <row r="6042" spans="1:12" hidden="1" x14ac:dyDescent="0.3">
      <c r="A6042">
        <v>60</v>
      </c>
      <c r="B6042">
        <v>147</v>
      </c>
      <c r="C6042">
        <v>1</v>
      </c>
      <c r="D6042">
        <v>24</v>
      </c>
      <c r="E6042" t="s">
        <v>12</v>
      </c>
      <c r="F6042">
        <v>15</v>
      </c>
      <c r="G6042">
        <v>3</v>
      </c>
      <c r="J6042" s="1">
        <f t="shared" si="1332"/>
        <v>1.7671458676442587E-2</v>
      </c>
      <c r="K6042" s="2">
        <f>EXP(-9.7663+1.83097*LN(F6042)+1.09511*LN(G6042))</f>
        <v>2.719179461263227E-2</v>
      </c>
      <c r="L6042" t="s">
        <v>13</v>
      </c>
    </row>
    <row r="6043" spans="1:12" hidden="1" x14ac:dyDescent="0.3">
      <c r="A6043">
        <v>60</v>
      </c>
      <c r="B6043">
        <v>147</v>
      </c>
      <c r="C6043">
        <v>1</v>
      </c>
      <c r="D6043">
        <v>24</v>
      </c>
      <c r="E6043" t="s">
        <v>18</v>
      </c>
      <c r="F6043">
        <v>10</v>
      </c>
      <c r="G6043">
        <v>6</v>
      </c>
      <c r="J6043" s="1">
        <f t="shared" si="1332"/>
        <v>7.8539816339744835E-3</v>
      </c>
      <c r="K6043" s="2">
        <f t="shared" ref="K6043:K6044" si="1340">EXP(-9.81042+1.86563*LN(F6043)+1.0563*LN(G6043))</f>
        <v>2.6728826664807165E-2</v>
      </c>
      <c r="L6043" t="s">
        <v>13</v>
      </c>
    </row>
    <row r="6044" spans="1:12" hidden="1" x14ac:dyDescent="0.3">
      <c r="A6044">
        <v>60</v>
      </c>
      <c r="B6044">
        <v>147</v>
      </c>
      <c r="C6044">
        <v>1</v>
      </c>
      <c r="D6044">
        <v>24</v>
      </c>
      <c r="E6044" t="s">
        <v>18</v>
      </c>
      <c r="F6044">
        <v>10</v>
      </c>
      <c r="G6044">
        <v>6</v>
      </c>
      <c r="J6044" s="1">
        <f t="shared" si="1332"/>
        <v>7.8539816339744835E-3</v>
      </c>
      <c r="K6044" s="2">
        <f t="shared" si="1340"/>
        <v>2.6728826664807165E-2</v>
      </c>
      <c r="L6044" t="s">
        <v>13</v>
      </c>
    </row>
    <row r="6045" spans="1:12" hidden="1" x14ac:dyDescent="0.3">
      <c r="A6045">
        <v>60</v>
      </c>
      <c r="B6045">
        <v>147</v>
      </c>
      <c r="C6045">
        <v>1</v>
      </c>
      <c r="D6045">
        <v>14</v>
      </c>
      <c r="E6045" t="s">
        <v>14</v>
      </c>
      <c r="F6045">
        <v>5</v>
      </c>
      <c r="G6045">
        <v>3</v>
      </c>
      <c r="J6045" s="1">
        <f t="shared" si="1332"/>
        <v>1.9634954084936209E-3</v>
      </c>
      <c r="K6045" s="2">
        <f t="shared" ref="K6045:K6046" si="1341">EXP(-9.7663+1.83097*LN(F6045)+1.09511*LN(G6045))</f>
        <v>3.6378364277704512E-3</v>
      </c>
      <c r="L6045" t="s">
        <v>13</v>
      </c>
    </row>
    <row r="6046" spans="1:12" hidden="1" x14ac:dyDescent="0.3">
      <c r="A6046">
        <v>60</v>
      </c>
      <c r="B6046">
        <v>147</v>
      </c>
      <c r="C6046">
        <v>1</v>
      </c>
      <c r="D6046">
        <v>14</v>
      </c>
      <c r="E6046" t="s">
        <v>14</v>
      </c>
      <c r="F6046">
        <v>5</v>
      </c>
      <c r="G6046">
        <v>3</v>
      </c>
      <c r="J6046" s="1">
        <f t="shared" si="1332"/>
        <v>1.9634954084936209E-3</v>
      </c>
      <c r="K6046" s="2">
        <f t="shared" si="1341"/>
        <v>3.6378364277704512E-3</v>
      </c>
      <c r="L6046" t="s">
        <v>13</v>
      </c>
    </row>
    <row r="6047" spans="1:12" hidden="1" x14ac:dyDescent="0.3">
      <c r="A6047">
        <v>60</v>
      </c>
      <c r="B6047">
        <v>147</v>
      </c>
      <c r="C6047">
        <v>1</v>
      </c>
      <c r="D6047">
        <v>24</v>
      </c>
      <c r="E6047" t="s">
        <v>18</v>
      </c>
      <c r="F6047">
        <v>10</v>
      </c>
      <c r="G6047">
        <v>6</v>
      </c>
      <c r="J6047" s="1">
        <f t="shared" si="1332"/>
        <v>7.8539816339744835E-3</v>
      </c>
      <c r="K6047" s="2">
        <f>EXP(-9.81042+1.86563*LN(F6047)+1.0563*LN(G6047))</f>
        <v>2.6728826664807165E-2</v>
      </c>
      <c r="L6047" t="s">
        <v>13</v>
      </c>
    </row>
    <row r="6048" spans="1:12" hidden="1" x14ac:dyDescent="0.3">
      <c r="A6048">
        <v>60</v>
      </c>
      <c r="B6048">
        <v>147</v>
      </c>
      <c r="C6048">
        <v>1</v>
      </c>
      <c r="D6048">
        <v>24</v>
      </c>
      <c r="E6048" t="s">
        <v>12</v>
      </c>
      <c r="F6048">
        <v>10</v>
      </c>
      <c r="G6048">
        <v>3</v>
      </c>
      <c r="J6048" s="1">
        <f t="shared" si="1332"/>
        <v>7.8539816339744835E-3</v>
      </c>
      <c r="K6048" s="2">
        <f t="shared" ref="K6048:K6051" si="1342">EXP(-9.7663+1.83097*LN(F6048)+1.09511*LN(G6048))</f>
        <v>1.2942556175112916E-2</v>
      </c>
      <c r="L6048" t="s">
        <v>13</v>
      </c>
    </row>
    <row r="6049" spans="1:12" hidden="1" x14ac:dyDescent="0.3">
      <c r="A6049">
        <v>60</v>
      </c>
      <c r="B6049">
        <v>147</v>
      </c>
      <c r="C6049">
        <v>1</v>
      </c>
      <c r="D6049">
        <v>24</v>
      </c>
      <c r="E6049" t="s">
        <v>12</v>
      </c>
      <c r="F6049">
        <v>15</v>
      </c>
      <c r="G6049">
        <v>3</v>
      </c>
      <c r="J6049" s="1">
        <f t="shared" si="1332"/>
        <v>1.7671458676442587E-2</v>
      </c>
      <c r="K6049" s="2">
        <f t="shared" si="1342"/>
        <v>2.719179461263227E-2</v>
      </c>
      <c r="L6049" t="s">
        <v>13</v>
      </c>
    </row>
    <row r="6050" spans="1:12" hidden="1" x14ac:dyDescent="0.3">
      <c r="A6050">
        <v>60</v>
      </c>
      <c r="B6050">
        <v>147</v>
      </c>
      <c r="C6050">
        <v>1</v>
      </c>
      <c r="D6050">
        <v>24</v>
      </c>
      <c r="E6050" t="s">
        <v>12</v>
      </c>
      <c r="F6050">
        <v>15</v>
      </c>
      <c r="G6050">
        <v>3</v>
      </c>
      <c r="J6050" s="1">
        <f t="shared" si="1332"/>
        <v>1.7671458676442587E-2</v>
      </c>
      <c r="K6050" s="2">
        <f t="shared" si="1342"/>
        <v>2.719179461263227E-2</v>
      </c>
      <c r="L6050" t="s">
        <v>13</v>
      </c>
    </row>
    <row r="6051" spans="1:12" hidden="1" x14ac:dyDescent="0.3">
      <c r="A6051">
        <v>60</v>
      </c>
      <c r="B6051">
        <v>147</v>
      </c>
      <c r="C6051">
        <v>1</v>
      </c>
      <c r="D6051">
        <v>24</v>
      </c>
      <c r="E6051" t="s">
        <v>12</v>
      </c>
      <c r="F6051">
        <v>10</v>
      </c>
      <c r="G6051">
        <v>3</v>
      </c>
      <c r="J6051" s="1">
        <f t="shared" si="1332"/>
        <v>7.8539816339744835E-3</v>
      </c>
      <c r="K6051" s="2">
        <f t="shared" si="1342"/>
        <v>1.2942556175112916E-2</v>
      </c>
      <c r="L6051" t="s">
        <v>13</v>
      </c>
    </row>
    <row r="6052" spans="1:12" hidden="1" x14ac:dyDescent="0.3">
      <c r="A6052">
        <v>60</v>
      </c>
      <c r="B6052">
        <v>147</v>
      </c>
      <c r="C6052">
        <v>1</v>
      </c>
      <c r="D6052">
        <v>24</v>
      </c>
      <c r="E6052" t="s">
        <v>18</v>
      </c>
      <c r="F6052">
        <v>5</v>
      </c>
      <c r="G6052">
        <v>6</v>
      </c>
      <c r="J6052" s="1">
        <f t="shared" si="1332"/>
        <v>1.9634954084936209E-3</v>
      </c>
      <c r="K6052" s="2">
        <f>EXP(-9.81042+1.86563*LN(F6052)+1.0563*LN(G6052))</f>
        <v>7.3344795804612326E-3</v>
      </c>
      <c r="L6052" t="s">
        <v>13</v>
      </c>
    </row>
    <row r="6053" spans="1:12" hidden="1" x14ac:dyDescent="0.3">
      <c r="A6053">
        <v>60</v>
      </c>
      <c r="B6053">
        <v>147</v>
      </c>
      <c r="C6053">
        <v>1</v>
      </c>
      <c r="D6053">
        <v>10</v>
      </c>
      <c r="E6053" t="s">
        <v>12</v>
      </c>
      <c r="F6053">
        <v>5</v>
      </c>
      <c r="G6053">
        <v>3</v>
      </c>
      <c r="J6053" s="1">
        <f t="shared" si="1332"/>
        <v>1.9634954084936209E-3</v>
      </c>
      <c r="K6053" s="2">
        <f>EXP(-9.7663+1.83097*LN(F6053)+1.09511*LN(G6053))</f>
        <v>3.6378364277704512E-3</v>
      </c>
      <c r="L6053" t="s">
        <v>13</v>
      </c>
    </row>
    <row r="6054" spans="1:12" hidden="1" x14ac:dyDescent="0.3">
      <c r="A6054">
        <v>60</v>
      </c>
      <c r="B6054">
        <v>147</v>
      </c>
      <c r="C6054">
        <v>1</v>
      </c>
      <c r="D6054">
        <v>2</v>
      </c>
      <c r="E6054" t="s">
        <v>16</v>
      </c>
      <c r="F6054">
        <v>10</v>
      </c>
      <c r="G6054">
        <v>10</v>
      </c>
      <c r="J6054" s="1">
        <f t="shared" si="1332"/>
        <v>7.8539816339744835E-3</v>
      </c>
      <c r="K6054" s="2">
        <f t="shared" ref="K6054:K6055" si="1343">EXP(-9.81042+1.86563*LN(F6054)+1.0563*LN(G6054))</f>
        <v>4.5847824058857317E-2</v>
      </c>
      <c r="L6054" t="s">
        <v>13</v>
      </c>
    </row>
    <row r="6055" spans="1:12" hidden="1" x14ac:dyDescent="0.3">
      <c r="A6055">
        <v>60</v>
      </c>
      <c r="B6055">
        <v>147</v>
      </c>
      <c r="C6055">
        <v>1</v>
      </c>
      <c r="D6055">
        <v>2</v>
      </c>
      <c r="E6055" t="s">
        <v>16</v>
      </c>
      <c r="F6055">
        <v>15</v>
      </c>
      <c r="G6055">
        <v>10</v>
      </c>
      <c r="H6055">
        <v>26</v>
      </c>
      <c r="I6055">
        <v>7</v>
      </c>
      <c r="J6055" s="1">
        <f t="shared" si="1332"/>
        <v>1.7671458676442587E-2</v>
      </c>
      <c r="K6055" s="2">
        <f t="shared" si="1343"/>
        <v>9.7687695493628809E-2</v>
      </c>
      <c r="L6055" t="s">
        <v>13</v>
      </c>
    </row>
    <row r="6056" spans="1:12" hidden="1" x14ac:dyDescent="0.3">
      <c r="A6056">
        <v>60</v>
      </c>
      <c r="B6056">
        <v>147</v>
      </c>
      <c r="C6056">
        <v>1</v>
      </c>
      <c r="D6056">
        <v>22</v>
      </c>
      <c r="E6056" t="s">
        <v>15</v>
      </c>
      <c r="F6056">
        <v>5</v>
      </c>
      <c r="G6056">
        <v>3</v>
      </c>
      <c r="J6056" s="1">
        <f t="shared" si="1332"/>
        <v>1.9634954084936209E-3</v>
      </c>
      <c r="K6056" s="2">
        <f t="shared" ref="K6056:K6060" si="1344">EXP(-9.7663+1.83097*LN(F6056)+1.09511*LN(G6056))</f>
        <v>3.6378364277704512E-3</v>
      </c>
      <c r="L6056" t="s">
        <v>13</v>
      </c>
    </row>
    <row r="6057" spans="1:12" hidden="1" x14ac:dyDescent="0.3">
      <c r="A6057">
        <v>60</v>
      </c>
      <c r="B6057">
        <v>147</v>
      </c>
      <c r="C6057">
        <v>1</v>
      </c>
      <c r="D6057">
        <v>24</v>
      </c>
      <c r="E6057" t="s">
        <v>12</v>
      </c>
      <c r="F6057">
        <v>15</v>
      </c>
      <c r="G6057">
        <v>3</v>
      </c>
      <c r="J6057" s="1">
        <f t="shared" si="1332"/>
        <v>1.7671458676442587E-2</v>
      </c>
      <c r="K6057" s="2">
        <f t="shared" si="1344"/>
        <v>2.719179461263227E-2</v>
      </c>
      <c r="L6057" t="s">
        <v>13</v>
      </c>
    </row>
    <row r="6058" spans="1:12" hidden="1" x14ac:dyDescent="0.3">
      <c r="A6058">
        <v>60</v>
      </c>
      <c r="B6058">
        <v>147</v>
      </c>
      <c r="C6058">
        <v>1</v>
      </c>
      <c r="D6058">
        <v>24</v>
      </c>
      <c r="E6058" t="s">
        <v>12</v>
      </c>
      <c r="F6058">
        <v>10</v>
      </c>
      <c r="G6058">
        <v>3</v>
      </c>
      <c r="J6058" s="1">
        <f t="shared" si="1332"/>
        <v>7.8539816339744835E-3</v>
      </c>
      <c r="K6058" s="2">
        <f t="shared" si="1344"/>
        <v>1.2942556175112916E-2</v>
      </c>
      <c r="L6058" t="s">
        <v>13</v>
      </c>
    </row>
    <row r="6059" spans="1:12" hidden="1" x14ac:dyDescent="0.3">
      <c r="A6059">
        <v>60</v>
      </c>
      <c r="B6059">
        <v>147</v>
      </c>
      <c r="C6059">
        <v>1</v>
      </c>
      <c r="D6059">
        <v>24</v>
      </c>
      <c r="E6059" t="s">
        <v>12</v>
      </c>
      <c r="F6059">
        <v>10</v>
      </c>
      <c r="G6059">
        <v>3</v>
      </c>
      <c r="J6059" s="1">
        <f t="shared" si="1332"/>
        <v>7.8539816339744835E-3</v>
      </c>
      <c r="K6059" s="2">
        <f t="shared" si="1344"/>
        <v>1.2942556175112916E-2</v>
      </c>
      <c r="L6059" t="s">
        <v>13</v>
      </c>
    </row>
    <row r="6060" spans="1:12" hidden="1" x14ac:dyDescent="0.3">
      <c r="A6060">
        <v>60</v>
      </c>
      <c r="B6060">
        <v>147</v>
      </c>
      <c r="C6060">
        <v>1</v>
      </c>
      <c r="D6060">
        <v>24</v>
      </c>
      <c r="E6060" t="s">
        <v>12</v>
      </c>
      <c r="F6060">
        <v>15</v>
      </c>
      <c r="G6060">
        <v>3</v>
      </c>
      <c r="J6060" s="1">
        <f t="shared" si="1332"/>
        <v>1.7671458676442587E-2</v>
      </c>
      <c r="K6060" s="2">
        <f t="shared" si="1344"/>
        <v>2.719179461263227E-2</v>
      </c>
      <c r="L6060" t="s">
        <v>13</v>
      </c>
    </row>
    <row r="6061" spans="1:12" hidden="1" x14ac:dyDescent="0.3">
      <c r="A6061">
        <v>60</v>
      </c>
      <c r="B6061">
        <v>147</v>
      </c>
      <c r="C6061">
        <v>1</v>
      </c>
      <c r="D6061">
        <v>2</v>
      </c>
      <c r="E6061" t="s">
        <v>16</v>
      </c>
      <c r="F6061">
        <v>15</v>
      </c>
      <c r="G6061">
        <v>6</v>
      </c>
      <c r="J6061" s="1">
        <f t="shared" si="1332"/>
        <v>1.7671458676442587E-2</v>
      </c>
      <c r="K6061" s="2">
        <f t="shared" ref="K6061:K6062" si="1345">EXP(-9.81042+1.86563*LN(F6061)+1.0563*LN(G6061))</f>
        <v>5.6950957515054322E-2</v>
      </c>
      <c r="L6061" t="s">
        <v>13</v>
      </c>
    </row>
    <row r="6062" spans="1:12" hidden="1" x14ac:dyDescent="0.3">
      <c r="A6062">
        <v>60</v>
      </c>
      <c r="B6062">
        <v>147</v>
      </c>
      <c r="C6062">
        <v>1</v>
      </c>
      <c r="D6062">
        <v>2</v>
      </c>
      <c r="E6062" t="s">
        <v>16</v>
      </c>
      <c r="F6062">
        <v>10</v>
      </c>
      <c r="G6062">
        <v>10</v>
      </c>
      <c r="J6062" s="1">
        <f t="shared" si="1332"/>
        <v>7.8539816339744835E-3</v>
      </c>
      <c r="K6062" s="2">
        <f t="shared" si="1345"/>
        <v>4.5847824058857317E-2</v>
      </c>
      <c r="L6062" t="s">
        <v>13</v>
      </c>
    </row>
    <row r="6063" spans="1:12" hidden="1" x14ac:dyDescent="0.3">
      <c r="A6063">
        <v>60</v>
      </c>
      <c r="B6063">
        <v>147</v>
      </c>
      <c r="C6063">
        <v>1</v>
      </c>
      <c r="D6063">
        <v>24</v>
      </c>
      <c r="E6063" t="s">
        <v>12</v>
      </c>
      <c r="F6063">
        <v>5</v>
      </c>
      <c r="G6063">
        <v>3</v>
      </c>
      <c r="J6063" s="1">
        <f t="shared" si="1332"/>
        <v>1.9634954084936209E-3</v>
      </c>
      <c r="K6063" s="2">
        <f>EXP(-9.7663+1.83097*LN(F6063)+1.09511*LN(G6063))</f>
        <v>3.6378364277704512E-3</v>
      </c>
      <c r="L6063" t="s">
        <v>13</v>
      </c>
    </row>
    <row r="6064" spans="1:12" hidden="1" x14ac:dyDescent="0.3">
      <c r="A6064">
        <v>60</v>
      </c>
      <c r="B6064">
        <v>147</v>
      </c>
      <c r="C6064">
        <v>1</v>
      </c>
      <c r="D6064">
        <v>2</v>
      </c>
      <c r="E6064" t="s">
        <v>16</v>
      </c>
      <c r="F6064">
        <v>15</v>
      </c>
      <c r="G6064">
        <v>10</v>
      </c>
      <c r="J6064" s="1">
        <f t="shared" si="1332"/>
        <v>1.7671458676442587E-2</v>
      </c>
      <c r="K6064" s="2">
        <f>EXP(-9.81042+1.86563*LN(F6064)+1.0563*LN(G6064))</f>
        <v>9.7687695493628809E-2</v>
      </c>
      <c r="L6064" t="s">
        <v>13</v>
      </c>
    </row>
    <row r="6065" spans="1:12" hidden="1" x14ac:dyDescent="0.3">
      <c r="A6065">
        <v>60</v>
      </c>
      <c r="B6065">
        <v>147</v>
      </c>
      <c r="C6065">
        <v>1</v>
      </c>
      <c r="D6065">
        <v>10</v>
      </c>
      <c r="E6065" t="s">
        <v>12</v>
      </c>
      <c r="F6065">
        <v>10</v>
      </c>
      <c r="G6065">
        <v>3</v>
      </c>
      <c r="J6065" s="1">
        <f t="shared" si="1332"/>
        <v>7.8539816339744835E-3</v>
      </c>
      <c r="K6065" s="2">
        <f t="shared" ref="K6065:K6066" si="1346">EXP(-9.7663+1.83097*LN(F6065)+1.09511*LN(G6065))</f>
        <v>1.2942556175112916E-2</v>
      </c>
      <c r="L6065" t="s">
        <v>13</v>
      </c>
    </row>
    <row r="6066" spans="1:12" hidden="1" x14ac:dyDescent="0.3">
      <c r="A6066">
        <v>60</v>
      </c>
      <c r="B6066">
        <v>147</v>
      </c>
      <c r="C6066">
        <v>1</v>
      </c>
      <c r="D6066">
        <v>14</v>
      </c>
      <c r="E6066" t="s">
        <v>14</v>
      </c>
      <c r="F6066">
        <v>5</v>
      </c>
      <c r="G6066">
        <v>3</v>
      </c>
      <c r="J6066" s="1">
        <f t="shared" si="1332"/>
        <v>1.9634954084936209E-3</v>
      </c>
      <c r="K6066" s="2">
        <f t="shared" si="1346"/>
        <v>3.6378364277704512E-3</v>
      </c>
      <c r="L6066" t="s">
        <v>13</v>
      </c>
    </row>
    <row r="6067" spans="1:12" hidden="1" x14ac:dyDescent="0.3">
      <c r="A6067">
        <v>60</v>
      </c>
      <c r="B6067">
        <v>148</v>
      </c>
      <c r="C6067">
        <v>1</v>
      </c>
      <c r="D6067">
        <v>24</v>
      </c>
      <c r="E6067" t="s">
        <v>18</v>
      </c>
      <c r="F6067">
        <v>5</v>
      </c>
      <c r="G6067">
        <v>3</v>
      </c>
      <c r="J6067" s="1">
        <f t="shared" si="1332"/>
        <v>1.9634954084936209E-3</v>
      </c>
      <c r="K6067" s="2">
        <f t="shared" ref="K6067:K6068" si="1347">EXP(-9.81042+1.86563*LN(F6067)+1.0563*LN(G6067))</f>
        <v>3.5268851656513989E-3</v>
      </c>
      <c r="L6067" t="s">
        <v>13</v>
      </c>
    </row>
    <row r="6068" spans="1:12" hidden="1" x14ac:dyDescent="0.3">
      <c r="A6068">
        <v>60</v>
      </c>
      <c r="B6068">
        <v>148</v>
      </c>
      <c r="C6068">
        <v>1</v>
      </c>
      <c r="D6068">
        <v>24</v>
      </c>
      <c r="E6068" t="s">
        <v>18</v>
      </c>
      <c r="F6068">
        <v>10</v>
      </c>
      <c r="G6068">
        <v>6</v>
      </c>
      <c r="J6068" s="1">
        <f t="shared" si="1332"/>
        <v>7.8539816339744835E-3</v>
      </c>
      <c r="K6068" s="2">
        <f t="shared" si="1347"/>
        <v>2.6728826664807165E-2</v>
      </c>
      <c r="L6068" t="s">
        <v>13</v>
      </c>
    </row>
    <row r="6069" spans="1:12" hidden="1" x14ac:dyDescent="0.3">
      <c r="A6069">
        <v>60</v>
      </c>
      <c r="B6069">
        <v>148</v>
      </c>
      <c r="C6069">
        <v>1</v>
      </c>
      <c r="D6069">
        <v>10</v>
      </c>
      <c r="E6069" t="s">
        <v>12</v>
      </c>
      <c r="F6069">
        <v>25</v>
      </c>
      <c r="G6069">
        <v>3</v>
      </c>
      <c r="J6069" s="1">
        <f t="shared" si="1332"/>
        <v>4.9087385212340517E-2</v>
      </c>
      <c r="K6069" s="2">
        <f t="shared" ref="K6069:K6070" si="1348">EXP(-9.7663+1.83097*LN(F6069)+1.09511*LN(G6069))</f>
        <v>6.9284530175415873E-2</v>
      </c>
      <c r="L6069" t="s">
        <v>17</v>
      </c>
    </row>
    <row r="6070" spans="1:12" hidden="1" x14ac:dyDescent="0.3">
      <c r="A6070">
        <v>60</v>
      </c>
      <c r="B6070">
        <v>148</v>
      </c>
      <c r="C6070">
        <v>1</v>
      </c>
      <c r="D6070">
        <v>24</v>
      </c>
      <c r="E6070" t="s">
        <v>12</v>
      </c>
      <c r="F6070">
        <v>5</v>
      </c>
      <c r="G6070">
        <v>3</v>
      </c>
      <c r="J6070" s="1">
        <f t="shared" si="1332"/>
        <v>1.9634954084936209E-3</v>
      </c>
      <c r="K6070" s="2">
        <f t="shared" si="1348"/>
        <v>3.6378364277704512E-3</v>
      </c>
      <c r="L6070" t="s">
        <v>13</v>
      </c>
    </row>
    <row r="6071" spans="1:12" hidden="1" x14ac:dyDescent="0.3">
      <c r="A6071">
        <v>60</v>
      </c>
      <c r="B6071">
        <v>148</v>
      </c>
      <c r="C6071">
        <v>1</v>
      </c>
      <c r="D6071">
        <v>24</v>
      </c>
      <c r="E6071" t="s">
        <v>18</v>
      </c>
      <c r="F6071">
        <v>10</v>
      </c>
      <c r="G6071">
        <v>5</v>
      </c>
      <c r="J6071" s="1">
        <f t="shared" si="1332"/>
        <v>7.8539816339744835E-3</v>
      </c>
      <c r="K6071" s="2">
        <f>EXP(-9.81042+1.86563*LN(F6071)+1.0563*LN(G6071))</f>
        <v>2.2046555420420225E-2</v>
      </c>
      <c r="L6071" t="s">
        <v>13</v>
      </c>
    </row>
    <row r="6072" spans="1:12" hidden="1" x14ac:dyDescent="0.3">
      <c r="A6072">
        <v>60</v>
      </c>
      <c r="B6072">
        <v>148</v>
      </c>
      <c r="C6072">
        <v>1</v>
      </c>
      <c r="D6072">
        <v>10</v>
      </c>
      <c r="E6072" t="s">
        <v>12</v>
      </c>
      <c r="F6072">
        <v>10</v>
      </c>
      <c r="G6072">
        <v>3</v>
      </c>
      <c r="J6072" s="1">
        <f t="shared" si="1332"/>
        <v>7.8539816339744835E-3</v>
      </c>
      <c r="K6072" s="2">
        <f t="shared" ref="K6072:K6073" si="1349">EXP(-9.7663+1.83097*LN(F6072)+1.09511*LN(G6072))</f>
        <v>1.2942556175112916E-2</v>
      </c>
      <c r="L6072" t="s">
        <v>13</v>
      </c>
    </row>
    <row r="6073" spans="1:12" hidden="1" x14ac:dyDescent="0.3">
      <c r="A6073">
        <v>60</v>
      </c>
      <c r="B6073">
        <v>148</v>
      </c>
      <c r="C6073">
        <v>1</v>
      </c>
      <c r="D6073">
        <v>10</v>
      </c>
      <c r="E6073" t="s">
        <v>12</v>
      </c>
      <c r="F6073">
        <v>5</v>
      </c>
      <c r="G6073">
        <v>3</v>
      </c>
      <c r="J6073" s="1">
        <f t="shared" si="1332"/>
        <v>1.9634954084936209E-3</v>
      </c>
      <c r="K6073" s="2">
        <f t="shared" si="1349"/>
        <v>3.6378364277704512E-3</v>
      </c>
      <c r="L6073" t="s">
        <v>13</v>
      </c>
    </row>
    <row r="6074" spans="1:12" hidden="1" x14ac:dyDescent="0.3">
      <c r="A6074">
        <v>60</v>
      </c>
      <c r="B6074">
        <v>148</v>
      </c>
      <c r="C6074">
        <v>1</v>
      </c>
      <c r="D6074">
        <v>24</v>
      </c>
      <c r="E6074" t="s">
        <v>18</v>
      </c>
      <c r="F6074">
        <v>10</v>
      </c>
      <c r="G6074">
        <v>6</v>
      </c>
      <c r="J6074" s="1">
        <f t="shared" si="1332"/>
        <v>7.8539816339744835E-3</v>
      </c>
      <c r="K6074" s="2">
        <f>EXP(-9.81042+1.86563*LN(F6074)+1.0563*LN(G6074))</f>
        <v>2.6728826664807165E-2</v>
      </c>
      <c r="L6074" t="s">
        <v>13</v>
      </c>
    </row>
    <row r="6075" spans="1:12" hidden="1" x14ac:dyDescent="0.3">
      <c r="A6075">
        <v>60</v>
      </c>
      <c r="B6075">
        <v>148</v>
      </c>
      <c r="C6075">
        <v>1</v>
      </c>
      <c r="D6075">
        <v>22</v>
      </c>
      <c r="E6075" t="s">
        <v>15</v>
      </c>
      <c r="F6075">
        <v>5</v>
      </c>
      <c r="G6075">
        <v>3</v>
      </c>
      <c r="J6075" s="1">
        <f t="shared" si="1332"/>
        <v>1.9634954084936209E-3</v>
      </c>
      <c r="K6075" s="2">
        <f t="shared" ref="K6075:K6079" si="1350">EXP(-9.7663+1.83097*LN(F6075)+1.09511*LN(G6075))</f>
        <v>3.6378364277704512E-3</v>
      </c>
      <c r="L6075" t="s">
        <v>13</v>
      </c>
    </row>
    <row r="6076" spans="1:12" hidden="1" x14ac:dyDescent="0.3">
      <c r="A6076">
        <v>60</v>
      </c>
      <c r="B6076">
        <v>148</v>
      </c>
      <c r="C6076">
        <v>1</v>
      </c>
      <c r="D6076">
        <v>24</v>
      </c>
      <c r="E6076" t="s">
        <v>12</v>
      </c>
      <c r="F6076">
        <v>15</v>
      </c>
      <c r="G6076">
        <v>3</v>
      </c>
      <c r="J6076" s="1">
        <f t="shared" si="1332"/>
        <v>1.7671458676442587E-2</v>
      </c>
      <c r="K6076" s="2">
        <f t="shared" si="1350"/>
        <v>2.719179461263227E-2</v>
      </c>
      <c r="L6076" t="s">
        <v>13</v>
      </c>
    </row>
    <row r="6077" spans="1:12" hidden="1" x14ac:dyDescent="0.3">
      <c r="A6077">
        <v>60</v>
      </c>
      <c r="B6077">
        <v>148</v>
      </c>
      <c r="C6077">
        <v>1</v>
      </c>
      <c r="D6077">
        <v>24</v>
      </c>
      <c r="E6077" t="s">
        <v>12</v>
      </c>
      <c r="F6077">
        <v>10</v>
      </c>
      <c r="G6077">
        <v>3</v>
      </c>
      <c r="J6077" s="1">
        <f t="shared" si="1332"/>
        <v>7.8539816339744835E-3</v>
      </c>
      <c r="K6077" s="2">
        <f t="shared" si="1350"/>
        <v>1.2942556175112916E-2</v>
      </c>
      <c r="L6077" t="s">
        <v>13</v>
      </c>
    </row>
    <row r="6078" spans="1:12" hidden="1" x14ac:dyDescent="0.3">
      <c r="A6078">
        <v>60</v>
      </c>
      <c r="B6078">
        <v>148</v>
      </c>
      <c r="C6078">
        <v>1</v>
      </c>
      <c r="D6078">
        <v>24</v>
      </c>
      <c r="E6078" t="s">
        <v>12</v>
      </c>
      <c r="F6078">
        <v>10</v>
      </c>
      <c r="G6078">
        <v>3</v>
      </c>
      <c r="J6078" s="1">
        <f t="shared" si="1332"/>
        <v>7.8539816339744835E-3</v>
      </c>
      <c r="K6078" s="2">
        <f t="shared" si="1350"/>
        <v>1.2942556175112916E-2</v>
      </c>
      <c r="L6078" t="s">
        <v>13</v>
      </c>
    </row>
    <row r="6079" spans="1:12" hidden="1" x14ac:dyDescent="0.3">
      <c r="A6079">
        <v>60</v>
      </c>
      <c r="B6079">
        <v>148</v>
      </c>
      <c r="C6079">
        <v>1</v>
      </c>
      <c r="D6079">
        <v>24</v>
      </c>
      <c r="E6079" t="s">
        <v>12</v>
      </c>
      <c r="F6079">
        <v>15</v>
      </c>
      <c r="G6079">
        <v>3</v>
      </c>
      <c r="J6079" s="1">
        <f t="shared" si="1332"/>
        <v>1.7671458676442587E-2</v>
      </c>
      <c r="K6079" s="2">
        <f t="shared" si="1350"/>
        <v>2.719179461263227E-2</v>
      </c>
      <c r="L6079" t="s">
        <v>13</v>
      </c>
    </row>
    <row r="6080" spans="1:12" hidden="1" x14ac:dyDescent="0.3">
      <c r="A6080">
        <v>60</v>
      </c>
      <c r="B6080">
        <v>148</v>
      </c>
      <c r="C6080">
        <v>1</v>
      </c>
      <c r="D6080">
        <v>24</v>
      </c>
      <c r="E6080" t="s">
        <v>18</v>
      </c>
      <c r="F6080">
        <v>15</v>
      </c>
      <c r="G6080">
        <v>6</v>
      </c>
      <c r="J6080" s="1">
        <f t="shared" si="1332"/>
        <v>1.7671458676442587E-2</v>
      </c>
      <c r="K6080" s="2">
        <f t="shared" ref="K6080:K6081" si="1351">EXP(-9.81042+1.86563*LN(F6080)+1.0563*LN(G6080))</f>
        <v>5.6950957515054322E-2</v>
      </c>
      <c r="L6080" t="s">
        <v>13</v>
      </c>
    </row>
    <row r="6081" spans="1:12" hidden="1" x14ac:dyDescent="0.3">
      <c r="A6081">
        <v>60</v>
      </c>
      <c r="B6081">
        <v>148</v>
      </c>
      <c r="C6081">
        <v>1</v>
      </c>
      <c r="D6081">
        <v>24</v>
      </c>
      <c r="E6081" t="s">
        <v>18</v>
      </c>
      <c r="F6081">
        <v>10</v>
      </c>
      <c r="G6081">
        <v>6</v>
      </c>
      <c r="J6081" s="1">
        <f t="shared" si="1332"/>
        <v>7.8539816339744835E-3</v>
      </c>
      <c r="K6081" s="2">
        <f t="shared" si="1351"/>
        <v>2.6728826664807165E-2</v>
      </c>
      <c r="L6081" t="s">
        <v>13</v>
      </c>
    </row>
    <row r="6082" spans="1:12" hidden="1" x14ac:dyDescent="0.3">
      <c r="A6082">
        <v>60</v>
      </c>
      <c r="B6082">
        <v>148</v>
      </c>
      <c r="C6082">
        <v>1</v>
      </c>
      <c r="D6082">
        <v>24</v>
      </c>
      <c r="E6082" t="s">
        <v>12</v>
      </c>
      <c r="F6082">
        <v>5</v>
      </c>
      <c r="G6082">
        <v>3</v>
      </c>
      <c r="J6082" s="1">
        <f t="shared" si="1332"/>
        <v>1.9634954084936209E-3</v>
      </c>
      <c r="K6082" s="2">
        <f>EXP(-9.7663+1.83097*LN(F6082)+1.09511*LN(G6082))</f>
        <v>3.6378364277704512E-3</v>
      </c>
      <c r="L6082" t="s">
        <v>13</v>
      </c>
    </row>
    <row r="6083" spans="1:12" hidden="1" x14ac:dyDescent="0.3">
      <c r="A6083">
        <v>60</v>
      </c>
      <c r="B6083">
        <v>148</v>
      </c>
      <c r="C6083">
        <v>1</v>
      </c>
      <c r="D6083">
        <v>24</v>
      </c>
      <c r="E6083" t="s">
        <v>18</v>
      </c>
      <c r="F6083">
        <v>10</v>
      </c>
      <c r="G6083">
        <v>5</v>
      </c>
      <c r="J6083" s="1">
        <f t="shared" ref="J6083:J6146" si="1352">((F6083*F6083/10000)*(PI()/4*C6083))</f>
        <v>7.8539816339744835E-3</v>
      </c>
      <c r="K6083" s="2">
        <f>EXP(-9.81042+1.86563*LN(F6083)+1.0563*LN(G6083))</f>
        <v>2.2046555420420225E-2</v>
      </c>
      <c r="L6083" t="s">
        <v>13</v>
      </c>
    </row>
    <row r="6084" spans="1:12" hidden="1" x14ac:dyDescent="0.3">
      <c r="A6084">
        <v>60</v>
      </c>
      <c r="B6084">
        <v>148</v>
      </c>
      <c r="C6084">
        <v>1</v>
      </c>
      <c r="D6084">
        <v>24</v>
      </c>
      <c r="E6084" t="s">
        <v>12</v>
      </c>
      <c r="F6084">
        <v>10</v>
      </c>
      <c r="G6084">
        <v>3</v>
      </c>
      <c r="J6084" s="1">
        <f t="shared" si="1352"/>
        <v>7.8539816339744835E-3</v>
      </c>
      <c r="K6084" s="2">
        <f t="shared" ref="K6084:K6086" si="1353">EXP(-9.7663+1.83097*LN(F6084)+1.09511*LN(G6084))</f>
        <v>1.2942556175112916E-2</v>
      </c>
      <c r="L6084" t="s">
        <v>13</v>
      </c>
    </row>
    <row r="6085" spans="1:12" hidden="1" x14ac:dyDescent="0.3">
      <c r="A6085">
        <v>60</v>
      </c>
      <c r="B6085">
        <v>148</v>
      </c>
      <c r="C6085">
        <v>1</v>
      </c>
      <c r="D6085">
        <v>24</v>
      </c>
      <c r="E6085" t="s">
        <v>12</v>
      </c>
      <c r="F6085">
        <v>10</v>
      </c>
      <c r="G6085">
        <v>3</v>
      </c>
      <c r="J6085" s="1">
        <f t="shared" si="1352"/>
        <v>7.8539816339744835E-3</v>
      </c>
      <c r="K6085" s="2">
        <f t="shared" si="1353"/>
        <v>1.2942556175112916E-2</v>
      </c>
      <c r="L6085" t="s">
        <v>13</v>
      </c>
    </row>
    <row r="6086" spans="1:12" hidden="1" x14ac:dyDescent="0.3">
      <c r="A6086">
        <v>60</v>
      </c>
      <c r="B6086">
        <v>148</v>
      </c>
      <c r="C6086">
        <v>1</v>
      </c>
      <c r="D6086">
        <v>24</v>
      </c>
      <c r="E6086" t="s">
        <v>12</v>
      </c>
      <c r="F6086">
        <v>15</v>
      </c>
      <c r="G6086">
        <v>3</v>
      </c>
      <c r="J6086" s="1">
        <f t="shared" si="1352"/>
        <v>1.7671458676442587E-2</v>
      </c>
      <c r="K6086" s="2">
        <f t="shared" si="1353"/>
        <v>2.719179461263227E-2</v>
      </c>
      <c r="L6086" t="s">
        <v>13</v>
      </c>
    </row>
    <row r="6087" spans="1:12" hidden="1" x14ac:dyDescent="0.3">
      <c r="A6087">
        <v>60</v>
      </c>
      <c r="B6087">
        <v>148</v>
      </c>
      <c r="C6087">
        <v>1</v>
      </c>
      <c r="D6087">
        <v>24</v>
      </c>
      <c r="E6087" t="s">
        <v>18</v>
      </c>
      <c r="F6087">
        <v>15</v>
      </c>
      <c r="G6087">
        <v>6</v>
      </c>
      <c r="J6087" s="1">
        <f t="shared" si="1352"/>
        <v>1.7671458676442587E-2</v>
      </c>
      <c r="K6087" s="2">
        <f>EXP(-9.81042+1.86563*LN(F6087)+1.0563*LN(G6087))</f>
        <v>5.6950957515054322E-2</v>
      </c>
      <c r="L6087" t="s">
        <v>13</v>
      </c>
    </row>
    <row r="6088" spans="1:12" hidden="1" x14ac:dyDescent="0.3">
      <c r="A6088">
        <v>60</v>
      </c>
      <c r="B6088">
        <v>148</v>
      </c>
      <c r="C6088">
        <v>1</v>
      </c>
      <c r="D6088">
        <v>24</v>
      </c>
      <c r="E6088" t="s">
        <v>12</v>
      </c>
      <c r="F6088">
        <v>15</v>
      </c>
      <c r="G6088">
        <v>3</v>
      </c>
      <c r="J6088" s="1">
        <f t="shared" si="1352"/>
        <v>1.7671458676442587E-2</v>
      </c>
      <c r="K6088" s="2">
        <f>EXP(-9.7663+1.83097*LN(F6088)+1.09511*LN(G6088))</f>
        <v>2.719179461263227E-2</v>
      </c>
      <c r="L6088" t="s">
        <v>13</v>
      </c>
    </row>
    <row r="6089" spans="1:12" hidden="1" x14ac:dyDescent="0.3">
      <c r="A6089">
        <v>60</v>
      </c>
      <c r="B6089">
        <v>148</v>
      </c>
      <c r="C6089">
        <v>1</v>
      </c>
      <c r="D6089">
        <v>24</v>
      </c>
      <c r="E6089" t="s">
        <v>18</v>
      </c>
      <c r="F6089">
        <v>10</v>
      </c>
      <c r="G6089">
        <v>6</v>
      </c>
      <c r="J6089" s="1">
        <f t="shared" si="1352"/>
        <v>7.8539816339744835E-3</v>
      </c>
      <c r="K6089" s="2">
        <f t="shared" ref="K6089:K6090" si="1354">EXP(-9.81042+1.86563*LN(F6089)+1.0563*LN(G6089))</f>
        <v>2.6728826664807165E-2</v>
      </c>
      <c r="L6089" t="s">
        <v>13</v>
      </c>
    </row>
    <row r="6090" spans="1:12" hidden="1" x14ac:dyDescent="0.3">
      <c r="A6090">
        <v>60</v>
      </c>
      <c r="B6090">
        <v>148</v>
      </c>
      <c r="C6090">
        <v>1</v>
      </c>
      <c r="D6090">
        <v>24</v>
      </c>
      <c r="E6090" t="s">
        <v>18</v>
      </c>
      <c r="F6090">
        <v>10</v>
      </c>
      <c r="G6090">
        <v>6</v>
      </c>
      <c r="J6090" s="1">
        <f t="shared" si="1352"/>
        <v>7.8539816339744835E-3</v>
      </c>
      <c r="K6090" s="2">
        <f t="shared" si="1354"/>
        <v>2.6728826664807165E-2</v>
      </c>
      <c r="L6090" t="s">
        <v>13</v>
      </c>
    </row>
    <row r="6091" spans="1:12" hidden="1" x14ac:dyDescent="0.3">
      <c r="A6091">
        <v>60</v>
      </c>
      <c r="B6091">
        <v>148</v>
      </c>
      <c r="C6091">
        <v>1</v>
      </c>
      <c r="D6091">
        <v>14</v>
      </c>
      <c r="E6091" t="s">
        <v>14</v>
      </c>
      <c r="F6091">
        <v>5</v>
      </c>
      <c r="G6091">
        <v>3</v>
      </c>
      <c r="J6091" s="1">
        <f t="shared" si="1352"/>
        <v>1.9634954084936209E-3</v>
      </c>
      <c r="K6091" s="2">
        <f t="shared" ref="K6091:K6092" si="1355">EXP(-9.7663+1.83097*LN(F6091)+1.09511*LN(G6091))</f>
        <v>3.6378364277704512E-3</v>
      </c>
      <c r="L6091" t="s">
        <v>13</v>
      </c>
    </row>
    <row r="6092" spans="1:12" hidden="1" x14ac:dyDescent="0.3">
      <c r="A6092">
        <v>60</v>
      </c>
      <c r="B6092">
        <v>148</v>
      </c>
      <c r="C6092">
        <v>1</v>
      </c>
      <c r="D6092">
        <v>14</v>
      </c>
      <c r="E6092" t="s">
        <v>14</v>
      </c>
      <c r="F6092">
        <v>5</v>
      </c>
      <c r="G6092">
        <v>3</v>
      </c>
      <c r="J6092" s="1">
        <f t="shared" si="1352"/>
        <v>1.9634954084936209E-3</v>
      </c>
      <c r="K6092" s="2">
        <f t="shared" si="1355"/>
        <v>3.6378364277704512E-3</v>
      </c>
      <c r="L6092" t="s">
        <v>13</v>
      </c>
    </row>
    <row r="6093" spans="1:12" hidden="1" x14ac:dyDescent="0.3">
      <c r="A6093">
        <v>60</v>
      </c>
      <c r="B6093">
        <v>148</v>
      </c>
      <c r="C6093">
        <v>1</v>
      </c>
      <c r="D6093">
        <v>24</v>
      </c>
      <c r="E6093" t="s">
        <v>18</v>
      </c>
      <c r="F6093">
        <v>10</v>
      </c>
      <c r="G6093">
        <v>6</v>
      </c>
      <c r="J6093" s="1">
        <f t="shared" si="1352"/>
        <v>7.8539816339744835E-3</v>
      </c>
      <c r="K6093" s="2">
        <f>EXP(-9.81042+1.86563*LN(F6093)+1.0563*LN(G6093))</f>
        <v>2.6728826664807165E-2</v>
      </c>
      <c r="L6093" t="s">
        <v>13</v>
      </c>
    </row>
    <row r="6094" spans="1:12" hidden="1" x14ac:dyDescent="0.3">
      <c r="A6094">
        <v>60</v>
      </c>
      <c r="B6094">
        <v>148</v>
      </c>
      <c r="C6094">
        <v>1</v>
      </c>
      <c r="D6094">
        <v>24</v>
      </c>
      <c r="E6094" t="s">
        <v>12</v>
      </c>
      <c r="F6094">
        <v>10</v>
      </c>
      <c r="G6094">
        <v>3</v>
      </c>
      <c r="J6094" s="1">
        <f t="shared" si="1352"/>
        <v>7.8539816339744835E-3</v>
      </c>
      <c r="K6094" s="2">
        <f t="shared" ref="K6094:K6097" si="1356">EXP(-9.7663+1.83097*LN(F6094)+1.09511*LN(G6094))</f>
        <v>1.2942556175112916E-2</v>
      </c>
      <c r="L6094" t="s">
        <v>13</v>
      </c>
    </row>
    <row r="6095" spans="1:12" hidden="1" x14ac:dyDescent="0.3">
      <c r="A6095">
        <v>60</v>
      </c>
      <c r="B6095">
        <v>148</v>
      </c>
      <c r="C6095">
        <v>1</v>
      </c>
      <c r="D6095">
        <v>24</v>
      </c>
      <c r="E6095" t="s">
        <v>12</v>
      </c>
      <c r="F6095">
        <v>15</v>
      </c>
      <c r="G6095">
        <v>3</v>
      </c>
      <c r="J6095" s="1">
        <f t="shared" si="1352"/>
        <v>1.7671458676442587E-2</v>
      </c>
      <c r="K6095" s="2">
        <f t="shared" si="1356"/>
        <v>2.719179461263227E-2</v>
      </c>
      <c r="L6095" t="s">
        <v>13</v>
      </c>
    </row>
    <row r="6096" spans="1:12" hidden="1" x14ac:dyDescent="0.3">
      <c r="A6096">
        <v>60</v>
      </c>
      <c r="B6096">
        <v>148</v>
      </c>
      <c r="C6096">
        <v>1</v>
      </c>
      <c r="D6096">
        <v>24</v>
      </c>
      <c r="E6096" t="s">
        <v>12</v>
      </c>
      <c r="F6096">
        <v>15</v>
      </c>
      <c r="G6096">
        <v>3</v>
      </c>
      <c r="J6096" s="1">
        <f t="shared" si="1352"/>
        <v>1.7671458676442587E-2</v>
      </c>
      <c r="K6096" s="2">
        <f t="shared" si="1356"/>
        <v>2.719179461263227E-2</v>
      </c>
      <c r="L6096" t="s">
        <v>13</v>
      </c>
    </row>
    <row r="6097" spans="1:12" hidden="1" x14ac:dyDescent="0.3">
      <c r="A6097">
        <v>60</v>
      </c>
      <c r="B6097">
        <v>148</v>
      </c>
      <c r="C6097">
        <v>1</v>
      </c>
      <c r="D6097">
        <v>24</v>
      </c>
      <c r="E6097" t="s">
        <v>12</v>
      </c>
      <c r="F6097">
        <v>10</v>
      </c>
      <c r="G6097">
        <v>3</v>
      </c>
      <c r="J6097" s="1">
        <f t="shared" si="1352"/>
        <v>7.8539816339744835E-3</v>
      </c>
      <c r="K6097" s="2">
        <f t="shared" si="1356"/>
        <v>1.2942556175112916E-2</v>
      </c>
      <c r="L6097" t="s">
        <v>13</v>
      </c>
    </row>
    <row r="6098" spans="1:12" hidden="1" x14ac:dyDescent="0.3">
      <c r="A6098">
        <v>60</v>
      </c>
      <c r="B6098">
        <v>148</v>
      </c>
      <c r="C6098">
        <v>1</v>
      </c>
      <c r="D6098">
        <v>24</v>
      </c>
      <c r="E6098" t="s">
        <v>18</v>
      </c>
      <c r="F6098">
        <v>5</v>
      </c>
      <c r="G6098">
        <v>6</v>
      </c>
      <c r="J6098" s="1">
        <f t="shared" si="1352"/>
        <v>1.9634954084936209E-3</v>
      </c>
      <c r="K6098" s="2">
        <f>EXP(-9.81042+1.86563*LN(F6098)+1.0563*LN(G6098))</f>
        <v>7.3344795804612326E-3</v>
      </c>
      <c r="L6098" t="s">
        <v>13</v>
      </c>
    </row>
    <row r="6099" spans="1:12" hidden="1" x14ac:dyDescent="0.3">
      <c r="A6099">
        <v>60</v>
      </c>
      <c r="B6099">
        <v>148</v>
      </c>
      <c r="C6099">
        <v>1</v>
      </c>
      <c r="D6099">
        <v>10</v>
      </c>
      <c r="E6099" t="s">
        <v>12</v>
      </c>
      <c r="F6099">
        <v>5</v>
      </c>
      <c r="G6099">
        <v>3</v>
      </c>
      <c r="J6099" s="1">
        <f t="shared" si="1352"/>
        <v>1.9634954084936209E-3</v>
      </c>
      <c r="K6099" s="2">
        <f>EXP(-9.7663+1.83097*LN(F6099)+1.09511*LN(G6099))</f>
        <v>3.6378364277704512E-3</v>
      </c>
      <c r="L6099" t="s">
        <v>13</v>
      </c>
    </row>
    <row r="6100" spans="1:12" hidden="1" x14ac:dyDescent="0.3">
      <c r="A6100">
        <v>60</v>
      </c>
      <c r="B6100">
        <v>148</v>
      </c>
      <c r="C6100">
        <v>1</v>
      </c>
      <c r="D6100">
        <v>24</v>
      </c>
      <c r="E6100" t="s">
        <v>18</v>
      </c>
      <c r="F6100">
        <v>5</v>
      </c>
      <c r="G6100">
        <v>3</v>
      </c>
      <c r="J6100" s="1">
        <f t="shared" si="1352"/>
        <v>1.9634954084936209E-3</v>
      </c>
      <c r="K6100" s="2">
        <f t="shared" ref="K6100:K6101" si="1357">EXP(-9.81042+1.86563*LN(F6100)+1.0563*LN(G6100))</f>
        <v>3.5268851656513989E-3</v>
      </c>
      <c r="L6100" t="s">
        <v>13</v>
      </c>
    </row>
    <row r="6101" spans="1:12" hidden="1" x14ac:dyDescent="0.3">
      <c r="A6101">
        <v>60</v>
      </c>
      <c r="B6101">
        <v>148</v>
      </c>
      <c r="C6101">
        <v>1</v>
      </c>
      <c r="D6101">
        <v>24</v>
      </c>
      <c r="E6101" t="s">
        <v>18</v>
      </c>
      <c r="F6101">
        <v>10</v>
      </c>
      <c r="G6101">
        <v>6</v>
      </c>
      <c r="J6101" s="1">
        <f t="shared" si="1352"/>
        <v>7.8539816339744835E-3</v>
      </c>
      <c r="K6101" s="2">
        <f t="shared" si="1357"/>
        <v>2.6728826664807165E-2</v>
      </c>
      <c r="L6101" t="s">
        <v>13</v>
      </c>
    </row>
    <row r="6102" spans="1:12" hidden="1" x14ac:dyDescent="0.3">
      <c r="A6102">
        <v>60</v>
      </c>
      <c r="B6102">
        <v>148</v>
      </c>
      <c r="C6102">
        <v>1</v>
      </c>
      <c r="D6102">
        <v>22</v>
      </c>
      <c r="E6102" t="s">
        <v>15</v>
      </c>
      <c r="F6102">
        <v>5</v>
      </c>
      <c r="G6102">
        <v>3</v>
      </c>
      <c r="J6102" s="1">
        <f t="shared" si="1352"/>
        <v>1.9634954084936209E-3</v>
      </c>
      <c r="K6102" s="2">
        <f t="shared" ref="K6102:K6105" si="1358">EXP(-9.7663+1.83097*LN(F6102)+1.09511*LN(G6102))</f>
        <v>3.6378364277704512E-3</v>
      </c>
      <c r="L6102" t="s">
        <v>13</v>
      </c>
    </row>
    <row r="6103" spans="1:12" hidden="1" x14ac:dyDescent="0.3">
      <c r="A6103">
        <v>60</v>
      </c>
      <c r="B6103">
        <v>148</v>
      </c>
      <c r="C6103">
        <v>1</v>
      </c>
      <c r="D6103">
        <v>24</v>
      </c>
      <c r="E6103" t="s">
        <v>12</v>
      </c>
      <c r="F6103">
        <v>15</v>
      </c>
      <c r="G6103">
        <v>3</v>
      </c>
      <c r="J6103" s="1">
        <f t="shared" si="1352"/>
        <v>1.7671458676442587E-2</v>
      </c>
      <c r="K6103" s="2">
        <f t="shared" si="1358"/>
        <v>2.719179461263227E-2</v>
      </c>
      <c r="L6103" t="s">
        <v>13</v>
      </c>
    </row>
    <row r="6104" spans="1:12" hidden="1" x14ac:dyDescent="0.3">
      <c r="A6104">
        <v>60</v>
      </c>
      <c r="B6104">
        <v>148</v>
      </c>
      <c r="C6104">
        <v>1</v>
      </c>
      <c r="D6104">
        <v>24</v>
      </c>
      <c r="E6104" t="s">
        <v>12</v>
      </c>
      <c r="F6104">
        <v>10</v>
      </c>
      <c r="G6104">
        <v>3</v>
      </c>
      <c r="J6104" s="1">
        <f t="shared" si="1352"/>
        <v>7.8539816339744835E-3</v>
      </c>
      <c r="K6104" s="2">
        <f t="shared" si="1358"/>
        <v>1.2942556175112916E-2</v>
      </c>
      <c r="L6104" t="s">
        <v>13</v>
      </c>
    </row>
    <row r="6105" spans="1:12" hidden="1" x14ac:dyDescent="0.3">
      <c r="A6105">
        <v>60</v>
      </c>
      <c r="B6105">
        <v>148</v>
      </c>
      <c r="C6105">
        <v>1</v>
      </c>
      <c r="D6105">
        <v>24</v>
      </c>
      <c r="E6105" t="s">
        <v>12</v>
      </c>
      <c r="F6105">
        <v>10</v>
      </c>
      <c r="G6105">
        <v>3</v>
      </c>
      <c r="J6105" s="1">
        <f t="shared" si="1352"/>
        <v>7.8539816339744835E-3</v>
      </c>
      <c r="K6105" s="2">
        <f t="shared" si="1358"/>
        <v>1.2942556175112916E-2</v>
      </c>
      <c r="L6105" t="s">
        <v>13</v>
      </c>
    </row>
    <row r="6106" spans="1:12" hidden="1" x14ac:dyDescent="0.3">
      <c r="A6106">
        <v>60</v>
      </c>
      <c r="B6106">
        <v>156</v>
      </c>
      <c r="C6106">
        <v>1</v>
      </c>
      <c r="D6106">
        <v>24</v>
      </c>
      <c r="E6106" t="s">
        <v>18</v>
      </c>
      <c r="F6106">
        <v>5</v>
      </c>
      <c r="G6106">
        <v>6</v>
      </c>
      <c r="J6106" s="1">
        <f t="shared" si="1352"/>
        <v>1.9634954084936209E-3</v>
      </c>
      <c r="K6106" s="2">
        <f>EXP(-9.81042+1.86563*LN(F6106)+1.0563*LN(G6106))</f>
        <v>7.3344795804612326E-3</v>
      </c>
      <c r="L6106" t="s">
        <v>13</v>
      </c>
    </row>
    <row r="6107" spans="1:12" hidden="1" x14ac:dyDescent="0.3">
      <c r="A6107">
        <v>60</v>
      </c>
      <c r="B6107">
        <v>156</v>
      </c>
      <c r="C6107">
        <v>1</v>
      </c>
      <c r="D6107">
        <v>10</v>
      </c>
      <c r="E6107" t="s">
        <v>12</v>
      </c>
      <c r="F6107">
        <v>5</v>
      </c>
      <c r="G6107">
        <v>3</v>
      </c>
      <c r="J6107" s="1">
        <f t="shared" si="1352"/>
        <v>1.9634954084936209E-3</v>
      </c>
      <c r="K6107" s="2">
        <f>EXP(-9.7663+1.83097*LN(F6107)+1.09511*LN(G6107))</f>
        <v>3.6378364277704512E-3</v>
      </c>
      <c r="L6107" t="s">
        <v>13</v>
      </c>
    </row>
    <row r="6108" spans="1:12" hidden="1" x14ac:dyDescent="0.3">
      <c r="A6108">
        <v>60</v>
      </c>
      <c r="B6108">
        <v>156</v>
      </c>
      <c r="C6108">
        <v>1</v>
      </c>
      <c r="D6108">
        <v>24</v>
      </c>
      <c r="E6108" t="s">
        <v>18</v>
      </c>
      <c r="F6108">
        <v>5</v>
      </c>
      <c r="G6108">
        <v>3</v>
      </c>
      <c r="J6108" s="1">
        <f t="shared" si="1352"/>
        <v>1.9634954084936209E-3</v>
      </c>
      <c r="K6108" s="2">
        <f t="shared" ref="K6108:K6109" si="1359">EXP(-9.81042+1.86563*LN(F6108)+1.0563*LN(G6108))</f>
        <v>3.5268851656513989E-3</v>
      </c>
      <c r="L6108" t="s">
        <v>13</v>
      </c>
    </row>
    <row r="6109" spans="1:12" hidden="1" x14ac:dyDescent="0.3">
      <c r="A6109">
        <v>60</v>
      </c>
      <c r="B6109">
        <v>156</v>
      </c>
      <c r="C6109">
        <v>1</v>
      </c>
      <c r="D6109">
        <v>24</v>
      </c>
      <c r="E6109" t="s">
        <v>18</v>
      </c>
      <c r="F6109">
        <v>10</v>
      </c>
      <c r="G6109">
        <v>6</v>
      </c>
      <c r="J6109" s="1">
        <f t="shared" si="1352"/>
        <v>7.8539816339744835E-3</v>
      </c>
      <c r="K6109" s="2">
        <f t="shared" si="1359"/>
        <v>2.6728826664807165E-2</v>
      </c>
      <c r="L6109" t="s">
        <v>13</v>
      </c>
    </row>
    <row r="6110" spans="1:12" hidden="1" x14ac:dyDescent="0.3">
      <c r="A6110">
        <v>60</v>
      </c>
      <c r="B6110">
        <v>156</v>
      </c>
      <c r="C6110">
        <v>1</v>
      </c>
      <c r="D6110">
        <v>22</v>
      </c>
      <c r="E6110" t="s">
        <v>15</v>
      </c>
      <c r="F6110">
        <v>5</v>
      </c>
      <c r="G6110">
        <v>3</v>
      </c>
      <c r="J6110" s="1">
        <f t="shared" si="1352"/>
        <v>1.9634954084936209E-3</v>
      </c>
      <c r="K6110" s="2">
        <f t="shared" ref="K6110:K6112" si="1360">EXP(-9.7663+1.83097*LN(F6110)+1.09511*LN(G6110))</f>
        <v>3.6378364277704512E-3</v>
      </c>
      <c r="L6110" t="s">
        <v>13</v>
      </c>
    </row>
    <row r="6111" spans="1:12" hidden="1" x14ac:dyDescent="0.3">
      <c r="A6111">
        <v>60</v>
      </c>
      <c r="B6111">
        <v>156</v>
      </c>
      <c r="C6111">
        <v>1</v>
      </c>
      <c r="D6111">
        <v>14</v>
      </c>
      <c r="E6111" t="s">
        <v>14</v>
      </c>
      <c r="F6111">
        <v>5</v>
      </c>
      <c r="G6111">
        <v>3</v>
      </c>
      <c r="J6111" s="1">
        <f t="shared" si="1352"/>
        <v>1.9634954084936209E-3</v>
      </c>
      <c r="K6111" s="2">
        <f t="shared" si="1360"/>
        <v>3.6378364277704512E-3</v>
      </c>
      <c r="L6111" t="s">
        <v>13</v>
      </c>
    </row>
    <row r="6112" spans="1:12" hidden="1" x14ac:dyDescent="0.3">
      <c r="A6112">
        <v>60</v>
      </c>
      <c r="B6112">
        <v>156</v>
      </c>
      <c r="C6112">
        <v>1</v>
      </c>
      <c r="D6112">
        <v>14</v>
      </c>
      <c r="E6112" t="s">
        <v>14</v>
      </c>
      <c r="F6112">
        <v>5</v>
      </c>
      <c r="G6112">
        <v>3</v>
      </c>
      <c r="J6112" s="1">
        <f t="shared" si="1352"/>
        <v>1.9634954084936209E-3</v>
      </c>
      <c r="K6112" s="2">
        <f t="shared" si="1360"/>
        <v>3.6378364277704512E-3</v>
      </c>
      <c r="L6112" t="s">
        <v>13</v>
      </c>
    </row>
    <row r="6113" spans="1:12" hidden="1" x14ac:dyDescent="0.3">
      <c r="A6113">
        <v>60</v>
      </c>
      <c r="B6113">
        <v>156</v>
      </c>
      <c r="C6113">
        <v>1</v>
      </c>
      <c r="D6113">
        <v>24</v>
      </c>
      <c r="E6113" t="s">
        <v>18</v>
      </c>
      <c r="F6113">
        <v>15</v>
      </c>
      <c r="G6113">
        <v>6</v>
      </c>
      <c r="J6113" s="1">
        <f t="shared" si="1352"/>
        <v>1.7671458676442587E-2</v>
      </c>
      <c r="K6113" s="2">
        <f t="shared" ref="K6113:K6114" si="1361">EXP(-9.81042+1.86563*LN(F6113)+1.0563*LN(G6113))</f>
        <v>5.6950957515054322E-2</v>
      </c>
      <c r="L6113" t="s">
        <v>13</v>
      </c>
    </row>
    <row r="6114" spans="1:12" hidden="1" x14ac:dyDescent="0.3">
      <c r="A6114">
        <v>60</v>
      </c>
      <c r="B6114">
        <v>156</v>
      </c>
      <c r="C6114">
        <v>1</v>
      </c>
      <c r="D6114">
        <v>24</v>
      </c>
      <c r="E6114" t="s">
        <v>18</v>
      </c>
      <c r="F6114">
        <v>10</v>
      </c>
      <c r="G6114">
        <v>6</v>
      </c>
      <c r="J6114" s="1">
        <f t="shared" si="1352"/>
        <v>7.8539816339744835E-3</v>
      </c>
      <c r="K6114" s="2">
        <f t="shared" si="1361"/>
        <v>2.6728826664807165E-2</v>
      </c>
      <c r="L6114" t="s">
        <v>13</v>
      </c>
    </row>
    <row r="6115" spans="1:12" hidden="1" x14ac:dyDescent="0.3">
      <c r="A6115">
        <v>60</v>
      </c>
      <c r="B6115">
        <v>156</v>
      </c>
      <c r="C6115">
        <v>1</v>
      </c>
      <c r="D6115">
        <v>24</v>
      </c>
      <c r="E6115" t="s">
        <v>12</v>
      </c>
      <c r="F6115">
        <v>5</v>
      </c>
      <c r="G6115">
        <v>3</v>
      </c>
      <c r="J6115" s="1">
        <f t="shared" si="1352"/>
        <v>1.9634954084936209E-3</v>
      </c>
      <c r="K6115" s="2">
        <f>EXP(-9.7663+1.83097*LN(F6115)+1.09511*LN(G6115))</f>
        <v>3.6378364277704512E-3</v>
      </c>
      <c r="L6115" t="s">
        <v>13</v>
      </c>
    </row>
    <row r="6116" spans="1:12" hidden="1" x14ac:dyDescent="0.3">
      <c r="A6116">
        <v>60</v>
      </c>
      <c r="B6116">
        <v>156</v>
      </c>
      <c r="C6116">
        <v>1</v>
      </c>
      <c r="D6116">
        <v>24</v>
      </c>
      <c r="E6116" t="s">
        <v>18</v>
      </c>
      <c r="F6116">
        <v>10</v>
      </c>
      <c r="G6116">
        <v>5</v>
      </c>
      <c r="J6116" s="1">
        <f t="shared" si="1352"/>
        <v>7.8539816339744835E-3</v>
      </c>
      <c r="K6116" s="2">
        <f>EXP(-9.81042+1.86563*LN(F6116)+1.0563*LN(G6116))</f>
        <v>2.2046555420420225E-2</v>
      </c>
      <c r="L6116" t="s">
        <v>13</v>
      </c>
    </row>
    <row r="6117" spans="1:12" hidden="1" x14ac:dyDescent="0.3">
      <c r="A6117">
        <v>60</v>
      </c>
      <c r="B6117">
        <v>156</v>
      </c>
      <c r="C6117">
        <v>1</v>
      </c>
      <c r="D6117">
        <v>10</v>
      </c>
      <c r="E6117" t="s">
        <v>12</v>
      </c>
      <c r="F6117">
        <v>10</v>
      </c>
      <c r="G6117">
        <v>3</v>
      </c>
      <c r="J6117" s="1">
        <f t="shared" si="1352"/>
        <v>7.8539816339744835E-3</v>
      </c>
      <c r="K6117" s="2">
        <f t="shared" ref="K6117:K6118" si="1362">EXP(-9.7663+1.83097*LN(F6117)+1.09511*LN(G6117))</f>
        <v>1.2942556175112916E-2</v>
      </c>
      <c r="L6117" t="s">
        <v>13</v>
      </c>
    </row>
    <row r="6118" spans="1:12" hidden="1" x14ac:dyDescent="0.3">
      <c r="A6118">
        <v>60</v>
      </c>
      <c r="B6118">
        <v>156</v>
      </c>
      <c r="C6118">
        <v>1</v>
      </c>
      <c r="D6118">
        <v>14</v>
      </c>
      <c r="E6118" t="s">
        <v>14</v>
      </c>
      <c r="F6118">
        <v>5</v>
      </c>
      <c r="G6118">
        <v>3</v>
      </c>
      <c r="J6118" s="1">
        <f t="shared" si="1352"/>
        <v>1.9634954084936209E-3</v>
      </c>
      <c r="K6118" s="2">
        <f t="shared" si="1362"/>
        <v>3.6378364277704512E-3</v>
      </c>
      <c r="L6118" t="s">
        <v>13</v>
      </c>
    </row>
    <row r="6119" spans="1:12" hidden="1" x14ac:dyDescent="0.3">
      <c r="A6119">
        <v>60</v>
      </c>
      <c r="B6119">
        <v>156</v>
      </c>
      <c r="C6119">
        <v>1</v>
      </c>
      <c r="D6119">
        <v>24</v>
      </c>
      <c r="E6119" t="s">
        <v>18</v>
      </c>
      <c r="F6119">
        <v>10</v>
      </c>
      <c r="G6119">
        <v>3</v>
      </c>
      <c r="J6119" s="1">
        <f t="shared" si="1352"/>
        <v>7.8539816339744835E-3</v>
      </c>
      <c r="K6119" s="2">
        <f>EXP(-9.81042+1.86563*LN(F6119)+1.0563*LN(G6119))</f>
        <v>1.285292313179332E-2</v>
      </c>
      <c r="L6119" t="s">
        <v>13</v>
      </c>
    </row>
    <row r="6120" spans="1:12" hidden="1" x14ac:dyDescent="0.3">
      <c r="A6120">
        <v>60</v>
      </c>
      <c r="B6120">
        <v>156</v>
      </c>
      <c r="C6120">
        <v>1</v>
      </c>
      <c r="D6120">
        <v>24</v>
      </c>
      <c r="E6120" t="s">
        <v>12</v>
      </c>
      <c r="F6120">
        <v>15</v>
      </c>
      <c r="G6120">
        <v>3</v>
      </c>
      <c r="J6120" s="1">
        <f t="shared" si="1352"/>
        <v>1.7671458676442587E-2</v>
      </c>
      <c r="K6120" s="2">
        <f t="shared" ref="K6120:K6121" si="1363">EXP(-9.7663+1.83097*LN(F6120)+1.09511*LN(G6120))</f>
        <v>2.719179461263227E-2</v>
      </c>
      <c r="L6120" t="s">
        <v>13</v>
      </c>
    </row>
    <row r="6121" spans="1:12" hidden="1" x14ac:dyDescent="0.3">
      <c r="A6121">
        <v>60</v>
      </c>
      <c r="B6121">
        <v>156</v>
      </c>
      <c r="C6121">
        <v>1</v>
      </c>
      <c r="D6121">
        <v>24</v>
      </c>
      <c r="E6121" t="s">
        <v>12</v>
      </c>
      <c r="F6121">
        <v>10</v>
      </c>
      <c r="G6121">
        <v>3</v>
      </c>
      <c r="J6121" s="1">
        <f t="shared" si="1352"/>
        <v>7.8539816339744835E-3</v>
      </c>
      <c r="K6121" s="2">
        <f t="shared" si="1363"/>
        <v>1.2942556175112916E-2</v>
      </c>
      <c r="L6121" t="s">
        <v>13</v>
      </c>
    </row>
    <row r="6122" spans="1:12" hidden="1" x14ac:dyDescent="0.3">
      <c r="A6122">
        <v>60</v>
      </c>
      <c r="B6122">
        <v>156</v>
      </c>
      <c r="C6122">
        <v>1</v>
      </c>
      <c r="D6122">
        <v>24</v>
      </c>
      <c r="E6122" t="s">
        <v>18</v>
      </c>
      <c r="F6122">
        <v>5</v>
      </c>
      <c r="G6122">
        <v>6</v>
      </c>
      <c r="J6122" s="1">
        <f t="shared" si="1352"/>
        <v>1.9634954084936209E-3</v>
      </c>
      <c r="K6122" s="2">
        <f>EXP(-9.81042+1.86563*LN(F6122)+1.0563*LN(G6122))</f>
        <v>7.3344795804612326E-3</v>
      </c>
      <c r="L6122" t="s">
        <v>13</v>
      </c>
    </row>
    <row r="6123" spans="1:12" hidden="1" x14ac:dyDescent="0.3">
      <c r="A6123">
        <v>60</v>
      </c>
      <c r="B6123">
        <v>156</v>
      </c>
      <c r="C6123">
        <v>1</v>
      </c>
      <c r="D6123">
        <v>10</v>
      </c>
      <c r="E6123" t="s">
        <v>12</v>
      </c>
      <c r="F6123">
        <v>5</v>
      </c>
      <c r="G6123">
        <v>3</v>
      </c>
      <c r="J6123" s="1">
        <f t="shared" si="1352"/>
        <v>1.9634954084936209E-3</v>
      </c>
      <c r="K6123" s="2">
        <f>EXP(-9.7663+1.83097*LN(F6123)+1.09511*LN(G6123))</f>
        <v>3.6378364277704512E-3</v>
      </c>
      <c r="L6123" t="s">
        <v>13</v>
      </c>
    </row>
    <row r="6124" spans="1:12" hidden="1" x14ac:dyDescent="0.3">
      <c r="A6124">
        <v>60</v>
      </c>
      <c r="B6124">
        <v>156</v>
      </c>
      <c r="C6124">
        <v>1</v>
      </c>
      <c r="D6124">
        <v>24</v>
      </c>
      <c r="E6124" t="s">
        <v>18</v>
      </c>
      <c r="F6124">
        <v>5</v>
      </c>
      <c r="G6124">
        <v>3</v>
      </c>
      <c r="J6124" s="1">
        <f t="shared" si="1352"/>
        <v>1.9634954084936209E-3</v>
      </c>
      <c r="K6124" s="2">
        <f t="shared" ref="K6124:K6125" si="1364">EXP(-9.81042+1.86563*LN(F6124)+1.0563*LN(G6124))</f>
        <v>3.5268851656513989E-3</v>
      </c>
      <c r="L6124" t="s">
        <v>13</v>
      </c>
    </row>
    <row r="6125" spans="1:12" hidden="1" x14ac:dyDescent="0.3">
      <c r="A6125">
        <v>60</v>
      </c>
      <c r="B6125">
        <v>156</v>
      </c>
      <c r="C6125">
        <v>1</v>
      </c>
      <c r="D6125">
        <v>24</v>
      </c>
      <c r="E6125" t="s">
        <v>18</v>
      </c>
      <c r="F6125">
        <v>10</v>
      </c>
      <c r="G6125">
        <v>6</v>
      </c>
      <c r="J6125" s="1">
        <f t="shared" si="1352"/>
        <v>7.8539816339744835E-3</v>
      </c>
      <c r="K6125" s="2">
        <f t="shared" si="1364"/>
        <v>2.6728826664807165E-2</v>
      </c>
      <c r="L6125" t="s">
        <v>13</v>
      </c>
    </row>
    <row r="6126" spans="1:12" hidden="1" x14ac:dyDescent="0.3">
      <c r="A6126">
        <v>60</v>
      </c>
      <c r="B6126">
        <v>156</v>
      </c>
      <c r="C6126">
        <v>1</v>
      </c>
      <c r="D6126">
        <v>22</v>
      </c>
      <c r="E6126" t="s">
        <v>15</v>
      </c>
      <c r="F6126">
        <v>5</v>
      </c>
      <c r="G6126">
        <v>3</v>
      </c>
      <c r="J6126" s="1">
        <f t="shared" si="1352"/>
        <v>1.9634954084936209E-3</v>
      </c>
      <c r="K6126" s="2">
        <f t="shared" ref="K6126:K6136" si="1365">EXP(-9.7663+1.83097*LN(F6126)+1.09511*LN(G6126))</f>
        <v>3.6378364277704512E-3</v>
      </c>
      <c r="L6126" t="s">
        <v>13</v>
      </c>
    </row>
    <row r="6127" spans="1:12" hidden="1" x14ac:dyDescent="0.3">
      <c r="A6127">
        <v>60</v>
      </c>
      <c r="B6127">
        <v>156</v>
      </c>
      <c r="C6127">
        <v>1</v>
      </c>
      <c r="D6127">
        <v>24</v>
      </c>
      <c r="E6127" t="s">
        <v>12</v>
      </c>
      <c r="F6127">
        <v>15</v>
      </c>
      <c r="G6127">
        <v>3</v>
      </c>
      <c r="J6127" s="1">
        <f t="shared" si="1352"/>
        <v>1.7671458676442587E-2</v>
      </c>
      <c r="K6127" s="2">
        <f t="shared" si="1365"/>
        <v>2.719179461263227E-2</v>
      </c>
      <c r="L6127" t="s">
        <v>13</v>
      </c>
    </row>
    <row r="6128" spans="1:12" hidden="1" x14ac:dyDescent="0.3">
      <c r="A6128">
        <v>60</v>
      </c>
      <c r="B6128">
        <v>156</v>
      </c>
      <c r="C6128">
        <v>1</v>
      </c>
      <c r="D6128">
        <v>10</v>
      </c>
      <c r="E6128" t="s">
        <v>12</v>
      </c>
      <c r="F6128">
        <v>25</v>
      </c>
      <c r="G6128">
        <v>3</v>
      </c>
      <c r="J6128" s="1">
        <f t="shared" si="1352"/>
        <v>4.9087385212340517E-2</v>
      </c>
      <c r="K6128" s="2">
        <f t="shared" si="1365"/>
        <v>6.9284530175415873E-2</v>
      </c>
      <c r="L6128" t="s">
        <v>17</v>
      </c>
    </row>
    <row r="6129" spans="1:12" hidden="1" x14ac:dyDescent="0.3">
      <c r="A6129">
        <v>60</v>
      </c>
      <c r="B6129">
        <v>156</v>
      </c>
      <c r="C6129">
        <v>1</v>
      </c>
      <c r="D6129">
        <v>24</v>
      </c>
      <c r="E6129" t="s">
        <v>15</v>
      </c>
      <c r="F6129">
        <v>5</v>
      </c>
      <c r="G6129">
        <v>3</v>
      </c>
      <c r="J6129" s="1">
        <f t="shared" si="1352"/>
        <v>1.9634954084936209E-3</v>
      </c>
      <c r="K6129" s="2">
        <f t="shared" si="1365"/>
        <v>3.6378364277704512E-3</v>
      </c>
      <c r="L6129" t="s">
        <v>13</v>
      </c>
    </row>
    <row r="6130" spans="1:12" hidden="1" x14ac:dyDescent="0.3">
      <c r="A6130">
        <v>60</v>
      </c>
      <c r="B6130">
        <v>156</v>
      </c>
      <c r="C6130">
        <v>1</v>
      </c>
      <c r="D6130">
        <v>24</v>
      </c>
      <c r="E6130" t="s">
        <v>15</v>
      </c>
      <c r="F6130">
        <v>10</v>
      </c>
      <c r="G6130">
        <v>3</v>
      </c>
      <c r="J6130" s="1">
        <f t="shared" si="1352"/>
        <v>7.8539816339744835E-3</v>
      </c>
      <c r="K6130" s="2">
        <f t="shared" si="1365"/>
        <v>1.2942556175112916E-2</v>
      </c>
      <c r="L6130" t="s">
        <v>13</v>
      </c>
    </row>
    <row r="6131" spans="1:12" hidden="1" x14ac:dyDescent="0.3">
      <c r="A6131">
        <v>60</v>
      </c>
      <c r="B6131">
        <v>156</v>
      </c>
      <c r="C6131">
        <v>1</v>
      </c>
      <c r="D6131">
        <v>24</v>
      </c>
      <c r="E6131" t="s">
        <v>15</v>
      </c>
      <c r="F6131">
        <v>15</v>
      </c>
      <c r="G6131">
        <v>6</v>
      </c>
      <c r="J6131" s="1">
        <f t="shared" si="1352"/>
        <v>1.7671458676442587E-2</v>
      </c>
      <c r="K6131" s="2">
        <f t="shared" si="1365"/>
        <v>5.8089659363338444E-2</v>
      </c>
      <c r="L6131" t="s">
        <v>13</v>
      </c>
    </row>
    <row r="6132" spans="1:12" hidden="1" x14ac:dyDescent="0.3">
      <c r="A6132">
        <v>60</v>
      </c>
      <c r="B6132">
        <v>156</v>
      </c>
      <c r="C6132">
        <v>1</v>
      </c>
      <c r="D6132">
        <v>24</v>
      </c>
      <c r="E6132" t="s">
        <v>15</v>
      </c>
      <c r="F6132">
        <v>10</v>
      </c>
      <c r="G6132">
        <v>3</v>
      </c>
      <c r="J6132" s="1">
        <f t="shared" si="1352"/>
        <v>7.8539816339744835E-3</v>
      </c>
      <c r="K6132" s="2">
        <f t="shared" si="1365"/>
        <v>1.2942556175112916E-2</v>
      </c>
      <c r="L6132" t="s">
        <v>13</v>
      </c>
    </row>
    <row r="6133" spans="1:12" hidden="1" x14ac:dyDescent="0.3">
      <c r="A6133">
        <v>60</v>
      </c>
      <c r="B6133">
        <v>156</v>
      </c>
      <c r="C6133">
        <v>1</v>
      </c>
      <c r="D6133">
        <v>24</v>
      </c>
      <c r="E6133" t="s">
        <v>15</v>
      </c>
      <c r="F6133">
        <v>5</v>
      </c>
      <c r="G6133">
        <v>3</v>
      </c>
      <c r="J6133" s="1">
        <f t="shared" si="1352"/>
        <v>1.9634954084936209E-3</v>
      </c>
      <c r="K6133" s="2">
        <f t="shared" si="1365"/>
        <v>3.6378364277704512E-3</v>
      </c>
      <c r="L6133" t="s">
        <v>13</v>
      </c>
    </row>
    <row r="6134" spans="1:12" hidden="1" x14ac:dyDescent="0.3">
      <c r="A6134">
        <v>60</v>
      </c>
      <c r="B6134">
        <v>156</v>
      </c>
      <c r="C6134">
        <v>1</v>
      </c>
      <c r="D6134">
        <v>22</v>
      </c>
      <c r="E6134" t="s">
        <v>15</v>
      </c>
      <c r="F6134">
        <v>5</v>
      </c>
      <c r="G6134">
        <v>3</v>
      </c>
      <c r="J6134" s="1">
        <f t="shared" si="1352"/>
        <v>1.9634954084936209E-3</v>
      </c>
      <c r="K6134" s="2">
        <f t="shared" si="1365"/>
        <v>3.6378364277704512E-3</v>
      </c>
      <c r="L6134" t="s">
        <v>13</v>
      </c>
    </row>
    <row r="6135" spans="1:12" hidden="1" x14ac:dyDescent="0.3">
      <c r="A6135">
        <v>60</v>
      </c>
      <c r="B6135">
        <v>156</v>
      </c>
      <c r="C6135">
        <v>1</v>
      </c>
      <c r="D6135">
        <v>10</v>
      </c>
      <c r="E6135" t="s">
        <v>12</v>
      </c>
      <c r="F6135">
        <v>5</v>
      </c>
      <c r="G6135">
        <v>3</v>
      </c>
      <c r="J6135" s="1">
        <f t="shared" si="1352"/>
        <v>1.9634954084936209E-3</v>
      </c>
      <c r="K6135" s="2">
        <f t="shared" si="1365"/>
        <v>3.6378364277704512E-3</v>
      </c>
      <c r="L6135" t="s">
        <v>13</v>
      </c>
    </row>
    <row r="6136" spans="1:12" hidden="1" x14ac:dyDescent="0.3">
      <c r="A6136">
        <v>60</v>
      </c>
      <c r="B6136">
        <v>156</v>
      </c>
      <c r="C6136">
        <v>1</v>
      </c>
      <c r="D6136">
        <v>14</v>
      </c>
      <c r="E6136" t="s">
        <v>14</v>
      </c>
      <c r="F6136">
        <v>5</v>
      </c>
      <c r="G6136">
        <v>3</v>
      </c>
      <c r="J6136" s="1">
        <f t="shared" si="1352"/>
        <v>1.9634954084936209E-3</v>
      </c>
      <c r="K6136" s="2">
        <f t="shared" si="1365"/>
        <v>3.6378364277704512E-3</v>
      </c>
      <c r="L6136" t="s">
        <v>13</v>
      </c>
    </row>
    <row r="6137" spans="1:12" hidden="1" x14ac:dyDescent="0.3">
      <c r="A6137">
        <v>60</v>
      </c>
      <c r="B6137">
        <v>156</v>
      </c>
      <c r="C6137">
        <v>1</v>
      </c>
      <c r="D6137">
        <v>24</v>
      </c>
      <c r="E6137" t="s">
        <v>18</v>
      </c>
      <c r="F6137">
        <v>10</v>
      </c>
      <c r="G6137">
        <v>3</v>
      </c>
      <c r="J6137" s="1">
        <f t="shared" si="1352"/>
        <v>7.8539816339744835E-3</v>
      </c>
      <c r="K6137" s="2">
        <f>EXP(-9.81042+1.86563*LN(F6137)+1.0563*LN(G6137))</f>
        <v>1.285292313179332E-2</v>
      </c>
      <c r="L6137" t="s">
        <v>13</v>
      </c>
    </row>
    <row r="6138" spans="1:12" hidden="1" x14ac:dyDescent="0.3">
      <c r="A6138">
        <v>60</v>
      </c>
      <c r="B6138">
        <v>156</v>
      </c>
      <c r="C6138">
        <v>1</v>
      </c>
      <c r="D6138">
        <v>10</v>
      </c>
      <c r="E6138" t="s">
        <v>12</v>
      </c>
      <c r="F6138">
        <v>25</v>
      </c>
      <c r="G6138">
        <v>3</v>
      </c>
      <c r="J6138" s="1">
        <f t="shared" si="1352"/>
        <v>4.9087385212340517E-2</v>
      </c>
      <c r="K6138" s="2">
        <f t="shared" ref="K6138:K6139" si="1366">EXP(-9.7663+1.83097*LN(F6138)+1.09511*LN(G6138))</f>
        <v>6.9284530175415873E-2</v>
      </c>
      <c r="L6138" t="s">
        <v>17</v>
      </c>
    </row>
    <row r="6139" spans="1:12" hidden="1" x14ac:dyDescent="0.3">
      <c r="A6139">
        <v>60</v>
      </c>
      <c r="B6139">
        <v>156</v>
      </c>
      <c r="C6139">
        <v>1</v>
      </c>
      <c r="D6139">
        <v>24</v>
      </c>
      <c r="E6139" t="s">
        <v>12</v>
      </c>
      <c r="F6139">
        <v>5</v>
      </c>
      <c r="G6139">
        <v>3</v>
      </c>
      <c r="J6139" s="1">
        <f t="shared" si="1352"/>
        <v>1.9634954084936209E-3</v>
      </c>
      <c r="K6139" s="2">
        <f t="shared" si="1366"/>
        <v>3.6378364277704512E-3</v>
      </c>
      <c r="L6139" t="s">
        <v>13</v>
      </c>
    </row>
    <row r="6140" spans="1:12" hidden="1" x14ac:dyDescent="0.3">
      <c r="A6140">
        <v>60</v>
      </c>
      <c r="B6140">
        <v>156</v>
      </c>
      <c r="C6140">
        <v>1</v>
      </c>
      <c r="D6140">
        <v>24</v>
      </c>
      <c r="E6140" t="s">
        <v>18</v>
      </c>
      <c r="F6140">
        <v>10</v>
      </c>
      <c r="G6140">
        <v>5</v>
      </c>
      <c r="J6140" s="1">
        <f t="shared" si="1352"/>
        <v>7.8539816339744835E-3</v>
      </c>
      <c r="K6140" s="2">
        <f>EXP(-9.81042+1.86563*LN(F6140)+1.0563*LN(G6140))</f>
        <v>2.2046555420420225E-2</v>
      </c>
      <c r="L6140" t="s">
        <v>13</v>
      </c>
    </row>
    <row r="6141" spans="1:12" hidden="1" x14ac:dyDescent="0.3">
      <c r="A6141">
        <v>60</v>
      </c>
      <c r="B6141">
        <v>156</v>
      </c>
      <c r="C6141">
        <v>1</v>
      </c>
      <c r="D6141">
        <v>24</v>
      </c>
      <c r="E6141" t="s">
        <v>12</v>
      </c>
      <c r="F6141">
        <v>15</v>
      </c>
      <c r="G6141">
        <v>3</v>
      </c>
      <c r="J6141" s="1">
        <f t="shared" si="1352"/>
        <v>1.7671458676442587E-2</v>
      </c>
      <c r="K6141" s="2">
        <f>EXP(-9.7663+1.83097*LN(F6141)+1.09511*LN(G6141))</f>
        <v>2.719179461263227E-2</v>
      </c>
      <c r="L6141" t="s">
        <v>13</v>
      </c>
    </row>
    <row r="6142" spans="1:12" hidden="1" x14ac:dyDescent="0.3">
      <c r="A6142">
        <v>60</v>
      </c>
      <c r="B6142">
        <v>156</v>
      </c>
      <c r="C6142">
        <v>1</v>
      </c>
      <c r="D6142">
        <v>24</v>
      </c>
      <c r="E6142" t="s">
        <v>18</v>
      </c>
      <c r="F6142">
        <v>15</v>
      </c>
      <c r="G6142">
        <v>6</v>
      </c>
      <c r="J6142" s="1">
        <f t="shared" si="1352"/>
        <v>1.7671458676442587E-2</v>
      </c>
      <c r="K6142" s="2">
        <f t="shared" ref="K6142:K6143" si="1367">EXP(-9.81042+1.86563*LN(F6142)+1.0563*LN(G6142))</f>
        <v>5.6950957515054322E-2</v>
      </c>
      <c r="L6142" t="s">
        <v>13</v>
      </c>
    </row>
    <row r="6143" spans="1:12" hidden="1" x14ac:dyDescent="0.3">
      <c r="A6143">
        <v>60</v>
      </c>
      <c r="B6143">
        <v>156</v>
      </c>
      <c r="C6143">
        <v>1</v>
      </c>
      <c r="D6143">
        <v>24</v>
      </c>
      <c r="E6143" t="s">
        <v>18</v>
      </c>
      <c r="F6143">
        <v>10</v>
      </c>
      <c r="G6143">
        <v>6</v>
      </c>
      <c r="J6143" s="1">
        <f t="shared" si="1352"/>
        <v>7.8539816339744835E-3</v>
      </c>
      <c r="K6143" s="2">
        <f t="shared" si="1367"/>
        <v>2.6728826664807165E-2</v>
      </c>
      <c r="L6143" t="s">
        <v>13</v>
      </c>
    </row>
    <row r="6144" spans="1:12" hidden="1" x14ac:dyDescent="0.3">
      <c r="A6144">
        <v>60</v>
      </c>
      <c r="B6144">
        <v>156</v>
      </c>
      <c r="C6144">
        <v>1</v>
      </c>
      <c r="D6144">
        <v>24</v>
      </c>
      <c r="E6144" t="s">
        <v>12</v>
      </c>
      <c r="F6144">
        <v>5</v>
      </c>
      <c r="G6144">
        <v>3</v>
      </c>
      <c r="J6144" s="1">
        <f t="shared" si="1352"/>
        <v>1.9634954084936209E-3</v>
      </c>
      <c r="K6144" s="2">
        <f>EXP(-9.7663+1.83097*LN(F6144)+1.09511*LN(G6144))</f>
        <v>3.6378364277704512E-3</v>
      </c>
      <c r="L6144" t="s">
        <v>13</v>
      </c>
    </row>
    <row r="6145" spans="1:12" hidden="1" x14ac:dyDescent="0.3">
      <c r="A6145">
        <v>60</v>
      </c>
      <c r="B6145">
        <v>156</v>
      </c>
      <c r="C6145">
        <v>1</v>
      </c>
      <c r="D6145">
        <v>2</v>
      </c>
      <c r="E6145" t="s">
        <v>16</v>
      </c>
      <c r="F6145">
        <v>15</v>
      </c>
      <c r="G6145">
        <v>10</v>
      </c>
      <c r="J6145" s="1">
        <f t="shared" si="1352"/>
        <v>1.7671458676442587E-2</v>
      </c>
      <c r="K6145" s="2">
        <f>EXP(-9.81042+1.86563*LN(F6145)+1.0563*LN(G6145))</f>
        <v>9.7687695493628809E-2</v>
      </c>
      <c r="L6145" t="s">
        <v>13</v>
      </c>
    </row>
    <row r="6146" spans="1:12" hidden="1" x14ac:dyDescent="0.3">
      <c r="A6146">
        <v>60</v>
      </c>
      <c r="B6146">
        <v>156</v>
      </c>
      <c r="C6146">
        <v>1</v>
      </c>
      <c r="D6146">
        <v>24</v>
      </c>
      <c r="E6146" t="s">
        <v>12</v>
      </c>
      <c r="F6146">
        <v>10</v>
      </c>
      <c r="G6146">
        <v>3</v>
      </c>
      <c r="J6146" s="1">
        <f t="shared" si="1352"/>
        <v>7.8539816339744835E-3</v>
      </c>
      <c r="K6146" s="2">
        <f t="shared" ref="K6146:K6149" si="1368">EXP(-9.7663+1.83097*LN(F6146)+1.09511*LN(G6146))</f>
        <v>1.2942556175112916E-2</v>
      </c>
      <c r="L6146" t="s">
        <v>13</v>
      </c>
    </row>
    <row r="6147" spans="1:12" hidden="1" x14ac:dyDescent="0.3">
      <c r="A6147">
        <v>60</v>
      </c>
      <c r="B6147">
        <v>156</v>
      </c>
      <c r="C6147">
        <v>1</v>
      </c>
      <c r="D6147">
        <v>24</v>
      </c>
      <c r="E6147" t="s">
        <v>12</v>
      </c>
      <c r="F6147">
        <v>10</v>
      </c>
      <c r="G6147">
        <v>3</v>
      </c>
      <c r="J6147" s="1">
        <f t="shared" ref="J6147:J6210" si="1369">((F6147*F6147/10000)*(PI()/4*C6147))</f>
        <v>7.8539816339744835E-3</v>
      </c>
      <c r="K6147" s="2">
        <f t="shared" si="1368"/>
        <v>1.2942556175112916E-2</v>
      </c>
      <c r="L6147" t="s">
        <v>13</v>
      </c>
    </row>
    <row r="6148" spans="1:12" hidden="1" x14ac:dyDescent="0.3">
      <c r="A6148">
        <v>60</v>
      </c>
      <c r="B6148">
        <v>156</v>
      </c>
      <c r="C6148">
        <v>1</v>
      </c>
      <c r="D6148">
        <v>24</v>
      </c>
      <c r="E6148" t="s">
        <v>12</v>
      </c>
      <c r="F6148">
        <v>15</v>
      </c>
      <c r="G6148">
        <v>3</v>
      </c>
      <c r="J6148" s="1">
        <f t="shared" si="1369"/>
        <v>1.7671458676442587E-2</v>
      </c>
      <c r="K6148" s="2">
        <f t="shared" si="1368"/>
        <v>2.719179461263227E-2</v>
      </c>
      <c r="L6148" t="s">
        <v>13</v>
      </c>
    </row>
    <row r="6149" spans="1:12" hidden="1" x14ac:dyDescent="0.3">
      <c r="A6149">
        <v>60</v>
      </c>
      <c r="B6149">
        <v>156</v>
      </c>
      <c r="C6149">
        <v>1</v>
      </c>
      <c r="D6149">
        <v>10</v>
      </c>
      <c r="E6149" t="s">
        <v>12</v>
      </c>
      <c r="F6149">
        <v>5</v>
      </c>
      <c r="G6149">
        <v>3</v>
      </c>
      <c r="J6149" s="1">
        <f t="shared" si="1369"/>
        <v>1.9634954084936209E-3</v>
      </c>
      <c r="K6149" s="2">
        <f t="shared" si="1368"/>
        <v>3.6378364277704512E-3</v>
      </c>
      <c r="L6149" t="s">
        <v>13</v>
      </c>
    </row>
    <row r="6150" spans="1:12" hidden="1" x14ac:dyDescent="0.3">
      <c r="A6150">
        <v>60</v>
      </c>
      <c r="B6150">
        <v>156</v>
      </c>
      <c r="C6150">
        <v>1</v>
      </c>
      <c r="D6150">
        <v>2</v>
      </c>
      <c r="E6150" t="s">
        <v>16</v>
      </c>
      <c r="F6150">
        <v>10</v>
      </c>
      <c r="G6150">
        <v>10</v>
      </c>
      <c r="J6150" s="1">
        <f t="shared" si="1369"/>
        <v>7.8539816339744835E-3</v>
      </c>
      <c r="K6150" s="2">
        <f>EXP(-9.81042+1.86563*LN(F6150)+1.0563*LN(G6150))</f>
        <v>4.5847824058857317E-2</v>
      </c>
      <c r="L6150" t="s">
        <v>13</v>
      </c>
    </row>
    <row r="6151" spans="1:12" hidden="1" x14ac:dyDescent="0.3">
      <c r="A6151">
        <v>60</v>
      </c>
      <c r="B6151">
        <v>157</v>
      </c>
      <c r="C6151">
        <v>1</v>
      </c>
      <c r="D6151">
        <v>24</v>
      </c>
      <c r="E6151" t="s">
        <v>12</v>
      </c>
      <c r="F6151">
        <v>10</v>
      </c>
      <c r="G6151">
        <v>3</v>
      </c>
      <c r="J6151" s="1">
        <f t="shared" si="1369"/>
        <v>7.8539816339744835E-3</v>
      </c>
      <c r="K6151" s="2">
        <f>EXP(-9.7663+1.83097*LN(F6151)+1.09511*LN(G6151))</f>
        <v>1.2942556175112916E-2</v>
      </c>
      <c r="L6151" t="s">
        <v>13</v>
      </c>
    </row>
    <row r="6152" spans="1:12" hidden="1" x14ac:dyDescent="0.3">
      <c r="A6152">
        <v>60</v>
      </c>
      <c r="B6152">
        <v>157</v>
      </c>
      <c r="C6152">
        <v>1</v>
      </c>
      <c r="D6152">
        <v>24</v>
      </c>
      <c r="E6152" t="s">
        <v>18</v>
      </c>
      <c r="F6152">
        <v>5</v>
      </c>
      <c r="G6152">
        <v>6</v>
      </c>
      <c r="J6152" s="1">
        <f t="shared" si="1369"/>
        <v>1.9634954084936209E-3</v>
      </c>
      <c r="K6152" s="2">
        <f>EXP(-9.81042+1.86563*LN(F6152)+1.0563*LN(G6152))</f>
        <v>7.3344795804612326E-3</v>
      </c>
      <c r="L6152" t="s">
        <v>13</v>
      </c>
    </row>
    <row r="6153" spans="1:12" hidden="1" x14ac:dyDescent="0.3">
      <c r="A6153">
        <v>60</v>
      </c>
      <c r="B6153">
        <v>157</v>
      </c>
      <c r="C6153">
        <v>1</v>
      </c>
      <c r="D6153">
        <v>10</v>
      </c>
      <c r="E6153" t="s">
        <v>12</v>
      </c>
      <c r="F6153">
        <v>5</v>
      </c>
      <c r="G6153">
        <v>3</v>
      </c>
      <c r="J6153" s="1">
        <f t="shared" si="1369"/>
        <v>1.9634954084936209E-3</v>
      </c>
      <c r="K6153" s="2">
        <f>EXP(-9.7663+1.83097*LN(F6153)+1.09511*LN(G6153))</f>
        <v>3.6378364277704512E-3</v>
      </c>
      <c r="L6153" t="s">
        <v>13</v>
      </c>
    </row>
    <row r="6154" spans="1:12" hidden="1" x14ac:dyDescent="0.3">
      <c r="A6154">
        <v>60</v>
      </c>
      <c r="B6154">
        <v>157</v>
      </c>
      <c r="C6154">
        <v>1</v>
      </c>
      <c r="D6154">
        <v>24</v>
      </c>
      <c r="E6154" t="s">
        <v>18</v>
      </c>
      <c r="F6154">
        <v>5</v>
      </c>
      <c r="G6154">
        <v>3</v>
      </c>
      <c r="J6154" s="1">
        <f t="shared" si="1369"/>
        <v>1.9634954084936209E-3</v>
      </c>
      <c r="K6154" s="2">
        <f t="shared" ref="K6154:K6155" si="1370">EXP(-9.81042+1.86563*LN(F6154)+1.0563*LN(G6154))</f>
        <v>3.5268851656513989E-3</v>
      </c>
      <c r="L6154" t="s">
        <v>13</v>
      </c>
    </row>
    <row r="6155" spans="1:12" hidden="1" x14ac:dyDescent="0.3">
      <c r="A6155">
        <v>60</v>
      </c>
      <c r="B6155">
        <v>157</v>
      </c>
      <c r="C6155">
        <v>1</v>
      </c>
      <c r="D6155">
        <v>24</v>
      </c>
      <c r="E6155" t="s">
        <v>18</v>
      </c>
      <c r="F6155">
        <v>10</v>
      </c>
      <c r="G6155">
        <v>6</v>
      </c>
      <c r="J6155" s="1">
        <f t="shared" si="1369"/>
        <v>7.8539816339744835E-3</v>
      </c>
      <c r="K6155" s="2">
        <f t="shared" si="1370"/>
        <v>2.6728826664807165E-2</v>
      </c>
      <c r="L6155" t="s">
        <v>13</v>
      </c>
    </row>
    <row r="6156" spans="1:12" hidden="1" x14ac:dyDescent="0.3">
      <c r="A6156">
        <v>60</v>
      </c>
      <c r="B6156">
        <v>157</v>
      </c>
      <c r="C6156">
        <v>1</v>
      </c>
      <c r="D6156">
        <v>22</v>
      </c>
      <c r="E6156" t="s">
        <v>15</v>
      </c>
      <c r="F6156">
        <v>5</v>
      </c>
      <c r="G6156">
        <v>3</v>
      </c>
      <c r="J6156" s="1">
        <f t="shared" si="1369"/>
        <v>1.9634954084936209E-3</v>
      </c>
      <c r="K6156" s="2">
        <f t="shared" ref="K6156:K6159" si="1371">EXP(-9.7663+1.83097*LN(F6156)+1.09511*LN(G6156))</f>
        <v>3.6378364277704512E-3</v>
      </c>
      <c r="L6156" t="s">
        <v>13</v>
      </c>
    </row>
    <row r="6157" spans="1:12" hidden="1" x14ac:dyDescent="0.3">
      <c r="A6157">
        <v>60</v>
      </c>
      <c r="B6157">
        <v>157</v>
      </c>
      <c r="C6157">
        <v>1</v>
      </c>
      <c r="D6157">
        <v>24</v>
      </c>
      <c r="E6157" t="s">
        <v>12</v>
      </c>
      <c r="F6157">
        <v>15</v>
      </c>
      <c r="G6157">
        <v>3</v>
      </c>
      <c r="J6157" s="1">
        <f t="shared" si="1369"/>
        <v>1.7671458676442587E-2</v>
      </c>
      <c r="K6157" s="2">
        <f t="shared" si="1371"/>
        <v>2.719179461263227E-2</v>
      </c>
      <c r="L6157" t="s">
        <v>13</v>
      </c>
    </row>
    <row r="6158" spans="1:12" hidden="1" x14ac:dyDescent="0.3">
      <c r="A6158">
        <v>60</v>
      </c>
      <c r="B6158">
        <v>157</v>
      </c>
      <c r="C6158">
        <v>1</v>
      </c>
      <c r="D6158">
        <v>24</v>
      </c>
      <c r="E6158" t="s">
        <v>12</v>
      </c>
      <c r="F6158">
        <v>10</v>
      </c>
      <c r="G6158">
        <v>3</v>
      </c>
      <c r="J6158" s="1">
        <f t="shared" si="1369"/>
        <v>7.8539816339744835E-3</v>
      </c>
      <c r="K6158" s="2">
        <f t="shared" si="1371"/>
        <v>1.2942556175112916E-2</v>
      </c>
      <c r="L6158" t="s">
        <v>13</v>
      </c>
    </row>
    <row r="6159" spans="1:12" hidden="1" x14ac:dyDescent="0.3">
      <c r="A6159">
        <v>60</v>
      </c>
      <c r="B6159">
        <v>157</v>
      </c>
      <c r="C6159">
        <v>1</v>
      </c>
      <c r="D6159">
        <v>24</v>
      </c>
      <c r="E6159" t="s">
        <v>12</v>
      </c>
      <c r="F6159">
        <v>10</v>
      </c>
      <c r="G6159">
        <v>3</v>
      </c>
      <c r="J6159" s="1">
        <f t="shared" si="1369"/>
        <v>7.8539816339744835E-3</v>
      </c>
      <c r="K6159" s="2">
        <f t="shared" si="1371"/>
        <v>1.2942556175112916E-2</v>
      </c>
      <c r="L6159" t="s">
        <v>13</v>
      </c>
    </row>
    <row r="6160" spans="1:12" hidden="1" x14ac:dyDescent="0.3">
      <c r="A6160">
        <v>60</v>
      </c>
      <c r="B6160">
        <v>157</v>
      </c>
      <c r="C6160">
        <v>1</v>
      </c>
      <c r="D6160">
        <v>24</v>
      </c>
      <c r="E6160" t="s">
        <v>18</v>
      </c>
      <c r="F6160">
        <v>5</v>
      </c>
      <c r="G6160">
        <v>6</v>
      </c>
      <c r="J6160" s="1">
        <f t="shared" si="1369"/>
        <v>1.9634954084936209E-3</v>
      </c>
      <c r="K6160" s="2">
        <f>EXP(-9.81042+1.86563*LN(F6160)+1.0563*LN(G6160))</f>
        <v>7.3344795804612326E-3</v>
      </c>
      <c r="L6160" t="s">
        <v>13</v>
      </c>
    </row>
    <row r="6161" spans="1:12" hidden="1" x14ac:dyDescent="0.3">
      <c r="A6161">
        <v>60</v>
      </c>
      <c r="B6161">
        <v>157</v>
      </c>
      <c r="C6161">
        <v>1</v>
      </c>
      <c r="D6161">
        <v>10</v>
      </c>
      <c r="E6161" t="s">
        <v>12</v>
      </c>
      <c r="F6161">
        <v>5</v>
      </c>
      <c r="G6161">
        <v>3</v>
      </c>
      <c r="J6161" s="1">
        <f t="shared" si="1369"/>
        <v>1.9634954084936209E-3</v>
      </c>
      <c r="K6161" s="2">
        <f>EXP(-9.7663+1.83097*LN(F6161)+1.09511*LN(G6161))</f>
        <v>3.6378364277704512E-3</v>
      </c>
      <c r="L6161" t="s">
        <v>13</v>
      </c>
    </row>
    <row r="6162" spans="1:12" hidden="1" x14ac:dyDescent="0.3">
      <c r="A6162">
        <v>60</v>
      </c>
      <c r="B6162">
        <v>157</v>
      </c>
      <c r="C6162">
        <v>1</v>
      </c>
      <c r="D6162">
        <v>24</v>
      </c>
      <c r="E6162" t="s">
        <v>18</v>
      </c>
      <c r="F6162">
        <v>5</v>
      </c>
      <c r="G6162">
        <v>3</v>
      </c>
      <c r="J6162" s="1">
        <f t="shared" si="1369"/>
        <v>1.9634954084936209E-3</v>
      </c>
      <c r="K6162" s="2">
        <f t="shared" ref="K6162:K6163" si="1372">EXP(-9.81042+1.86563*LN(F6162)+1.0563*LN(G6162))</f>
        <v>3.5268851656513989E-3</v>
      </c>
      <c r="L6162" t="s">
        <v>13</v>
      </c>
    </row>
    <row r="6163" spans="1:12" hidden="1" x14ac:dyDescent="0.3">
      <c r="A6163">
        <v>60</v>
      </c>
      <c r="B6163">
        <v>157</v>
      </c>
      <c r="C6163">
        <v>1</v>
      </c>
      <c r="D6163">
        <v>24</v>
      </c>
      <c r="E6163" t="s">
        <v>18</v>
      </c>
      <c r="F6163">
        <v>10</v>
      </c>
      <c r="G6163">
        <v>6</v>
      </c>
      <c r="J6163" s="1">
        <f t="shared" si="1369"/>
        <v>7.8539816339744835E-3</v>
      </c>
      <c r="K6163" s="2">
        <f t="shared" si="1372"/>
        <v>2.6728826664807165E-2</v>
      </c>
      <c r="L6163" t="s">
        <v>13</v>
      </c>
    </row>
    <row r="6164" spans="1:12" hidden="1" x14ac:dyDescent="0.3">
      <c r="A6164">
        <v>60</v>
      </c>
      <c r="B6164">
        <v>157</v>
      </c>
      <c r="C6164">
        <v>1</v>
      </c>
      <c r="D6164">
        <v>22</v>
      </c>
      <c r="E6164" t="s">
        <v>15</v>
      </c>
      <c r="F6164">
        <v>5</v>
      </c>
      <c r="G6164">
        <v>3</v>
      </c>
      <c r="J6164" s="1">
        <f t="shared" si="1369"/>
        <v>1.9634954084936209E-3</v>
      </c>
      <c r="K6164" s="2">
        <f t="shared" ref="K6164:K6166" si="1373">EXP(-9.7663+1.83097*LN(F6164)+1.09511*LN(G6164))</f>
        <v>3.6378364277704512E-3</v>
      </c>
      <c r="L6164" t="s">
        <v>13</v>
      </c>
    </row>
    <row r="6165" spans="1:12" hidden="1" x14ac:dyDescent="0.3">
      <c r="A6165">
        <v>60</v>
      </c>
      <c r="B6165">
        <v>157</v>
      </c>
      <c r="C6165">
        <v>1</v>
      </c>
      <c r="D6165">
        <v>14</v>
      </c>
      <c r="E6165" t="s">
        <v>14</v>
      </c>
      <c r="F6165">
        <v>5</v>
      </c>
      <c r="G6165">
        <v>3</v>
      </c>
      <c r="J6165" s="1">
        <f t="shared" si="1369"/>
        <v>1.9634954084936209E-3</v>
      </c>
      <c r="K6165" s="2">
        <f t="shared" si="1373"/>
        <v>3.6378364277704512E-3</v>
      </c>
      <c r="L6165" t="s">
        <v>13</v>
      </c>
    </row>
    <row r="6166" spans="1:12" hidden="1" x14ac:dyDescent="0.3">
      <c r="A6166">
        <v>60</v>
      </c>
      <c r="B6166">
        <v>157</v>
      </c>
      <c r="C6166">
        <v>1</v>
      </c>
      <c r="D6166">
        <v>14</v>
      </c>
      <c r="E6166" t="s">
        <v>14</v>
      </c>
      <c r="F6166">
        <v>5</v>
      </c>
      <c r="G6166">
        <v>3</v>
      </c>
      <c r="J6166" s="1">
        <f t="shared" si="1369"/>
        <v>1.9634954084936209E-3</v>
      </c>
      <c r="K6166" s="2">
        <f t="shared" si="1373"/>
        <v>3.6378364277704512E-3</v>
      </c>
      <c r="L6166" t="s">
        <v>13</v>
      </c>
    </row>
    <row r="6167" spans="1:12" hidden="1" x14ac:dyDescent="0.3">
      <c r="A6167">
        <v>60</v>
      </c>
      <c r="B6167">
        <v>157</v>
      </c>
      <c r="C6167">
        <v>1</v>
      </c>
      <c r="D6167">
        <v>24</v>
      </c>
      <c r="E6167" t="s">
        <v>18</v>
      </c>
      <c r="F6167">
        <v>15</v>
      </c>
      <c r="G6167">
        <v>6</v>
      </c>
      <c r="J6167" s="1">
        <f t="shared" si="1369"/>
        <v>1.7671458676442587E-2</v>
      </c>
      <c r="K6167" s="2">
        <f t="shared" ref="K6167:K6168" si="1374">EXP(-9.81042+1.86563*LN(F6167)+1.0563*LN(G6167))</f>
        <v>5.6950957515054322E-2</v>
      </c>
      <c r="L6167" t="s">
        <v>13</v>
      </c>
    </row>
    <row r="6168" spans="1:12" hidden="1" x14ac:dyDescent="0.3">
      <c r="A6168">
        <v>60</v>
      </c>
      <c r="B6168">
        <v>157</v>
      </c>
      <c r="C6168">
        <v>1</v>
      </c>
      <c r="D6168">
        <v>24</v>
      </c>
      <c r="E6168" t="s">
        <v>18</v>
      </c>
      <c r="F6168">
        <v>10</v>
      </c>
      <c r="G6168">
        <v>6</v>
      </c>
      <c r="J6168" s="1">
        <f t="shared" si="1369"/>
        <v>7.8539816339744835E-3</v>
      </c>
      <c r="K6168" s="2">
        <f t="shared" si="1374"/>
        <v>2.6728826664807165E-2</v>
      </c>
      <c r="L6168" t="s">
        <v>13</v>
      </c>
    </row>
    <row r="6169" spans="1:12" hidden="1" x14ac:dyDescent="0.3">
      <c r="A6169">
        <v>60</v>
      </c>
      <c r="B6169">
        <v>157</v>
      </c>
      <c r="C6169">
        <v>1</v>
      </c>
      <c r="D6169">
        <v>24</v>
      </c>
      <c r="E6169" t="s">
        <v>12</v>
      </c>
      <c r="F6169">
        <v>5</v>
      </c>
      <c r="G6169">
        <v>3</v>
      </c>
      <c r="J6169" s="1">
        <f t="shared" si="1369"/>
        <v>1.9634954084936209E-3</v>
      </c>
      <c r="K6169" s="2">
        <f>EXP(-9.7663+1.83097*LN(F6169)+1.09511*LN(G6169))</f>
        <v>3.6378364277704512E-3</v>
      </c>
      <c r="L6169" t="s">
        <v>13</v>
      </c>
    </row>
    <row r="6170" spans="1:12" hidden="1" x14ac:dyDescent="0.3">
      <c r="A6170">
        <v>60</v>
      </c>
      <c r="B6170">
        <v>157</v>
      </c>
      <c r="C6170">
        <v>1</v>
      </c>
      <c r="D6170">
        <v>24</v>
      </c>
      <c r="E6170" t="s">
        <v>18</v>
      </c>
      <c r="F6170">
        <v>10</v>
      </c>
      <c r="G6170">
        <v>5</v>
      </c>
      <c r="J6170" s="1">
        <f t="shared" si="1369"/>
        <v>7.8539816339744835E-3</v>
      </c>
      <c r="K6170" s="2">
        <f>EXP(-9.81042+1.86563*LN(F6170)+1.0563*LN(G6170))</f>
        <v>2.2046555420420225E-2</v>
      </c>
      <c r="L6170" t="s">
        <v>13</v>
      </c>
    </row>
    <row r="6171" spans="1:12" hidden="1" x14ac:dyDescent="0.3">
      <c r="A6171">
        <v>60</v>
      </c>
      <c r="B6171">
        <v>157</v>
      </c>
      <c r="C6171">
        <v>1</v>
      </c>
      <c r="D6171">
        <v>10</v>
      </c>
      <c r="E6171" t="s">
        <v>12</v>
      </c>
      <c r="F6171">
        <v>10</v>
      </c>
      <c r="G6171">
        <v>3</v>
      </c>
      <c r="J6171" s="1">
        <f t="shared" si="1369"/>
        <v>7.8539816339744835E-3</v>
      </c>
      <c r="K6171" s="2">
        <f t="shared" ref="K6171:K6172" si="1375">EXP(-9.7663+1.83097*LN(F6171)+1.09511*LN(G6171))</f>
        <v>1.2942556175112916E-2</v>
      </c>
      <c r="L6171" t="s">
        <v>13</v>
      </c>
    </row>
    <row r="6172" spans="1:12" hidden="1" x14ac:dyDescent="0.3">
      <c r="A6172">
        <v>60</v>
      </c>
      <c r="B6172">
        <v>157</v>
      </c>
      <c r="C6172">
        <v>1</v>
      </c>
      <c r="D6172">
        <v>14</v>
      </c>
      <c r="E6172" t="s">
        <v>14</v>
      </c>
      <c r="F6172">
        <v>5</v>
      </c>
      <c r="G6172">
        <v>3</v>
      </c>
      <c r="J6172" s="1">
        <f t="shared" si="1369"/>
        <v>1.9634954084936209E-3</v>
      </c>
      <c r="K6172" s="2">
        <f t="shared" si="1375"/>
        <v>3.6378364277704512E-3</v>
      </c>
      <c r="L6172" t="s">
        <v>13</v>
      </c>
    </row>
    <row r="6173" spans="1:12" hidden="1" x14ac:dyDescent="0.3">
      <c r="A6173">
        <v>60</v>
      </c>
      <c r="B6173">
        <v>157</v>
      </c>
      <c r="C6173">
        <v>1</v>
      </c>
      <c r="D6173">
        <v>24</v>
      </c>
      <c r="E6173" t="s">
        <v>18</v>
      </c>
      <c r="F6173">
        <v>10</v>
      </c>
      <c r="G6173">
        <v>3</v>
      </c>
      <c r="J6173" s="1">
        <f t="shared" si="1369"/>
        <v>7.8539816339744835E-3</v>
      </c>
      <c r="K6173" s="2">
        <f>EXP(-9.81042+1.86563*LN(F6173)+1.0563*LN(G6173))</f>
        <v>1.285292313179332E-2</v>
      </c>
      <c r="L6173" t="s">
        <v>13</v>
      </c>
    </row>
    <row r="6174" spans="1:12" hidden="1" x14ac:dyDescent="0.3">
      <c r="A6174">
        <v>60</v>
      </c>
      <c r="B6174">
        <v>157</v>
      </c>
      <c r="C6174">
        <v>1</v>
      </c>
      <c r="D6174">
        <v>24</v>
      </c>
      <c r="E6174" t="s">
        <v>12</v>
      </c>
      <c r="F6174">
        <v>15</v>
      </c>
      <c r="G6174">
        <v>3</v>
      </c>
      <c r="J6174" s="1">
        <f t="shared" si="1369"/>
        <v>1.7671458676442587E-2</v>
      </c>
      <c r="K6174" s="2">
        <f t="shared" ref="K6174:K6175" si="1376">EXP(-9.7663+1.83097*LN(F6174)+1.09511*LN(G6174))</f>
        <v>2.719179461263227E-2</v>
      </c>
      <c r="L6174" t="s">
        <v>13</v>
      </c>
    </row>
    <row r="6175" spans="1:12" hidden="1" x14ac:dyDescent="0.3">
      <c r="A6175">
        <v>60</v>
      </c>
      <c r="B6175">
        <v>157</v>
      </c>
      <c r="C6175">
        <v>1</v>
      </c>
      <c r="D6175">
        <v>24</v>
      </c>
      <c r="E6175" t="s">
        <v>12</v>
      </c>
      <c r="F6175">
        <v>10</v>
      </c>
      <c r="G6175">
        <v>3</v>
      </c>
      <c r="J6175" s="1">
        <f t="shared" si="1369"/>
        <v>7.8539816339744835E-3</v>
      </c>
      <c r="K6175" s="2">
        <f t="shared" si="1376"/>
        <v>1.2942556175112916E-2</v>
      </c>
      <c r="L6175" t="s">
        <v>13</v>
      </c>
    </row>
    <row r="6176" spans="1:12" hidden="1" x14ac:dyDescent="0.3">
      <c r="A6176">
        <v>60</v>
      </c>
      <c r="B6176">
        <v>157</v>
      </c>
      <c r="C6176">
        <v>1</v>
      </c>
      <c r="D6176">
        <v>24</v>
      </c>
      <c r="E6176" t="s">
        <v>18</v>
      </c>
      <c r="F6176">
        <v>5</v>
      </c>
      <c r="G6176">
        <v>6</v>
      </c>
      <c r="J6176" s="1">
        <f t="shared" si="1369"/>
        <v>1.9634954084936209E-3</v>
      </c>
      <c r="K6176" s="2">
        <f>EXP(-9.81042+1.86563*LN(F6176)+1.0563*LN(G6176))</f>
        <v>7.3344795804612326E-3</v>
      </c>
      <c r="L6176" t="s">
        <v>13</v>
      </c>
    </row>
    <row r="6177" spans="1:12" hidden="1" x14ac:dyDescent="0.3">
      <c r="A6177">
        <v>60</v>
      </c>
      <c r="B6177">
        <v>157</v>
      </c>
      <c r="C6177">
        <v>1</v>
      </c>
      <c r="D6177">
        <v>10</v>
      </c>
      <c r="E6177" t="s">
        <v>12</v>
      </c>
      <c r="F6177">
        <v>5</v>
      </c>
      <c r="G6177">
        <v>3</v>
      </c>
      <c r="J6177" s="1">
        <f t="shared" si="1369"/>
        <v>1.9634954084936209E-3</v>
      </c>
      <c r="K6177" s="2">
        <f>EXP(-9.7663+1.83097*LN(F6177)+1.09511*LN(G6177))</f>
        <v>3.6378364277704512E-3</v>
      </c>
      <c r="L6177" t="s">
        <v>13</v>
      </c>
    </row>
    <row r="6178" spans="1:12" hidden="1" x14ac:dyDescent="0.3">
      <c r="A6178">
        <v>60</v>
      </c>
      <c r="B6178">
        <v>157</v>
      </c>
      <c r="C6178">
        <v>1</v>
      </c>
      <c r="D6178">
        <v>24</v>
      </c>
      <c r="E6178" t="s">
        <v>18</v>
      </c>
      <c r="F6178">
        <v>5</v>
      </c>
      <c r="G6178">
        <v>3</v>
      </c>
      <c r="J6178" s="1">
        <f t="shared" si="1369"/>
        <v>1.9634954084936209E-3</v>
      </c>
      <c r="K6178" s="2">
        <f t="shared" ref="K6178:K6179" si="1377">EXP(-9.81042+1.86563*LN(F6178)+1.0563*LN(G6178))</f>
        <v>3.5268851656513989E-3</v>
      </c>
      <c r="L6178" t="s">
        <v>13</v>
      </c>
    </row>
    <row r="6179" spans="1:12" hidden="1" x14ac:dyDescent="0.3">
      <c r="A6179">
        <v>60</v>
      </c>
      <c r="B6179">
        <v>157</v>
      </c>
      <c r="C6179">
        <v>1</v>
      </c>
      <c r="D6179">
        <v>24</v>
      </c>
      <c r="E6179" t="s">
        <v>18</v>
      </c>
      <c r="F6179">
        <v>10</v>
      </c>
      <c r="G6179">
        <v>6</v>
      </c>
      <c r="J6179" s="1">
        <f t="shared" si="1369"/>
        <v>7.8539816339744835E-3</v>
      </c>
      <c r="K6179" s="2">
        <f t="shared" si="1377"/>
        <v>2.6728826664807165E-2</v>
      </c>
      <c r="L6179" t="s">
        <v>13</v>
      </c>
    </row>
    <row r="6180" spans="1:12" hidden="1" x14ac:dyDescent="0.3">
      <c r="A6180">
        <v>60</v>
      </c>
      <c r="B6180">
        <v>157</v>
      </c>
      <c r="C6180">
        <v>1</v>
      </c>
      <c r="D6180">
        <v>22</v>
      </c>
      <c r="E6180" t="s">
        <v>15</v>
      </c>
      <c r="F6180">
        <v>5</v>
      </c>
      <c r="G6180">
        <v>3</v>
      </c>
      <c r="J6180" s="1">
        <f t="shared" si="1369"/>
        <v>1.9634954084936209E-3</v>
      </c>
      <c r="K6180" s="2">
        <f t="shared" ref="K6180:K6190" si="1378">EXP(-9.7663+1.83097*LN(F6180)+1.09511*LN(G6180))</f>
        <v>3.6378364277704512E-3</v>
      </c>
      <c r="L6180" t="s">
        <v>13</v>
      </c>
    </row>
    <row r="6181" spans="1:12" hidden="1" x14ac:dyDescent="0.3">
      <c r="A6181">
        <v>60</v>
      </c>
      <c r="B6181">
        <v>157</v>
      </c>
      <c r="C6181">
        <v>1</v>
      </c>
      <c r="D6181">
        <v>24</v>
      </c>
      <c r="E6181" t="s">
        <v>12</v>
      </c>
      <c r="F6181">
        <v>15</v>
      </c>
      <c r="G6181">
        <v>3</v>
      </c>
      <c r="J6181" s="1">
        <f t="shared" si="1369"/>
        <v>1.7671458676442587E-2</v>
      </c>
      <c r="K6181" s="2">
        <f t="shared" si="1378"/>
        <v>2.719179461263227E-2</v>
      </c>
      <c r="L6181" t="s">
        <v>13</v>
      </c>
    </row>
    <row r="6182" spans="1:12" hidden="1" x14ac:dyDescent="0.3">
      <c r="A6182">
        <v>60</v>
      </c>
      <c r="B6182">
        <v>157</v>
      </c>
      <c r="C6182">
        <v>1</v>
      </c>
      <c r="D6182">
        <v>10</v>
      </c>
      <c r="E6182" t="s">
        <v>12</v>
      </c>
      <c r="F6182">
        <v>25</v>
      </c>
      <c r="G6182">
        <v>6</v>
      </c>
      <c r="J6182" s="1">
        <f t="shared" si="1369"/>
        <v>4.9087385212340517E-2</v>
      </c>
      <c r="K6182" s="2">
        <f t="shared" si="1378"/>
        <v>0.14801210491524977</v>
      </c>
      <c r="L6182" t="s">
        <v>17</v>
      </c>
    </row>
    <row r="6183" spans="1:12" hidden="1" x14ac:dyDescent="0.3">
      <c r="A6183">
        <v>60</v>
      </c>
      <c r="B6183">
        <v>157</v>
      </c>
      <c r="C6183">
        <v>1</v>
      </c>
      <c r="D6183">
        <v>24</v>
      </c>
      <c r="E6183" t="s">
        <v>15</v>
      </c>
      <c r="F6183">
        <v>5</v>
      </c>
      <c r="G6183">
        <v>3</v>
      </c>
      <c r="J6183" s="1">
        <f t="shared" si="1369"/>
        <v>1.9634954084936209E-3</v>
      </c>
      <c r="K6183" s="2">
        <f t="shared" si="1378"/>
        <v>3.6378364277704512E-3</v>
      </c>
      <c r="L6183" t="s">
        <v>13</v>
      </c>
    </row>
    <row r="6184" spans="1:12" hidden="1" x14ac:dyDescent="0.3">
      <c r="A6184">
        <v>60</v>
      </c>
      <c r="B6184">
        <v>157</v>
      </c>
      <c r="C6184">
        <v>1</v>
      </c>
      <c r="D6184">
        <v>24</v>
      </c>
      <c r="E6184" t="s">
        <v>15</v>
      </c>
      <c r="F6184">
        <v>10</v>
      </c>
      <c r="G6184">
        <v>3</v>
      </c>
      <c r="J6184" s="1">
        <f t="shared" si="1369"/>
        <v>7.8539816339744835E-3</v>
      </c>
      <c r="K6184" s="2">
        <f t="shared" si="1378"/>
        <v>1.2942556175112916E-2</v>
      </c>
      <c r="L6184" t="s">
        <v>13</v>
      </c>
    </row>
    <row r="6185" spans="1:12" hidden="1" x14ac:dyDescent="0.3">
      <c r="A6185">
        <v>60</v>
      </c>
      <c r="B6185">
        <v>157</v>
      </c>
      <c r="C6185">
        <v>1</v>
      </c>
      <c r="D6185">
        <v>24</v>
      </c>
      <c r="E6185" t="s">
        <v>15</v>
      </c>
      <c r="F6185">
        <v>15</v>
      </c>
      <c r="G6185">
        <v>3</v>
      </c>
      <c r="J6185" s="1">
        <f t="shared" si="1369"/>
        <v>1.7671458676442587E-2</v>
      </c>
      <c r="K6185" s="2">
        <f t="shared" si="1378"/>
        <v>2.719179461263227E-2</v>
      </c>
      <c r="L6185" t="s">
        <v>13</v>
      </c>
    </row>
    <row r="6186" spans="1:12" hidden="1" x14ac:dyDescent="0.3">
      <c r="A6186">
        <v>60</v>
      </c>
      <c r="B6186">
        <v>157</v>
      </c>
      <c r="C6186">
        <v>1</v>
      </c>
      <c r="D6186">
        <v>24</v>
      </c>
      <c r="E6186" t="s">
        <v>15</v>
      </c>
      <c r="F6186">
        <v>10</v>
      </c>
      <c r="G6186">
        <v>3</v>
      </c>
      <c r="J6186" s="1">
        <f t="shared" si="1369"/>
        <v>7.8539816339744835E-3</v>
      </c>
      <c r="K6186" s="2">
        <f t="shared" si="1378"/>
        <v>1.2942556175112916E-2</v>
      </c>
      <c r="L6186" t="s">
        <v>13</v>
      </c>
    </row>
    <row r="6187" spans="1:12" hidden="1" x14ac:dyDescent="0.3">
      <c r="A6187">
        <v>60</v>
      </c>
      <c r="B6187">
        <v>157</v>
      </c>
      <c r="C6187">
        <v>1</v>
      </c>
      <c r="D6187">
        <v>24</v>
      </c>
      <c r="E6187" t="s">
        <v>15</v>
      </c>
      <c r="F6187">
        <v>5</v>
      </c>
      <c r="G6187">
        <v>3</v>
      </c>
      <c r="J6187" s="1">
        <f t="shared" si="1369"/>
        <v>1.9634954084936209E-3</v>
      </c>
      <c r="K6187" s="2">
        <f t="shared" si="1378"/>
        <v>3.6378364277704512E-3</v>
      </c>
      <c r="L6187" t="s">
        <v>13</v>
      </c>
    </row>
    <row r="6188" spans="1:12" hidden="1" x14ac:dyDescent="0.3">
      <c r="A6188">
        <v>60</v>
      </c>
      <c r="B6188">
        <v>157</v>
      </c>
      <c r="C6188">
        <v>1</v>
      </c>
      <c r="D6188">
        <v>22</v>
      </c>
      <c r="E6188" t="s">
        <v>15</v>
      </c>
      <c r="F6188">
        <v>5</v>
      </c>
      <c r="G6188">
        <v>3</v>
      </c>
      <c r="J6188" s="1">
        <f t="shared" si="1369"/>
        <v>1.9634954084936209E-3</v>
      </c>
      <c r="K6188" s="2">
        <f t="shared" si="1378"/>
        <v>3.6378364277704512E-3</v>
      </c>
      <c r="L6188" t="s">
        <v>13</v>
      </c>
    </row>
    <row r="6189" spans="1:12" hidden="1" x14ac:dyDescent="0.3">
      <c r="A6189">
        <v>60</v>
      </c>
      <c r="B6189">
        <v>157</v>
      </c>
      <c r="C6189">
        <v>1</v>
      </c>
      <c r="D6189">
        <v>10</v>
      </c>
      <c r="E6189" t="s">
        <v>12</v>
      </c>
      <c r="F6189">
        <v>5</v>
      </c>
      <c r="G6189">
        <v>3</v>
      </c>
      <c r="J6189" s="1">
        <f t="shared" si="1369"/>
        <v>1.9634954084936209E-3</v>
      </c>
      <c r="K6189" s="2">
        <f t="shared" si="1378"/>
        <v>3.6378364277704512E-3</v>
      </c>
      <c r="L6189" t="s">
        <v>13</v>
      </c>
    </row>
    <row r="6190" spans="1:12" hidden="1" x14ac:dyDescent="0.3">
      <c r="A6190">
        <v>60</v>
      </c>
      <c r="B6190">
        <v>157</v>
      </c>
      <c r="C6190">
        <v>1</v>
      </c>
      <c r="D6190">
        <v>14</v>
      </c>
      <c r="E6190" t="s">
        <v>14</v>
      </c>
      <c r="F6190">
        <v>5</v>
      </c>
      <c r="G6190">
        <v>3</v>
      </c>
      <c r="J6190" s="1">
        <f t="shared" si="1369"/>
        <v>1.9634954084936209E-3</v>
      </c>
      <c r="K6190" s="2">
        <f t="shared" si="1378"/>
        <v>3.6378364277704512E-3</v>
      </c>
      <c r="L6190" t="s">
        <v>13</v>
      </c>
    </row>
    <row r="6191" spans="1:12" hidden="1" x14ac:dyDescent="0.3">
      <c r="A6191">
        <v>60</v>
      </c>
      <c r="B6191">
        <v>157</v>
      </c>
      <c r="C6191">
        <v>1</v>
      </c>
      <c r="D6191">
        <v>24</v>
      </c>
      <c r="E6191" t="s">
        <v>18</v>
      </c>
      <c r="F6191">
        <v>10</v>
      </c>
      <c r="G6191">
        <v>3</v>
      </c>
      <c r="J6191" s="1">
        <f t="shared" si="1369"/>
        <v>7.8539816339744835E-3</v>
      </c>
      <c r="K6191" s="2">
        <f>EXP(-9.81042+1.86563*LN(F6191)+1.0563*LN(G6191))</f>
        <v>1.285292313179332E-2</v>
      </c>
      <c r="L6191" t="s">
        <v>13</v>
      </c>
    </row>
    <row r="6192" spans="1:12" hidden="1" x14ac:dyDescent="0.3">
      <c r="A6192">
        <v>60</v>
      </c>
      <c r="B6192">
        <v>157</v>
      </c>
      <c r="C6192">
        <v>1</v>
      </c>
      <c r="D6192">
        <v>10</v>
      </c>
      <c r="E6192" t="s">
        <v>12</v>
      </c>
      <c r="F6192">
        <v>25</v>
      </c>
      <c r="G6192">
        <v>6</v>
      </c>
      <c r="J6192" s="1">
        <f t="shared" si="1369"/>
        <v>4.9087385212340517E-2</v>
      </c>
      <c r="K6192" s="2">
        <f t="shared" ref="K6192:K6193" si="1379">EXP(-9.7663+1.83097*LN(F6192)+1.09511*LN(G6192))</f>
        <v>0.14801210491524977</v>
      </c>
      <c r="L6192" t="s">
        <v>17</v>
      </c>
    </row>
    <row r="6193" spans="1:12" hidden="1" x14ac:dyDescent="0.3">
      <c r="A6193">
        <v>60</v>
      </c>
      <c r="B6193">
        <v>157</v>
      </c>
      <c r="C6193">
        <v>1</v>
      </c>
      <c r="D6193">
        <v>24</v>
      </c>
      <c r="E6193" t="s">
        <v>12</v>
      </c>
      <c r="F6193">
        <v>5</v>
      </c>
      <c r="G6193">
        <v>3</v>
      </c>
      <c r="J6193" s="1">
        <f t="shared" si="1369"/>
        <v>1.9634954084936209E-3</v>
      </c>
      <c r="K6193" s="2">
        <f t="shared" si="1379"/>
        <v>3.6378364277704512E-3</v>
      </c>
      <c r="L6193" t="s">
        <v>13</v>
      </c>
    </row>
    <row r="6194" spans="1:12" hidden="1" x14ac:dyDescent="0.3">
      <c r="A6194">
        <v>60</v>
      </c>
      <c r="B6194">
        <v>157</v>
      </c>
      <c r="C6194">
        <v>1</v>
      </c>
      <c r="D6194">
        <v>24</v>
      </c>
      <c r="E6194" t="s">
        <v>18</v>
      </c>
      <c r="F6194">
        <v>10</v>
      </c>
      <c r="G6194">
        <v>5</v>
      </c>
      <c r="J6194" s="1">
        <f t="shared" si="1369"/>
        <v>7.8539816339744835E-3</v>
      </c>
      <c r="K6194" s="2">
        <f>EXP(-9.81042+1.86563*LN(F6194)+1.0563*LN(G6194))</f>
        <v>2.2046555420420225E-2</v>
      </c>
      <c r="L6194" t="s">
        <v>13</v>
      </c>
    </row>
    <row r="6195" spans="1:12" hidden="1" x14ac:dyDescent="0.3">
      <c r="A6195">
        <v>60</v>
      </c>
      <c r="B6195">
        <v>157</v>
      </c>
      <c r="C6195">
        <v>1</v>
      </c>
      <c r="D6195">
        <v>24</v>
      </c>
      <c r="E6195" t="s">
        <v>12</v>
      </c>
      <c r="F6195">
        <v>15</v>
      </c>
      <c r="G6195">
        <v>3</v>
      </c>
      <c r="J6195" s="1">
        <f t="shared" si="1369"/>
        <v>1.7671458676442587E-2</v>
      </c>
      <c r="K6195" s="2">
        <f t="shared" ref="K6195:K6206" si="1380">EXP(-9.7663+1.83097*LN(F6195)+1.09511*LN(G6195))</f>
        <v>2.719179461263227E-2</v>
      </c>
      <c r="L6195" t="s">
        <v>13</v>
      </c>
    </row>
    <row r="6196" spans="1:12" hidden="1" x14ac:dyDescent="0.3">
      <c r="A6196">
        <v>60</v>
      </c>
      <c r="B6196">
        <v>165</v>
      </c>
      <c r="C6196">
        <v>1</v>
      </c>
      <c r="D6196">
        <v>22</v>
      </c>
      <c r="E6196" t="s">
        <v>15</v>
      </c>
      <c r="F6196">
        <v>5</v>
      </c>
      <c r="G6196">
        <v>3</v>
      </c>
      <c r="J6196" s="1">
        <f t="shared" si="1369"/>
        <v>1.9634954084936209E-3</v>
      </c>
      <c r="K6196" s="2">
        <f t="shared" si="1380"/>
        <v>3.6378364277704512E-3</v>
      </c>
      <c r="L6196" t="s">
        <v>13</v>
      </c>
    </row>
    <row r="6197" spans="1:12" hidden="1" x14ac:dyDescent="0.3">
      <c r="A6197">
        <v>60</v>
      </c>
      <c r="B6197">
        <v>165</v>
      </c>
      <c r="C6197">
        <v>1</v>
      </c>
      <c r="D6197">
        <v>24</v>
      </c>
      <c r="E6197" t="s">
        <v>12</v>
      </c>
      <c r="F6197">
        <v>15</v>
      </c>
      <c r="G6197">
        <v>3</v>
      </c>
      <c r="J6197" s="1">
        <f t="shared" si="1369"/>
        <v>1.7671458676442587E-2</v>
      </c>
      <c r="K6197" s="2">
        <f t="shared" si="1380"/>
        <v>2.719179461263227E-2</v>
      </c>
      <c r="L6197" t="s">
        <v>13</v>
      </c>
    </row>
    <row r="6198" spans="1:12" hidden="1" x14ac:dyDescent="0.3">
      <c r="A6198">
        <v>60</v>
      </c>
      <c r="B6198">
        <v>165</v>
      </c>
      <c r="C6198">
        <v>1</v>
      </c>
      <c r="D6198">
        <v>10</v>
      </c>
      <c r="E6198" t="s">
        <v>12</v>
      </c>
      <c r="F6198">
        <v>25</v>
      </c>
      <c r="G6198">
        <v>6</v>
      </c>
      <c r="J6198" s="1">
        <f t="shared" si="1369"/>
        <v>4.9087385212340517E-2</v>
      </c>
      <c r="K6198" s="2">
        <f t="shared" si="1380"/>
        <v>0.14801210491524977</v>
      </c>
      <c r="L6198" t="s">
        <v>17</v>
      </c>
    </row>
    <row r="6199" spans="1:12" hidden="1" x14ac:dyDescent="0.3">
      <c r="A6199">
        <v>60</v>
      </c>
      <c r="B6199">
        <v>165</v>
      </c>
      <c r="C6199">
        <v>1</v>
      </c>
      <c r="D6199">
        <v>24</v>
      </c>
      <c r="E6199" t="s">
        <v>15</v>
      </c>
      <c r="F6199">
        <v>5</v>
      </c>
      <c r="G6199">
        <v>3</v>
      </c>
      <c r="J6199" s="1">
        <f t="shared" si="1369"/>
        <v>1.9634954084936209E-3</v>
      </c>
      <c r="K6199" s="2">
        <f t="shared" si="1380"/>
        <v>3.6378364277704512E-3</v>
      </c>
      <c r="L6199" t="s">
        <v>13</v>
      </c>
    </row>
    <row r="6200" spans="1:12" hidden="1" x14ac:dyDescent="0.3">
      <c r="A6200">
        <v>60</v>
      </c>
      <c r="B6200">
        <v>165</v>
      </c>
      <c r="C6200">
        <v>1</v>
      </c>
      <c r="D6200">
        <v>24</v>
      </c>
      <c r="E6200" t="s">
        <v>15</v>
      </c>
      <c r="F6200">
        <v>10</v>
      </c>
      <c r="G6200">
        <v>3</v>
      </c>
      <c r="J6200" s="1">
        <f t="shared" si="1369"/>
        <v>7.8539816339744835E-3</v>
      </c>
      <c r="K6200" s="2">
        <f t="shared" si="1380"/>
        <v>1.2942556175112916E-2</v>
      </c>
      <c r="L6200" t="s">
        <v>13</v>
      </c>
    </row>
    <row r="6201" spans="1:12" hidden="1" x14ac:dyDescent="0.3">
      <c r="A6201">
        <v>60</v>
      </c>
      <c r="B6201">
        <v>165</v>
      </c>
      <c r="C6201">
        <v>1</v>
      </c>
      <c r="D6201">
        <v>24</v>
      </c>
      <c r="E6201" t="s">
        <v>15</v>
      </c>
      <c r="F6201">
        <v>15</v>
      </c>
      <c r="G6201">
        <v>3</v>
      </c>
      <c r="J6201" s="1">
        <f t="shared" si="1369"/>
        <v>1.7671458676442587E-2</v>
      </c>
      <c r="K6201" s="2">
        <f t="shared" si="1380"/>
        <v>2.719179461263227E-2</v>
      </c>
      <c r="L6201" t="s">
        <v>13</v>
      </c>
    </row>
    <row r="6202" spans="1:12" hidden="1" x14ac:dyDescent="0.3">
      <c r="A6202">
        <v>60</v>
      </c>
      <c r="B6202">
        <v>165</v>
      </c>
      <c r="C6202">
        <v>1</v>
      </c>
      <c r="D6202">
        <v>24</v>
      </c>
      <c r="E6202" t="s">
        <v>15</v>
      </c>
      <c r="F6202">
        <v>10</v>
      </c>
      <c r="G6202">
        <v>3</v>
      </c>
      <c r="J6202" s="1">
        <f t="shared" si="1369"/>
        <v>7.8539816339744835E-3</v>
      </c>
      <c r="K6202" s="2">
        <f t="shared" si="1380"/>
        <v>1.2942556175112916E-2</v>
      </c>
      <c r="L6202" t="s">
        <v>13</v>
      </c>
    </row>
    <row r="6203" spans="1:12" hidden="1" x14ac:dyDescent="0.3">
      <c r="A6203">
        <v>60</v>
      </c>
      <c r="B6203">
        <v>165</v>
      </c>
      <c r="C6203">
        <v>1</v>
      </c>
      <c r="D6203">
        <v>24</v>
      </c>
      <c r="E6203" t="s">
        <v>15</v>
      </c>
      <c r="F6203">
        <v>5</v>
      </c>
      <c r="G6203">
        <v>3</v>
      </c>
      <c r="J6203" s="1">
        <f t="shared" si="1369"/>
        <v>1.9634954084936209E-3</v>
      </c>
      <c r="K6203" s="2">
        <f t="shared" si="1380"/>
        <v>3.6378364277704512E-3</v>
      </c>
      <c r="L6203" t="s">
        <v>13</v>
      </c>
    </row>
    <row r="6204" spans="1:12" hidden="1" x14ac:dyDescent="0.3">
      <c r="A6204">
        <v>60</v>
      </c>
      <c r="B6204">
        <v>165</v>
      </c>
      <c r="C6204">
        <v>1</v>
      </c>
      <c r="D6204">
        <v>22</v>
      </c>
      <c r="E6204" t="s">
        <v>15</v>
      </c>
      <c r="F6204">
        <v>5</v>
      </c>
      <c r="G6204">
        <v>3</v>
      </c>
      <c r="J6204" s="1">
        <f t="shared" si="1369"/>
        <v>1.9634954084936209E-3</v>
      </c>
      <c r="K6204" s="2">
        <f t="shared" si="1380"/>
        <v>3.6378364277704512E-3</v>
      </c>
      <c r="L6204" t="s">
        <v>13</v>
      </c>
    </row>
    <row r="6205" spans="1:12" hidden="1" x14ac:dyDescent="0.3">
      <c r="A6205">
        <v>60</v>
      </c>
      <c r="B6205">
        <v>165</v>
      </c>
      <c r="C6205">
        <v>1</v>
      </c>
      <c r="D6205">
        <v>10</v>
      </c>
      <c r="E6205" t="s">
        <v>12</v>
      </c>
      <c r="F6205">
        <v>5</v>
      </c>
      <c r="G6205">
        <v>3</v>
      </c>
      <c r="J6205" s="1">
        <f t="shared" si="1369"/>
        <v>1.9634954084936209E-3</v>
      </c>
      <c r="K6205" s="2">
        <f t="shared" si="1380"/>
        <v>3.6378364277704512E-3</v>
      </c>
      <c r="L6205" t="s">
        <v>13</v>
      </c>
    </row>
    <row r="6206" spans="1:12" hidden="1" x14ac:dyDescent="0.3">
      <c r="A6206">
        <v>60</v>
      </c>
      <c r="B6206">
        <v>165</v>
      </c>
      <c r="C6206">
        <v>1</v>
      </c>
      <c r="D6206">
        <v>14</v>
      </c>
      <c r="E6206" t="s">
        <v>14</v>
      </c>
      <c r="F6206">
        <v>5</v>
      </c>
      <c r="G6206">
        <v>3</v>
      </c>
      <c r="J6206" s="1">
        <f t="shared" si="1369"/>
        <v>1.9634954084936209E-3</v>
      </c>
      <c r="K6206" s="2">
        <f t="shared" si="1380"/>
        <v>3.6378364277704512E-3</v>
      </c>
      <c r="L6206" t="s">
        <v>13</v>
      </c>
    </row>
    <row r="6207" spans="1:12" hidden="1" x14ac:dyDescent="0.3">
      <c r="A6207">
        <v>60</v>
      </c>
      <c r="B6207">
        <v>165</v>
      </c>
      <c r="C6207">
        <v>1</v>
      </c>
      <c r="D6207">
        <v>24</v>
      </c>
      <c r="E6207" t="s">
        <v>18</v>
      </c>
      <c r="F6207">
        <v>10</v>
      </c>
      <c r="G6207">
        <v>3</v>
      </c>
      <c r="J6207" s="1">
        <f t="shared" si="1369"/>
        <v>7.8539816339744835E-3</v>
      </c>
      <c r="K6207" s="2">
        <f>EXP(-9.81042+1.86563*LN(F6207)+1.0563*LN(G6207))</f>
        <v>1.285292313179332E-2</v>
      </c>
      <c r="L6207" t="s">
        <v>13</v>
      </c>
    </row>
    <row r="6208" spans="1:12" hidden="1" x14ac:dyDescent="0.3">
      <c r="A6208">
        <v>60</v>
      </c>
      <c r="B6208">
        <v>165</v>
      </c>
      <c r="C6208">
        <v>1</v>
      </c>
      <c r="D6208">
        <v>10</v>
      </c>
      <c r="E6208" t="s">
        <v>12</v>
      </c>
      <c r="F6208">
        <v>25</v>
      </c>
      <c r="G6208">
        <v>6</v>
      </c>
      <c r="J6208" s="1">
        <f t="shared" si="1369"/>
        <v>4.9087385212340517E-2</v>
      </c>
      <c r="K6208" s="2">
        <f t="shared" ref="K6208:K6209" si="1381">EXP(-9.7663+1.83097*LN(F6208)+1.09511*LN(G6208))</f>
        <v>0.14801210491524977</v>
      </c>
      <c r="L6208" t="s">
        <v>17</v>
      </c>
    </row>
    <row r="6209" spans="1:12" hidden="1" x14ac:dyDescent="0.3">
      <c r="A6209">
        <v>60</v>
      </c>
      <c r="B6209">
        <v>165</v>
      </c>
      <c r="C6209">
        <v>1</v>
      </c>
      <c r="D6209">
        <v>24</v>
      </c>
      <c r="E6209" t="s">
        <v>12</v>
      </c>
      <c r="F6209">
        <v>5</v>
      </c>
      <c r="G6209">
        <v>3</v>
      </c>
      <c r="J6209" s="1">
        <f t="shared" si="1369"/>
        <v>1.9634954084936209E-3</v>
      </c>
      <c r="K6209" s="2">
        <f t="shared" si="1381"/>
        <v>3.6378364277704512E-3</v>
      </c>
      <c r="L6209" t="s">
        <v>13</v>
      </c>
    </row>
    <row r="6210" spans="1:12" hidden="1" x14ac:dyDescent="0.3">
      <c r="A6210">
        <v>60</v>
      </c>
      <c r="B6210">
        <v>165</v>
      </c>
      <c r="C6210">
        <v>1</v>
      </c>
      <c r="D6210">
        <v>24</v>
      </c>
      <c r="E6210" t="s">
        <v>18</v>
      </c>
      <c r="F6210">
        <v>10</v>
      </c>
      <c r="G6210">
        <v>5</v>
      </c>
      <c r="J6210" s="1">
        <f t="shared" si="1369"/>
        <v>7.8539816339744835E-3</v>
      </c>
      <c r="K6210" s="2">
        <f>EXP(-9.81042+1.86563*LN(F6210)+1.0563*LN(G6210))</f>
        <v>2.2046555420420225E-2</v>
      </c>
      <c r="L6210" t="s">
        <v>13</v>
      </c>
    </row>
    <row r="6211" spans="1:12" hidden="1" x14ac:dyDescent="0.3">
      <c r="A6211">
        <v>60</v>
      </c>
      <c r="B6211">
        <v>165</v>
      </c>
      <c r="C6211">
        <v>1</v>
      </c>
      <c r="D6211">
        <v>24</v>
      </c>
      <c r="E6211" t="s">
        <v>12</v>
      </c>
      <c r="F6211">
        <v>15</v>
      </c>
      <c r="G6211">
        <v>3</v>
      </c>
      <c r="J6211" s="1">
        <f t="shared" ref="J6211:J6274" si="1382">((F6211*F6211/10000)*(PI()/4*C6211))</f>
        <v>1.7671458676442587E-2</v>
      </c>
      <c r="K6211" s="2">
        <f>EXP(-9.7663+1.83097*LN(F6211)+1.09511*LN(G6211))</f>
        <v>2.719179461263227E-2</v>
      </c>
      <c r="L6211" t="s">
        <v>13</v>
      </c>
    </row>
    <row r="6212" spans="1:12" hidden="1" x14ac:dyDescent="0.3">
      <c r="A6212">
        <v>60</v>
      </c>
      <c r="B6212">
        <v>165</v>
      </c>
      <c r="C6212">
        <v>1</v>
      </c>
      <c r="D6212">
        <v>24</v>
      </c>
      <c r="E6212" t="s">
        <v>18</v>
      </c>
      <c r="F6212">
        <v>15</v>
      </c>
      <c r="G6212">
        <v>6</v>
      </c>
      <c r="J6212" s="1">
        <f t="shared" si="1382"/>
        <v>1.7671458676442587E-2</v>
      </c>
      <c r="K6212" s="2">
        <f t="shared" ref="K6212:K6213" si="1383">EXP(-9.81042+1.86563*LN(F6212)+1.0563*LN(G6212))</f>
        <v>5.6950957515054322E-2</v>
      </c>
      <c r="L6212" t="s">
        <v>13</v>
      </c>
    </row>
    <row r="6213" spans="1:12" hidden="1" x14ac:dyDescent="0.3">
      <c r="A6213">
        <v>60</v>
      </c>
      <c r="B6213">
        <v>165</v>
      </c>
      <c r="C6213">
        <v>1</v>
      </c>
      <c r="D6213">
        <v>24</v>
      </c>
      <c r="E6213" t="s">
        <v>18</v>
      </c>
      <c r="F6213">
        <v>10</v>
      </c>
      <c r="G6213">
        <v>6</v>
      </c>
      <c r="J6213" s="1">
        <f t="shared" si="1382"/>
        <v>7.8539816339744835E-3</v>
      </c>
      <c r="K6213" s="2">
        <f t="shared" si="1383"/>
        <v>2.6728826664807165E-2</v>
      </c>
      <c r="L6213" t="s">
        <v>13</v>
      </c>
    </row>
    <row r="6214" spans="1:12" hidden="1" x14ac:dyDescent="0.3">
      <c r="A6214">
        <v>60</v>
      </c>
      <c r="B6214">
        <v>165</v>
      </c>
      <c r="C6214">
        <v>1</v>
      </c>
      <c r="D6214">
        <v>24</v>
      </c>
      <c r="E6214" t="s">
        <v>12</v>
      </c>
      <c r="F6214">
        <v>5</v>
      </c>
      <c r="G6214">
        <v>3</v>
      </c>
      <c r="J6214" s="1">
        <f t="shared" si="1382"/>
        <v>1.9634954084936209E-3</v>
      </c>
      <c r="K6214" s="2">
        <f>EXP(-9.7663+1.83097*LN(F6214)+1.09511*LN(G6214))</f>
        <v>3.6378364277704512E-3</v>
      </c>
      <c r="L6214" t="s">
        <v>13</v>
      </c>
    </row>
    <row r="6215" spans="1:12" hidden="1" x14ac:dyDescent="0.3">
      <c r="A6215">
        <v>60</v>
      </c>
      <c r="B6215">
        <v>165</v>
      </c>
      <c r="C6215">
        <v>1</v>
      </c>
      <c r="D6215">
        <v>24</v>
      </c>
      <c r="E6215" t="s">
        <v>18</v>
      </c>
      <c r="F6215">
        <v>10</v>
      </c>
      <c r="G6215">
        <v>5</v>
      </c>
      <c r="J6215" s="1">
        <f t="shared" si="1382"/>
        <v>7.8539816339744835E-3</v>
      </c>
      <c r="K6215" s="2">
        <f>EXP(-9.81042+1.86563*LN(F6215)+1.0563*LN(G6215))</f>
        <v>2.2046555420420225E-2</v>
      </c>
      <c r="L6215" t="s">
        <v>13</v>
      </c>
    </row>
    <row r="6216" spans="1:12" hidden="1" x14ac:dyDescent="0.3">
      <c r="A6216">
        <v>60</v>
      </c>
      <c r="B6216">
        <v>165</v>
      </c>
      <c r="C6216">
        <v>1</v>
      </c>
      <c r="D6216">
        <v>24</v>
      </c>
      <c r="E6216" t="s">
        <v>12</v>
      </c>
      <c r="F6216">
        <v>10</v>
      </c>
      <c r="G6216">
        <v>3</v>
      </c>
      <c r="J6216" s="1">
        <f t="shared" si="1382"/>
        <v>7.8539816339744835E-3</v>
      </c>
      <c r="K6216" s="2">
        <f t="shared" ref="K6216:K6219" si="1384">EXP(-9.7663+1.83097*LN(F6216)+1.09511*LN(G6216))</f>
        <v>1.2942556175112916E-2</v>
      </c>
      <c r="L6216" t="s">
        <v>13</v>
      </c>
    </row>
    <row r="6217" spans="1:12" hidden="1" x14ac:dyDescent="0.3">
      <c r="A6217">
        <v>60</v>
      </c>
      <c r="B6217">
        <v>165</v>
      </c>
      <c r="C6217">
        <v>1</v>
      </c>
      <c r="D6217">
        <v>24</v>
      </c>
      <c r="E6217" t="s">
        <v>12</v>
      </c>
      <c r="F6217">
        <v>10</v>
      </c>
      <c r="G6217">
        <v>3</v>
      </c>
      <c r="J6217" s="1">
        <f t="shared" si="1382"/>
        <v>7.8539816339744835E-3</v>
      </c>
      <c r="K6217" s="2">
        <f t="shared" si="1384"/>
        <v>1.2942556175112916E-2</v>
      </c>
      <c r="L6217" t="s">
        <v>13</v>
      </c>
    </row>
    <row r="6218" spans="1:12" hidden="1" x14ac:dyDescent="0.3">
      <c r="A6218">
        <v>60</v>
      </c>
      <c r="B6218">
        <v>165</v>
      </c>
      <c r="C6218">
        <v>1</v>
      </c>
      <c r="D6218">
        <v>24</v>
      </c>
      <c r="E6218" t="s">
        <v>12</v>
      </c>
      <c r="F6218">
        <v>15</v>
      </c>
      <c r="G6218">
        <v>3</v>
      </c>
      <c r="J6218" s="1">
        <f t="shared" si="1382"/>
        <v>1.7671458676442587E-2</v>
      </c>
      <c r="K6218" s="2">
        <f t="shared" si="1384"/>
        <v>2.719179461263227E-2</v>
      </c>
      <c r="L6218" t="s">
        <v>13</v>
      </c>
    </row>
    <row r="6219" spans="1:12" hidden="1" x14ac:dyDescent="0.3">
      <c r="A6219">
        <v>60</v>
      </c>
      <c r="B6219">
        <v>165</v>
      </c>
      <c r="C6219">
        <v>1</v>
      </c>
      <c r="D6219">
        <v>10</v>
      </c>
      <c r="E6219" t="s">
        <v>12</v>
      </c>
      <c r="F6219">
        <v>5</v>
      </c>
      <c r="G6219">
        <v>3</v>
      </c>
      <c r="J6219" s="1">
        <f t="shared" si="1382"/>
        <v>1.9634954084936209E-3</v>
      </c>
      <c r="K6219" s="2">
        <f t="shared" si="1384"/>
        <v>3.6378364277704512E-3</v>
      </c>
      <c r="L6219" t="s">
        <v>13</v>
      </c>
    </row>
    <row r="6220" spans="1:12" hidden="1" x14ac:dyDescent="0.3">
      <c r="A6220">
        <v>60</v>
      </c>
      <c r="B6220">
        <v>165</v>
      </c>
      <c r="C6220">
        <v>1</v>
      </c>
      <c r="D6220">
        <v>24</v>
      </c>
      <c r="E6220" t="s">
        <v>18</v>
      </c>
      <c r="F6220">
        <v>5</v>
      </c>
      <c r="G6220">
        <v>3</v>
      </c>
      <c r="J6220" s="1">
        <f t="shared" si="1382"/>
        <v>1.9634954084936209E-3</v>
      </c>
      <c r="K6220" s="2">
        <f>EXP(-9.81042+1.86563*LN(F6220)+1.0563*LN(G6220))</f>
        <v>3.5268851656513989E-3</v>
      </c>
      <c r="L6220" t="s">
        <v>13</v>
      </c>
    </row>
    <row r="6221" spans="1:12" hidden="1" x14ac:dyDescent="0.3">
      <c r="A6221">
        <v>60</v>
      </c>
      <c r="B6221">
        <v>165</v>
      </c>
      <c r="C6221">
        <v>1</v>
      </c>
      <c r="D6221">
        <v>24</v>
      </c>
      <c r="E6221" t="s">
        <v>12</v>
      </c>
      <c r="F6221">
        <v>10</v>
      </c>
      <c r="G6221">
        <v>3</v>
      </c>
      <c r="J6221" s="1">
        <f t="shared" si="1382"/>
        <v>7.8539816339744835E-3</v>
      </c>
      <c r="K6221" s="2">
        <f>EXP(-9.7663+1.83097*LN(F6221)+1.09511*LN(G6221))</f>
        <v>1.2942556175112916E-2</v>
      </c>
      <c r="L6221" t="s">
        <v>13</v>
      </c>
    </row>
    <row r="6222" spans="1:12" hidden="1" x14ac:dyDescent="0.3">
      <c r="A6222">
        <v>60</v>
      </c>
      <c r="B6222">
        <v>165</v>
      </c>
      <c r="C6222">
        <v>1</v>
      </c>
      <c r="D6222">
        <v>24</v>
      </c>
      <c r="E6222" t="s">
        <v>18</v>
      </c>
      <c r="F6222">
        <v>5</v>
      </c>
      <c r="G6222">
        <v>6</v>
      </c>
      <c r="J6222" s="1">
        <f t="shared" si="1382"/>
        <v>1.9634954084936209E-3</v>
      </c>
      <c r="K6222" s="2">
        <f>EXP(-9.81042+1.86563*LN(F6222)+1.0563*LN(G6222))</f>
        <v>7.3344795804612326E-3</v>
      </c>
      <c r="L6222" t="s">
        <v>13</v>
      </c>
    </row>
    <row r="6223" spans="1:12" hidden="1" x14ac:dyDescent="0.3">
      <c r="A6223">
        <v>60</v>
      </c>
      <c r="B6223">
        <v>165</v>
      </c>
      <c r="C6223">
        <v>1</v>
      </c>
      <c r="D6223">
        <v>10</v>
      </c>
      <c r="E6223" t="s">
        <v>12</v>
      </c>
      <c r="F6223">
        <v>5</v>
      </c>
      <c r="G6223">
        <v>3</v>
      </c>
      <c r="J6223" s="1">
        <f t="shared" si="1382"/>
        <v>1.9634954084936209E-3</v>
      </c>
      <c r="K6223" s="2">
        <f>EXP(-9.7663+1.83097*LN(F6223)+1.09511*LN(G6223))</f>
        <v>3.6378364277704512E-3</v>
      </c>
      <c r="L6223" t="s">
        <v>13</v>
      </c>
    </row>
    <row r="6224" spans="1:12" hidden="1" x14ac:dyDescent="0.3">
      <c r="A6224">
        <v>60</v>
      </c>
      <c r="B6224">
        <v>165</v>
      </c>
      <c r="C6224">
        <v>1</v>
      </c>
      <c r="D6224">
        <v>24</v>
      </c>
      <c r="E6224" t="s">
        <v>18</v>
      </c>
      <c r="F6224">
        <v>5</v>
      </c>
      <c r="G6224">
        <v>3</v>
      </c>
      <c r="J6224" s="1">
        <f t="shared" si="1382"/>
        <v>1.9634954084936209E-3</v>
      </c>
      <c r="K6224" s="2">
        <f t="shared" ref="K6224:K6225" si="1385">EXP(-9.81042+1.86563*LN(F6224)+1.0563*LN(G6224))</f>
        <v>3.5268851656513989E-3</v>
      </c>
      <c r="L6224" t="s">
        <v>13</v>
      </c>
    </row>
    <row r="6225" spans="1:12" hidden="1" x14ac:dyDescent="0.3">
      <c r="A6225">
        <v>60</v>
      </c>
      <c r="B6225">
        <v>165</v>
      </c>
      <c r="C6225">
        <v>1</v>
      </c>
      <c r="D6225">
        <v>24</v>
      </c>
      <c r="E6225" t="s">
        <v>18</v>
      </c>
      <c r="F6225">
        <v>10</v>
      </c>
      <c r="G6225">
        <v>6</v>
      </c>
      <c r="J6225" s="1">
        <f t="shared" si="1382"/>
        <v>7.8539816339744835E-3</v>
      </c>
      <c r="K6225" s="2">
        <f t="shared" si="1385"/>
        <v>2.6728826664807165E-2</v>
      </c>
      <c r="L6225" t="s">
        <v>13</v>
      </c>
    </row>
    <row r="6226" spans="1:12" hidden="1" x14ac:dyDescent="0.3">
      <c r="A6226">
        <v>60</v>
      </c>
      <c r="B6226">
        <v>165</v>
      </c>
      <c r="C6226">
        <v>1</v>
      </c>
      <c r="D6226">
        <v>22</v>
      </c>
      <c r="E6226" t="s">
        <v>15</v>
      </c>
      <c r="F6226">
        <v>5</v>
      </c>
      <c r="G6226">
        <v>3</v>
      </c>
      <c r="J6226" s="1">
        <f t="shared" si="1382"/>
        <v>1.9634954084936209E-3</v>
      </c>
      <c r="K6226" s="2">
        <f t="shared" ref="K6226:K6229" si="1386">EXP(-9.7663+1.83097*LN(F6226)+1.09511*LN(G6226))</f>
        <v>3.6378364277704512E-3</v>
      </c>
      <c r="L6226" t="s">
        <v>13</v>
      </c>
    </row>
    <row r="6227" spans="1:12" hidden="1" x14ac:dyDescent="0.3">
      <c r="A6227">
        <v>60</v>
      </c>
      <c r="B6227">
        <v>165</v>
      </c>
      <c r="C6227">
        <v>1</v>
      </c>
      <c r="D6227">
        <v>24</v>
      </c>
      <c r="E6227" t="s">
        <v>12</v>
      </c>
      <c r="F6227">
        <v>15</v>
      </c>
      <c r="G6227">
        <v>3</v>
      </c>
      <c r="J6227" s="1">
        <f t="shared" si="1382"/>
        <v>1.7671458676442587E-2</v>
      </c>
      <c r="K6227" s="2">
        <f t="shared" si="1386"/>
        <v>2.719179461263227E-2</v>
      </c>
      <c r="L6227" t="s">
        <v>13</v>
      </c>
    </row>
    <row r="6228" spans="1:12" hidden="1" x14ac:dyDescent="0.3">
      <c r="A6228">
        <v>60</v>
      </c>
      <c r="B6228">
        <v>165</v>
      </c>
      <c r="C6228">
        <v>1</v>
      </c>
      <c r="D6228">
        <v>24</v>
      </c>
      <c r="E6228" t="s">
        <v>12</v>
      </c>
      <c r="F6228">
        <v>10</v>
      </c>
      <c r="G6228">
        <v>3</v>
      </c>
      <c r="J6228" s="1">
        <f t="shared" si="1382"/>
        <v>7.8539816339744835E-3</v>
      </c>
      <c r="K6228" s="2">
        <f t="shared" si="1386"/>
        <v>1.2942556175112916E-2</v>
      </c>
      <c r="L6228" t="s">
        <v>13</v>
      </c>
    </row>
    <row r="6229" spans="1:12" hidden="1" x14ac:dyDescent="0.3">
      <c r="A6229">
        <v>60</v>
      </c>
      <c r="B6229">
        <v>165</v>
      </c>
      <c r="C6229">
        <v>1</v>
      </c>
      <c r="D6229">
        <v>24</v>
      </c>
      <c r="E6229" t="s">
        <v>12</v>
      </c>
      <c r="F6229">
        <v>10</v>
      </c>
      <c r="G6229">
        <v>3</v>
      </c>
      <c r="J6229" s="1">
        <f t="shared" si="1382"/>
        <v>7.8539816339744835E-3</v>
      </c>
      <c r="K6229" s="2">
        <f t="shared" si="1386"/>
        <v>1.2942556175112916E-2</v>
      </c>
      <c r="L6229" t="s">
        <v>13</v>
      </c>
    </row>
    <row r="6230" spans="1:12" hidden="1" x14ac:dyDescent="0.3">
      <c r="A6230">
        <v>60</v>
      </c>
      <c r="B6230">
        <v>165</v>
      </c>
      <c r="C6230">
        <v>1</v>
      </c>
      <c r="D6230">
        <v>24</v>
      </c>
      <c r="E6230" t="s">
        <v>18</v>
      </c>
      <c r="F6230">
        <v>5</v>
      </c>
      <c r="G6230">
        <v>6</v>
      </c>
      <c r="J6230" s="1">
        <f t="shared" si="1382"/>
        <v>1.9634954084936209E-3</v>
      </c>
      <c r="K6230" s="2">
        <f>EXP(-9.81042+1.86563*LN(F6230)+1.0563*LN(G6230))</f>
        <v>7.3344795804612326E-3</v>
      </c>
      <c r="L6230" t="s">
        <v>13</v>
      </c>
    </row>
    <row r="6231" spans="1:12" hidden="1" x14ac:dyDescent="0.3">
      <c r="A6231">
        <v>60</v>
      </c>
      <c r="B6231">
        <v>165</v>
      </c>
      <c r="C6231">
        <v>1</v>
      </c>
      <c r="D6231">
        <v>10</v>
      </c>
      <c r="E6231" t="s">
        <v>12</v>
      </c>
      <c r="F6231">
        <v>5</v>
      </c>
      <c r="G6231">
        <v>3</v>
      </c>
      <c r="J6231" s="1">
        <f t="shared" si="1382"/>
        <v>1.9634954084936209E-3</v>
      </c>
      <c r="K6231" s="2">
        <f>EXP(-9.7663+1.83097*LN(F6231)+1.09511*LN(G6231))</f>
        <v>3.6378364277704512E-3</v>
      </c>
      <c r="L6231" t="s">
        <v>13</v>
      </c>
    </row>
    <row r="6232" spans="1:12" hidden="1" x14ac:dyDescent="0.3">
      <c r="A6232">
        <v>60</v>
      </c>
      <c r="B6232">
        <v>165</v>
      </c>
      <c r="C6232">
        <v>1</v>
      </c>
      <c r="D6232">
        <v>24</v>
      </c>
      <c r="E6232" t="s">
        <v>18</v>
      </c>
      <c r="F6232">
        <v>5</v>
      </c>
      <c r="G6232">
        <v>3</v>
      </c>
      <c r="J6232" s="1">
        <f t="shared" si="1382"/>
        <v>1.9634954084936209E-3</v>
      </c>
      <c r="K6232" s="2">
        <f t="shared" ref="K6232:K6233" si="1387">EXP(-9.81042+1.86563*LN(F6232)+1.0563*LN(G6232))</f>
        <v>3.5268851656513989E-3</v>
      </c>
      <c r="L6232" t="s">
        <v>13</v>
      </c>
    </row>
    <row r="6233" spans="1:12" hidden="1" x14ac:dyDescent="0.3">
      <c r="A6233">
        <v>60</v>
      </c>
      <c r="B6233">
        <v>165</v>
      </c>
      <c r="C6233">
        <v>1</v>
      </c>
      <c r="D6233">
        <v>24</v>
      </c>
      <c r="E6233" t="s">
        <v>18</v>
      </c>
      <c r="F6233">
        <v>10</v>
      </c>
      <c r="G6233">
        <v>6</v>
      </c>
      <c r="J6233" s="1">
        <f t="shared" si="1382"/>
        <v>7.8539816339744835E-3</v>
      </c>
      <c r="K6233" s="2">
        <f t="shared" si="1387"/>
        <v>2.6728826664807165E-2</v>
      </c>
      <c r="L6233" t="s">
        <v>13</v>
      </c>
    </row>
    <row r="6234" spans="1:12" hidden="1" x14ac:dyDescent="0.3">
      <c r="A6234">
        <v>60</v>
      </c>
      <c r="B6234">
        <v>166</v>
      </c>
      <c r="C6234">
        <v>1</v>
      </c>
      <c r="D6234">
        <v>24</v>
      </c>
      <c r="E6234" t="s">
        <v>12</v>
      </c>
      <c r="F6234">
        <v>5</v>
      </c>
      <c r="G6234">
        <v>3</v>
      </c>
      <c r="J6234" s="1">
        <f t="shared" si="1382"/>
        <v>1.9634954084936209E-3</v>
      </c>
      <c r="K6234" s="2">
        <f>EXP(-9.7663+1.83097*LN(F6234)+1.09511*LN(G6234))</f>
        <v>3.6378364277704512E-3</v>
      </c>
      <c r="L6234" t="s">
        <v>13</v>
      </c>
    </row>
    <row r="6235" spans="1:12" hidden="1" x14ac:dyDescent="0.3">
      <c r="A6235">
        <v>60</v>
      </c>
      <c r="B6235">
        <v>166</v>
      </c>
      <c r="C6235">
        <v>1</v>
      </c>
      <c r="D6235">
        <v>24</v>
      </c>
      <c r="E6235" t="s">
        <v>18</v>
      </c>
      <c r="F6235">
        <v>10</v>
      </c>
      <c r="G6235">
        <v>5</v>
      </c>
      <c r="J6235" s="1">
        <f t="shared" si="1382"/>
        <v>7.8539816339744835E-3</v>
      </c>
      <c r="K6235" s="2">
        <f>EXP(-9.81042+1.86563*LN(F6235)+1.0563*LN(G6235))</f>
        <v>2.2046555420420225E-2</v>
      </c>
      <c r="L6235" t="s">
        <v>13</v>
      </c>
    </row>
    <row r="6236" spans="1:12" hidden="1" x14ac:dyDescent="0.3">
      <c r="A6236">
        <v>60</v>
      </c>
      <c r="B6236">
        <v>166</v>
      </c>
      <c r="C6236">
        <v>1</v>
      </c>
      <c r="D6236">
        <v>24</v>
      </c>
      <c r="E6236" t="s">
        <v>12</v>
      </c>
      <c r="F6236">
        <v>10</v>
      </c>
      <c r="G6236">
        <v>3</v>
      </c>
      <c r="J6236" s="1">
        <f t="shared" si="1382"/>
        <v>7.8539816339744835E-3</v>
      </c>
      <c r="K6236" s="2">
        <f t="shared" ref="K6236:K6239" si="1388">EXP(-9.7663+1.83097*LN(F6236)+1.09511*LN(G6236))</f>
        <v>1.2942556175112916E-2</v>
      </c>
      <c r="L6236" t="s">
        <v>13</v>
      </c>
    </row>
    <row r="6237" spans="1:12" hidden="1" x14ac:dyDescent="0.3">
      <c r="A6237">
        <v>60</v>
      </c>
      <c r="B6237">
        <v>166</v>
      </c>
      <c r="C6237">
        <v>1</v>
      </c>
      <c r="D6237">
        <v>24</v>
      </c>
      <c r="E6237" t="s">
        <v>12</v>
      </c>
      <c r="F6237">
        <v>10</v>
      </c>
      <c r="G6237">
        <v>3</v>
      </c>
      <c r="J6237" s="1">
        <f t="shared" si="1382"/>
        <v>7.8539816339744835E-3</v>
      </c>
      <c r="K6237" s="2">
        <f t="shared" si="1388"/>
        <v>1.2942556175112916E-2</v>
      </c>
      <c r="L6237" t="s">
        <v>13</v>
      </c>
    </row>
    <row r="6238" spans="1:12" hidden="1" x14ac:dyDescent="0.3">
      <c r="A6238">
        <v>60</v>
      </c>
      <c r="B6238">
        <v>166</v>
      </c>
      <c r="C6238">
        <v>1</v>
      </c>
      <c r="D6238">
        <v>24</v>
      </c>
      <c r="E6238" t="s">
        <v>12</v>
      </c>
      <c r="F6238">
        <v>10</v>
      </c>
      <c r="G6238">
        <v>3</v>
      </c>
      <c r="J6238" s="1">
        <f t="shared" si="1382"/>
        <v>7.8539816339744835E-3</v>
      </c>
      <c r="K6238" s="2">
        <f t="shared" si="1388"/>
        <v>1.2942556175112916E-2</v>
      </c>
      <c r="L6238" t="s">
        <v>13</v>
      </c>
    </row>
    <row r="6239" spans="1:12" hidden="1" x14ac:dyDescent="0.3">
      <c r="A6239">
        <v>60</v>
      </c>
      <c r="B6239">
        <v>166</v>
      </c>
      <c r="C6239">
        <v>1</v>
      </c>
      <c r="D6239">
        <v>10</v>
      </c>
      <c r="E6239" t="s">
        <v>12</v>
      </c>
      <c r="F6239">
        <v>5</v>
      </c>
      <c r="G6239">
        <v>3</v>
      </c>
      <c r="J6239" s="1">
        <f t="shared" si="1382"/>
        <v>1.9634954084936209E-3</v>
      </c>
      <c r="K6239" s="2">
        <f t="shared" si="1388"/>
        <v>3.6378364277704512E-3</v>
      </c>
      <c r="L6239" t="s">
        <v>13</v>
      </c>
    </row>
    <row r="6240" spans="1:12" hidden="1" x14ac:dyDescent="0.3">
      <c r="A6240">
        <v>60</v>
      </c>
      <c r="B6240">
        <v>166</v>
      </c>
      <c r="C6240">
        <v>1</v>
      </c>
      <c r="D6240">
        <v>24</v>
      </c>
      <c r="E6240" t="s">
        <v>18</v>
      </c>
      <c r="F6240">
        <v>5</v>
      </c>
      <c r="G6240">
        <v>3</v>
      </c>
      <c r="J6240" s="1">
        <f t="shared" si="1382"/>
        <v>1.9634954084936209E-3</v>
      </c>
      <c r="K6240" s="2">
        <f>EXP(-9.81042+1.86563*LN(F6240)+1.0563*LN(G6240))</f>
        <v>3.5268851656513989E-3</v>
      </c>
      <c r="L6240" t="s">
        <v>13</v>
      </c>
    </row>
    <row r="6241" spans="1:12" hidden="1" x14ac:dyDescent="0.3">
      <c r="A6241">
        <v>60</v>
      </c>
      <c r="B6241">
        <v>166</v>
      </c>
      <c r="C6241">
        <v>1</v>
      </c>
      <c r="D6241">
        <v>24</v>
      </c>
      <c r="E6241" t="s">
        <v>12</v>
      </c>
      <c r="F6241">
        <v>10</v>
      </c>
      <c r="G6241">
        <v>3</v>
      </c>
      <c r="J6241" s="1">
        <f t="shared" si="1382"/>
        <v>7.8539816339744835E-3</v>
      </c>
      <c r="K6241" s="2">
        <f>EXP(-9.7663+1.83097*LN(F6241)+1.09511*LN(G6241))</f>
        <v>1.2942556175112916E-2</v>
      </c>
      <c r="L6241" t="s">
        <v>13</v>
      </c>
    </row>
    <row r="6242" spans="1:12" hidden="1" x14ac:dyDescent="0.3">
      <c r="A6242">
        <v>60</v>
      </c>
      <c r="B6242">
        <v>166</v>
      </c>
      <c r="C6242">
        <v>1</v>
      </c>
      <c r="D6242">
        <v>24</v>
      </c>
      <c r="E6242" t="s">
        <v>18</v>
      </c>
      <c r="F6242">
        <v>5</v>
      </c>
      <c r="G6242">
        <v>6</v>
      </c>
      <c r="J6242" s="1">
        <f t="shared" si="1382"/>
        <v>1.9634954084936209E-3</v>
      </c>
      <c r="K6242" s="2">
        <f>EXP(-9.81042+1.86563*LN(F6242)+1.0563*LN(G6242))</f>
        <v>7.3344795804612326E-3</v>
      </c>
      <c r="L6242" t="s">
        <v>13</v>
      </c>
    </row>
    <row r="6243" spans="1:12" hidden="1" x14ac:dyDescent="0.3">
      <c r="A6243">
        <v>60</v>
      </c>
      <c r="B6243">
        <v>166</v>
      </c>
      <c r="C6243">
        <v>1</v>
      </c>
      <c r="D6243">
        <v>10</v>
      </c>
      <c r="E6243" t="s">
        <v>12</v>
      </c>
      <c r="F6243">
        <v>5</v>
      </c>
      <c r="G6243">
        <v>3</v>
      </c>
      <c r="J6243" s="1">
        <f t="shared" si="1382"/>
        <v>1.9634954084936209E-3</v>
      </c>
      <c r="K6243" s="2">
        <f>EXP(-9.7663+1.83097*LN(F6243)+1.09511*LN(G6243))</f>
        <v>3.6378364277704512E-3</v>
      </c>
      <c r="L6243" t="s">
        <v>13</v>
      </c>
    </row>
    <row r="6244" spans="1:12" hidden="1" x14ac:dyDescent="0.3">
      <c r="A6244">
        <v>60</v>
      </c>
      <c r="B6244">
        <v>166</v>
      </c>
      <c r="C6244">
        <v>1</v>
      </c>
      <c r="D6244">
        <v>24</v>
      </c>
      <c r="E6244" t="s">
        <v>18</v>
      </c>
      <c r="F6244">
        <v>5</v>
      </c>
      <c r="G6244">
        <v>3</v>
      </c>
      <c r="J6244" s="1">
        <f t="shared" si="1382"/>
        <v>1.9634954084936209E-3</v>
      </c>
      <c r="K6244" s="2">
        <f t="shared" ref="K6244:K6245" si="1389">EXP(-9.81042+1.86563*LN(F6244)+1.0563*LN(G6244))</f>
        <v>3.5268851656513989E-3</v>
      </c>
      <c r="L6244" t="s">
        <v>13</v>
      </c>
    </row>
    <row r="6245" spans="1:12" hidden="1" x14ac:dyDescent="0.3">
      <c r="A6245">
        <v>60</v>
      </c>
      <c r="B6245">
        <v>166</v>
      </c>
      <c r="C6245">
        <v>1</v>
      </c>
      <c r="D6245">
        <v>24</v>
      </c>
      <c r="E6245" t="s">
        <v>18</v>
      </c>
      <c r="F6245">
        <v>10</v>
      </c>
      <c r="G6245">
        <v>6</v>
      </c>
      <c r="J6245" s="1">
        <f t="shared" si="1382"/>
        <v>7.8539816339744835E-3</v>
      </c>
      <c r="K6245" s="2">
        <f t="shared" si="1389"/>
        <v>2.6728826664807165E-2</v>
      </c>
      <c r="L6245" t="s">
        <v>13</v>
      </c>
    </row>
    <row r="6246" spans="1:12" hidden="1" x14ac:dyDescent="0.3">
      <c r="A6246">
        <v>60</v>
      </c>
      <c r="B6246">
        <v>166</v>
      </c>
      <c r="C6246">
        <v>1</v>
      </c>
      <c r="D6246">
        <v>22</v>
      </c>
      <c r="E6246" t="s">
        <v>15</v>
      </c>
      <c r="F6246">
        <v>5</v>
      </c>
      <c r="G6246">
        <v>3</v>
      </c>
      <c r="J6246" s="1">
        <f t="shared" si="1382"/>
        <v>1.9634954084936209E-3</v>
      </c>
      <c r="K6246" s="2">
        <f t="shared" ref="K6246:K6249" si="1390">EXP(-9.7663+1.83097*LN(F6246)+1.09511*LN(G6246))</f>
        <v>3.6378364277704512E-3</v>
      </c>
      <c r="L6246" t="s">
        <v>13</v>
      </c>
    </row>
    <row r="6247" spans="1:12" hidden="1" x14ac:dyDescent="0.3">
      <c r="A6247">
        <v>60</v>
      </c>
      <c r="B6247">
        <v>166</v>
      </c>
      <c r="C6247">
        <v>1</v>
      </c>
      <c r="D6247">
        <v>24</v>
      </c>
      <c r="E6247" t="s">
        <v>12</v>
      </c>
      <c r="F6247">
        <v>10</v>
      </c>
      <c r="G6247">
        <v>3</v>
      </c>
      <c r="J6247" s="1">
        <f t="shared" si="1382"/>
        <v>7.8539816339744835E-3</v>
      </c>
      <c r="K6247" s="2">
        <f t="shared" si="1390"/>
        <v>1.2942556175112916E-2</v>
      </c>
      <c r="L6247" t="s">
        <v>13</v>
      </c>
    </row>
    <row r="6248" spans="1:12" hidden="1" x14ac:dyDescent="0.3">
      <c r="A6248">
        <v>60</v>
      </c>
      <c r="B6248">
        <v>166</v>
      </c>
      <c r="C6248">
        <v>1</v>
      </c>
      <c r="D6248">
        <v>24</v>
      </c>
      <c r="E6248" t="s">
        <v>12</v>
      </c>
      <c r="F6248">
        <v>10</v>
      </c>
      <c r="G6248">
        <v>3</v>
      </c>
      <c r="J6248" s="1">
        <f t="shared" si="1382"/>
        <v>7.8539816339744835E-3</v>
      </c>
      <c r="K6248" s="2">
        <f t="shared" si="1390"/>
        <v>1.2942556175112916E-2</v>
      </c>
      <c r="L6248" t="s">
        <v>13</v>
      </c>
    </row>
    <row r="6249" spans="1:12" hidden="1" x14ac:dyDescent="0.3">
      <c r="A6249">
        <v>60</v>
      </c>
      <c r="B6249">
        <v>166</v>
      </c>
      <c r="C6249">
        <v>1</v>
      </c>
      <c r="D6249">
        <v>24</v>
      </c>
      <c r="E6249" t="s">
        <v>12</v>
      </c>
      <c r="F6249">
        <v>10</v>
      </c>
      <c r="G6249">
        <v>3</v>
      </c>
      <c r="J6249" s="1">
        <f t="shared" si="1382"/>
        <v>7.8539816339744835E-3</v>
      </c>
      <c r="K6249" s="2">
        <f t="shared" si="1390"/>
        <v>1.2942556175112916E-2</v>
      </c>
      <c r="L6249" t="s">
        <v>13</v>
      </c>
    </row>
    <row r="6250" spans="1:12" hidden="1" x14ac:dyDescent="0.3">
      <c r="A6250">
        <v>60</v>
      </c>
      <c r="B6250">
        <v>166</v>
      </c>
      <c r="C6250">
        <v>1</v>
      </c>
      <c r="D6250">
        <v>24</v>
      </c>
      <c r="E6250" t="s">
        <v>18</v>
      </c>
      <c r="F6250">
        <v>5</v>
      </c>
      <c r="G6250">
        <v>6</v>
      </c>
      <c r="J6250" s="1">
        <f t="shared" si="1382"/>
        <v>1.9634954084936209E-3</v>
      </c>
      <c r="K6250" s="2">
        <f>EXP(-9.81042+1.86563*LN(F6250)+1.0563*LN(G6250))</f>
        <v>7.3344795804612326E-3</v>
      </c>
      <c r="L6250" t="s">
        <v>13</v>
      </c>
    </row>
    <row r="6251" spans="1:12" hidden="1" x14ac:dyDescent="0.3">
      <c r="A6251">
        <v>60</v>
      </c>
      <c r="B6251">
        <v>166</v>
      </c>
      <c r="C6251">
        <v>1</v>
      </c>
      <c r="D6251">
        <v>10</v>
      </c>
      <c r="E6251" t="s">
        <v>12</v>
      </c>
      <c r="F6251">
        <v>5</v>
      </c>
      <c r="G6251">
        <v>3</v>
      </c>
      <c r="J6251" s="1">
        <f t="shared" si="1382"/>
        <v>1.9634954084936209E-3</v>
      </c>
      <c r="K6251" s="2">
        <f>EXP(-9.7663+1.83097*LN(F6251)+1.09511*LN(G6251))</f>
        <v>3.6378364277704512E-3</v>
      </c>
      <c r="L6251" t="s">
        <v>13</v>
      </c>
    </row>
    <row r="6252" spans="1:12" hidden="1" x14ac:dyDescent="0.3">
      <c r="A6252">
        <v>60</v>
      </c>
      <c r="B6252">
        <v>166</v>
      </c>
      <c r="C6252">
        <v>1</v>
      </c>
      <c r="D6252">
        <v>24</v>
      </c>
      <c r="E6252" t="s">
        <v>18</v>
      </c>
      <c r="F6252">
        <v>5</v>
      </c>
      <c r="G6252">
        <v>3</v>
      </c>
      <c r="J6252" s="1">
        <f t="shared" si="1382"/>
        <v>1.9634954084936209E-3</v>
      </c>
      <c r="K6252" s="2">
        <f t="shared" ref="K6252:K6253" si="1391">EXP(-9.81042+1.86563*LN(F6252)+1.0563*LN(G6252))</f>
        <v>3.5268851656513989E-3</v>
      </c>
      <c r="L6252" t="s">
        <v>13</v>
      </c>
    </row>
    <row r="6253" spans="1:12" hidden="1" x14ac:dyDescent="0.3">
      <c r="A6253">
        <v>60</v>
      </c>
      <c r="B6253">
        <v>166</v>
      </c>
      <c r="C6253">
        <v>1</v>
      </c>
      <c r="D6253">
        <v>24</v>
      </c>
      <c r="E6253" t="s">
        <v>18</v>
      </c>
      <c r="F6253">
        <v>10</v>
      </c>
      <c r="G6253">
        <v>6</v>
      </c>
      <c r="J6253" s="1">
        <f t="shared" si="1382"/>
        <v>7.8539816339744835E-3</v>
      </c>
      <c r="K6253" s="2">
        <f t="shared" si="1391"/>
        <v>2.6728826664807165E-2</v>
      </c>
      <c r="L6253" t="s">
        <v>13</v>
      </c>
    </row>
    <row r="6254" spans="1:12" hidden="1" x14ac:dyDescent="0.3">
      <c r="A6254">
        <v>60</v>
      </c>
      <c r="B6254">
        <v>166</v>
      </c>
      <c r="C6254">
        <v>1</v>
      </c>
      <c r="D6254">
        <v>22</v>
      </c>
      <c r="E6254" t="s">
        <v>15</v>
      </c>
      <c r="F6254">
        <v>5</v>
      </c>
      <c r="G6254">
        <v>3</v>
      </c>
      <c r="J6254" s="1">
        <f t="shared" si="1382"/>
        <v>1.9634954084936209E-3</v>
      </c>
      <c r="K6254" s="2">
        <f t="shared" ref="K6254:K6256" si="1392">EXP(-9.7663+1.83097*LN(F6254)+1.09511*LN(G6254))</f>
        <v>3.6378364277704512E-3</v>
      </c>
      <c r="L6254" t="s">
        <v>13</v>
      </c>
    </row>
    <row r="6255" spans="1:12" hidden="1" x14ac:dyDescent="0.3">
      <c r="A6255">
        <v>60</v>
      </c>
      <c r="B6255">
        <v>166</v>
      </c>
      <c r="C6255">
        <v>1</v>
      </c>
      <c r="D6255">
        <v>14</v>
      </c>
      <c r="E6255" t="s">
        <v>14</v>
      </c>
      <c r="F6255">
        <v>5</v>
      </c>
      <c r="G6255">
        <v>3</v>
      </c>
      <c r="J6255" s="1">
        <f t="shared" si="1382"/>
        <v>1.9634954084936209E-3</v>
      </c>
      <c r="K6255" s="2">
        <f t="shared" si="1392"/>
        <v>3.6378364277704512E-3</v>
      </c>
      <c r="L6255" t="s">
        <v>13</v>
      </c>
    </row>
    <row r="6256" spans="1:12" hidden="1" x14ac:dyDescent="0.3">
      <c r="A6256">
        <v>60</v>
      </c>
      <c r="B6256">
        <v>166</v>
      </c>
      <c r="C6256">
        <v>1</v>
      </c>
      <c r="D6256">
        <v>14</v>
      </c>
      <c r="E6256" t="s">
        <v>14</v>
      </c>
      <c r="F6256">
        <v>5</v>
      </c>
      <c r="G6256">
        <v>3</v>
      </c>
      <c r="J6256" s="1">
        <f t="shared" si="1382"/>
        <v>1.9634954084936209E-3</v>
      </c>
      <c r="K6256" s="2">
        <f t="shared" si="1392"/>
        <v>3.6378364277704512E-3</v>
      </c>
      <c r="L6256" t="s">
        <v>13</v>
      </c>
    </row>
    <row r="6257" spans="1:12" hidden="1" x14ac:dyDescent="0.3">
      <c r="A6257">
        <v>60</v>
      </c>
      <c r="B6257">
        <v>166</v>
      </c>
      <c r="C6257">
        <v>1</v>
      </c>
      <c r="D6257">
        <v>24</v>
      </c>
      <c r="E6257" t="s">
        <v>18</v>
      </c>
      <c r="F6257">
        <v>15</v>
      </c>
      <c r="G6257">
        <v>6</v>
      </c>
      <c r="J6257" s="1">
        <f t="shared" si="1382"/>
        <v>1.7671458676442587E-2</v>
      </c>
      <c r="K6257" s="2">
        <f t="shared" ref="K6257:K6258" si="1393">EXP(-9.81042+1.86563*LN(F6257)+1.0563*LN(G6257))</f>
        <v>5.6950957515054322E-2</v>
      </c>
      <c r="L6257" t="s">
        <v>13</v>
      </c>
    </row>
    <row r="6258" spans="1:12" hidden="1" x14ac:dyDescent="0.3">
      <c r="A6258">
        <v>60</v>
      </c>
      <c r="B6258">
        <v>166</v>
      </c>
      <c r="C6258">
        <v>1</v>
      </c>
      <c r="D6258">
        <v>24</v>
      </c>
      <c r="E6258" t="s">
        <v>18</v>
      </c>
      <c r="F6258">
        <v>10</v>
      </c>
      <c r="G6258">
        <v>6</v>
      </c>
      <c r="J6258" s="1">
        <f t="shared" si="1382"/>
        <v>7.8539816339744835E-3</v>
      </c>
      <c r="K6258" s="2">
        <f t="shared" si="1393"/>
        <v>2.6728826664807165E-2</v>
      </c>
      <c r="L6258" t="s">
        <v>13</v>
      </c>
    </row>
    <row r="6259" spans="1:12" hidden="1" x14ac:dyDescent="0.3">
      <c r="A6259">
        <v>60</v>
      </c>
      <c r="B6259">
        <v>166</v>
      </c>
      <c r="C6259">
        <v>1</v>
      </c>
      <c r="D6259">
        <v>24</v>
      </c>
      <c r="E6259" t="s">
        <v>12</v>
      </c>
      <c r="F6259">
        <v>5</v>
      </c>
      <c r="G6259">
        <v>3</v>
      </c>
      <c r="J6259" s="1">
        <f t="shared" si="1382"/>
        <v>1.9634954084936209E-3</v>
      </c>
      <c r="K6259" s="2">
        <f>EXP(-9.7663+1.83097*LN(F6259)+1.09511*LN(G6259))</f>
        <v>3.6378364277704512E-3</v>
      </c>
      <c r="L6259" t="s">
        <v>13</v>
      </c>
    </row>
    <row r="6260" spans="1:12" hidden="1" x14ac:dyDescent="0.3">
      <c r="A6260">
        <v>60</v>
      </c>
      <c r="B6260">
        <v>166</v>
      </c>
      <c r="C6260">
        <v>1</v>
      </c>
      <c r="D6260">
        <v>24</v>
      </c>
      <c r="E6260" t="s">
        <v>18</v>
      </c>
      <c r="F6260">
        <v>10</v>
      </c>
      <c r="G6260">
        <v>5</v>
      </c>
      <c r="J6260" s="1">
        <f t="shared" si="1382"/>
        <v>7.8539816339744835E-3</v>
      </c>
      <c r="K6260" s="2">
        <f>EXP(-9.81042+1.86563*LN(F6260)+1.0563*LN(G6260))</f>
        <v>2.2046555420420225E-2</v>
      </c>
      <c r="L6260" t="s">
        <v>13</v>
      </c>
    </row>
    <row r="6261" spans="1:12" hidden="1" x14ac:dyDescent="0.3">
      <c r="A6261">
        <v>60</v>
      </c>
      <c r="B6261">
        <v>166</v>
      </c>
      <c r="C6261">
        <v>1</v>
      </c>
      <c r="D6261">
        <v>10</v>
      </c>
      <c r="E6261" t="s">
        <v>12</v>
      </c>
      <c r="F6261">
        <v>10</v>
      </c>
      <c r="G6261">
        <v>3</v>
      </c>
      <c r="J6261" s="1">
        <f t="shared" si="1382"/>
        <v>7.8539816339744835E-3</v>
      </c>
      <c r="K6261" s="2">
        <f t="shared" ref="K6261:K6262" si="1394">EXP(-9.7663+1.83097*LN(F6261)+1.09511*LN(G6261))</f>
        <v>1.2942556175112916E-2</v>
      </c>
      <c r="L6261" t="s">
        <v>13</v>
      </c>
    </row>
    <row r="6262" spans="1:12" hidden="1" x14ac:dyDescent="0.3">
      <c r="A6262">
        <v>60</v>
      </c>
      <c r="B6262">
        <v>166</v>
      </c>
      <c r="C6262">
        <v>1</v>
      </c>
      <c r="D6262">
        <v>14</v>
      </c>
      <c r="E6262" t="s">
        <v>14</v>
      </c>
      <c r="F6262">
        <v>5</v>
      </c>
      <c r="G6262">
        <v>3</v>
      </c>
      <c r="J6262" s="1">
        <f t="shared" si="1382"/>
        <v>1.9634954084936209E-3</v>
      </c>
      <c r="K6262" s="2">
        <f t="shared" si="1394"/>
        <v>3.6378364277704512E-3</v>
      </c>
      <c r="L6262" t="s">
        <v>13</v>
      </c>
    </row>
    <row r="6263" spans="1:12" hidden="1" x14ac:dyDescent="0.3">
      <c r="A6263">
        <v>60</v>
      </c>
      <c r="B6263">
        <v>166</v>
      </c>
      <c r="C6263">
        <v>1</v>
      </c>
      <c r="D6263">
        <v>24</v>
      </c>
      <c r="E6263" t="s">
        <v>18</v>
      </c>
      <c r="F6263">
        <v>10</v>
      </c>
      <c r="G6263">
        <v>3</v>
      </c>
      <c r="J6263" s="1">
        <f t="shared" si="1382"/>
        <v>7.8539816339744835E-3</v>
      </c>
      <c r="K6263" s="2">
        <f>EXP(-9.81042+1.86563*LN(F6263)+1.0563*LN(G6263))</f>
        <v>1.285292313179332E-2</v>
      </c>
      <c r="L6263" t="s">
        <v>13</v>
      </c>
    </row>
    <row r="6264" spans="1:12" hidden="1" x14ac:dyDescent="0.3">
      <c r="A6264">
        <v>60</v>
      </c>
      <c r="B6264">
        <v>166</v>
      </c>
      <c r="C6264">
        <v>1</v>
      </c>
      <c r="D6264">
        <v>24</v>
      </c>
      <c r="E6264" t="s">
        <v>12</v>
      </c>
      <c r="F6264">
        <v>15</v>
      </c>
      <c r="G6264">
        <v>3</v>
      </c>
      <c r="J6264" s="1">
        <f t="shared" si="1382"/>
        <v>1.7671458676442587E-2</v>
      </c>
      <c r="K6264" s="2">
        <f t="shared" ref="K6264:K6265" si="1395">EXP(-9.7663+1.83097*LN(F6264)+1.09511*LN(G6264))</f>
        <v>2.719179461263227E-2</v>
      </c>
      <c r="L6264" t="s">
        <v>13</v>
      </c>
    </row>
    <row r="6265" spans="1:12" hidden="1" x14ac:dyDescent="0.3">
      <c r="A6265">
        <v>60</v>
      </c>
      <c r="B6265">
        <v>166</v>
      </c>
      <c r="C6265">
        <v>1</v>
      </c>
      <c r="D6265">
        <v>24</v>
      </c>
      <c r="E6265" t="s">
        <v>12</v>
      </c>
      <c r="F6265">
        <v>10</v>
      </c>
      <c r="G6265">
        <v>3</v>
      </c>
      <c r="J6265" s="1">
        <f t="shared" si="1382"/>
        <v>7.8539816339744835E-3</v>
      </c>
      <c r="K6265" s="2">
        <f t="shared" si="1395"/>
        <v>1.2942556175112916E-2</v>
      </c>
      <c r="L6265" t="s">
        <v>13</v>
      </c>
    </row>
    <row r="6266" spans="1:12" hidden="1" x14ac:dyDescent="0.3">
      <c r="A6266">
        <v>60</v>
      </c>
      <c r="B6266">
        <v>166</v>
      </c>
      <c r="C6266">
        <v>1</v>
      </c>
      <c r="D6266">
        <v>24</v>
      </c>
      <c r="E6266" t="s">
        <v>18</v>
      </c>
      <c r="F6266">
        <v>5</v>
      </c>
      <c r="G6266">
        <v>6</v>
      </c>
      <c r="J6266" s="1">
        <f t="shared" si="1382"/>
        <v>1.9634954084936209E-3</v>
      </c>
      <c r="K6266" s="2">
        <f>EXP(-9.81042+1.86563*LN(F6266)+1.0563*LN(G6266))</f>
        <v>7.3344795804612326E-3</v>
      </c>
      <c r="L6266" t="s">
        <v>13</v>
      </c>
    </row>
    <row r="6267" spans="1:12" hidden="1" x14ac:dyDescent="0.3">
      <c r="A6267">
        <v>60</v>
      </c>
      <c r="B6267">
        <v>166</v>
      </c>
      <c r="C6267">
        <v>1</v>
      </c>
      <c r="D6267">
        <v>10</v>
      </c>
      <c r="E6267" t="s">
        <v>12</v>
      </c>
      <c r="F6267">
        <v>5</v>
      </c>
      <c r="G6267">
        <v>3</v>
      </c>
      <c r="J6267" s="1">
        <f t="shared" si="1382"/>
        <v>1.9634954084936209E-3</v>
      </c>
      <c r="K6267" s="2">
        <f>EXP(-9.7663+1.83097*LN(F6267)+1.09511*LN(G6267))</f>
        <v>3.6378364277704512E-3</v>
      </c>
      <c r="L6267" t="s">
        <v>13</v>
      </c>
    </row>
    <row r="6268" spans="1:12" hidden="1" x14ac:dyDescent="0.3">
      <c r="A6268">
        <v>60</v>
      </c>
      <c r="B6268">
        <v>166</v>
      </c>
      <c r="C6268">
        <v>1</v>
      </c>
      <c r="D6268">
        <v>24</v>
      </c>
      <c r="E6268" t="s">
        <v>18</v>
      </c>
      <c r="F6268">
        <v>5</v>
      </c>
      <c r="G6268">
        <v>3</v>
      </c>
      <c r="J6268" s="1">
        <f t="shared" si="1382"/>
        <v>1.9634954084936209E-3</v>
      </c>
      <c r="K6268" s="2">
        <f t="shared" ref="K6268:K6269" si="1396">EXP(-9.81042+1.86563*LN(F6268)+1.0563*LN(G6268))</f>
        <v>3.5268851656513989E-3</v>
      </c>
      <c r="L6268" t="s">
        <v>13</v>
      </c>
    </row>
    <row r="6269" spans="1:12" hidden="1" x14ac:dyDescent="0.3">
      <c r="A6269">
        <v>60</v>
      </c>
      <c r="B6269">
        <v>166</v>
      </c>
      <c r="C6269">
        <v>1</v>
      </c>
      <c r="D6269">
        <v>24</v>
      </c>
      <c r="E6269" t="s">
        <v>18</v>
      </c>
      <c r="F6269">
        <v>10</v>
      </c>
      <c r="G6269">
        <v>6</v>
      </c>
      <c r="J6269" s="1">
        <f t="shared" si="1382"/>
        <v>7.8539816339744835E-3</v>
      </c>
      <c r="K6269" s="2">
        <f t="shared" si="1396"/>
        <v>2.6728826664807165E-2</v>
      </c>
      <c r="L6269" t="s">
        <v>13</v>
      </c>
    </row>
    <row r="6270" spans="1:12" hidden="1" x14ac:dyDescent="0.3">
      <c r="A6270">
        <v>60</v>
      </c>
      <c r="B6270">
        <v>166</v>
      </c>
      <c r="C6270">
        <v>1</v>
      </c>
      <c r="D6270">
        <v>22</v>
      </c>
      <c r="E6270" t="s">
        <v>15</v>
      </c>
      <c r="F6270">
        <v>5</v>
      </c>
      <c r="G6270">
        <v>3</v>
      </c>
      <c r="J6270" s="1">
        <f t="shared" si="1382"/>
        <v>1.9634954084936209E-3</v>
      </c>
      <c r="K6270" s="2">
        <f t="shared" ref="K6270:K6281" si="1397">EXP(-9.7663+1.83097*LN(F6270)+1.09511*LN(G6270))</f>
        <v>3.6378364277704512E-3</v>
      </c>
      <c r="L6270" t="s">
        <v>13</v>
      </c>
    </row>
    <row r="6271" spans="1:12" hidden="1" x14ac:dyDescent="0.3">
      <c r="A6271">
        <v>60</v>
      </c>
      <c r="B6271">
        <v>166</v>
      </c>
      <c r="C6271">
        <v>1</v>
      </c>
      <c r="D6271">
        <v>24</v>
      </c>
      <c r="E6271" t="s">
        <v>12</v>
      </c>
      <c r="F6271">
        <v>15</v>
      </c>
      <c r="G6271">
        <v>3</v>
      </c>
      <c r="J6271" s="1">
        <f t="shared" si="1382"/>
        <v>1.7671458676442587E-2</v>
      </c>
      <c r="K6271" s="2">
        <f t="shared" si="1397"/>
        <v>2.719179461263227E-2</v>
      </c>
      <c r="L6271" t="s">
        <v>13</v>
      </c>
    </row>
    <row r="6272" spans="1:12" hidden="1" x14ac:dyDescent="0.3">
      <c r="A6272">
        <v>60</v>
      </c>
      <c r="B6272">
        <v>166</v>
      </c>
      <c r="C6272">
        <v>1</v>
      </c>
      <c r="D6272">
        <v>10</v>
      </c>
      <c r="E6272" t="s">
        <v>12</v>
      </c>
      <c r="F6272">
        <v>25</v>
      </c>
      <c r="G6272">
        <v>6</v>
      </c>
      <c r="J6272" s="1">
        <f t="shared" si="1382"/>
        <v>4.9087385212340517E-2</v>
      </c>
      <c r="K6272" s="2">
        <f t="shared" si="1397"/>
        <v>0.14801210491524977</v>
      </c>
      <c r="L6272" t="s">
        <v>17</v>
      </c>
    </row>
    <row r="6273" spans="1:12" hidden="1" x14ac:dyDescent="0.3">
      <c r="A6273">
        <v>60</v>
      </c>
      <c r="B6273">
        <v>166</v>
      </c>
      <c r="C6273">
        <v>1</v>
      </c>
      <c r="D6273">
        <v>24</v>
      </c>
      <c r="E6273" t="s">
        <v>15</v>
      </c>
      <c r="F6273">
        <v>5</v>
      </c>
      <c r="G6273">
        <v>3</v>
      </c>
      <c r="J6273" s="1">
        <f t="shared" si="1382"/>
        <v>1.9634954084936209E-3</v>
      </c>
      <c r="K6273" s="2">
        <f t="shared" si="1397"/>
        <v>3.6378364277704512E-3</v>
      </c>
      <c r="L6273" t="s">
        <v>13</v>
      </c>
    </row>
    <row r="6274" spans="1:12" hidden="1" x14ac:dyDescent="0.3">
      <c r="A6274">
        <v>60</v>
      </c>
      <c r="B6274">
        <v>166</v>
      </c>
      <c r="C6274">
        <v>1</v>
      </c>
      <c r="D6274">
        <v>24</v>
      </c>
      <c r="E6274" t="s">
        <v>15</v>
      </c>
      <c r="F6274">
        <v>10</v>
      </c>
      <c r="G6274">
        <v>3</v>
      </c>
      <c r="J6274" s="1">
        <f t="shared" si="1382"/>
        <v>7.8539816339744835E-3</v>
      </c>
      <c r="K6274" s="2">
        <f t="shared" si="1397"/>
        <v>1.2942556175112916E-2</v>
      </c>
      <c r="L6274" t="s">
        <v>13</v>
      </c>
    </row>
    <row r="6275" spans="1:12" hidden="1" x14ac:dyDescent="0.3">
      <c r="A6275">
        <v>60</v>
      </c>
      <c r="B6275">
        <v>166</v>
      </c>
      <c r="C6275">
        <v>1</v>
      </c>
      <c r="D6275">
        <v>24</v>
      </c>
      <c r="E6275" t="s">
        <v>15</v>
      </c>
      <c r="F6275">
        <v>15</v>
      </c>
      <c r="G6275">
        <v>3</v>
      </c>
      <c r="J6275" s="1">
        <f t="shared" ref="J6275:J6338" si="1398">((F6275*F6275/10000)*(PI()/4*C6275))</f>
        <v>1.7671458676442587E-2</v>
      </c>
      <c r="K6275" s="2">
        <f t="shared" si="1397"/>
        <v>2.719179461263227E-2</v>
      </c>
      <c r="L6275" t="s">
        <v>13</v>
      </c>
    </row>
    <row r="6276" spans="1:12" hidden="1" x14ac:dyDescent="0.3">
      <c r="A6276">
        <v>60</v>
      </c>
      <c r="B6276">
        <v>166</v>
      </c>
      <c r="C6276">
        <v>1</v>
      </c>
      <c r="D6276">
        <v>24</v>
      </c>
      <c r="E6276" t="s">
        <v>15</v>
      </c>
      <c r="F6276">
        <v>10</v>
      </c>
      <c r="G6276">
        <v>3</v>
      </c>
      <c r="J6276" s="1">
        <f t="shared" si="1398"/>
        <v>7.8539816339744835E-3</v>
      </c>
      <c r="K6276" s="2">
        <f t="shared" si="1397"/>
        <v>1.2942556175112916E-2</v>
      </c>
      <c r="L6276" t="s">
        <v>13</v>
      </c>
    </row>
    <row r="6277" spans="1:12" hidden="1" x14ac:dyDescent="0.3">
      <c r="A6277">
        <v>60</v>
      </c>
      <c r="B6277">
        <v>166</v>
      </c>
      <c r="C6277">
        <v>1</v>
      </c>
      <c r="D6277">
        <v>24</v>
      </c>
      <c r="E6277" t="s">
        <v>15</v>
      </c>
      <c r="F6277">
        <v>5</v>
      </c>
      <c r="G6277">
        <v>3</v>
      </c>
      <c r="J6277" s="1">
        <f t="shared" si="1398"/>
        <v>1.9634954084936209E-3</v>
      </c>
      <c r="K6277" s="2">
        <f t="shared" si="1397"/>
        <v>3.6378364277704512E-3</v>
      </c>
      <c r="L6277" t="s">
        <v>13</v>
      </c>
    </row>
    <row r="6278" spans="1:12" hidden="1" x14ac:dyDescent="0.3">
      <c r="A6278">
        <v>60</v>
      </c>
      <c r="B6278">
        <v>166</v>
      </c>
      <c r="C6278">
        <v>1</v>
      </c>
      <c r="D6278">
        <v>22</v>
      </c>
      <c r="E6278" t="s">
        <v>15</v>
      </c>
      <c r="F6278">
        <v>5</v>
      </c>
      <c r="G6278">
        <v>3</v>
      </c>
      <c r="J6278" s="1">
        <f t="shared" si="1398"/>
        <v>1.9634954084936209E-3</v>
      </c>
      <c r="K6278" s="2">
        <f t="shared" si="1397"/>
        <v>3.6378364277704512E-3</v>
      </c>
      <c r="L6278" t="s">
        <v>13</v>
      </c>
    </row>
    <row r="6279" spans="1:12" hidden="1" x14ac:dyDescent="0.3">
      <c r="A6279">
        <v>60</v>
      </c>
      <c r="B6279">
        <v>166</v>
      </c>
      <c r="C6279">
        <v>1</v>
      </c>
      <c r="D6279">
        <v>10</v>
      </c>
      <c r="E6279" t="s">
        <v>12</v>
      </c>
      <c r="F6279">
        <v>5</v>
      </c>
      <c r="G6279">
        <v>3</v>
      </c>
      <c r="J6279" s="1">
        <f t="shared" si="1398"/>
        <v>1.9634954084936209E-3</v>
      </c>
      <c r="K6279" s="2">
        <f t="shared" si="1397"/>
        <v>3.6378364277704512E-3</v>
      </c>
      <c r="L6279" t="s">
        <v>13</v>
      </c>
    </row>
    <row r="6280" spans="1:12" hidden="1" x14ac:dyDescent="0.3">
      <c r="A6280">
        <v>60</v>
      </c>
      <c r="B6280">
        <v>166</v>
      </c>
      <c r="C6280">
        <v>1</v>
      </c>
      <c r="D6280">
        <v>14</v>
      </c>
      <c r="E6280" t="s">
        <v>14</v>
      </c>
      <c r="F6280">
        <v>5</v>
      </c>
      <c r="G6280">
        <v>3</v>
      </c>
      <c r="J6280" s="1">
        <f t="shared" si="1398"/>
        <v>1.9634954084936209E-3</v>
      </c>
      <c r="K6280" s="2">
        <f t="shared" si="1397"/>
        <v>3.6378364277704512E-3</v>
      </c>
      <c r="L6280" t="s">
        <v>13</v>
      </c>
    </row>
    <row r="6281" spans="1:12" hidden="1" x14ac:dyDescent="0.3">
      <c r="A6281">
        <v>59</v>
      </c>
      <c r="B6281">
        <v>175</v>
      </c>
      <c r="C6281">
        <v>1</v>
      </c>
      <c r="D6281">
        <v>24</v>
      </c>
      <c r="E6281" t="s">
        <v>12</v>
      </c>
      <c r="F6281">
        <v>15</v>
      </c>
      <c r="G6281">
        <v>6</v>
      </c>
      <c r="J6281" s="1">
        <f t="shared" si="1398"/>
        <v>1.7671458676442587E-2</v>
      </c>
      <c r="K6281" s="2">
        <f t="shared" si="1397"/>
        <v>5.8089659363338444E-2</v>
      </c>
      <c r="L6281" t="s">
        <v>13</v>
      </c>
    </row>
    <row r="6282" spans="1:12" hidden="1" x14ac:dyDescent="0.3">
      <c r="A6282">
        <v>59</v>
      </c>
      <c r="B6282">
        <v>175</v>
      </c>
      <c r="C6282">
        <v>1</v>
      </c>
      <c r="D6282">
        <v>24</v>
      </c>
      <c r="E6282" t="s">
        <v>18</v>
      </c>
      <c r="F6282">
        <v>15</v>
      </c>
      <c r="G6282">
        <v>6</v>
      </c>
      <c r="J6282" s="1">
        <f t="shared" si="1398"/>
        <v>1.7671458676442587E-2</v>
      </c>
      <c r="K6282" s="2">
        <f t="shared" ref="K6282:K6283" si="1399">EXP(-9.81042+1.86563*LN(F6282)+1.0563*LN(G6282))</f>
        <v>5.6950957515054322E-2</v>
      </c>
      <c r="L6282" t="s">
        <v>13</v>
      </c>
    </row>
    <row r="6283" spans="1:12" hidden="1" x14ac:dyDescent="0.3">
      <c r="A6283">
        <v>59</v>
      </c>
      <c r="B6283">
        <v>175</v>
      </c>
      <c r="C6283">
        <v>1</v>
      </c>
      <c r="D6283">
        <v>24</v>
      </c>
      <c r="E6283" t="s">
        <v>18</v>
      </c>
      <c r="F6283">
        <v>10</v>
      </c>
      <c r="G6283">
        <v>6</v>
      </c>
      <c r="J6283" s="1">
        <f t="shared" si="1398"/>
        <v>7.8539816339744835E-3</v>
      </c>
      <c r="K6283" s="2">
        <f t="shared" si="1399"/>
        <v>2.6728826664807165E-2</v>
      </c>
      <c r="L6283" t="s">
        <v>13</v>
      </c>
    </row>
    <row r="6284" spans="1:12" hidden="1" x14ac:dyDescent="0.3">
      <c r="A6284">
        <v>59</v>
      </c>
      <c r="B6284">
        <v>175</v>
      </c>
      <c r="C6284">
        <v>1</v>
      </c>
      <c r="D6284">
        <v>24</v>
      </c>
      <c r="E6284" t="s">
        <v>12</v>
      </c>
      <c r="F6284">
        <v>5</v>
      </c>
      <c r="G6284">
        <v>6</v>
      </c>
      <c r="J6284" s="1">
        <f t="shared" si="1398"/>
        <v>1.9634954084936209E-3</v>
      </c>
      <c r="K6284" s="2">
        <f>EXP(-9.7663+1.83097*LN(F6284)+1.09511*LN(G6284))</f>
        <v>7.7714870209617563E-3</v>
      </c>
      <c r="L6284" t="s">
        <v>13</v>
      </c>
    </row>
    <row r="6285" spans="1:12" hidden="1" x14ac:dyDescent="0.3">
      <c r="A6285">
        <v>59</v>
      </c>
      <c r="B6285">
        <v>175</v>
      </c>
      <c r="C6285">
        <v>1</v>
      </c>
      <c r="D6285">
        <v>24</v>
      </c>
      <c r="E6285" t="s">
        <v>18</v>
      </c>
      <c r="F6285">
        <v>10</v>
      </c>
      <c r="G6285">
        <v>5</v>
      </c>
      <c r="J6285" s="1">
        <f t="shared" si="1398"/>
        <v>7.8539816339744835E-3</v>
      </c>
      <c r="K6285" s="2">
        <f>EXP(-9.81042+1.86563*LN(F6285)+1.0563*LN(G6285))</f>
        <v>2.2046555420420225E-2</v>
      </c>
      <c r="L6285" t="s">
        <v>13</v>
      </c>
    </row>
    <row r="6286" spans="1:12" hidden="1" x14ac:dyDescent="0.3">
      <c r="A6286">
        <v>59</v>
      </c>
      <c r="B6286">
        <v>175</v>
      </c>
      <c r="C6286">
        <v>1</v>
      </c>
      <c r="D6286">
        <v>24</v>
      </c>
      <c r="E6286" t="s">
        <v>12</v>
      </c>
      <c r="F6286">
        <v>10</v>
      </c>
      <c r="G6286">
        <v>6</v>
      </c>
      <c r="J6286" s="1">
        <f t="shared" si="1398"/>
        <v>7.8539816339744835E-3</v>
      </c>
      <c r="K6286" s="2">
        <f t="shared" ref="K6286:K6289" si="1400">EXP(-9.7663+1.83097*LN(F6286)+1.09511*LN(G6286))</f>
        <v>2.7649101142956961E-2</v>
      </c>
      <c r="L6286" t="s">
        <v>13</v>
      </c>
    </row>
    <row r="6287" spans="1:12" hidden="1" x14ac:dyDescent="0.3">
      <c r="A6287">
        <v>59</v>
      </c>
      <c r="B6287">
        <v>175</v>
      </c>
      <c r="C6287">
        <v>1</v>
      </c>
      <c r="D6287">
        <v>24</v>
      </c>
      <c r="E6287" t="s">
        <v>12</v>
      </c>
      <c r="F6287">
        <v>10</v>
      </c>
      <c r="G6287">
        <v>6</v>
      </c>
      <c r="J6287" s="1">
        <f t="shared" si="1398"/>
        <v>7.8539816339744835E-3</v>
      </c>
      <c r="K6287" s="2">
        <f t="shared" si="1400"/>
        <v>2.7649101142956961E-2</v>
      </c>
      <c r="L6287" t="s">
        <v>13</v>
      </c>
    </row>
    <row r="6288" spans="1:12" hidden="1" x14ac:dyDescent="0.3">
      <c r="A6288">
        <v>59</v>
      </c>
      <c r="B6288">
        <v>175</v>
      </c>
      <c r="C6288">
        <v>1</v>
      </c>
      <c r="D6288">
        <v>24</v>
      </c>
      <c r="E6288" t="s">
        <v>12</v>
      </c>
      <c r="F6288">
        <v>15</v>
      </c>
      <c r="G6288">
        <v>6</v>
      </c>
      <c r="J6288" s="1">
        <f t="shared" si="1398"/>
        <v>1.7671458676442587E-2</v>
      </c>
      <c r="K6288" s="2">
        <f t="shared" si="1400"/>
        <v>5.8089659363338444E-2</v>
      </c>
      <c r="L6288" t="s">
        <v>13</v>
      </c>
    </row>
    <row r="6289" spans="1:12" hidden="1" x14ac:dyDescent="0.3">
      <c r="A6289">
        <v>59</v>
      </c>
      <c r="B6289">
        <v>175</v>
      </c>
      <c r="C6289">
        <v>1</v>
      </c>
      <c r="D6289">
        <v>10</v>
      </c>
      <c r="E6289" t="s">
        <v>12</v>
      </c>
      <c r="F6289">
        <v>5</v>
      </c>
      <c r="G6289">
        <v>3</v>
      </c>
      <c r="J6289" s="1">
        <f t="shared" si="1398"/>
        <v>1.9634954084936209E-3</v>
      </c>
      <c r="K6289" s="2">
        <f t="shared" si="1400"/>
        <v>3.6378364277704512E-3</v>
      </c>
      <c r="L6289" t="s">
        <v>13</v>
      </c>
    </row>
    <row r="6290" spans="1:12" hidden="1" x14ac:dyDescent="0.3">
      <c r="A6290">
        <v>59</v>
      </c>
      <c r="B6290">
        <v>175</v>
      </c>
      <c r="C6290">
        <v>1</v>
      </c>
      <c r="D6290">
        <v>24</v>
      </c>
      <c r="E6290" t="s">
        <v>18</v>
      </c>
      <c r="F6290">
        <v>5</v>
      </c>
      <c r="G6290">
        <v>3</v>
      </c>
      <c r="J6290" s="1">
        <f t="shared" si="1398"/>
        <v>1.9634954084936209E-3</v>
      </c>
      <c r="K6290" s="2">
        <f>EXP(-9.81042+1.86563*LN(F6290)+1.0563*LN(G6290))</f>
        <v>3.5268851656513989E-3</v>
      </c>
      <c r="L6290" t="s">
        <v>13</v>
      </c>
    </row>
    <row r="6291" spans="1:12" hidden="1" x14ac:dyDescent="0.3">
      <c r="A6291">
        <v>59</v>
      </c>
      <c r="B6291">
        <v>175</v>
      </c>
      <c r="C6291">
        <v>1</v>
      </c>
      <c r="D6291">
        <v>24</v>
      </c>
      <c r="E6291" t="s">
        <v>12</v>
      </c>
      <c r="F6291">
        <v>10</v>
      </c>
      <c r="G6291">
        <v>6</v>
      </c>
      <c r="J6291" s="1">
        <f t="shared" si="1398"/>
        <v>7.8539816339744835E-3</v>
      </c>
      <c r="K6291" s="2">
        <f>EXP(-9.7663+1.83097*LN(F6291)+1.09511*LN(G6291))</f>
        <v>2.7649101142956961E-2</v>
      </c>
      <c r="L6291" t="s">
        <v>13</v>
      </c>
    </row>
    <row r="6292" spans="1:12" hidden="1" x14ac:dyDescent="0.3">
      <c r="A6292">
        <v>59</v>
      </c>
      <c r="B6292">
        <v>175</v>
      </c>
      <c r="C6292">
        <v>1</v>
      </c>
      <c r="D6292">
        <v>24</v>
      </c>
      <c r="E6292" t="s">
        <v>18</v>
      </c>
      <c r="F6292">
        <v>5</v>
      </c>
      <c r="G6292">
        <v>6</v>
      </c>
      <c r="J6292" s="1">
        <f t="shared" si="1398"/>
        <v>1.9634954084936209E-3</v>
      </c>
      <c r="K6292" s="2">
        <f>EXP(-9.81042+1.86563*LN(F6292)+1.0563*LN(G6292))</f>
        <v>7.3344795804612326E-3</v>
      </c>
      <c r="L6292" t="s">
        <v>13</v>
      </c>
    </row>
    <row r="6293" spans="1:12" hidden="1" x14ac:dyDescent="0.3">
      <c r="A6293">
        <v>59</v>
      </c>
      <c r="B6293">
        <v>175</v>
      </c>
      <c r="C6293">
        <v>1</v>
      </c>
      <c r="D6293">
        <v>10</v>
      </c>
      <c r="E6293" t="s">
        <v>12</v>
      </c>
      <c r="F6293">
        <v>5</v>
      </c>
      <c r="G6293">
        <v>3</v>
      </c>
      <c r="J6293" s="1">
        <f t="shared" si="1398"/>
        <v>1.9634954084936209E-3</v>
      </c>
      <c r="K6293" s="2">
        <f>EXP(-9.7663+1.83097*LN(F6293)+1.09511*LN(G6293))</f>
        <v>3.6378364277704512E-3</v>
      </c>
      <c r="L6293" t="s">
        <v>13</v>
      </c>
    </row>
    <row r="6294" spans="1:12" hidden="1" x14ac:dyDescent="0.3">
      <c r="A6294">
        <v>59</v>
      </c>
      <c r="B6294">
        <v>175</v>
      </c>
      <c r="C6294">
        <v>1</v>
      </c>
      <c r="D6294">
        <v>24</v>
      </c>
      <c r="E6294" t="s">
        <v>18</v>
      </c>
      <c r="F6294">
        <v>5</v>
      </c>
      <c r="G6294">
        <v>3</v>
      </c>
      <c r="J6294" s="1">
        <f t="shared" si="1398"/>
        <v>1.9634954084936209E-3</v>
      </c>
      <c r="K6294" s="2">
        <f t="shared" ref="K6294:K6295" si="1401">EXP(-9.81042+1.86563*LN(F6294)+1.0563*LN(G6294))</f>
        <v>3.5268851656513989E-3</v>
      </c>
      <c r="L6294" t="s">
        <v>13</v>
      </c>
    </row>
    <row r="6295" spans="1:12" hidden="1" x14ac:dyDescent="0.3">
      <c r="A6295">
        <v>59</v>
      </c>
      <c r="B6295">
        <v>175</v>
      </c>
      <c r="C6295">
        <v>1</v>
      </c>
      <c r="D6295">
        <v>24</v>
      </c>
      <c r="E6295" t="s">
        <v>18</v>
      </c>
      <c r="F6295">
        <v>10</v>
      </c>
      <c r="G6295">
        <v>6</v>
      </c>
      <c r="J6295" s="1">
        <f t="shared" si="1398"/>
        <v>7.8539816339744835E-3</v>
      </c>
      <c r="K6295" s="2">
        <f t="shared" si="1401"/>
        <v>2.6728826664807165E-2</v>
      </c>
      <c r="L6295" t="s">
        <v>13</v>
      </c>
    </row>
    <row r="6296" spans="1:12" hidden="1" x14ac:dyDescent="0.3">
      <c r="A6296">
        <v>59</v>
      </c>
      <c r="B6296">
        <v>175</v>
      </c>
      <c r="C6296">
        <v>1</v>
      </c>
      <c r="D6296">
        <v>22</v>
      </c>
      <c r="E6296" t="s">
        <v>15</v>
      </c>
      <c r="F6296">
        <v>5</v>
      </c>
      <c r="G6296">
        <v>3</v>
      </c>
      <c r="J6296" s="1">
        <f t="shared" si="1398"/>
        <v>1.9634954084936209E-3</v>
      </c>
      <c r="K6296" s="2">
        <f t="shared" ref="K6296:K6299" si="1402">EXP(-9.7663+1.83097*LN(F6296)+1.09511*LN(G6296))</f>
        <v>3.6378364277704512E-3</v>
      </c>
      <c r="L6296" t="s">
        <v>13</v>
      </c>
    </row>
    <row r="6297" spans="1:12" hidden="1" x14ac:dyDescent="0.3">
      <c r="A6297">
        <v>59</v>
      </c>
      <c r="B6297">
        <v>175</v>
      </c>
      <c r="C6297">
        <v>1</v>
      </c>
      <c r="D6297">
        <v>24</v>
      </c>
      <c r="E6297" t="s">
        <v>12</v>
      </c>
      <c r="F6297">
        <v>15</v>
      </c>
      <c r="G6297">
        <v>6</v>
      </c>
      <c r="J6297" s="1">
        <f t="shared" si="1398"/>
        <v>1.7671458676442587E-2</v>
      </c>
      <c r="K6297" s="2">
        <f t="shared" si="1402"/>
        <v>5.8089659363338444E-2</v>
      </c>
      <c r="L6297" t="s">
        <v>13</v>
      </c>
    </row>
    <row r="6298" spans="1:12" hidden="1" x14ac:dyDescent="0.3">
      <c r="A6298">
        <v>59</v>
      </c>
      <c r="B6298">
        <v>175</v>
      </c>
      <c r="C6298">
        <v>1</v>
      </c>
      <c r="D6298">
        <v>24</v>
      </c>
      <c r="E6298" t="s">
        <v>12</v>
      </c>
      <c r="F6298">
        <v>10</v>
      </c>
      <c r="G6298">
        <v>6</v>
      </c>
      <c r="J6298" s="1">
        <f t="shared" si="1398"/>
        <v>7.8539816339744835E-3</v>
      </c>
      <c r="K6298" s="2">
        <f t="shared" si="1402"/>
        <v>2.7649101142956961E-2</v>
      </c>
      <c r="L6298" t="s">
        <v>13</v>
      </c>
    </row>
    <row r="6299" spans="1:12" hidden="1" x14ac:dyDescent="0.3">
      <c r="A6299">
        <v>59</v>
      </c>
      <c r="B6299">
        <v>175</v>
      </c>
      <c r="C6299">
        <v>1</v>
      </c>
      <c r="D6299">
        <v>24</v>
      </c>
      <c r="E6299" t="s">
        <v>12</v>
      </c>
      <c r="F6299">
        <v>10</v>
      </c>
      <c r="G6299">
        <v>6</v>
      </c>
      <c r="J6299" s="1">
        <f t="shared" si="1398"/>
        <v>7.8539816339744835E-3</v>
      </c>
      <c r="K6299" s="2">
        <f t="shared" si="1402"/>
        <v>2.7649101142956961E-2</v>
      </c>
      <c r="L6299" t="s">
        <v>13</v>
      </c>
    </row>
    <row r="6300" spans="1:12" hidden="1" x14ac:dyDescent="0.3">
      <c r="A6300">
        <v>59</v>
      </c>
      <c r="B6300">
        <v>175</v>
      </c>
      <c r="C6300">
        <v>1</v>
      </c>
      <c r="D6300">
        <v>24</v>
      </c>
      <c r="E6300" t="s">
        <v>18</v>
      </c>
      <c r="F6300">
        <v>5</v>
      </c>
      <c r="G6300">
        <v>6</v>
      </c>
      <c r="J6300" s="1">
        <f t="shared" si="1398"/>
        <v>1.9634954084936209E-3</v>
      </c>
      <c r="K6300" s="2">
        <f>EXP(-9.81042+1.86563*LN(F6300)+1.0563*LN(G6300))</f>
        <v>7.3344795804612326E-3</v>
      </c>
      <c r="L6300" t="s">
        <v>13</v>
      </c>
    </row>
    <row r="6301" spans="1:12" hidden="1" x14ac:dyDescent="0.3">
      <c r="A6301">
        <v>59</v>
      </c>
      <c r="B6301">
        <v>175</v>
      </c>
      <c r="C6301">
        <v>1</v>
      </c>
      <c r="D6301">
        <v>10</v>
      </c>
      <c r="E6301" t="s">
        <v>12</v>
      </c>
      <c r="F6301">
        <v>5</v>
      </c>
      <c r="G6301">
        <v>3</v>
      </c>
      <c r="J6301" s="1">
        <f t="shared" si="1398"/>
        <v>1.9634954084936209E-3</v>
      </c>
      <c r="K6301" s="2">
        <f>EXP(-9.7663+1.83097*LN(F6301)+1.09511*LN(G6301))</f>
        <v>3.6378364277704512E-3</v>
      </c>
      <c r="L6301" t="s">
        <v>13</v>
      </c>
    </row>
    <row r="6302" spans="1:12" hidden="1" x14ac:dyDescent="0.3">
      <c r="A6302">
        <v>59</v>
      </c>
      <c r="B6302">
        <v>175</v>
      </c>
      <c r="C6302">
        <v>1</v>
      </c>
      <c r="D6302">
        <v>24</v>
      </c>
      <c r="E6302" t="s">
        <v>18</v>
      </c>
      <c r="F6302">
        <v>5</v>
      </c>
      <c r="G6302">
        <v>3</v>
      </c>
      <c r="J6302" s="1">
        <f t="shared" si="1398"/>
        <v>1.9634954084936209E-3</v>
      </c>
      <c r="K6302" s="2">
        <f t="shared" ref="K6302:K6303" si="1403">EXP(-9.81042+1.86563*LN(F6302)+1.0563*LN(G6302))</f>
        <v>3.5268851656513989E-3</v>
      </c>
      <c r="L6302" t="s">
        <v>13</v>
      </c>
    </row>
    <row r="6303" spans="1:12" hidden="1" x14ac:dyDescent="0.3">
      <c r="A6303">
        <v>59</v>
      </c>
      <c r="B6303">
        <v>175</v>
      </c>
      <c r="C6303">
        <v>1</v>
      </c>
      <c r="D6303">
        <v>24</v>
      </c>
      <c r="E6303" t="s">
        <v>18</v>
      </c>
      <c r="F6303">
        <v>10</v>
      </c>
      <c r="G6303">
        <v>6</v>
      </c>
      <c r="J6303" s="1">
        <f t="shared" si="1398"/>
        <v>7.8539816339744835E-3</v>
      </c>
      <c r="K6303" s="2">
        <f t="shared" si="1403"/>
        <v>2.6728826664807165E-2</v>
      </c>
      <c r="L6303" t="s">
        <v>13</v>
      </c>
    </row>
    <row r="6304" spans="1:12" hidden="1" x14ac:dyDescent="0.3">
      <c r="A6304">
        <v>59</v>
      </c>
      <c r="B6304">
        <v>175</v>
      </c>
      <c r="C6304">
        <v>1</v>
      </c>
      <c r="D6304">
        <v>22</v>
      </c>
      <c r="E6304" t="s">
        <v>15</v>
      </c>
      <c r="F6304">
        <v>5</v>
      </c>
      <c r="G6304">
        <v>3</v>
      </c>
      <c r="J6304" s="1">
        <f t="shared" si="1398"/>
        <v>1.9634954084936209E-3</v>
      </c>
      <c r="K6304" s="2">
        <f t="shared" ref="K6304:K6306" si="1404">EXP(-9.7663+1.83097*LN(F6304)+1.09511*LN(G6304))</f>
        <v>3.6378364277704512E-3</v>
      </c>
      <c r="L6304" t="s">
        <v>13</v>
      </c>
    </row>
    <row r="6305" spans="1:12" hidden="1" x14ac:dyDescent="0.3">
      <c r="A6305">
        <v>59</v>
      </c>
      <c r="B6305">
        <v>175</v>
      </c>
      <c r="C6305">
        <v>1</v>
      </c>
      <c r="D6305">
        <v>14</v>
      </c>
      <c r="E6305" t="s">
        <v>14</v>
      </c>
      <c r="F6305">
        <v>5</v>
      </c>
      <c r="G6305">
        <v>3</v>
      </c>
      <c r="J6305" s="1">
        <f t="shared" si="1398"/>
        <v>1.9634954084936209E-3</v>
      </c>
      <c r="K6305" s="2">
        <f t="shared" si="1404"/>
        <v>3.6378364277704512E-3</v>
      </c>
      <c r="L6305" t="s">
        <v>13</v>
      </c>
    </row>
    <row r="6306" spans="1:12" hidden="1" x14ac:dyDescent="0.3">
      <c r="A6306">
        <v>59</v>
      </c>
      <c r="B6306">
        <v>175</v>
      </c>
      <c r="C6306">
        <v>1</v>
      </c>
      <c r="D6306">
        <v>14</v>
      </c>
      <c r="E6306" t="s">
        <v>14</v>
      </c>
      <c r="F6306">
        <v>5</v>
      </c>
      <c r="G6306">
        <v>3</v>
      </c>
      <c r="J6306" s="1">
        <f t="shared" si="1398"/>
        <v>1.9634954084936209E-3</v>
      </c>
      <c r="K6306" s="2">
        <f t="shared" si="1404"/>
        <v>3.6378364277704512E-3</v>
      </c>
      <c r="L6306" t="s">
        <v>13</v>
      </c>
    </row>
    <row r="6307" spans="1:12" hidden="1" x14ac:dyDescent="0.3">
      <c r="A6307">
        <v>59</v>
      </c>
      <c r="B6307">
        <v>175</v>
      </c>
      <c r="C6307">
        <v>1</v>
      </c>
      <c r="D6307">
        <v>24</v>
      </c>
      <c r="E6307" t="s">
        <v>18</v>
      </c>
      <c r="F6307">
        <v>15</v>
      </c>
      <c r="G6307">
        <v>6</v>
      </c>
      <c r="J6307" s="1">
        <f t="shared" si="1398"/>
        <v>1.7671458676442587E-2</v>
      </c>
      <c r="K6307" s="2">
        <f t="shared" ref="K6307:K6308" si="1405">EXP(-9.81042+1.86563*LN(F6307)+1.0563*LN(G6307))</f>
        <v>5.6950957515054322E-2</v>
      </c>
      <c r="L6307" t="s">
        <v>13</v>
      </c>
    </row>
    <row r="6308" spans="1:12" hidden="1" x14ac:dyDescent="0.3">
      <c r="A6308">
        <v>59</v>
      </c>
      <c r="B6308">
        <v>175</v>
      </c>
      <c r="C6308">
        <v>1</v>
      </c>
      <c r="D6308">
        <v>24</v>
      </c>
      <c r="E6308" t="s">
        <v>18</v>
      </c>
      <c r="F6308">
        <v>10</v>
      </c>
      <c r="G6308">
        <v>6</v>
      </c>
      <c r="J6308" s="1">
        <f t="shared" si="1398"/>
        <v>7.8539816339744835E-3</v>
      </c>
      <c r="K6308" s="2">
        <f t="shared" si="1405"/>
        <v>2.6728826664807165E-2</v>
      </c>
      <c r="L6308" t="s">
        <v>13</v>
      </c>
    </row>
    <row r="6309" spans="1:12" hidden="1" x14ac:dyDescent="0.3">
      <c r="A6309">
        <v>59</v>
      </c>
      <c r="B6309">
        <v>175</v>
      </c>
      <c r="C6309">
        <v>1</v>
      </c>
      <c r="D6309">
        <v>24</v>
      </c>
      <c r="E6309" t="s">
        <v>12</v>
      </c>
      <c r="F6309">
        <v>5</v>
      </c>
      <c r="G6309">
        <v>6</v>
      </c>
      <c r="J6309" s="1">
        <f t="shared" si="1398"/>
        <v>1.9634954084936209E-3</v>
      </c>
      <c r="K6309" s="2">
        <f>EXP(-9.7663+1.83097*LN(F6309)+1.09511*LN(G6309))</f>
        <v>7.7714870209617563E-3</v>
      </c>
      <c r="L6309" t="s">
        <v>13</v>
      </c>
    </row>
    <row r="6310" spans="1:12" hidden="1" x14ac:dyDescent="0.3">
      <c r="A6310">
        <v>59</v>
      </c>
      <c r="B6310">
        <v>175</v>
      </c>
      <c r="C6310">
        <v>1</v>
      </c>
      <c r="D6310">
        <v>24</v>
      </c>
      <c r="E6310" t="s">
        <v>18</v>
      </c>
      <c r="F6310">
        <v>10</v>
      </c>
      <c r="G6310">
        <v>5</v>
      </c>
      <c r="J6310" s="1">
        <f t="shared" si="1398"/>
        <v>7.8539816339744835E-3</v>
      </c>
      <c r="K6310" s="2">
        <f>EXP(-9.81042+1.86563*LN(F6310)+1.0563*LN(G6310))</f>
        <v>2.2046555420420225E-2</v>
      </c>
      <c r="L6310" t="s">
        <v>13</v>
      </c>
    </row>
    <row r="6311" spans="1:12" hidden="1" x14ac:dyDescent="0.3">
      <c r="A6311">
        <v>59</v>
      </c>
      <c r="B6311">
        <v>175</v>
      </c>
      <c r="C6311">
        <v>1</v>
      </c>
      <c r="D6311">
        <v>10</v>
      </c>
      <c r="E6311" t="s">
        <v>12</v>
      </c>
      <c r="F6311">
        <v>10</v>
      </c>
      <c r="G6311">
        <v>3</v>
      </c>
      <c r="J6311" s="1">
        <f t="shared" si="1398"/>
        <v>7.8539816339744835E-3</v>
      </c>
      <c r="K6311" s="2">
        <f t="shared" ref="K6311:K6312" si="1406">EXP(-9.7663+1.83097*LN(F6311)+1.09511*LN(G6311))</f>
        <v>1.2942556175112916E-2</v>
      </c>
      <c r="L6311" t="s">
        <v>13</v>
      </c>
    </row>
    <row r="6312" spans="1:12" hidden="1" x14ac:dyDescent="0.3">
      <c r="A6312">
        <v>59</v>
      </c>
      <c r="B6312">
        <v>175</v>
      </c>
      <c r="C6312">
        <v>1</v>
      </c>
      <c r="D6312">
        <v>14</v>
      </c>
      <c r="E6312" t="s">
        <v>14</v>
      </c>
      <c r="F6312">
        <v>5</v>
      </c>
      <c r="G6312">
        <v>3</v>
      </c>
      <c r="J6312" s="1">
        <f t="shared" si="1398"/>
        <v>1.9634954084936209E-3</v>
      </c>
      <c r="K6312" s="2">
        <f t="shared" si="1406"/>
        <v>3.6378364277704512E-3</v>
      </c>
      <c r="L6312" t="s">
        <v>13</v>
      </c>
    </row>
    <row r="6313" spans="1:12" hidden="1" x14ac:dyDescent="0.3">
      <c r="A6313">
        <v>59</v>
      </c>
      <c r="B6313">
        <v>175</v>
      </c>
      <c r="C6313">
        <v>1</v>
      </c>
      <c r="D6313">
        <v>2</v>
      </c>
      <c r="E6313" t="s">
        <v>16</v>
      </c>
      <c r="F6313">
        <v>10</v>
      </c>
      <c r="G6313">
        <v>10</v>
      </c>
      <c r="J6313" s="1">
        <f t="shared" si="1398"/>
        <v>7.8539816339744835E-3</v>
      </c>
      <c r="K6313" s="2">
        <f>EXP(-9.81042+1.86563*LN(F6313)+1.0563*LN(G6313))</f>
        <v>4.5847824058857317E-2</v>
      </c>
      <c r="L6313" t="s">
        <v>13</v>
      </c>
    </row>
    <row r="6314" spans="1:12" hidden="1" x14ac:dyDescent="0.3">
      <c r="A6314">
        <v>59</v>
      </c>
      <c r="B6314">
        <v>175</v>
      </c>
      <c r="C6314">
        <v>1</v>
      </c>
      <c r="D6314">
        <v>24</v>
      </c>
      <c r="E6314" t="s">
        <v>12</v>
      </c>
      <c r="F6314">
        <v>15</v>
      </c>
      <c r="G6314">
        <v>6</v>
      </c>
      <c r="J6314" s="1">
        <f t="shared" si="1398"/>
        <v>1.7671458676442587E-2</v>
      </c>
      <c r="K6314" s="2">
        <f t="shared" ref="K6314:K6315" si="1407">EXP(-9.7663+1.83097*LN(F6314)+1.09511*LN(G6314))</f>
        <v>5.8089659363338444E-2</v>
      </c>
      <c r="L6314" t="s">
        <v>13</v>
      </c>
    </row>
    <row r="6315" spans="1:12" hidden="1" x14ac:dyDescent="0.3">
      <c r="A6315">
        <v>59</v>
      </c>
      <c r="B6315">
        <v>175</v>
      </c>
      <c r="C6315">
        <v>1</v>
      </c>
      <c r="D6315">
        <v>24</v>
      </c>
      <c r="E6315" t="s">
        <v>12</v>
      </c>
      <c r="F6315">
        <v>10</v>
      </c>
      <c r="G6315">
        <v>6</v>
      </c>
      <c r="J6315" s="1">
        <f t="shared" si="1398"/>
        <v>7.8539816339744835E-3</v>
      </c>
      <c r="K6315" s="2">
        <f t="shared" si="1407"/>
        <v>2.7649101142956961E-2</v>
      </c>
      <c r="L6315" t="s">
        <v>13</v>
      </c>
    </row>
    <row r="6316" spans="1:12" hidden="1" x14ac:dyDescent="0.3">
      <c r="A6316">
        <v>59</v>
      </c>
      <c r="B6316">
        <v>175</v>
      </c>
      <c r="C6316">
        <v>1</v>
      </c>
      <c r="D6316">
        <v>2</v>
      </c>
      <c r="E6316" t="s">
        <v>16</v>
      </c>
      <c r="F6316">
        <v>20</v>
      </c>
      <c r="G6316">
        <v>15</v>
      </c>
      <c r="H6316">
        <v>46</v>
      </c>
      <c r="I6316">
        <v>9</v>
      </c>
      <c r="J6316" s="1">
        <f t="shared" si="1398"/>
        <v>3.1415926535897934E-2</v>
      </c>
      <c r="K6316" s="2">
        <f>EXP(-9.81042+1.86563*LN(F6316)+1.0563*LN(G6316))</f>
        <v>0.25640973899293129</v>
      </c>
      <c r="L6316" t="s">
        <v>13</v>
      </c>
    </row>
    <row r="6317" spans="1:12" hidden="1" x14ac:dyDescent="0.3">
      <c r="A6317">
        <v>59</v>
      </c>
      <c r="B6317">
        <v>175</v>
      </c>
      <c r="C6317">
        <v>1</v>
      </c>
      <c r="D6317">
        <v>10</v>
      </c>
      <c r="E6317" t="s">
        <v>12</v>
      </c>
      <c r="F6317">
        <v>5</v>
      </c>
      <c r="G6317">
        <v>3</v>
      </c>
      <c r="J6317" s="1">
        <f t="shared" si="1398"/>
        <v>1.9634954084936209E-3</v>
      </c>
      <c r="K6317" s="2">
        <f t="shared" ref="K6317:K6318" si="1408">EXP(-9.7663+1.83097*LN(F6317)+1.09511*LN(G6317))</f>
        <v>3.6378364277704512E-3</v>
      </c>
      <c r="L6317" t="s">
        <v>13</v>
      </c>
    </row>
    <row r="6318" spans="1:12" hidden="1" x14ac:dyDescent="0.3">
      <c r="A6318">
        <v>59</v>
      </c>
      <c r="B6318">
        <v>176</v>
      </c>
      <c r="C6318">
        <v>1</v>
      </c>
      <c r="D6318">
        <v>10</v>
      </c>
      <c r="E6318" t="s">
        <v>12</v>
      </c>
      <c r="F6318">
        <v>5</v>
      </c>
      <c r="G6318">
        <v>3</v>
      </c>
      <c r="J6318" s="1">
        <f t="shared" si="1398"/>
        <v>1.9634954084936209E-3</v>
      </c>
      <c r="K6318" s="2">
        <f t="shared" si="1408"/>
        <v>3.6378364277704512E-3</v>
      </c>
      <c r="L6318" t="s">
        <v>13</v>
      </c>
    </row>
    <row r="6319" spans="1:12" hidden="1" x14ac:dyDescent="0.3">
      <c r="A6319">
        <v>59</v>
      </c>
      <c r="B6319">
        <v>176</v>
      </c>
      <c r="C6319">
        <v>1</v>
      </c>
      <c r="D6319">
        <v>2</v>
      </c>
      <c r="E6319" t="s">
        <v>16</v>
      </c>
      <c r="F6319">
        <v>10</v>
      </c>
      <c r="G6319">
        <v>10</v>
      </c>
      <c r="J6319" s="1">
        <f t="shared" si="1398"/>
        <v>7.8539816339744835E-3</v>
      </c>
      <c r="K6319" s="2">
        <f>EXP(-9.81042+1.86563*LN(F6319)+1.0563*LN(G6319))</f>
        <v>4.5847824058857317E-2</v>
      </c>
      <c r="L6319" t="s">
        <v>13</v>
      </c>
    </row>
    <row r="6320" spans="1:12" hidden="1" x14ac:dyDescent="0.3">
      <c r="A6320">
        <v>59</v>
      </c>
      <c r="B6320">
        <v>176</v>
      </c>
      <c r="C6320">
        <v>1</v>
      </c>
      <c r="D6320">
        <v>22</v>
      </c>
      <c r="E6320" t="s">
        <v>15</v>
      </c>
      <c r="F6320">
        <v>5</v>
      </c>
      <c r="G6320">
        <v>3</v>
      </c>
      <c r="J6320" s="1">
        <f t="shared" si="1398"/>
        <v>1.9634954084936209E-3</v>
      </c>
      <c r="K6320" s="2">
        <f t="shared" ref="K6320:K6324" si="1409">EXP(-9.7663+1.83097*LN(F6320)+1.09511*LN(G6320))</f>
        <v>3.6378364277704512E-3</v>
      </c>
      <c r="L6320" t="s">
        <v>13</v>
      </c>
    </row>
    <row r="6321" spans="1:12" hidden="1" x14ac:dyDescent="0.3">
      <c r="A6321">
        <v>59</v>
      </c>
      <c r="B6321">
        <v>176</v>
      </c>
      <c r="C6321">
        <v>1</v>
      </c>
      <c r="D6321">
        <v>24</v>
      </c>
      <c r="E6321" t="s">
        <v>12</v>
      </c>
      <c r="F6321">
        <v>15</v>
      </c>
      <c r="G6321">
        <v>6</v>
      </c>
      <c r="J6321" s="1">
        <f t="shared" si="1398"/>
        <v>1.7671458676442587E-2</v>
      </c>
      <c r="K6321" s="2">
        <f t="shared" si="1409"/>
        <v>5.8089659363338444E-2</v>
      </c>
      <c r="L6321" t="s">
        <v>13</v>
      </c>
    </row>
    <row r="6322" spans="1:12" hidden="1" x14ac:dyDescent="0.3">
      <c r="A6322">
        <v>59</v>
      </c>
      <c r="B6322">
        <v>176</v>
      </c>
      <c r="C6322">
        <v>1</v>
      </c>
      <c r="D6322">
        <v>24</v>
      </c>
      <c r="E6322" t="s">
        <v>12</v>
      </c>
      <c r="F6322">
        <v>10</v>
      </c>
      <c r="G6322">
        <v>6</v>
      </c>
      <c r="J6322" s="1">
        <f t="shared" si="1398"/>
        <v>7.8539816339744835E-3</v>
      </c>
      <c r="K6322" s="2">
        <f t="shared" si="1409"/>
        <v>2.7649101142956961E-2</v>
      </c>
      <c r="L6322" t="s">
        <v>13</v>
      </c>
    </row>
    <row r="6323" spans="1:12" hidden="1" x14ac:dyDescent="0.3">
      <c r="A6323">
        <v>59</v>
      </c>
      <c r="B6323">
        <v>176</v>
      </c>
      <c r="C6323">
        <v>1</v>
      </c>
      <c r="D6323">
        <v>24</v>
      </c>
      <c r="E6323" t="s">
        <v>12</v>
      </c>
      <c r="F6323">
        <v>10</v>
      </c>
      <c r="G6323">
        <v>6</v>
      </c>
      <c r="J6323" s="1">
        <f t="shared" si="1398"/>
        <v>7.8539816339744835E-3</v>
      </c>
      <c r="K6323" s="2">
        <f t="shared" si="1409"/>
        <v>2.7649101142956961E-2</v>
      </c>
      <c r="L6323" t="s">
        <v>13</v>
      </c>
    </row>
    <row r="6324" spans="1:12" hidden="1" x14ac:dyDescent="0.3">
      <c r="A6324">
        <v>59</v>
      </c>
      <c r="B6324">
        <v>176</v>
      </c>
      <c r="C6324">
        <v>1</v>
      </c>
      <c r="D6324">
        <v>24</v>
      </c>
      <c r="E6324" t="s">
        <v>12</v>
      </c>
      <c r="F6324">
        <v>15</v>
      </c>
      <c r="G6324">
        <v>6</v>
      </c>
      <c r="J6324" s="1">
        <f t="shared" si="1398"/>
        <v>1.7671458676442587E-2</v>
      </c>
      <c r="K6324" s="2">
        <f t="shared" si="1409"/>
        <v>5.8089659363338444E-2</v>
      </c>
      <c r="L6324" t="s">
        <v>13</v>
      </c>
    </row>
    <row r="6325" spans="1:12" hidden="1" x14ac:dyDescent="0.3">
      <c r="A6325">
        <v>59</v>
      </c>
      <c r="B6325">
        <v>176</v>
      </c>
      <c r="C6325">
        <v>1</v>
      </c>
      <c r="D6325">
        <v>2</v>
      </c>
      <c r="E6325" t="s">
        <v>16</v>
      </c>
      <c r="F6325">
        <v>15</v>
      </c>
      <c r="G6325">
        <v>6</v>
      </c>
      <c r="J6325" s="1">
        <f t="shared" si="1398"/>
        <v>1.7671458676442587E-2</v>
      </c>
      <c r="K6325" s="2">
        <f t="shared" ref="K6325:K6326" si="1410">EXP(-9.81042+1.86563*LN(F6325)+1.0563*LN(G6325))</f>
        <v>5.6950957515054322E-2</v>
      </c>
      <c r="L6325" t="s">
        <v>13</v>
      </c>
    </row>
    <row r="6326" spans="1:12" hidden="1" x14ac:dyDescent="0.3">
      <c r="A6326">
        <v>59</v>
      </c>
      <c r="B6326">
        <v>176</v>
      </c>
      <c r="C6326">
        <v>1</v>
      </c>
      <c r="D6326">
        <v>2</v>
      </c>
      <c r="E6326" t="s">
        <v>16</v>
      </c>
      <c r="F6326">
        <v>15</v>
      </c>
      <c r="G6326">
        <v>10</v>
      </c>
      <c r="J6326" s="1">
        <f t="shared" si="1398"/>
        <v>1.7671458676442587E-2</v>
      </c>
      <c r="K6326" s="2">
        <f t="shared" si="1410"/>
        <v>9.7687695493628809E-2</v>
      </c>
      <c r="L6326" t="s">
        <v>13</v>
      </c>
    </row>
    <row r="6327" spans="1:12" hidden="1" x14ac:dyDescent="0.3">
      <c r="A6327">
        <v>59</v>
      </c>
      <c r="B6327">
        <v>176</v>
      </c>
      <c r="C6327">
        <v>1</v>
      </c>
      <c r="D6327">
        <v>24</v>
      </c>
      <c r="E6327" t="s">
        <v>12</v>
      </c>
      <c r="F6327">
        <v>5</v>
      </c>
      <c r="G6327">
        <v>6</v>
      </c>
      <c r="J6327" s="1">
        <f t="shared" si="1398"/>
        <v>1.9634954084936209E-3</v>
      </c>
      <c r="K6327" s="2">
        <f>EXP(-9.7663+1.83097*LN(F6327)+1.09511*LN(G6327))</f>
        <v>7.7714870209617563E-3</v>
      </c>
      <c r="L6327" t="s">
        <v>13</v>
      </c>
    </row>
    <row r="6328" spans="1:12" hidden="1" x14ac:dyDescent="0.3">
      <c r="A6328">
        <v>59</v>
      </c>
      <c r="B6328">
        <v>176</v>
      </c>
      <c r="C6328">
        <v>1</v>
      </c>
      <c r="D6328">
        <v>2</v>
      </c>
      <c r="E6328" t="s">
        <v>16</v>
      </c>
      <c r="F6328">
        <v>15</v>
      </c>
      <c r="G6328">
        <v>10</v>
      </c>
      <c r="J6328" s="1">
        <f t="shared" si="1398"/>
        <v>1.7671458676442587E-2</v>
      </c>
      <c r="K6328" s="2">
        <f>EXP(-9.81042+1.86563*LN(F6328)+1.0563*LN(G6328))</f>
        <v>9.7687695493628809E-2</v>
      </c>
      <c r="L6328" t="s">
        <v>13</v>
      </c>
    </row>
    <row r="6329" spans="1:12" hidden="1" x14ac:dyDescent="0.3">
      <c r="A6329">
        <v>59</v>
      </c>
      <c r="B6329">
        <v>176</v>
      </c>
      <c r="C6329">
        <v>1</v>
      </c>
      <c r="D6329">
        <v>24</v>
      </c>
      <c r="E6329" t="s">
        <v>12</v>
      </c>
      <c r="F6329">
        <v>10</v>
      </c>
      <c r="G6329">
        <v>6</v>
      </c>
      <c r="J6329" s="1">
        <f t="shared" si="1398"/>
        <v>7.8539816339744835E-3</v>
      </c>
      <c r="K6329" s="2">
        <f t="shared" ref="K6329:K6331" si="1411">EXP(-9.7663+1.83097*LN(F6329)+1.09511*LN(G6329))</f>
        <v>2.7649101142956961E-2</v>
      </c>
      <c r="L6329" t="s">
        <v>13</v>
      </c>
    </row>
    <row r="6330" spans="1:12" hidden="1" x14ac:dyDescent="0.3">
      <c r="A6330">
        <v>59</v>
      </c>
      <c r="B6330">
        <v>176</v>
      </c>
      <c r="C6330">
        <v>1</v>
      </c>
      <c r="D6330">
        <v>24</v>
      </c>
      <c r="E6330" t="s">
        <v>12</v>
      </c>
      <c r="F6330">
        <v>10</v>
      </c>
      <c r="G6330">
        <v>6</v>
      </c>
      <c r="J6330" s="1">
        <f t="shared" si="1398"/>
        <v>7.8539816339744835E-3</v>
      </c>
      <c r="K6330" s="2">
        <f t="shared" si="1411"/>
        <v>2.7649101142956961E-2</v>
      </c>
      <c r="L6330" t="s">
        <v>13</v>
      </c>
    </row>
    <row r="6331" spans="1:12" hidden="1" x14ac:dyDescent="0.3">
      <c r="A6331">
        <v>59</v>
      </c>
      <c r="B6331">
        <v>176</v>
      </c>
      <c r="C6331">
        <v>1</v>
      </c>
      <c r="D6331">
        <v>24</v>
      </c>
      <c r="E6331" t="s">
        <v>12</v>
      </c>
      <c r="F6331">
        <v>15</v>
      </c>
      <c r="G6331">
        <v>6</v>
      </c>
      <c r="J6331" s="1">
        <f t="shared" si="1398"/>
        <v>1.7671458676442587E-2</v>
      </c>
      <c r="K6331" s="2">
        <f t="shared" si="1411"/>
        <v>5.8089659363338444E-2</v>
      </c>
      <c r="L6331" t="s">
        <v>13</v>
      </c>
    </row>
    <row r="6332" spans="1:12" hidden="1" x14ac:dyDescent="0.3">
      <c r="A6332">
        <v>59</v>
      </c>
      <c r="B6332">
        <v>176</v>
      </c>
      <c r="C6332">
        <v>1</v>
      </c>
      <c r="D6332">
        <v>24</v>
      </c>
      <c r="E6332" t="s">
        <v>18</v>
      </c>
      <c r="F6332">
        <v>15</v>
      </c>
      <c r="G6332">
        <v>6</v>
      </c>
      <c r="J6332" s="1">
        <f t="shared" si="1398"/>
        <v>1.7671458676442587E-2</v>
      </c>
      <c r="K6332" s="2">
        <f>EXP(-9.81042+1.86563*LN(F6332)+1.0563*LN(G6332))</f>
        <v>5.6950957515054322E-2</v>
      </c>
      <c r="L6332" t="s">
        <v>13</v>
      </c>
    </row>
    <row r="6333" spans="1:12" hidden="1" x14ac:dyDescent="0.3">
      <c r="A6333">
        <v>59</v>
      </c>
      <c r="B6333">
        <v>176</v>
      </c>
      <c r="C6333">
        <v>1</v>
      </c>
      <c r="D6333">
        <v>24</v>
      </c>
      <c r="E6333" t="s">
        <v>12</v>
      </c>
      <c r="F6333">
        <v>15</v>
      </c>
      <c r="G6333">
        <v>6</v>
      </c>
      <c r="J6333" s="1">
        <f t="shared" si="1398"/>
        <v>1.7671458676442587E-2</v>
      </c>
      <c r="K6333" s="2">
        <f>EXP(-9.7663+1.83097*LN(F6333)+1.09511*LN(G6333))</f>
        <v>5.8089659363338444E-2</v>
      </c>
      <c r="L6333" t="s">
        <v>13</v>
      </c>
    </row>
    <row r="6334" spans="1:12" hidden="1" x14ac:dyDescent="0.3">
      <c r="A6334">
        <v>59</v>
      </c>
      <c r="B6334">
        <v>176</v>
      </c>
      <c r="C6334">
        <v>1</v>
      </c>
      <c r="D6334">
        <v>24</v>
      </c>
      <c r="E6334" t="s">
        <v>18</v>
      </c>
      <c r="F6334">
        <v>10</v>
      </c>
      <c r="G6334">
        <v>6</v>
      </c>
      <c r="J6334" s="1">
        <f t="shared" si="1398"/>
        <v>7.8539816339744835E-3</v>
      </c>
      <c r="K6334" s="2">
        <f t="shared" ref="K6334:K6335" si="1412">EXP(-9.81042+1.86563*LN(F6334)+1.0563*LN(G6334))</f>
        <v>2.6728826664807165E-2</v>
      </c>
      <c r="L6334" t="s">
        <v>13</v>
      </c>
    </row>
    <row r="6335" spans="1:12" hidden="1" x14ac:dyDescent="0.3">
      <c r="A6335">
        <v>59</v>
      </c>
      <c r="B6335">
        <v>176</v>
      </c>
      <c r="C6335">
        <v>1</v>
      </c>
      <c r="D6335">
        <v>24</v>
      </c>
      <c r="E6335" t="s">
        <v>18</v>
      </c>
      <c r="F6335">
        <v>10</v>
      </c>
      <c r="G6335">
        <v>6</v>
      </c>
      <c r="J6335" s="1">
        <f t="shared" si="1398"/>
        <v>7.8539816339744835E-3</v>
      </c>
      <c r="K6335" s="2">
        <f t="shared" si="1412"/>
        <v>2.6728826664807165E-2</v>
      </c>
      <c r="L6335" t="s">
        <v>13</v>
      </c>
    </row>
    <row r="6336" spans="1:12" hidden="1" x14ac:dyDescent="0.3">
      <c r="A6336">
        <v>59</v>
      </c>
      <c r="B6336">
        <v>176</v>
      </c>
      <c r="C6336">
        <v>1</v>
      </c>
      <c r="D6336">
        <v>14</v>
      </c>
      <c r="E6336" t="s">
        <v>14</v>
      </c>
      <c r="F6336">
        <v>5</v>
      </c>
      <c r="G6336">
        <v>3</v>
      </c>
      <c r="J6336" s="1">
        <f t="shared" si="1398"/>
        <v>1.9634954084936209E-3</v>
      </c>
      <c r="K6336" s="2">
        <f t="shared" ref="K6336:K6337" si="1413">EXP(-9.7663+1.83097*LN(F6336)+1.09511*LN(G6336))</f>
        <v>3.6378364277704512E-3</v>
      </c>
      <c r="L6336" t="s">
        <v>13</v>
      </c>
    </row>
    <row r="6337" spans="1:12" hidden="1" x14ac:dyDescent="0.3">
      <c r="A6337">
        <v>59</v>
      </c>
      <c r="B6337">
        <v>176</v>
      </c>
      <c r="C6337">
        <v>1</v>
      </c>
      <c r="D6337">
        <v>14</v>
      </c>
      <c r="E6337" t="s">
        <v>14</v>
      </c>
      <c r="F6337">
        <v>5</v>
      </c>
      <c r="G6337">
        <v>3</v>
      </c>
      <c r="J6337" s="1">
        <f t="shared" si="1398"/>
        <v>1.9634954084936209E-3</v>
      </c>
      <c r="K6337" s="2">
        <f t="shared" si="1413"/>
        <v>3.6378364277704512E-3</v>
      </c>
      <c r="L6337" t="s">
        <v>13</v>
      </c>
    </row>
    <row r="6338" spans="1:12" hidden="1" x14ac:dyDescent="0.3">
      <c r="A6338">
        <v>59</v>
      </c>
      <c r="B6338">
        <v>176</v>
      </c>
      <c r="C6338">
        <v>1</v>
      </c>
      <c r="D6338">
        <v>24</v>
      </c>
      <c r="E6338" t="s">
        <v>18</v>
      </c>
      <c r="F6338">
        <v>10</v>
      </c>
      <c r="G6338">
        <v>6</v>
      </c>
      <c r="J6338" s="1">
        <f t="shared" si="1398"/>
        <v>7.8539816339744835E-3</v>
      </c>
      <c r="K6338" s="2">
        <f>EXP(-9.81042+1.86563*LN(F6338)+1.0563*LN(G6338))</f>
        <v>2.6728826664807165E-2</v>
      </c>
      <c r="L6338" t="s">
        <v>13</v>
      </c>
    </row>
    <row r="6339" spans="1:12" hidden="1" x14ac:dyDescent="0.3">
      <c r="A6339">
        <v>59</v>
      </c>
      <c r="B6339">
        <v>176</v>
      </c>
      <c r="C6339">
        <v>1</v>
      </c>
      <c r="D6339">
        <v>24</v>
      </c>
      <c r="E6339" t="s">
        <v>12</v>
      </c>
      <c r="F6339">
        <v>10</v>
      </c>
      <c r="G6339">
        <v>6</v>
      </c>
      <c r="J6339" s="1">
        <f t="shared" ref="J6339:J6402" si="1414">((F6339*F6339/10000)*(PI()/4*C6339))</f>
        <v>7.8539816339744835E-3</v>
      </c>
      <c r="K6339" s="2">
        <f t="shared" ref="K6339:K6342" si="1415">EXP(-9.7663+1.83097*LN(F6339)+1.09511*LN(G6339))</f>
        <v>2.7649101142956961E-2</v>
      </c>
      <c r="L6339" t="s">
        <v>13</v>
      </c>
    </row>
    <row r="6340" spans="1:12" hidden="1" x14ac:dyDescent="0.3">
      <c r="A6340">
        <v>59</v>
      </c>
      <c r="B6340">
        <v>176</v>
      </c>
      <c r="C6340">
        <v>1</v>
      </c>
      <c r="D6340">
        <v>24</v>
      </c>
      <c r="E6340" t="s">
        <v>12</v>
      </c>
      <c r="F6340">
        <v>15</v>
      </c>
      <c r="G6340">
        <v>6</v>
      </c>
      <c r="J6340" s="1">
        <f t="shared" si="1414"/>
        <v>1.7671458676442587E-2</v>
      </c>
      <c r="K6340" s="2">
        <f t="shared" si="1415"/>
        <v>5.8089659363338444E-2</v>
      </c>
      <c r="L6340" t="s">
        <v>13</v>
      </c>
    </row>
    <row r="6341" spans="1:12" hidden="1" x14ac:dyDescent="0.3">
      <c r="A6341">
        <v>59</v>
      </c>
      <c r="B6341">
        <v>176</v>
      </c>
      <c r="C6341">
        <v>1</v>
      </c>
      <c r="D6341">
        <v>24</v>
      </c>
      <c r="E6341" t="s">
        <v>12</v>
      </c>
      <c r="F6341">
        <v>15</v>
      </c>
      <c r="G6341">
        <v>6</v>
      </c>
      <c r="J6341" s="1">
        <f t="shared" si="1414"/>
        <v>1.7671458676442587E-2</v>
      </c>
      <c r="K6341" s="2">
        <f t="shared" si="1415"/>
        <v>5.8089659363338444E-2</v>
      </c>
      <c r="L6341" t="s">
        <v>13</v>
      </c>
    </row>
    <row r="6342" spans="1:12" hidden="1" x14ac:dyDescent="0.3">
      <c r="A6342">
        <v>59</v>
      </c>
      <c r="B6342">
        <v>176</v>
      </c>
      <c r="C6342">
        <v>1</v>
      </c>
      <c r="D6342">
        <v>24</v>
      </c>
      <c r="E6342" t="s">
        <v>12</v>
      </c>
      <c r="F6342">
        <v>10</v>
      </c>
      <c r="G6342">
        <v>6</v>
      </c>
      <c r="J6342" s="1">
        <f t="shared" si="1414"/>
        <v>7.8539816339744835E-3</v>
      </c>
      <c r="K6342" s="2">
        <f t="shared" si="1415"/>
        <v>2.7649101142956961E-2</v>
      </c>
      <c r="L6342" t="s">
        <v>13</v>
      </c>
    </row>
    <row r="6343" spans="1:12" hidden="1" x14ac:dyDescent="0.3">
      <c r="A6343">
        <v>59</v>
      </c>
      <c r="B6343">
        <v>176</v>
      </c>
      <c r="C6343">
        <v>1</v>
      </c>
      <c r="D6343">
        <v>24</v>
      </c>
      <c r="E6343" t="s">
        <v>18</v>
      </c>
      <c r="F6343">
        <v>5</v>
      </c>
      <c r="G6343">
        <v>6</v>
      </c>
      <c r="J6343" s="1">
        <f t="shared" si="1414"/>
        <v>1.9634954084936209E-3</v>
      </c>
      <c r="K6343" s="2">
        <f>EXP(-9.81042+1.86563*LN(F6343)+1.0563*LN(G6343))</f>
        <v>7.3344795804612326E-3</v>
      </c>
      <c r="L6343" t="s">
        <v>13</v>
      </c>
    </row>
    <row r="6344" spans="1:12" hidden="1" x14ac:dyDescent="0.3">
      <c r="A6344">
        <v>59</v>
      </c>
      <c r="B6344">
        <v>176</v>
      </c>
      <c r="C6344">
        <v>1</v>
      </c>
      <c r="D6344">
        <v>10</v>
      </c>
      <c r="E6344" t="s">
        <v>12</v>
      </c>
      <c r="F6344">
        <v>5</v>
      </c>
      <c r="G6344">
        <v>3</v>
      </c>
      <c r="J6344" s="1">
        <f t="shared" si="1414"/>
        <v>1.9634954084936209E-3</v>
      </c>
      <c r="K6344" s="2">
        <f>EXP(-9.7663+1.83097*LN(F6344)+1.09511*LN(G6344))</f>
        <v>3.6378364277704512E-3</v>
      </c>
      <c r="L6344" t="s">
        <v>13</v>
      </c>
    </row>
    <row r="6345" spans="1:12" hidden="1" x14ac:dyDescent="0.3">
      <c r="A6345">
        <v>59</v>
      </c>
      <c r="B6345">
        <v>176</v>
      </c>
      <c r="C6345">
        <v>1</v>
      </c>
      <c r="D6345">
        <v>24</v>
      </c>
      <c r="E6345" t="s">
        <v>18</v>
      </c>
      <c r="F6345">
        <v>5</v>
      </c>
      <c r="G6345">
        <v>3</v>
      </c>
      <c r="J6345" s="1">
        <f t="shared" si="1414"/>
        <v>1.9634954084936209E-3</v>
      </c>
      <c r="K6345" s="2">
        <f t="shared" ref="K6345:K6346" si="1416">EXP(-9.81042+1.86563*LN(F6345)+1.0563*LN(G6345))</f>
        <v>3.5268851656513989E-3</v>
      </c>
      <c r="L6345" t="s">
        <v>13</v>
      </c>
    </row>
    <row r="6346" spans="1:12" hidden="1" x14ac:dyDescent="0.3">
      <c r="A6346">
        <v>59</v>
      </c>
      <c r="B6346">
        <v>176</v>
      </c>
      <c r="C6346">
        <v>1</v>
      </c>
      <c r="D6346">
        <v>24</v>
      </c>
      <c r="E6346" t="s">
        <v>18</v>
      </c>
      <c r="F6346">
        <v>10</v>
      </c>
      <c r="G6346">
        <v>6</v>
      </c>
      <c r="J6346" s="1">
        <f t="shared" si="1414"/>
        <v>7.8539816339744835E-3</v>
      </c>
      <c r="K6346" s="2">
        <f t="shared" si="1416"/>
        <v>2.6728826664807165E-2</v>
      </c>
      <c r="L6346" t="s">
        <v>13</v>
      </c>
    </row>
    <row r="6347" spans="1:12" hidden="1" x14ac:dyDescent="0.3">
      <c r="A6347">
        <v>59</v>
      </c>
      <c r="B6347">
        <v>176</v>
      </c>
      <c r="C6347">
        <v>1</v>
      </c>
      <c r="D6347">
        <v>22</v>
      </c>
      <c r="E6347" t="s">
        <v>15</v>
      </c>
      <c r="F6347">
        <v>5</v>
      </c>
      <c r="G6347">
        <v>3</v>
      </c>
      <c r="J6347" s="1">
        <f t="shared" si="1414"/>
        <v>1.9634954084936209E-3</v>
      </c>
      <c r="K6347" s="2">
        <f t="shared" ref="K6347:K6350" si="1417">EXP(-9.7663+1.83097*LN(F6347)+1.09511*LN(G6347))</f>
        <v>3.6378364277704512E-3</v>
      </c>
      <c r="L6347" t="s">
        <v>13</v>
      </c>
    </row>
    <row r="6348" spans="1:12" hidden="1" x14ac:dyDescent="0.3">
      <c r="A6348">
        <v>59</v>
      </c>
      <c r="B6348">
        <v>176</v>
      </c>
      <c r="C6348">
        <v>1</v>
      </c>
      <c r="D6348">
        <v>24</v>
      </c>
      <c r="E6348" t="s">
        <v>12</v>
      </c>
      <c r="F6348">
        <v>15</v>
      </c>
      <c r="G6348">
        <v>6</v>
      </c>
      <c r="J6348" s="1">
        <f t="shared" si="1414"/>
        <v>1.7671458676442587E-2</v>
      </c>
      <c r="K6348" s="2">
        <f t="shared" si="1417"/>
        <v>5.8089659363338444E-2</v>
      </c>
      <c r="L6348" t="s">
        <v>13</v>
      </c>
    </row>
    <row r="6349" spans="1:12" hidden="1" x14ac:dyDescent="0.3">
      <c r="A6349">
        <v>59</v>
      </c>
      <c r="B6349">
        <v>176</v>
      </c>
      <c r="C6349">
        <v>1</v>
      </c>
      <c r="D6349">
        <v>24</v>
      </c>
      <c r="E6349" t="s">
        <v>12</v>
      </c>
      <c r="F6349">
        <v>10</v>
      </c>
      <c r="G6349">
        <v>6</v>
      </c>
      <c r="J6349" s="1">
        <f t="shared" si="1414"/>
        <v>7.8539816339744835E-3</v>
      </c>
      <c r="K6349" s="2">
        <f t="shared" si="1417"/>
        <v>2.7649101142956961E-2</v>
      </c>
      <c r="L6349" t="s">
        <v>13</v>
      </c>
    </row>
    <row r="6350" spans="1:12" hidden="1" x14ac:dyDescent="0.3">
      <c r="A6350">
        <v>59</v>
      </c>
      <c r="B6350">
        <v>176</v>
      </c>
      <c r="C6350">
        <v>1</v>
      </c>
      <c r="D6350">
        <v>24</v>
      </c>
      <c r="E6350" t="s">
        <v>12</v>
      </c>
      <c r="F6350">
        <v>10</v>
      </c>
      <c r="G6350">
        <v>6</v>
      </c>
      <c r="J6350" s="1">
        <f t="shared" si="1414"/>
        <v>7.8539816339744835E-3</v>
      </c>
      <c r="K6350" s="2">
        <f t="shared" si="1417"/>
        <v>2.7649101142956961E-2</v>
      </c>
      <c r="L6350" t="s">
        <v>13</v>
      </c>
    </row>
    <row r="6351" spans="1:12" hidden="1" x14ac:dyDescent="0.3">
      <c r="A6351">
        <v>59</v>
      </c>
      <c r="B6351">
        <v>176</v>
      </c>
      <c r="C6351">
        <v>1</v>
      </c>
      <c r="D6351">
        <v>24</v>
      </c>
      <c r="E6351" t="s">
        <v>18</v>
      </c>
      <c r="F6351">
        <v>5</v>
      </c>
      <c r="G6351">
        <v>6</v>
      </c>
      <c r="J6351" s="1">
        <f t="shared" si="1414"/>
        <v>1.9634954084936209E-3</v>
      </c>
      <c r="K6351" s="2">
        <f>EXP(-9.81042+1.86563*LN(F6351)+1.0563*LN(G6351))</f>
        <v>7.3344795804612326E-3</v>
      </c>
      <c r="L6351" t="s">
        <v>13</v>
      </c>
    </row>
    <row r="6352" spans="1:12" hidden="1" x14ac:dyDescent="0.3">
      <c r="A6352">
        <v>59</v>
      </c>
      <c r="B6352">
        <v>176</v>
      </c>
      <c r="C6352">
        <v>1</v>
      </c>
      <c r="D6352">
        <v>10</v>
      </c>
      <c r="E6352" t="s">
        <v>12</v>
      </c>
      <c r="F6352">
        <v>5</v>
      </c>
      <c r="G6352">
        <v>3</v>
      </c>
      <c r="J6352" s="1">
        <f t="shared" si="1414"/>
        <v>1.9634954084936209E-3</v>
      </c>
      <c r="K6352" s="2">
        <f>EXP(-9.7663+1.83097*LN(F6352)+1.09511*LN(G6352))</f>
        <v>3.6378364277704512E-3</v>
      </c>
      <c r="L6352" t="s">
        <v>13</v>
      </c>
    </row>
    <row r="6353" spans="1:12" hidden="1" x14ac:dyDescent="0.3">
      <c r="A6353">
        <v>59</v>
      </c>
      <c r="B6353">
        <v>176</v>
      </c>
      <c r="C6353">
        <v>1</v>
      </c>
      <c r="D6353">
        <v>24</v>
      </c>
      <c r="E6353" t="s">
        <v>18</v>
      </c>
      <c r="F6353">
        <v>5</v>
      </c>
      <c r="G6353">
        <v>3</v>
      </c>
      <c r="J6353" s="1">
        <f t="shared" si="1414"/>
        <v>1.9634954084936209E-3</v>
      </c>
      <c r="K6353" s="2">
        <f t="shared" ref="K6353:K6354" si="1418">EXP(-9.81042+1.86563*LN(F6353)+1.0563*LN(G6353))</f>
        <v>3.5268851656513989E-3</v>
      </c>
      <c r="L6353" t="s">
        <v>13</v>
      </c>
    </row>
    <row r="6354" spans="1:12" hidden="1" x14ac:dyDescent="0.3">
      <c r="A6354">
        <v>59</v>
      </c>
      <c r="B6354">
        <v>176</v>
      </c>
      <c r="C6354">
        <v>1</v>
      </c>
      <c r="D6354">
        <v>24</v>
      </c>
      <c r="E6354" t="s">
        <v>18</v>
      </c>
      <c r="F6354">
        <v>10</v>
      </c>
      <c r="G6354">
        <v>6</v>
      </c>
      <c r="J6354" s="1">
        <f t="shared" si="1414"/>
        <v>7.8539816339744835E-3</v>
      </c>
      <c r="K6354" s="2">
        <f t="shared" si="1418"/>
        <v>2.6728826664807165E-2</v>
      </c>
      <c r="L6354" t="s">
        <v>13</v>
      </c>
    </row>
    <row r="6355" spans="1:12" hidden="1" x14ac:dyDescent="0.3">
      <c r="A6355">
        <v>59</v>
      </c>
      <c r="B6355">
        <v>176</v>
      </c>
      <c r="C6355">
        <v>1</v>
      </c>
      <c r="D6355">
        <v>22</v>
      </c>
      <c r="E6355" t="s">
        <v>15</v>
      </c>
      <c r="F6355">
        <v>5</v>
      </c>
      <c r="G6355">
        <v>3</v>
      </c>
      <c r="J6355" s="1">
        <f t="shared" si="1414"/>
        <v>1.9634954084936209E-3</v>
      </c>
      <c r="K6355" s="2">
        <f t="shared" ref="K6355:K6357" si="1419">EXP(-9.7663+1.83097*LN(F6355)+1.09511*LN(G6355))</f>
        <v>3.6378364277704512E-3</v>
      </c>
      <c r="L6355" t="s">
        <v>13</v>
      </c>
    </row>
    <row r="6356" spans="1:12" hidden="1" x14ac:dyDescent="0.3">
      <c r="A6356">
        <v>59</v>
      </c>
      <c r="B6356">
        <v>176</v>
      </c>
      <c r="C6356">
        <v>1</v>
      </c>
      <c r="D6356">
        <v>14</v>
      </c>
      <c r="E6356" t="s">
        <v>14</v>
      </c>
      <c r="F6356">
        <v>5</v>
      </c>
      <c r="G6356">
        <v>3</v>
      </c>
      <c r="J6356" s="1">
        <f t="shared" si="1414"/>
        <v>1.9634954084936209E-3</v>
      </c>
      <c r="K6356" s="2">
        <f t="shared" si="1419"/>
        <v>3.6378364277704512E-3</v>
      </c>
      <c r="L6356" t="s">
        <v>13</v>
      </c>
    </row>
    <row r="6357" spans="1:12" hidden="1" x14ac:dyDescent="0.3">
      <c r="A6357">
        <v>59</v>
      </c>
      <c r="B6357">
        <v>176</v>
      </c>
      <c r="C6357">
        <v>1</v>
      </c>
      <c r="D6357">
        <v>14</v>
      </c>
      <c r="E6357" t="s">
        <v>14</v>
      </c>
      <c r="F6357">
        <v>5</v>
      </c>
      <c r="G6357">
        <v>3</v>
      </c>
      <c r="J6357" s="1">
        <f t="shared" si="1414"/>
        <v>1.9634954084936209E-3</v>
      </c>
      <c r="K6357" s="2">
        <f t="shared" si="1419"/>
        <v>3.6378364277704512E-3</v>
      </c>
      <c r="L6357" t="s">
        <v>13</v>
      </c>
    </row>
    <row r="6358" spans="1:12" hidden="1" x14ac:dyDescent="0.3">
      <c r="A6358">
        <v>59</v>
      </c>
      <c r="B6358">
        <v>176</v>
      </c>
      <c r="C6358">
        <v>1</v>
      </c>
      <c r="D6358">
        <v>24</v>
      </c>
      <c r="E6358" t="s">
        <v>18</v>
      </c>
      <c r="F6358">
        <v>15</v>
      </c>
      <c r="G6358">
        <v>6</v>
      </c>
      <c r="J6358" s="1">
        <f t="shared" si="1414"/>
        <v>1.7671458676442587E-2</v>
      </c>
      <c r="K6358" s="2">
        <f t="shared" ref="K6358:K6359" si="1420">EXP(-9.81042+1.86563*LN(F6358)+1.0563*LN(G6358))</f>
        <v>5.6950957515054322E-2</v>
      </c>
      <c r="L6358" t="s">
        <v>13</v>
      </c>
    </row>
    <row r="6359" spans="1:12" hidden="1" x14ac:dyDescent="0.3">
      <c r="A6359">
        <v>59</v>
      </c>
      <c r="B6359">
        <v>176</v>
      </c>
      <c r="C6359">
        <v>1</v>
      </c>
      <c r="D6359">
        <v>24</v>
      </c>
      <c r="E6359" t="s">
        <v>18</v>
      </c>
      <c r="F6359">
        <v>10</v>
      </c>
      <c r="G6359">
        <v>6</v>
      </c>
      <c r="J6359" s="1">
        <f t="shared" si="1414"/>
        <v>7.8539816339744835E-3</v>
      </c>
      <c r="K6359" s="2">
        <f t="shared" si="1420"/>
        <v>2.6728826664807165E-2</v>
      </c>
      <c r="L6359" t="s">
        <v>13</v>
      </c>
    </row>
    <row r="6360" spans="1:12" hidden="1" x14ac:dyDescent="0.3">
      <c r="A6360">
        <v>59</v>
      </c>
      <c r="B6360">
        <v>176</v>
      </c>
      <c r="C6360">
        <v>1</v>
      </c>
      <c r="D6360">
        <v>24</v>
      </c>
      <c r="E6360" t="s">
        <v>12</v>
      </c>
      <c r="F6360">
        <v>5</v>
      </c>
      <c r="G6360">
        <v>6</v>
      </c>
      <c r="J6360" s="1">
        <f t="shared" si="1414"/>
        <v>1.9634954084936209E-3</v>
      </c>
      <c r="K6360" s="2">
        <f>EXP(-9.7663+1.83097*LN(F6360)+1.09511*LN(G6360))</f>
        <v>7.7714870209617563E-3</v>
      </c>
      <c r="L6360" t="s">
        <v>13</v>
      </c>
    </row>
    <row r="6361" spans="1:12" hidden="1" x14ac:dyDescent="0.3">
      <c r="A6361">
        <v>59</v>
      </c>
      <c r="B6361">
        <v>176</v>
      </c>
      <c r="C6361">
        <v>1</v>
      </c>
      <c r="D6361">
        <v>2</v>
      </c>
      <c r="E6361" t="s">
        <v>16</v>
      </c>
      <c r="F6361">
        <v>10</v>
      </c>
      <c r="G6361">
        <v>10</v>
      </c>
      <c r="J6361" s="1">
        <f t="shared" si="1414"/>
        <v>7.8539816339744835E-3</v>
      </c>
      <c r="K6361" s="2">
        <f>EXP(-9.81042+1.86563*LN(F6361)+1.0563*LN(G6361))</f>
        <v>4.5847824058857317E-2</v>
      </c>
      <c r="L6361" t="s">
        <v>13</v>
      </c>
    </row>
    <row r="6362" spans="1:12" hidden="1" x14ac:dyDescent="0.3">
      <c r="A6362">
        <v>59</v>
      </c>
      <c r="B6362">
        <v>184</v>
      </c>
      <c r="C6362">
        <v>1</v>
      </c>
      <c r="D6362">
        <v>10</v>
      </c>
      <c r="E6362" t="s">
        <v>12</v>
      </c>
      <c r="F6362">
        <v>5</v>
      </c>
      <c r="G6362">
        <v>3</v>
      </c>
      <c r="J6362" s="1">
        <f t="shared" si="1414"/>
        <v>1.9634954084936209E-3</v>
      </c>
      <c r="K6362" s="2">
        <f t="shared" ref="K6362:K6363" si="1421">EXP(-9.7663+1.83097*LN(F6362)+1.09511*LN(G6362))</f>
        <v>3.6378364277704512E-3</v>
      </c>
      <c r="L6362" t="s">
        <v>13</v>
      </c>
    </row>
    <row r="6363" spans="1:12" hidden="1" x14ac:dyDescent="0.3">
      <c r="A6363">
        <v>59</v>
      </c>
      <c r="B6363">
        <v>184</v>
      </c>
      <c r="C6363">
        <v>1</v>
      </c>
      <c r="D6363">
        <v>14</v>
      </c>
      <c r="E6363" t="s">
        <v>14</v>
      </c>
      <c r="F6363">
        <v>5</v>
      </c>
      <c r="G6363">
        <v>3</v>
      </c>
      <c r="J6363" s="1">
        <f t="shared" si="1414"/>
        <v>1.9634954084936209E-3</v>
      </c>
      <c r="K6363" s="2">
        <f t="shared" si="1421"/>
        <v>3.6378364277704512E-3</v>
      </c>
      <c r="L6363" t="s">
        <v>13</v>
      </c>
    </row>
    <row r="6364" spans="1:12" hidden="1" x14ac:dyDescent="0.3">
      <c r="A6364">
        <v>59</v>
      </c>
      <c r="B6364">
        <v>184</v>
      </c>
      <c r="C6364">
        <v>1</v>
      </c>
      <c r="D6364">
        <v>2</v>
      </c>
      <c r="E6364" t="s">
        <v>16</v>
      </c>
      <c r="F6364">
        <v>10</v>
      </c>
      <c r="G6364">
        <v>10</v>
      </c>
      <c r="J6364" s="1">
        <f t="shared" si="1414"/>
        <v>7.8539816339744835E-3</v>
      </c>
      <c r="K6364" s="2">
        <f>EXP(-9.81042+1.86563*LN(F6364)+1.0563*LN(G6364))</f>
        <v>4.5847824058857317E-2</v>
      </c>
      <c r="L6364" t="s">
        <v>13</v>
      </c>
    </row>
    <row r="6365" spans="1:12" hidden="1" x14ac:dyDescent="0.3">
      <c r="A6365">
        <v>59</v>
      </c>
      <c r="B6365">
        <v>184</v>
      </c>
      <c r="C6365">
        <v>1</v>
      </c>
      <c r="D6365">
        <v>10</v>
      </c>
      <c r="E6365" t="s">
        <v>12</v>
      </c>
      <c r="F6365">
        <v>25</v>
      </c>
      <c r="G6365">
        <v>6</v>
      </c>
      <c r="J6365" s="1">
        <f t="shared" si="1414"/>
        <v>4.9087385212340517E-2</v>
      </c>
      <c r="K6365" s="2">
        <f t="shared" ref="K6365:K6366" si="1422">EXP(-9.7663+1.83097*LN(F6365)+1.09511*LN(G6365))</f>
        <v>0.14801210491524977</v>
      </c>
      <c r="L6365" t="s">
        <v>17</v>
      </c>
    </row>
    <row r="6366" spans="1:12" hidden="1" x14ac:dyDescent="0.3">
      <c r="A6366">
        <v>59</v>
      </c>
      <c r="B6366">
        <v>184</v>
      </c>
      <c r="C6366">
        <v>1</v>
      </c>
      <c r="D6366">
        <v>24</v>
      </c>
      <c r="E6366" t="s">
        <v>12</v>
      </c>
      <c r="F6366">
        <v>5</v>
      </c>
      <c r="G6366">
        <v>3</v>
      </c>
      <c r="J6366" s="1">
        <f t="shared" si="1414"/>
        <v>1.9634954084936209E-3</v>
      </c>
      <c r="K6366" s="2">
        <f t="shared" si="1422"/>
        <v>3.6378364277704512E-3</v>
      </c>
      <c r="L6366" t="s">
        <v>13</v>
      </c>
    </row>
    <row r="6367" spans="1:12" hidden="1" x14ac:dyDescent="0.3">
      <c r="A6367">
        <v>59</v>
      </c>
      <c r="B6367">
        <v>184</v>
      </c>
      <c r="C6367">
        <v>1</v>
      </c>
      <c r="D6367">
        <v>2</v>
      </c>
      <c r="E6367" t="s">
        <v>16</v>
      </c>
      <c r="F6367">
        <v>15</v>
      </c>
      <c r="G6367">
        <v>10</v>
      </c>
      <c r="J6367" s="1">
        <f t="shared" si="1414"/>
        <v>1.7671458676442587E-2</v>
      </c>
      <c r="K6367" s="2">
        <f>EXP(-9.81042+1.86563*LN(F6367)+1.0563*LN(G6367))</f>
        <v>9.7687695493628809E-2</v>
      </c>
      <c r="L6367" t="s">
        <v>13</v>
      </c>
    </row>
    <row r="6368" spans="1:12" hidden="1" x14ac:dyDescent="0.3">
      <c r="A6368">
        <v>59</v>
      </c>
      <c r="B6368">
        <v>184</v>
      </c>
      <c r="C6368">
        <v>1</v>
      </c>
      <c r="D6368">
        <v>24</v>
      </c>
      <c r="E6368" t="s">
        <v>12</v>
      </c>
      <c r="F6368">
        <v>15</v>
      </c>
      <c r="G6368">
        <v>6</v>
      </c>
      <c r="J6368" s="1">
        <f t="shared" si="1414"/>
        <v>1.7671458676442587E-2</v>
      </c>
      <c r="K6368" s="2">
        <f>EXP(-9.7663+1.83097*LN(F6368)+1.09511*LN(G6368))</f>
        <v>5.8089659363338444E-2</v>
      </c>
      <c r="L6368" t="s">
        <v>13</v>
      </c>
    </row>
    <row r="6369" spans="1:12" hidden="1" x14ac:dyDescent="0.3">
      <c r="A6369">
        <v>59</v>
      </c>
      <c r="B6369">
        <v>184</v>
      </c>
      <c r="C6369">
        <v>1</v>
      </c>
      <c r="D6369">
        <v>24</v>
      </c>
      <c r="E6369" t="s">
        <v>18</v>
      </c>
      <c r="F6369">
        <v>15</v>
      </c>
      <c r="G6369">
        <v>6</v>
      </c>
      <c r="J6369" s="1">
        <f t="shared" si="1414"/>
        <v>1.7671458676442587E-2</v>
      </c>
      <c r="K6369" s="2">
        <f t="shared" ref="K6369:K6370" si="1423">EXP(-9.81042+1.86563*LN(F6369)+1.0563*LN(G6369))</f>
        <v>5.6950957515054322E-2</v>
      </c>
      <c r="L6369" t="s">
        <v>13</v>
      </c>
    </row>
    <row r="6370" spans="1:12" hidden="1" x14ac:dyDescent="0.3">
      <c r="A6370">
        <v>59</v>
      </c>
      <c r="B6370">
        <v>184</v>
      </c>
      <c r="C6370">
        <v>1</v>
      </c>
      <c r="D6370">
        <v>24</v>
      </c>
      <c r="E6370" t="s">
        <v>18</v>
      </c>
      <c r="F6370">
        <v>10</v>
      </c>
      <c r="G6370">
        <v>6</v>
      </c>
      <c r="J6370" s="1">
        <f t="shared" si="1414"/>
        <v>7.8539816339744835E-3</v>
      </c>
      <c r="K6370" s="2">
        <f t="shared" si="1423"/>
        <v>2.6728826664807165E-2</v>
      </c>
      <c r="L6370" t="s">
        <v>13</v>
      </c>
    </row>
    <row r="6371" spans="1:12" hidden="1" x14ac:dyDescent="0.3">
      <c r="A6371">
        <v>59</v>
      </c>
      <c r="B6371">
        <v>184</v>
      </c>
      <c r="C6371">
        <v>1</v>
      </c>
      <c r="D6371">
        <v>24</v>
      </c>
      <c r="E6371" t="s">
        <v>12</v>
      </c>
      <c r="F6371">
        <v>5</v>
      </c>
      <c r="G6371">
        <v>6</v>
      </c>
      <c r="J6371" s="1">
        <f t="shared" si="1414"/>
        <v>1.9634954084936209E-3</v>
      </c>
      <c r="K6371" s="2">
        <f>EXP(-9.7663+1.83097*LN(F6371)+1.09511*LN(G6371))</f>
        <v>7.7714870209617563E-3</v>
      </c>
      <c r="L6371" t="s">
        <v>13</v>
      </c>
    </row>
    <row r="6372" spans="1:12" hidden="1" x14ac:dyDescent="0.3">
      <c r="A6372">
        <v>59</v>
      </c>
      <c r="B6372">
        <v>184</v>
      </c>
      <c r="C6372">
        <v>1</v>
      </c>
      <c r="D6372">
        <v>24</v>
      </c>
      <c r="E6372" t="s">
        <v>18</v>
      </c>
      <c r="F6372">
        <v>10</v>
      </c>
      <c r="G6372">
        <v>5</v>
      </c>
      <c r="J6372" s="1">
        <f t="shared" si="1414"/>
        <v>7.8539816339744835E-3</v>
      </c>
      <c r="K6372" s="2">
        <f>EXP(-9.81042+1.86563*LN(F6372)+1.0563*LN(G6372))</f>
        <v>2.2046555420420225E-2</v>
      </c>
      <c r="L6372" t="s">
        <v>13</v>
      </c>
    </row>
    <row r="6373" spans="1:12" hidden="1" x14ac:dyDescent="0.3">
      <c r="A6373">
        <v>59</v>
      </c>
      <c r="B6373">
        <v>184</v>
      </c>
      <c r="C6373">
        <v>1</v>
      </c>
      <c r="D6373">
        <v>24</v>
      </c>
      <c r="E6373" t="s">
        <v>12</v>
      </c>
      <c r="F6373">
        <v>10</v>
      </c>
      <c r="G6373">
        <v>6</v>
      </c>
      <c r="J6373" s="1">
        <f t="shared" si="1414"/>
        <v>7.8539816339744835E-3</v>
      </c>
      <c r="K6373" s="2">
        <f t="shared" ref="K6373:K6376" si="1424">EXP(-9.7663+1.83097*LN(F6373)+1.09511*LN(G6373))</f>
        <v>2.7649101142956961E-2</v>
      </c>
      <c r="L6373" t="s">
        <v>13</v>
      </c>
    </row>
    <row r="6374" spans="1:12" hidden="1" x14ac:dyDescent="0.3">
      <c r="A6374">
        <v>59</v>
      </c>
      <c r="B6374">
        <v>184</v>
      </c>
      <c r="C6374">
        <v>1</v>
      </c>
      <c r="D6374">
        <v>24</v>
      </c>
      <c r="E6374" t="s">
        <v>12</v>
      </c>
      <c r="F6374">
        <v>10</v>
      </c>
      <c r="G6374">
        <v>6</v>
      </c>
      <c r="J6374" s="1">
        <f t="shared" si="1414"/>
        <v>7.8539816339744835E-3</v>
      </c>
      <c r="K6374" s="2">
        <f t="shared" si="1424"/>
        <v>2.7649101142956961E-2</v>
      </c>
      <c r="L6374" t="s">
        <v>13</v>
      </c>
    </row>
    <row r="6375" spans="1:12" hidden="1" x14ac:dyDescent="0.3">
      <c r="A6375">
        <v>59</v>
      </c>
      <c r="B6375">
        <v>184</v>
      </c>
      <c r="C6375">
        <v>1</v>
      </c>
      <c r="D6375">
        <v>24</v>
      </c>
      <c r="E6375" t="s">
        <v>12</v>
      </c>
      <c r="F6375">
        <v>15</v>
      </c>
      <c r="G6375">
        <v>6</v>
      </c>
      <c r="J6375" s="1">
        <f t="shared" si="1414"/>
        <v>1.7671458676442587E-2</v>
      </c>
      <c r="K6375" s="2">
        <f t="shared" si="1424"/>
        <v>5.8089659363338444E-2</v>
      </c>
      <c r="L6375" t="s">
        <v>13</v>
      </c>
    </row>
    <row r="6376" spans="1:12" hidden="1" x14ac:dyDescent="0.3">
      <c r="A6376">
        <v>59</v>
      </c>
      <c r="B6376">
        <v>184</v>
      </c>
      <c r="C6376">
        <v>1</v>
      </c>
      <c r="D6376">
        <v>10</v>
      </c>
      <c r="E6376" t="s">
        <v>12</v>
      </c>
      <c r="F6376">
        <v>5</v>
      </c>
      <c r="G6376">
        <v>3</v>
      </c>
      <c r="J6376" s="1">
        <f t="shared" si="1414"/>
        <v>1.9634954084936209E-3</v>
      </c>
      <c r="K6376" s="2">
        <f t="shared" si="1424"/>
        <v>3.6378364277704512E-3</v>
      </c>
      <c r="L6376" t="s">
        <v>13</v>
      </c>
    </row>
    <row r="6377" spans="1:12" hidden="1" x14ac:dyDescent="0.3">
      <c r="A6377">
        <v>59</v>
      </c>
      <c r="B6377">
        <v>184</v>
      </c>
      <c r="C6377">
        <v>1</v>
      </c>
      <c r="D6377">
        <v>24</v>
      </c>
      <c r="E6377" t="s">
        <v>18</v>
      </c>
      <c r="F6377">
        <v>5</v>
      </c>
      <c r="G6377">
        <v>3</v>
      </c>
      <c r="J6377" s="1">
        <f t="shared" si="1414"/>
        <v>1.9634954084936209E-3</v>
      </c>
      <c r="K6377" s="2">
        <f t="shared" ref="K6377:K6378" si="1425">EXP(-9.81042+1.86563*LN(F6377)+1.0563*LN(G6377))</f>
        <v>3.5268851656513989E-3</v>
      </c>
      <c r="L6377" t="s">
        <v>13</v>
      </c>
    </row>
    <row r="6378" spans="1:12" hidden="1" x14ac:dyDescent="0.3">
      <c r="A6378">
        <v>59</v>
      </c>
      <c r="B6378">
        <v>184</v>
      </c>
      <c r="C6378">
        <v>1</v>
      </c>
      <c r="D6378">
        <v>24</v>
      </c>
      <c r="E6378" t="s">
        <v>18</v>
      </c>
      <c r="F6378">
        <v>10</v>
      </c>
      <c r="G6378">
        <v>6</v>
      </c>
      <c r="J6378" s="1">
        <f t="shared" si="1414"/>
        <v>7.8539816339744835E-3</v>
      </c>
      <c r="K6378" s="2">
        <f t="shared" si="1425"/>
        <v>2.6728826664807165E-2</v>
      </c>
      <c r="L6378" t="s">
        <v>13</v>
      </c>
    </row>
    <row r="6379" spans="1:12" hidden="1" x14ac:dyDescent="0.3">
      <c r="A6379">
        <v>59</v>
      </c>
      <c r="B6379">
        <v>184</v>
      </c>
      <c r="C6379">
        <v>1</v>
      </c>
      <c r="D6379">
        <v>22</v>
      </c>
      <c r="E6379" t="s">
        <v>15</v>
      </c>
      <c r="F6379">
        <v>5</v>
      </c>
      <c r="G6379">
        <v>3</v>
      </c>
      <c r="J6379" s="1">
        <f t="shared" si="1414"/>
        <v>1.9634954084936209E-3</v>
      </c>
      <c r="K6379" s="2">
        <f t="shared" ref="K6379:K6386" si="1426">EXP(-9.7663+1.83097*LN(F6379)+1.09511*LN(G6379))</f>
        <v>3.6378364277704512E-3</v>
      </c>
      <c r="L6379" t="s">
        <v>13</v>
      </c>
    </row>
    <row r="6380" spans="1:12" hidden="1" x14ac:dyDescent="0.3">
      <c r="A6380">
        <v>59</v>
      </c>
      <c r="B6380">
        <v>184</v>
      </c>
      <c r="C6380">
        <v>1</v>
      </c>
      <c r="D6380">
        <v>24</v>
      </c>
      <c r="E6380" t="s">
        <v>12</v>
      </c>
      <c r="F6380">
        <v>15</v>
      </c>
      <c r="G6380">
        <v>6</v>
      </c>
      <c r="J6380" s="1">
        <f t="shared" si="1414"/>
        <v>1.7671458676442587E-2</v>
      </c>
      <c r="K6380" s="2">
        <f t="shared" si="1426"/>
        <v>5.8089659363338444E-2</v>
      </c>
      <c r="L6380" t="s">
        <v>13</v>
      </c>
    </row>
    <row r="6381" spans="1:12" hidden="1" x14ac:dyDescent="0.3">
      <c r="A6381">
        <v>59</v>
      </c>
      <c r="B6381">
        <v>184</v>
      </c>
      <c r="C6381">
        <v>1</v>
      </c>
      <c r="D6381">
        <v>10</v>
      </c>
      <c r="E6381" t="s">
        <v>12</v>
      </c>
      <c r="F6381">
        <v>25</v>
      </c>
      <c r="G6381">
        <v>6</v>
      </c>
      <c r="J6381" s="1">
        <f t="shared" si="1414"/>
        <v>4.9087385212340517E-2</v>
      </c>
      <c r="K6381" s="2">
        <f t="shared" si="1426"/>
        <v>0.14801210491524977</v>
      </c>
      <c r="L6381" t="s">
        <v>17</v>
      </c>
    </row>
    <row r="6382" spans="1:12" hidden="1" x14ac:dyDescent="0.3">
      <c r="A6382">
        <v>59</v>
      </c>
      <c r="B6382">
        <v>184</v>
      </c>
      <c r="C6382">
        <v>1</v>
      </c>
      <c r="D6382">
        <v>24</v>
      </c>
      <c r="E6382" t="s">
        <v>15</v>
      </c>
      <c r="F6382">
        <v>5</v>
      </c>
      <c r="G6382">
        <v>3</v>
      </c>
      <c r="J6382" s="1">
        <f t="shared" si="1414"/>
        <v>1.9634954084936209E-3</v>
      </c>
      <c r="K6382" s="2">
        <f t="shared" si="1426"/>
        <v>3.6378364277704512E-3</v>
      </c>
      <c r="L6382" t="s">
        <v>13</v>
      </c>
    </row>
    <row r="6383" spans="1:12" hidden="1" x14ac:dyDescent="0.3">
      <c r="A6383">
        <v>59</v>
      </c>
      <c r="B6383">
        <v>184</v>
      </c>
      <c r="C6383">
        <v>1</v>
      </c>
      <c r="D6383">
        <v>24</v>
      </c>
      <c r="E6383" t="s">
        <v>12</v>
      </c>
      <c r="F6383">
        <v>15</v>
      </c>
      <c r="G6383">
        <v>6</v>
      </c>
      <c r="J6383" s="1">
        <f t="shared" si="1414"/>
        <v>1.7671458676442587E-2</v>
      </c>
      <c r="K6383" s="2">
        <f t="shared" si="1426"/>
        <v>5.8089659363338444E-2</v>
      </c>
      <c r="L6383" t="s">
        <v>13</v>
      </c>
    </row>
    <row r="6384" spans="1:12" hidden="1" x14ac:dyDescent="0.3">
      <c r="A6384">
        <v>59</v>
      </c>
      <c r="B6384">
        <v>184</v>
      </c>
      <c r="C6384">
        <v>1</v>
      </c>
      <c r="D6384">
        <v>24</v>
      </c>
      <c r="E6384" t="s">
        <v>12</v>
      </c>
      <c r="F6384">
        <v>10</v>
      </c>
      <c r="G6384">
        <v>6</v>
      </c>
      <c r="J6384" s="1">
        <f t="shared" si="1414"/>
        <v>7.8539816339744835E-3</v>
      </c>
      <c r="K6384" s="2">
        <f t="shared" si="1426"/>
        <v>2.7649101142956961E-2</v>
      </c>
      <c r="L6384" t="s">
        <v>13</v>
      </c>
    </row>
    <row r="6385" spans="1:12" hidden="1" x14ac:dyDescent="0.3">
      <c r="A6385">
        <v>59</v>
      </c>
      <c r="B6385">
        <v>184</v>
      </c>
      <c r="C6385">
        <v>1</v>
      </c>
      <c r="D6385">
        <v>24</v>
      </c>
      <c r="E6385" t="s">
        <v>12</v>
      </c>
      <c r="F6385">
        <v>10</v>
      </c>
      <c r="G6385">
        <v>6</v>
      </c>
      <c r="J6385" s="1">
        <f t="shared" si="1414"/>
        <v>7.8539816339744835E-3</v>
      </c>
      <c r="K6385" s="2">
        <f t="shared" si="1426"/>
        <v>2.7649101142956961E-2</v>
      </c>
      <c r="L6385" t="s">
        <v>13</v>
      </c>
    </row>
    <row r="6386" spans="1:12" hidden="1" x14ac:dyDescent="0.3">
      <c r="A6386">
        <v>59</v>
      </c>
      <c r="B6386">
        <v>184</v>
      </c>
      <c r="C6386">
        <v>1</v>
      </c>
      <c r="D6386">
        <v>24</v>
      </c>
      <c r="E6386" t="s">
        <v>12</v>
      </c>
      <c r="F6386">
        <v>15</v>
      </c>
      <c r="G6386">
        <v>6</v>
      </c>
      <c r="J6386" s="1">
        <f t="shared" si="1414"/>
        <v>1.7671458676442587E-2</v>
      </c>
      <c r="K6386" s="2">
        <f t="shared" si="1426"/>
        <v>5.8089659363338444E-2</v>
      </c>
      <c r="L6386" t="s">
        <v>13</v>
      </c>
    </row>
    <row r="6387" spans="1:12" hidden="1" x14ac:dyDescent="0.3">
      <c r="A6387">
        <v>59</v>
      </c>
      <c r="B6387">
        <v>184</v>
      </c>
      <c r="C6387">
        <v>1</v>
      </c>
      <c r="D6387">
        <v>24</v>
      </c>
      <c r="E6387" t="s">
        <v>18</v>
      </c>
      <c r="F6387">
        <v>15</v>
      </c>
      <c r="G6387">
        <v>6</v>
      </c>
      <c r="J6387" s="1">
        <f t="shared" si="1414"/>
        <v>1.7671458676442587E-2</v>
      </c>
      <c r="K6387" s="2">
        <f>EXP(-9.81042+1.86563*LN(F6387)+1.0563*LN(G6387))</f>
        <v>5.6950957515054322E-2</v>
      </c>
      <c r="L6387" t="s">
        <v>13</v>
      </c>
    </row>
    <row r="6388" spans="1:12" hidden="1" x14ac:dyDescent="0.3">
      <c r="A6388">
        <v>59</v>
      </c>
      <c r="B6388">
        <v>184</v>
      </c>
      <c r="C6388">
        <v>1</v>
      </c>
      <c r="D6388">
        <v>24</v>
      </c>
      <c r="E6388" t="s">
        <v>12</v>
      </c>
      <c r="F6388">
        <v>15</v>
      </c>
      <c r="G6388">
        <v>6</v>
      </c>
      <c r="J6388" s="1">
        <f t="shared" si="1414"/>
        <v>1.7671458676442587E-2</v>
      </c>
      <c r="K6388" s="2">
        <f t="shared" ref="K6388:K6391" si="1427">EXP(-9.7663+1.83097*LN(F6388)+1.09511*LN(G6388))</f>
        <v>5.8089659363338444E-2</v>
      </c>
      <c r="L6388" t="s">
        <v>13</v>
      </c>
    </row>
    <row r="6389" spans="1:12" hidden="1" x14ac:dyDescent="0.3">
      <c r="A6389">
        <v>59</v>
      </c>
      <c r="B6389">
        <v>184</v>
      </c>
      <c r="C6389">
        <v>1</v>
      </c>
      <c r="D6389">
        <v>24</v>
      </c>
      <c r="E6389" t="s">
        <v>12</v>
      </c>
      <c r="F6389">
        <v>15</v>
      </c>
      <c r="G6389">
        <v>6</v>
      </c>
      <c r="J6389" s="1">
        <f t="shared" si="1414"/>
        <v>1.7671458676442587E-2</v>
      </c>
      <c r="K6389" s="2">
        <f t="shared" si="1427"/>
        <v>5.8089659363338444E-2</v>
      </c>
      <c r="L6389" t="s">
        <v>13</v>
      </c>
    </row>
    <row r="6390" spans="1:12" hidden="1" x14ac:dyDescent="0.3">
      <c r="A6390">
        <v>59</v>
      </c>
      <c r="B6390">
        <v>184</v>
      </c>
      <c r="C6390">
        <v>1</v>
      </c>
      <c r="D6390">
        <v>24</v>
      </c>
      <c r="E6390" t="s">
        <v>12</v>
      </c>
      <c r="F6390">
        <v>15</v>
      </c>
      <c r="G6390">
        <v>6</v>
      </c>
      <c r="J6390" s="1">
        <f t="shared" si="1414"/>
        <v>1.7671458676442587E-2</v>
      </c>
      <c r="K6390" s="2">
        <f t="shared" si="1427"/>
        <v>5.8089659363338444E-2</v>
      </c>
      <c r="L6390" t="s">
        <v>13</v>
      </c>
    </row>
    <row r="6391" spans="1:12" hidden="1" x14ac:dyDescent="0.3">
      <c r="A6391">
        <v>59</v>
      </c>
      <c r="B6391">
        <v>184</v>
      </c>
      <c r="C6391">
        <v>1</v>
      </c>
      <c r="D6391">
        <v>24</v>
      </c>
      <c r="E6391" t="s">
        <v>12</v>
      </c>
      <c r="F6391">
        <v>10</v>
      </c>
      <c r="G6391">
        <v>6</v>
      </c>
      <c r="J6391" s="1">
        <f t="shared" si="1414"/>
        <v>7.8539816339744835E-3</v>
      </c>
      <c r="K6391" s="2">
        <f t="shared" si="1427"/>
        <v>2.7649101142956961E-2</v>
      </c>
      <c r="L6391" t="s">
        <v>13</v>
      </c>
    </row>
    <row r="6392" spans="1:12" hidden="1" x14ac:dyDescent="0.3">
      <c r="A6392">
        <v>59</v>
      </c>
      <c r="B6392">
        <v>184</v>
      </c>
      <c r="C6392">
        <v>1</v>
      </c>
      <c r="D6392">
        <v>24</v>
      </c>
      <c r="E6392" t="s">
        <v>18</v>
      </c>
      <c r="F6392">
        <v>5</v>
      </c>
      <c r="G6392">
        <v>6</v>
      </c>
      <c r="J6392" s="1">
        <f t="shared" si="1414"/>
        <v>1.9634954084936209E-3</v>
      </c>
      <c r="K6392" s="2">
        <f>EXP(-9.81042+1.86563*LN(F6392)+1.0563*LN(G6392))</f>
        <v>7.3344795804612326E-3</v>
      </c>
      <c r="L6392" t="s">
        <v>13</v>
      </c>
    </row>
    <row r="6393" spans="1:12" hidden="1" x14ac:dyDescent="0.3">
      <c r="A6393">
        <v>59</v>
      </c>
      <c r="B6393">
        <v>184</v>
      </c>
      <c r="C6393">
        <v>1</v>
      </c>
      <c r="D6393">
        <v>10</v>
      </c>
      <c r="E6393" t="s">
        <v>12</v>
      </c>
      <c r="F6393">
        <v>5</v>
      </c>
      <c r="G6393">
        <v>3</v>
      </c>
      <c r="J6393" s="1">
        <f t="shared" si="1414"/>
        <v>1.9634954084936209E-3</v>
      </c>
      <c r="K6393" s="2">
        <f>EXP(-9.7663+1.83097*LN(F6393)+1.09511*LN(G6393))</f>
        <v>3.6378364277704512E-3</v>
      </c>
      <c r="L6393" t="s">
        <v>13</v>
      </c>
    </row>
    <row r="6394" spans="1:12" hidden="1" x14ac:dyDescent="0.3">
      <c r="A6394">
        <v>59</v>
      </c>
      <c r="B6394">
        <v>184</v>
      </c>
      <c r="C6394">
        <v>1</v>
      </c>
      <c r="D6394">
        <v>24</v>
      </c>
      <c r="E6394" t="s">
        <v>18</v>
      </c>
      <c r="F6394">
        <v>5</v>
      </c>
      <c r="G6394">
        <v>3</v>
      </c>
      <c r="J6394" s="1">
        <f t="shared" si="1414"/>
        <v>1.9634954084936209E-3</v>
      </c>
      <c r="K6394" s="2">
        <f t="shared" ref="K6394:K6395" si="1428">EXP(-9.81042+1.86563*LN(F6394)+1.0563*LN(G6394))</f>
        <v>3.5268851656513989E-3</v>
      </c>
      <c r="L6394" t="s">
        <v>13</v>
      </c>
    </row>
    <row r="6395" spans="1:12" hidden="1" x14ac:dyDescent="0.3">
      <c r="A6395">
        <v>59</v>
      </c>
      <c r="B6395">
        <v>184</v>
      </c>
      <c r="C6395">
        <v>1</v>
      </c>
      <c r="D6395">
        <v>24</v>
      </c>
      <c r="E6395" t="s">
        <v>18</v>
      </c>
      <c r="F6395">
        <v>10</v>
      </c>
      <c r="G6395">
        <v>6</v>
      </c>
      <c r="J6395" s="1">
        <f t="shared" si="1414"/>
        <v>7.8539816339744835E-3</v>
      </c>
      <c r="K6395" s="2">
        <f t="shared" si="1428"/>
        <v>2.6728826664807165E-2</v>
      </c>
      <c r="L6395" t="s">
        <v>13</v>
      </c>
    </row>
    <row r="6396" spans="1:12" hidden="1" x14ac:dyDescent="0.3">
      <c r="A6396">
        <v>59</v>
      </c>
      <c r="B6396">
        <v>184</v>
      </c>
      <c r="C6396">
        <v>1</v>
      </c>
      <c r="D6396">
        <v>22</v>
      </c>
      <c r="E6396" t="s">
        <v>15</v>
      </c>
      <c r="F6396">
        <v>5</v>
      </c>
      <c r="G6396">
        <v>3</v>
      </c>
      <c r="J6396" s="1">
        <f t="shared" si="1414"/>
        <v>1.9634954084936209E-3</v>
      </c>
      <c r="K6396" s="2">
        <f t="shared" ref="K6396:K6400" si="1429">EXP(-9.7663+1.83097*LN(F6396)+1.09511*LN(G6396))</f>
        <v>3.6378364277704512E-3</v>
      </c>
      <c r="L6396" t="s">
        <v>13</v>
      </c>
    </row>
    <row r="6397" spans="1:12" hidden="1" x14ac:dyDescent="0.3">
      <c r="A6397">
        <v>59</v>
      </c>
      <c r="B6397">
        <v>184</v>
      </c>
      <c r="C6397">
        <v>1</v>
      </c>
      <c r="D6397">
        <v>24</v>
      </c>
      <c r="E6397" t="s">
        <v>12</v>
      </c>
      <c r="F6397">
        <v>15</v>
      </c>
      <c r="G6397">
        <v>6</v>
      </c>
      <c r="J6397" s="1">
        <f t="shared" si="1414"/>
        <v>1.7671458676442587E-2</v>
      </c>
      <c r="K6397" s="2">
        <f t="shared" si="1429"/>
        <v>5.8089659363338444E-2</v>
      </c>
      <c r="L6397" t="s">
        <v>13</v>
      </c>
    </row>
    <row r="6398" spans="1:12" hidden="1" x14ac:dyDescent="0.3">
      <c r="A6398">
        <v>59</v>
      </c>
      <c r="B6398">
        <v>184</v>
      </c>
      <c r="C6398">
        <v>1</v>
      </c>
      <c r="D6398">
        <v>24</v>
      </c>
      <c r="E6398" t="s">
        <v>12</v>
      </c>
      <c r="F6398">
        <v>10</v>
      </c>
      <c r="G6398">
        <v>6</v>
      </c>
      <c r="J6398" s="1">
        <f t="shared" si="1414"/>
        <v>7.8539816339744835E-3</v>
      </c>
      <c r="K6398" s="2">
        <f t="shared" si="1429"/>
        <v>2.7649101142956961E-2</v>
      </c>
      <c r="L6398" t="s">
        <v>13</v>
      </c>
    </row>
    <row r="6399" spans="1:12" hidden="1" x14ac:dyDescent="0.3">
      <c r="A6399">
        <v>59</v>
      </c>
      <c r="B6399">
        <v>184</v>
      </c>
      <c r="C6399">
        <v>1</v>
      </c>
      <c r="D6399">
        <v>24</v>
      </c>
      <c r="E6399" t="s">
        <v>12</v>
      </c>
      <c r="F6399">
        <v>10</v>
      </c>
      <c r="G6399">
        <v>6</v>
      </c>
      <c r="J6399" s="1">
        <f t="shared" si="1414"/>
        <v>7.8539816339744835E-3</v>
      </c>
      <c r="K6399" s="2">
        <f t="shared" si="1429"/>
        <v>2.7649101142956961E-2</v>
      </c>
      <c r="L6399" t="s">
        <v>13</v>
      </c>
    </row>
    <row r="6400" spans="1:12" hidden="1" x14ac:dyDescent="0.3">
      <c r="A6400">
        <v>59</v>
      </c>
      <c r="B6400">
        <v>184</v>
      </c>
      <c r="C6400">
        <v>1</v>
      </c>
      <c r="D6400">
        <v>24</v>
      </c>
      <c r="E6400" t="s">
        <v>12</v>
      </c>
      <c r="F6400">
        <v>15</v>
      </c>
      <c r="G6400">
        <v>6</v>
      </c>
      <c r="J6400" s="1">
        <f t="shared" si="1414"/>
        <v>1.7671458676442587E-2</v>
      </c>
      <c r="K6400" s="2">
        <f t="shared" si="1429"/>
        <v>5.8089659363338444E-2</v>
      </c>
      <c r="L6400" t="s">
        <v>13</v>
      </c>
    </row>
    <row r="6401" spans="1:12" hidden="1" x14ac:dyDescent="0.3">
      <c r="A6401">
        <v>59</v>
      </c>
      <c r="B6401">
        <v>193</v>
      </c>
      <c r="C6401">
        <v>1</v>
      </c>
      <c r="D6401">
        <v>24</v>
      </c>
      <c r="E6401" t="s">
        <v>18</v>
      </c>
      <c r="F6401">
        <v>10</v>
      </c>
      <c r="G6401">
        <v>6</v>
      </c>
      <c r="J6401" s="1">
        <f t="shared" si="1414"/>
        <v>7.8539816339744835E-3</v>
      </c>
      <c r="K6401" s="2">
        <f>EXP(-9.81042+1.86563*LN(F6401)+1.0563*LN(G6401))</f>
        <v>2.6728826664807165E-2</v>
      </c>
      <c r="L6401" t="s">
        <v>13</v>
      </c>
    </row>
    <row r="6402" spans="1:12" hidden="1" x14ac:dyDescent="0.3">
      <c r="A6402">
        <v>59</v>
      </c>
      <c r="B6402">
        <v>193</v>
      </c>
      <c r="C6402">
        <v>1</v>
      </c>
      <c r="D6402">
        <v>24</v>
      </c>
      <c r="E6402" t="s">
        <v>12</v>
      </c>
      <c r="F6402">
        <v>5</v>
      </c>
      <c r="G6402">
        <v>6</v>
      </c>
      <c r="J6402" s="1">
        <f t="shared" si="1414"/>
        <v>1.9634954084936209E-3</v>
      </c>
      <c r="K6402" s="2">
        <f>EXP(-9.7663+1.83097*LN(F6402)+1.09511*LN(G6402))</f>
        <v>7.7714870209617563E-3</v>
      </c>
      <c r="L6402" t="s">
        <v>13</v>
      </c>
    </row>
    <row r="6403" spans="1:12" hidden="1" x14ac:dyDescent="0.3">
      <c r="A6403">
        <v>59</v>
      </c>
      <c r="B6403">
        <v>193</v>
      </c>
      <c r="C6403">
        <v>1</v>
      </c>
      <c r="D6403">
        <v>24</v>
      </c>
      <c r="E6403" t="s">
        <v>18</v>
      </c>
      <c r="F6403">
        <v>10</v>
      </c>
      <c r="G6403">
        <v>5</v>
      </c>
      <c r="J6403" s="1">
        <f t="shared" ref="J6403:J6466" si="1430">((F6403*F6403/10000)*(PI()/4*C6403))</f>
        <v>7.8539816339744835E-3</v>
      </c>
      <c r="K6403" s="2">
        <f>EXP(-9.81042+1.86563*LN(F6403)+1.0563*LN(G6403))</f>
        <v>2.2046555420420225E-2</v>
      </c>
      <c r="L6403" t="s">
        <v>13</v>
      </c>
    </row>
    <row r="6404" spans="1:12" hidden="1" x14ac:dyDescent="0.3">
      <c r="A6404">
        <v>59</v>
      </c>
      <c r="B6404">
        <v>193</v>
      </c>
      <c r="C6404">
        <v>1</v>
      </c>
      <c r="D6404">
        <v>24</v>
      </c>
      <c r="E6404" t="s">
        <v>12</v>
      </c>
      <c r="F6404">
        <v>10</v>
      </c>
      <c r="G6404">
        <v>6</v>
      </c>
      <c r="J6404" s="1">
        <f t="shared" si="1430"/>
        <v>7.8539816339744835E-3</v>
      </c>
      <c r="K6404" s="2">
        <f t="shared" ref="K6404:K6406" si="1431">EXP(-9.7663+1.83097*LN(F6404)+1.09511*LN(G6404))</f>
        <v>2.7649101142956961E-2</v>
      </c>
      <c r="L6404" t="s">
        <v>13</v>
      </c>
    </row>
    <row r="6405" spans="1:12" hidden="1" x14ac:dyDescent="0.3">
      <c r="A6405">
        <v>59</v>
      </c>
      <c r="B6405">
        <v>193</v>
      </c>
      <c r="C6405">
        <v>1</v>
      </c>
      <c r="D6405">
        <v>24</v>
      </c>
      <c r="E6405" t="s">
        <v>12</v>
      </c>
      <c r="F6405">
        <v>10</v>
      </c>
      <c r="G6405">
        <v>6</v>
      </c>
      <c r="J6405" s="1">
        <f t="shared" si="1430"/>
        <v>7.8539816339744835E-3</v>
      </c>
      <c r="K6405" s="2">
        <f t="shared" si="1431"/>
        <v>2.7649101142956961E-2</v>
      </c>
      <c r="L6405" t="s">
        <v>13</v>
      </c>
    </row>
    <row r="6406" spans="1:12" hidden="1" x14ac:dyDescent="0.3">
      <c r="A6406">
        <v>59</v>
      </c>
      <c r="B6406">
        <v>193</v>
      </c>
      <c r="C6406">
        <v>1</v>
      </c>
      <c r="D6406">
        <v>24</v>
      </c>
      <c r="E6406" t="s">
        <v>12</v>
      </c>
      <c r="F6406">
        <v>15</v>
      </c>
      <c r="G6406">
        <v>6</v>
      </c>
      <c r="J6406" s="1">
        <f t="shared" si="1430"/>
        <v>1.7671458676442587E-2</v>
      </c>
      <c r="K6406" s="2">
        <f t="shared" si="1431"/>
        <v>5.8089659363338444E-2</v>
      </c>
      <c r="L6406" t="s">
        <v>13</v>
      </c>
    </row>
    <row r="6407" spans="1:12" hidden="1" x14ac:dyDescent="0.3">
      <c r="A6407">
        <v>59</v>
      </c>
      <c r="B6407">
        <v>193</v>
      </c>
      <c r="C6407">
        <v>1</v>
      </c>
      <c r="D6407">
        <v>24</v>
      </c>
      <c r="E6407" t="s">
        <v>18</v>
      </c>
      <c r="F6407">
        <v>15</v>
      </c>
      <c r="G6407">
        <v>6</v>
      </c>
      <c r="J6407" s="1">
        <f t="shared" si="1430"/>
        <v>1.7671458676442587E-2</v>
      </c>
      <c r="K6407" s="2">
        <f t="shared" ref="K6407:K6408" si="1432">EXP(-9.81042+1.86563*LN(F6407)+1.0563*LN(G6407))</f>
        <v>5.6950957515054322E-2</v>
      </c>
      <c r="L6407" t="s">
        <v>13</v>
      </c>
    </row>
    <row r="6408" spans="1:12" hidden="1" x14ac:dyDescent="0.3">
      <c r="A6408">
        <v>59</v>
      </c>
      <c r="B6408">
        <v>193</v>
      </c>
      <c r="C6408">
        <v>1</v>
      </c>
      <c r="D6408">
        <v>24</v>
      </c>
      <c r="E6408" t="s">
        <v>18</v>
      </c>
      <c r="F6408">
        <v>15</v>
      </c>
      <c r="G6408">
        <v>6</v>
      </c>
      <c r="J6408" s="1">
        <f t="shared" si="1430"/>
        <v>1.7671458676442587E-2</v>
      </c>
      <c r="K6408" s="2">
        <f t="shared" si="1432"/>
        <v>5.6950957515054322E-2</v>
      </c>
      <c r="L6408" t="s">
        <v>13</v>
      </c>
    </row>
    <row r="6409" spans="1:12" hidden="1" x14ac:dyDescent="0.3">
      <c r="A6409">
        <v>59</v>
      </c>
      <c r="B6409">
        <v>193</v>
      </c>
      <c r="C6409">
        <v>1</v>
      </c>
      <c r="D6409">
        <v>24</v>
      </c>
      <c r="E6409" t="s">
        <v>12</v>
      </c>
      <c r="F6409">
        <v>15</v>
      </c>
      <c r="G6409">
        <v>6</v>
      </c>
      <c r="J6409" s="1">
        <f t="shared" si="1430"/>
        <v>1.7671458676442587E-2</v>
      </c>
      <c r="K6409" s="2">
        <f>EXP(-9.7663+1.83097*LN(F6409)+1.09511*LN(G6409))</f>
        <v>5.8089659363338444E-2</v>
      </c>
      <c r="L6409" t="s">
        <v>13</v>
      </c>
    </row>
    <row r="6410" spans="1:12" hidden="1" x14ac:dyDescent="0.3">
      <c r="A6410">
        <v>59</v>
      </c>
      <c r="B6410">
        <v>193</v>
      </c>
      <c r="C6410">
        <v>1</v>
      </c>
      <c r="D6410">
        <v>24</v>
      </c>
      <c r="E6410" t="s">
        <v>18</v>
      </c>
      <c r="F6410">
        <v>10</v>
      </c>
      <c r="G6410">
        <v>6</v>
      </c>
      <c r="J6410" s="1">
        <f t="shared" si="1430"/>
        <v>7.8539816339744835E-3</v>
      </c>
      <c r="K6410" s="2">
        <f t="shared" ref="K6410:K6411" si="1433">EXP(-9.81042+1.86563*LN(F6410)+1.0563*LN(G6410))</f>
        <v>2.6728826664807165E-2</v>
      </c>
      <c r="L6410" t="s">
        <v>13</v>
      </c>
    </row>
    <row r="6411" spans="1:12" hidden="1" x14ac:dyDescent="0.3">
      <c r="A6411">
        <v>59</v>
      </c>
      <c r="B6411">
        <v>193</v>
      </c>
      <c r="C6411">
        <v>1</v>
      </c>
      <c r="D6411">
        <v>24</v>
      </c>
      <c r="E6411" t="s">
        <v>18</v>
      </c>
      <c r="F6411">
        <v>10</v>
      </c>
      <c r="G6411">
        <v>6</v>
      </c>
      <c r="J6411" s="1">
        <f t="shared" si="1430"/>
        <v>7.8539816339744835E-3</v>
      </c>
      <c r="K6411" s="2">
        <f t="shared" si="1433"/>
        <v>2.6728826664807165E-2</v>
      </c>
      <c r="L6411" t="s">
        <v>13</v>
      </c>
    </row>
    <row r="6412" spans="1:12" hidden="1" x14ac:dyDescent="0.3">
      <c r="A6412">
        <v>59</v>
      </c>
      <c r="B6412">
        <v>193</v>
      </c>
      <c r="C6412">
        <v>1</v>
      </c>
      <c r="D6412">
        <v>14</v>
      </c>
      <c r="E6412" t="s">
        <v>14</v>
      </c>
      <c r="F6412">
        <v>5</v>
      </c>
      <c r="G6412">
        <v>3</v>
      </c>
      <c r="J6412" s="1">
        <f t="shared" si="1430"/>
        <v>1.9634954084936209E-3</v>
      </c>
      <c r="K6412" s="2">
        <f t="shared" ref="K6412:K6413" si="1434">EXP(-9.7663+1.83097*LN(F6412)+1.09511*LN(G6412))</f>
        <v>3.6378364277704512E-3</v>
      </c>
      <c r="L6412" t="s">
        <v>13</v>
      </c>
    </row>
    <row r="6413" spans="1:12" hidden="1" x14ac:dyDescent="0.3">
      <c r="A6413">
        <v>59</v>
      </c>
      <c r="B6413">
        <v>193</v>
      </c>
      <c r="C6413">
        <v>1</v>
      </c>
      <c r="D6413">
        <v>14</v>
      </c>
      <c r="E6413" t="s">
        <v>14</v>
      </c>
      <c r="F6413">
        <v>5</v>
      </c>
      <c r="G6413">
        <v>3</v>
      </c>
      <c r="J6413" s="1">
        <f t="shared" si="1430"/>
        <v>1.9634954084936209E-3</v>
      </c>
      <c r="K6413" s="2">
        <f t="shared" si="1434"/>
        <v>3.6378364277704512E-3</v>
      </c>
      <c r="L6413" t="s">
        <v>13</v>
      </c>
    </row>
    <row r="6414" spans="1:12" hidden="1" x14ac:dyDescent="0.3">
      <c r="A6414">
        <v>59</v>
      </c>
      <c r="B6414">
        <v>193</v>
      </c>
      <c r="C6414">
        <v>1</v>
      </c>
      <c r="D6414">
        <v>24</v>
      </c>
      <c r="E6414" t="s">
        <v>18</v>
      </c>
      <c r="F6414">
        <v>10</v>
      </c>
      <c r="G6414">
        <v>6</v>
      </c>
      <c r="J6414" s="1">
        <f t="shared" si="1430"/>
        <v>7.8539816339744835E-3</v>
      </c>
      <c r="K6414" s="2">
        <f>EXP(-9.81042+1.86563*LN(F6414)+1.0563*LN(G6414))</f>
        <v>2.6728826664807165E-2</v>
      </c>
      <c r="L6414" t="s">
        <v>13</v>
      </c>
    </row>
    <row r="6415" spans="1:12" hidden="1" x14ac:dyDescent="0.3">
      <c r="A6415">
        <v>59</v>
      </c>
      <c r="B6415">
        <v>193</v>
      </c>
      <c r="C6415">
        <v>1</v>
      </c>
      <c r="D6415">
        <v>24</v>
      </c>
      <c r="E6415" t="s">
        <v>12</v>
      </c>
      <c r="F6415">
        <v>10</v>
      </c>
      <c r="G6415">
        <v>6</v>
      </c>
      <c r="J6415" s="1">
        <f t="shared" si="1430"/>
        <v>7.8539816339744835E-3</v>
      </c>
      <c r="K6415" s="2">
        <f t="shared" ref="K6415:K6418" si="1435">EXP(-9.7663+1.83097*LN(F6415)+1.09511*LN(G6415))</f>
        <v>2.7649101142956961E-2</v>
      </c>
      <c r="L6415" t="s">
        <v>13</v>
      </c>
    </row>
    <row r="6416" spans="1:12" hidden="1" x14ac:dyDescent="0.3">
      <c r="A6416">
        <v>59</v>
      </c>
      <c r="B6416">
        <v>193</v>
      </c>
      <c r="C6416">
        <v>1</v>
      </c>
      <c r="D6416">
        <v>24</v>
      </c>
      <c r="E6416" t="s">
        <v>12</v>
      </c>
      <c r="F6416">
        <v>15</v>
      </c>
      <c r="G6416">
        <v>6</v>
      </c>
      <c r="J6416" s="1">
        <f t="shared" si="1430"/>
        <v>1.7671458676442587E-2</v>
      </c>
      <c r="K6416" s="2">
        <f t="shared" si="1435"/>
        <v>5.8089659363338444E-2</v>
      </c>
      <c r="L6416" t="s">
        <v>13</v>
      </c>
    </row>
    <row r="6417" spans="1:12" hidden="1" x14ac:dyDescent="0.3">
      <c r="A6417">
        <v>59</v>
      </c>
      <c r="B6417">
        <v>193</v>
      </c>
      <c r="C6417">
        <v>1</v>
      </c>
      <c r="D6417">
        <v>24</v>
      </c>
      <c r="E6417" t="s">
        <v>12</v>
      </c>
      <c r="F6417">
        <v>15</v>
      </c>
      <c r="G6417">
        <v>6</v>
      </c>
      <c r="J6417" s="1">
        <f t="shared" si="1430"/>
        <v>1.7671458676442587E-2</v>
      </c>
      <c r="K6417" s="2">
        <f t="shared" si="1435"/>
        <v>5.8089659363338444E-2</v>
      </c>
      <c r="L6417" t="s">
        <v>13</v>
      </c>
    </row>
    <row r="6418" spans="1:12" hidden="1" x14ac:dyDescent="0.3">
      <c r="A6418">
        <v>59</v>
      </c>
      <c r="B6418">
        <v>193</v>
      </c>
      <c r="C6418">
        <v>1</v>
      </c>
      <c r="D6418">
        <v>24</v>
      </c>
      <c r="E6418" t="s">
        <v>12</v>
      </c>
      <c r="F6418">
        <v>10</v>
      </c>
      <c r="G6418">
        <v>6</v>
      </c>
      <c r="J6418" s="1">
        <f t="shared" si="1430"/>
        <v>7.8539816339744835E-3</v>
      </c>
      <c r="K6418" s="2">
        <f t="shared" si="1435"/>
        <v>2.7649101142956961E-2</v>
      </c>
      <c r="L6418" t="s">
        <v>13</v>
      </c>
    </row>
    <row r="6419" spans="1:12" hidden="1" x14ac:dyDescent="0.3">
      <c r="A6419">
        <v>59</v>
      </c>
      <c r="B6419">
        <v>193</v>
      </c>
      <c r="C6419">
        <v>1</v>
      </c>
      <c r="D6419">
        <v>24</v>
      </c>
      <c r="E6419" t="s">
        <v>18</v>
      </c>
      <c r="F6419">
        <v>5</v>
      </c>
      <c r="G6419">
        <v>6</v>
      </c>
      <c r="J6419" s="1">
        <f t="shared" si="1430"/>
        <v>1.9634954084936209E-3</v>
      </c>
      <c r="K6419" s="2">
        <f>EXP(-9.81042+1.86563*LN(F6419)+1.0563*LN(G6419))</f>
        <v>7.3344795804612326E-3</v>
      </c>
      <c r="L6419" t="s">
        <v>13</v>
      </c>
    </row>
    <row r="6420" spans="1:12" hidden="1" x14ac:dyDescent="0.3">
      <c r="A6420">
        <v>59</v>
      </c>
      <c r="B6420">
        <v>193</v>
      </c>
      <c r="C6420">
        <v>1</v>
      </c>
      <c r="D6420">
        <v>10</v>
      </c>
      <c r="E6420" t="s">
        <v>12</v>
      </c>
      <c r="F6420">
        <v>5</v>
      </c>
      <c r="G6420">
        <v>3</v>
      </c>
      <c r="J6420" s="1">
        <f t="shared" si="1430"/>
        <v>1.9634954084936209E-3</v>
      </c>
      <c r="K6420" s="2">
        <f>EXP(-9.7663+1.83097*LN(F6420)+1.09511*LN(G6420))</f>
        <v>3.6378364277704512E-3</v>
      </c>
      <c r="L6420" t="s">
        <v>13</v>
      </c>
    </row>
    <row r="6421" spans="1:12" hidden="1" x14ac:dyDescent="0.3">
      <c r="A6421">
        <v>59</v>
      </c>
      <c r="B6421">
        <v>193</v>
      </c>
      <c r="C6421">
        <v>1</v>
      </c>
      <c r="D6421">
        <v>24</v>
      </c>
      <c r="E6421" t="s">
        <v>18</v>
      </c>
      <c r="F6421">
        <v>5</v>
      </c>
      <c r="G6421">
        <v>3</v>
      </c>
      <c r="J6421" s="1">
        <f t="shared" si="1430"/>
        <v>1.9634954084936209E-3</v>
      </c>
      <c r="K6421" s="2">
        <f t="shared" ref="K6421:K6422" si="1436">EXP(-9.81042+1.86563*LN(F6421)+1.0563*LN(G6421))</f>
        <v>3.5268851656513989E-3</v>
      </c>
      <c r="L6421" t="s">
        <v>13</v>
      </c>
    </row>
    <row r="6422" spans="1:12" hidden="1" x14ac:dyDescent="0.3">
      <c r="A6422">
        <v>59</v>
      </c>
      <c r="B6422">
        <v>193</v>
      </c>
      <c r="C6422">
        <v>1</v>
      </c>
      <c r="D6422">
        <v>24</v>
      </c>
      <c r="E6422" t="s">
        <v>18</v>
      </c>
      <c r="F6422">
        <v>10</v>
      </c>
      <c r="G6422">
        <v>6</v>
      </c>
      <c r="J6422" s="1">
        <f t="shared" si="1430"/>
        <v>7.8539816339744835E-3</v>
      </c>
      <c r="K6422" s="2">
        <f t="shared" si="1436"/>
        <v>2.6728826664807165E-2</v>
      </c>
      <c r="L6422" t="s">
        <v>13</v>
      </c>
    </row>
    <row r="6423" spans="1:12" hidden="1" x14ac:dyDescent="0.3">
      <c r="A6423">
        <v>59</v>
      </c>
      <c r="B6423">
        <v>193</v>
      </c>
      <c r="C6423">
        <v>1</v>
      </c>
      <c r="D6423">
        <v>22</v>
      </c>
      <c r="E6423" t="s">
        <v>15</v>
      </c>
      <c r="F6423">
        <v>5</v>
      </c>
      <c r="G6423">
        <v>3</v>
      </c>
      <c r="J6423" s="1">
        <f t="shared" si="1430"/>
        <v>1.9634954084936209E-3</v>
      </c>
      <c r="K6423" s="2">
        <f t="shared" ref="K6423:K6427" si="1437">EXP(-9.7663+1.83097*LN(F6423)+1.09511*LN(G6423))</f>
        <v>3.6378364277704512E-3</v>
      </c>
      <c r="L6423" t="s">
        <v>13</v>
      </c>
    </row>
    <row r="6424" spans="1:12" hidden="1" x14ac:dyDescent="0.3">
      <c r="A6424">
        <v>59</v>
      </c>
      <c r="B6424">
        <v>193</v>
      </c>
      <c r="C6424">
        <v>1</v>
      </c>
      <c r="D6424">
        <v>24</v>
      </c>
      <c r="E6424" t="s">
        <v>12</v>
      </c>
      <c r="F6424">
        <v>15</v>
      </c>
      <c r="G6424">
        <v>6</v>
      </c>
      <c r="J6424" s="1">
        <f t="shared" si="1430"/>
        <v>1.7671458676442587E-2</v>
      </c>
      <c r="K6424" s="2">
        <f t="shared" si="1437"/>
        <v>5.8089659363338444E-2</v>
      </c>
      <c r="L6424" t="s">
        <v>13</v>
      </c>
    </row>
    <row r="6425" spans="1:12" hidden="1" x14ac:dyDescent="0.3">
      <c r="A6425">
        <v>59</v>
      </c>
      <c r="B6425">
        <v>193</v>
      </c>
      <c r="C6425">
        <v>1</v>
      </c>
      <c r="D6425">
        <v>24</v>
      </c>
      <c r="E6425" t="s">
        <v>12</v>
      </c>
      <c r="F6425">
        <v>10</v>
      </c>
      <c r="G6425">
        <v>6</v>
      </c>
      <c r="J6425" s="1">
        <f t="shared" si="1430"/>
        <v>7.8539816339744835E-3</v>
      </c>
      <c r="K6425" s="2">
        <f t="shared" si="1437"/>
        <v>2.7649101142956961E-2</v>
      </c>
      <c r="L6425" t="s">
        <v>13</v>
      </c>
    </row>
    <row r="6426" spans="1:12" hidden="1" x14ac:dyDescent="0.3">
      <c r="A6426">
        <v>59</v>
      </c>
      <c r="B6426">
        <v>193</v>
      </c>
      <c r="C6426">
        <v>1</v>
      </c>
      <c r="D6426">
        <v>24</v>
      </c>
      <c r="E6426" t="s">
        <v>12</v>
      </c>
      <c r="F6426">
        <v>10</v>
      </c>
      <c r="G6426">
        <v>6</v>
      </c>
      <c r="J6426" s="1">
        <f t="shared" si="1430"/>
        <v>7.8539816339744835E-3</v>
      </c>
      <c r="K6426" s="2">
        <f t="shared" si="1437"/>
        <v>2.7649101142956961E-2</v>
      </c>
      <c r="L6426" t="s">
        <v>13</v>
      </c>
    </row>
    <row r="6427" spans="1:12" hidden="1" x14ac:dyDescent="0.3">
      <c r="A6427">
        <v>59</v>
      </c>
      <c r="B6427">
        <v>193</v>
      </c>
      <c r="C6427">
        <v>1</v>
      </c>
      <c r="D6427">
        <v>24</v>
      </c>
      <c r="E6427" t="s">
        <v>12</v>
      </c>
      <c r="F6427">
        <v>15</v>
      </c>
      <c r="G6427">
        <v>6</v>
      </c>
      <c r="J6427" s="1">
        <f t="shared" si="1430"/>
        <v>1.7671458676442587E-2</v>
      </c>
      <c r="K6427" s="2">
        <f t="shared" si="1437"/>
        <v>5.8089659363338444E-2</v>
      </c>
      <c r="L6427" t="s">
        <v>13</v>
      </c>
    </row>
    <row r="6428" spans="1:12" hidden="1" x14ac:dyDescent="0.3">
      <c r="A6428">
        <v>59</v>
      </c>
      <c r="B6428">
        <v>193</v>
      </c>
      <c r="C6428">
        <v>1</v>
      </c>
      <c r="D6428">
        <v>24</v>
      </c>
      <c r="E6428" t="s">
        <v>18</v>
      </c>
      <c r="F6428">
        <v>15</v>
      </c>
      <c r="G6428">
        <v>6</v>
      </c>
      <c r="J6428" s="1">
        <f t="shared" si="1430"/>
        <v>1.7671458676442587E-2</v>
      </c>
      <c r="K6428" s="2">
        <f t="shared" ref="K6428:K6429" si="1438">EXP(-9.81042+1.86563*LN(F6428)+1.0563*LN(G6428))</f>
        <v>5.6950957515054322E-2</v>
      </c>
      <c r="L6428" t="s">
        <v>13</v>
      </c>
    </row>
    <row r="6429" spans="1:12" hidden="1" x14ac:dyDescent="0.3">
      <c r="A6429">
        <v>59</v>
      </c>
      <c r="B6429">
        <v>193</v>
      </c>
      <c r="C6429">
        <v>1</v>
      </c>
      <c r="D6429">
        <v>24</v>
      </c>
      <c r="E6429" t="s">
        <v>18</v>
      </c>
      <c r="F6429">
        <v>10</v>
      </c>
      <c r="G6429">
        <v>6</v>
      </c>
      <c r="J6429" s="1">
        <f t="shared" si="1430"/>
        <v>7.8539816339744835E-3</v>
      </c>
      <c r="K6429" s="2">
        <f t="shared" si="1438"/>
        <v>2.6728826664807165E-2</v>
      </c>
      <c r="L6429" t="s">
        <v>13</v>
      </c>
    </row>
    <row r="6430" spans="1:12" hidden="1" x14ac:dyDescent="0.3">
      <c r="A6430">
        <v>59</v>
      </c>
      <c r="B6430">
        <v>193</v>
      </c>
      <c r="C6430">
        <v>1</v>
      </c>
      <c r="D6430">
        <v>24</v>
      </c>
      <c r="E6430" t="s">
        <v>12</v>
      </c>
      <c r="F6430">
        <v>5</v>
      </c>
      <c r="G6430">
        <v>6</v>
      </c>
      <c r="J6430" s="1">
        <f t="shared" si="1430"/>
        <v>1.9634954084936209E-3</v>
      </c>
      <c r="K6430" s="2">
        <f>EXP(-9.7663+1.83097*LN(F6430)+1.09511*LN(G6430))</f>
        <v>7.7714870209617563E-3</v>
      </c>
      <c r="L6430" t="s">
        <v>13</v>
      </c>
    </row>
    <row r="6431" spans="1:12" hidden="1" x14ac:dyDescent="0.3">
      <c r="A6431">
        <v>59</v>
      </c>
      <c r="B6431">
        <v>193</v>
      </c>
      <c r="C6431">
        <v>1</v>
      </c>
      <c r="D6431">
        <v>24</v>
      </c>
      <c r="E6431" t="s">
        <v>18</v>
      </c>
      <c r="F6431">
        <v>10</v>
      </c>
      <c r="G6431">
        <v>5</v>
      </c>
      <c r="J6431" s="1">
        <f t="shared" si="1430"/>
        <v>7.8539816339744835E-3</v>
      </c>
      <c r="K6431" s="2">
        <f>EXP(-9.81042+1.86563*LN(F6431)+1.0563*LN(G6431))</f>
        <v>2.2046555420420225E-2</v>
      </c>
      <c r="L6431" t="s">
        <v>13</v>
      </c>
    </row>
    <row r="6432" spans="1:12" hidden="1" x14ac:dyDescent="0.3">
      <c r="A6432">
        <v>59</v>
      </c>
      <c r="B6432">
        <v>193</v>
      </c>
      <c r="C6432">
        <v>1</v>
      </c>
      <c r="D6432">
        <v>10</v>
      </c>
      <c r="E6432" t="s">
        <v>12</v>
      </c>
      <c r="F6432">
        <v>10</v>
      </c>
      <c r="G6432">
        <v>3</v>
      </c>
      <c r="J6432" s="1">
        <f t="shared" si="1430"/>
        <v>7.8539816339744835E-3</v>
      </c>
      <c r="K6432" s="2">
        <f t="shared" ref="K6432:K6433" si="1439">EXP(-9.7663+1.83097*LN(F6432)+1.09511*LN(G6432))</f>
        <v>1.2942556175112916E-2</v>
      </c>
      <c r="L6432" t="s">
        <v>13</v>
      </c>
    </row>
    <row r="6433" spans="1:12" hidden="1" x14ac:dyDescent="0.3">
      <c r="A6433">
        <v>59</v>
      </c>
      <c r="B6433">
        <v>193</v>
      </c>
      <c r="C6433">
        <v>1</v>
      </c>
      <c r="D6433">
        <v>14</v>
      </c>
      <c r="E6433" t="s">
        <v>14</v>
      </c>
      <c r="F6433">
        <v>5</v>
      </c>
      <c r="G6433">
        <v>3</v>
      </c>
      <c r="J6433" s="1">
        <f t="shared" si="1430"/>
        <v>1.9634954084936209E-3</v>
      </c>
      <c r="K6433" s="2">
        <f t="shared" si="1439"/>
        <v>3.6378364277704512E-3</v>
      </c>
      <c r="L6433" t="s">
        <v>13</v>
      </c>
    </row>
    <row r="6434" spans="1:12" hidden="1" x14ac:dyDescent="0.3">
      <c r="A6434">
        <v>59</v>
      </c>
      <c r="B6434">
        <v>193</v>
      </c>
      <c r="C6434">
        <v>1</v>
      </c>
      <c r="D6434">
        <v>24</v>
      </c>
      <c r="E6434" t="s">
        <v>18</v>
      </c>
      <c r="F6434">
        <v>5</v>
      </c>
      <c r="G6434">
        <v>3</v>
      </c>
      <c r="J6434" s="1">
        <f t="shared" si="1430"/>
        <v>1.9634954084936209E-3</v>
      </c>
      <c r="K6434" s="2">
        <f t="shared" ref="K6434:K6435" si="1440">EXP(-9.81042+1.86563*LN(F6434)+1.0563*LN(G6434))</f>
        <v>3.5268851656513989E-3</v>
      </c>
      <c r="L6434" t="s">
        <v>13</v>
      </c>
    </row>
    <row r="6435" spans="1:12" hidden="1" x14ac:dyDescent="0.3">
      <c r="A6435">
        <v>59</v>
      </c>
      <c r="B6435">
        <v>193</v>
      </c>
      <c r="C6435">
        <v>1</v>
      </c>
      <c r="D6435">
        <v>24</v>
      </c>
      <c r="E6435" t="s">
        <v>18</v>
      </c>
      <c r="F6435">
        <v>10</v>
      </c>
      <c r="G6435">
        <v>6</v>
      </c>
      <c r="J6435" s="1">
        <f t="shared" si="1430"/>
        <v>7.8539816339744835E-3</v>
      </c>
      <c r="K6435" s="2">
        <f t="shared" si="1440"/>
        <v>2.6728826664807165E-2</v>
      </c>
      <c r="L6435" t="s">
        <v>13</v>
      </c>
    </row>
    <row r="6436" spans="1:12" hidden="1" x14ac:dyDescent="0.3">
      <c r="A6436">
        <v>59</v>
      </c>
      <c r="B6436">
        <v>193</v>
      </c>
      <c r="C6436">
        <v>1</v>
      </c>
      <c r="D6436">
        <v>10</v>
      </c>
      <c r="E6436" t="s">
        <v>12</v>
      </c>
      <c r="F6436">
        <v>25</v>
      </c>
      <c r="G6436">
        <v>6</v>
      </c>
      <c r="J6436" s="1">
        <f t="shared" si="1430"/>
        <v>4.9087385212340517E-2</v>
      </c>
      <c r="K6436" s="2">
        <f t="shared" ref="K6436:K6437" si="1441">EXP(-9.7663+1.83097*LN(F6436)+1.09511*LN(G6436))</f>
        <v>0.14801210491524977</v>
      </c>
      <c r="L6436" t="s">
        <v>17</v>
      </c>
    </row>
    <row r="6437" spans="1:12" hidden="1" x14ac:dyDescent="0.3">
      <c r="A6437">
        <v>73</v>
      </c>
      <c r="B6437">
        <v>197</v>
      </c>
      <c r="C6437">
        <v>1</v>
      </c>
      <c r="D6437">
        <v>14</v>
      </c>
      <c r="E6437" t="s">
        <v>14</v>
      </c>
      <c r="F6437">
        <v>5</v>
      </c>
      <c r="G6437">
        <v>3</v>
      </c>
      <c r="J6437" s="1">
        <f t="shared" si="1430"/>
        <v>1.9634954084936209E-3</v>
      </c>
      <c r="K6437" s="2">
        <f t="shared" si="1441"/>
        <v>3.6378364277704512E-3</v>
      </c>
      <c r="L6437" t="s">
        <v>13</v>
      </c>
    </row>
    <row r="6438" spans="1:12" hidden="1" x14ac:dyDescent="0.3">
      <c r="A6438">
        <v>73</v>
      </c>
      <c r="B6438">
        <v>197</v>
      </c>
      <c r="C6438">
        <v>1</v>
      </c>
      <c r="D6438">
        <v>24</v>
      </c>
      <c r="E6438" t="s">
        <v>18</v>
      </c>
      <c r="F6438">
        <v>10</v>
      </c>
      <c r="G6438">
        <v>3</v>
      </c>
      <c r="J6438" s="1">
        <f t="shared" si="1430"/>
        <v>7.8539816339744835E-3</v>
      </c>
      <c r="K6438" s="2">
        <f>EXP(-9.81042+1.86563*LN(F6438)+1.0563*LN(G6438))</f>
        <v>1.285292313179332E-2</v>
      </c>
      <c r="L6438" t="s">
        <v>13</v>
      </c>
    </row>
    <row r="6439" spans="1:12" hidden="1" x14ac:dyDescent="0.3">
      <c r="A6439">
        <v>73</v>
      </c>
      <c r="B6439">
        <v>197</v>
      </c>
      <c r="C6439">
        <v>1</v>
      </c>
      <c r="D6439">
        <v>24</v>
      </c>
      <c r="E6439" t="s">
        <v>12</v>
      </c>
      <c r="F6439">
        <v>15</v>
      </c>
      <c r="G6439">
        <v>6</v>
      </c>
      <c r="J6439" s="1">
        <f t="shared" si="1430"/>
        <v>1.7671458676442587E-2</v>
      </c>
      <c r="K6439" s="2">
        <f t="shared" ref="K6439:K6440" si="1442">EXP(-9.7663+1.83097*LN(F6439)+1.09511*LN(G6439))</f>
        <v>5.8089659363338444E-2</v>
      </c>
      <c r="L6439" t="s">
        <v>13</v>
      </c>
    </row>
    <row r="6440" spans="1:12" hidden="1" x14ac:dyDescent="0.3">
      <c r="A6440">
        <v>73</v>
      </c>
      <c r="B6440">
        <v>197</v>
      </c>
      <c r="C6440">
        <v>1</v>
      </c>
      <c r="D6440">
        <v>24</v>
      </c>
      <c r="E6440" t="s">
        <v>12</v>
      </c>
      <c r="F6440">
        <v>10</v>
      </c>
      <c r="G6440">
        <v>6</v>
      </c>
      <c r="J6440" s="1">
        <f t="shared" si="1430"/>
        <v>7.8539816339744835E-3</v>
      </c>
      <c r="K6440" s="2">
        <f t="shared" si="1442"/>
        <v>2.7649101142956961E-2</v>
      </c>
      <c r="L6440" t="s">
        <v>13</v>
      </c>
    </row>
    <row r="6441" spans="1:12" hidden="1" x14ac:dyDescent="0.3">
      <c r="A6441">
        <v>73</v>
      </c>
      <c r="B6441">
        <v>197</v>
      </c>
      <c r="C6441">
        <v>1</v>
      </c>
      <c r="D6441">
        <v>24</v>
      </c>
      <c r="E6441" t="s">
        <v>18</v>
      </c>
      <c r="F6441">
        <v>5</v>
      </c>
      <c r="G6441">
        <v>6</v>
      </c>
      <c r="J6441" s="1">
        <f t="shared" si="1430"/>
        <v>1.9634954084936209E-3</v>
      </c>
      <c r="K6441" s="2">
        <f>EXP(-9.81042+1.86563*LN(F6441)+1.0563*LN(G6441))</f>
        <v>7.3344795804612326E-3</v>
      </c>
      <c r="L6441" t="s">
        <v>13</v>
      </c>
    </row>
    <row r="6442" spans="1:12" hidden="1" x14ac:dyDescent="0.3">
      <c r="A6442">
        <v>73</v>
      </c>
      <c r="B6442">
        <v>197</v>
      </c>
      <c r="C6442">
        <v>1</v>
      </c>
      <c r="D6442">
        <v>10</v>
      </c>
      <c r="E6442" t="s">
        <v>12</v>
      </c>
      <c r="F6442">
        <v>5</v>
      </c>
      <c r="G6442">
        <v>3</v>
      </c>
      <c r="J6442" s="1">
        <f t="shared" si="1430"/>
        <v>1.9634954084936209E-3</v>
      </c>
      <c r="K6442" s="2">
        <f t="shared" ref="K6442:K6443" si="1443">EXP(-9.7663+1.83097*LN(F6442)+1.09511*LN(G6442))</f>
        <v>3.6378364277704512E-3</v>
      </c>
      <c r="L6442" t="s">
        <v>13</v>
      </c>
    </row>
    <row r="6443" spans="1:12" hidden="1" x14ac:dyDescent="0.3">
      <c r="A6443">
        <v>73</v>
      </c>
      <c r="B6443">
        <v>197</v>
      </c>
      <c r="C6443">
        <v>1</v>
      </c>
      <c r="D6443">
        <v>10</v>
      </c>
      <c r="E6443" t="s">
        <v>12</v>
      </c>
      <c r="F6443">
        <v>5</v>
      </c>
      <c r="G6443">
        <v>3</v>
      </c>
      <c r="J6443" s="1">
        <f t="shared" si="1430"/>
        <v>1.9634954084936209E-3</v>
      </c>
      <c r="K6443" s="2">
        <f t="shared" si="1443"/>
        <v>3.6378364277704512E-3</v>
      </c>
      <c r="L6443" t="s">
        <v>13</v>
      </c>
    </row>
    <row r="6444" spans="1:12" hidden="1" x14ac:dyDescent="0.3">
      <c r="A6444">
        <v>73</v>
      </c>
      <c r="B6444">
        <v>197</v>
      </c>
      <c r="C6444">
        <v>1</v>
      </c>
      <c r="D6444">
        <v>24</v>
      </c>
      <c r="E6444" t="s">
        <v>18</v>
      </c>
      <c r="F6444">
        <v>10</v>
      </c>
      <c r="G6444">
        <v>6</v>
      </c>
      <c r="J6444" s="1">
        <f t="shared" si="1430"/>
        <v>7.8539816339744835E-3</v>
      </c>
      <c r="K6444" s="2">
        <f>EXP(-9.81042+1.86563*LN(F6444)+1.0563*LN(G6444))</f>
        <v>2.6728826664807165E-2</v>
      </c>
      <c r="L6444" t="s">
        <v>13</v>
      </c>
    </row>
    <row r="6445" spans="1:12" hidden="1" x14ac:dyDescent="0.3">
      <c r="A6445">
        <v>73</v>
      </c>
      <c r="B6445">
        <v>197</v>
      </c>
      <c r="C6445">
        <v>1</v>
      </c>
      <c r="D6445">
        <v>22</v>
      </c>
      <c r="E6445" t="s">
        <v>15</v>
      </c>
      <c r="F6445">
        <v>5</v>
      </c>
      <c r="G6445">
        <v>3</v>
      </c>
      <c r="J6445" s="1">
        <f t="shared" si="1430"/>
        <v>1.9634954084936209E-3</v>
      </c>
      <c r="K6445" s="2">
        <f t="shared" ref="K6445:K6449" si="1444">EXP(-9.7663+1.83097*LN(F6445)+1.09511*LN(G6445))</f>
        <v>3.6378364277704512E-3</v>
      </c>
      <c r="L6445" t="s">
        <v>13</v>
      </c>
    </row>
    <row r="6446" spans="1:12" hidden="1" x14ac:dyDescent="0.3">
      <c r="A6446">
        <v>73</v>
      </c>
      <c r="B6446">
        <v>197</v>
      </c>
      <c r="C6446">
        <v>1</v>
      </c>
      <c r="D6446">
        <v>24</v>
      </c>
      <c r="E6446" t="s">
        <v>12</v>
      </c>
      <c r="F6446">
        <v>15</v>
      </c>
      <c r="G6446">
        <v>6</v>
      </c>
      <c r="J6446" s="1">
        <f t="shared" si="1430"/>
        <v>1.7671458676442587E-2</v>
      </c>
      <c r="K6446" s="2">
        <f t="shared" si="1444"/>
        <v>5.8089659363338444E-2</v>
      </c>
      <c r="L6446" t="s">
        <v>13</v>
      </c>
    </row>
    <row r="6447" spans="1:12" hidden="1" x14ac:dyDescent="0.3">
      <c r="A6447">
        <v>73</v>
      </c>
      <c r="B6447">
        <v>197</v>
      </c>
      <c r="C6447">
        <v>1</v>
      </c>
      <c r="D6447">
        <v>24</v>
      </c>
      <c r="E6447" t="s">
        <v>12</v>
      </c>
      <c r="F6447">
        <v>10</v>
      </c>
      <c r="G6447">
        <v>6</v>
      </c>
      <c r="J6447" s="1">
        <f t="shared" si="1430"/>
        <v>7.8539816339744835E-3</v>
      </c>
      <c r="K6447" s="2">
        <f t="shared" si="1444"/>
        <v>2.7649101142956961E-2</v>
      </c>
      <c r="L6447" t="s">
        <v>13</v>
      </c>
    </row>
    <row r="6448" spans="1:12" hidden="1" x14ac:dyDescent="0.3">
      <c r="A6448">
        <v>73</v>
      </c>
      <c r="B6448">
        <v>197</v>
      </c>
      <c r="C6448">
        <v>1</v>
      </c>
      <c r="D6448">
        <v>24</v>
      </c>
      <c r="E6448" t="s">
        <v>12</v>
      </c>
      <c r="F6448">
        <v>10</v>
      </c>
      <c r="G6448">
        <v>6</v>
      </c>
      <c r="J6448" s="1">
        <f t="shared" si="1430"/>
        <v>7.8539816339744835E-3</v>
      </c>
      <c r="K6448" s="2">
        <f t="shared" si="1444"/>
        <v>2.7649101142956961E-2</v>
      </c>
      <c r="L6448" t="s">
        <v>13</v>
      </c>
    </row>
    <row r="6449" spans="1:12" hidden="1" x14ac:dyDescent="0.3">
      <c r="A6449">
        <v>73</v>
      </c>
      <c r="B6449">
        <v>197</v>
      </c>
      <c r="C6449">
        <v>1</v>
      </c>
      <c r="D6449">
        <v>24</v>
      </c>
      <c r="E6449" t="s">
        <v>12</v>
      </c>
      <c r="F6449">
        <v>15</v>
      </c>
      <c r="G6449">
        <v>6</v>
      </c>
      <c r="J6449" s="1">
        <f t="shared" si="1430"/>
        <v>1.7671458676442587E-2</v>
      </c>
      <c r="K6449" s="2">
        <f t="shared" si="1444"/>
        <v>5.8089659363338444E-2</v>
      </c>
      <c r="L6449" t="s">
        <v>13</v>
      </c>
    </row>
    <row r="6450" spans="1:12" hidden="1" x14ac:dyDescent="0.3">
      <c r="A6450">
        <v>73</v>
      </c>
      <c r="B6450">
        <v>197</v>
      </c>
      <c r="C6450">
        <v>1</v>
      </c>
      <c r="D6450">
        <v>24</v>
      </c>
      <c r="E6450" t="s">
        <v>18</v>
      </c>
      <c r="F6450">
        <v>15</v>
      </c>
      <c r="G6450">
        <v>6</v>
      </c>
      <c r="J6450" s="1">
        <f t="shared" si="1430"/>
        <v>1.7671458676442587E-2</v>
      </c>
      <c r="K6450" s="2">
        <f t="shared" ref="K6450:K6451" si="1445">EXP(-9.81042+1.86563*LN(F6450)+1.0563*LN(G6450))</f>
        <v>5.6950957515054322E-2</v>
      </c>
      <c r="L6450" t="s">
        <v>13</v>
      </c>
    </row>
    <row r="6451" spans="1:12" hidden="1" x14ac:dyDescent="0.3">
      <c r="A6451">
        <v>73</v>
      </c>
      <c r="B6451">
        <v>197</v>
      </c>
      <c r="C6451">
        <v>1</v>
      </c>
      <c r="D6451">
        <v>24</v>
      </c>
      <c r="E6451" t="s">
        <v>18</v>
      </c>
      <c r="F6451">
        <v>10</v>
      </c>
      <c r="G6451">
        <v>6</v>
      </c>
      <c r="J6451" s="1">
        <f t="shared" si="1430"/>
        <v>7.8539816339744835E-3</v>
      </c>
      <c r="K6451" s="2">
        <f t="shared" si="1445"/>
        <v>2.6728826664807165E-2</v>
      </c>
      <c r="L6451" t="s">
        <v>13</v>
      </c>
    </row>
    <row r="6452" spans="1:12" hidden="1" x14ac:dyDescent="0.3">
      <c r="A6452">
        <v>73</v>
      </c>
      <c r="B6452">
        <v>197</v>
      </c>
      <c r="C6452">
        <v>1</v>
      </c>
      <c r="D6452">
        <v>24</v>
      </c>
      <c r="E6452" t="s">
        <v>12</v>
      </c>
      <c r="F6452">
        <v>5</v>
      </c>
      <c r="G6452">
        <v>6</v>
      </c>
      <c r="J6452" s="1">
        <f t="shared" si="1430"/>
        <v>1.9634954084936209E-3</v>
      </c>
      <c r="K6452" s="2">
        <f>EXP(-9.7663+1.83097*LN(F6452)+1.09511*LN(G6452))</f>
        <v>7.7714870209617563E-3</v>
      </c>
      <c r="L6452" t="s">
        <v>13</v>
      </c>
    </row>
    <row r="6453" spans="1:12" hidden="1" x14ac:dyDescent="0.3">
      <c r="A6453">
        <v>73</v>
      </c>
      <c r="B6453">
        <v>197</v>
      </c>
      <c r="C6453">
        <v>1</v>
      </c>
      <c r="D6453">
        <v>24</v>
      </c>
      <c r="E6453" t="s">
        <v>18</v>
      </c>
      <c r="F6453">
        <v>10</v>
      </c>
      <c r="G6453">
        <v>5</v>
      </c>
      <c r="J6453" s="1">
        <f t="shared" si="1430"/>
        <v>7.8539816339744835E-3</v>
      </c>
      <c r="K6453" s="2">
        <f>EXP(-9.81042+1.86563*LN(F6453)+1.0563*LN(G6453))</f>
        <v>2.2046555420420225E-2</v>
      </c>
      <c r="L6453" t="s">
        <v>13</v>
      </c>
    </row>
    <row r="6454" spans="1:12" hidden="1" x14ac:dyDescent="0.3">
      <c r="A6454">
        <v>73</v>
      </c>
      <c r="B6454">
        <v>197</v>
      </c>
      <c r="C6454">
        <v>1</v>
      </c>
      <c r="D6454">
        <v>24</v>
      </c>
      <c r="E6454" t="s">
        <v>12</v>
      </c>
      <c r="F6454">
        <v>10</v>
      </c>
      <c r="G6454">
        <v>6</v>
      </c>
      <c r="J6454" s="1">
        <f t="shared" si="1430"/>
        <v>7.8539816339744835E-3</v>
      </c>
      <c r="K6454" s="2">
        <f t="shared" ref="K6454:K6456" si="1446">EXP(-9.7663+1.83097*LN(F6454)+1.09511*LN(G6454))</f>
        <v>2.7649101142956961E-2</v>
      </c>
      <c r="L6454" t="s">
        <v>13</v>
      </c>
    </row>
    <row r="6455" spans="1:12" hidden="1" x14ac:dyDescent="0.3">
      <c r="A6455">
        <v>73</v>
      </c>
      <c r="B6455">
        <v>197</v>
      </c>
      <c r="C6455">
        <v>1</v>
      </c>
      <c r="D6455">
        <v>24</v>
      </c>
      <c r="E6455" t="s">
        <v>12</v>
      </c>
      <c r="F6455">
        <v>10</v>
      </c>
      <c r="G6455">
        <v>6</v>
      </c>
      <c r="J6455" s="1">
        <f t="shared" si="1430"/>
        <v>7.8539816339744835E-3</v>
      </c>
      <c r="K6455" s="2">
        <f t="shared" si="1446"/>
        <v>2.7649101142956961E-2</v>
      </c>
      <c r="L6455" t="s">
        <v>13</v>
      </c>
    </row>
    <row r="6456" spans="1:12" hidden="1" x14ac:dyDescent="0.3">
      <c r="A6456">
        <v>73</v>
      </c>
      <c r="B6456">
        <v>197</v>
      </c>
      <c r="C6456">
        <v>1</v>
      </c>
      <c r="D6456">
        <v>24</v>
      </c>
      <c r="E6456" t="s">
        <v>12</v>
      </c>
      <c r="F6456">
        <v>15</v>
      </c>
      <c r="G6456">
        <v>6</v>
      </c>
      <c r="J6456" s="1">
        <f t="shared" si="1430"/>
        <v>1.7671458676442587E-2</v>
      </c>
      <c r="K6456" s="2">
        <f t="shared" si="1446"/>
        <v>5.8089659363338444E-2</v>
      </c>
      <c r="L6456" t="s">
        <v>13</v>
      </c>
    </row>
    <row r="6457" spans="1:12" hidden="1" x14ac:dyDescent="0.3">
      <c r="A6457">
        <v>73</v>
      </c>
      <c r="B6457">
        <v>197</v>
      </c>
      <c r="C6457">
        <v>1</v>
      </c>
      <c r="D6457">
        <v>24</v>
      </c>
      <c r="E6457" t="s">
        <v>18</v>
      </c>
      <c r="F6457">
        <v>15</v>
      </c>
      <c r="G6457">
        <v>6</v>
      </c>
      <c r="J6457" s="1">
        <f t="shared" si="1430"/>
        <v>1.7671458676442587E-2</v>
      </c>
      <c r="K6457" s="2">
        <f>EXP(-9.81042+1.86563*LN(F6457)+1.0563*LN(G6457))</f>
        <v>5.6950957515054322E-2</v>
      </c>
      <c r="L6457" t="s">
        <v>13</v>
      </c>
    </row>
    <row r="6458" spans="1:12" hidden="1" x14ac:dyDescent="0.3">
      <c r="A6458">
        <v>73</v>
      </c>
      <c r="B6458">
        <v>197</v>
      </c>
      <c r="C6458">
        <v>1</v>
      </c>
      <c r="D6458">
        <v>24</v>
      </c>
      <c r="E6458" t="s">
        <v>12</v>
      </c>
      <c r="F6458">
        <v>15</v>
      </c>
      <c r="G6458">
        <v>6</v>
      </c>
      <c r="J6458" s="1">
        <f t="shared" si="1430"/>
        <v>1.7671458676442587E-2</v>
      </c>
      <c r="K6458" s="2">
        <f>EXP(-9.7663+1.83097*LN(F6458)+1.09511*LN(G6458))</f>
        <v>5.8089659363338444E-2</v>
      </c>
      <c r="L6458" t="s">
        <v>13</v>
      </c>
    </row>
    <row r="6459" spans="1:12" hidden="1" x14ac:dyDescent="0.3">
      <c r="A6459">
        <v>73</v>
      </c>
      <c r="B6459">
        <v>197</v>
      </c>
      <c r="C6459">
        <v>1</v>
      </c>
      <c r="D6459">
        <v>24</v>
      </c>
      <c r="E6459" t="s">
        <v>18</v>
      </c>
      <c r="F6459">
        <v>10</v>
      </c>
      <c r="G6459">
        <v>6</v>
      </c>
      <c r="J6459" s="1">
        <f t="shared" si="1430"/>
        <v>7.8539816339744835E-3</v>
      </c>
      <c r="K6459" s="2">
        <f t="shared" ref="K6459:K6460" si="1447">EXP(-9.81042+1.86563*LN(F6459)+1.0563*LN(G6459))</f>
        <v>2.6728826664807165E-2</v>
      </c>
      <c r="L6459" t="s">
        <v>13</v>
      </c>
    </row>
    <row r="6460" spans="1:12" hidden="1" x14ac:dyDescent="0.3">
      <c r="A6460">
        <v>73</v>
      </c>
      <c r="B6460">
        <v>197</v>
      </c>
      <c r="C6460">
        <v>1</v>
      </c>
      <c r="D6460">
        <v>24</v>
      </c>
      <c r="E6460" t="s">
        <v>18</v>
      </c>
      <c r="F6460">
        <v>10</v>
      </c>
      <c r="G6460">
        <v>6</v>
      </c>
      <c r="J6460" s="1">
        <f t="shared" si="1430"/>
        <v>7.8539816339744835E-3</v>
      </c>
      <c r="K6460" s="2">
        <f t="shared" si="1447"/>
        <v>2.6728826664807165E-2</v>
      </c>
      <c r="L6460" t="s">
        <v>13</v>
      </c>
    </row>
    <row r="6461" spans="1:12" hidden="1" x14ac:dyDescent="0.3">
      <c r="A6461">
        <v>73</v>
      </c>
      <c r="B6461">
        <v>197</v>
      </c>
      <c r="C6461">
        <v>1</v>
      </c>
      <c r="D6461">
        <v>14</v>
      </c>
      <c r="E6461" t="s">
        <v>14</v>
      </c>
      <c r="F6461">
        <v>5</v>
      </c>
      <c r="G6461">
        <v>3</v>
      </c>
      <c r="J6461" s="1">
        <f t="shared" si="1430"/>
        <v>1.9634954084936209E-3</v>
      </c>
      <c r="K6461" s="2">
        <f t="shared" ref="K6461:K6462" si="1448">EXP(-9.7663+1.83097*LN(F6461)+1.09511*LN(G6461))</f>
        <v>3.6378364277704512E-3</v>
      </c>
      <c r="L6461" t="s">
        <v>13</v>
      </c>
    </row>
    <row r="6462" spans="1:12" hidden="1" x14ac:dyDescent="0.3">
      <c r="A6462">
        <v>73</v>
      </c>
      <c r="B6462">
        <v>197</v>
      </c>
      <c r="C6462">
        <v>1</v>
      </c>
      <c r="D6462">
        <v>14</v>
      </c>
      <c r="E6462" t="s">
        <v>14</v>
      </c>
      <c r="F6462">
        <v>5</v>
      </c>
      <c r="G6462">
        <v>3</v>
      </c>
      <c r="J6462" s="1">
        <f t="shared" si="1430"/>
        <v>1.9634954084936209E-3</v>
      </c>
      <c r="K6462" s="2">
        <f t="shared" si="1448"/>
        <v>3.6378364277704512E-3</v>
      </c>
      <c r="L6462" t="s">
        <v>13</v>
      </c>
    </row>
    <row r="6463" spans="1:12" hidden="1" x14ac:dyDescent="0.3">
      <c r="A6463">
        <v>73</v>
      </c>
      <c r="B6463">
        <v>197</v>
      </c>
      <c r="C6463">
        <v>1</v>
      </c>
      <c r="D6463">
        <v>24</v>
      </c>
      <c r="E6463" t="s">
        <v>18</v>
      </c>
      <c r="F6463">
        <v>10</v>
      </c>
      <c r="G6463">
        <v>6</v>
      </c>
      <c r="J6463" s="1">
        <f t="shared" si="1430"/>
        <v>7.8539816339744835E-3</v>
      </c>
      <c r="K6463" s="2">
        <f>EXP(-9.81042+1.86563*LN(F6463)+1.0563*LN(G6463))</f>
        <v>2.6728826664807165E-2</v>
      </c>
      <c r="L6463" t="s">
        <v>13</v>
      </c>
    </row>
    <row r="6464" spans="1:12" hidden="1" x14ac:dyDescent="0.3">
      <c r="A6464">
        <v>73</v>
      </c>
      <c r="B6464">
        <v>197</v>
      </c>
      <c r="C6464">
        <v>1</v>
      </c>
      <c r="D6464">
        <v>24</v>
      </c>
      <c r="E6464" t="s">
        <v>12</v>
      </c>
      <c r="F6464">
        <v>10</v>
      </c>
      <c r="G6464">
        <v>6</v>
      </c>
      <c r="J6464" s="1">
        <f t="shared" si="1430"/>
        <v>7.8539816339744835E-3</v>
      </c>
      <c r="K6464" s="2">
        <f t="shared" ref="K6464:K6467" si="1449">EXP(-9.7663+1.83097*LN(F6464)+1.09511*LN(G6464))</f>
        <v>2.7649101142956961E-2</v>
      </c>
      <c r="L6464" t="s">
        <v>13</v>
      </c>
    </row>
    <row r="6465" spans="1:12" hidden="1" x14ac:dyDescent="0.3">
      <c r="A6465">
        <v>73</v>
      </c>
      <c r="B6465">
        <v>197</v>
      </c>
      <c r="C6465">
        <v>1</v>
      </c>
      <c r="D6465">
        <v>24</v>
      </c>
      <c r="E6465" t="s">
        <v>12</v>
      </c>
      <c r="F6465">
        <v>15</v>
      </c>
      <c r="G6465">
        <v>6</v>
      </c>
      <c r="J6465" s="1">
        <f t="shared" si="1430"/>
        <v>1.7671458676442587E-2</v>
      </c>
      <c r="K6465" s="2">
        <f t="shared" si="1449"/>
        <v>5.8089659363338444E-2</v>
      </c>
      <c r="L6465" t="s">
        <v>13</v>
      </c>
    </row>
    <row r="6466" spans="1:12" hidden="1" x14ac:dyDescent="0.3">
      <c r="A6466">
        <v>73</v>
      </c>
      <c r="B6466">
        <v>197</v>
      </c>
      <c r="C6466">
        <v>1</v>
      </c>
      <c r="D6466">
        <v>24</v>
      </c>
      <c r="E6466" t="s">
        <v>12</v>
      </c>
      <c r="F6466">
        <v>15</v>
      </c>
      <c r="G6466">
        <v>6</v>
      </c>
      <c r="J6466" s="1">
        <f t="shared" si="1430"/>
        <v>1.7671458676442587E-2</v>
      </c>
      <c r="K6466" s="2">
        <f t="shared" si="1449"/>
        <v>5.8089659363338444E-2</v>
      </c>
      <c r="L6466" t="s">
        <v>13</v>
      </c>
    </row>
    <row r="6467" spans="1:12" hidden="1" x14ac:dyDescent="0.3">
      <c r="A6467">
        <v>73</v>
      </c>
      <c r="B6467">
        <v>197</v>
      </c>
      <c r="C6467">
        <v>1</v>
      </c>
      <c r="D6467">
        <v>24</v>
      </c>
      <c r="E6467" t="s">
        <v>12</v>
      </c>
      <c r="F6467">
        <v>10</v>
      </c>
      <c r="G6467">
        <v>6</v>
      </c>
      <c r="J6467" s="1">
        <f t="shared" ref="J6467:J6530" si="1450">((F6467*F6467/10000)*(PI()/4*C6467))</f>
        <v>7.8539816339744835E-3</v>
      </c>
      <c r="K6467" s="2">
        <f t="shared" si="1449"/>
        <v>2.7649101142956961E-2</v>
      </c>
      <c r="L6467" t="s">
        <v>13</v>
      </c>
    </row>
    <row r="6468" spans="1:12" hidden="1" x14ac:dyDescent="0.3">
      <c r="A6468">
        <v>73</v>
      </c>
      <c r="B6468">
        <v>197</v>
      </c>
      <c r="C6468">
        <v>1</v>
      </c>
      <c r="D6468">
        <v>24</v>
      </c>
      <c r="E6468" t="s">
        <v>18</v>
      </c>
      <c r="F6468">
        <v>5</v>
      </c>
      <c r="G6468">
        <v>6</v>
      </c>
      <c r="J6468" s="1">
        <f t="shared" si="1450"/>
        <v>1.9634954084936209E-3</v>
      </c>
      <c r="K6468" s="2">
        <f>EXP(-9.81042+1.86563*LN(F6468)+1.0563*LN(G6468))</f>
        <v>7.3344795804612326E-3</v>
      </c>
      <c r="L6468" t="s">
        <v>13</v>
      </c>
    </row>
    <row r="6469" spans="1:12" hidden="1" x14ac:dyDescent="0.3">
      <c r="A6469">
        <v>73</v>
      </c>
      <c r="B6469">
        <v>197</v>
      </c>
      <c r="C6469">
        <v>1</v>
      </c>
      <c r="D6469">
        <v>10</v>
      </c>
      <c r="E6469" t="s">
        <v>12</v>
      </c>
      <c r="F6469">
        <v>5</v>
      </c>
      <c r="G6469">
        <v>3</v>
      </c>
      <c r="J6469" s="1">
        <f t="shared" si="1450"/>
        <v>1.9634954084936209E-3</v>
      </c>
      <c r="K6469" s="2">
        <f>EXP(-9.7663+1.83097*LN(F6469)+1.09511*LN(G6469))</f>
        <v>3.6378364277704512E-3</v>
      </c>
      <c r="L6469" t="s">
        <v>13</v>
      </c>
    </row>
    <row r="6470" spans="1:12" hidden="1" x14ac:dyDescent="0.3">
      <c r="A6470">
        <v>73</v>
      </c>
      <c r="B6470">
        <v>197</v>
      </c>
      <c r="C6470">
        <v>1</v>
      </c>
      <c r="D6470">
        <v>24</v>
      </c>
      <c r="E6470" t="s">
        <v>18</v>
      </c>
      <c r="F6470">
        <v>5</v>
      </c>
      <c r="G6470">
        <v>3</v>
      </c>
      <c r="J6470" s="1">
        <f t="shared" si="1450"/>
        <v>1.9634954084936209E-3</v>
      </c>
      <c r="K6470" s="2">
        <f t="shared" ref="K6470:K6471" si="1451">EXP(-9.81042+1.86563*LN(F6470)+1.0563*LN(G6470))</f>
        <v>3.5268851656513989E-3</v>
      </c>
      <c r="L6470" t="s">
        <v>13</v>
      </c>
    </row>
    <row r="6471" spans="1:12" hidden="1" x14ac:dyDescent="0.3">
      <c r="A6471">
        <v>73</v>
      </c>
      <c r="B6471">
        <v>197</v>
      </c>
      <c r="C6471">
        <v>1</v>
      </c>
      <c r="D6471">
        <v>24</v>
      </c>
      <c r="E6471" t="s">
        <v>18</v>
      </c>
      <c r="F6471">
        <v>10</v>
      </c>
      <c r="G6471">
        <v>6</v>
      </c>
      <c r="J6471" s="1">
        <f t="shared" si="1450"/>
        <v>7.8539816339744835E-3</v>
      </c>
      <c r="K6471" s="2">
        <f t="shared" si="1451"/>
        <v>2.6728826664807165E-2</v>
      </c>
      <c r="L6471" t="s">
        <v>13</v>
      </c>
    </row>
    <row r="6472" spans="1:12" hidden="1" x14ac:dyDescent="0.3">
      <c r="A6472">
        <v>73</v>
      </c>
      <c r="B6472">
        <v>197</v>
      </c>
      <c r="C6472">
        <v>1</v>
      </c>
      <c r="D6472">
        <v>22</v>
      </c>
      <c r="E6472" t="s">
        <v>15</v>
      </c>
      <c r="F6472">
        <v>5</v>
      </c>
      <c r="G6472">
        <v>3</v>
      </c>
      <c r="J6472" s="1">
        <f t="shared" si="1450"/>
        <v>1.9634954084936209E-3</v>
      </c>
      <c r="K6472" s="2">
        <f t="shared" ref="K6472:K6475" si="1452">EXP(-9.7663+1.83097*LN(F6472)+1.09511*LN(G6472))</f>
        <v>3.6378364277704512E-3</v>
      </c>
      <c r="L6472" t="s">
        <v>13</v>
      </c>
    </row>
    <row r="6473" spans="1:12" hidden="1" x14ac:dyDescent="0.3">
      <c r="A6473">
        <v>73</v>
      </c>
      <c r="B6473">
        <v>197</v>
      </c>
      <c r="C6473">
        <v>1</v>
      </c>
      <c r="D6473">
        <v>24</v>
      </c>
      <c r="E6473" t="s">
        <v>12</v>
      </c>
      <c r="F6473">
        <v>15</v>
      </c>
      <c r="G6473">
        <v>6</v>
      </c>
      <c r="J6473" s="1">
        <f t="shared" si="1450"/>
        <v>1.7671458676442587E-2</v>
      </c>
      <c r="K6473" s="2">
        <f t="shared" si="1452"/>
        <v>5.8089659363338444E-2</v>
      </c>
      <c r="L6473" t="s">
        <v>13</v>
      </c>
    </row>
    <row r="6474" spans="1:12" hidden="1" x14ac:dyDescent="0.3">
      <c r="A6474">
        <v>73</v>
      </c>
      <c r="B6474">
        <v>197</v>
      </c>
      <c r="C6474">
        <v>1</v>
      </c>
      <c r="D6474">
        <v>24</v>
      </c>
      <c r="E6474" t="s">
        <v>12</v>
      </c>
      <c r="F6474">
        <v>10</v>
      </c>
      <c r="G6474">
        <v>6</v>
      </c>
      <c r="J6474" s="1">
        <f t="shared" si="1450"/>
        <v>7.8539816339744835E-3</v>
      </c>
      <c r="K6474" s="2">
        <f t="shared" si="1452"/>
        <v>2.7649101142956961E-2</v>
      </c>
      <c r="L6474" t="s">
        <v>13</v>
      </c>
    </row>
    <row r="6475" spans="1:12" hidden="1" x14ac:dyDescent="0.3">
      <c r="A6475">
        <v>73</v>
      </c>
      <c r="B6475">
        <v>197</v>
      </c>
      <c r="C6475">
        <v>1</v>
      </c>
      <c r="D6475">
        <v>24</v>
      </c>
      <c r="E6475" t="s">
        <v>12</v>
      </c>
      <c r="F6475">
        <v>10</v>
      </c>
      <c r="G6475">
        <v>6</v>
      </c>
      <c r="J6475" s="1">
        <f t="shared" si="1450"/>
        <v>7.8539816339744835E-3</v>
      </c>
      <c r="K6475" s="2">
        <f t="shared" si="1452"/>
        <v>2.7649101142956961E-2</v>
      </c>
      <c r="L6475" t="s">
        <v>13</v>
      </c>
    </row>
    <row r="6476" spans="1:12" hidden="1" x14ac:dyDescent="0.3">
      <c r="A6476">
        <v>73</v>
      </c>
      <c r="B6476">
        <v>197</v>
      </c>
      <c r="C6476">
        <v>1</v>
      </c>
      <c r="D6476">
        <v>24</v>
      </c>
      <c r="E6476" t="s">
        <v>18</v>
      </c>
      <c r="F6476">
        <v>5</v>
      </c>
      <c r="G6476">
        <v>6</v>
      </c>
      <c r="J6476" s="1">
        <f t="shared" si="1450"/>
        <v>1.9634954084936209E-3</v>
      </c>
      <c r="K6476" s="2">
        <f>EXP(-9.81042+1.86563*LN(F6476)+1.0563*LN(G6476))</f>
        <v>7.3344795804612326E-3</v>
      </c>
      <c r="L6476" t="s">
        <v>13</v>
      </c>
    </row>
    <row r="6477" spans="1:12" hidden="1" x14ac:dyDescent="0.3">
      <c r="A6477">
        <v>73</v>
      </c>
      <c r="B6477">
        <v>197</v>
      </c>
      <c r="C6477">
        <v>1</v>
      </c>
      <c r="D6477">
        <v>10</v>
      </c>
      <c r="E6477" t="s">
        <v>12</v>
      </c>
      <c r="F6477">
        <v>5</v>
      </c>
      <c r="G6477">
        <v>3</v>
      </c>
      <c r="J6477" s="1">
        <f t="shared" si="1450"/>
        <v>1.9634954084936209E-3</v>
      </c>
      <c r="K6477" s="2">
        <f>EXP(-9.7663+1.83097*LN(F6477)+1.09511*LN(G6477))</f>
        <v>3.6378364277704512E-3</v>
      </c>
      <c r="L6477" t="s">
        <v>13</v>
      </c>
    </row>
    <row r="6478" spans="1:12" hidden="1" x14ac:dyDescent="0.3">
      <c r="A6478">
        <v>73</v>
      </c>
      <c r="B6478">
        <v>197</v>
      </c>
      <c r="C6478">
        <v>1</v>
      </c>
      <c r="D6478">
        <v>24</v>
      </c>
      <c r="E6478" t="s">
        <v>18</v>
      </c>
      <c r="F6478">
        <v>5</v>
      </c>
      <c r="G6478">
        <v>3</v>
      </c>
      <c r="J6478" s="1">
        <f t="shared" si="1450"/>
        <v>1.9634954084936209E-3</v>
      </c>
      <c r="K6478" s="2">
        <f t="shared" ref="K6478:K6479" si="1453">EXP(-9.81042+1.86563*LN(F6478)+1.0563*LN(G6478))</f>
        <v>3.5268851656513989E-3</v>
      </c>
      <c r="L6478" t="s">
        <v>13</v>
      </c>
    </row>
    <row r="6479" spans="1:12" hidden="1" x14ac:dyDescent="0.3">
      <c r="A6479">
        <v>73</v>
      </c>
      <c r="B6479">
        <v>197</v>
      </c>
      <c r="C6479">
        <v>1</v>
      </c>
      <c r="D6479">
        <v>24</v>
      </c>
      <c r="E6479" t="s">
        <v>18</v>
      </c>
      <c r="F6479">
        <v>10</v>
      </c>
      <c r="G6479">
        <v>6</v>
      </c>
      <c r="J6479" s="1">
        <f t="shared" si="1450"/>
        <v>7.8539816339744835E-3</v>
      </c>
      <c r="K6479" s="2">
        <f t="shared" si="1453"/>
        <v>2.6728826664807165E-2</v>
      </c>
      <c r="L6479" t="s">
        <v>13</v>
      </c>
    </row>
    <row r="6480" spans="1:12" hidden="1" x14ac:dyDescent="0.3">
      <c r="A6480">
        <v>73</v>
      </c>
      <c r="B6480">
        <v>197</v>
      </c>
      <c r="C6480">
        <v>1</v>
      </c>
      <c r="D6480">
        <v>22</v>
      </c>
      <c r="E6480" t="s">
        <v>15</v>
      </c>
      <c r="F6480">
        <v>5</v>
      </c>
      <c r="G6480">
        <v>3</v>
      </c>
      <c r="J6480" s="1">
        <f t="shared" si="1450"/>
        <v>1.9634954084936209E-3</v>
      </c>
      <c r="K6480" s="2">
        <f t="shared" ref="K6480:K6482" si="1454">EXP(-9.7663+1.83097*LN(F6480)+1.09511*LN(G6480))</f>
        <v>3.6378364277704512E-3</v>
      </c>
      <c r="L6480" t="s">
        <v>13</v>
      </c>
    </row>
    <row r="6481" spans="1:12" hidden="1" x14ac:dyDescent="0.3">
      <c r="A6481">
        <v>73</v>
      </c>
      <c r="B6481">
        <v>197</v>
      </c>
      <c r="C6481">
        <v>1</v>
      </c>
      <c r="D6481">
        <v>14</v>
      </c>
      <c r="E6481" t="s">
        <v>14</v>
      </c>
      <c r="F6481">
        <v>5</v>
      </c>
      <c r="G6481">
        <v>3</v>
      </c>
      <c r="J6481" s="1">
        <f t="shared" si="1450"/>
        <v>1.9634954084936209E-3</v>
      </c>
      <c r="K6481" s="2">
        <f t="shared" si="1454"/>
        <v>3.6378364277704512E-3</v>
      </c>
      <c r="L6481" t="s">
        <v>13</v>
      </c>
    </row>
    <row r="6482" spans="1:12" hidden="1" x14ac:dyDescent="0.3">
      <c r="A6482">
        <v>73</v>
      </c>
      <c r="B6482">
        <v>198</v>
      </c>
      <c r="C6482">
        <v>1</v>
      </c>
      <c r="D6482">
        <v>24</v>
      </c>
      <c r="E6482" t="s">
        <v>12</v>
      </c>
      <c r="F6482">
        <v>5</v>
      </c>
      <c r="G6482">
        <v>6</v>
      </c>
      <c r="J6482" s="1">
        <f t="shared" si="1450"/>
        <v>1.9634954084936209E-3</v>
      </c>
      <c r="K6482" s="2">
        <f t="shared" si="1454"/>
        <v>7.7714870209617563E-3</v>
      </c>
      <c r="L6482" t="s">
        <v>13</v>
      </c>
    </row>
    <row r="6483" spans="1:12" hidden="1" x14ac:dyDescent="0.3">
      <c r="A6483">
        <v>73</v>
      </c>
      <c r="B6483">
        <v>198</v>
      </c>
      <c r="C6483">
        <v>1</v>
      </c>
      <c r="D6483">
        <v>2</v>
      </c>
      <c r="E6483" t="s">
        <v>16</v>
      </c>
      <c r="F6483">
        <v>15</v>
      </c>
      <c r="G6483">
        <v>10</v>
      </c>
      <c r="J6483" s="1">
        <f t="shared" si="1450"/>
        <v>1.7671458676442587E-2</v>
      </c>
      <c r="K6483" s="2">
        <f>EXP(-9.81042+1.86563*LN(F6483)+1.0563*LN(G6483))</f>
        <v>9.7687695493628809E-2</v>
      </c>
      <c r="L6483" t="s">
        <v>13</v>
      </c>
    </row>
    <row r="6484" spans="1:12" hidden="1" x14ac:dyDescent="0.3">
      <c r="A6484">
        <v>73</v>
      </c>
      <c r="B6484">
        <v>198</v>
      </c>
      <c r="C6484">
        <v>1</v>
      </c>
      <c r="D6484">
        <v>24</v>
      </c>
      <c r="E6484" t="s">
        <v>12</v>
      </c>
      <c r="F6484">
        <v>10</v>
      </c>
      <c r="G6484">
        <v>6</v>
      </c>
      <c r="J6484" s="1">
        <f t="shared" si="1450"/>
        <v>7.8539816339744835E-3</v>
      </c>
      <c r="K6484" s="2">
        <f t="shared" ref="K6484:K6486" si="1455">EXP(-9.7663+1.83097*LN(F6484)+1.09511*LN(G6484))</f>
        <v>2.7649101142956961E-2</v>
      </c>
      <c r="L6484" t="s">
        <v>13</v>
      </c>
    </row>
    <row r="6485" spans="1:12" hidden="1" x14ac:dyDescent="0.3">
      <c r="A6485">
        <v>73</v>
      </c>
      <c r="B6485">
        <v>198</v>
      </c>
      <c r="C6485">
        <v>1</v>
      </c>
      <c r="D6485">
        <v>24</v>
      </c>
      <c r="E6485" t="s">
        <v>12</v>
      </c>
      <c r="F6485">
        <v>10</v>
      </c>
      <c r="G6485">
        <v>6</v>
      </c>
      <c r="J6485" s="1">
        <f t="shared" si="1450"/>
        <v>7.8539816339744835E-3</v>
      </c>
      <c r="K6485" s="2">
        <f t="shared" si="1455"/>
        <v>2.7649101142956961E-2</v>
      </c>
      <c r="L6485" t="s">
        <v>13</v>
      </c>
    </row>
    <row r="6486" spans="1:12" hidden="1" x14ac:dyDescent="0.3">
      <c r="A6486">
        <v>73</v>
      </c>
      <c r="B6486">
        <v>198</v>
      </c>
      <c r="C6486">
        <v>1</v>
      </c>
      <c r="D6486">
        <v>24</v>
      </c>
      <c r="E6486" t="s">
        <v>12</v>
      </c>
      <c r="F6486">
        <v>15</v>
      </c>
      <c r="G6486">
        <v>6</v>
      </c>
      <c r="J6486" s="1">
        <f t="shared" si="1450"/>
        <v>1.7671458676442587E-2</v>
      </c>
      <c r="K6486" s="2">
        <f t="shared" si="1455"/>
        <v>5.8089659363338444E-2</v>
      </c>
      <c r="L6486" t="s">
        <v>13</v>
      </c>
    </row>
    <row r="6487" spans="1:12" hidden="1" x14ac:dyDescent="0.3">
      <c r="A6487">
        <v>73</v>
      </c>
      <c r="B6487">
        <v>198</v>
      </c>
      <c r="C6487">
        <v>1</v>
      </c>
      <c r="D6487">
        <v>2</v>
      </c>
      <c r="E6487" t="s">
        <v>16</v>
      </c>
      <c r="F6487">
        <v>15</v>
      </c>
      <c r="G6487">
        <v>6</v>
      </c>
      <c r="J6487" s="1">
        <f t="shared" si="1450"/>
        <v>1.7671458676442587E-2</v>
      </c>
      <c r="K6487" s="2">
        <f>EXP(-9.81042+1.86563*LN(F6487)+1.0563*LN(G6487))</f>
        <v>5.6950957515054322E-2</v>
      </c>
      <c r="L6487" t="s">
        <v>13</v>
      </c>
    </row>
    <row r="6488" spans="1:12" hidden="1" x14ac:dyDescent="0.3">
      <c r="A6488">
        <v>73</v>
      </c>
      <c r="B6488">
        <v>198</v>
      </c>
      <c r="C6488">
        <v>1</v>
      </c>
      <c r="D6488">
        <v>24</v>
      </c>
      <c r="E6488" t="s">
        <v>12</v>
      </c>
      <c r="F6488">
        <v>15</v>
      </c>
      <c r="G6488">
        <v>6</v>
      </c>
      <c r="J6488" s="1">
        <f t="shared" si="1450"/>
        <v>1.7671458676442587E-2</v>
      </c>
      <c r="K6488" s="2">
        <f>EXP(-9.7663+1.83097*LN(F6488)+1.09511*LN(G6488))</f>
        <v>5.8089659363338444E-2</v>
      </c>
      <c r="L6488" t="s">
        <v>13</v>
      </c>
    </row>
    <row r="6489" spans="1:12" hidden="1" x14ac:dyDescent="0.3">
      <c r="A6489">
        <v>73</v>
      </c>
      <c r="B6489">
        <v>198</v>
      </c>
      <c r="C6489">
        <v>1</v>
      </c>
      <c r="D6489">
        <v>2</v>
      </c>
      <c r="E6489" t="s">
        <v>16</v>
      </c>
      <c r="F6489">
        <v>15</v>
      </c>
      <c r="G6489">
        <v>10</v>
      </c>
      <c r="J6489" s="1">
        <f t="shared" si="1450"/>
        <v>1.7671458676442587E-2</v>
      </c>
      <c r="K6489" s="2">
        <f t="shared" ref="K6489:K6490" si="1456">EXP(-9.81042+1.86563*LN(F6489)+1.0563*LN(G6489))</f>
        <v>9.7687695493628809E-2</v>
      </c>
      <c r="L6489" t="s">
        <v>13</v>
      </c>
    </row>
    <row r="6490" spans="1:12" hidden="1" x14ac:dyDescent="0.3">
      <c r="A6490">
        <v>73</v>
      </c>
      <c r="B6490">
        <v>198</v>
      </c>
      <c r="C6490">
        <v>1</v>
      </c>
      <c r="D6490">
        <v>2</v>
      </c>
      <c r="E6490" t="s">
        <v>16</v>
      </c>
      <c r="F6490">
        <v>15</v>
      </c>
      <c r="G6490">
        <v>10</v>
      </c>
      <c r="J6490" s="1">
        <f t="shared" si="1450"/>
        <v>1.7671458676442587E-2</v>
      </c>
      <c r="K6490" s="2">
        <f t="shared" si="1456"/>
        <v>9.7687695493628809E-2</v>
      </c>
      <c r="L6490" t="s">
        <v>13</v>
      </c>
    </row>
    <row r="6491" spans="1:12" hidden="1" x14ac:dyDescent="0.3">
      <c r="A6491">
        <v>73</v>
      </c>
      <c r="B6491">
        <v>198</v>
      </c>
      <c r="C6491">
        <v>1</v>
      </c>
      <c r="D6491">
        <v>14</v>
      </c>
      <c r="E6491" t="s">
        <v>14</v>
      </c>
      <c r="F6491">
        <v>5</v>
      </c>
      <c r="G6491">
        <v>3</v>
      </c>
      <c r="J6491" s="1">
        <f t="shared" si="1450"/>
        <v>1.9634954084936209E-3</v>
      </c>
      <c r="K6491" s="2">
        <f t="shared" ref="K6491:K6492" si="1457">EXP(-9.7663+1.83097*LN(F6491)+1.09511*LN(G6491))</f>
        <v>3.6378364277704512E-3</v>
      </c>
      <c r="L6491" t="s">
        <v>13</v>
      </c>
    </row>
    <row r="6492" spans="1:12" hidden="1" x14ac:dyDescent="0.3">
      <c r="A6492">
        <v>73</v>
      </c>
      <c r="B6492">
        <v>198</v>
      </c>
      <c r="C6492">
        <v>1</v>
      </c>
      <c r="D6492">
        <v>14</v>
      </c>
      <c r="E6492" t="s">
        <v>14</v>
      </c>
      <c r="F6492">
        <v>5</v>
      </c>
      <c r="G6492">
        <v>3</v>
      </c>
      <c r="J6492" s="1">
        <f t="shared" si="1450"/>
        <v>1.9634954084936209E-3</v>
      </c>
      <c r="K6492" s="2">
        <f t="shared" si="1457"/>
        <v>3.6378364277704512E-3</v>
      </c>
      <c r="L6492" t="s">
        <v>13</v>
      </c>
    </row>
    <row r="6493" spans="1:12" hidden="1" x14ac:dyDescent="0.3">
      <c r="A6493">
        <v>73</v>
      </c>
      <c r="B6493">
        <v>198</v>
      </c>
      <c r="C6493">
        <v>1</v>
      </c>
      <c r="D6493">
        <v>2</v>
      </c>
      <c r="E6493" t="s">
        <v>16</v>
      </c>
      <c r="F6493">
        <v>20</v>
      </c>
      <c r="G6493">
        <v>10</v>
      </c>
      <c r="H6493">
        <v>64</v>
      </c>
      <c r="I6493">
        <v>9</v>
      </c>
      <c r="J6493" s="1">
        <f t="shared" si="1450"/>
        <v>3.1415926535897934E-2</v>
      </c>
      <c r="K6493" s="2">
        <f>EXP(-9.81042+1.86563*LN(F6493)+1.0563*LN(G6493))</f>
        <v>0.16708186706148101</v>
      </c>
      <c r="L6493" t="s">
        <v>13</v>
      </c>
    </row>
    <row r="6494" spans="1:12" hidden="1" x14ac:dyDescent="0.3">
      <c r="A6494">
        <v>73</v>
      </c>
      <c r="B6494">
        <v>198</v>
      </c>
      <c r="C6494">
        <v>1</v>
      </c>
      <c r="D6494">
        <v>24</v>
      </c>
      <c r="E6494" t="s">
        <v>12</v>
      </c>
      <c r="F6494">
        <v>10</v>
      </c>
      <c r="G6494">
        <v>6</v>
      </c>
      <c r="J6494" s="1">
        <f t="shared" si="1450"/>
        <v>7.8539816339744835E-3</v>
      </c>
      <c r="K6494" s="2">
        <f t="shared" ref="K6494:K6497" si="1458">EXP(-9.7663+1.83097*LN(F6494)+1.09511*LN(G6494))</f>
        <v>2.7649101142956961E-2</v>
      </c>
      <c r="L6494" t="s">
        <v>13</v>
      </c>
    </row>
    <row r="6495" spans="1:12" hidden="1" x14ac:dyDescent="0.3">
      <c r="A6495">
        <v>73</v>
      </c>
      <c r="B6495">
        <v>198</v>
      </c>
      <c r="C6495">
        <v>1</v>
      </c>
      <c r="D6495">
        <v>24</v>
      </c>
      <c r="E6495" t="s">
        <v>12</v>
      </c>
      <c r="F6495">
        <v>15</v>
      </c>
      <c r="G6495">
        <v>6</v>
      </c>
      <c r="J6495" s="1">
        <f t="shared" si="1450"/>
        <v>1.7671458676442587E-2</v>
      </c>
      <c r="K6495" s="2">
        <f t="shared" si="1458"/>
        <v>5.8089659363338444E-2</v>
      </c>
      <c r="L6495" t="s">
        <v>13</v>
      </c>
    </row>
    <row r="6496" spans="1:12" hidden="1" x14ac:dyDescent="0.3">
      <c r="A6496">
        <v>73</v>
      </c>
      <c r="B6496">
        <v>198</v>
      </c>
      <c r="C6496">
        <v>1</v>
      </c>
      <c r="D6496">
        <v>24</v>
      </c>
      <c r="E6496" t="s">
        <v>12</v>
      </c>
      <c r="F6496">
        <v>15</v>
      </c>
      <c r="G6496">
        <v>6</v>
      </c>
      <c r="J6496" s="1">
        <f t="shared" si="1450"/>
        <v>1.7671458676442587E-2</v>
      </c>
      <c r="K6496" s="2">
        <f t="shared" si="1458"/>
        <v>5.8089659363338444E-2</v>
      </c>
      <c r="L6496" t="s">
        <v>13</v>
      </c>
    </row>
    <row r="6497" spans="1:12" hidden="1" x14ac:dyDescent="0.3">
      <c r="A6497">
        <v>73</v>
      </c>
      <c r="B6497">
        <v>198</v>
      </c>
      <c r="C6497">
        <v>1</v>
      </c>
      <c r="D6497">
        <v>24</v>
      </c>
      <c r="E6497" t="s">
        <v>12</v>
      </c>
      <c r="F6497">
        <v>10</v>
      </c>
      <c r="G6497">
        <v>6</v>
      </c>
      <c r="J6497" s="1">
        <f t="shared" si="1450"/>
        <v>7.8539816339744835E-3</v>
      </c>
      <c r="K6497" s="2">
        <f t="shared" si="1458"/>
        <v>2.7649101142956961E-2</v>
      </c>
      <c r="L6497" t="s">
        <v>13</v>
      </c>
    </row>
    <row r="6498" spans="1:12" hidden="1" x14ac:dyDescent="0.3">
      <c r="A6498">
        <v>73</v>
      </c>
      <c r="B6498">
        <v>198</v>
      </c>
      <c r="C6498">
        <v>1</v>
      </c>
      <c r="D6498">
        <v>2</v>
      </c>
      <c r="E6498" t="s">
        <v>16</v>
      </c>
      <c r="F6498">
        <v>15</v>
      </c>
      <c r="G6498">
        <v>10</v>
      </c>
      <c r="J6498" s="1">
        <f t="shared" si="1450"/>
        <v>1.7671458676442587E-2</v>
      </c>
      <c r="K6498" s="2">
        <f>EXP(-9.81042+1.86563*LN(F6498)+1.0563*LN(G6498))</f>
        <v>9.7687695493628809E-2</v>
      </c>
      <c r="L6498" t="s">
        <v>13</v>
      </c>
    </row>
    <row r="6499" spans="1:12" hidden="1" x14ac:dyDescent="0.3">
      <c r="A6499">
        <v>73</v>
      </c>
      <c r="B6499">
        <v>198</v>
      </c>
      <c r="C6499">
        <v>1</v>
      </c>
      <c r="D6499">
        <v>10</v>
      </c>
      <c r="E6499" t="s">
        <v>12</v>
      </c>
      <c r="F6499">
        <v>5</v>
      </c>
      <c r="G6499">
        <v>3</v>
      </c>
      <c r="J6499" s="1">
        <f t="shared" si="1450"/>
        <v>1.9634954084936209E-3</v>
      </c>
      <c r="K6499" s="2">
        <f>EXP(-9.7663+1.83097*LN(F6499)+1.09511*LN(G6499))</f>
        <v>3.6378364277704512E-3</v>
      </c>
      <c r="L6499" t="s">
        <v>13</v>
      </c>
    </row>
    <row r="6500" spans="1:12" hidden="1" x14ac:dyDescent="0.3">
      <c r="A6500">
        <v>73</v>
      </c>
      <c r="B6500">
        <v>198</v>
      </c>
      <c r="C6500">
        <v>1</v>
      </c>
      <c r="D6500">
        <v>2</v>
      </c>
      <c r="E6500" t="s">
        <v>16</v>
      </c>
      <c r="F6500">
        <v>10</v>
      </c>
      <c r="G6500">
        <v>10</v>
      </c>
      <c r="J6500" s="1">
        <f t="shared" si="1450"/>
        <v>7.8539816339744835E-3</v>
      </c>
      <c r="K6500" s="2">
        <f t="shared" ref="K6500:K6501" si="1459">EXP(-9.81042+1.86563*LN(F6500)+1.0563*LN(G6500))</f>
        <v>4.5847824058857317E-2</v>
      </c>
      <c r="L6500" t="s">
        <v>13</v>
      </c>
    </row>
    <row r="6501" spans="1:12" hidden="1" x14ac:dyDescent="0.3">
      <c r="A6501">
        <v>73</v>
      </c>
      <c r="B6501">
        <v>198</v>
      </c>
      <c r="C6501">
        <v>1</v>
      </c>
      <c r="D6501">
        <v>24</v>
      </c>
      <c r="E6501" t="s">
        <v>18</v>
      </c>
      <c r="F6501">
        <v>10</v>
      </c>
      <c r="G6501">
        <v>6</v>
      </c>
      <c r="J6501" s="1">
        <f t="shared" si="1450"/>
        <v>7.8539816339744835E-3</v>
      </c>
      <c r="K6501" s="2">
        <f t="shared" si="1459"/>
        <v>2.6728826664807165E-2</v>
      </c>
      <c r="L6501" t="s">
        <v>13</v>
      </c>
    </row>
    <row r="6502" spans="1:12" hidden="1" x14ac:dyDescent="0.3">
      <c r="A6502">
        <v>73</v>
      </c>
      <c r="B6502">
        <v>198</v>
      </c>
      <c r="C6502">
        <v>1</v>
      </c>
      <c r="D6502">
        <v>22</v>
      </c>
      <c r="E6502" t="s">
        <v>15</v>
      </c>
      <c r="F6502">
        <v>5</v>
      </c>
      <c r="G6502">
        <v>3</v>
      </c>
      <c r="J6502" s="1">
        <f t="shared" si="1450"/>
        <v>1.9634954084936209E-3</v>
      </c>
      <c r="K6502" s="2">
        <f t="shared" ref="K6502:K6505" si="1460">EXP(-9.7663+1.83097*LN(F6502)+1.09511*LN(G6502))</f>
        <v>3.6378364277704512E-3</v>
      </c>
      <c r="L6502" t="s">
        <v>13</v>
      </c>
    </row>
    <row r="6503" spans="1:12" hidden="1" x14ac:dyDescent="0.3">
      <c r="A6503">
        <v>73</v>
      </c>
      <c r="B6503">
        <v>198</v>
      </c>
      <c r="C6503">
        <v>1</v>
      </c>
      <c r="D6503">
        <v>24</v>
      </c>
      <c r="E6503" t="s">
        <v>12</v>
      </c>
      <c r="F6503">
        <v>15</v>
      </c>
      <c r="G6503">
        <v>6</v>
      </c>
      <c r="J6503" s="1">
        <f t="shared" si="1450"/>
        <v>1.7671458676442587E-2</v>
      </c>
      <c r="K6503" s="2">
        <f t="shared" si="1460"/>
        <v>5.8089659363338444E-2</v>
      </c>
      <c r="L6503" t="s">
        <v>13</v>
      </c>
    </row>
    <row r="6504" spans="1:12" hidden="1" x14ac:dyDescent="0.3">
      <c r="A6504">
        <v>73</v>
      </c>
      <c r="B6504">
        <v>198</v>
      </c>
      <c r="C6504">
        <v>1</v>
      </c>
      <c r="D6504">
        <v>24</v>
      </c>
      <c r="E6504" t="s">
        <v>12</v>
      </c>
      <c r="F6504">
        <v>10</v>
      </c>
      <c r="G6504">
        <v>6</v>
      </c>
      <c r="J6504" s="1">
        <f t="shared" si="1450"/>
        <v>7.8539816339744835E-3</v>
      </c>
      <c r="K6504" s="2">
        <f t="shared" si="1460"/>
        <v>2.7649101142956961E-2</v>
      </c>
      <c r="L6504" t="s">
        <v>13</v>
      </c>
    </row>
    <row r="6505" spans="1:12" hidden="1" x14ac:dyDescent="0.3">
      <c r="A6505">
        <v>73</v>
      </c>
      <c r="B6505">
        <v>198</v>
      </c>
      <c r="C6505">
        <v>1</v>
      </c>
      <c r="D6505">
        <v>24</v>
      </c>
      <c r="E6505" t="s">
        <v>12</v>
      </c>
      <c r="F6505">
        <v>10</v>
      </c>
      <c r="G6505">
        <v>6</v>
      </c>
      <c r="J6505" s="1">
        <f t="shared" si="1450"/>
        <v>7.8539816339744835E-3</v>
      </c>
      <c r="K6505" s="2">
        <f t="shared" si="1460"/>
        <v>2.7649101142956961E-2</v>
      </c>
      <c r="L6505" t="s">
        <v>13</v>
      </c>
    </row>
    <row r="6506" spans="1:12" hidden="1" x14ac:dyDescent="0.3">
      <c r="A6506">
        <v>73</v>
      </c>
      <c r="B6506">
        <v>198</v>
      </c>
      <c r="C6506">
        <v>1</v>
      </c>
      <c r="D6506">
        <v>24</v>
      </c>
      <c r="E6506" t="s">
        <v>18</v>
      </c>
      <c r="F6506">
        <v>5</v>
      </c>
      <c r="G6506">
        <v>6</v>
      </c>
      <c r="J6506" s="1">
        <f t="shared" si="1450"/>
        <v>1.9634954084936209E-3</v>
      </c>
      <c r="K6506" s="2">
        <f>EXP(-9.81042+1.86563*LN(F6506)+1.0563*LN(G6506))</f>
        <v>7.3344795804612326E-3</v>
      </c>
      <c r="L6506" t="s">
        <v>13</v>
      </c>
    </row>
    <row r="6507" spans="1:12" hidden="1" x14ac:dyDescent="0.3">
      <c r="A6507">
        <v>73</v>
      </c>
      <c r="B6507">
        <v>198</v>
      </c>
      <c r="C6507">
        <v>1</v>
      </c>
      <c r="D6507">
        <v>10</v>
      </c>
      <c r="E6507" t="s">
        <v>12</v>
      </c>
      <c r="F6507">
        <v>5</v>
      </c>
      <c r="G6507">
        <v>3</v>
      </c>
      <c r="J6507" s="1">
        <f t="shared" si="1450"/>
        <v>1.9634954084936209E-3</v>
      </c>
      <c r="K6507" s="2">
        <f>EXP(-9.7663+1.83097*LN(F6507)+1.09511*LN(G6507))</f>
        <v>3.6378364277704512E-3</v>
      </c>
      <c r="L6507" t="s">
        <v>13</v>
      </c>
    </row>
    <row r="6508" spans="1:12" hidden="1" x14ac:dyDescent="0.3">
      <c r="A6508">
        <v>73</v>
      </c>
      <c r="B6508">
        <v>198</v>
      </c>
      <c r="C6508">
        <v>1</v>
      </c>
      <c r="D6508">
        <v>24</v>
      </c>
      <c r="E6508" t="s">
        <v>18</v>
      </c>
      <c r="F6508">
        <v>5</v>
      </c>
      <c r="G6508">
        <v>3</v>
      </c>
      <c r="J6508" s="1">
        <f t="shared" si="1450"/>
        <v>1.9634954084936209E-3</v>
      </c>
      <c r="K6508" s="2">
        <f t="shared" ref="K6508:K6509" si="1461">EXP(-9.81042+1.86563*LN(F6508)+1.0563*LN(G6508))</f>
        <v>3.5268851656513989E-3</v>
      </c>
      <c r="L6508" t="s">
        <v>13</v>
      </c>
    </row>
    <row r="6509" spans="1:12" hidden="1" x14ac:dyDescent="0.3">
      <c r="A6509">
        <v>73</v>
      </c>
      <c r="B6509">
        <v>198</v>
      </c>
      <c r="C6509">
        <v>1</v>
      </c>
      <c r="D6509">
        <v>2</v>
      </c>
      <c r="E6509" t="s">
        <v>16</v>
      </c>
      <c r="F6509">
        <v>15</v>
      </c>
      <c r="G6509">
        <v>10</v>
      </c>
      <c r="J6509" s="1">
        <f t="shared" si="1450"/>
        <v>1.7671458676442587E-2</v>
      </c>
      <c r="K6509" s="2">
        <f t="shared" si="1461"/>
        <v>9.7687695493628809E-2</v>
      </c>
      <c r="L6509" t="s">
        <v>13</v>
      </c>
    </row>
    <row r="6510" spans="1:12" hidden="1" x14ac:dyDescent="0.3">
      <c r="A6510">
        <v>73</v>
      </c>
      <c r="B6510">
        <v>198</v>
      </c>
      <c r="C6510">
        <v>1</v>
      </c>
      <c r="D6510">
        <v>22</v>
      </c>
      <c r="E6510" t="s">
        <v>15</v>
      </c>
      <c r="F6510">
        <v>5</v>
      </c>
      <c r="G6510">
        <v>3</v>
      </c>
      <c r="J6510" s="1">
        <f t="shared" si="1450"/>
        <v>1.9634954084936209E-3</v>
      </c>
      <c r="K6510" s="2">
        <f t="shared" ref="K6510:K6512" si="1462">EXP(-9.7663+1.83097*LN(F6510)+1.09511*LN(G6510))</f>
        <v>3.6378364277704512E-3</v>
      </c>
      <c r="L6510" t="s">
        <v>13</v>
      </c>
    </row>
    <row r="6511" spans="1:12" hidden="1" x14ac:dyDescent="0.3">
      <c r="A6511">
        <v>73</v>
      </c>
      <c r="B6511">
        <v>198</v>
      </c>
      <c r="C6511">
        <v>1</v>
      </c>
      <c r="D6511">
        <v>14</v>
      </c>
      <c r="E6511" t="s">
        <v>14</v>
      </c>
      <c r="F6511">
        <v>5</v>
      </c>
      <c r="G6511">
        <v>3</v>
      </c>
      <c r="J6511" s="1">
        <f t="shared" si="1450"/>
        <v>1.9634954084936209E-3</v>
      </c>
      <c r="K6511" s="2">
        <f t="shared" si="1462"/>
        <v>3.6378364277704512E-3</v>
      </c>
      <c r="L6511" t="s">
        <v>13</v>
      </c>
    </row>
    <row r="6512" spans="1:12" hidden="1" x14ac:dyDescent="0.3">
      <c r="A6512">
        <v>73</v>
      </c>
      <c r="B6512">
        <v>198</v>
      </c>
      <c r="C6512">
        <v>1</v>
      </c>
      <c r="D6512">
        <v>14</v>
      </c>
      <c r="E6512" t="s">
        <v>14</v>
      </c>
      <c r="F6512">
        <v>5</v>
      </c>
      <c r="G6512">
        <v>3</v>
      </c>
      <c r="J6512" s="1">
        <f t="shared" si="1450"/>
        <v>1.9634954084936209E-3</v>
      </c>
      <c r="K6512" s="2">
        <f t="shared" si="1462"/>
        <v>3.6378364277704512E-3</v>
      </c>
      <c r="L6512" t="s">
        <v>13</v>
      </c>
    </row>
    <row r="6513" spans="1:12" hidden="1" x14ac:dyDescent="0.3">
      <c r="A6513">
        <v>73</v>
      </c>
      <c r="B6513">
        <v>198</v>
      </c>
      <c r="C6513">
        <v>1</v>
      </c>
      <c r="D6513">
        <v>2</v>
      </c>
      <c r="E6513" t="s">
        <v>16</v>
      </c>
      <c r="F6513">
        <v>15</v>
      </c>
      <c r="G6513">
        <v>6</v>
      </c>
      <c r="J6513" s="1">
        <f t="shared" si="1450"/>
        <v>1.7671458676442587E-2</v>
      </c>
      <c r="K6513" s="2">
        <f t="shared" ref="K6513:K6514" si="1463">EXP(-9.81042+1.86563*LN(F6513)+1.0563*LN(G6513))</f>
        <v>5.6950957515054322E-2</v>
      </c>
      <c r="L6513" t="s">
        <v>13</v>
      </c>
    </row>
    <row r="6514" spans="1:12" hidden="1" x14ac:dyDescent="0.3">
      <c r="A6514">
        <v>73</v>
      </c>
      <c r="B6514">
        <v>198</v>
      </c>
      <c r="C6514">
        <v>1</v>
      </c>
      <c r="D6514">
        <v>2</v>
      </c>
      <c r="E6514" t="s">
        <v>16</v>
      </c>
      <c r="F6514">
        <v>10</v>
      </c>
      <c r="G6514">
        <v>10</v>
      </c>
      <c r="J6514" s="1">
        <f t="shared" si="1450"/>
        <v>7.8539816339744835E-3</v>
      </c>
      <c r="K6514" s="2">
        <f t="shared" si="1463"/>
        <v>4.5847824058857317E-2</v>
      </c>
      <c r="L6514" t="s">
        <v>13</v>
      </c>
    </row>
    <row r="6515" spans="1:12" hidden="1" x14ac:dyDescent="0.3">
      <c r="A6515">
        <v>73</v>
      </c>
      <c r="B6515">
        <v>198</v>
      </c>
      <c r="C6515">
        <v>1</v>
      </c>
      <c r="D6515">
        <v>24</v>
      </c>
      <c r="E6515" t="s">
        <v>12</v>
      </c>
      <c r="F6515">
        <v>5</v>
      </c>
      <c r="G6515">
        <v>6</v>
      </c>
      <c r="J6515" s="1">
        <f t="shared" si="1450"/>
        <v>1.9634954084936209E-3</v>
      </c>
      <c r="K6515" s="2">
        <f>EXP(-9.7663+1.83097*LN(F6515)+1.09511*LN(G6515))</f>
        <v>7.7714870209617563E-3</v>
      </c>
      <c r="L6515" t="s">
        <v>13</v>
      </c>
    </row>
    <row r="6516" spans="1:12" hidden="1" x14ac:dyDescent="0.3">
      <c r="A6516">
        <v>73</v>
      </c>
      <c r="B6516">
        <v>198</v>
      </c>
      <c r="C6516">
        <v>1</v>
      </c>
      <c r="D6516">
        <v>24</v>
      </c>
      <c r="E6516" t="s">
        <v>18</v>
      </c>
      <c r="F6516">
        <v>10</v>
      </c>
      <c r="G6516">
        <v>5</v>
      </c>
      <c r="J6516" s="1">
        <f t="shared" si="1450"/>
        <v>7.8539816339744835E-3</v>
      </c>
      <c r="K6516" s="2">
        <f>EXP(-9.81042+1.86563*LN(F6516)+1.0563*LN(G6516))</f>
        <v>2.2046555420420225E-2</v>
      </c>
      <c r="L6516" t="s">
        <v>13</v>
      </c>
    </row>
    <row r="6517" spans="1:12" hidden="1" x14ac:dyDescent="0.3">
      <c r="A6517">
        <v>73</v>
      </c>
      <c r="B6517">
        <v>198</v>
      </c>
      <c r="C6517">
        <v>1</v>
      </c>
      <c r="D6517">
        <v>10</v>
      </c>
      <c r="E6517" t="s">
        <v>12</v>
      </c>
      <c r="F6517">
        <v>5</v>
      </c>
      <c r="G6517">
        <v>3</v>
      </c>
      <c r="J6517" s="1">
        <f t="shared" si="1450"/>
        <v>1.9634954084936209E-3</v>
      </c>
      <c r="K6517" s="2">
        <f t="shared" ref="K6517:K6518" si="1464">EXP(-9.7663+1.83097*LN(F6517)+1.09511*LN(G6517))</f>
        <v>3.6378364277704512E-3</v>
      </c>
      <c r="L6517" t="s">
        <v>13</v>
      </c>
    </row>
    <row r="6518" spans="1:12" hidden="1" x14ac:dyDescent="0.3">
      <c r="A6518">
        <v>73</v>
      </c>
      <c r="B6518">
        <v>198</v>
      </c>
      <c r="C6518">
        <v>1</v>
      </c>
      <c r="D6518">
        <v>14</v>
      </c>
      <c r="E6518" t="s">
        <v>14</v>
      </c>
      <c r="F6518">
        <v>5</v>
      </c>
      <c r="G6518">
        <v>3</v>
      </c>
      <c r="J6518" s="1">
        <f t="shared" si="1450"/>
        <v>1.9634954084936209E-3</v>
      </c>
      <c r="K6518" s="2">
        <f t="shared" si="1464"/>
        <v>3.6378364277704512E-3</v>
      </c>
      <c r="L6518" t="s">
        <v>13</v>
      </c>
    </row>
    <row r="6519" spans="1:12" hidden="1" x14ac:dyDescent="0.3">
      <c r="A6519">
        <v>73</v>
      </c>
      <c r="B6519">
        <v>201</v>
      </c>
      <c r="C6519">
        <v>1</v>
      </c>
      <c r="D6519">
        <v>24</v>
      </c>
      <c r="E6519" t="s">
        <v>18</v>
      </c>
      <c r="F6519">
        <v>10</v>
      </c>
      <c r="G6519">
        <v>3</v>
      </c>
      <c r="J6519" s="1">
        <f t="shared" si="1450"/>
        <v>7.8539816339744835E-3</v>
      </c>
      <c r="K6519" s="2">
        <f>EXP(-9.81042+1.86563*LN(F6519)+1.0563*LN(G6519))</f>
        <v>1.285292313179332E-2</v>
      </c>
      <c r="L6519" t="s">
        <v>13</v>
      </c>
    </row>
    <row r="6520" spans="1:12" hidden="1" x14ac:dyDescent="0.3">
      <c r="A6520">
        <v>73</v>
      </c>
      <c r="B6520">
        <v>201</v>
      </c>
      <c r="C6520">
        <v>1</v>
      </c>
      <c r="D6520">
        <v>24</v>
      </c>
      <c r="E6520" t="s">
        <v>12</v>
      </c>
      <c r="F6520">
        <v>15</v>
      </c>
      <c r="G6520">
        <v>6</v>
      </c>
      <c r="J6520" s="1">
        <f t="shared" si="1450"/>
        <v>1.7671458676442587E-2</v>
      </c>
      <c r="K6520" s="2">
        <f t="shared" ref="K6520:K6521" si="1465">EXP(-9.7663+1.83097*LN(F6520)+1.09511*LN(G6520))</f>
        <v>5.8089659363338444E-2</v>
      </c>
      <c r="L6520" t="s">
        <v>13</v>
      </c>
    </row>
    <row r="6521" spans="1:12" hidden="1" x14ac:dyDescent="0.3">
      <c r="A6521">
        <v>73</v>
      </c>
      <c r="B6521">
        <v>201</v>
      </c>
      <c r="C6521">
        <v>1</v>
      </c>
      <c r="D6521">
        <v>24</v>
      </c>
      <c r="E6521" t="s">
        <v>12</v>
      </c>
      <c r="F6521">
        <v>10</v>
      </c>
      <c r="G6521">
        <v>6</v>
      </c>
      <c r="J6521" s="1">
        <f t="shared" si="1450"/>
        <v>7.8539816339744835E-3</v>
      </c>
      <c r="K6521" s="2">
        <f t="shared" si="1465"/>
        <v>2.7649101142956961E-2</v>
      </c>
      <c r="L6521" t="s">
        <v>13</v>
      </c>
    </row>
    <row r="6522" spans="1:12" hidden="1" x14ac:dyDescent="0.3">
      <c r="A6522">
        <v>73</v>
      </c>
      <c r="B6522">
        <v>201</v>
      </c>
      <c r="C6522">
        <v>1</v>
      </c>
      <c r="D6522">
        <v>24</v>
      </c>
      <c r="E6522" t="s">
        <v>18</v>
      </c>
      <c r="F6522">
        <v>5</v>
      </c>
      <c r="G6522">
        <v>6</v>
      </c>
      <c r="J6522" s="1">
        <f t="shared" si="1450"/>
        <v>1.9634954084936209E-3</v>
      </c>
      <c r="K6522" s="2">
        <f>EXP(-9.81042+1.86563*LN(F6522)+1.0563*LN(G6522))</f>
        <v>7.3344795804612326E-3</v>
      </c>
      <c r="L6522" t="s">
        <v>13</v>
      </c>
    </row>
    <row r="6523" spans="1:12" hidden="1" x14ac:dyDescent="0.3">
      <c r="A6523">
        <v>73</v>
      </c>
      <c r="B6523">
        <v>201</v>
      </c>
      <c r="C6523">
        <v>1</v>
      </c>
      <c r="D6523">
        <v>10</v>
      </c>
      <c r="E6523" t="s">
        <v>12</v>
      </c>
      <c r="F6523">
        <v>5</v>
      </c>
      <c r="G6523">
        <v>3</v>
      </c>
      <c r="J6523" s="1">
        <f t="shared" si="1450"/>
        <v>1.9634954084936209E-3</v>
      </c>
      <c r="K6523" s="2">
        <f>EXP(-9.7663+1.83097*LN(F6523)+1.09511*LN(G6523))</f>
        <v>3.6378364277704512E-3</v>
      </c>
      <c r="L6523" t="s">
        <v>13</v>
      </c>
    </row>
    <row r="6524" spans="1:12" hidden="1" x14ac:dyDescent="0.3">
      <c r="A6524">
        <v>73</v>
      </c>
      <c r="B6524">
        <v>201</v>
      </c>
      <c r="C6524">
        <v>1</v>
      </c>
      <c r="D6524">
        <v>24</v>
      </c>
      <c r="E6524" t="s">
        <v>18</v>
      </c>
      <c r="F6524">
        <v>5</v>
      </c>
      <c r="G6524">
        <v>3</v>
      </c>
      <c r="J6524" s="1">
        <f t="shared" si="1450"/>
        <v>1.9634954084936209E-3</v>
      </c>
      <c r="K6524" s="2">
        <f t="shared" ref="K6524:K6525" si="1466">EXP(-9.81042+1.86563*LN(F6524)+1.0563*LN(G6524))</f>
        <v>3.5268851656513989E-3</v>
      </c>
      <c r="L6524" t="s">
        <v>13</v>
      </c>
    </row>
    <row r="6525" spans="1:12" hidden="1" x14ac:dyDescent="0.3">
      <c r="A6525">
        <v>73</v>
      </c>
      <c r="B6525">
        <v>201</v>
      </c>
      <c r="C6525">
        <v>1</v>
      </c>
      <c r="D6525">
        <v>24</v>
      </c>
      <c r="E6525" t="s">
        <v>18</v>
      </c>
      <c r="F6525">
        <v>10</v>
      </c>
      <c r="G6525">
        <v>6</v>
      </c>
      <c r="J6525" s="1">
        <f t="shared" si="1450"/>
        <v>7.8539816339744835E-3</v>
      </c>
      <c r="K6525" s="2">
        <f t="shared" si="1466"/>
        <v>2.6728826664807165E-2</v>
      </c>
      <c r="L6525" t="s">
        <v>13</v>
      </c>
    </row>
    <row r="6526" spans="1:12" hidden="1" x14ac:dyDescent="0.3">
      <c r="A6526">
        <v>73</v>
      </c>
      <c r="B6526">
        <v>201</v>
      </c>
      <c r="C6526">
        <v>1</v>
      </c>
      <c r="D6526">
        <v>22</v>
      </c>
      <c r="E6526" t="s">
        <v>15</v>
      </c>
      <c r="F6526">
        <v>5</v>
      </c>
      <c r="G6526">
        <v>3</v>
      </c>
      <c r="J6526" s="1">
        <f t="shared" si="1450"/>
        <v>1.9634954084936209E-3</v>
      </c>
      <c r="K6526" s="2">
        <f t="shared" ref="K6526:K6536" si="1467">EXP(-9.7663+1.83097*LN(F6526)+1.09511*LN(G6526))</f>
        <v>3.6378364277704512E-3</v>
      </c>
      <c r="L6526" t="s">
        <v>13</v>
      </c>
    </row>
    <row r="6527" spans="1:12" hidden="1" x14ac:dyDescent="0.3">
      <c r="A6527">
        <v>73</v>
      </c>
      <c r="B6527">
        <v>201</v>
      </c>
      <c r="C6527">
        <v>1</v>
      </c>
      <c r="D6527">
        <v>24</v>
      </c>
      <c r="E6527" t="s">
        <v>12</v>
      </c>
      <c r="F6527">
        <v>15</v>
      </c>
      <c r="G6527">
        <v>6</v>
      </c>
      <c r="J6527" s="1">
        <f t="shared" si="1450"/>
        <v>1.7671458676442587E-2</v>
      </c>
      <c r="K6527" s="2">
        <f t="shared" si="1467"/>
        <v>5.8089659363338444E-2</v>
      </c>
      <c r="L6527" t="s">
        <v>13</v>
      </c>
    </row>
    <row r="6528" spans="1:12" hidden="1" x14ac:dyDescent="0.3">
      <c r="A6528">
        <v>73</v>
      </c>
      <c r="B6528">
        <v>201</v>
      </c>
      <c r="C6528">
        <v>1</v>
      </c>
      <c r="D6528">
        <v>10</v>
      </c>
      <c r="E6528" t="s">
        <v>12</v>
      </c>
      <c r="F6528">
        <v>25</v>
      </c>
      <c r="G6528">
        <v>6</v>
      </c>
      <c r="J6528" s="1">
        <f t="shared" si="1450"/>
        <v>4.9087385212340517E-2</v>
      </c>
      <c r="K6528" s="2">
        <f t="shared" si="1467"/>
        <v>0.14801210491524977</v>
      </c>
      <c r="L6528" t="s">
        <v>17</v>
      </c>
    </row>
    <row r="6529" spans="1:12" hidden="1" x14ac:dyDescent="0.3">
      <c r="A6529">
        <v>73</v>
      </c>
      <c r="B6529">
        <v>201</v>
      </c>
      <c r="C6529">
        <v>1</v>
      </c>
      <c r="D6529">
        <v>24</v>
      </c>
      <c r="E6529" t="s">
        <v>15</v>
      </c>
      <c r="F6529">
        <v>5</v>
      </c>
      <c r="G6529">
        <v>3</v>
      </c>
      <c r="J6529" s="1">
        <f t="shared" si="1450"/>
        <v>1.9634954084936209E-3</v>
      </c>
      <c r="K6529" s="2">
        <f t="shared" si="1467"/>
        <v>3.6378364277704512E-3</v>
      </c>
      <c r="L6529" t="s">
        <v>13</v>
      </c>
    </row>
    <row r="6530" spans="1:12" hidden="1" x14ac:dyDescent="0.3">
      <c r="A6530">
        <v>73</v>
      </c>
      <c r="B6530">
        <v>201</v>
      </c>
      <c r="C6530">
        <v>1</v>
      </c>
      <c r="D6530">
        <v>24</v>
      </c>
      <c r="E6530" t="s">
        <v>15</v>
      </c>
      <c r="F6530">
        <v>10</v>
      </c>
      <c r="G6530">
        <v>5</v>
      </c>
      <c r="J6530" s="1">
        <f t="shared" si="1450"/>
        <v>7.8539816339744835E-3</v>
      </c>
      <c r="K6530" s="2">
        <f t="shared" si="1467"/>
        <v>2.2644818432641822E-2</v>
      </c>
      <c r="L6530" t="s">
        <v>13</v>
      </c>
    </row>
    <row r="6531" spans="1:12" hidden="1" x14ac:dyDescent="0.3">
      <c r="A6531">
        <v>73</v>
      </c>
      <c r="B6531">
        <v>201</v>
      </c>
      <c r="C6531">
        <v>1</v>
      </c>
      <c r="D6531">
        <v>24</v>
      </c>
      <c r="E6531" t="s">
        <v>15</v>
      </c>
      <c r="F6531">
        <v>15</v>
      </c>
      <c r="G6531">
        <v>6</v>
      </c>
      <c r="J6531" s="1">
        <f t="shared" ref="J6531:J6594" si="1468">((F6531*F6531/10000)*(PI()/4*C6531))</f>
        <v>1.7671458676442587E-2</v>
      </c>
      <c r="K6531" s="2">
        <f t="shared" si="1467"/>
        <v>5.8089659363338444E-2</v>
      </c>
      <c r="L6531" t="s">
        <v>13</v>
      </c>
    </row>
    <row r="6532" spans="1:12" hidden="1" x14ac:dyDescent="0.3">
      <c r="A6532">
        <v>73</v>
      </c>
      <c r="B6532">
        <v>201</v>
      </c>
      <c r="C6532">
        <v>1</v>
      </c>
      <c r="D6532">
        <v>24</v>
      </c>
      <c r="E6532" t="s">
        <v>15</v>
      </c>
      <c r="F6532">
        <v>10</v>
      </c>
      <c r="G6532">
        <v>6</v>
      </c>
      <c r="J6532" s="1">
        <f t="shared" si="1468"/>
        <v>7.8539816339744835E-3</v>
      </c>
      <c r="K6532" s="2">
        <f t="shared" si="1467"/>
        <v>2.7649101142956961E-2</v>
      </c>
      <c r="L6532" t="s">
        <v>13</v>
      </c>
    </row>
    <row r="6533" spans="1:12" hidden="1" x14ac:dyDescent="0.3">
      <c r="A6533">
        <v>73</v>
      </c>
      <c r="B6533">
        <v>201</v>
      </c>
      <c r="C6533">
        <v>1</v>
      </c>
      <c r="D6533">
        <v>24</v>
      </c>
      <c r="E6533" t="s">
        <v>15</v>
      </c>
      <c r="F6533">
        <v>5</v>
      </c>
      <c r="G6533">
        <v>6</v>
      </c>
      <c r="J6533" s="1">
        <f t="shared" si="1468"/>
        <v>1.9634954084936209E-3</v>
      </c>
      <c r="K6533" s="2">
        <f t="shared" si="1467"/>
        <v>7.7714870209617563E-3</v>
      </c>
      <c r="L6533" t="s">
        <v>13</v>
      </c>
    </row>
    <row r="6534" spans="1:12" hidden="1" x14ac:dyDescent="0.3">
      <c r="A6534">
        <v>73</v>
      </c>
      <c r="B6534">
        <v>201</v>
      </c>
      <c r="C6534">
        <v>1</v>
      </c>
      <c r="D6534">
        <v>22</v>
      </c>
      <c r="E6534" t="s">
        <v>15</v>
      </c>
      <c r="F6534">
        <v>5</v>
      </c>
      <c r="G6534">
        <v>3</v>
      </c>
      <c r="J6534" s="1">
        <f t="shared" si="1468"/>
        <v>1.9634954084936209E-3</v>
      </c>
      <c r="K6534" s="2">
        <f t="shared" si="1467"/>
        <v>3.6378364277704512E-3</v>
      </c>
      <c r="L6534" t="s">
        <v>13</v>
      </c>
    </row>
    <row r="6535" spans="1:12" hidden="1" x14ac:dyDescent="0.3">
      <c r="A6535">
        <v>73</v>
      </c>
      <c r="B6535">
        <v>201</v>
      </c>
      <c r="C6535">
        <v>1</v>
      </c>
      <c r="D6535">
        <v>10</v>
      </c>
      <c r="E6535" t="s">
        <v>12</v>
      </c>
      <c r="F6535">
        <v>5</v>
      </c>
      <c r="G6535">
        <v>3</v>
      </c>
      <c r="J6535" s="1">
        <f t="shared" si="1468"/>
        <v>1.9634954084936209E-3</v>
      </c>
      <c r="K6535" s="2">
        <f t="shared" si="1467"/>
        <v>3.6378364277704512E-3</v>
      </c>
      <c r="L6535" t="s">
        <v>13</v>
      </c>
    </row>
    <row r="6536" spans="1:12" hidden="1" x14ac:dyDescent="0.3">
      <c r="A6536">
        <v>73</v>
      </c>
      <c r="B6536">
        <v>201</v>
      </c>
      <c r="C6536">
        <v>1</v>
      </c>
      <c r="D6536">
        <v>14</v>
      </c>
      <c r="E6536" t="s">
        <v>14</v>
      </c>
      <c r="F6536">
        <v>5</v>
      </c>
      <c r="G6536">
        <v>3</v>
      </c>
      <c r="J6536" s="1">
        <f t="shared" si="1468"/>
        <v>1.9634954084936209E-3</v>
      </c>
      <c r="K6536" s="2">
        <f t="shared" si="1467"/>
        <v>3.6378364277704512E-3</v>
      </c>
      <c r="L6536" t="s">
        <v>13</v>
      </c>
    </row>
    <row r="6537" spans="1:12" hidden="1" x14ac:dyDescent="0.3">
      <c r="A6537">
        <v>73</v>
      </c>
      <c r="B6537">
        <v>201</v>
      </c>
      <c r="C6537">
        <v>1</v>
      </c>
      <c r="D6537">
        <v>24</v>
      </c>
      <c r="E6537" t="s">
        <v>18</v>
      </c>
      <c r="F6537">
        <v>10</v>
      </c>
      <c r="G6537">
        <v>3</v>
      </c>
      <c r="J6537" s="1">
        <f t="shared" si="1468"/>
        <v>7.8539816339744835E-3</v>
      </c>
      <c r="K6537" s="2">
        <f>EXP(-9.81042+1.86563*LN(F6537)+1.0563*LN(G6537))</f>
        <v>1.285292313179332E-2</v>
      </c>
      <c r="L6537" t="s">
        <v>13</v>
      </c>
    </row>
    <row r="6538" spans="1:12" hidden="1" x14ac:dyDescent="0.3">
      <c r="A6538">
        <v>73</v>
      </c>
      <c r="B6538">
        <v>201</v>
      </c>
      <c r="C6538">
        <v>1</v>
      </c>
      <c r="D6538">
        <v>10</v>
      </c>
      <c r="E6538" t="s">
        <v>12</v>
      </c>
      <c r="F6538">
        <v>25</v>
      </c>
      <c r="G6538">
        <v>6</v>
      </c>
      <c r="J6538" s="1">
        <f t="shared" si="1468"/>
        <v>4.9087385212340517E-2</v>
      </c>
      <c r="K6538" s="2">
        <f t="shared" ref="K6538:K6539" si="1469">EXP(-9.7663+1.83097*LN(F6538)+1.09511*LN(G6538))</f>
        <v>0.14801210491524977</v>
      </c>
      <c r="L6538" t="s">
        <v>17</v>
      </c>
    </row>
    <row r="6539" spans="1:12" hidden="1" x14ac:dyDescent="0.3">
      <c r="A6539">
        <v>73</v>
      </c>
      <c r="B6539">
        <v>201</v>
      </c>
      <c r="C6539">
        <v>1</v>
      </c>
      <c r="D6539">
        <v>24</v>
      </c>
      <c r="E6539" t="s">
        <v>12</v>
      </c>
      <c r="F6539">
        <v>5</v>
      </c>
      <c r="G6539">
        <v>3</v>
      </c>
      <c r="J6539" s="1">
        <f t="shared" si="1468"/>
        <v>1.9634954084936209E-3</v>
      </c>
      <c r="K6539" s="2">
        <f t="shared" si="1469"/>
        <v>3.6378364277704512E-3</v>
      </c>
      <c r="L6539" t="s">
        <v>13</v>
      </c>
    </row>
    <row r="6540" spans="1:12" hidden="1" x14ac:dyDescent="0.3">
      <c r="A6540">
        <v>73</v>
      </c>
      <c r="B6540">
        <v>201</v>
      </c>
      <c r="C6540">
        <v>1</v>
      </c>
      <c r="D6540">
        <v>24</v>
      </c>
      <c r="E6540" t="s">
        <v>18</v>
      </c>
      <c r="F6540">
        <v>10</v>
      </c>
      <c r="G6540">
        <v>5</v>
      </c>
      <c r="J6540" s="1">
        <f t="shared" si="1468"/>
        <v>7.8539816339744835E-3</v>
      </c>
      <c r="K6540" s="2">
        <f>EXP(-9.81042+1.86563*LN(F6540)+1.0563*LN(G6540))</f>
        <v>2.2046555420420225E-2</v>
      </c>
      <c r="L6540" t="s">
        <v>13</v>
      </c>
    </row>
    <row r="6541" spans="1:12" hidden="1" x14ac:dyDescent="0.3">
      <c r="A6541">
        <v>73</v>
      </c>
      <c r="B6541">
        <v>201</v>
      </c>
      <c r="C6541">
        <v>1</v>
      </c>
      <c r="D6541">
        <v>24</v>
      </c>
      <c r="E6541" t="s">
        <v>12</v>
      </c>
      <c r="F6541">
        <v>15</v>
      </c>
      <c r="G6541">
        <v>6</v>
      </c>
      <c r="J6541" s="1">
        <f t="shared" si="1468"/>
        <v>1.7671458676442587E-2</v>
      </c>
      <c r="K6541" s="2">
        <f t="shared" ref="K6541:K6552" si="1470">EXP(-9.7663+1.83097*LN(F6541)+1.09511*LN(G6541))</f>
        <v>5.8089659363338444E-2</v>
      </c>
      <c r="L6541" t="s">
        <v>13</v>
      </c>
    </row>
    <row r="6542" spans="1:12" hidden="1" x14ac:dyDescent="0.3">
      <c r="A6542">
        <v>73</v>
      </c>
      <c r="B6542">
        <v>201</v>
      </c>
      <c r="C6542">
        <v>1</v>
      </c>
      <c r="D6542">
        <v>22</v>
      </c>
      <c r="E6542" t="s">
        <v>15</v>
      </c>
      <c r="F6542">
        <v>5</v>
      </c>
      <c r="G6542">
        <v>3</v>
      </c>
      <c r="J6542" s="1">
        <f t="shared" si="1468"/>
        <v>1.9634954084936209E-3</v>
      </c>
      <c r="K6542" s="2">
        <f t="shared" si="1470"/>
        <v>3.6378364277704512E-3</v>
      </c>
      <c r="L6542" t="s">
        <v>13</v>
      </c>
    </row>
    <row r="6543" spans="1:12" hidden="1" x14ac:dyDescent="0.3">
      <c r="A6543">
        <v>73</v>
      </c>
      <c r="B6543">
        <v>201</v>
      </c>
      <c r="C6543">
        <v>1</v>
      </c>
      <c r="D6543">
        <v>24</v>
      </c>
      <c r="E6543" t="s">
        <v>12</v>
      </c>
      <c r="F6543">
        <v>15</v>
      </c>
      <c r="G6543">
        <v>6</v>
      </c>
      <c r="J6543" s="1">
        <f t="shared" si="1468"/>
        <v>1.7671458676442587E-2</v>
      </c>
      <c r="K6543" s="2">
        <f t="shared" si="1470"/>
        <v>5.8089659363338444E-2</v>
      </c>
      <c r="L6543" t="s">
        <v>13</v>
      </c>
    </row>
    <row r="6544" spans="1:12" hidden="1" x14ac:dyDescent="0.3">
      <c r="A6544">
        <v>73</v>
      </c>
      <c r="B6544">
        <v>201</v>
      </c>
      <c r="C6544">
        <v>1</v>
      </c>
      <c r="D6544">
        <v>10</v>
      </c>
      <c r="E6544" t="s">
        <v>12</v>
      </c>
      <c r="F6544">
        <v>25</v>
      </c>
      <c r="G6544">
        <v>6</v>
      </c>
      <c r="J6544" s="1">
        <f t="shared" si="1468"/>
        <v>4.9087385212340517E-2</v>
      </c>
      <c r="K6544" s="2">
        <f t="shared" si="1470"/>
        <v>0.14801210491524977</v>
      </c>
      <c r="L6544" t="s">
        <v>17</v>
      </c>
    </row>
    <row r="6545" spans="1:12" hidden="1" x14ac:dyDescent="0.3">
      <c r="A6545">
        <v>73</v>
      </c>
      <c r="B6545">
        <v>201</v>
      </c>
      <c r="C6545">
        <v>1</v>
      </c>
      <c r="D6545">
        <v>24</v>
      </c>
      <c r="E6545" t="s">
        <v>15</v>
      </c>
      <c r="F6545">
        <v>5</v>
      </c>
      <c r="G6545">
        <v>3</v>
      </c>
      <c r="J6545" s="1">
        <f t="shared" si="1468"/>
        <v>1.9634954084936209E-3</v>
      </c>
      <c r="K6545" s="2">
        <f t="shared" si="1470"/>
        <v>3.6378364277704512E-3</v>
      </c>
      <c r="L6545" t="s">
        <v>13</v>
      </c>
    </row>
    <row r="6546" spans="1:12" hidden="1" x14ac:dyDescent="0.3">
      <c r="A6546">
        <v>73</v>
      </c>
      <c r="B6546">
        <v>201</v>
      </c>
      <c r="C6546">
        <v>1</v>
      </c>
      <c r="D6546">
        <v>24</v>
      </c>
      <c r="E6546" t="s">
        <v>15</v>
      </c>
      <c r="F6546">
        <v>10</v>
      </c>
      <c r="G6546">
        <v>5</v>
      </c>
      <c r="J6546" s="1">
        <f t="shared" si="1468"/>
        <v>7.8539816339744835E-3</v>
      </c>
      <c r="K6546" s="2">
        <f t="shared" si="1470"/>
        <v>2.2644818432641822E-2</v>
      </c>
      <c r="L6546" t="s">
        <v>13</v>
      </c>
    </row>
    <row r="6547" spans="1:12" hidden="1" x14ac:dyDescent="0.3">
      <c r="A6547">
        <v>73</v>
      </c>
      <c r="B6547">
        <v>201</v>
      </c>
      <c r="C6547">
        <v>1</v>
      </c>
      <c r="D6547">
        <v>24</v>
      </c>
      <c r="E6547" t="s">
        <v>15</v>
      </c>
      <c r="F6547">
        <v>15</v>
      </c>
      <c r="G6547">
        <v>6</v>
      </c>
      <c r="J6547" s="1">
        <f t="shared" si="1468"/>
        <v>1.7671458676442587E-2</v>
      </c>
      <c r="K6547" s="2">
        <f t="shared" si="1470"/>
        <v>5.8089659363338444E-2</v>
      </c>
      <c r="L6547" t="s">
        <v>13</v>
      </c>
    </row>
    <row r="6548" spans="1:12" hidden="1" x14ac:dyDescent="0.3">
      <c r="A6548">
        <v>73</v>
      </c>
      <c r="B6548">
        <v>201</v>
      </c>
      <c r="C6548">
        <v>1</v>
      </c>
      <c r="D6548">
        <v>24</v>
      </c>
      <c r="E6548" t="s">
        <v>15</v>
      </c>
      <c r="F6548">
        <v>10</v>
      </c>
      <c r="G6548">
        <v>6</v>
      </c>
      <c r="J6548" s="1">
        <f t="shared" si="1468"/>
        <v>7.8539816339744835E-3</v>
      </c>
      <c r="K6548" s="2">
        <f t="shared" si="1470"/>
        <v>2.7649101142956961E-2</v>
      </c>
      <c r="L6548" t="s">
        <v>13</v>
      </c>
    </row>
    <row r="6549" spans="1:12" hidden="1" x14ac:dyDescent="0.3">
      <c r="A6549">
        <v>73</v>
      </c>
      <c r="B6549">
        <v>201</v>
      </c>
      <c r="C6549">
        <v>1</v>
      </c>
      <c r="D6549">
        <v>24</v>
      </c>
      <c r="E6549" t="s">
        <v>15</v>
      </c>
      <c r="F6549">
        <v>5</v>
      </c>
      <c r="G6549">
        <v>6</v>
      </c>
      <c r="J6549" s="1">
        <f t="shared" si="1468"/>
        <v>1.9634954084936209E-3</v>
      </c>
      <c r="K6549" s="2">
        <f t="shared" si="1470"/>
        <v>7.7714870209617563E-3</v>
      </c>
      <c r="L6549" t="s">
        <v>13</v>
      </c>
    </row>
    <row r="6550" spans="1:12" hidden="1" x14ac:dyDescent="0.3">
      <c r="A6550">
        <v>73</v>
      </c>
      <c r="B6550">
        <v>201</v>
      </c>
      <c r="C6550">
        <v>1</v>
      </c>
      <c r="D6550">
        <v>22</v>
      </c>
      <c r="E6550" t="s">
        <v>15</v>
      </c>
      <c r="F6550">
        <v>5</v>
      </c>
      <c r="G6550">
        <v>3</v>
      </c>
      <c r="J6550" s="1">
        <f t="shared" si="1468"/>
        <v>1.9634954084936209E-3</v>
      </c>
      <c r="K6550" s="2">
        <f t="shared" si="1470"/>
        <v>3.6378364277704512E-3</v>
      </c>
      <c r="L6550" t="s">
        <v>13</v>
      </c>
    </row>
    <row r="6551" spans="1:12" hidden="1" x14ac:dyDescent="0.3">
      <c r="A6551">
        <v>73</v>
      </c>
      <c r="B6551">
        <v>201</v>
      </c>
      <c r="C6551">
        <v>1</v>
      </c>
      <c r="D6551">
        <v>10</v>
      </c>
      <c r="E6551" t="s">
        <v>12</v>
      </c>
      <c r="F6551">
        <v>5</v>
      </c>
      <c r="G6551">
        <v>3</v>
      </c>
      <c r="J6551" s="1">
        <f t="shared" si="1468"/>
        <v>1.9634954084936209E-3</v>
      </c>
      <c r="K6551" s="2">
        <f t="shared" si="1470"/>
        <v>3.6378364277704512E-3</v>
      </c>
      <c r="L6551" t="s">
        <v>13</v>
      </c>
    </row>
    <row r="6552" spans="1:12" hidden="1" x14ac:dyDescent="0.3">
      <c r="A6552">
        <v>73</v>
      </c>
      <c r="B6552">
        <v>201</v>
      </c>
      <c r="C6552">
        <v>1</v>
      </c>
      <c r="D6552">
        <v>14</v>
      </c>
      <c r="E6552" t="s">
        <v>14</v>
      </c>
      <c r="F6552">
        <v>5</v>
      </c>
      <c r="G6552">
        <v>3</v>
      </c>
      <c r="J6552" s="1">
        <f t="shared" si="1468"/>
        <v>1.9634954084936209E-3</v>
      </c>
      <c r="K6552" s="2">
        <f t="shared" si="1470"/>
        <v>3.6378364277704512E-3</v>
      </c>
      <c r="L6552" t="s">
        <v>13</v>
      </c>
    </row>
    <row r="6553" spans="1:12" hidden="1" x14ac:dyDescent="0.3">
      <c r="A6553">
        <v>73</v>
      </c>
      <c r="B6553">
        <v>201</v>
      </c>
      <c r="C6553">
        <v>1</v>
      </c>
      <c r="D6553">
        <v>24</v>
      </c>
      <c r="E6553" t="s">
        <v>18</v>
      </c>
      <c r="F6553">
        <v>10</v>
      </c>
      <c r="G6553">
        <v>3</v>
      </c>
      <c r="J6553" s="1">
        <f t="shared" si="1468"/>
        <v>7.8539816339744835E-3</v>
      </c>
      <c r="K6553" s="2">
        <f>EXP(-9.81042+1.86563*LN(F6553)+1.0563*LN(G6553))</f>
        <v>1.285292313179332E-2</v>
      </c>
      <c r="L6553" t="s">
        <v>13</v>
      </c>
    </row>
    <row r="6554" spans="1:12" hidden="1" x14ac:dyDescent="0.3">
      <c r="A6554">
        <v>73</v>
      </c>
      <c r="B6554">
        <v>202</v>
      </c>
      <c r="C6554">
        <v>1</v>
      </c>
      <c r="D6554">
        <v>22</v>
      </c>
      <c r="E6554" t="s">
        <v>15</v>
      </c>
      <c r="F6554">
        <v>5</v>
      </c>
      <c r="G6554">
        <v>3</v>
      </c>
      <c r="J6554" s="1">
        <f t="shared" si="1468"/>
        <v>1.9634954084936209E-3</v>
      </c>
      <c r="K6554" s="2">
        <f t="shared" ref="K6554:K6557" si="1471">EXP(-9.7663+1.83097*LN(F6554)+1.09511*LN(G6554))</f>
        <v>3.6378364277704512E-3</v>
      </c>
      <c r="L6554" t="s">
        <v>13</v>
      </c>
    </row>
    <row r="6555" spans="1:12" hidden="1" x14ac:dyDescent="0.3">
      <c r="A6555">
        <v>73</v>
      </c>
      <c r="B6555">
        <v>202</v>
      </c>
      <c r="C6555">
        <v>1</v>
      </c>
      <c r="D6555">
        <v>24</v>
      </c>
      <c r="E6555" t="s">
        <v>12</v>
      </c>
      <c r="F6555">
        <v>15</v>
      </c>
      <c r="G6555">
        <v>6</v>
      </c>
      <c r="J6555" s="1">
        <f t="shared" si="1468"/>
        <v>1.7671458676442587E-2</v>
      </c>
      <c r="K6555" s="2">
        <f t="shared" si="1471"/>
        <v>5.8089659363338444E-2</v>
      </c>
      <c r="L6555" t="s">
        <v>13</v>
      </c>
    </row>
    <row r="6556" spans="1:12" hidden="1" x14ac:dyDescent="0.3">
      <c r="A6556">
        <v>73</v>
      </c>
      <c r="B6556">
        <v>202</v>
      </c>
      <c r="C6556">
        <v>1</v>
      </c>
      <c r="D6556">
        <v>24</v>
      </c>
      <c r="E6556" t="s">
        <v>12</v>
      </c>
      <c r="F6556">
        <v>10</v>
      </c>
      <c r="G6556">
        <v>6</v>
      </c>
      <c r="J6556" s="1">
        <f t="shared" si="1468"/>
        <v>7.8539816339744835E-3</v>
      </c>
      <c r="K6556" s="2">
        <f t="shared" si="1471"/>
        <v>2.7649101142956961E-2</v>
      </c>
      <c r="L6556" t="s">
        <v>13</v>
      </c>
    </row>
    <row r="6557" spans="1:12" hidden="1" x14ac:dyDescent="0.3">
      <c r="A6557">
        <v>73</v>
      </c>
      <c r="B6557">
        <v>202</v>
      </c>
      <c r="C6557">
        <v>1</v>
      </c>
      <c r="D6557">
        <v>24</v>
      </c>
      <c r="E6557" t="s">
        <v>12</v>
      </c>
      <c r="F6557">
        <v>10</v>
      </c>
      <c r="G6557">
        <v>6</v>
      </c>
      <c r="J6557" s="1">
        <f t="shared" si="1468"/>
        <v>7.8539816339744835E-3</v>
      </c>
      <c r="K6557" s="2">
        <f t="shared" si="1471"/>
        <v>2.7649101142956961E-2</v>
      </c>
      <c r="L6557" t="s">
        <v>13</v>
      </c>
    </row>
    <row r="6558" spans="1:12" hidden="1" x14ac:dyDescent="0.3">
      <c r="A6558">
        <v>73</v>
      </c>
      <c r="B6558">
        <v>202</v>
      </c>
      <c r="C6558">
        <v>1</v>
      </c>
      <c r="D6558">
        <v>24</v>
      </c>
      <c r="E6558" t="s">
        <v>18</v>
      </c>
      <c r="F6558">
        <v>5</v>
      </c>
      <c r="G6558">
        <v>6</v>
      </c>
      <c r="J6558" s="1">
        <f t="shared" si="1468"/>
        <v>1.9634954084936209E-3</v>
      </c>
      <c r="K6558" s="2">
        <f>EXP(-9.81042+1.86563*LN(F6558)+1.0563*LN(G6558))</f>
        <v>7.3344795804612326E-3</v>
      </c>
      <c r="L6558" t="s">
        <v>13</v>
      </c>
    </row>
    <row r="6559" spans="1:12" hidden="1" x14ac:dyDescent="0.3">
      <c r="A6559">
        <v>73</v>
      </c>
      <c r="B6559">
        <v>202</v>
      </c>
      <c r="C6559">
        <v>1</v>
      </c>
      <c r="D6559">
        <v>10</v>
      </c>
      <c r="E6559" t="s">
        <v>12</v>
      </c>
      <c r="F6559">
        <v>5</v>
      </c>
      <c r="G6559">
        <v>3</v>
      </c>
      <c r="J6559" s="1">
        <f t="shared" si="1468"/>
        <v>1.9634954084936209E-3</v>
      </c>
      <c r="K6559" s="2">
        <f>EXP(-9.7663+1.83097*LN(F6559)+1.09511*LN(G6559))</f>
        <v>3.6378364277704512E-3</v>
      </c>
      <c r="L6559" t="s">
        <v>13</v>
      </c>
    </row>
    <row r="6560" spans="1:12" hidden="1" x14ac:dyDescent="0.3">
      <c r="A6560">
        <v>73</v>
      </c>
      <c r="B6560">
        <v>202</v>
      </c>
      <c r="C6560">
        <v>1</v>
      </c>
      <c r="D6560">
        <v>24</v>
      </c>
      <c r="E6560" t="s">
        <v>18</v>
      </c>
      <c r="F6560">
        <v>5</v>
      </c>
      <c r="G6560">
        <v>3</v>
      </c>
      <c r="J6560" s="1">
        <f t="shared" si="1468"/>
        <v>1.9634954084936209E-3</v>
      </c>
      <c r="K6560" s="2">
        <f t="shared" ref="K6560:K6561" si="1472">EXP(-9.81042+1.86563*LN(F6560)+1.0563*LN(G6560))</f>
        <v>3.5268851656513989E-3</v>
      </c>
      <c r="L6560" t="s">
        <v>13</v>
      </c>
    </row>
    <row r="6561" spans="1:12" hidden="1" x14ac:dyDescent="0.3">
      <c r="A6561">
        <v>73</v>
      </c>
      <c r="B6561">
        <v>202</v>
      </c>
      <c r="C6561">
        <v>1</v>
      </c>
      <c r="D6561">
        <v>24</v>
      </c>
      <c r="E6561" t="s">
        <v>18</v>
      </c>
      <c r="F6561">
        <v>10</v>
      </c>
      <c r="G6561">
        <v>6</v>
      </c>
      <c r="J6561" s="1">
        <f t="shared" si="1468"/>
        <v>7.8539816339744835E-3</v>
      </c>
      <c r="K6561" s="2">
        <f t="shared" si="1472"/>
        <v>2.6728826664807165E-2</v>
      </c>
      <c r="L6561" t="s">
        <v>13</v>
      </c>
    </row>
    <row r="6562" spans="1:12" hidden="1" x14ac:dyDescent="0.3">
      <c r="A6562">
        <v>73</v>
      </c>
      <c r="B6562">
        <v>202</v>
      </c>
      <c r="C6562">
        <v>1</v>
      </c>
      <c r="D6562">
        <v>22</v>
      </c>
      <c r="E6562" t="s">
        <v>15</v>
      </c>
      <c r="F6562">
        <v>5</v>
      </c>
      <c r="G6562">
        <v>3</v>
      </c>
      <c r="J6562" s="1">
        <f t="shared" si="1468"/>
        <v>1.9634954084936209E-3</v>
      </c>
      <c r="K6562" s="2">
        <f t="shared" ref="K6562:K6564" si="1473">EXP(-9.7663+1.83097*LN(F6562)+1.09511*LN(G6562))</f>
        <v>3.6378364277704512E-3</v>
      </c>
      <c r="L6562" t="s">
        <v>13</v>
      </c>
    </row>
    <row r="6563" spans="1:12" hidden="1" x14ac:dyDescent="0.3">
      <c r="A6563">
        <v>73</v>
      </c>
      <c r="B6563">
        <v>202</v>
      </c>
      <c r="C6563">
        <v>1</v>
      </c>
      <c r="D6563">
        <v>14</v>
      </c>
      <c r="E6563" t="s">
        <v>14</v>
      </c>
      <c r="F6563">
        <v>5</v>
      </c>
      <c r="G6563">
        <v>3</v>
      </c>
      <c r="J6563" s="1">
        <f t="shared" si="1468"/>
        <v>1.9634954084936209E-3</v>
      </c>
      <c r="K6563" s="2">
        <f t="shared" si="1473"/>
        <v>3.6378364277704512E-3</v>
      </c>
      <c r="L6563" t="s">
        <v>13</v>
      </c>
    </row>
    <row r="6564" spans="1:12" hidden="1" x14ac:dyDescent="0.3">
      <c r="A6564">
        <v>73</v>
      </c>
      <c r="B6564">
        <v>202</v>
      </c>
      <c r="C6564">
        <v>1</v>
      </c>
      <c r="D6564">
        <v>14</v>
      </c>
      <c r="E6564" t="s">
        <v>14</v>
      </c>
      <c r="F6564">
        <v>5</v>
      </c>
      <c r="G6564">
        <v>3</v>
      </c>
      <c r="J6564" s="1">
        <f t="shared" si="1468"/>
        <v>1.9634954084936209E-3</v>
      </c>
      <c r="K6564" s="2">
        <f t="shared" si="1473"/>
        <v>3.6378364277704512E-3</v>
      </c>
      <c r="L6564" t="s">
        <v>13</v>
      </c>
    </row>
    <row r="6565" spans="1:12" hidden="1" x14ac:dyDescent="0.3">
      <c r="A6565">
        <v>73</v>
      </c>
      <c r="B6565">
        <v>202</v>
      </c>
      <c r="C6565">
        <v>1</v>
      </c>
      <c r="D6565">
        <v>24</v>
      </c>
      <c r="E6565" t="s">
        <v>18</v>
      </c>
      <c r="F6565">
        <v>15</v>
      </c>
      <c r="G6565">
        <v>6</v>
      </c>
      <c r="J6565" s="1">
        <f t="shared" si="1468"/>
        <v>1.7671458676442587E-2</v>
      </c>
      <c r="K6565" s="2">
        <f t="shared" ref="K6565:K6566" si="1474">EXP(-9.81042+1.86563*LN(F6565)+1.0563*LN(G6565))</f>
        <v>5.6950957515054322E-2</v>
      </c>
      <c r="L6565" t="s">
        <v>13</v>
      </c>
    </row>
    <row r="6566" spans="1:12" hidden="1" x14ac:dyDescent="0.3">
      <c r="A6566">
        <v>73</v>
      </c>
      <c r="B6566">
        <v>202</v>
      </c>
      <c r="C6566">
        <v>1</v>
      </c>
      <c r="D6566">
        <v>24</v>
      </c>
      <c r="E6566" t="s">
        <v>18</v>
      </c>
      <c r="F6566">
        <v>10</v>
      </c>
      <c r="G6566">
        <v>6</v>
      </c>
      <c r="J6566" s="1">
        <f t="shared" si="1468"/>
        <v>7.8539816339744835E-3</v>
      </c>
      <c r="K6566" s="2">
        <f t="shared" si="1474"/>
        <v>2.6728826664807165E-2</v>
      </c>
      <c r="L6566" t="s">
        <v>13</v>
      </c>
    </row>
    <row r="6567" spans="1:12" hidden="1" x14ac:dyDescent="0.3">
      <c r="A6567">
        <v>73</v>
      </c>
      <c r="B6567">
        <v>202</v>
      </c>
      <c r="C6567">
        <v>1</v>
      </c>
      <c r="D6567">
        <v>24</v>
      </c>
      <c r="E6567" t="s">
        <v>12</v>
      </c>
      <c r="F6567">
        <v>5</v>
      </c>
      <c r="G6567">
        <v>6</v>
      </c>
      <c r="J6567" s="1">
        <f t="shared" si="1468"/>
        <v>1.9634954084936209E-3</v>
      </c>
      <c r="K6567" s="2">
        <f>EXP(-9.7663+1.83097*LN(F6567)+1.09511*LN(G6567))</f>
        <v>7.7714870209617563E-3</v>
      </c>
      <c r="L6567" t="s">
        <v>13</v>
      </c>
    </row>
    <row r="6568" spans="1:12" hidden="1" x14ac:dyDescent="0.3">
      <c r="A6568">
        <v>73</v>
      </c>
      <c r="B6568">
        <v>202</v>
      </c>
      <c r="C6568">
        <v>1</v>
      </c>
      <c r="D6568">
        <v>24</v>
      </c>
      <c r="E6568" t="s">
        <v>18</v>
      </c>
      <c r="F6568">
        <v>10</v>
      </c>
      <c r="G6568">
        <v>5</v>
      </c>
      <c r="J6568" s="1">
        <f t="shared" si="1468"/>
        <v>7.8539816339744835E-3</v>
      </c>
      <c r="K6568" s="2">
        <f>EXP(-9.81042+1.86563*LN(F6568)+1.0563*LN(G6568))</f>
        <v>2.2046555420420225E-2</v>
      </c>
      <c r="L6568" t="s">
        <v>13</v>
      </c>
    </row>
    <row r="6569" spans="1:12" hidden="1" x14ac:dyDescent="0.3">
      <c r="A6569">
        <v>73</v>
      </c>
      <c r="B6569">
        <v>202</v>
      </c>
      <c r="C6569">
        <v>1</v>
      </c>
      <c r="D6569">
        <v>10</v>
      </c>
      <c r="E6569" t="s">
        <v>12</v>
      </c>
      <c r="F6569">
        <v>10</v>
      </c>
      <c r="G6569">
        <v>3</v>
      </c>
      <c r="J6569" s="1">
        <f t="shared" si="1468"/>
        <v>7.8539816339744835E-3</v>
      </c>
      <c r="K6569" s="2">
        <f t="shared" ref="K6569:K6570" si="1475">EXP(-9.7663+1.83097*LN(F6569)+1.09511*LN(G6569))</f>
        <v>1.2942556175112916E-2</v>
      </c>
      <c r="L6569" t="s">
        <v>13</v>
      </c>
    </row>
    <row r="6570" spans="1:12" hidden="1" x14ac:dyDescent="0.3">
      <c r="A6570">
        <v>73</v>
      </c>
      <c r="B6570">
        <v>202</v>
      </c>
      <c r="C6570">
        <v>1</v>
      </c>
      <c r="D6570">
        <v>14</v>
      </c>
      <c r="E6570" t="s">
        <v>14</v>
      </c>
      <c r="F6570">
        <v>5</v>
      </c>
      <c r="G6570">
        <v>3</v>
      </c>
      <c r="J6570" s="1">
        <f t="shared" si="1468"/>
        <v>1.9634954084936209E-3</v>
      </c>
      <c r="K6570" s="2">
        <f t="shared" si="1475"/>
        <v>3.6378364277704512E-3</v>
      </c>
      <c r="L6570" t="s">
        <v>13</v>
      </c>
    </row>
    <row r="6571" spans="1:12" hidden="1" x14ac:dyDescent="0.3">
      <c r="A6571">
        <v>73</v>
      </c>
      <c r="B6571">
        <v>202</v>
      </c>
      <c r="C6571">
        <v>1</v>
      </c>
      <c r="D6571">
        <v>24</v>
      </c>
      <c r="E6571" t="s">
        <v>18</v>
      </c>
      <c r="F6571">
        <v>10</v>
      </c>
      <c r="G6571">
        <v>3</v>
      </c>
      <c r="J6571" s="1">
        <f t="shared" si="1468"/>
        <v>7.8539816339744835E-3</v>
      </c>
      <c r="K6571" s="2">
        <f>EXP(-9.81042+1.86563*LN(F6571)+1.0563*LN(G6571))</f>
        <v>1.285292313179332E-2</v>
      </c>
      <c r="L6571" t="s">
        <v>13</v>
      </c>
    </row>
    <row r="6572" spans="1:12" hidden="1" x14ac:dyDescent="0.3">
      <c r="A6572">
        <v>73</v>
      </c>
      <c r="B6572">
        <v>202</v>
      </c>
      <c r="C6572">
        <v>1</v>
      </c>
      <c r="D6572">
        <v>24</v>
      </c>
      <c r="E6572" t="s">
        <v>12</v>
      </c>
      <c r="F6572">
        <v>15</v>
      </c>
      <c r="G6572">
        <v>6</v>
      </c>
      <c r="J6572" s="1">
        <f t="shared" si="1468"/>
        <v>1.7671458676442587E-2</v>
      </c>
      <c r="K6572" s="2">
        <f t="shared" ref="K6572:K6573" si="1476">EXP(-9.7663+1.83097*LN(F6572)+1.09511*LN(G6572))</f>
        <v>5.8089659363338444E-2</v>
      </c>
      <c r="L6572" t="s">
        <v>13</v>
      </c>
    </row>
    <row r="6573" spans="1:12" hidden="1" x14ac:dyDescent="0.3">
      <c r="A6573">
        <v>73</v>
      </c>
      <c r="B6573">
        <v>202</v>
      </c>
      <c r="C6573">
        <v>1</v>
      </c>
      <c r="D6573">
        <v>24</v>
      </c>
      <c r="E6573" t="s">
        <v>12</v>
      </c>
      <c r="F6573">
        <v>10</v>
      </c>
      <c r="G6573">
        <v>6</v>
      </c>
      <c r="J6573" s="1">
        <f t="shared" si="1468"/>
        <v>7.8539816339744835E-3</v>
      </c>
      <c r="K6573" s="2">
        <f t="shared" si="1476"/>
        <v>2.7649101142956961E-2</v>
      </c>
      <c r="L6573" t="s">
        <v>13</v>
      </c>
    </row>
    <row r="6574" spans="1:12" hidden="1" x14ac:dyDescent="0.3">
      <c r="A6574">
        <v>73</v>
      </c>
      <c r="B6574">
        <v>202</v>
      </c>
      <c r="C6574">
        <v>1</v>
      </c>
      <c r="D6574">
        <v>24</v>
      </c>
      <c r="E6574" t="s">
        <v>18</v>
      </c>
      <c r="F6574">
        <v>5</v>
      </c>
      <c r="G6574">
        <v>6</v>
      </c>
      <c r="J6574" s="1">
        <f t="shared" si="1468"/>
        <v>1.9634954084936209E-3</v>
      </c>
      <c r="K6574" s="2">
        <f>EXP(-9.81042+1.86563*LN(F6574)+1.0563*LN(G6574))</f>
        <v>7.3344795804612326E-3</v>
      </c>
      <c r="L6574" t="s">
        <v>13</v>
      </c>
    </row>
    <row r="6575" spans="1:12" hidden="1" x14ac:dyDescent="0.3">
      <c r="A6575">
        <v>73</v>
      </c>
      <c r="B6575">
        <v>202</v>
      </c>
      <c r="C6575">
        <v>1</v>
      </c>
      <c r="D6575">
        <v>10</v>
      </c>
      <c r="E6575" t="s">
        <v>12</v>
      </c>
      <c r="F6575">
        <v>5</v>
      </c>
      <c r="G6575">
        <v>3</v>
      </c>
      <c r="J6575" s="1">
        <f t="shared" si="1468"/>
        <v>1.9634954084936209E-3</v>
      </c>
      <c r="K6575" s="2">
        <f t="shared" ref="K6575:K6576" si="1477">EXP(-9.7663+1.83097*LN(F6575)+1.09511*LN(G6575))</f>
        <v>3.6378364277704512E-3</v>
      </c>
      <c r="L6575" t="s">
        <v>13</v>
      </c>
    </row>
    <row r="6576" spans="1:12" hidden="1" x14ac:dyDescent="0.3">
      <c r="A6576">
        <v>73</v>
      </c>
      <c r="B6576">
        <v>202</v>
      </c>
      <c r="C6576">
        <v>1</v>
      </c>
      <c r="D6576">
        <v>10</v>
      </c>
      <c r="E6576" t="s">
        <v>12</v>
      </c>
      <c r="F6576">
        <v>5</v>
      </c>
      <c r="G6576">
        <v>3</v>
      </c>
      <c r="J6576" s="1">
        <f t="shared" si="1468"/>
        <v>1.9634954084936209E-3</v>
      </c>
      <c r="K6576" s="2">
        <f t="shared" si="1477"/>
        <v>3.6378364277704512E-3</v>
      </c>
      <c r="L6576" t="s">
        <v>13</v>
      </c>
    </row>
    <row r="6577" spans="1:12" hidden="1" x14ac:dyDescent="0.3">
      <c r="A6577">
        <v>73</v>
      </c>
      <c r="B6577">
        <v>202</v>
      </c>
      <c r="C6577">
        <v>1</v>
      </c>
      <c r="D6577">
        <v>24</v>
      </c>
      <c r="E6577" t="s">
        <v>18</v>
      </c>
      <c r="F6577">
        <v>10</v>
      </c>
      <c r="G6577">
        <v>6</v>
      </c>
      <c r="J6577" s="1">
        <f t="shared" si="1468"/>
        <v>7.8539816339744835E-3</v>
      </c>
      <c r="K6577" s="2">
        <f>EXP(-9.81042+1.86563*LN(F6577)+1.0563*LN(G6577))</f>
        <v>2.6728826664807165E-2</v>
      </c>
      <c r="L6577" t="s">
        <v>13</v>
      </c>
    </row>
    <row r="6578" spans="1:12" hidden="1" x14ac:dyDescent="0.3">
      <c r="A6578">
        <v>73</v>
      </c>
      <c r="B6578">
        <v>202</v>
      </c>
      <c r="C6578">
        <v>1</v>
      </c>
      <c r="D6578">
        <v>22</v>
      </c>
      <c r="E6578" t="s">
        <v>15</v>
      </c>
      <c r="F6578">
        <v>5</v>
      </c>
      <c r="G6578">
        <v>3</v>
      </c>
      <c r="J6578" s="1">
        <f t="shared" si="1468"/>
        <v>1.9634954084936209E-3</v>
      </c>
      <c r="K6578" s="2">
        <f t="shared" ref="K6578:K6582" si="1478">EXP(-9.7663+1.83097*LN(F6578)+1.09511*LN(G6578))</f>
        <v>3.6378364277704512E-3</v>
      </c>
      <c r="L6578" t="s">
        <v>13</v>
      </c>
    </row>
    <row r="6579" spans="1:12" hidden="1" x14ac:dyDescent="0.3">
      <c r="A6579">
        <v>73</v>
      </c>
      <c r="B6579">
        <v>202</v>
      </c>
      <c r="C6579">
        <v>1</v>
      </c>
      <c r="D6579">
        <v>24</v>
      </c>
      <c r="E6579" t="s">
        <v>12</v>
      </c>
      <c r="F6579">
        <v>15</v>
      </c>
      <c r="G6579">
        <v>6</v>
      </c>
      <c r="J6579" s="1">
        <f t="shared" si="1468"/>
        <v>1.7671458676442587E-2</v>
      </c>
      <c r="K6579" s="2">
        <f t="shared" si="1478"/>
        <v>5.8089659363338444E-2</v>
      </c>
      <c r="L6579" t="s">
        <v>13</v>
      </c>
    </row>
    <row r="6580" spans="1:12" hidden="1" x14ac:dyDescent="0.3">
      <c r="A6580">
        <v>73</v>
      </c>
      <c r="B6580">
        <v>202</v>
      </c>
      <c r="C6580">
        <v>1</v>
      </c>
      <c r="D6580">
        <v>24</v>
      </c>
      <c r="E6580" t="s">
        <v>12</v>
      </c>
      <c r="F6580">
        <v>10</v>
      </c>
      <c r="G6580">
        <v>6</v>
      </c>
      <c r="J6580" s="1">
        <f t="shared" si="1468"/>
        <v>7.8539816339744835E-3</v>
      </c>
      <c r="K6580" s="2">
        <f t="shared" si="1478"/>
        <v>2.7649101142956961E-2</v>
      </c>
      <c r="L6580" t="s">
        <v>13</v>
      </c>
    </row>
    <row r="6581" spans="1:12" hidden="1" x14ac:dyDescent="0.3">
      <c r="A6581">
        <v>73</v>
      </c>
      <c r="B6581">
        <v>202</v>
      </c>
      <c r="C6581">
        <v>1</v>
      </c>
      <c r="D6581">
        <v>24</v>
      </c>
      <c r="E6581" t="s">
        <v>12</v>
      </c>
      <c r="F6581">
        <v>10</v>
      </c>
      <c r="G6581">
        <v>6</v>
      </c>
      <c r="J6581" s="1">
        <f t="shared" si="1468"/>
        <v>7.8539816339744835E-3</v>
      </c>
      <c r="K6581" s="2">
        <f t="shared" si="1478"/>
        <v>2.7649101142956961E-2</v>
      </c>
      <c r="L6581" t="s">
        <v>13</v>
      </c>
    </row>
    <row r="6582" spans="1:12" hidden="1" x14ac:dyDescent="0.3">
      <c r="A6582">
        <v>73</v>
      </c>
      <c r="B6582">
        <v>202</v>
      </c>
      <c r="C6582">
        <v>1</v>
      </c>
      <c r="D6582">
        <v>24</v>
      </c>
      <c r="E6582" t="s">
        <v>12</v>
      </c>
      <c r="F6582">
        <v>15</v>
      </c>
      <c r="G6582">
        <v>6</v>
      </c>
      <c r="J6582" s="1">
        <f t="shared" si="1468"/>
        <v>1.7671458676442587E-2</v>
      </c>
      <c r="K6582" s="2">
        <f t="shared" si="1478"/>
        <v>5.8089659363338444E-2</v>
      </c>
      <c r="L6582" t="s">
        <v>13</v>
      </c>
    </row>
    <row r="6583" spans="1:12" hidden="1" x14ac:dyDescent="0.3">
      <c r="A6583">
        <v>73</v>
      </c>
      <c r="B6583">
        <v>202</v>
      </c>
      <c r="C6583">
        <v>1</v>
      </c>
      <c r="D6583">
        <v>24</v>
      </c>
      <c r="E6583" t="s">
        <v>18</v>
      </c>
      <c r="F6583">
        <v>15</v>
      </c>
      <c r="G6583">
        <v>6</v>
      </c>
      <c r="J6583" s="1">
        <f t="shared" si="1468"/>
        <v>1.7671458676442587E-2</v>
      </c>
      <c r="K6583" s="2">
        <f t="shared" ref="K6583:K6584" si="1479">EXP(-9.81042+1.86563*LN(F6583)+1.0563*LN(G6583))</f>
        <v>5.6950957515054322E-2</v>
      </c>
      <c r="L6583" t="s">
        <v>13</v>
      </c>
    </row>
    <row r="6584" spans="1:12" hidden="1" x14ac:dyDescent="0.3">
      <c r="A6584">
        <v>73</v>
      </c>
      <c r="B6584">
        <v>202</v>
      </c>
      <c r="C6584">
        <v>1</v>
      </c>
      <c r="D6584">
        <v>24</v>
      </c>
      <c r="E6584" t="s">
        <v>18</v>
      </c>
      <c r="F6584">
        <v>10</v>
      </c>
      <c r="G6584">
        <v>6</v>
      </c>
      <c r="J6584" s="1">
        <f t="shared" si="1468"/>
        <v>7.8539816339744835E-3</v>
      </c>
      <c r="K6584" s="2">
        <f t="shared" si="1479"/>
        <v>2.6728826664807165E-2</v>
      </c>
      <c r="L6584" t="s">
        <v>13</v>
      </c>
    </row>
    <row r="6585" spans="1:12" hidden="1" x14ac:dyDescent="0.3">
      <c r="A6585">
        <v>73</v>
      </c>
      <c r="B6585">
        <v>202</v>
      </c>
      <c r="C6585">
        <v>1</v>
      </c>
      <c r="D6585">
        <v>24</v>
      </c>
      <c r="E6585" t="s">
        <v>12</v>
      </c>
      <c r="F6585">
        <v>5</v>
      </c>
      <c r="G6585">
        <v>6</v>
      </c>
      <c r="J6585" s="1">
        <f t="shared" si="1468"/>
        <v>1.9634954084936209E-3</v>
      </c>
      <c r="K6585" s="2">
        <f>EXP(-9.7663+1.83097*LN(F6585)+1.09511*LN(G6585))</f>
        <v>7.7714870209617563E-3</v>
      </c>
      <c r="L6585" t="s">
        <v>13</v>
      </c>
    </row>
    <row r="6586" spans="1:12" hidden="1" x14ac:dyDescent="0.3">
      <c r="A6586">
        <v>73</v>
      </c>
      <c r="B6586">
        <v>202</v>
      </c>
      <c r="C6586">
        <v>1</v>
      </c>
      <c r="D6586">
        <v>24</v>
      </c>
      <c r="E6586" t="s">
        <v>18</v>
      </c>
      <c r="F6586">
        <v>10</v>
      </c>
      <c r="G6586">
        <v>5</v>
      </c>
      <c r="J6586" s="1">
        <f t="shared" si="1468"/>
        <v>7.8539816339744835E-3</v>
      </c>
      <c r="K6586" s="2">
        <f>EXP(-9.81042+1.86563*LN(F6586)+1.0563*LN(G6586))</f>
        <v>2.2046555420420225E-2</v>
      </c>
      <c r="L6586" t="s">
        <v>13</v>
      </c>
    </row>
    <row r="6587" spans="1:12" hidden="1" x14ac:dyDescent="0.3">
      <c r="A6587">
        <v>73</v>
      </c>
      <c r="B6587">
        <v>202</v>
      </c>
      <c r="C6587">
        <v>1</v>
      </c>
      <c r="D6587">
        <v>24</v>
      </c>
      <c r="E6587" t="s">
        <v>12</v>
      </c>
      <c r="F6587">
        <v>10</v>
      </c>
      <c r="G6587">
        <v>6</v>
      </c>
      <c r="J6587" s="1">
        <f t="shared" si="1468"/>
        <v>7.8539816339744835E-3</v>
      </c>
      <c r="K6587" s="2">
        <f t="shared" ref="K6587:K6589" si="1480">EXP(-9.7663+1.83097*LN(F6587)+1.09511*LN(G6587))</f>
        <v>2.7649101142956961E-2</v>
      </c>
      <c r="L6587" t="s">
        <v>13</v>
      </c>
    </row>
    <row r="6588" spans="1:12" hidden="1" x14ac:dyDescent="0.3">
      <c r="A6588">
        <v>73</v>
      </c>
      <c r="B6588">
        <v>202</v>
      </c>
      <c r="C6588">
        <v>1</v>
      </c>
      <c r="D6588">
        <v>24</v>
      </c>
      <c r="E6588" t="s">
        <v>12</v>
      </c>
      <c r="F6588">
        <v>10</v>
      </c>
      <c r="G6588">
        <v>6</v>
      </c>
      <c r="J6588" s="1">
        <f t="shared" si="1468"/>
        <v>7.8539816339744835E-3</v>
      </c>
      <c r="K6588" s="2">
        <f t="shared" si="1480"/>
        <v>2.7649101142956961E-2</v>
      </c>
      <c r="L6588" t="s">
        <v>13</v>
      </c>
    </row>
    <row r="6589" spans="1:12" hidden="1" x14ac:dyDescent="0.3">
      <c r="A6589">
        <v>73</v>
      </c>
      <c r="B6589">
        <v>202</v>
      </c>
      <c r="C6589">
        <v>1</v>
      </c>
      <c r="D6589">
        <v>24</v>
      </c>
      <c r="E6589" t="s">
        <v>12</v>
      </c>
      <c r="F6589">
        <v>15</v>
      </c>
      <c r="G6589">
        <v>6</v>
      </c>
      <c r="J6589" s="1">
        <f t="shared" si="1468"/>
        <v>1.7671458676442587E-2</v>
      </c>
      <c r="K6589" s="2">
        <f t="shared" si="1480"/>
        <v>5.8089659363338444E-2</v>
      </c>
      <c r="L6589" t="s">
        <v>13</v>
      </c>
    </row>
    <row r="6590" spans="1:12" hidden="1" x14ac:dyDescent="0.3">
      <c r="A6590">
        <v>73</v>
      </c>
      <c r="B6590">
        <v>202</v>
      </c>
      <c r="C6590">
        <v>1</v>
      </c>
      <c r="D6590">
        <v>24</v>
      </c>
      <c r="E6590" t="s">
        <v>18</v>
      </c>
      <c r="F6590">
        <v>15</v>
      </c>
      <c r="G6590">
        <v>6</v>
      </c>
      <c r="J6590" s="1">
        <f t="shared" si="1468"/>
        <v>1.7671458676442587E-2</v>
      </c>
      <c r="K6590" s="2">
        <f>EXP(-9.81042+1.86563*LN(F6590)+1.0563*LN(G6590))</f>
        <v>5.6950957515054322E-2</v>
      </c>
      <c r="L6590" t="s">
        <v>13</v>
      </c>
    </row>
    <row r="6591" spans="1:12" hidden="1" x14ac:dyDescent="0.3">
      <c r="A6591">
        <v>73</v>
      </c>
      <c r="B6591">
        <v>202</v>
      </c>
      <c r="C6591">
        <v>1</v>
      </c>
      <c r="D6591">
        <v>24</v>
      </c>
      <c r="E6591" t="s">
        <v>12</v>
      </c>
      <c r="F6591">
        <v>15</v>
      </c>
      <c r="G6591">
        <v>6</v>
      </c>
      <c r="J6591" s="1">
        <f t="shared" si="1468"/>
        <v>1.7671458676442587E-2</v>
      </c>
      <c r="K6591" s="2">
        <f>EXP(-9.7663+1.83097*LN(F6591)+1.09511*LN(G6591))</f>
        <v>5.8089659363338444E-2</v>
      </c>
      <c r="L6591" t="s">
        <v>13</v>
      </c>
    </row>
    <row r="6592" spans="1:12" hidden="1" x14ac:dyDescent="0.3">
      <c r="A6592">
        <v>73</v>
      </c>
      <c r="B6592">
        <v>202</v>
      </c>
      <c r="C6592">
        <v>1</v>
      </c>
      <c r="D6592">
        <v>24</v>
      </c>
      <c r="E6592" t="s">
        <v>18</v>
      </c>
      <c r="F6592">
        <v>10</v>
      </c>
      <c r="G6592">
        <v>6</v>
      </c>
      <c r="J6592" s="1">
        <f t="shared" si="1468"/>
        <v>7.8539816339744835E-3</v>
      </c>
      <c r="K6592" s="2">
        <f>EXP(-9.81042+1.86563*LN(F6592)+1.0563*LN(G6592))</f>
        <v>2.6728826664807165E-2</v>
      </c>
      <c r="L6592" t="s">
        <v>13</v>
      </c>
    </row>
    <row r="6593" spans="1:12" hidden="1" x14ac:dyDescent="0.3">
      <c r="A6593">
        <v>58</v>
      </c>
      <c r="B6593">
        <v>191</v>
      </c>
      <c r="C6593">
        <v>1</v>
      </c>
      <c r="D6593">
        <v>24</v>
      </c>
      <c r="E6593" t="s">
        <v>12</v>
      </c>
      <c r="F6593">
        <v>10</v>
      </c>
      <c r="G6593">
        <v>6</v>
      </c>
      <c r="J6593" s="1">
        <f t="shared" si="1468"/>
        <v>7.8539816339744835E-3</v>
      </c>
      <c r="K6593" s="2">
        <f t="shared" ref="K6593:K6594" si="1481">EXP(-9.7663+1.83097*LN(F6593)+1.09511*LN(G6593))</f>
        <v>2.7649101142956961E-2</v>
      </c>
      <c r="L6593" t="s">
        <v>13</v>
      </c>
    </row>
    <row r="6594" spans="1:12" hidden="1" x14ac:dyDescent="0.3">
      <c r="A6594">
        <v>58</v>
      </c>
      <c r="B6594">
        <v>191</v>
      </c>
      <c r="C6594">
        <v>1</v>
      </c>
      <c r="D6594">
        <v>24</v>
      </c>
      <c r="E6594" t="s">
        <v>12</v>
      </c>
      <c r="F6594">
        <v>15</v>
      </c>
      <c r="G6594">
        <v>6</v>
      </c>
      <c r="J6594" s="1">
        <f t="shared" si="1468"/>
        <v>1.7671458676442587E-2</v>
      </c>
      <c r="K6594" s="2">
        <f t="shared" si="1481"/>
        <v>5.8089659363338444E-2</v>
      </c>
      <c r="L6594" t="s">
        <v>13</v>
      </c>
    </row>
    <row r="6595" spans="1:12" hidden="1" x14ac:dyDescent="0.3">
      <c r="A6595">
        <v>58</v>
      </c>
      <c r="B6595">
        <v>191</v>
      </c>
      <c r="C6595">
        <v>1</v>
      </c>
      <c r="D6595">
        <v>24</v>
      </c>
      <c r="E6595" t="s">
        <v>18</v>
      </c>
      <c r="F6595">
        <v>15</v>
      </c>
      <c r="G6595">
        <v>6</v>
      </c>
      <c r="J6595" s="1">
        <f t="shared" ref="J6595:J6658" si="1482">((F6595*F6595/10000)*(PI()/4*C6595))</f>
        <v>1.7671458676442587E-2</v>
      </c>
      <c r="K6595" s="2">
        <f t="shared" ref="K6595:K6596" si="1483">EXP(-9.81042+1.86563*LN(F6595)+1.0563*LN(G6595))</f>
        <v>5.6950957515054322E-2</v>
      </c>
      <c r="L6595" t="s">
        <v>13</v>
      </c>
    </row>
    <row r="6596" spans="1:12" hidden="1" x14ac:dyDescent="0.3">
      <c r="A6596">
        <v>58</v>
      </c>
      <c r="B6596">
        <v>191</v>
      </c>
      <c r="C6596">
        <v>1</v>
      </c>
      <c r="D6596">
        <v>24</v>
      </c>
      <c r="E6596" t="s">
        <v>18</v>
      </c>
      <c r="F6596">
        <v>10</v>
      </c>
      <c r="G6596">
        <v>6</v>
      </c>
      <c r="J6596" s="1">
        <f t="shared" si="1482"/>
        <v>7.8539816339744835E-3</v>
      </c>
      <c r="K6596" s="2">
        <f t="shared" si="1483"/>
        <v>2.6728826664807165E-2</v>
      </c>
      <c r="L6596" t="s">
        <v>13</v>
      </c>
    </row>
    <row r="6597" spans="1:12" hidden="1" x14ac:dyDescent="0.3">
      <c r="A6597">
        <v>58</v>
      </c>
      <c r="B6597">
        <v>191</v>
      </c>
      <c r="C6597">
        <v>1</v>
      </c>
      <c r="D6597">
        <v>24</v>
      </c>
      <c r="E6597" t="s">
        <v>12</v>
      </c>
      <c r="F6597">
        <v>5</v>
      </c>
      <c r="G6597">
        <v>6</v>
      </c>
      <c r="J6597" s="1">
        <f t="shared" si="1482"/>
        <v>1.9634954084936209E-3</v>
      </c>
      <c r="K6597" s="2">
        <f>EXP(-9.7663+1.83097*LN(F6597)+1.09511*LN(G6597))</f>
        <v>7.7714870209617563E-3</v>
      </c>
      <c r="L6597" t="s">
        <v>13</v>
      </c>
    </row>
    <row r="6598" spans="1:12" hidden="1" x14ac:dyDescent="0.3">
      <c r="A6598">
        <v>58</v>
      </c>
      <c r="B6598">
        <v>191</v>
      </c>
      <c r="C6598">
        <v>1</v>
      </c>
      <c r="D6598">
        <v>24</v>
      </c>
      <c r="E6598" t="s">
        <v>18</v>
      </c>
      <c r="F6598">
        <v>10</v>
      </c>
      <c r="G6598">
        <v>5</v>
      </c>
      <c r="J6598" s="1">
        <f t="shared" si="1482"/>
        <v>7.8539816339744835E-3</v>
      </c>
      <c r="K6598" s="2">
        <f>EXP(-9.81042+1.86563*LN(F6598)+1.0563*LN(G6598))</f>
        <v>2.2046555420420225E-2</v>
      </c>
      <c r="L6598" t="s">
        <v>13</v>
      </c>
    </row>
    <row r="6599" spans="1:12" hidden="1" x14ac:dyDescent="0.3">
      <c r="A6599">
        <v>58</v>
      </c>
      <c r="B6599">
        <v>191</v>
      </c>
      <c r="C6599">
        <v>1</v>
      </c>
      <c r="D6599">
        <v>24</v>
      </c>
      <c r="E6599" t="s">
        <v>12</v>
      </c>
      <c r="F6599">
        <v>10</v>
      </c>
      <c r="G6599">
        <v>6</v>
      </c>
      <c r="J6599" s="1">
        <f t="shared" si="1482"/>
        <v>7.8539816339744835E-3</v>
      </c>
      <c r="K6599" s="2">
        <f t="shared" ref="K6599:K6601" si="1484">EXP(-9.7663+1.83097*LN(F6599)+1.09511*LN(G6599))</f>
        <v>2.7649101142956961E-2</v>
      </c>
      <c r="L6599" t="s">
        <v>13</v>
      </c>
    </row>
    <row r="6600" spans="1:12" hidden="1" x14ac:dyDescent="0.3">
      <c r="A6600">
        <v>58</v>
      </c>
      <c r="B6600">
        <v>191</v>
      </c>
      <c r="C6600">
        <v>1</v>
      </c>
      <c r="D6600">
        <v>24</v>
      </c>
      <c r="E6600" t="s">
        <v>12</v>
      </c>
      <c r="F6600">
        <v>10</v>
      </c>
      <c r="G6600">
        <v>6</v>
      </c>
      <c r="J6600" s="1">
        <f t="shared" si="1482"/>
        <v>7.8539816339744835E-3</v>
      </c>
      <c r="K6600" s="2">
        <f t="shared" si="1484"/>
        <v>2.7649101142956961E-2</v>
      </c>
      <c r="L6600" t="s">
        <v>13</v>
      </c>
    </row>
    <row r="6601" spans="1:12" hidden="1" x14ac:dyDescent="0.3">
      <c r="A6601">
        <v>58</v>
      </c>
      <c r="B6601">
        <v>191</v>
      </c>
      <c r="C6601">
        <v>1</v>
      </c>
      <c r="D6601">
        <v>24</v>
      </c>
      <c r="E6601" t="s">
        <v>12</v>
      </c>
      <c r="F6601">
        <v>15</v>
      </c>
      <c r="G6601">
        <v>6</v>
      </c>
      <c r="J6601" s="1">
        <f t="shared" si="1482"/>
        <v>1.7671458676442587E-2</v>
      </c>
      <c r="K6601" s="2">
        <f t="shared" si="1484"/>
        <v>5.8089659363338444E-2</v>
      </c>
      <c r="L6601" t="s">
        <v>13</v>
      </c>
    </row>
    <row r="6602" spans="1:12" hidden="1" x14ac:dyDescent="0.3">
      <c r="A6602">
        <v>58</v>
      </c>
      <c r="B6602">
        <v>191</v>
      </c>
      <c r="C6602">
        <v>1</v>
      </c>
      <c r="D6602">
        <v>24</v>
      </c>
      <c r="E6602" t="s">
        <v>18</v>
      </c>
      <c r="F6602">
        <v>15</v>
      </c>
      <c r="G6602">
        <v>6</v>
      </c>
      <c r="J6602" s="1">
        <f t="shared" si="1482"/>
        <v>1.7671458676442587E-2</v>
      </c>
      <c r="K6602" s="2">
        <f>EXP(-9.81042+1.86563*LN(F6602)+1.0563*LN(G6602))</f>
        <v>5.6950957515054322E-2</v>
      </c>
      <c r="L6602" t="s">
        <v>13</v>
      </c>
    </row>
    <row r="6603" spans="1:12" hidden="1" x14ac:dyDescent="0.3">
      <c r="A6603">
        <v>58</v>
      </c>
      <c r="B6603">
        <v>191</v>
      </c>
      <c r="C6603">
        <v>1</v>
      </c>
      <c r="D6603">
        <v>24</v>
      </c>
      <c r="E6603" t="s">
        <v>12</v>
      </c>
      <c r="F6603">
        <v>15</v>
      </c>
      <c r="G6603">
        <v>6</v>
      </c>
      <c r="J6603" s="1">
        <f t="shared" si="1482"/>
        <v>1.7671458676442587E-2</v>
      </c>
      <c r="K6603" s="2">
        <f>EXP(-9.7663+1.83097*LN(F6603)+1.09511*LN(G6603))</f>
        <v>5.8089659363338444E-2</v>
      </c>
      <c r="L6603" t="s">
        <v>13</v>
      </c>
    </row>
    <row r="6604" spans="1:12" hidden="1" x14ac:dyDescent="0.3">
      <c r="A6604">
        <v>58</v>
      </c>
      <c r="B6604">
        <v>191</v>
      </c>
      <c r="C6604">
        <v>1</v>
      </c>
      <c r="D6604">
        <v>2</v>
      </c>
      <c r="E6604" t="s">
        <v>16</v>
      </c>
      <c r="F6604">
        <v>15</v>
      </c>
      <c r="G6604">
        <v>10</v>
      </c>
      <c r="J6604" s="1">
        <f t="shared" si="1482"/>
        <v>1.7671458676442587E-2</v>
      </c>
      <c r="K6604" s="2">
        <f t="shared" ref="K6604:K6605" si="1485">EXP(-9.81042+1.86563*LN(F6604)+1.0563*LN(G6604))</f>
        <v>9.7687695493628809E-2</v>
      </c>
      <c r="L6604" t="s">
        <v>13</v>
      </c>
    </row>
    <row r="6605" spans="1:12" hidden="1" x14ac:dyDescent="0.3">
      <c r="A6605">
        <v>58</v>
      </c>
      <c r="B6605">
        <v>191</v>
      </c>
      <c r="C6605">
        <v>1</v>
      </c>
      <c r="D6605">
        <v>2</v>
      </c>
      <c r="E6605" t="s">
        <v>16</v>
      </c>
      <c r="F6605">
        <v>25</v>
      </c>
      <c r="G6605">
        <v>15</v>
      </c>
      <c r="H6605">
        <v>75</v>
      </c>
      <c r="I6605">
        <v>11</v>
      </c>
      <c r="J6605" s="1">
        <f t="shared" si="1482"/>
        <v>4.9087385212340517E-2</v>
      </c>
      <c r="K6605" s="2">
        <f t="shared" si="1485"/>
        <v>0.38880580831452366</v>
      </c>
      <c r="L6605" t="s">
        <v>17</v>
      </c>
    </row>
    <row r="6606" spans="1:12" hidden="1" x14ac:dyDescent="0.3">
      <c r="A6606">
        <v>58</v>
      </c>
      <c r="B6606">
        <v>191</v>
      </c>
      <c r="C6606">
        <v>1</v>
      </c>
      <c r="D6606">
        <v>14</v>
      </c>
      <c r="E6606" t="s">
        <v>14</v>
      </c>
      <c r="F6606">
        <v>5</v>
      </c>
      <c r="G6606">
        <v>3</v>
      </c>
      <c r="J6606" s="1">
        <f t="shared" si="1482"/>
        <v>1.9634954084936209E-3</v>
      </c>
      <c r="K6606" s="2">
        <f t="shared" ref="K6606:K6607" si="1486">EXP(-9.7663+1.83097*LN(F6606)+1.09511*LN(G6606))</f>
        <v>3.6378364277704512E-3</v>
      </c>
      <c r="L6606" t="s">
        <v>13</v>
      </c>
    </row>
    <row r="6607" spans="1:12" hidden="1" x14ac:dyDescent="0.3">
      <c r="A6607">
        <v>58</v>
      </c>
      <c r="B6607">
        <v>191</v>
      </c>
      <c r="C6607">
        <v>1</v>
      </c>
      <c r="D6607">
        <v>14</v>
      </c>
      <c r="E6607" t="s">
        <v>14</v>
      </c>
      <c r="F6607">
        <v>5</v>
      </c>
      <c r="G6607">
        <v>3</v>
      </c>
      <c r="J6607" s="1">
        <f t="shared" si="1482"/>
        <v>1.9634954084936209E-3</v>
      </c>
      <c r="K6607" s="2">
        <f t="shared" si="1486"/>
        <v>3.6378364277704512E-3</v>
      </c>
      <c r="L6607" t="s">
        <v>13</v>
      </c>
    </row>
    <row r="6608" spans="1:12" hidden="1" x14ac:dyDescent="0.3">
      <c r="A6608">
        <v>58</v>
      </c>
      <c r="B6608">
        <v>191</v>
      </c>
      <c r="C6608">
        <v>1</v>
      </c>
      <c r="D6608">
        <v>2</v>
      </c>
      <c r="E6608" t="s">
        <v>16</v>
      </c>
      <c r="F6608">
        <v>10</v>
      </c>
      <c r="G6608">
        <v>10</v>
      </c>
      <c r="J6608" s="1">
        <f t="shared" si="1482"/>
        <v>7.8539816339744835E-3</v>
      </c>
      <c r="K6608" s="2">
        <f>EXP(-9.81042+1.86563*LN(F6608)+1.0563*LN(G6608))</f>
        <v>4.5847824058857317E-2</v>
      </c>
      <c r="L6608" t="s">
        <v>13</v>
      </c>
    </row>
    <row r="6609" spans="1:12" hidden="1" x14ac:dyDescent="0.3">
      <c r="A6609">
        <v>58</v>
      </c>
      <c r="B6609">
        <v>191</v>
      </c>
      <c r="C6609">
        <v>1</v>
      </c>
      <c r="D6609">
        <v>24</v>
      </c>
      <c r="E6609" t="s">
        <v>12</v>
      </c>
      <c r="F6609">
        <v>10</v>
      </c>
      <c r="G6609">
        <v>6</v>
      </c>
      <c r="J6609" s="1">
        <f t="shared" si="1482"/>
        <v>7.8539816339744835E-3</v>
      </c>
      <c r="K6609" s="2">
        <f t="shared" ref="K6609:K6612" si="1487">EXP(-9.7663+1.83097*LN(F6609)+1.09511*LN(G6609))</f>
        <v>2.7649101142956961E-2</v>
      </c>
      <c r="L6609" t="s">
        <v>13</v>
      </c>
    </row>
    <row r="6610" spans="1:12" hidden="1" x14ac:dyDescent="0.3">
      <c r="A6610">
        <v>58</v>
      </c>
      <c r="B6610">
        <v>191</v>
      </c>
      <c r="C6610">
        <v>1</v>
      </c>
      <c r="D6610">
        <v>24</v>
      </c>
      <c r="E6610" t="s">
        <v>12</v>
      </c>
      <c r="F6610">
        <v>15</v>
      </c>
      <c r="G6610">
        <v>6</v>
      </c>
      <c r="J6610" s="1">
        <f t="shared" si="1482"/>
        <v>1.7671458676442587E-2</v>
      </c>
      <c r="K6610" s="2">
        <f t="shared" si="1487"/>
        <v>5.8089659363338444E-2</v>
      </c>
      <c r="L6610" t="s">
        <v>13</v>
      </c>
    </row>
    <row r="6611" spans="1:12" hidden="1" x14ac:dyDescent="0.3">
      <c r="A6611">
        <v>58</v>
      </c>
      <c r="B6611">
        <v>191</v>
      </c>
      <c r="C6611">
        <v>1</v>
      </c>
      <c r="D6611">
        <v>24</v>
      </c>
      <c r="E6611" t="s">
        <v>12</v>
      </c>
      <c r="F6611">
        <v>15</v>
      </c>
      <c r="G6611">
        <v>6</v>
      </c>
      <c r="J6611" s="1">
        <f t="shared" si="1482"/>
        <v>1.7671458676442587E-2</v>
      </c>
      <c r="K6611" s="2">
        <f t="shared" si="1487"/>
        <v>5.8089659363338444E-2</v>
      </c>
      <c r="L6611" t="s">
        <v>13</v>
      </c>
    </row>
    <row r="6612" spans="1:12" hidden="1" x14ac:dyDescent="0.3">
      <c r="A6612">
        <v>58</v>
      </c>
      <c r="B6612">
        <v>191</v>
      </c>
      <c r="C6612">
        <v>1</v>
      </c>
      <c r="D6612">
        <v>24</v>
      </c>
      <c r="E6612" t="s">
        <v>12</v>
      </c>
      <c r="F6612">
        <v>10</v>
      </c>
      <c r="G6612">
        <v>6</v>
      </c>
      <c r="J6612" s="1">
        <f t="shared" si="1482"/>
        <v>7.8539816339744835E-3</v>
      </c>
      <c r="K6612" s="2">
        <f t="shared" si="1487"/>
        <v>2.7649101142956961E-2</v>
      </c>
      <c r="L6612" t="s">
        <v>13</v>
      </c>
    </row>
    <row r="6613" spans="1:12" hidden="1" x14ac:dyDescent="0.3">
      <c r="A6613">
        <v>58</v>
      </c>
      <c r="B6613">
        <v>191</v>
      </c>
      <c r="C6613">
        <v>1</v>
      </c>
      <c r="D6613">
        <v>2</v>
      </c>
      <c r="E6613" t="s">
        <v>16</v>
      </c>
      <c r="F6613">
        <v>10</v>
      </c>
      <c r="G6613">
        <v>10</v>
      </c>
      <c r="J6613" s="1">
        <f t="shared" si="1482"/>
        <v>7.8539816339744835E-3</v>
      </c>
      <c r="K6613" s="2">
        <f>EXP(-9.81042+1.86563*LN(F6613)+1.0563*LN(G6613))</f>
        <v>4.5847824058857317E-2</v>
      </c>
      <c r="L6613" t="s">
        <v>13</v>
      </c>
    </row>
    <row r="6614" spans="1:12" hidden="1" x14ac:dyDescent="0.3">
      <c r="A6614">
        <v>58</v>
      </c>
      <c r="B6614">
        <v>191</v>
      </c>
      <c r="C6614">
        <v>1</v>
      </c>
      <c r="D6614">
        <v>10</v>
      </c>
      <c r="E6614" t="s">
        <v>12</v>
      </c>
      <c r="F6614">
        <v>5</v>
      </c>
      <c r="G6614">
        <v>3</v>
      </c>
      <c r="J6614" s="1">
        <f t="shared" si="1482"/>
        <v>1.9634954084936209E-3</v>
      </c>
      <c r="K6614" s="2">
        <f>EXP(-9.7663+1.83097*LN(F6614)+1.09511*LN(G6614))</f>
        <v>3.6378364277704512E-3</v>
      </c>
      <c r="L6614" t="s">
        <v>13</v>
      </c>
    </row>
    <row r="6615" spans="1:12" hidden="1" x14ac:dyDescent="0.3">
      <c r="A6615">
        <v>58</v>
      </c>
      <c r="B6615">
        <v>191</v>
      </c>
      <c r="C6615">
        <v>1</v>
      </c>
      <c r="D6615">
        <v>24</v>
      </c>
      <c r="E6615" t="s">
        <v>18</v>
      </c>
      <c r="F6615">
        <v>5</v>
      </c>
      <c r="G6615">
        <v>3</v>
      </c>
      <c r="J6615" s="1">
        <f t="shared" si="1482"/>
        <v>1.9634954084936209E-3</v>
      </c>
      <c r="K6615" s="2">
        <f t="shared" ref="K6615:K6616" si="1488">EXP(-9.81042+1.86563*LN(F6615)+1.0563*LN(G6615))</f>
        <v>3.5268851656513989E-3</v>
      </c>
      <c r="L6615" t="s">
        <v>13</v>
      </c>
    </row>
    <row r="6616" spans="1:12" hidden="1" x14ac:dyDescent="0.3">
      <c r="A6616">
        <v>58</v>
      </c>
      <c r="B6616">
        <v>191</v>
      </c>
      <c r="C6616">
        <v>1</v>
      </c>
      <c r="D6616">
        <v>24</v>
      </c>
      <c r="E6616" t="s">
        <v>18</v>
      </c>
      <c r="F6616">
        <v>10</v>
      </c>
      <c r="G6616">
        <v>6</v>
      </c>
      <c r="J6616" s="1">
        <f t="shared" si="1482"/>
        <v>7.8539816339744835E-3</v>
      </c>
      <c r="K6616" s="2">
        <f t="shared" si="1488"/>
        <v>2.6728826664807165E-2</v>
      </c>
      <c r="L6616" t="s">
        <v>13</v>
      </c>
    </row>
    <row r="6617" spans="1:12" hidden="1" x14ac:dyDescent="0.3">
      <c r="A6617">
        <v>58</v>
      </c>
      <c r="B6617">
        <v>191</v>
      </c>
      <c r="C6617">
        <v>1</v>
      </c>
      <c r="D6617">
        <v>22</v>
      </c>
      <c r="E6617" t="s">
        <v>15</v>
      </c>
      <c r="F6617">
        <v>5</v>
      </c>
      <c r="G6617">
        <v>3</v>
      </c>
      <c r="J6617" s="1">
        <f t="shared" si="1482"/>
        <v>1.9634954084936209E-3</v>
      </c>
      <c r="K6617" s="2">
        <f t="shared" ref="K6617:K6620" si="1489">EXP(-9.7663+1.83097*LN(F6617)+1.09511*LN(G6617))</f>
        <v>3.6378364277704512E-3</v>
      </c>
      <c r="L6617" t="s">
        <v>13</v>
      </c>
    </row>
    <row r="6618" spans="1:12" hidden="1" x14ac:dyDescent="0.3">
      <c r="A6618">
        <v>58</v>
      </c>
      <c r="B6618">
        <v>191</v>
      </c>
      <c r="C6618">
        <v>1</v>
      </c>
      <c r="D6618">
        <v>24</v>
      </c>
      <c r="E6618" t="s">
        <v>12</v>
      </c>
      <c r="F6618">
        <v>15</v>
      </c>
      <c r="G6618">
        <v>6</v>
      </c>
      <c r="J6618" s="1">
        <f t="shared" si="1482"/>
        <v>1.7671458676442587E-2</v>
      </c>
      <c r="K6618" s="2">
        <f t="shared" si="1489"/>
        <v>5.8089659363338444E-2</v>
      </c>
      <c r="L6618" t="s">
        <v>13</v>
      </c>
    </row>
    <row r="6619" spans="1:12" hidden="1" x14ac:dyDescent="0.3">
      <c r="A6619">
        <v>58</v>
      </c>
      <c r="B6619">
        <v>191</v>
      </c>
      <c r="C6619">
        <v>1</v>
      </c>
      <c r="D6619">
        <v>24</v>
      </c>
      <c r="E6619" t="s">
        <v>12</v>
      </c>
      <c r="F6619">
        <v>10</v>
      </c>
      <c r="G6619">
        <v>6</v>
      </c>
      <c r="J6619" s="1">
        <f t="shared" si="1482"/>
        <v>7.8539816339744835E-3</v>
      </c>
      <c r="K6619" s="2">
        <f t="shared" si="1489"/>
        <v>2.7649101142956961E-2</v>
      </c>
      <c r="L6619" t="s">
        <v>13</v>
      </c>
    </row>
    <row r="6620" spans="1:12" hidden="1" x14ac:dyDescent="0.3">
      <c r="A6620">
        <v>58</v>
      </c>
      <c r="B6620">
        <v>191</v>
      </c>
      <c r="C6620">
        <v>1</v>
      </c>
      <c r="D6620">
        <v>24</v>
      </c>
      <c r="E6620" t="s">
        <v>12</v>
      </c>
      <c r="F6620">
        <v>10</v>
      </c>
      <c r="G6620">
        <v>6</v>
      </c>
      <c r="J6620" s="1">
        <f t="shared" si="1482"/>
        <v>7.8539816339744835E-3</v>
      </c>
      <c r="K6620" s="2">
        <f t="shared" si="1489"/>
        <v>2.7649101142956961E-2</v>
      </c>
      <c r="L6620" t="s">
        <v>13</v>
      </c>
    </row>
    <row r="6621" spans="1:12" hidden="1" x14ac:dyDescent="0.3">
      <c r="A6621">
        <v>58</v>
      </c>
      <c r="B6621">
        <v>191</v>
      </c>
      <c r="C6621">
        <v>1</v>
      </c>
      <c r="D6621">
        <v>24</v>
      </c>
      <c r="E6621" t="s">
        <v>18</v>
      </c>
      <c r="F6621">
        <v>5</v>
      </c>
      <c r="G6621">
        <v>6</v>
      </c>
      <c r="J6621" s="1">
        <f t="shared" si="1482"/>
        <v>1.9634954084936209E-3</v>
      </c>
      <c r="K6621" s="2">
        <f>EXP(-9.81042+1.86563*LN(F6621)+1.0563*LN(G6621))</f>
        <v>7.3344795804612326E-3</v>
      </c>
      <c r="L6621" t="s">
        <v>13</v>
      </c>
    </row>
    <row r="6622" spans="1:12" hidden="1" x14ac:dyDescent="0.3">
      <c r="A6622">
        <v>58</v>
      </c>
      <c r="B6622">
        <v>191</v>
      </c>
      <c r="C6622">
        <v>1</v>
      </c>
      <c r="D6622">
        <v>10</v>
      </c>
      <c r="E6622" t="s">
        <v>12</v>
      </c>
      <c r="F6622">
        <v>5</v>
      </c>
      <c r="G6622">
        <v>3</v>
      </c>
      <c r="J6622" s="1">
        <f t="shared" si="1482"/>
        <v>1.9634954084936209E-3</v>
      </c>
      <c r="K6622" s="2">
        <f>EXP(-9.7663+1.83097*LN(F6622)+1.09511*LN(G6622))</f>
        <v>3.6378364277704512E-3</v>
      </c>
      <c r="L6622" t="s">
        <v>13</v>
      </c>
    </row>
    <row r="6623" spans="1:12" hidden="1" x14ac:dyDescent="0.3">
      <c r="A6623">
        <v>58</v>
      </c>
      <c r="B6623">
        <v>191</v>
      </c>
      <c r="C6623">
        <v>1</v>
      </c>
      <c r="D6623">
        <v>24</v>
      </c>
      <c r="E6623" t="s">
        <v>18</v>
      </c>
      <c r="F6623">
        <v>5</v>
      </c>
      <c r="G6623">
        <v>3</v>
      </c>
      <c r="J6623" s="1">
        <f t="shared" si="1482"/>
        <v>1.9634954084936209E-3</v>
      </c>
      <c r="K6623" s="2">
        <f t="shared" ref="K6623:K6624" si="1490">EXP(-9.81042+1.86563*LN(F6623)+1.0563*LN(G6623))</f>
        <v>3.5268851656513989E-3</v>
      </c>
      <c r="L6623" t="s">
        <v>13</v>
      </c>
    </row>
    <row r="6624" spans="1:12" hidden="1" x14ac:dyDescent="0.3">
      <c r="A6624">
        <v>58</v>
      </c>
      <c r="B6624">
        <v>191</v>
      </c>
      <c r="C6624">
        <v>1</v>
      </c>
      <c r="D6624">
        <v>24</v>
      </c>
      <c r="E6624" t="s">
        <v>18</v>
      </c>
      <c r="F6624">
        <v>10</v>
      </c>
      <c r="G6624">
        <v>6</v>
      </c>
      <c r="J6624" s="1">
        <f t="shared" si="1482"/>
        <v>7.8539816339744835E-3</v>
      </c>
      <c r="K6624" s="2">
        <f t="shared" si="1490"/>
        <v>2.6728826664807165E-2</v>
      </c>
      <c r="L6624" t="s">
        <v>13</v>
      </c>
    </row>
    <row r="6625" spans="1:12" hidden="1" x14ac:dyDescent="0.3">
      <c r="A6625">
        <v>58</v>
      </c>
      <c r="B6625">
        <v>191</v>
      </c>
      <c r="C6625">
        <v>1</v>
      </c>
      <c r="D6625">
        <v>22</v>
      </c>
      <c r="E6625" t="s">
        <v>15</v>
      </c>
      <c r="F6625">
        <v>5</v>
      </c>
      <c r="G6625">
        <v>3</v>
      </c>
      <c r="J6625" s="1">
        <f t="shared" si="1482"/>
        <v>1.9634954084936209E-3</v>
      </c>
      <c r="K6625" s="2">
        <f t="shared" ref="K6625:K6627" si="1491">EXP(-9.7663+1.83097*LN(F6625)+1.09511*LN(G6625))</f>
        <v>3.6378364277704512E-3</v>
      </c>
      <c r="L6625" t="s">
        <v>13</v>
      </c>
    </row>
    <row r="6626" spans="1:12" hidden="1" x14ac:dyDescent="0.3">
      <c r="A6626">
        <v>58</v>
      </c>
      <c r="B6626">
        <v>191</v>
      </c>
      <c r="C6626">
        <v>1</v>
      </c>
      <c r="D6626">
        <v>14</v>
      </c>
      <c r="E6626" t="s">
        <v>14</v>
      </c>
      <c r="F6626">
        <v>5</v>
      </c>
      <c r="G6626">
        <v>3</v>
      </c>
      <c r="J6626" s="1">
        <f t="shared" si="1482"/>
        <v>1.9634954084936209E-3</v>
      </c>
      <c r="K6626" s="2">
        <f t="shared" si="1491"/>
        <v>3.6378364277704512E-3</v>
      </c>
      <c r="L6626" t="s">
        <v>13</v>
      </c>
    </row>
    <row r="6627" spans="1:12" hidden="1" x14ac:dyDescent="0.3">
      <c r="A6627">
        <v>58</v>
      </c>
      <c r="B6627">
        <v>191</v>
      </c>
      <c r="C6627">
        <v>1</v>
      </c>
      <c r="D6627">
        <v>14</v>
      </c>
      <c r="E6627" t="s">
        <v>14</v>
      </c>
      <c r="F6627">
        <v>5</v>
      </c>
      <c r="G6627">
        <v>3</v>
      </c>
      <c r="J6627" s="1">
        <f t="shared" si="1482"/>
        <v>1.9634954084936209E-3</v>
      </c>
      <c r="K6627" s="2">
        <f t="shared" si="1491"/>
        <v>3.6378364277704512E-3</v>
      </c>
      <c r="L6627" t="s">
        <v>13</v>
      </c>
    </row>
    <row r="6628" spans="1:12" hidden="1" x14ac:dyDescent="0.3">
      <c r="A6628">
        <v>58</v>
      </c>
      <c r="B6628">
        <v>191</v>
      </c>
      <c r="C6628">
        <v>1</v>
      </c>
      <c r="D6628">
        <v>24</v>
      </c>
      <c r="E6628" t="s">
        <v>18</v>
      </c>
      <c r="F6628">
        <v>15</v>
      </c>
      <c r="G6628">
        <v>6</v>
      </c>
      <c r="J6628" s="1">
        <f t="shared" si="1482"/>
        <v>1.7671458676442587E-2</v>
      </c>
      <c r="K6628" s="2">
        <f t="shared" ref="K6628:K6629" si="1492">EXP(-9.81042+1.86563*LN(F6628)+1.0563*LN(G6628))</f>
        <v>5.6950957515054322E-2</v>
      </c>
      <c r="L6628" t="s">
        <v>13</v>
      </c>
    </row>
    <row r="6629" spans="1:12" hidden="1" x14ac:dyDescent="0.3">
      <c r="A6629">
        <v>58</v>
      </c>
      <c r="B6629">
        <v>192</v>
      </c>
      <c r="C6629">
        <v>1</v>
      </c>
      <c r="D6629">
        <v>24</v>
      </c>
      <c r="E6629" t="s">
        <v>18</v>
      </c>
      <c r="F6629">
        <v>5</v>
      </c>
      <c r="G6629">
        <v>6</v>
      </c>
      <c r="J6629" s="1">
        <f t="shared" si="1482"/>
        <v>1.9634954084936209E-3</v>
      </c>
      <c r="K6629" s="2">
        <f t="shared" si="1492"/>
        <v>7.3344795804612326E-3</v>
      </c>
      <c r="L6629" t="s">
        <v>13</v>
      </c>
    </row>
    <row r="6630" spans="1:12" hidden="1" x14ac:dyDescent="0.3">
      <c r="A6630">
        <v>58</v>
      </c>
      <c r="B6630">
        <v>192</v>
      </c>
      <c r="C6630">
        <v>1</v>
      </c>
      <c r="D6630">
        <v>10</v>
      </c>
      <c r="E6630" t="s">
        <v>12</v>
      </c>
      <c r="F6630">
        <v>5</v>
      </c>
      <c r="G6630">
        <v>3</v>
      </c>
      <c r="J6630" s="1">
        <f t="shared" si="1482"/>
        <v>1.9634954084936209E-3</v>
      </c>
      <c r="K6630" s="2">
        <f>EXP(-9.7663+1.83097*LN(F6630)+1.09511*LN(G6630))</f>
        <v>3.6378364277704512E-3</v>
      </c>
      <c r="L6630" t="s">
        <v>13</v>
      </c>
    </row>
    <row r="6631" spans="1:12" hidden="1" x14ac:dyDescent="0.3">
      <c r="A6631">
        <v>58</v>
      </c>
      <c r="B6631">
        <v>192</v>
      </c>
      <c r="C6631">
        <v>1</v>
      </c>
      <c r="D6631">
        <v>24</v>
      </c>
      <c r="E6631" t="s">
        <v>18</v>
      </c>
      <c r="F6631">
        <v>5</v>
      </c>
      <c r="G6631">
        <v>3</v>
      </c>
      <c r="J6631" s="1">
        <f t="shared" si="1482"/>
        <v>1.9634954084936209E-3</v>
      </c>
      <c r="K6631" s="2">
        <f t="shared" ref="K6631:K6632" si="1493">EXP(-9.81042+1.86563*LN(F6631)+1.0563*LN(G6631))</f>
        <v>3.5268851656513989E-3</v>
      </c>
      <c r="L6631" t="s">
        <v>13</v>
      </c>
    </row>
    <row r="6632" spans="1:12" hidden="1" x14ac:dyDescent="0.3">
      <c r="A6632">
        <v>58</v>
      </c>
      <c r="B6632">
        <v>192</v>
      </c>
      <c r="C6632">
        <v>1</v>
      </c>
      <c r="D6632">
        <v>24</v>
      </c>
      <c r="E6632" t="s">
        <v>18</v>
      </c>
      <c r="F6632">
        <v>10</v>
      </c>
      <c r="G6632">
        <v>6</v>
      </c>
      <c r="J6632" s="1">
        <f t="shared" si="1482"/>
        <v>7.8539816339744835E-3</v>
      </c>
      <c r="K6632" s="2">
        <f t="shared" si="1493"/>
        <v>2.6728826664807165E-2</v>
      </c>
      <c r="L6632" t="s">
        <v>13</v>
      </c>
    </row>
    <row r="6633" spans="1:12" hidden="1" x14ac:dyDescent="0.3">
      <c r="A6633">
        <v>58</v>
      </c>
      <c r="B6633">
        <v>192</v>
      </c>
      <c r="C6633">
        <v>1</v>
      </c>
      <c r="D6633">
        <v>22</v>
      </c>
      <c r="E6633" t="s">
        <v>15</v>
      </c>
      <c r="F6633">
        <v>5</v>
      </c>
      <c r="G6633">
        <v>3</v>
      </c>
      <c r="J6633" s="1">
        <f t="shared" si="1482"/>
        <v>1.9634954084936209E-3</v>
      </c>
      <c r="K6633" s="2">
        <f t="shared" ref="K6633:K6635" si="1494">EXP(-9.7663+1.83097*LN(F6633)+1.09511*LN(G6633))</f>
        <v>3.6378364277704512E-3</v>
      </c>
      <c r="L6633" t="s">
        <v>13</v>
      </c>
    </row>
    <row r="6634" spans="1:12" hidden="1" x14ac:dyDescent="0.3">
      <c r="A6634">
        <v>58</v>
      </c>
      <c r="B6634">
        <v>192</v>
      </c>
      <c r="C6634">
        <v>1</v>
      </c>
      <c r="D6634">
        <v>14</v>
      </c>
      <c r="E6634" t="s">
        <v>14</v>
      </c>
      <c r="F6634">
        <v>5</v>
      </c>
      <c r="G6634">
        <v>3</v>
      </c>
      <c r="J6634" s="1">
        <f t="shared" si="1482"/>
        <v>1.9634954084936209E-3</v>
      </c>
      <c r="K6634" s="2">
        <f t="shared" si="1494"/>
        <v>3.6378364277704512E-3</v>
      </c>
      <c r="L6634" t="s">
        <v>13</v>
      </c>
    </row>
    <row r="6635" spans="1:12" hidden="1" x14ac:dyDescent="0.3">
      <c r="A6635">
        <v>58</v>
      </c>
      <c r="B6635">
        <v>192</v>
      </c>
      <c r="C6635">
        <v>1</v>
      </c>
      <c r="D6635">
        <v>14</v>
      </c>
      <c r="E6635" t="s">
        <v>14</v>
      </c>
      <c r="F6635">
        <v>5</v>
      </c>
      <c r="G6635">
        <v>3</v>
      </c>
      <c r="J6635" s="1">
        <f t="shared" si="1482"/>
        <v>1.9634954084936209E-3</v>
      </c>
      <c r="K6635" s="2">
        <f t="shared" si="1494"/>
        <v>3.6378364277704512E-3</v>
      </c>
      <c r="L6635" t="s">
        <v>13</v>
      </c>
    </row>
    <row r="6636" spans="1:12" hidden="1" x14ac:dyDescent="0.3">
      <c r="A6636">
        <v>58</v>
      </c>
      <c r="B6636">
        <v>192</v>
      </c>
      <c r="C6636">
        <v>1</v>
      </c>
      <c r="D6636">
        <v>24</v>
      </c>
      <c r="E6636" t="s">
        <v>18</v>
      </c>
      <c r="F6636">
        <v>15</v>
      </c>
      <c r="G6636">
        <v>6</v>
      </c>
      <c r="J6636" s="1">
        <f t="shared" si="1482"/>
        <v>1.7671458676442587E-2</v>
      </c>
      <c r="K6636" s="2">
        <f t="shared" ref="K6636:K6637" si="1495">EXP(-9.81042+1.86563*LN(F6636)+1.0563*LN(G6636))</f>
        <v>5.6950957515054322E-2</v>
      </c>
      <c r="L6636" t="s">
        <v>13</v>
      </c>
    </row>
    <row r="6637" spans="1:12" hidden="1" x14ac:dyDescent="0.3">
      <c r="A6637">
        <v>58</v>
      </c>
      <c r="B6637">
        <v>192</v>
      </c>
      <c r="C6637">
        <v>1</v>
      </c>
      <c r="D6637">
        <v>24</v>
      </c>
      <c r="E6637" t="s">
        <v>18</v>
      </c>
      <c r="F6637">
        <v>10</v>
      </c>
      <c r="G6637">
        <v>6</v>
      </c>
      <c r="J6637" s="1">
        <f t="shared" si="1482"/>
        <v>7.8539816339744835E-3</v>
      </c>
      <c r="K6637" s="2">
        <f t="shared" si="1495"/>
        <v>2.6728826664807165E-2</v>
      </c>
      <c r="L6637" t="s">
        <v>13</v>
      </c>
    </row>
    <row r="6638" spans="1:12" hidden="1" x14ac:dyDescent="0.3">
      <c r="A6638">
        <v>58</v>
      </c>
      <c r="B6638">
        <v>192</v>
      </c>
      <c r="C6638">
        <v>1</v>
      </c>
      <c r="D6638">
        <v>24</v>
      </c>
      <c r="E6638" t="s">
        <v>12</v>
      </c>
      <c r="F6638">
        <v>5</v>
      </c>
      <c r="G6638">
        <v>6</v>
      </c>
      <c r="J6638" s="1">
        <f t="shared" si="1482"/>
        <v>1.9634954084936209E-3</v>
      </c>
      <c r="K6638" s="2">
        <f>EXP(-9.7663+1.83097*LN(F6638)+1.09511*LN(G6638))</f>
        <v>7.7714870209617563E-3</v>
      </c>
      <c r="L6638" t="s">
        <v>13</v>
      </c>
    </row>
    <row r="6639" spans="1:12" hidden="1" x14ac:dyDescent="0.3">
      <c r="A6639">
        <v>58</v>
      </c>
      <c r="B6639">
        <v>192</v>
      </c>
      <c r="C6639">
        <v>1</v>
      </c>
      <c r="D6639">
        <v>24</v>
      </c>
      <c r="E6639" t="s">
        <v>18</v>
      </c>
      <c r="F6639">
        <v>10</v>
      </c>
      <c r="G6639">
        <v>5</v>
      </c>
      <c r="J6639" s="1">
        <f t="shared" si="1482"/>
        <v>7.8539816339744835E-3</v>
      </c>
      <c r="K6639" s="2">
        <f>EXP(-9.81042+1.86563*LN(F6639)+1.0563*LN(G6639))</f>
        <v>2.2046555420420225E-2</v>
      </c>
      <c r="L6639" t="s">
        <v>13</v>
      </c>
    </row>
    <row r="6640" spans="1:12" hidden="1" x14ac:dyDescent="0.3">
      <c r="A6640">
        <v>58</v>
      </c>
      <c r="B6640">
        <v>192</v>
      </c>
      <c r="C6640">
        <v>1</v>
      </c>
      <c r="D6640">
        <v>10</v>
      </c>
      <c r="E6640" t="s">
        <v>12</v>
      </c>
      <c r="F6640">
        <v>5</v>
      </c>
      <c r="G6640">
        <v>3</v>
      </c>
      <c r="J6640" s="1">
        <f t="shared" si="1482"/>
        <v>1.9634954084936209E-3</v>
      </c>
      <c r="K6640" s="2">
        <f t="shared" ref="K6640:K6641" si="1496">EXP(-9.7663+1.83097*LN(F6640)+1.09511*LN(G6640))</f>
        <v>3.6378364277704512E-3</v>
      </c>
      <c r="L6640" t="s">
        <v>13</v>
      </c>
    </row>
    <row r="6641" spans="1:12" hidden="1" x14ac:dyDescent="0.3">
      <c r="A6641">
        <v>58</v>
      </c>
      <c r="B6641">
        <v>192</v>
      </c>
      <c r="C6641">
        <v>1</v>
      </c>
      <c r="D6641">
        <v>14</v>
      </c>
      <c r="E6641" t="s">
        <v>14</v>
      </c>
      <c r="F6641">
        <v>5</v>
      </c>
      <c r="G6641">
        <v>3</v>
      </c>
      <c r="J6641" s="1">
        <f t="shared" si="1482"/>
        <v>1.9634954084936209E-3</v>
      </c>
      <c r="K6641" s="2">
        <f t="shared" si="1496"/>
        <v>3.6378364277704512E-3</v>
      </c>
      <c r="L6641" t="s">
        <v>13</v>
      </c>
    </row>
    <row r="6642" spans="1:12" hidden="1" x14ac:dyDescent="0.3">
      <c r="A6642">
        <v>58</v>
      </c>
      <c r="B6642">
        <v>192</v>
      </c>
      <c r="C6642">
        <v>1</v>
      </c>
      <c r="D6642">
        <v>24</v>
      </c>
      <c r="E6642" t="s">
        <v>18</v>
      </c>
      <c r="F6642">
        <v>10</v>
      </c>
      <c r="G6642">
        <v>3</v>
      </c>
      <c r="J6642" s="1">
        <f t="shared" si="1482"/>
        <v>7.8539816339744835E-3</v>
      </c>
      <c r="K6642" s="2">
        <f>EXP(-9.81042+1.86563*LN(F6642)+1.0563*LN(G6642))</f>
        <v>1.285292313179332E-2</v>
      </c>
      <c r="L6642" t="s">
        <v>13</v>
      </c>
    </row>
    <row r="6643" spans="1:12" hidden="1" x14ac:dyDescent="0.3">
      <c r="A6643">
        <v>58</v>
      </c>
      <c r="B6643">
        <v>192</v>
      </c>
      <c r="C6643">
        <v>1</v>
      </c>
      <c r="D6643">
        <v>24</v>
      </c>
      <c r="E6643" t="s">
        <v>12</v>
      </c>
      <c r="F6643">
        <v>15</v>
      </c>
      <c r="G6643">
        <v>6</v>
      </c>
      <c r="J6643" s="1">
        <f t="shared" si="1482"/>
        <v>1.7671458676442587E-2</v>
      </c>
      <c r="K6643" s="2">
        <f t="shared" ref="K6643:K6644" si="1497">EXP(-9.7663+1.83097*LN(F6643)+1.09511*LN(G6643))</f>
        <v>5.8089659363338444E-2</v>
      </c>
      <c r="L6643" t="s">
        <v>13</v>
      </c>
    </row>
    <row r="6644" spans="1:12" hidden="1" x14ac:dyDescent="0.3">
      <c r="A6644">
        <v>58</v>
      </c>
      <c r="B6644">
        <v>192</v>
      </c>
      <c r="C6644">
        <v>1</v>
      </c>
      <c r="D6644">
        <v>24</v>
      </c>
      <c r="E6644" t="s">
        <v>12</v>
      </c>
      <c r="F6644">
        <v>10</v>
      </c>
      <c r="G6644">
        <v>6</v>
      </c>
      <c r="J6644" s="1">
        <f t="shared" si="1482"/>
        <v>7.8539816339744835E-3</v>
      </c>
      <c r="K6644" s="2">
        <f t="shared" si="1497"/>
        <v>2.7649101142956961E-2</v>
      </c>
      <c r="L6644" t="s">
        <v>13</v>
      </c>
    </row>
    <row r="6645" spans="1:12" hidden="1" x14ac:dyDescent="0.3">
      <c r="A6645">
        <v>58</v>
      </c>
      <c r="B6645">
        <v>192</v>
      </c>
      <c r="C6645">
        <v>1</v>
      </c>
      <c r="D6645">
        <v>24</v>
      </c>
      <c r="E6645" t="s">
        <v>18</v>
      </c>
      <c r="F6645">
        <v>5</v>
      </c>
      <c r="G6645">
        <v>6</v>
      </c>
      <c r="J6645" s="1">
        <f t="shared" si="1482"/>
        <v>1.9634954084936209E-3</v>
      </c>
      <c r="K6645" s="2">
        <f>EXP(-9.81042+1.86563*LN(F6645)+1.0563*LN(G6645))</f>
        <v>7.3344795804612326E-3</v>
      </c>
      <c r="L6645" t="s">
        <v>13</v>
      </c>
    </row>
    <row r="6646" spans="1:12" hidden="1" x14ac:dyDescent="0.3">
      <c r="A6646">
        <v>58</v>
      </c>
      <c r="B6646">
        <v>192</v>
      </c>
      <c r="C6646">
        <v>1</v>
      </c>
      <c r="D6646">
        <v>10</v>
      </c>
      <c r="E6646" t="s">
        <v>12</v>
      </c>
      <c r="F6646">
        <v>5</v>
      </c>
      <c r="G6646">
        <v>3</v>
      </c>
      <c r="J6646" s="1">
        <f t="shared" si="1482"/>
        <v>1.9634954084936209E-3</v>
      </c>
      <c r="K6646" s="2">
        <f>EXP(-9.7663+1.83097*LN(F6646)+1.09511*LN(G6646))</f>
        <v>3.6378364277704512E-3</v>
      </c>
      <c r="L6646" t="s">
        <v>13</v>
      </c>
    </row>
    <row r="6647" spans="1:12" hidden="1" x14ac:dyDescent="0.3">
      <c r="A6647">
        <v>58</v>
      </c>
      <c r="B6647">
        <v>192</v>
      </c>
      <c r="C6647">
        <v>1</v>
      </c>
      <c r="D6647">
        <v>24</v>
      </c>
      <c r="E6647" t="s">
        <v>18</v>
      </c>
      <c r="F6647">
        <v>5</v>
      </c>
      <c r="G6647">
        <v>3</v>
      </c>
      <c r="J6647" s="1">
        <f t="shared" si="1482"/>
        <v>1.9634954084936209E-3</v>
      </c>
      <c r="K6647" s="2">
        <f t="shared" ref="K6647:K6648" si="1498">EXP(-9.81042+1.86563*LN(F6647)+1.0563*LN(G6647))</f>
        <v>3.5268851656513989E-3</v>
      </c>
      <c r="L6647" t="s">
        <v>13</v>
      </c>
    </row>
    <row r="6648" spans="1:12" hidden="1" x14ac:dyDescent="0.3">
      <c r="A6648">
        <v>58</v>
      </c>
      <c r="B6648">
        <v>192</v>
      </c>
      <c r="C6648">
        <v>1</v>
      </c>
      <c r="D6648">
        <v>24</v>
      </c>
      <c r="E6648" t="s">
        <v>18</v>
      </c>
      <c r="F6648">
        <v>10</v>
      </c>
      <c r="G6648">
        <v>6</v>
      </c>
      <c r="J6648" s="1">
        <f t="shared" si="1482"/>
        <v>7.8539816339744835E-3</v>
      </c>
      <c r="K6648" s="2">
        <f t="shared" si="1498"/>
        <v>2.6728826664807165E-2</v>
      </c>
      <c r="L6648" t="s">
        <v>13</v>
      </c>
    </row>
    <row r="6649" spans="1:12" hidden="1" x14ac:dyDescent="0.3">
      <c r="A6649">
        <v>58</v>
      </c>
      <c r="B6649">
        <v>192</v>
      </c>
      <c r="C6649">
        <v>1</v>
      </c>
      <c r="D6649">
        <v>22</v>
      </c>
      <c r="E6649" t="s">
        <v>15</v>
      </c>
      <c r="F6649">
        <v>5</v>
      </c>
      <c r="G6649">
        <v>3</v>
      </c>
      <c r="J6649" s="1">
        <f t="shared" si="1482"/>
        <v>1.9634954084936209E-3</v>
      </c>
      <c r="K6649" s="2">
        <f t="shared" ref="K6649:K6659" si="1499">EXP(-9.7663+1.83097*LN(F6649)+1.09511*LN(G6649))</f>
        <v>3.6378364277704512E-3</v>
      </c>
      <c r="L6649" t="s">
        <v>13</v>
      </c>
    </row>
    <row r="6650" spans="1:12" hidden="1" x14ac:dyDescent="0.3">
      <c r="A6650">
        <v>58</v>
      </c>
      <c r="B6650">
        <v>192</v>
      </c>
      <c r="C6650">
        <v>1</v>
      </c>
      <c r="D6650">
        <v>24</v>
      </c>
      <c r="E6650" t="s">
        <v>12</v>
      </c>
      <c r="F6650">
        <v>15</v>
      </c>
      <c r="G6650">
        <v>6</v>
      </c>
      <c r="J6650" s="1">
        <f t="shared" si="1482"/>
        <v>1.7671458676442587E-2</v>
      </c>
      <c r="K6650" s="2">
        <f t="shared" si="1499"/>
        <v>5.8089659363338444E-2</v>
      </c>
      <c r="L6650" t="s">
        <v>13</v>
      </c>
    </row>
    <row r="6651" spans="1:12" hidden="1" x14ac:dyDescent="0.3">
      <c r="A6651">
        <v>58</v>
      </c>
      <c r="B6651">
        <v>192</v>
      </c>
      <c r="C6651">
        <v>1</v>
      </c>
      <c r="D6651">
        <v>10</v>
      </c>
      <c r="E6651" t="s">
        <v>12</v>
      </c>
      <c r="F6651">
        <v>25</v>
      </c>
      <c r="G6651">
        <v>6</v>
      </c>
      <c r="J6651" s="1">
        <f t="shared" si="1482"/>
        <v>4.9087385212340517E-2</v>
      </c>
      <c r="K6651" s="2">
        <f t="shared" si="1499"/>
        <v>0.14801210491524977</v>
      </c>
      <c r="L6651" t="s">
        <v>17</v>
      </c>
    </row>
    <row r="6652" spans="1:12" hidden="1" x14ac:dyDescent="0.3">
      <c r="A6652">
        <v>58</v>
      </c>
      <c r="B6652">
        <v>192</v>
      </c>
      <c r="C6652">
        <v>1</v>
      </c>
      <c r="D6652">
        <v>24</v>
      </c>
      <c r="E6652" t="s">
        <v>15</v>
      </c>
      <c r="F6652">
        <v>5</v>
      </c>
      <c r="G6652">
        <v>3</v>
      </c>
      <c r="J6652" s="1">
        <f t="shared" si="1482"/>
        <v>1.9634954084936209E-3</v>
      </c>
      <c r="K6652" s="2">
        <f t="shared" si="1499"/>
        <v>3.6378364277704512E-3</v>
      </c>
      <c r="L6652" t="s">
        <v>13</v>
      </c>
    </row>
    <row r="6653" spans="1:12" hidden="1" x14ac:dyDescent="0.3">
      <c r="A6653">
        <v>58</v>
      </c>
      <c r="B6653">
        <v>192</v>
      </c>
      <c r="C6653">
        <v>1</v>
      </c>
      <c r="D6653">
        <v>24</v>
      </c>
      <c r="E6653" t="s">
        <v>15</v>
      </c>
      <c r="F6653">
        <v>10</v>
      </c>
      <c r="G6653">
        <v>5</v>
      </c>
      <c r="J6653" s="1">
        <f t="shared" si="1482"/>
        <v>7.8539816339744835E-3</v>
      </c>
      <c r="K6653" s="2">
        <f t="shared" si="1499"/>
        <v>2.2644818432641822E-2</v>
      </c>
      <c r="L6653" t="s">
        <v>13</v>
      </c>
    </row>
    <row r="6654" spans="1:12" hidden="1" x14ac:dyDescent="0.3">
      <c r="A6654">
        <v>58</v>
      </c>
      <c r="B6654">
        <v>192</v>
      </c>
      <c r="C6654">
        <v>1</v>
      </c>
      <c r="D6654">
        <v>24</v>
      </c>
      <c r="E6654" t="s">
        <v>15</v>
      </c>
      <c r="F6654">
        <v>15</v>
      </c>
      <c r="G6654">
        <v>6</v>
      </c>
      <c r="J6654" s="1">
        <f t="shared" si="1482"/>
        <v>1.7671458676442587E-2</v>
      </c>
      <c r="K6654" s="2">
        <f t="shared" si="1499"/>
        <v>5.8089659363338444E-2</v>
      </c>
      <c r="L6654" t="s">
        <v>13</v>
      </c>
    </row>
    <row r="6655" spans="1:12" hidden="1" x14ac:dyDescent="0.3">
      <c r="A6655">
        <v>58</v>
      </c>
      <c r="B6655">
        <v>192</v>
      </c>
      <c r="C6655">
        <v>1</v>
      </c>
      <c r="D6655">
        <v>24</v>
      </c>
      <c r="E6655" t="s">
        <v>15</v>
      </c>
      <c r="F6655">
        <v>10</v>
      </c>
      <c r="G6655">
        <v>6</v>
      </c>
      <c r="J6655" s="1">
        <f t="shared" si="1482"/>
        <v>7.8539816339744835E-3</v>
      </c>
      <c r="K6655" s="2">
        <f t="shared" si="1499"/>
        <v>2.7649101142956961E-2</v>
      </c>
      <c r="L6655" t="s">
        <v>13</v>
      </c>
    </row>
    <row r="6656" spans="1:12" hidden="1" x14ac:dyDescent="0.3">
      <c r="A6656">
        <v>58</v>
      </c>
      <c r="B6656">
        <v>192</v>
      </c>
      <c r="C6656">
        <v>1</v>
      </c>
      <c r="D6656">
        <v>24</v>
      </c>
      <c r="E6656" t="s">
        <v>15</v>
      </c>
      <c r="F6656">
        <v>5</v>
      </c>
      <c r="G6656">
        <v>6</v>
      </c>
      <c r="J6656" s="1">
        <f t="shared" si="1482"/>
        <v>1.9634954084936209E-3</v>
      </c>
      <c r="K6656" s="2">
        <f t="shared" si="1499"/>
        <v>7.7714870209617563E-3</v>
      </c>
      <c r="L6656" t="s">
        <v>13</v>
      </c>
    </row>
    <row r="6657" spans="1:12" hidden="1" x14ac:dyDescent="0.3">
      <c r="A6657">
        <v>58</v>
      </c>
      <c r="B6657">
        <v>192</v>
      </c>
      <c r="C6657">
        <v>1</v>
      </c>
      <c r="D6657">
        <v>22</v>
      </c>
      <c r="E6657" t="s">
        <v>15</v>
      </c>
      <c r="F6657">
        <v>5</v>
      </c>
      <c r="G6657">
        <v>3</v>
      </c>
      <c r="J6657" s="1">
        <f t="shared" si="1482"/>
        <v>1.9634954084936209E-3</v>
      </c>
      <c r="K6657" s="2">
        <f t="shared" si="1499"/>
        <v>3.6378364277704512E-3</v>
      </c>
      <c r="L6657" t="s">
        <v>13</v>
      </c>
    </row>
    <row r="6658" spans="1:12" hidden="1" x14ac:dyDescent="0.3">
      <c r="A6658">
        <v>58</v>
      </c>
      <c r="B6658">
        <v>192</v>
      </c>
      <c r="C6658">
        <v>1</v>
      </c>
      <c r="D6658">
        <v>10</v>
      </c>
      <c r="E6658" t="s">
        <v>12</v>
      </c>
      <c r="F6658">
        <v>5</v>
      </c>
      <c r="G6658">
        <v>3</v>
      </c>
      <c r="J6658" s="1">
        <f t="shared" si="1482"/>
        <v>1.9634954084936209E-3</v>
      </c>
      <c r="K6658" s="2">
        <f t="shared" si="1499"/>
        <v>3.6378364277704512E-3</v>
      </c>
      <c r="L6658" t="s">
        <v>13</v>
      </c>
    </row>
    <row r="6659" spans="1:12" hidden="1" x14ac:dyDescent="0.3">
      <c r="A6659">
        <v>58</v>
      </c>
      <c r="B6659">
        <v>192</v>
      </c>
      <c r="C6659">
        <v>1</v>
      </c>
      <c r="D6659">
        <v>14</v>
      </c>
      <c r="E6659" t="s">
        <v>14</v>
      </c>
      <c r="F6659">
        <v>5</v>
      </c>
      <c r="G6659">
        <v>3</v>
      </c>
      <c r="J6659" s="1">
        <f t="shared" ref="J6659:J6722" si="1500">((F6659*F6659/10000)*(PI()/4*C6659))</f>
        <v>1.9634954084936209E-3</v>
      </c>
      <c r="K6659" s="2">
        <f t="shared" si="1499"/>
        <v>3.6378364277704512E-3</v>
      </c>
      <c r="L6659" t="s">
        <v>13</v>
      </c>
    </row>
    <row r="6660" spans="1:12" hidden="1" x14ac:dyDescent="0.3">
      <c r="A6660">
        <v>58</v>
      </c>
      <c r="B6660">
        <v>192</v>
      </c>
      <c r="C6660">
        <v>1</v>
      </c>
      <c r="D6660">
        <v>24</v>
      </c>
      <c r="E6660" t="s">
        <v>18</v>
      </c>
      <c r="F6660">
        <v>10</v>
      </c>
      <c r="G6660">
        <v>3</v>
      </c>
      <c r="J6660" s="1">
        <f t="shared" si="1500"/>
        <v>7.8539816339744835E-3</v>
      </c>
      <c r="K6660" s="2">
        <f>EXP(-9.81042+1.86563*LN(F6660)+1.0563*LN(G6660))</f>
        <v>1.285292313179332E-2</v>
      </c>
      <c r="L6660" t="s">
        <v>13</v>
      </c>
    </row>
    <row r="6661" spans="1:12" hidden="1" x14ac:dyDescent="0.3">
      <c r="A6661">
        <v>58</v>
      </c>
      <c r="B6661">
        <v>192</v>
      </c>
      <c r="C6661">
        <v>1</v>
      </c>
      <c r="D6661">
        <v>10</v>
      </c>
      <c r="E6661" t="s">
        <v>12</v>
      </c>
      <c r="F6661">
        <v>25</v>
      </c>
      <c r="G6661">
        <v>6</v>
      </c>
      <c r="J6661" s="1">
        <f t="shared" si="1500"/>
        <v>4.9087385212340517E-2</v>
      </c>
      <c r="K6661" s="2">
        <f t="shared" ref="K6661:K6662" si="1501">EXP(-9.7663+1.83097*LN(F6661)+1.09511*LN(G6661))</f>
        <v>0.14801210491524977</v>
      </c>
      <c r="L6661" t="s">
        <v>17</v>
      </c>
    </row>
    <row r="6662" spans="1:12" hidden="1" x14ac:dyDescent="0.3">
      <c r="A6662">
        <v>58</v>
      </c>
      <c r="B6662">
        <v>192</v>
      </c>
      <c r="C6662">
        <v>1</v>
      </c>
      <c r="D6662">
        <v>24</v>
      </c>
      <c r="E6662" t="s">
        <v>12</v>
      </c>
      <c r="F6662">
        <v>5</v>
      </c>
      <c r="G6662">
        <v>3</v>
      </c>
      <c r="J6662" s="1">
        <f t="shared" si="1500"/>
        <v>1.9634954084936209E-3</v>
      </c>
      <c r="K6662" s="2">
        <f t="shared" si="1501"/>
        <v>3.6378364277704512E-3</v>
      </c>
      <c r="L6662" t="s">
        <v>13</v>
      </c>
    </row>
    <row r="6663" spans="1:12" hidden="1" x14ac:dyDescent="0.3">
      <c r="A6663">
        <v>58</v>
      </c>
      <c r="B6663">
        <v>192</v>
      </c>
      <c r="C6663">
        <v>1</v>
      </c>
      <c r="D6663">
        <v>24</v>
      </c>
      <c r="E6663" t="s">
        <v>18</v>
      </c>
      <c r="F6663">
        <v>10</v>
      </c>
      <c r="G6663">
        <v>5</v>
      </c>
      <c r="J6663" s="1">
        <f t="shared" si="1500"/>
        <v>7.8539816339744835E-3</v>
      </c>
      <c r="K6663" s="2">
        <f>EXP(-9.81042+1.86563*LN(F6663)+1.0563*LN(G6663))</f>
        <v>2.2046555420420225E-2</v>
      </c>
      <c r="L6663" t="s">
        <v>13</v>
      </c>
    </row>
    <row r="6664" spans="1:12" hidden="1" x14ac:dyDescent="0.3">
      <c r="A6664">
        <v>58</v>
      </c>
      <c r="B6664">
        <v>192</v>
      </c>
      <c r="C6664">
        <v>1</v>
      </c>
      <c r="D6664">
        <v>24</v>
      </c>
      <c r="E6664" t="s">
        <v>12</v>
      </c>
      <c r="F6664">
        <v>15</v>
      </c>
      <c r="G6664">
        <v>6</v>
      </c>
      <c r="J6664" s="1">
        <f t="shared" si="1500"/>
        <v>1.7671458676442587E-2</v>
      </c>
      <c r="K6664" s="2">
        <f t="shared" ref="K6664:K6672" si="1502">EXP(-9.7663+1.83097*LN(F6664)+1.09511*LN(G6664))</f>
        <v>5.8089659363338444E-2</v>
      </c>
      <c r="L6664" t="s">
        <v>13</v>
      </c>
    </row>
    <row r="6665" spans="1:12" hidden="1" x14ac:dyDescent="0.3">
      <c r="A6665">
        <v>58</v>
      </c>
      <c r="B6665">
        <v>192</v>
      </c>
      <c r="C6665">
        <v>1</v>
      </c>
      <c r="D6665">
        <v>22</v>
      </c>
      <c r="E6665" t="s">
        <v>15</v>
      </c>
      <c r="F6665">
        <v>5</v>
      </c>
      <c r="G6665">
        <v>3</v>
      </c>
      <c r="J6665" s="1">
        <f t="shared" si="1500"/>
        <v>1.9634954084936209E-3</v>
      </c>
      <c r="K6665" s="2">
        <f t="shared" si="1502"/>
        <v>3.6378364277704512E-3</v>
      </c>
      <c r="L6665" t="s">
        <v>13</v>
      </c>
    </row>
    <row r="6666" spans="1:12" hidden="1" x14ac:dyDescent="0.3">
      <c r="A6666">
        <v>58</v>
      </c>
      <c r="B6666">
        <v>192</v>
      </c>
      <c r="C6666">
        <v>1</v>
      </c>
      <c r="D6666">
        <v>24</v>
      </c>
      <c r="E6666" t="s">
        <v>12</v>
      </c>
      <c r="F6666">
        <v>15</v>
      </c>
      <c r="G6666">
        <v>6</v>
      </c>
      <c r="J6666" s="1">
        <f t="shared" si="1500"/>
        <v>1.7671458676442587E-2</v>
      </c>
      <c r="K6666" s="2">
        <f t="shared" si="1502"/>
        <v>5.8089659363338444E-2</v>
      </c>
      <c r="L6666" t="s">
        <v>13</v>
      </c>
    </row>
    <row r="6667" spans="1:12" hidden="1" x14ac:dyDescent="0.3">
      <c r="A6667">
        <v>58</v>
      </c>
      <c r="B6667">
        <v>192</v>
      </c>
      <c r="C6667">
        <v>1</v>
      </c>
      <c r="D6667">
        <v>10</v>
      </c>
      <c r="E6667" t="s">
        <v>12</v>
      </c>
      <c r="F6667">
        <v>25</v>
      </c>
      <c r="G6667">
        <v>6</v>
      </c>
      <c r="J6667" s="1">
        <f t="shared" si="1500"/>
        <v>4.9087385212340517E-2</v>
      </c>
      <c r="K6667" s="2">
        <f t="shared" si="1502"/>
        <v>0.14801210491524977</v>
      </c>
      <c r="L6667" t="s">
        <v>17</v>
      </c>
    </row>
    <row r="6668" spans="1:12" hidden="1" x14ac:dyDescent="0.3">
      <c r="A6668">
        <v>58</v>
      </c>
      <c r="B6668">
        <v>192</v>
      </c>
      <c r="C6668">
        <v>1</v>
      </c>
      <c r="D6668">
        <v>24</v>
      </c>
      <c r="E6668" t="s">
        <v>15</v>
      </c>
      <c r="F6668">
        <v>5</v>
      </c>
      <c r="G6668">
        <v>3</v>
      </c>
      <c r="J6668" s="1">
        <f t="shared" si="1500"/>
        <v>1.9634954084936209E-3</v>
      </c>
      <c r="K6668" s="2">
        <f t="shared" si="1502"/>
        <v>3.6378364277704512E-3</v>
      </c>
      <c r="L6668" t="s">
        <v>13</v>
      </c>
    </row>
    <row r="6669" spans="1:12" hidden="1" x14ac:dyDescent="0.3">
      <c r="A6669">
        <v>58</v>
      </c>
      <c r="B6669">
        <v>192</v>
      </c>
      <c r="C6669">
        <v>1</v>
      </c>
      <c r="D6669">
        <v>24</v>
      </c>
      <c r="E6669" t="s">
        <v>15</v>
      </c>
      <c r="F6669">
        <v>10</v>
      </c>
      <c r="G6669">
        <v>5</v>
      </c>
      <c r="J6669" s="1">
        <f t="shared" si="1500"/>
        <v>7.8539816339744835E-3</v>
      </c>
      <c r="K6669" s="2">
        <f t="shared" si="1502"/>
        <v>2.2644818432641822E-2</v>
      </c>
      <c r="L6669" t="s">
        <v>13</v>
      </c>
    </row>
    <row r="6670" spans="1:12" hidden="1" x14ac:dyDescent="0.3">
      <c r="A6670">
        <v>58</v>
      </c>
      <c r="B6670">
        <v>192</v>
      </c>
      <c r="C6670">
        <v>1</v>
      </c>
      <c r="D6670">
        <v>24</v>
      </c>
      <c r="E6670" t="s">
        <v>15</v>
      </c>
      <c r="F6670">
        <v>15</v>
      </c>
      <c r="G6670">
        <v>6</v>
      </c>
      <c r="J6670" s="1">
        <f t="shared" si="1500"/>
        <v>1.7671458676442587E-2</v>
      </c>
      <c r="K6670" s="2">
        <f t="shared" si="1502"/>
        <v>5.8089659363338444E-2</v>
      </c>
      <c r="L6670" t="s">
        <v>13</v>
      </c>
    </row>
    <row r="6671" spans="1:12" hidden="1" x14ac:dyDescent="0.3">
      <c r="A6671">
        <v>57</v>
      </c>
      <c r="B6671">
        <v>182</v>
      </c>
      <c r="C6671">
        <v>1</v>
      </c>
      <c r="D6671">
        <v>10</v>
      </c>
      <c r="E6671" t="s">
        <v>12</v>
      </c>
      <c r="F6671">
        <v>10</v>
      </c>
      <c r="G6671">
        <v>3</v>
      </c>
      <c r="J6671" s="1">
        <f t="shared" si="1500"/>
        <v>7.8539816339744835E-3</v>
      </c>
      <c r="K6671" s="2">
        <f t="shared" si="1502"/>
        <v>1.2942556175112916E-2</v>
      </c>
      <c r="L6671" t="s">
        <v>13</v>
      </c>
    </row>
    <row r="6672" spans="1:12" hidden="1" x14ac:dyDescent="0.3">
      <c r="A6672">
        <v>57</v>
      </c>
      <c r="B6672">
        <v>182</v>
      </c>
      <c r="C6672">
        <v>1</v>
      </c>
      <c r="D6672">
        <v>14</v>
      </c>
      <c r="E6672" t="s">
        <v>14</v>
      </c>
      <c r="F6672">
        <v>5</v>
      </c>
      <c r="G6672">
        <v>3</v>
      </c>
      <c r="J6672" s="1">
        <f t="shared" si="1500"/>
        <v>1.9634954084936209E-3</v>
      </c>
      <c r="K6672" s="2">
        <f t="shared" si="1502"/>
        <v>3.6378364277704512E-3</v>
      </c>
      <c r="L6672" t="s">
        <v>13</v>
      </c>
    </row>
    <row r="6673" spans="1:12" hidden="1" x14ac:dyDescent="0.3">
      <c r="A6673">
        <v>57</v>
      </c>
      <c r="B6673">
        <v>182</v>
      </c>
      <c r="C6673">
        <v>1</v>
      </c>
      <c r="D6673">
        <v>24</v>
      </c>
      <c r="E6673" t="s">
        <v>18</v>
      </c>
      <c r="F6673">
        <v>10</v>
      </c>
      <c r="G6673">
        <v>3</v>
      </c>
      <c r="J6673" s="1">
        <f t="shared" si="1500"/>
        <v>7.8539816339744835E-3</v>
      </c>
      <c r="K6673" s="2">
        <f>EXP(-9.81042+1.86563*LN(F6673)+1.0563*LN(G6673))</f>
        <v>1.285292313179332E-2</v>
      </c>
      <c r="L6673" t="s">
        <v>13</v>
      </c>
    </row>
    <row r="6674" spans="1:12" hidden="1" x14ac:dyDescent="0.3">
      <c r="A6674">
        <v>57</v>
      </c>
      <c r="B6674">
        <v>182</v>
      </c>
      <c r="C6674">
        <v>1</v>
      </c>
      <c r="D6674">
        <v>24</v>
      </c>
      <c r="E6674" t="s">
        <v>12</v>
      </c>
      <c r="F6674">
        <v>15</v>
      </c>
      <c r="G6674">
        <v>6</v>
      </c>
      <c r="J6674" s="1">
        <f t="shared" si="1500"/>
        <v>1.7671458676442587E-2</v>
      </c>
      <c r="K6674" s="2">
        <f t="shared" ref="K6674:K6675" si="1503">EXP(-9.7663+1.83097*LN(F6674)+1.09511*LN(G6674))</f>
        <v>5.8089659363338444E-2</v>
      </c>
      <c r="L6674" t="s">
        <v>13</v>
      </c>
    </row>
    <row r="6675" spans="1:12" hidden="1" x14ac:dyDescent="0.3">
      <c r="A6675">
        <v>57</v>
      </c>
      <c r="B6675">
        <v>182</v>
      </c>
      <c r="C6675">
        <v>1</v>
      </c>
      <c r="D6675">
        <v>24</v>
      </c>
      <c r="E6675" t="s">
        <v>12</v>
      </c>
      <c r="F6675">
        <v>10</v>
      </c>
      <c r="G6675">
        <v>6</v>
      </c>
      <c r="J6675" s="1">
        <f t="shared" si="1500"/>
        <v>7.8539816339744835E-3</v>
      </c>
      <c r="K6675" s="2">
        <f t="shared" si="1503"/>
        <v>2.7649101142956961E-2</v>
      </c>
      <c r="L6675" t="s">
        <v>13</v>
      </c>
    </row>
    <row r="6676" spans="1:12" hidden="1" x14ac:dyDescent="0.3">
      <c r="A6676">
        <v>57</v>
      </c>
      <c r="B6676">
        <v>182</v>
      </c>
      <c r="C6676">
        <v>1</v>
      </c>
      <c r="D6676">
        <v>24</v>
      </c>
      <c r="E6676" t="s">
        <v>18</v>
      </c>
      <c r="F6676">
        <v>5</v>
      </c>
      <c r="G6676">
        <v>6</v>
      </c>
      <c r="J6676" s="1">
        <f t="shared" si="1500"/>
        <v>1.9634954084936209E-3</v>
      </c>
      <c r="K6676" s="2">
        <f>EXP(-9.81042+1.86563*LN(F6676)+1.0563*LN(G6676))</f>
        <v>7.3344795804612326E-3</v>
      </c>
      <c r="L6676" t="s">
        <v>13</v>
      </c>
    </row>
    <row r="6677" spans="1:12" hidden="1" x14ac:dyDescent="0.3">
      <c r="A6677">
        <v>57</v>
      </c>
      <c r="B6677">
        <v>182</v>
      </c>
      <c r="C6677">
        <v>1</v>
      </c>
      <c r="D6677">
        <v>10</v>
      </c>
      <c r="E6677" t="s">
        <v>12</v>
      </c>
      <c r="F6677">
        <v>5</v>
      </c>
      <c r="G6677">
        <v>3</v>
      </c>
      <c r="J6677" s="1">
        <f t="shared" si="1500"/>
        <v>1.9634954084936209E-3</v>
      </c>
      <c r="K6677" s="2">
        <f t="shared" ref="K6677:K6678" si="1504">EXP(-9.7663+1.83097*LN(F6677)+1.09511*LN(G6677))</f>
        <v>3.6378364277704512E-3</v>
      </c>
      <c r="L6677" t="s">
        <v>13</v>
      </c>
    </row>
    <row r="6678" spans="1:12" hidden="1" x14ac:dyDescent="0.3">
      <c r="A6678">
        <v>57</v>
      </c>
      <c r="B6678">
        <v>182</v>
      </c>
      <c r="C6678">
        <v>1</v>
      </c>
      <c r="D6678">
        <v>10</v>
      </c>
      <c r="E6678" t="s">
        <v>12</v>
      </c>
      <c r="F6678">
        <v>5</v>
      </c>
      <c r="G6678">
        <v>3</v>
      </c>
      <c r="J6678" s="1">
        <f t="shared" si="1500"/>
        <v>1.9634954084936209E-3</v>
      </c>
      <c r="K6678" s="2">
        <f t="shared" si="1504"/>
        <v>3.6378364277704512E-3</v>
      </c>
      <c r="L6678" t="s">
        <v>13</v>
      </c>
    </row>
    <row r="6679" spans="1:12" hidden="1" x14ac:dyDescent="0.3">
      <c r="A6679">
        <v>57</v>
      </c>
      <c r="B6679">
        <v>182</v>
      </c>
      <c r="C6679">
        <v>1</v>
      </c>
      <c r="D6679">
        <v>2</v>
      </c>
      <c r="E6679" t="s">
        <v>16</v>
      </c>
      <c r="F6679">
        <v>25</v>
      </c>
      <c r="G6679">
        <v>15</v>
      </c>
      <c r="H6679">
        <v>68</v>
      </c>
      <c r="I6679">
        <v>12</v>
      </c>
      <c r="J6679" s="1">
        <f t="shared" si="1500"/>
        <v>4.9087385212340517E-2</v>
      </c>
      <c r="K6679" s="2">
        <f>EXP(-9.81042+1.86563*LN(F6679)+1.0563*LN(G6679))</f>
        <v>0.38880580831452366</v>
      </c>
      <c r="L6679" t="s">
        <v>17</v>
      </c>
    </row>
    <row r="6680" spans="1:12" hidden="1" x14ac:dyDescent="0.3">
      <c r="A6680">
        <v>57</v>
      </c>
      <c r="B6680">
        <v>182</v>
      </c>
      <c r="C6680">
        <v>1</v>
      </c>
      <c r="D6680">
        <v>22</v>
      </c>
      <c r="E6680" t="s">
        <v>15</v>
      </c>
      <c r="F6680">
        <v>5</v>
      </c>
      <c r="G6680">
        <v>3</v>
      </c>
      <c r="J6680" s="1">
        <f t="shared" si="1500"/>
        <v>1.9634954084936209E-3</v>
      </c>
      <c r="K6680" s="2">
        <f t="shared" ref="K6680:K6684" si="1505">EXP(-9.7663+1.83097*LN(F6680)+1.09511*LN(G6680))</f>
        <v>3.6378364277704512E-3</v>
      </c>
      <c r="L6680" t="s">
        <v>13</v>
      </c>
    </row>
    <row r="6681" spans="1:12" hidden="1" x14ac:dyDescent="0.3">
      <c r="A6681">
        <v>57</v>
      </c>
      <c r="B6681">
        <v>182</v>
      </c>
      <c r="C6681">
        <v>1</v>
      </c>
      <c r="D6681">
        <v>24</v>
      </c>
      <c r="E6681" t="s">
        <v>12</v>
      </c>
      <c r="F6681">
        <v>15</v>
      </c>
      <c r="G6681">
        <v>6</v>
      </c>
      <c r="J6681" s="1">
        <f t="shared" si="1500"/>
        <v>1.7671458676442587E-2</v>
      </c>
      <c r="K6681" s="2">
        <f t="shared" si="1505"/>
        <v>5.8089659363338444E-2</v>
      </c>
      <c r="L6681" t="s">
        <v>13</v>
      </c>
    </row>
    <row r="6682" spans="1:12" hidden="1" x14ac:dyDescent="0.3">
      <c r="A6682">
        <v>57</v>
      </c>
      <c r="B6682">
        <v>182</v>
      </c>
      <c r="C6682">
        <v>1</v>
      </c>
      <c r="D6682">
        <v>24</v>
      </c>
      <c r="E6682" t="s">
        <v>12</v>
      </c>
      <c r="F6682">
        <v>10</v>
      </c>
      <c r="G6682">
        <v>6</v>
      </c>
      <c r="J6682" s="1">
        <f t="shared" si="1500"/>
        <v>7.8539816339744835E-3</v>
      </c>
      <c r="K6682" s="2">
        <f t="shared" si="1505"/>
        <v>2.7649101142956961E-2</v>
      </c>
      <c r="L6682" t="s">
        <v>13</v>
      </c>
    </row>
    <row r="6683" spans="1:12" hidden="1" x14ac:dyDescent="0.3">
      <c r="A6683">
        <v>57</v>
      </c>
      <c r="B6683">
        <v>182</v>
      </c>
      <c r="C6683">
        <v>1</v>
      </c>
      <c r="D6683">
        <v>24</v>
      </c>
      <c r="E6683" t="s">
        <v>12</v>
      </c>
      <c r="F6683">
        <v>10</v>
      </c>
      <c r="G6683">
        <v>6</v>
      </c>
      <c r="J6683" s="1">
        <f t="shared" si="1500"/>
        <v>7.8539816339744835E-3</v>
      </c>
      <c r="K6683" s="2">
        <f t="shared" si="1505"/>
        <v>2.7649101142956961E-2</v>
      </c>
      <c r="L6683" t="s">
        <v>13</v>
      </c>
    </row>
    <row r="6684" spans="1:12" hidden="1" x14ac:dyDescent="0.3">
      <c r="A6684">
        <v>57</v>
      </c>
      <c r="B6684">
        <v>182</v>
      </c>
      <c r="C6684">
        <v>1</v>
      </c>
      <c r="D6684">
        <v>24</v>
      </c>
      <c r="E6684" t="s">
        <v>12</v>
      </c>
      <c r="F6684">
        <v>15</v>
      </c>
      <c r="G6684">
        <v>6</v>
      </c>
      <c r="J6684" s="1">
        <f t="shared" si="1500"/>
        <v>1.7671458676442587E-2</v>
      </c>
      <c r="K6684" s="2">
        <f t="shared" si="1505"/>
        <v>5.8089659363338444E-2</v>
      </c>
      <c r="L6684" t="s">
        <v>13</v>
      </c>
    </row>
    <row r="6685" spans="1:12" hidden="1" x14ac:dyDescent="0.3">
      <c r="A6685">
        <v>57</v>
      </c>
      <c r="B6685">
        <v>182</v>
      </c>
      <c r="C6685">
        <v>1</v>
      </c>
      <c r="D6685">
        <v>2</v>
      </c>
      <c r="E6685" t="s">
        <v>16</v>
      </c>
      <c r="F6685">
        <v>15</v>
      </c>
      <c r="G6685">
        <v>6</v>
      </c>
      <c r="J6685" s="1">
        <f t="shared" si="1500"/>
        <v>1.7671458676442587E-2</v>
      </c>
      <c r="K6685" s="2">
        <f t="shared" ref="K6685:K6686" si="1506">EXP(-9.81042+1.86563*LN(F6685)+1.0563*LN(G6685))</f>
        <v>5.6950957515054322E-2</v>
      </c>
      <c r="L6685" t="s">
        <v>13</v>
      </c>
    </row>
    <row r="6686" spans="1:12" hidden="1" x14ac:dyDescent="0.3">
      <c r="A6686">
        <v>57</v>
      </c>
      <c r="B6686">
        <v>182</v>
      </c>
      <c r="C6686">
        <v>1</v>
      </c>
      <c r="D6686">
        <v>2</v>
      </c>
      <c r="E6686" t="s">
        <v>16</v>
      </c>
      <c r="F6686">
        <v>10</v>
      </c>
      <c r="G6686">
        <v>10</v>
      </c>
      <c r="J6686" s="1">
        <f t="shared" si="1500"/>
        <v>7.8539816339744835E-3</v>
      </c>
      <c r="K6686" s="2">
        <f t="shared" si="1506"/>
        <v>4.5847824058857317E-2</v>
      </c>
      <c r="L6686" t="s">
        <v>13</v>
      </c>
    </row>
    <row r="6687" spans="1:12" hidden="1" x14ac:dyDescent="0.3">
      <c r="A6687">
        <v>57</v>
      </c>
      <c r="B6687">
        <v>182</v>
      </c>
      <c r="C6687">
        <v>1</v>
      </c>
      <c r="D6687">
        <v>24</v>
      </c>
      <c r="E6687" t="s">
        <v>12</v>
      </c>
      <c r="F6687">
        <v>5</v>
      </c>
      <c r="G6687">
        <v>6</v>
      </c>
      <c r="J6687" s="1">
        <f t="shared" si="1500"/>
        <v>1.9634954084936209E-3</v>
      </c>
      <c r="K6687" s="2">
        <f>EXP(-9.7663+1.83097*LN(F6687)+1.09511*LN(G6687))</f>
        <v>7.7714870209617563E-3</v>
      </c>
      <c r="L6687" t="s">
        <v>13</v>
      </c>
    </row>
    <row r="6688" spans="1:12" hidden="1" x14ac:dyDescent="0.3">
      <c r="A6688">
        <v>57</v>
      </c>
      <c r="B6688">
        <v>182</v>
      </c>
      <c r="C6688">
        <v>1</v>
      </c>
      <c r="D6688">
        <v>2</v>
      </c>
      <c r="E6688" t="s">
        <v>16</v>
      </c>
      <c r="F6688">
        <v>10</v>
      </c>
      <c r="G6688">
        <v>10</v>
      </c>
      <c r="J6688" s="1">
        <f t="shared" si="1500"/>
        <v>7.8539816339744835E-3</v>
      </c>
      <c r="K6688" s="2">
        <f>EXP(-9.81042+1.86563*LN(F6688)+1.0563*LN(G6688))</f>
        <v>4.5847824058857317E-2</v>
      </c>
      <c r="L6688" t="s">
        <v>13</v>
      </c>
    </row>
    <row r="6689" spans="1:12" hidden="1" x14ac:dyDescent="0.3">
      <c r="A6689">
        <v>57</v>
      </c>
      <c r="B6689">
        <v>182</v>
      </c>
      <c r="C6689">
        <v>1</v>
      </c>
      <c r="D6689">
        <v>24</v>
      </c>
      <c r="E6689" t="s">
        <v>12</v>
      </c>
      <c r="F6689">
        <v>10</v>
      </c>
      <c r="G6689">
        <v>6</v>
      </c>
      <c r="J6689" s="1">
        <f t="shared" si="1500"/>
        <v>7.8539816339744835E-3</v>
      </c>
      <c r="K6689" s="2">
        <f t="shared" ref="K6689:K6691" si="1507">EXP(-9.7663+1.83097*LN(F6689)+1.09511*LN(G6689))</f>
        <v>2.7649101142956961E-2</v>
      </c>
      <c r="L6689" t="s">
        <v>13</v>
      </c>
    </row>
    <row r="6690" spans="1:12" hidden="1" x14ac:dyDescent="0.3">
      <c r="A6690">
        <v>57</v>
      </c>
      <c r="B6690">
        <v>182</v>
      </c>
      <c r="C6690">
        <v>1</v>
      </c>
      <c r="D6690">
        <v>24</v>
      </c>
      <c r="E6690" t="s">
        <v>12</v>
      </c>
      <c r="F6690">
        <v>10</v>
      </c>
      <c r="G6690">
        <v>6</v>
      </c>
      <c r="J6690" s="1">
        <f t="shared" si="1500"/>
        <v>7.8539816339744835E-3</v>
      </c>
      <c r="K6690" s="2">
        <f t="shared" si="1507"/>
        <v>2.7649101142956961E-2</v>
      </c>
      <c r="L6690" t="s">
        <v>13</v>
      </c>
    </row>
    <row r="6691" spans="1:12" hidden="1" x14ac:dyDescent="0.3">
      <c r="A6691">
        <v>57</v>
      </c>
      <c r="B6691">
        <v>182</v>
      </c>
      <c r="C6691">
        <v>1</v>
      </c>
      <c r="D6691">
        <v>24</v>
      </c>
      <c r="E6691" t="s">
        <v>12</v>
      </c>
      <c r="F6691">
        <v>15</v>
      </c>
      <c r="G6691">
        <v>6</v>
      </c>
      <c r="J6691" s="1">
        <f t="shared" si="1500"/>
        <v>1.7671458676442587E-2</v>
      </c>
      <c r="K6691" s="2">
        <f t="shared" si="1507"/>
        <v>5.8089659363338444E-2</v>
      </c>
      <c r="L6691" t="s">
        <v>13</v>
      </c>
    </row>
    <row r="6692" spans="1:12" hidden="1" x14ac:dyDescent="0.3">
      <c r="A6692">
        <v>57</v>
      </c>
      <c r="B6692">
        <v>182</v>
      </c>
      <c r="C6692">
        <v>1</v>
      </c>
      <c r="D6692">
        <v>24</v>
      </c>
      <c r="E6692" t="s">
        <v>18</v>
      </c>
      <c r="F6692">
        <v>15</v>
      </c>
      <c r="G6692">
        <v>6</v>
      </c>
      <c r="J6692" s="1">
        <f t="shared" si="1500"/>
        <v>1.7671458676442587E-2</v>
      </c>
      <c r="K6692" s="2">
        <f>EXP(-9.81042+1.86563*LN(F6692)+1.0563*LN(G6692))</f>
        <v>5.6950957515054322E-2</v>
      </c>
      <c r="L6692" t="s">
        <v>13</v>
      </c>
    </row>
    <row r="6693" spans="1:12" hidden="1" x14ac:dyDescent="0.3">
      <c r="A6693">
        <v>57</v>
      </c>
      <c r="B6693">
        <v>182</v>
      </c>
      <c r="C6693">
        <v>1</v>
      </c>
      <c r="D6693">
        <v>24</v>
      </c>
      <c r="E6693" t="s">
        <v>12</v>
      </c>
      <c r="F6693">
        <v>15</v>
      </c>
      <c r="G6693">
        <v>6</v>
      </c>
      <c r="J6693" s="1">
        <f t="shared" si="1500"/>
        <v>1.7671458676442587E-2</v>
      </c>
      <c r="K6693" s="2">
        <f>EXP(-9.7663+1.83097*LN(F6693)+1.09511*LN(G6693))</f>
        <v>5.8089659363338444E-2</v>
      </c>
      <c r="L6693" t="s">
        <v>13</v>
      </c>
    </row>
    <row r="6694" spans="1:12" hidden="1" x14ac:dyDescent="0.3">
      <c r="A6694">
        <v>57</v>
      </c>
      <c r="B6694">
        <v>182</v>
      </c>
      <c r="C6694">
        <v>1</v>
      </c>
      <c r="D6694">
        <v>24</v>
      </c>
      <c r="E6694" t="s">
        <v>18</v>
      </c>
      <c r="F6694">
        <v>10</v>
      </c>
      <c r="G6694">
        <v>6</v>
      </c>
      <c r="J6694" s="1">
        <f t="shared" si="1500"/>
        <v>7.8539816339744835E-3</v>
      </c>
      <c r="K6694" s="2">
        <f t="shared" ref="K6694:K6695" si="1508">EXP(-9.81042+1.86563*LN(F6694)+1.0563*LN(G6694))</f>
        <v>2.6728826664807165E-2</v>
      </c>
      <c r="L6694" t="s">
        <v>13</v>
      </c>
    </row>
    <row r="6695" spans="1:12" hidden="1" x14ac:dyDescent="0.3">
      <c r="A6695">
        <v>57</v>
      </c>
      <c r="B6695">
        <v>182</v>
      </c>
      <c r="C6695">
        <v>1</v>
      </c>
      <c r="D6695">
        <v>24</v>
      </c>
      <c r="E6695" t="s">
        <v>18</v>
      </c>
      <c r="F6695">
        <v>10</v>
      </c>
      <c r="G6695">
        <v>6</v>
      </c>
      <c r="J6695" s="1">
        <f t="shared" si="1500"/>
        <v>7.8539816339744835E-3</v>
      </c>
      <c r="K6695" s="2">
        <f t="shared" si="1508"/>
        <v>2.6728826664807165E-2</v>
      </c>
      <c r="L6695" t="s">
        <v>13</v>
      </c>
    </row>
    <row r="6696" spans="1:12" hidden="1" x14ac:dyDescent="0.3">
      <c r="A6696">
        <v>57</v>
      </c>
      <c r="B6696">
        <v>182</v>
      </c>
      <c r="C6696">
        <v>1</v>
      </c>
      <c r="D6696">
        <v>14</v>
      </c>
      <c r="E6696" t="s">
        <v>14</v>
      </c>
      <c r="F6696">
        <v>5</v>
      </c>
      <c r="G6696">
        <v>3</v>
      </c>
      <c r="J6696" s="1">
        <f t="shared" si="1500"/>
        <v>1.9634954084936209E-3</v>
      </c>
      <c r="K6696" s="2">
        <f t="shared" ref="K6696:K6697" si="1509">EXP(-9.7663+1.83097*LN(F6696)+1.09511*LN(G6696))</f>
        <v>3.6378364277704512E-3</v>
      </c>
      <c r="L6696" t="s">
        <v>13</v>
      </c>
    </row>
    <row r="6697" spans="1:12" hidden="1" x14ac:dyDescent="0.3">
      <c r="A6697">
        <v>57</v>
      </c>
      <c r="B6697">
        <v>182</v>
      </c>
      <c r="C6697">
        <v>1</v>
      </c>
      <c r="D6697">
        <v>14</v>
      </c>
      <c r="E6697" t="s">
        <v>14</v>
      </c>
      <c r="F6697">
        <v>5</v>
      </c>
      <c r="G6697">
        <v>3</v>
      </c>
      <c r="J6697" s="1">
        <f t="shared" si="1500"/>
        <v>1.9634954084936209E-3</v>
      </c>
      <c r="K6697" s="2">
        <f t="shared" si="1509"/>
        <v>3.6378364277704512E-3</v>
      </c>
      <c r="L6697" t="s">
        <v>13</v>
      </c>
    </row>
    <row r="6698" spans="1:12" hidden="1" x14ac:dyDescent="0.3">
      <c r="A6698">
        <v>57</v>
      </c>
      <c r="B6698">
        <v>182</v>
      </c>
      <c r="C6698">
        <v>1</v>
      </c>
      <c r="D6698">
        <v>24</v>
      </c>
      <c r="E6698" t="s">
        <v>18</v>
      </c>
      <c r="F6698">
        <v>10</v>
      </c>
      <c r="G6698">
        <v>6</v>
      </c>
      <c r="J6698" s="1">
        <f t="shared" si="1500"/>
        <v>7.8539816339744835E-3</v>
      </c>
      <c r="K6698" s="2">
        <f>EXP(-9.81042+1.86563*LN(F6698)+1.0563*LN(G6698))</f>
        <v>2.6728826664807165E-2</v>
      </c>
      <c r="L6698" t="s">
        <v>13</v>
      </c>
    </row>
    <row r="6699" spans="1:12" hidden="1" x14ac:dyDescent="0.3">
      <c r="A6699">
        <v>57</v>
      </c>
      <c r="B6699">
        <v>182</v>
      </c>
      <c r="C6699">
        <v>1</v>
      </c>
      <c r="D6699">
        <v>24</v>
      </c>
      <c r="E6699" t="s">
        <v>12</v>
      </c>
      <c r="F6699">
        <v>10</v>
      </c>
      <c r="G6699">
        <v>6</v>
      </c>
      <c r="J6699" s="1">
        <f t="shared" si="1500"/>
        <v>7.8539816339744835E-3</v>
      </c>
      <c r="K6699" s="2">
        <f t="shared" ref="K6699:K6702" si="1510">EXP(-9.7663+1.83097*LN(F6699)+1.09511*LN(G6699))</f>
        <v>2.7649101142956961E-2</v>
      </c>
      <c r="L6699" t="s">
        <v>13</v>
      </c>
    </row>
    <row r="6700" spans="1:12" hidden="1" x14ac:dyDescent="0.3">
      <c r="A6700">
        <v>57</v>
      </c>
      <c r="B6700">
        <v>182</v>
      </c>
      <c r="C6700">
        <v>1</v>
      </c>
      <c r="D6700">
        <v>24</v>
      </c>
      <c r="E6700" t="s">
        <v>12</v>
      </c>
      <c r="F6700">
        <v>15</v>
      </c>
      <c r="G6700">
        <v>6</v>
      </c>
      <c r="J6700" s="1">
        <f t="shared" si="1500"/>
        <v>1.7671458676442587E-2</v>
      </c>
      <c r="K6700" s="2">
        <f t="shared" si="1510"/>
        <v>5.8089659363338444E-2</v>
      </c>
      <c r="L6700" t="s">
        <v>13</v>
      </c>
    </row>
    <row r="6701" spans="1:12" hidden="1" x14ac:dyDescent="0.3">
      <c r="A6701">
        <v>57</v>
      </c>
      <c r="B6701">
        <v>182</v>
      </c>
      <c r="C6701">
        <v>1</v>
      </c>
      <c r="D6701">
        <v>24</v>
      </c>
      <c r="E6701" t="s">
        <v>12</v>
      </c>
      <c r="F6701">
        <v>15</v>
      </c>
      <c r="G6701">
        <v>6</v>
      </c>
      <c r="J6701" s="1">
        <f t="shared" si="1500"/>
        <v>1.7671458676442587E-2</v>
      </c>
      <c r="K6701" s="2">
        <f t="shared" si="1510"/>
        <v>5.8089659363338444E-2</v>
      </c>
      <c r="L6701" t="s">
        <v>13</v>
      </c>
    </row>
    <row r="6702" spans="1:12" hidden="1" x14ac:dyDescent="0.3">
      <c r="A6702">
        <v>57</v>
      </c>
      <c r="B6702">
        <v>182</v>
      </c>
      <c r="C6702">
        <v>1</v>
      </c>
      <c r="D6702">
        <v>24</v>
      </c>
      <c r="E6702" t="s">
        <v>12</v>
      </c>
      <c r="F6702">
        <v>10</v>
      </c>
      <c r="G6702">
        <v>6</v>
      </c>
      <c r="J6702" s="1">
        <f t="shared" si="1500"/>
        <v>7.8539816339744835E-3</v>
      </c>
      <c r="K6702" s="2">
        <f t="shared" si="1510"/>
        <v>2.7649101142956961E-2</v>
      </c>
      <c r="L6702" t="s">
        <v>13</v>
      </c>
    </row>
    <row r="6703" spans="1:12" hidden="1" x14ac:dyDescent="0.3">
      <c r="A6703">
        <v>57</v>
      </c>
      <c r="B6703">
        <v>182</v>
      </c>
      <c r="C6703">
        <v>1</v>
      </c>
      <c r="D6703">
        <v>24</v>
      </c>
      <c r="E6703" t="s">
        <v>18</v>
      </c>
      <c r="F6703">
        <v>5</v>
      </c>
      <c r="G6703">
        <v>6</v>
      </c>
      <c r="J6703" s="1">
        <f t="shared" si="1500"/>
        <v>1.9634954084936209E-3</v>
      </c>
      <c r="K6703" s="2">
        <f>EXP(-9.81042+1.86563*LN(F6703)+1.0563*LN(G6703))</f>
        <v>7.3344795804612326E-3</v>
      </c>
      <c r="L6703" t="s">
        <v>13</v>
      </c>
    </row>
    <row r="6704" spans="1:12" hidden="1" x14ac:dyDescent="0.3">
      <c r="A6704">
        <v>57</v>
      </c>
      <c r="B6704">
        <v>182</v>
      </c>
      <c r="C6704">
        <v>1</v>
      </c>
      <c r="D6704">
        <v>10</v>
      </c>
      <c r="E6704" t="s">
        <v>12</v>
      </c>
      <c r="F6704">
        <v>5</v>
      </c>
      <c r="G6704">
        <v>3</v>
      </c>
      <c r="J6704" s="1">
        <f t="shared" si="1500"/>
        <v>1.9634954084936209E-3</v>
      </c>
      <c r="K6704" s="2">
        <f>EXP(-9.7663+1.83097*LN(F6704)+1.09511*LN(G6704))</f>
        <v>3.6378364277704512E-3</v>
      </c>
      <c r="L6704" t="s">
        <v>13</v>
      </c>
    </row>
    <row r="6705" spans="1:12" hidden="1" x14ac:dyDescent="0.3">
      <c r="A6705">
        <v>57</v>
      </c>
      <c r="B6705">
        <v>182</v>
      </c>
      <c r="C6705">
        <v>1</v>
      </c>
      <c r="D6705">
        <v>24</v>
      </c>
      <c r="E6705" t="s">
        <v>18</v>
      </c>
      <c r="F6705">
        <v>5</v>
      </c>
      <c r="G6705">
        <v>3</v>
      </c>
      <c r="J6705" s="1">
        <f t="shared" si="1500"/>
        <v>1.9634954084936209E-3</v>
      </c>
      <c r="K6705" s="2">
        <f t="shared" ref="K6705:K6706" si="1511">EXP(-9.81042+1.86563*LN(F6705)+1.0563*LN(G6705))</f>
        <v>3.5268851656513989E-3</v>
      </c>
      <c r="L6705" t="s">
        <v>13</v>
      </c>
    </row>
    <row r="6706" spans="1:12" hidden="1" x14ac:dyDescent="0.3">
      <c r="A6706">
        <v>57</v>
      </c>
      <c r="B6706">
        <v>182</v>
      </c>
      <c r="C6706">
        <v>1</v>
      </c>
      <c r="D6706">
        <v>24</v>
      </c>
      <c r="E6706" t="s">
        <v>18</v>
      </c>
      <c r="F6706">
        <v>10</v>
      </c>
      <c r="G6706">
        <v>6</v>
      </c>
      <c r="J6706" s="1">
        <f t="shared" si="1500"/>
        <v>7.8539816339744835E-3</v>
      </c>
      <c r="K6706" s="2">
        <f t="shared" si="1511"/>
        <v>2.6728826664807165E-2</v>
      </c>
      <c r="L6706" t="s">
        <v>13</v>
      </c>
    </row>
    <row r="6707" spans="1:12" hidden="1" x14ac:dyDescent="0.3">
      <c r="A6707">
        <v>57</v>
      </c>
      <c r="B6707">
        <v>182</v>
      </c>
      <c r="C6707">
        <v>1</v>
      </c>
      <c r="D6707">
        <v>22</v>
      </c>
      <c r="E6707" t="s">
        <v>15</v>
      </c>
      <c r="F6707">
        <v>5</v>
      </c>
      <c r="G6707">
        <v>3</v>
      </c>
      <c r="J6707" s="1">
        <f t="shared" si="1500"/>
        <v>1.9634954084936209E-3</v>
      </c>
      <c r="K6707" s="2">
        <f t="shared" ref="K6707:K6708" si="1512">EXP(-9.7663+1.83097*LN(F6707)+1.09511*LN(G6707))</f>
        <v>3.6378364277704512E-3</v>
      </c>
      <c r="L6707" t="s">
        <v>13</v>
      </c>
    </row>
    <row r="6708" spans="1:12" hidden="1" x14ac:dyDescent="0.3">
      <c r="A6708">
        <v>57</v>
      </c>
      <c r="B6708">
        <v>182</v>
      </c>
      <c r="C6708">
        <v>1</v>
      </c>
      <c r="D6708">
        <v>24</v>
      </c>
      <c r="E6708" t="s">
        <v>12</v>
      </c>
      <c r="F6708">
        <v>15</v>
      </c>
      <c r="G6708">
        <v>6</v>
      </c>
      <c r="J6708" s="1">
        <f t="shared" si="1500"/>
        <v>1.7671458676442587E-2</v>
      </c>
      <c r="K6708" s="2">
        <f t="shared" si="1512"/>
        <v>5.8089659363338444E-2</v>
      </c>
      <c r="L6708" t="s">
        <v>13</v>
      </c>
    </row>
    <row r="6709" spans="1:12" hidden="1" x14ac:dyDescent="0.3">
      <c r="A6709">
        <v>57</v>
      </c>
      <c r="B6709">
        <v>183</v>
      </c>
      <c r="C6709">
        <v>1</v>
      </c>
      <c r="D6709">
        <v>24</v>
      </c>
      <c r="E6709" t="s">
        <v>18</v>
      </c>
      <c r="F6709">
        <v>5</v>
      </c>
      <c r="G6709">
        <v>6</v>
      </c>
      <c r="J6709" s="1">
        <f t="shared" si="1500"/>
        <v>1.9634954084936209E-3</v>
      </c>
      <c r="K6709" s="2">
        <f>EXP(-9.81042+1.86563*LN(F6709)+1.0563*LN(G6709))</f>
        <v>7.3344795804612326E-3</v>
      </c>
      <c r="L6709" t="s">
        <v>13</v>
      </c>
    </row>
    <row r="6710" spans="1:12" hidden="1" x14ac:dyDescent="0.3">
      <c r="A6710">
        <v>57</v>
      </c>
      <c r="B6710">
        <v>183</v>
      </c>
      <c r="C6710">
        <v>1</v>
      </c>
      <c r="D6710">
        <v>10</v>
      </c>
      <c r="E6710" t="s">
        <v>12</v>
      </c>
      <c r="F6710">
        <v>5</v>
      </c>
      <c r="G6710">
        <v>3</v>
      </c>
      <c r="J6710" s="1">
        <f t="shared" si="1500"/>
        <v>1.9634954084936209E-3</v>
      </c>
      <c r="K6710" s="2">
        <f>EXP(-9.7663+1.83097*LN(F6710)+1.09511*LN(G6710))</f>
        <v>3.6378364277704512E-3</v>
      </c>
      <c r="L6710" t="s">
        <v>13</v>
      </c>
    </row>
    <row r="6711" spans="1:12" hidden="1" x14ac:dyDescent="0.3">
      <c r="A6711">
        <v>57</v>
      </c>
      <c r="B6711">
        <v>183</v>
      </c>
      <c r="C6711">
        <v>1</v>
      </c>
      <c r="D6711">
        <v>24</v>
      </c>
      <c r="E6711" t="s">
        <v>18</v>
      </c>
      <c r="F6711">
        <v>5</v>
      </c>
      <c r="G6711">
        <v>3</v>
      </c>
      <c r="J6711" s="1">
        <f t="shared" si="1500"/>
        <v>1.9634954084936209E-3</v>
      </c>
      <c r="K6711" s="2">
        <f t="shared" ref="K6711:K6712" si="1513">EXP(-9.81042+1.86563*LN(F6711)+1.0563*LN(G6711))</f>
        <v>3.5268851656513989E-3</v>
      </c>
      <c r="L6711" t="s">
        <v>13</v>
      </c>
    </row>
    <row r="6712" spans="1:12" hidden="1" x14ac:dyDescent="0.3">
      <c r="A6712">
        <v>57</v>
      </c>
      <c r="B6712">
        <v>183</v>
      </c>
      <c r="C6712">
        <v>1</v>
      </c>
      <c r="D6712">
        <v>24</v>
      </c>
      <c r="E6712" t="s">
        <v>18</v>
      </c>
      <c r="F6712">
        <v>10</v>
      </c>
      <c r="G6712">
        <v>6</v>
      </c>
      <c r="J6712" s="1">
        <f t="shared" si="1500"/>
        <v>7.8539816339744835E-3</v>
      </c>
      <c r="K6712" s="2">
        <f t="shared" si="1513"/>
        <v>2.6728826664807165E-2</v>
      </c>
      <c r="L6712" t="s">
        <v>13</v>
      </c>
    </row>
    <row r="6713" spans="1:12" hidden="1" x14ac:dyDescent="0.3">
      <c r="A6713">
        <v>57</v>
      </c>
      <c r="B6713">
        <v>183</v>
      </c>
      <c r="C6713">
        <v>1</v>
      </c>
      <c r="D6713">
        <v>22</v>
      </c>
      <c r="E6713" t="s">
        <v>15</v>
      </c>
      <c r="F6713">
        <v>5</v>
      </c>
      <c r="G6713">
        <v>3</v>
      </c>
      <c r="J6713" s="1">
        <f t="shared" si="1500"/>
        <v>1.9634954084936209E-3</v>
      </c>
      <c r="K6713" s="2">
        <f t="shared" ref="K6713:K6715" si="1514">EXP(-9.7663+1.83097*LN(F6713)+1.09511*LN(G6713))</f>
        <v>3.6378364277704512E-3</v>
      </c>
      <c r="L6713" t="s">
        <v>13</v>
      </c>
    </row>
    <row r="6714" spans="1:12" hidden="1" x14ac:dyDescent="0.3">
      <c r="A6714">
        <v>57</v>
      </c>
      <c r="B6714">
        <v>183</v>
      </c>
      <c r="C6714">
        <v>1</v>
      </c>
      <c r="D6714">
        <v>14</v>
      </c>
      <c r="E6714" t="s">
        <v>14</v>
      </c>
      <c r="F6714">
        <v>5</v>
      </c>
      <c r="G6714">
        <v>3</v>
      </c>
      <c r="J6714" s="1">
        <f t="shared" si="1500"/>
        <v>1.9634954084936209E-3</v>
      </c>
      <c r="K6714" s="2">
        <f t="shared" si="1514"/>
        <v>3.6378364277704512E-3</v>
      </c>
      <c r="L6714" t="s">
        <v>13</v>
      </c>
    </row>
    <row r="6715" spans="1:12" hidden="1" x14ac:dyDescent="0.3">
      <c r="A6715">
        <v>57</v>
      </c>
      <c r="B6715">
        <v>183</v>
      </c>
      <c r="C6715">
        <v>1</v>
      </c>
      <c r="D6715">
        <v>14</v>
      </c>
      <c r="E6715" t="s">
        <v>14</v>
      </c>
      <c r="F6715">
        <v>5</v>
      </c>
      <c r="G6715">
        <v>3</v>
      </c>
      <c r="J6715" s="1">
        <f t="shared" si="1500"/>
        <v>1.9634954084936209E-3</v>
      </c>
      <c r="K6715" s="2">
        <f t="shared" si="1514"/>
        <v>3.6378364277704512E-3</v>
      </c>
      <c r="L6715" t="s">
        <v>13</v>
      </c>
    </row>
    <row r="6716" spans="1:12" hidden="1" x14ac:dyDescent="0.3">
      <c r="A6716">
        <v>57</v>
      </c>
      <c r="B6716">
        <v>183</v>
      </c>
      <c r="C6716">
        <v>1</v>
      </c>
      <c r="D6716">
        <v>24</v>
      </c>
      <c r="E6716" t="s">
        <v>18</v>
      </c>
      <c r="F6716">
        <v>15</v>
      </c>
      <c r="G6716">
        <v>6</v>
      </c>
      <c r="J6716" s="1">
        <f t="shared" si="1500"/>
        <v>1.7671458676442587E-2</v>
      </c>
      <c r="K6716" s="2">
        <f t="shared" ref="K6716:K6717" si="1515">EXP(-9.81042+1.86563*LN(F6716)+1.0563*LN(G6716))</f>
        <v>5.6950957515054322E-2</v>
      </c>
      <c r="L6716" t="s">
        <v>13</v>
      </c>
    </row>
    <row r="6717" spans="1:12" hidden="1" x14ac:dyDescent="0.3">
      <c r="A6717">
        <v>57</v>
      </c>
      <c r="B6717">
        <v>183</v>
      </c>
      <c r="C6717">
        <v>1</v>
      </c>
      <c r="D6717">
        <v>24</v>
      </c>
      <c r="E6717" t="s">
        <v>18</v>
      </c>
      <c r="F6717">
        <v>10</v>
      </c>
      <c r="G6717">
        <v>6</v>
      </c>
      <c r="J6717" s="1">
        <f t="shared" si="1500"/>
        <v>7.8539816339744835E-3</v>
      </c>
      <c r="K6717" s="2">
        <f t="shared" si="1515"/>
        <v>2.6728826664807165E-2</v>
      </c>
      <c r="L6717" t="s">
        <v>13</v>
      </c>
    </row>
    <row r="6718" spans="1:12" hidden="1" x14ac:dyDescent="0.3">
      <c r="A6718">
        <v>57</v>
      </c>
      <c r="B6718">
        <v>183</v>
      </c>
      <c r="C6718">
        <v>1</v>
      </c>
      <c r="D6718">
        <v>24</v>
      </c>
      <c r="E6718" t="s">
        <v>12</v>
      </c>
      <c r="F6718">
        <v>5</v>
      </c>
      <c r="G6718">
        <v>6</v>
      </c>
      <c r="J6718" s="1">
        <f t="shared" si="1500"/>
        <v>1.9634954084936209E-3</v>
      </c>
      <c r="K6718" s="2">
        <f>EXP(-9.7663+1.83097*LN(F6718)+1.09511*LN(G6718))</f>
        <v>7.7714870209617563E-3</v>
      </c>
      <c r="L6718" t="s">
        <v>13</v>
      </c>
    </row>
    <row r="6719" spans="1:12" hidden="1" x14ac:dyDescent="0.3">
      <c r="A6719">
        <v>57</v>
      </c>
      <c r="B6719">
        <v>183</v>
      </c>
      <c r="C6719">
        <v>1</v>
      </c>
      <c r="D6719">
        <v>24</v>
      </c>
      <c r="E6719" t="s">
        <v>18</v>
      </c>
      <c r="F6719">
        <v>10</v>
      </c>
      <c r="G6719">
        <v>5</v>
      </c>
      <c r="J6719" s="1">
        <f t="shared" si="1500"/>
        <v>7.8539816339744835E-3</v>
      </c>
      <c r="K6719" s="2">
        <f>EXP(-9.81042+1.86563*LN(F6719)+1.0563*LN(G6719))</f>
        <v>2.2046555420420225E-2</v>
      </c>
      <c r="L6719" t="s">
        <v>13</v>
      </c>
    </row>
    <row r="6720" spans="1:12" hidden="1" x14ac:dyDescent="0.3">
      <c r="A6720">
        <v>57</v>
      </c>
      <c r="B6720">
        <v>183</v>
      </c>
      <c r="C6720">
        <v>1</v>
      </c>
      <c r="D6720">
        <v>10</v>
      </c>
      <c r="E6720" t="s">
        <v>12</v>
      </c>
      <c r="F6720">
        <v>10</v>
      </c>
      <c r="G6720">
        <v>3</v>
      </c>
      <c r="J6720" s="1">
        <f t="shared" si="1500"/>
        <v>7.8539816339744835E-3</v>
      </c>
      <c r="K6720" s="2">
        <f t="shared" ref="K6720:K6721" si="1516">EXP(-9.7663+1.83097*LN(F6720)+1.09511*LN(G6720))</f>
        <v>1.2942556175112916E-2</v>
      </c>
      <c r="L6720" t="s">
        <v>13</v>
      </c>
    </row>
    <row r="6721" spans="1:12" hidden="1" x14ac:dyDescent="0.3">
      <c r="A6721">
        <v>57</v>
      </c>
      <c r="B6721">
        <v>183</v>
      </c>
      <c r="C6721">
        <v>1</v>
      </c>
      <c r="D6721">
        <v>14</v>
      </c>
      <c r="E6721" t="s">
        <v>14</v>
      </c>
      <c r="F6721">
        <v>5</v>
      </c>
      <c r="G6721">
        <v>3</v>
      </c>
      <c r="J6721" s="1">
        <f t="shared" si="1500"/>
        <v>1.9634954084936209E-3</v>
      </c>
      <c r="K6721" s="2">
        <f t="shared" si="1516"/>
        <v>3.6378364277704512E-3</v>
      </c>
      <c r="L6721" t="s">
        <v>13</v>
      </c>
    </row>
    <row r="6722" spans="1:12" hidden="1" x14ac:dyDescent="0.3">
      <c r="A6722">
        <v>57</v>
      </c>
      <c r="B6722">
        <v>183</v>
      </c>
      <c r="C6722">
        <v>1</v>
      </c>
      <c r="D6722">
        <v>24</v>
      </c>
      <c r="E6722" t="s">
        <v>18</v>
      </c>
      <c r="F6722">
        <v>10</v>
      </c>
      <c r="G6722">
        <v>3</v>
      </c>
      <c r="J6722" s="1">
        <f t="shared" si="1500"/>
        <v>7.8539816339744835E-3</v>
      </c>
      <c r="K6722" s="2">
        <f>EXP(-9.81042+1.86563*LN(F6722)+1.0563*LN(G6722))</f>
        <v>1.285292313179332E-2</v>
      </c>
      <c r="L6722" t="s">
        <v>13</v>
      </c>
    </row>
    <row r="6723" spans="1:12" hidden="1" x14ac:dyDescent="0.3">
      <c r="A6723">
        <v>57</v>
      </c>
      <c r="B6723">
        <v>183</v>
      </c>
      <c r="C6723">
        <v>1</v>
      </c>
      <c r="D6723">
        <v>24</v>
      </c>
      <c r="E6723" t="s">
        <v>12</v>
      </c>
      <c r="F6723">
        <v>15</v>
      </c>
      <c r="G6723">
        <v>6</v>
      </c>
      <c r="J6723" s="1">
        <f t="shared" ref="J6723:J6786" si="1517">((F6723*F6723/10000)*(PI()/4*C6723))</f>
        <v>1.7671458676442587E-2</v>
      </c>
      <c r="K6723" s="2">
        <f t="shared" ref="K6723:K6724" si="1518">EXP(-9.7663+1.83097*LN(F6723)+1.09511*LN(G6723))</f>
        <v>5.8089659363338444E-2</v>
      </c>
      <c r="L6723" t="s">
        <v>13</v>
      </c>
    </row>
    <row r="6724" spans="1:12" hidden="1" x14ac:dyDescent="0.3">
      <c r="A6724">
        <v>57</v>
      </c>
      <c r="B6724">
        <v>183</v>
      </c>
      <c r="C6724">
        <v>1</v>
      </c>
      <c r="D6724">
        <v>24</v>
      </c>
      <c r="E6724" t="s">
        <v>12</v>
      </c>
      <c r="F6724">
        <v>10</v>
      </c>
      <c r="G6724">
        <v>6</v>
      </c>
      <c r="J6724" s="1">
        <f t="shared" si="1517"/>
        <v>7.8539816339744835E-3</v>
      </c>
      <c r="K6724" s="2">
        <f t="shared" si="1518"/>
        <v>2.7649101142956961E-2</v>
      </c>
      <c r="L6724" t="s">
        <v>13</v>
      </c>
    </row>
    <row r="6725" spans="1:12" hidden="1" x14ac:dyDescent="0.3">
      <c r="A6725">
        <v>57</v>
      </c>
      <c r="B6725">
        <v>183</v>
      </c>
      <c r="C6725">
        <v>1</v>
      </c>
      <c r="D6725">
        <v>24</v>
      </c>
      <c r="E6725" t="s">
        <v>18</v>
      </c>
      <c r="F6725">
        <v>5</v>
      </c>
      <c r="G6725">
        <v>6</v>
      </c>
      <c r="J6725" s="1">
        <f t="shared" si="1517"/>
        <v>1.9634954084936209E-3</v>
      </c>
      <c r="K6725" s="2">
        <f>EXP(-9.81042+1.86563*LN(F6725)+1.0563*LN(G6725))</f>
        <v>7.3344795804612326E-3</v>
      </c>
      <c r="L6725" t="s">
        <v>13</v>
      </c>
    </row>
    <row r="6726" spans="1:12" hidden="1" x14ac:dyDescent="0.3">
      <c r="A6726">
        <v>57</v>
      </c>
      <c r="B6726">
        <v>183</v>
      </c>
      <c r="C6726">
        <v>1</v>
      </c>
      <c r="D6726">
        <v>10</v>
      </c>
      <c r="E6726" t="s">
        <v>12</v>
      </c>
      <c r="F6726">
        <v>5</v>
      </c>
      <c r="G6726">
        <v>3</v>
      </c>
      <c r="J6726" s="1">
        <f t="shared" si="1517"/>
        <v>1.9634954084936209E-3</v>
      </c>
      <c r="K6726" s="2">
        <f t="shared" ref="K6726:K6727" si="1519">EXP(-9.7663+1.83097*LN(F6726)+1.09511*LN(G6726))</f>
        <v>3.6378364277704512E-3</v>
      </c>
      <c r="L6726" t="s">
        <v>13</v>
      </c>
    </row>
    <row r="6727" spans="1:12" hidden="1" x14ac:dyDescent="0.3">
      <c r="A6727">
        <v>57</v>
      </c>
      <c r="B6727">
        <v>183</v>
      </c>
      <c r="C6727">
        <v>1</v>
      </c>
      <c r="D6727">
        <v>10</v>
      </c>
      <c r="E6727" t="s">
        <v>12</v>
      </c>
      <c r="F6727">
        <v>5</v>
      </c>
      <c r="G6727">
        <v>3</v>
      </c>
      <c r="J6727" s="1">
        <f t="shared" si="1517"/>
        <v>1.9634954084936209E-3</v>
      </c>
      <c r="K6727" s="2">
        <f t="shared" si="1519"/>
        <v>3.6378364277704512E-3</v>
      </c>
      <c r="L6727" t="s">
        <v>13</v>
      </c>
    </row>
    <row r="6728" spans="1:12" hidden="1" x14ac:dyDescent="0.3">
      <c r="A6728">
        <v>57</v>
      </c>
      <c r="B6728">
        <v>183</v>
      </c>
      <c r="C6728">
        <v>1</v>
      </c>
      <c r="D6728">
        <v>24</v>
      </c>
      <c r="E6728" t="s">
        <v>18</v>
      </c>
      <c r="F6728">
        <v>10</v>
      </c>
      <c r="G6728">
        <v>6</v>
      </c>
      <c r="J6728" s="1">
        <f t="shared" si="1517"/>
        <v>7.8539816339744835E-3</v>
      </c>
      <c r="K6728" s="2">
        <f>EXP(-9.81042+1.86563*LN(F6728)+1.0563*LN(G6728))</f>
        <v>2.6728826664807165E-2</v>
      </c>
      <c r="L6728" t="s">
        <v>13</v>
      </c>
    </row>
    <row r="6729" spans="1:12" hidden="1" x14ac:dyDescent="0.3">
      <c r="A6729">
        <v>57</v>
      </c>
      <c r="B6729">
        <v>183</v>
      </c>
      <c r="C6729">
        <v>1</v>
      </c>
      <c r="D6729">
        <v>22</v>
      </c>
      <c r="E6729" t="s">
        <v>15</v>
      </c>
      <c r="F6729">
        <v>5</v>
      </c>
      <c r="G6729">
        <v>3</v>
      </c>
      <c r="J6729" s="1">
        <f t="shared" si="1517"/>
        <v>1.9634954084936209E-3</v>
      </c>
      <c r="K6729" s="2">
        <f t="shared" ref="K6729:K6733" si="1520">EXP(-9.7663+1.83097*LN(F6729)+1.09511*LN(G6729))</f>
        <v>3.6378364277704512E-3</v>
      </c>
      <c r="L6729" t="s">
        <v>13</v>
      </c>
    </row>
    <row r="6730" spans="1:12" hidden="1" x14ac:dyDescent="0.3">
      <c r="A6730">
        <v>57</v>
      </c>
      <c r="B6730">
        <v>183</v>
      </c>
      <c r="C6730">
        <v>1</v>
      </c>
      <c r="D6730">
        <v>24</v>
      </c>
      <c r="E6730" t="s">
        <v>12</v>
      </c>
      <c r="F6730">
        <v>15</v>
      </c>
      <c r="G6730">
        <v>6</v>
      </c>
      <c r="J6730" s="1">
        <f t="shared" si="1517"/>
        <v>1.7671458676442587E-2</v>
      </c>
      <c r="K6730" s="2">
        <f t="shared" si="1520"/>
        <v>5.8089659363338444E-2</v>
      </c>
      <c r="L6730" t="s">
        <v>13</v>
      </c>
    </row>
    <row r="6731" spans="1:12" hidden="1" x14ac:dyDescent="0.3">
      <c r="A6731">
        <v>57</v>
      </c>
      <c r="B6731">
        <v>183</v>
      </c>
      <c r="C6731">
        <v>1</v>
      </c>
      <c r="D6731">
        <v>24</v>
      </c>
      <c r="E6731" t="s">
        <v>12</v>
      </c>
      <c r="F6731">
        <v>10</v>
      </c>
      <c r="G6731">
        <v>6</v>
      </c>
      <c r="J6731" s="1">
        <f t="shared" si="1517"/>
        <v>7.8539816339744835E-3</v>
      </c>
      <c r="K6731" s="2">
        <f t="shared" si="1520"/>
        <v>2.7649101142956961E-2</v>
      </c>
      <c r="L6731" t="s">
        <v>13</v>
      </c>
    </row>
    <row r="6732" spans="1:12" hidden="1" x14ac:dyDescent="0.3">
      <c r="A6732">
        <v>57</v>
      </c>
      <c r="B6732">
        <v>183</v>
      </c>
      <c r="C6732">
        <v>1</v>
      </c>
      <c r="D6732">
        <v>24</v>
      </c>
      <c r="E6732" t="s">
        <v>12</v>
      </c>
      <c r="F6732">
        <v>10</v>
      </c>
      <c r="G6732">
        <v>6</v>
      </c>
      <c r="J6732" s="1">
        <f t="shared" si="1517"/>
        <v>7.8539816339744835E-3</v>
      </c>
      <c r="K6732" s="2">
        <f t="shared" si="1520"/>
        <v>2.7649101142956961E-2</v>
      </c>
      <c r="L6732" t="s">
        <v>13</v>
      </c>
    </row>
    <row r="6733" spans="1:12" hidden="1" x14ac:dyDescent="0.3">
      <c r="A6733">
        <v>57</v>
      </c>
      <c r="B6733">
        <v>183</v>
      </c>
      <c r="C6733">
        <v>1</v>
      </c>
      <c r="D6733">
        <v>24</v>
      </c>
      <c r="E6733" t="s">
        <v>12</v>
      </c>
      <c r="F6733">
        <v>15</v>
      </c>
      <c r="G6733">
        <v>6</v>
      </c>
      <c r="J6733" s="1">
        <f t="shared" si="1517"/>
        <v>1.7671458676442587E-2</v>
      </c>
      <c r="K6733" s="2">
        <f t="shared" si="1520"/>
        <v>5.8089659363338444E-2</v>
      </c>
      <c r="L6733" t="s">
        <v>13</v>
      </c>
    </row>
    <row r="6734" spans="1:12" hidden="1" x14ac:dyDescent="0.3">
      <c r="A6734">
        <v>57</v>
      </c>
      <c r="B6734">
        <v>183</v>
      </c>
      <c r="C6734">
        <v>1</v>
      </c>
      <c r="D6734">
        <v>24</v>
      </c>
      <c r="E6734" t="s">
        <v>18</v>
      </c>
      <c r="F6734">
        <v>15</v>
      </c>
      <c r="G6734">
        <v>6</v>
      </c>
      <c r="J6734" s="1">
        <f t="shared" si="1517"/>
        <v>1.7671458676442587E-2</v>
      </c>
      <c r="K6734" s="2">
        <f t="shared" ref="K6734:K6735" si="1521">EXP(-9.81042+1.86563*LN(F6734)+1.0563*LN(G6734))</f>
        <v>5.6950957515054322E-2</v>
      </c>
      <c r="L6734" t="s">
        <v>13</v>
      </c>
    </row>
    <row r="6735" spans="1:12" hidden="1" x14ac:dyDescent="0.3">
      <c r="A6735">
        <v>57</v>
      </c>
      <c r="B6735">
        <v>183</v>
      </c>
      <c r="C6735">
        <v>1</v>
      </c>
      <c r="D6735">
        <v>24</v>
      </c>
      <c r="E6735" t="s">
        <v>18</v>
      </c>
      <c r="F6735">
        <v>10</v>
      </c>
      <c r="G6735">
        <v>6</v>
      </c>
      <c r="J6735" s="1">
        <f t="shared" si="1517"/>
        <v>7.8539816339744835E-3</v>
      </c>
      <c r="K6735" s="2">
        <f t="shared" si="1521"/>
        <v>2.6728826664807165E-2</v>
      </c>
      <c r="L6735" t="s">
        <v>13</v>
      </c>
    </row>
    <row r="6736" spans="1:12" hidden="1" x14ac:dyDescent="0.3">
      <c r="A6736">
        <v>57</v>
      </c>
      <c r="B6736">
        <v>183</v>
      </c>
      <c r="C6736">
        <v>1</v>
      </c>
      <c r="D6736">
        <v>24</v>
      </c>
      <c r="E6736" t="s">
        <v>12</v>
      </c>
      <c r="F6736">
        <v>5</v>
      </c>
      <c r="G6736">
        <v>6</v>
      </c>
      <c r="J6736" s="1">
        <f t="shared" si="1517"/>
        <v>1.9634954084936209E-3</v>
      </c>
      <c r="K6736" s="2">
        <f>EXP(-9.7663+1.83097*LN(F6736)+1.09511*LN(G6736))</f>
        <v>7.7714870209617563E-3</v>
      </c>
      <c r="L6736" t="s">
        <v>13</v>
      </c>
    </row>
    <row r="6737" spans="1:12" hidden="1" x14ac:dyDescent="0.3">
      <c r="A6737">
        <v>57</v>
      </c>
      <c r="B6737">
        <v>183</v>
      </c>
      <c r="C6737">
        <v>1</v>
      </c>
      <c r="D6737">
        <v>24</v>
      </c>
      <c r="E6737" t="s">
        <v>18</v>
      </c>
      <c r="F6737">
        <v>10</v>
      </c>
      <c r="G6737">
        <v>5</v>
      </c>
      <c r="J6737" s="1">
        <f t="shared" si="1517"/>
        <v>7.8539816339744835E-3</v>
      </c>
      <c r="K6737" s="2">
        <f>EXP(-9.81042+1.86563*LN(F6737)+1.0563*LN(G6737))</f>
        <v>2.2046555420420225E-2</v>
      </c>
      <c r="L6737" t="s">
        <v>13</v>
      </c>
    </row>
    <row r="6738" spans="1:12" hidden="1" x14ac:dyDescent="0.3">
      <c r="A6738">
        <v>57</v>
      </c>
      <c r="B6738">
        <v>183</v>
      </c>
      <c r="C6738">
        <v>1</v>
      </c>
      <c r="D6738">
        <v>24</v>
      </c>
      <c r="E6738" t="s">
        <v>12</v>
      </c>
      <c r="F6738">
        <v>10</v>
      </c>
      <c r="G6738">
        <v>6</v>
      </c>
      <c r="J6738" s="1">
        <f t="shared" si="1517"/>
        <v>7.8539816339744835E-3</v>
      </c>
      <c r="K6738" s="2">
        <f t="shared" ref="K6738:K6740" si="1522">EXP(-9.7663+1.83097*LN(F6738)+1.09511*LN(G6738))</f>
        <v>2.7649101142956961E-2</v>
      </c>
      <c r="L6738" t="s">
        <v>13</v>
      </c>
    </row>
    <row r="6739" spans="1:12" hidden="1" x14ac:dyDescent="0.3">
      <c r="A6739">
        <v>57</v>
      </c>
      <c r="B6739">
        <v>183</v>
      </c>
      <c r="C6739">
        <v>1</v>
      </c>
      <c r="D6739">
        <v>24</v>
      </c>
      <c r="E6739" t="s">
        <v>12</v>
      </c>
      <c r="F6739">
        <v>10</v>
      </c>
      <c r="G6739">
        <v>6</v>
      </c>
      <c r="J6739" s="1">
        <f t="shared" si="1517"/>
        <v>7.8539816339744835E-3</v>
      </c>
      <c r="K6739" s="2">
        <f t="shared" si="1522"/>
        <v>2.7649101142956961E-2</v>
      </c>
      <c r="L6739" t="s">
        <v>13</v>
      </c>
    </row>
    <row r="6740" spans="1:12" hidden="1" x14ac:dyDescent="0.3">
      <c r="A6740">
        <v>57</v>
      </c>
      <c r="B6740">
        <v>183</v>
      </c>
      <c r="C6740">
        <v>1</v>
      </c>
      <c r="D6740">
        <v>24</v>
      </c>
      <c r="E6740" t="s">
        <v>12</v>
      </c>
      <c r="F6740">
        <v>15</v>
      </c>
      <c r="G6740">
        <v>6</v>
      </c>
      <c r="J6740" s="1">
        <f t="shared" si="1517"/>
        <v>1.7671458676442587E-2</v>
      </c>
      <c r="K6740" s="2">
        <f t="shared" si="1522"/>
        <v>5.8089659363338444E-2</v>
      </c>
      <c r="L6740" t="s">
        <v>13</v>
      </c>
    </row>
    <row r="6741" spans="1:12" hidden="1" x14ac:dyDescent="0.3">
      <c r="A6741">
        <v>57</v>
      </c>
      <c r="B6741">
        <v>183</v>
      </c>
      <c r="C6741">
        <v>1</v>
      </c>
      <c r="D6741">
        <v>2</v>
      </c>
      <c r="E6741" t="s">
        <v>16</v>
      </c>
      <c r="F6741">
        <v>15</v>
      </c>
      <c r="G6741">
        <v>6</v>
      </c>
      <c r="J6741" s="1">
        <f t="shared" si="1517"/>
        <v>1.7671458676442587E-2</v>
      </c>
      <c r="K6741" s="2">
        <f>EXP(-9.81042+1.86563*LN(F6741)+1.0563*LN(G6741))</f>
        <v>5.6950957515054322E-2</v>
      </c>
      <c r="L6741" t="s">
        <v>13</v>
      </c>
    </row>
    <row r="6742" spans="1:12" hidden="1" x14ac:dyDescent="0.3">
      <c r="A6742">
        <v>57</v>
      </c>
      <c r="B6742">
        <v>183</v>
      </c>
      <c r="C6742">
        <v>1</v>
      </c>
      <c r="D6742">
        <v>24</v>
      </c>
      <c r="E6742" t="s">
        <v>12</v>
      </c>
      <c r="F6742">
        <v>15</v>
      </c>
      <c r="G6742">
        <v>6</v>
      </c>
      <c r="J6742" s="1">
        <f t="shared" si="1517"/>
        <v>1.7671458676442587E-2</v>
      </c>
      <c r="K6742" s="2">
        <f>EXP(-9.7663+1.83097*LN(F6742)+1.09511*LN(G6742))</f>
        <v>5.8089659363338444E-2</v>
      </c>
      <c r="L6742" t="s">
        <v>13</v>
      </c>
    </row>
    <row r="6743" spans="1:12" hidden="1" x14ac:dyDescent="0.3">
      <c r="A6743">
        <v>57</v>
      </c>
      <c r="B6743">
        <v>183</v>
      </c>
      <c r="C6743">
        <v>1</v>
      </c>
      <c r="D6743">
        <v>2</v>
      </c>
      <c r="E6743" t="s">
        <v>16</v>
      </c>
      <c r="F6743">
        <v>10</v>
      </c>
      <c r="G6743">
        <v>10</v>
      </c>
      <c r="J6743" s="1">
        <f t="shared" si="1517"/>
        <v>7.8539816339744835E-3</v>
      </c>
      <c r="K6743" s="2">
        <f>EXP(-9.81042+1.86563*LN(F6743)+1.0563*LN(G6743))</f>
        <v>4.5847824058857317E-2</v>
      </c>
      <c r="L6743" t="s">
        <v>13</v>
      </c>
    </row>
    <row r="6744" spans="1:12" hidden="1" x14ac:dyDescent="0.3">
      <c r="A6744">
        <v>57</v>
      </c>
      <c r="B6744">
        <v>183</v>
      </c>
      <c r="C6744">
        <v>1</v>
      </c>
      <c r="D6744">
        <v>24</v>
      </c>
      <c r="E6744" t="s">
        <v>12</v>
      </c>
      <c r="F6744">
        <v>10</v>
      </c>
      <c r="G6744">
        <v>6</v>
      </c>
      <c r="J6744" s="1">
        <f t="shared" si="1517"/>
        <v>7.8539816339744835E-3</v>
      </c>
      <c r="K6744" s="2">
        <f t="shared" ref="K6744:K6745" si="1523">EXP(-9.7663+1.83097*LN(F6744)+1.09511*LN(G6744))</f>
        <v>2.7649101142956961E-2</v>
      </c>
      <c r="L6744" t="s">
        <v>13</v>
      </c>
    </row>
    <row r="6745" spans="1:12" hidden="1" x14ac:dyDescent="0.3">
      <c r="A6745">
        <v>57</v>
      </c>
      <c r="B6745">
        <v>183</v>
      </c>
      <c r="C6745">
        <v>1</v>
      </c>
      <c r="D6745">
        <v>24</v>
      </c>
      <c r="E6745" t="s">
        <v>12</v>
      </c>
      <c r="F6745">
        <v>15</v>
      </c>
      <c r="G6745">
        <v>6</v>
      </c>
      <c r="J6745" s="1">
        <f t="shared" si="1517"/>
        <v>1.7671458676442587E-2</v>
      </c>
      <c r="K6745" s="2">
        <f t="shared" si="1523"/>
        <v>5.8089659363338444E-2</v>
      </c>
      <c r="L6745" t="s">
        <v>13</v>
      </c>
    </row>
    <row r="6746" spans="1:12" hidden="1" x14ac:dyDescent="0.3">
      <c r="A6746">
        <v>57</v>
      </c>
      <c r="B6746">
        <v>183</v>
      </c>
      <c r="C6746">
        <v>1</v>
      </c>
      <c r="D6746">
        <v>24</v>
      </c>
      <c r="E6746" t="s">
        <v>18</v>
      </c>
      <c r="F6746">
        <v>15</v>
      </c>
      <c r="G6746">
        <v>6</v>
      </c>
      <c r="J6746" s="1">
        <f t="shared" si="1517"/>
        <v>1.7671458676442587E-2</v>
      </c>
      <c r="K6746" s="2">
        <f t="shared" ref="K6746:K6747" si="1524">EXP(-9.81042+1.86563*LN(F6746)+1.0563*LN(G6746))</f>
        <v>5.6950957515054322E-2</v>
      </c>
      <c r="L6746" t="s">
        <v>13</v>
      </c>
    </row>
    <row r="6747" spans="1:12" hidden="1" x14ac:dyDescent="0.3">
      <c r="A6747">
        <v>57</v>
      </c>
      <c r="B6747">
        <v>183</v>
      </c>
      <c r="C6747">
        <v>1</v>
      </c>
      <c r="D6747">
        <v>24</v>
      </c>
      <c r="E6747" t="s">
        <v>18</v>
      </c>
      <c r="F6747">
        <v>10</v>
      </c>
      <c r="G6747">
        <v>6</v>
      </c>
      <c r="J6747" s="1">
        <f t="shared" si="1517"/>
        <v>7.8539816339744835E-3</v>
      </c>
      <c r="K6747" s="2">
        <f t="shared" si="1524"/>
        <v>2.6728826664807165E-2</v>
      </c>
      <c r="L6747" t="s">
        <v>13</v>
      </c>
    </row>
    <row r="6748" spans="1:12" hidden="1" x14ac:dyDescent="0.3">
      <c r="A6748">
        <v>57</v>
      </c>
      <c r="B6748">
        <v>183</v>
      </c>
      <c r="C6748">
        <v>1</v>
      </c>
      <c r="D6748">
        <v>24</v>
      </c>
      <c r="E6748" t="s">
        <v>12</v>
      </c>
      <c r="F6748">
        <v>5</v>
      </c>
      <c r="G6748">
        <v>6</v>
      </c>
      <c r="J6748" s="1">
        <f t="shared" si="1517"/>
        <v>1.9634954084936209E-3</v>
      </c>
      <c r="K6748" s="2">
        <f>EXP(-9.7663+1.83097*LN(F6748)+1.09511*LN(G6748))</f>
        <v>7.7714870209617563E-3</v>
      </c>
      <c r="L6748" t="s">
        <v>13</v>
      </c>
    </row>
    <row r="6749" spans="1:12" hidden="1" x14ac:dyDescent="0.3">
      <c r="A6749">
        <v>57</v>
      </c>
      <c r="B6749">
        <v>183</v>
      </c>
      <c r="C6749">
        <v>1</v>
      </c>
      <c r="D6749">
        <v>24</v>
      </c>
      <c r="E6749" t="s">
        <v>18</v>
      </c>
      <c r="F6749">
        <v>10</v>
      </c>
      <c r="G6749">
        <v>5</v>
      </c>
      <c r="J6749" s="1">
        <f t="shared" si="1517"/>
        <v>7.8539816339744835E-3</v>
      </c>
      <c r="K6749" s="2">
        <f>EXP(-9.81042+1.86563*LN(F6749)+1.0563*LN(G6749))</f>
        <v>2.2046555420420225E-2</v>
      </c>
      <c r="L6749" t="s">
        <v>13</v>
      </c>
    </row>
    <row r="6750" spans="1:12" hidden="1" x14ac:dyDescent="0.3">
      <c r="A6750">
        <v>57</v>
      </c>
      <c r="B6750">
        <v>183</v>
      </c>
      <c r="C6750">
        <v>1</v>
      </c>
      <c r="D6750">
        <v>24</v>
      </c>
      <c r="E6750" t="s">
        <v>12</v>
      </c>
      <c r="F6750">
        <v>10</v>
      </c>
      <c r="G6750">
        <v>6</v>
      </c>
      <c r="J6750" s="1">
        <f t="shared" si="1517"/>
        <v>7.8539816339744835E-3</v>
      </c>
      <c r="K6750" s="2">
        <f t="shared" ref="K6750:K6752" si="1525">EXP(-9.7663+1.83097*LN(F6750)+1.09511*LN(G6750))</f>
        <v>2.7649101142956961E-2</v>
      </c>
      <c r="L6750" t="s">
        <v>13</v>
      </c>
    </row>
    <row r="6751" spans="1:12" hidden="1" x14ac:dyDescent="0.3">
      <c r="A6751">
        <v>57</v>
      </c>
      <c r="B6751">
        <v>183</v>
      </c>
      <c r="C6751">
        <v>1</v>
      </c>
      <c r="D6751">
        <v>24</v>
      </c>
      <c r="E6751" t="s">
        <v>12</v>
      </c>
      <c r="F6751">
        <v>10</v>
      </c>
      <c r="G6751">
        <v>6</v>
      </c>
      <c r="J6751" s="1">
        <f t="shared" si="1517"/>
        <v>7.8539816339744835E-3</v>
      </c>
      <c r="K6751" s="2">
        <f t="shared" si="1525"/>
        <v>2.7649101142956961E-2</v>
      </c>
      <c r="L6751" t="s">
        <v>13</v>
      </c>
    </row>
    <row r="6752" spans="1:12" hidden="1" x14ac:dyDescent="0.3">
      <c r="A6752">
        <v>57</v>
      </c>
      <c r="B6752">
        <v>183</v>
      </c>
      <c r="C6752">
        <v>1</v>
      </c>
      <c r="D6752">
        <v>24</v>
      </c>
      <c r="E6752" t="s">
        <v>12</v>
      </c>
      <c r="F6752">
        <v>15</v>
      </c>
      <c r="G6752">
        <v>6</v>
      </c>
      <c r="J6752" s="1">
        <f t="shared" si="1517"/>
        <v>1.7671458676442587E-2</v>
      </c>
      <c r="K6752" s="2">
        <f t="shared" si="1525"/>
        <v>5.8089659363338444E-2</v>
      </c>
      <c r="L6752" t="s">
        <v>13</v>
      </c>
    </row>
    <row r="6753" spans="1:12" hidden="1" x14ac:dyDescent="0.3">
      <c r="A6753">
        <v>57</v>
      </c>
      <c r="B6753">
        <v>183</v>
      </c>
      <c r="C6753">
        <v>1</v>
      </c>
      <c r="D6753">
        <v>24</v>
      </c>
      <c r="E6753" t="s">
        <v>18</v>
      </c>
      <c r="F6753">
        <v>15</v>
      </c>
      <c r="G6753">
        <v>6</v>
      </c>
      <c r="J6753" s="1">
        <f t="shared" si="1517"/>
        <v>1.7671458676442587E-2</v>
      </c>
      <c r="K6753" s="2">
        <f>EXP(-9.81042+1.86563*LN(F6753)+1.0563*LN(G6753))</f>
        <v>5.6950957515054322E-2</v>
      </c>
      <c r="L6753" t="s">
        <v>13</v>
      </c>
    </row>
    <row r="6754" spans="1:12" hidden="1" x14ac:dyDescent="0.3">
      <c r="A6754">
        <v>56</v>
      </c>
      <c r="B6754">
        <v>163</v>
      </c>
      <c r="C6754">
        <v>1</v>
      </c>
      <c r="D6754">
        <v>24</v>
      </c>
      <c r="E6754" t="s">
        <v>12</v>
      </c>
      <c r="F6754">
        <v>10</v>
      </c>
      <c r="G6754">
        <v>6</v>
      </c>
      <c r="J6754" s="1">
        <f t="shared" si="1517"/>
        <v>7.8539816339744835E-3</v>
      </c>
      <c r="K6754" s="2">
        <f t="shared" ref="K6754:K6755" si="1526">EXP(-9.7663+1.83097*LN(F6754)+1.09511*LN(G6754))</f>
        <v>2.7649101142956961E-2</v>
      </c>
      <c r="L6754" t="s">
        <v>13</v>
      </c>
    </row>
    <row r="6755" spans="1:12" hidden="1" x14ac:dyDescent="0.3">
      <c r="A6755">
        <v>56</v>
      </c>
      <c r="B6755">
        <v>163</v>
      </c>
      <c r="C6755">
        <v>1</v>
      </c>
      <c r="D6755">
        <v>24</v>
      </c>
      <c r="E6755" t="s">
        <v>12</v>
      </c>
      <c r="F6755">
        <v>10</v>
      </c>
      <c r="G6755">
        <v>6</v>
      </c>
      <c r="J6755" s="1">
        <f t="shared" si="1517"/>
        <v>7.8539816339744835E-3</v>
      </c>
      <c r="K6755" s="2">
        <f t="shared" si="1526"/>
        <v>2.7649101142956961E-2</v>
      </c>
      <c r="L6755" t="s">
        <v>13</v>
      </c>
    </row>
    <row r="6756" spans="1:12" hidden="1" x14ac:dyDescent="0.3">
      <c r="A6756">
        <v>56</v>
      </c>
      <c r="B6756">
        <v>163</v>
      </c>
      <c r="C6756">
        <v>1</v>
      </c>
      <c r="D6756">
        <v>24</v>
      </c>
      <c r="E6756" t="s">
        <v>18</v>
      </c>
      <c r="F6756">
        <v>5</v>
      </c>
      <c r="G6756">
        <v>6</v>
      </c>
      <c r="J6756" s="1">
        <f t="shared" si="1517"/>
        <v>1.9634954084936209E-3</v>
      </c>
      <c r="K6756" s="2">
        <f>EXP(-9.81042+1.86563*LN(F6756)+1.0563*LN(G6756))</f>
        <v>7.3344795804612326E-3</v>
      </c>
      <c r="L6756" t="s">
        <v>13</v>
      </c>
    </row>
    <row r="6757" spans="1:12" hidden="1" x14ac:dyDescent="0.3">
      <c r="A6757">
        <v>56</v>
      </c>
      <c r="B6757">
        <v>163</v>
      </c>
      <c r="C6757">
        <v>1</v>
      </c>
      <c r="D6757">
        <v>10</v>
      </c>
      <c r="E6757" t="s">
        <v>12</v>
      </c>
      <c r="F6757">
        <v>5</v>
      </c>
      <c r="G6757">
        <v>3</v>
      </c>
      <c r="J6757" s="1">
        <f t="shared" si="1517"/>
        <v>1.9634954084936209E-3</v>
      </c>
      <c r="K6757" s="2">
        <f>EXP(-9.7663+1.83097*LN(F6757)+1.09511*LN(G6757))</f>
        <v>3.6378364277704512E-3</v>
      </c>
      <c r="L6757" t="s">
        <v>13</v>
      </c>
    </row>
    <row r="6758" spans="1:12" hidden="1" x14ac:dyDescent="0.3">
      <c r="A6758">
        <v>56</v>
      </c>
      <c r="B6758">
        <v>163</v>
      </c>
      <c r="C6758">
        <v>1</v>
      </c>
      <c r="D6758">
        <v>24</v>
      </c>
      <c r="E6758" t="s">
        <v>18</v>
      </c>
      <c r="F6758">
        <v>5</v>
      </c>
      <c r="G6758">
        <v>3</v>
      </c>
      <c r="J6758" s="1">
        <f t="shared" si="1517"/>
        <v>1.9634954084936209E-3</v>
      </c>
      <c r="K6758" s="2">
        <f t="shared" ref="K6758:K6759" si="1527">EXP(-9.81042+1.86563*LN(F6758)+1.0563*LN(G6758))</f>
        <v>3.5268851656513989E-3</v>
      </c>
      <c r="L6758" t="s">
        <v>13</v>
      </c>
    </row>
    <row r="6759" spans="1:12" hidden="1" x14ac:dyDescent="0.3">
      <c r="A6759">
        <v>56</v>
      </c>
      <c r="B6759">
        <v>163</v>
      </c>
      <c r="C6759">
        <v>1</v>
      </c>
      <c r="D6759">
        <v>24</v>
      </c>
      <c r="E6759" t="s">
        <v>18</v>
      </c>
      <c r="F6759">
        <v>10</v>
      </c>
      <c r="G6759">
        <v>6</v>
      </c>
      <c r="J6759" s="1">
        <f t="shared" si="1517"/>
        <v>7.8539816339744835E-3</v>
      </c>
      <c r="K6759" s="2">
        <f t="shared" si="1527"/>
        <v>2.6728826664807165E-2</v>
      </c>
      <c r="L6759" t="s">
        <v>13</v>
      </c>
    </row>
    <row r="6760" spans="1:12" hidden="1" x14ac:dyDescent="0.3">
      <c r="A6760">
        <v>56</v>
      </c>
      <c r="B6760">
        <v>163</v>
      </c>
      <c r="C6760">
        <v>1</v>
      </c>
      <c r="D6760">
        <v>22</v>
      </c>
      <c r="E6760" t="s">
        <v>15</v>
      </c>
      <c r="F6760">
        <v>5</v>
      </c>
      <c r="G6760">
        <v>3</v>
      </c>
      <c r="J6760" s="1">
        <f t="shared" si="1517"/>
        <v>1.9634954084936209E-3</v>
      </c>
      <c r="K6760" s="2">
        <f t="shared" ref="K6760:K6762" si="1528">EXP(-9.7663+1.83097*LN(F6760)+1.09511*LN(G6760))</f>
        <v>3.6378364277704512E-3</v>
      </c>
      <c r="L6760" t="s">
        <v>13</v>
      </c>
    </row>
    <row r="6761" spans="1:12" hidden="1" x14ac:dyDescent="0.3">
      <c r="A6761">
        <v>56</v>
      </c>
      <c r="B6761">
        <v>163</v>
      </c>
      <c r="C6761">
        <v>1</v>
      </c>
      <c r="D6761">
        <v>14</v>
      </c>
      <c r="E6761" t="s">
        <v>14</v>
      </c>
      <c r="F6761">
        <v>5</v>
      </c>
      <c r="G6761">
        <v>3</v>
      </c>
      <c r="J6761" s="1">
        <f t="shared" si="1517"/>
        <v>1.9634954084936209E-3</v>
      </c>
      <c r="K6761" s="2">
        <f t="shared" si="1528"/>
        <v>3.6378364277704512E-3</v>
      </c>
      <c r="L6761" t="s">
        <v>13</v>
      </c>
    </row>
    <row r="6762" spans="1:12" hidden="1" x14ac:dyDescent="0.3">
      <c r="A6762">
        <v>56</v>
      </c>
      <c r="B6762">
        <v>163</v>
      </c>
      <c r="C6762">
        <v>1</v>
      </c>
      <c r="D6762">
        <v>14</v>
      </c>
      <c r="E6762" t="s">
        <v>14</v>
      </c>
      <c r="F6762">
        <v>5</v>
      </c>
      <c r="G6762">
        <v>3</v>
      </c>
      <c r="J6762" s="1">
        <f t="shared" si="1517"/>
        <v>1.9634954084936209E-3</v>
      </c>
      <c r="K6762" s="2">
        <f t="shared" si="1528"/>
        <v>3.6378364277704512E-3</v>
      </c>
      <c r="L6762" t="s">
        <v>13</v>
      </c>
    </row>
    <row r="6763" spans="1:12" hidden="1" x14ac:dyDescent="0.3">
      <c r="A6763">
        <v>56</v>
      </c>
      <c r="B6763">
        <v>163</v>
      </c>
      <c r="C6763">
        <v>1</v>
      </c>
      <c r="D6763">
        <v>24</v>
      </c>
      <c r="E6763" t="s">
        <v>18</v>
      </c>
      <c r="F6763">
        <v>15</v>
      </c>
      <c r="G6763">
        <v>6</v>
      </c>
      <c r="J6763" s="1">
        <f t="shared" si="1517"/>
        <v>1.7671458676442587E-2</v>
      </c>
      <c r="K6763" s="2">
        <f t="shared" ref="K6763:K6764" si="1529">EXP(-9.81042+1.86563*LN(F6763)+1.0563*LN(G6763))</f>
        <v>5.6950957515054322E-2</v>
      </c>
      <c r="L6763" t="s">
        <v>13</v>
      </c>
    </row>
    <row r="6764" spans="1:12" hidden="1" x14ac:dyDescent="0.3">
      <c r="A6764">
        <v>56</v>
      </c>
      <c r="B6764">
        <v>163</v>
      </c>
      <c r="C6764">
        <v>1</v>
      </c>
      <c r="D6764">
        <v>24</v>
      </c>
      <c r="E6764" t="s">
        <v>18</v>
      </c>
      <c r="F6764">
        <v>10</v>
      </c>
      <c r="G6764">
        <v>6</v>
      </c>
      <c r="J6764" s="1">
        <f t="shared" si="1517"/>
        <v>7.8539816339744835E-3</v>
      </c>
      <c r="K6764" s="2">
        <f t="shared" si="1529"/>
        <v>2.6728826664807165E-2</v>
      </c>
      <c r="L6764" t="s">
        <v>13</v>
      </c>
    </row>
    <row r="6765" spans="1:12" hidden="1" x14ac:dyDescent="0.3">
      <c r="A6765">
        <v>56</v>
      </c>
      <c r="B6765">
        <v>163</v>
      </c>
      <c r="C6765">
        <v>1</v>
      </c>
      <c r="D6765">
        <v>24</v>
      </c>
      <c r="E6765" t="s">
        <v>12</v>
      </c>
      <c r="F6765">
        <v>5</v>
      </c>
      <c r="G6765">
        <v>6</v>
      </c>
      <c r="J6765" s="1">
        <f t="shared" si="1517"/>
        <v>1.9634954084936209E-3</v>
      </c>
      <c r="K6765" s="2">
        <f>EXP(-9.7663+1.83097*LN(F6765)+1.09511*LN(G6765))</f>
        <v>7.7714870209617563E-3</v>
      </c>
      <c r="L6765" t="s">
        <v>13</v>
      </c>
    </row>
    <row r="6766" spans="1:12" hidden="1" x14ac:dyDescent="0.3">
      <c r="A6766">
        <v>56</v>
      </c>
      <c r="B6766">
        <v>163</v>
      </c>
      <c r="C6766">
        <v>1</v>
      </c>
      <c r="D6766">
        <v>24</v>
      </c>
      <c r="E6766" t="s">
        <v>18</v>
      </c>
      <c r="F6766">
        <v>10</v>
      </c>
      <c r="G6766">
        <v>5</v>
      </c>
      <c r="J6766" s="1">
        <f t="shared" si="1517"/>
        <v>7.8539816339744835E-3</v>
      </c>
      <c r="K6766" s="2">
        <f>EXP(-9.81042+1.86563*LN(F6766)+1.0563*LN(G6766))</f>
        <v>2.2046555420420225E-2</v>
      </c>
      <c r="L6766" t="s">
        <v>13</v>
      </c>
    </row>
    <row r="6767" spans="1:12" hidden="1" x14ac:dyDescent="0.3">
      <c r="A6767">
        <v>56</v>
      </c>
      <c r="B6767">
        <v>163</v>
      </c>
      <c r="C6767">
        <v>1</v>
      </c>
      <c r="D6767">
        <v>10</v>
      </c>
      <c r="E6767" t="s">
        <v>12</v>
      </c>
      <c r="F6767">
        <v>5</v>
      </c>
      <c r="G6767">
        <v>3</v>
      </c>
      <c r="J6767" s="1">
        <f t="shared" si="1517"/>
        <v>1.9634954084936209E-3</v>
      </c>
      <c r="K6767" s="2">
        <f t="shared" ref="K6767:K6768" si="1530">EXP(-9.7663+1.83097*LN(F6767)+1.09511*LN(G6767))</f>
        <v>3.6378364277704512E-3</v>
      </c>
      <c r="L6767" t="s">
        <v>13</v>
      </c>
    </row>
    <row r="6768" spans="1:12" hidden="1" x14ac:dyDescent="0.3">
      <c r="A6768">
        <v>56</v>
      </c>
      <c r="B6768">
        <v>163</v>
      </c>
      <c r="C6768">
        <v>1</v>
      </c>
      <c r="D6768">
        <v>14</v>
      </c>
      <c r="E6768" t="s">
        <v>14</v>
      </c>
      <c r="F6768">
        <v>5</v>
      </c>
      <c r="G6768">
        <v>3</v>
      </c>
      <c r="J6768" s="1">
        <f t="shared" si="1517"/>
        <v>1.9634954084936209E-3</v>
      </c>
      <c r="K6768" s="2">
        <f t="shared" si="1530"/>
        <v>3.6378364277704512E-3</v>
      </c>
      <c r="L6768" t="s">
        <v>13</v>
      </c>
    </row>
    <row r="6769" spans="1:12" hidden="1" x14ac:dyDescent="0.3">
      <c r="A6769">
        <v>56</v>
      </c>
      <c r="B6769">
        <v>163</v>
      </c>
      <c r="C6769">
        <v>1</v>
      </c>
      <c r="D6769">
        <v>24</v>
      </c>
      <c r="E6769" t="s">
        <v>18</v>
      </c>
      <c r="F6769">
        <v>10</v>
      </c>
      <c r="G6769">
        <v>3</v>
      </c>
      <c r="J6769" s="1">
        <f t="shared" si="1517"/>
        <v>7.8539816339744835E-3</v>
      </c>
      <c r="K6769" s="2">
        <f>EXP(-9.81042+1.86563*LN(F6769)+1.0563*LN(G6769))</f>
        <v>1.285292313179332E-2</v>
      </c>
      <c r="L6769" t="s">
        <v>13</v>
      </c>
    </row>
    <row r="6770" spans="1:12" hidden="1" x14ac:dyDescent="0.3">
      <c r="A6770">
        <v>56</v>
      </c>
      <c r="B6770">
        <v>163</v>
      </c>
      <c r="C6770">
        <v>1</v>
      </c>
      <c r="D6770">
        <v>10</v>
      </c>
      <c r="E6770" t="s">
        <v>12</v>
      </c>
      <c r="F6770">
        <v>25</v>
      </c>
      <c r="G6770">
        <v>6</v>
      </c>
      <c r="J6770" s="1">
        <f t="shared" si="1517"/>
        <v>4.9087385212340517E-2</v>
      </c>
      <c r="K6770" s="2">
        <f t="shared" ref="K6770:K6771" si="1531">EXP(-9.7663+1.83097*LN(F6770)+1.09511*LN(G6770))</f>
        <v>0.14801210491524977</v>
      </c>
      <c r="L6770" t="s">
        <v>17</v>
      </c>
    </row>
    <row r="6771" spans="1:12" hidden="1" x14ac:dyDescent="0.3">
      <c r="A6771">
        <v>56</v>
      </c>
      <c r="B6771">
        <v>163</v>
      </c>
      <c r="C6771">
        <v>1</v>
      </c>
      <c r="D6771">
        <v>24</v>
      </c>
      <c r="E6771" t="s">
        <v>12</v>
      </c>
      <c r="F6771">
        <v>5</v>
      </c>
      <c r="G6771">
        <v>3</v>
      </c>
      <c r="J6771" s="1">
        <f t="shared" si="1517"/>
        <v>1.9634954084936209E-3</v>
      </c>
      <c r="K6771" s="2">
        <f t="shared" si="1531"/>
        <v>3.6378364277704512E-3</v>
      </c>
      <c r="L6771" t="s">
        <v>13</v>
      </c>
    </row>
    <row r="6772" spans="1:12" hidden="1" x14ac:dyDescent="0.3">
      <c r="A6772">
        <v>56</v>
      </c>
      <c r="B6772">
        <v>163</v>
      </c>
      <c r="C6772">
        <v>1</v>
      </c>
      <c r="D6772">
        <v>24</v>
      </c>
      <c r="E6772" t="s">
        <v>18</v>
      </c>
      <c r="F6772">
        <v>10</v>
      </c>
      <c r="G6772">
        <v>5</v>
      </c>
      <c r="J6772" s="1">
        <f t="shared" si="1517"/>
        <v>7.8539816339744835E-3</v>
      </c>
      <c r="K6772" s="2">
        <f>EXP(-9.81042+1.86563*LN(F6772)+1.0563*LN(G6772))</f>
        <v>2.2046555420420225E-2</v>
      </c>
      <c r="L6772" t="s">
        <v>13</v>
      </c>
    </row>
    <row r="6773" spans="1:12" hidden="1" x14ac:dyDescent="0.3">
      <c r="A6773">
        <v>56</v>
      </c>
      <c r="B6773">
        <v>163</v>
      </c>
      <c r="C6773">
        <v>1</v>
      </c>
      <c r="D6773">
        <v>24</v>
      </c>
      <c r="E6773" t="s">
        <v>12</v>
      </c>
      <c r="F6773">
        <v>15</v>
      </c>
      <c r="G6773">
        <v>6</v>
      </c>
      <c r="J6773" s="1">
        <f t="shared" si="1517"/>
        <v>1.7671458676442587E-2</v>
      </c>
      <c r="K6773" s="2">
        <f>EXP(-9.7663+1.83097*LN(F6773)+1.09511*LN(G6773))</f>
        <v>5.8089659363338444E-2</v>
      </c>
      <c r="L6773" t="s">
        <v>13</v>
      </c>
    </row>
    <row r="6774" spans="1:12" hidden="1" x14ac:dyDescent="0.3">
      <c r="A6774">
        <v>56</v>
      </c>
      <c r="B6774">
        <v>163</v>
      </c>
      <c r="C6774">
        <v>1</v>
      </c>
      <c r="D6774">
        <v>24</v>
      </c>
      <c r="E6774" t="s">
        <v>18</v>
      </c>
      <c r="F6774">
        <v>15</v>
      </c>
      <c r="G6774">
        <v>6</v>
      </c>
      <c r="J6774" s="1">
        <f t="shared" si="1517"/>
        <v>1.7671458676442587E-2</v>
      </c>
      <c r="K6774" s="2">
        <f t="shared" ref="K6774:K6775" si="1532">EXP(-9.81042+1.86563*LN(F6774)+1.0563*LN(G6774))</f>
        <v>5.6950957515054322E-2</v>
      </c>
      <c r="L6774" t="s">
        <v>13</v>
      </c>
    </row>
    <row r="6775" spans="1:12" hidden="1" x14ac:dyDescent="0.3">
      <c r="A6775">
        <v>56</v>
      </c>
      <c r="B6775">
        <v>163</v>
      </c>
      <c r="C6775">
        <v>1</v>
      </c>
      <c r="D6775">
        <v>2</v>
      </c>
      <c r="E6775" t="s">
        <v>16</v>
      </c>
      <c r="F6775">
        <v>10</v>
      </c>
      <c r="G6775">
        <v>10</v>
      </c>
      <c r="J6775" s="1">
        <f t="shared" si="1517"/>
        <v>7.8539816339744835E-3</v>
      </c>
      <c r="K6775" s="2">
        <f t="shared" si="1532"/>
        <v>4.5847824058857317E-2</v>
      </c>
      <c r="L6775" t="s">
        <v>13</v>
      </c>
    </row>
    <row r="6776" spans="1:12" hidden="1" x14ac:dyDescent="0.3">
      <c r="A6776">
        <v>56</v>
      </c>
      <c r="B6776">
        <v>163</v>
      </c>
      <c r="C6776">
        <v>1</v>
      </c>
      <c r="D6776">
        <v>24</v>
      </c>
      <c r="E6776" t="s">
        <v>12</v>
      </c>
      <c r="F6776">
        <v>5</v>
      </c>
      <c r="G6776">
        <v>6</v>
      </c>
      <c r="J6776" s="1">
        <f t="shared" si="1517"/>
        <v>1.9634954084936209E-3</v>
      </c>
      <c r="K6776" s="2">
        <f>EXP(-9.7663+1.83097*LN(F6776)+1.09511*LN(G6776))</f>
        <v>7.7714870209617563E-3</v>
      </c>
      <c r="L6776" t="s">
        <v>13</v>
      </c>
    </row>
    <row r="6777" spans="1:12" hidden="1" x14ac:dyDescent="0.3">
      <c r="A6777">
        <v>56</v>
      </c>
      <c r="B6777">
        <v>163</v>
      </c>
      <c r="C6777">
        <v>1</v>
      </c>
      <c r="D6777">
        <v>2</v>
      </c>
      <c r="E6777" t="s">
        <v>16</v>
      </c>
      <c r="F6777">
        <v>10</v>
      </c>
      <c r="G6777">
        <v>10</v>
      </c>
      <c r="J6777" s="1">
        <f t="shared" si="1517"/>
        <v>7.8539816339744835E-3</v>
      </c>
      <c r="K6777" s="2">
        <f>EXP(-9.81042+1.86563*LN(F6777)+1.0563*LN(G6777))</f>
        <v>4.5847824058857317E-2</v>
      </c>
      <c r="L6777" t="s">
        <v>13</v>
      </c>
    </row>
    <row r="6778" spans="1:12" hidden="1" x14ac:dyDescent="0.3">
      <c r="A6778">
        <v>56</v>
      </c>
      <c r="B6778">
        <v>163</v>
      </c>
      <c r="C6778">
        <v>1</v>
      </c>
      <c r="D6778">
        <v>24</v>
      </c>
      <c r="E6778" t="s">
        <v>12</v>
      </c>
      <c r="F6778">
        <v>10</v>
      </c>
      <c r="G6778">
        <v>6</v>
      </c>
      <c r="J6778" s="1">
        <f t="shared" si="1517"/>
        <v>7.8539816339744835E-3</v>
      </c>
      <c r="K6778" s="2">
        <f t="shared" ref="K6778:K6781" si="1533">EXP(-9.7663+1.83097*LN(F6778)+1.09511*LN(G6778))</f>
        <v>2.7649101142956961E-2</v>
      </c>
      <c r="L6778" t="s">
        <v>13</v>
      </c>
    </row>
    <row r="6779" spans="1:12" hidden="1" x14ac:dyDescent="0.3">
      <c r="A6779">
        <v>56</v>
      </c>
      <c r="B6779">
        <v>163</v>
      </c>
      <c r="C6779">
        <v>1</v>
      </c>
      <c r="D6779">
        <v>24</v>
      </c>
      <c r="E6779" t="s">
        <v>12</v>
      </c>
      <c r="F6779">
        <v>10</v>
      </c>
      <c r="G6779">
        <v>6</v>
      </c>
      <c r="J6779" s="1">
        <f t="shared" si="1517"/>
        <v>7.8539816339744835E-3</v>
      </c>
      <c r="K6779" s="2">
        <f t="shared" si="1533"/>
        <v>2.7649101142956961E-2</v>
      </c>
      <c r="L6779" t="s">
        <v>13</v>
      </c>
    </row>
    <row r="6780" spans="1:12" hidden="1" x14ac:dyDescent="0.3">
      <c r="A6780">
        <v>56</v>
      </c>
      <c r="B6780">
        <v>163</v>
      </c>
      <c r="C6780">
        <v>1</v>
      </c>
      <c r="D6780">
        <v>24</v>
      </c>
      <c r="E6780" t="s">
        <v>12</v>
      </c>
      <c r="F6780">
        <v>15</v>
      </c>
      <c r="G6780">
        <v>6</v>
      </c>
      <c r="J6780" s="1">
        <f t="shared" si="1517"/>
        <v>1.7671458676442587E-2</v>
      </c>
      <c r="K6780" s="2">
        <f t="shared" si="1533"/>
        <v>5.8089659363338444E-2</v>
      </c>
      <c r="L6780" t="s">
        <v>13</v>
      </c>
    </row>
    <row r="6781" spans="1:12" hidden="1" x14ac:dyDescent="0.3">
      <c r="A6781">
        <v>56</v>
      </c>
      <c r="B6781">
        <v>163</v>
      </c>
      <c r="C6781">
        <v>1</v>
      </c>
      <c r="D6781">
        <v>10</v>
      </c>
      <c r="E6781" t="s">
        <v>12</v>
      </c>
      <c r="F6781">
        <v>5</v>
      </c>
      <c r="G6781">
        <v>3</v>
      </c>
      <c r="J6781" s="1">
        <f t="shared" si="1517"/>
        <v>1.9634954084936209E-3</v>
      </c>
      <c r="K6781" s="2">
        <f t="shared" si="1533"/>
        <v>3.6378364277704512E-3</v>
      </c>
      <c r="L6781" t="s">
        <v>13</v>
      </c>
    </row>
    <row r="6782" spans="1:12" hidden="1" x14ac:dyDescent="0.3">
      <c r="A6782">
        <v>56</v>
      </c>
      <c r="B6782">
        <v>163</v>
      </c>
      <c r="C6782">
        <v>1</v>
      </c>
      <c r="D6782">
        <v>2</v>
      </c>
      <c r="E6782" t="s">
        <v>16</v>
      </c>
      <c r="F6782">
        <v>35</v>
      </c>
      <c r="G6782">
        <v>15</v>
      </c>
      <c r="H6782">
        <v>52</v>
      </c>
      <c r="I6782">
        <v>11</v>
      </c>
      <c r="J6782" s="1">
        <f t="shared" si="1517"/>
        <v>9.6211275016187411E-2</v>
      </c>
      <c r="K6782" s="2">
        <f t="shared" ref="K6782:K6783" si="1534">EXP(-9.81042+1.86563*LN(F6782)+1.0563*LN(G6782))</f>
        <v>0.72837258536778993</v>
      </c>
      <c r="L6782" t="s">
        <v>13</v>
      </c>
    </row>
    <row r="6783" spans="1:12" hidden="1" x14ac:dyDescent="0.3">
      <c r="A6783">
        <v>56</v>
      </c>
      <c r="B6783">
        <v>163</v>
      </c>
      <c r="C6783">
        <v>1</v>
      </c>
      <c r="D6783">
        <v>2</v>
      </c>
      <c r="E6783" t="s">
        <v>16</v>
      </c>
      <c r="F6783">
        <v>10</v>
      </c>
      <c r="G6783">
        <v>10</v>
      </c>
      <c r="J6783" s="1">
        <f t="shared" si="1517"/>
        <v>7.8539816339744835E-3</v>
      </c>
      <c r="K6783" s="2">
        <f t="shared" si="1534"/>
        <v>4.5847824058857317E-2</v>
      </c>
      <c r="L6783" t="s">
        <v>13</v>
      </c>
    </row>
    <row r="6784" spans="1:12" hidden="1" x14ac:dyDescent="0.3">
      <c r="A6784">
        <v>56</v>
      </c>
      <c r="B6784">
        <v>163</v>
      </c>
      <c r="C6784">
        <v>1</v>
      </c>
      <c r="D6784">
        <v>22</v>
      </c>
      <c r="E6784" t="s">
        <v>15</v>
      </c>
      <c r="F6784">
        <v>5</v>
      </c>
      <c r="G6784">
        <v>3</v>
      </c>
      <c r="J6784" s="1">
        <f t="shared" si="1517"/>
        <v>1.9634954084936209E-3</v>
      </c>
      <c r="K6784" s="2">
        <f t="shared" ref="K6784:K6791" si="1535">EXP(-9.7663+1.83097*LN(F6784)+1.09511*LN(G6784))</f>
        <v>3.6378364277704512E-3</v>
      </c>
      <c r="L6784" t="s">
        <v>13</v>
      </c>
    </row>
    <row r="6785" spans="1:12" hidden="1" x14ac:dyDescent="0.3">
      <c r="A6785">
        <v>56</v>
      </c>
      <c r="B6785">
        <v>163</v>
      </c>
      <c r="C6785">
        <v>1</v>
      </c>
      <c r="D6785">
        <v>24</v>
      </c>
      <c r="E6785" t="s">
        <v>12</v>
      </c>
      <c r="F6785">
        <v>15</v>
      </c>
      <c r="G6785">
        <v>6</v>
      </c>
      <c r="J6785" s="1">
        <f t="shared" si="1517"/>
        <v>1.7671458676442587E-2</v>
      </c>
      <c r="K6785" s="2">
        <f t="shared" si="1535"/>
        <v>5.8089659363338444E-2</v>
      </c>
      <c r="L6785" t="s">
        <v>13</v>
      </c>
    </row>
    <row r="6786" spans="1:12" hidden="1" x14ac:dyDescent="0.3">
      <c r="A6786">
        <v>56</v>
      </c>
      <c r="B6786">
        <v>163</v>
      </c>
      <c r="C6786">
        <v>1</v>
      </c>
      <c r="D6786">
        <v>10</v>
      </c>
      <c r="E6786" t="s">
        <v>12</v>
      </c>
      <c r="F6786">
        <v>25</v>
      </c>
      <c r="G6786">
        <v>6</v>
      </c>
      <c r="J6786" s="1">
        <f t="shared" si="1517"/>
        <v>4.9087385212340517E-2</v>
      </c>
      <c r="K6786" s="2">
        <f t="shared" si="1535"/>
        <v>0.14801210491524977</v>
      </c>
      <c r="L6786" t="s">
        <v>17</v>
      </c>
    </row>
    <row r="6787" spans="1:12" hidden="1" x14ac:dyDescent="0.3">
      <c r="A6787">
        <v>56</v>
      </c>
      <c r="B6787">
        <v>163</v>
      </c>
      <c r="C6787">
        <v>1</v>
      </c>
      <c r="D6787">
        <v>24</v>
      </c>
      <c r="E6787" t="s">
        <v>15</v>
      </c>
      <c r="F6787">
        <v>5</v>
      </c>
      <c r="G6787">
        <v>3</v>
      </c>
      <c r="J6787" s="1">
        <f t="shared" ref="J6787:J6850" si="1536">((F6787*F6787/10000)*(PI()/4*C6787))</f>
        <v>1.9634954084936209E-3</v>
      </c>
      <c r="K6787" s="2">
        <f t="shared" si="1535"/>
        <v>3.6378364277704512E-3</v>
      </c>
      <c r="L6787" t="s">
        <v>13</v>
      </c>
    </row>
    <row r="6788" spans="1:12" hidden="1" x14ac:dyDescent="0.3">
      <c r="A6788">
        <v>56</v>
      </c>
      <c r="B6788">
        <v>163</v>
      </c>
      <c r="C6788">
        <v>1</v>
      </c>
      <c r="D6788">
        <v>24</v>
      </c>
      <c r="E6788" t="s">
        <v>12</v>
      </c>
      <c r="F6788">
        <v>15</v>
      </c>
      <c r="G6788">
        <v>6</v>
      </c>
      <c r="J6788" s="1">
        <f t="shared" si="1536"/>
        <v>1.7671458676442587E-2</v>
      </c>
      <c r="K6788" s="2">
        <f t="shared" si="1535"/>
        <v>5.8089659363338444E-2</v>
      </c>
      <c r="L6788" t="s">
        <v>13</v>
      </c>
    </row>
    <row r="6789" spans="1:12" hidden="1" x14ac:dyDescent="0.3">
      <c r="A6789">
        <v>56</v>
      </c>
      <c r="B6789">
        <v>163</v>
      </c>
      <c r="C6789">
        <v>1</v>
      </c>
      <c r="D6789">
        <v>24</v>
      </c>
      <c r="E6789" t="s">
        <v>12</v>
      </c>
      <c r="F6789">
        <v>10</v>
      </c>
      <c r="G6789">
        <v>6</v>
      </c>
      <c r="J6789" s="1">
        <f t="shared" si="1536"/>
        <v>7.8539816339744835E-3</v>
      </c>
      <c r="K6789" s="2">
        <f t="shared" si="1535"/>
        <v>2.7649101142956961E-2</v>
      </c>
      <c r="L6789" t="s">
        <v>13</v>
      </c>
    </row>
    <row r="6790" spans="1:12" hidden="1" x14ac:dyDescent="0.3">
      <c r="A6790">
        <v>56</v>
      </c>
      <c r="B6790">
        <v>163</v>
      </c>
      <c r="C6790">
        <v>1</v>
      </c>
      <c r="D6790">
        <v>24</v>
      </c>
      <c r="E6790" t="s">
        <v>12</v>
      </c>
      <c r="F6790">
        <v>10</v>
      </c>
      <c r="G6790">
        <v>6</v>
      </c>
      <c r="J6790" s="1">
        <f t="shared" si="1536"/>
        <v>7.8539816339744835E-3</v>
      </c>
      <c r="K6790" s="2">
        <f t="shared" si="1535"/>
        <v>2.7649101142956961E-2</v>
      </c>
      <c r="L6790" t="s">
        <v>13</v>
      </c>
    </row>
    <row r="6791" spans="1:12" hidden="1" x14ac:dyDescent="0.3">
      <c r="A6791">
        <v>56</v>
      </c>
      <c r="B6791">
        <v>163</v>
      </c>
      <c r="C6791">
        <v>1</v>
      </c>
      <c r="D6791">
        <v>24</v>
      </c>
      <c r="E6791" t="s">
        <v>12</v>
      </c>
      <c r="F6791">
        <v>15</v>
      </c>
      <c r="G6791">
        <v>6</v>
      </c>
      <c r="J6791" s="1">
        <f t="shared" si="1536"/>
        <v>1.7671458676442587E-2</v>
      </c>
      <c r="K6791" s="2">
        <f t="shared" si="1535"/>
        <v>5.8089659363338444E-2</v>
      </c>
      <c r="L6791" t="s">
        <v>13</v>
      </c>
    </row>
    <row r="6792" spans="1:12" hidden="1" x14ac:dyDescent="0.3">
      <c r="A6792">
        <v>56</v>
      </c>
      <c r="B6792">
        <v>163</v>
      </c>
      <c r="C6792">
        <v>1</v>
      </c>
      <c r="D6792">
        <v>24</v>
      </c>
      <c r="E6792" t="s">
        <v>18</v>
      </c>
      <c r="F6792">
        <v>15</v>
      </c>
      <c r="G6792">
        <v>6</v>
      </c>
      <c r="J6792" s="1">
        <f t="shared" si="1536"/>
        <v>1.7671458676442587E-2</v>
      </c>
      <c r="K6792" s="2">
        <f>EXP(-9.81042+1.86563*LN(F6792)+1.0563*LN(G6792))</f>
        <v>5.6950957515054322E-2</v>
      </c>
      <c r="L6792" t="s">
        <v>13</v>
      </c>
    </row>
    <row r="6793" spans="1:12" hidden="1" x14ac:dyDescent="0.3">
      <c r="A6793">
        <v>56</v>
      </c>
      <c r="B6793">
        <v>164</v>
      </c>
      <c r="C6793">
        <v>1</v>
      </c>
      <c r="D6793">
        <v>24</v>
      </c>
      <c r="E6793" t="s">
        <v>12</v>
      </c>
      <c r="F6793">
        <v>15</v>
      </c>
      <c r="G6793">
        <v>6</v>
      </c>
      <c r="J6793" s="1">
        <f t="shared" si="1536"/>
        <v>1.7671458676442587E-2</v>
      </c>
      <c r="K6793" s="2">
        <f t="shared" ref="K6793:K6794" si="1537">EXP(-9.7663+1.83097*LN(F6793)+1.09511*LN(G6793))</f>
        <v>5.8089659363338444E-2</v>
      </c>
      <c r="L6793" t="s">
        <v>13</v>
      </c>
    </row>
    <row r="6794" spans="1:12" hidden="1" x14ac:dyDescent="0.3">
      <c r="A6794">
        <v>56</v>
      </c>
      <c r="B6794">
        <v>164</v>
      </c>
      <c r="C6794">
        <v>1</v>
      </c>
      <c r="D6794">
        <v>24</v>
      </c>
      <c r="E6794" t="s">
        <v>12</v>
      </c>
      <c r="F6794">
        <v>10</v>
      </c>
      <c r="G6794">
        <v>6</v>
      </c>
      <c r="J6794" s="1">
        <f t="shared" si="1536"/>
        <v>7.8539816339744835E-3</v>
      </c>
      <c r="K6794" s="2">
        <f t="shared" si="1537"/>
        <v>2.7649101142956961E-2</v>
      </c>
      <c r="L6794" t="s">
        <v>13</v>
      </c>
    </row>
    <row r="6795" spans="1:12" hidden="1" x14ac:dyDescent="0.3">
      <c r="A6795">
        <v>56</v>
      </c>
      <c r="B6795">
        <v>164</v>
      </c>
      <c r="C6795">
        <v>1</v>
      </c>
      <c r="D6795">
        <v>24</v>
      </c>
      <c r="E6795" t="s">
        <v>18</v>
      </c>
      <c r="F6795">
        <v>5</v>
      </c>
      <c r="G6795">
        <v>6</v>
      </c>
      <c r="J6795" s="1">
        <f t="shared" si="1536"/>
        <v>1.9634954084936209E-3</v>
      </c>
      <c r="K6795" s="2">
        <f>EXP(-9.81042+1.86563*LN(F6795)+1.0563*LN(G6795))</f>
        <v>7.3344795804612326E-3</v>
      </c>
      <c r="L6795" t="s">
        <v>13</v>
      </c>
    </row>
    <row r="6796" spans="1:12" hidden="1" x14ac:dyDescent="0.3">
      <c r="A6796">
        <v>56</v>
      </c>
      <c r="B6796">
        <v>164</v>
      </c>
      <c r="C6796">
        <v>1</v>
      </c>
      <c r="D6796">
        <v>10</v>
      </c>
      <c r="E6796" t="s">
        <v>12</v>
      </c>
      <c r="F6796">
        <v>5</v>
      </c>
      <c r="G6796">
        <v>3</v>
      </c>
      <c r="J6796" s="1">
        <f t="shared" si="1536"/>
        <v>1.9634954084936209E-3</v>
      </c>
      <c r="K6796" s="2">
        <f>EXP(-9.7663+1.83097*LN(F6796)+1.09511*LN(G6796))</f>
        <v>3.6378364277704512E-3</v>
      </c>
      <c r="L6796" t="s">
        <v>13</v>
      </c>
    </row>
    <row r="6797" spans="1:12" hidden="1" x14ac:dyDescent="0.3">
      <c r="A6797">
        <v>56</v>
      </c>
      <c r="B6797">
        <v>164</v>
      </c>
      <c r="C6797">
        <v>1</v>
      </c>
      <c r="D6797">
        <v>24</v>
      </c>
      <c r="E6797" t="s">
        <v>18</v>
      </c>
      <c r="F6797">
        <v>5</v>
      </c>
      <c r="G6797">
        <v>3</v>
      </c>
      <c r="J6797" s="1">
        <f t="shared" si="1536"/>
        <v>1.9634954084936209E-3</v>
      </c>
      <c r="K6797" s="2">
        <f t="shared" ref="K6797:K6798" si="1538">EXP(-9.81042+1.86563*LN(F6797)+1.0563*LN(G6797))</f>
        <v>3.5268851656513989E-3</v>
      </c>
      <c r="L6797" t="s">
        <v>13</v>
      </c>
    </row>
    <row r="6798" spans="1:12" hidden="1" x14ac:dyDescent="0.3">
      <c r="A6798">
        <v>56</v>
      </c>
      <c r="B6798">
        <v>164</v>
      </c>
      <c r="C6798">
        <v>1</v>
      </c>
      <c r="D6798">
        <v>24</v>
      </c>
      <c r="E6798" t="s">
        <v>18</v>
      </c>
      <c r="F6798">
        <v>10</v>
      </c>
      <c r="G6798">
        <v>6</v>
      </c>
      <c r="J6798" s="1">
        <f t="shared" si="1536"/>
        <v>7.8539816339744835E-3</v>
      </c>
      <c r="K6798" s="2">
        <f t="shared" si="1538"/>
        <v>2.6728826664807165E-2</v>
      </c>
      <c r="L6798" t="s">
        <v>13</v>
      </c>
    </row>
    <row r="6799" spans="1:12" hidden="1" x14ac:dyDescent="0.3">
      <c r="A6799">
        <v>56</v>
      </c>
      <c r="B6799">
        <v>164</v>
      </c>
      <c r="C6799">
        <v>1</v>
      </c>
      <c r="D6799">
        <v>22</v>
      </c>
      <c r="E6799" t="s">
        <v>15</v>
      </c>
      <c r="F6799">
        <v>5</v>
      </c>
      <c r="G6799">
        <v>3</v>
      </c>
      <c r="J6799" s="1">
        <f t="shared" si="1536"/>
        <v>1.9634954084936209E-3</v>
      </c>
      <c r="K6799" s="2">
        <f t="shared" ref="K6799:K6809" si="1539">EXP(-9.7663+1.83097*LN(F6799)+1.09511*LN(G6799))</f>
        <v>3.6378364277704512E-3</v>
      </c>
      <c r="L6799" t="s">
        <v>13</v>
      </c>
    </row>
    <row r="6800" spans="1:12" hidden="1" x14ac:dyDescent="0.3">
      <c r="A6800">
        <v>56</v>
      </c>
      <c r="B6800">
        <v>164</v>
      </c>
      <c r="C6800">
        <v>1</v>
      </c>
      <c r="D6800">
        <v>24</v>
      </c>
      <c r="E6800" t="s">
        <v>12</v>
      </c>
      <c r="F6800">
        <v>15</v>
      </c>
      <c r="G6800">
        <v>6</v>
      </c>
      <c r="J6800" s="1">
        <f t="shared" si="1536"/>
        <v>1.7671458676442587E-2</v>
      </c>
      <c r="K6800" s="2">
        <f t="shared" si="1539"/>
        <v>5.8089659363338444E-2</v>
      </c>
      <c r="L6800" t="s">
        <v>13</v>
      </c>
    </row>
    <row r="6801" spans="1:12" hidden="1" x14ac:dyDescent="0.3">
      <c r="A6801">
        <v>56</v>
      </c>
      <c r="B6801">
        <v>164</v>
      </c>
      <c r="C6801">
        <v>1</v>
      </c>
      <c r="D6801">
        <v>10</v>
      </c>
      <c r="E6801" t="s">
        <v>12</v>
      </c>
      <c r="F6801">
        <v>25</v>
      </c>
      <c r="G6801">
        <v>6</v>
      </c>
      <c r="J6801" s="1">
        <f t="shared" si="1536"/>
        <v>4.9087385212340517E-2</v>
      </c>
      <c r="K6801" s="2">
        <f t="shared" si="1539"/>
        <v>0.14801210491524977</v>
      </c>
      <c r="L6801" t="s">
        <v>17</v>
      </c>
    </row>
    <row r="6802" spans="1:12" hidden="1" x14ac:dyDescent="0.3">
      <c r="A6802">
        <v>56</v>
      </c>
      <c r="B6802">
        <v>164</v>
      </c>
      <c r="C6802">
        <v>1</v>
      </c>
      <c r="D6802">
        <v>24</v>
      </c>
      <c r="E6802" t="s">
        <v>15</v>
      </c>
      <c r="F6802">
        <v>5</v>
      </c>
      <c r="G6802">
        <v>3</v>
      </c>
      <c r="J6802" s="1">
        <f t="shared" si="1536"/>
        <v>1.9634954084936209E-3</v>
      </c>
      <c r="K6802" s="2">
        <f t="shared" si="1539"/>
        <v>3.6378364277704512E-3</v>
      </c>
      <c r="L6802" t="s">
        <v>13</v>
      </c>
    </row>
    <row r="6803" spans="1:12" hidden="1" x14ac:dyDescent="0.3">
      <c r="A6803">
        <v>56</v>
      </c>
      <c r="B6803">
        <v>164</v>
      </c>
      <c r="C6803">
        <v>1</v>
      </c>
      <c r="D6803">
        <v>24</v>
      </c>
      <c r="E6803" t="s">
        <v>15</v>
      </c>
      <c r="F6803">
        <v>10</v>
      </c>
      <c r="G6803">
        <v>5</v>
      </c>
      <c r="J6803" s="1">
        <f t="shared" si="1536"/>
        <v>7.8539816339744835E-3</v>
      </c>
      <c r="K6803" s="2">
        <f t="shared" si="1539"/>
        <v>2.2644818432641822E-2</v>
      </c>
      <c r="L6803" t="s">
        <v>13</v>
      </c>
    </row>
    <row r="6804" spans="1:12" hidden="1" x14ac:dyDescent="0.3">
      <c r="A6804">
        <v>56</v>
      </c>
      <c r="B6804">
        <v>164</v>
      </c>
      <c r="C6804">
        <v>1</v>
      </c>
      <c r="D6804">
        <v>24</v>
      </c>
      <c r="E6804" t="s">
        <v>15</v>
      </c>
      <c r="F6804">
        <v>15</v>
      </c>
      <c r="G6804">
        <v>6</v>
      </c>
      <c r="J6804" s="1">
        <f t="shared" si="1536"/>
        <v>1.7671458676442587E-2</v>
      </c>
      <c r="K6804" s="2">
        <f t="shared" si="1539"/>
        <v>5.8089659363338444E-2</v>
      </c>
      <c r="L6804" t="s">
        <v>13</v>
      </c>
    </row>
    <row r="6805" spans="1:12" hidden="1" x14ac:dyDescent="0.3">
      <c r="A6805">
        <v>56</v>
      </c>
      <c r="B6805">
        <v>164</v>
      </c>
      <c r="C6805">
        <v>1</v>
      </c>
      <c r="D6805">
        <v>24</v>
      </c>
      <c r="E6805" t="s">
        <v>15</v>
      </c>
      <c r="F6805">
        <v>10</v>
      </c>
      <c r="G6805">
        <v>6</v>
      </c>
      <c r="J6805" s="1">
        <f t="shared" si="1536"/>
        <v>7.8539816339744835E-3</v>
      </c>
      <c r="K6805" s="2">
        <f t="shared" si="1539"/>
        <v>2.7649101142956961E-2</v>
      </c>
      <c r="L6805" t="s">
        <v>13</v>
      </c>
    </row>
    <row r="6806" spans="1:12" hidden="1" x14ac:dyDescent="0.3">
      <c r="A6806">
        <v>56</v>
      </c>
      <c r="B6806">
        <v>164</v>
      </c>
      <c r="C6806">
        <v>1</v>
      </c>
      <c r="D6806">
        <v>24</v>
      </c>
      <c r="E6806" t="s">
        <v>15</v>
      </c>
      <c r="F6806">
        <v>5</v>
      </c>
      <c r="G6806">
        <v>6</v>
      </c>
      <c r="J6806" s="1">
        <f t="shared" si="1536"/>
        <v>1.9634954084936209E-3</v>
      </c>
      <c r="K6806" s="2">
        <f t="shared" si="1539"/>
        <v>7.7714870209617563E-3</v>
      </c>
      <c r="L6806" t="s">
        <v>13</v>
      </c>
    </row>
    <row r="6807" spans="1:12" hidden="1" x14ac:dyDescent="0.3">
      <c r="A6807">
        <v>56</v>
      </c>
      <c r="B6807">
        <v>164</v>
      </c>
      <c r="C6807">
        <v>1</v>
      </c>
      <c r="D6807">
        <v>22</v>
      </c>
      <c r="E6807" t="s">
        <v>15</v>
      </c>
      <c r="F6807">
        <v>5</v>
      </c>
      <c r="G6807">
        <v>3</v>
      </c>
      <c r="J6807" s="1">
        <f t="shared" si="1536"/>
        <v>1.9634954084936209E-3</v>
      </c>
      <c r="K6807" s="2">
        <f t="shared" si="1539"/>
        <v>3.6378364277704512E-3</v>
      </c>
      <c r="L6807" t="s">
        <v>13</v>
      </c>
    </row>
    <row r="6808" spans="1:12" hidden="1" x14ac:dyDescent="0.3">
      <c r="A6808">
        <v>56</v>
      </c>
      <c r="B6808">
        <v>164</v>
      </c>
      <c r="C6808">
        <v>1</v>
      </c>
      <c r="D6808">
        <v>10</v>
      </c>
      <c r="E6808" t="s">
        <v>12</v>
      </c>
      <c r="F6808">
        <v>5</v>
      </c>
      <c r="G6808">
        <v>3</v>
      </c>
      <c r="J6808" s="1">
        <f t="shared" si="1536"/>
        <v>1.9634954084936209E-3</v>
      </c>
      <c r="K6808" s="2">
        <f t="shared" si="1539"/>
        <v>3.6378364277704512E-3</v>
      </c>
      <c r="L6808" t="s">
        <v>13</v>
      </c>
    </row>
    <row r="6809" spans="1:12" hidden="1" x14ac:dyDescent="0.3">
      <c r="A6809">
        <v>56</v>
      </c>
      <c r="B6809">
        <v>164</v>
      </c>
      <c r="C6809">
        <v>1</v>
      </c>
      <c r="D6809">
        <v>14</v>
      </c>
      <c r="E6809" t="s">
        <v>14</v>
      </c>
      <c r="F6809">
        <v>5</v>
      </c>
      <c r="G6809">
        <v>3</v>
      </c>
      <c r="J6809" s="1">
        <f t="shared" si="1536"/>
        <v>1.9634954084936209E-3</v>
      </c>
      <c r="K6809" s="2">
        <f t="shared" si="1539"/>
        <v>3.6378364277704512E-3</v>
      </c>
      <c r="L6809" t="s">
        <v>13</v>
      </c>
    </row>
    <row r="6810" spans="1:12" hidden="1" x14ac:dyDescent="0.3">
      <c r="A6810">
        <v>56</v>
      </c>
      <c r="B6810">
        <v>164</v>
      </c>
      <c r="C6810">
        <v>1</v>
      </c>
      <c r="D6810">
        <v>24</v>
      </c>
      <c r="E6810" t="s">
        <v>18</v>
      </c>
      <c r="F6810">
        <v>10</v>
      </c>
      <c r="G6810">
        <v>3</v>
      </c>
      <c r="J6810" s="1">
        <f t="shared" si="1536"/>
        <v>7.8539816339744835E-3</v>
      </c>
      <c r="K6810" s="2">
        <f>EXP(-9.81042+1.86563*LN(F6810)+1.0563*LN(G6810))</f>
        <v>1.285292313179332E-2</v>
      </c>
      <c r="L6810" t="s">
        <v>13</v>
      </c>
    </row>
    <row r="6811" spans="1:12" hidden="1" x14ac:dyDescent="0.3">
      <c r="A6811">
        <v>56</v>
      </c>
      <c r="B6811">
        <v>164</v>
      </c>
      <c r="C6811">
        <v>1</v>
      </c>
      <c r="D6811">
        <v>10</v>
      </c>
      <c r="E6811" t="s">
        <v>12</v>
      </c>
      <c r="F6811">
        <v>25</v>
      </c>
      <c r="G6811">
        <v>6</v>
      </c>
      <c r="J6811" s="1">
        <f t="shared" si="1536"/>
        <v>4.9087385212340517E-2</v>
      </c>
      <c r="K6811" s="2">
        <f t="shared" ref="K6811:K6812" si="1540">EXP(-9.7663+1.83097*LN(F6811)+1.09511*LN(G6811))</f>
        <v>0.14801210491524977</v>
      </c>
      <c r="L6811" t="s">
        <v>17</v>
      </c>
    </row>
    <row r="6812" spans="1:12" hidden="1" x14ac:dyDescent="0.3">
      <c r="A6812">
        <v>56</v>
      </c>
      <c r="B6812">
        <v>164</v>
      </c>
      <c r="C6812">
        <v>1</v>
      </c>
      <c r="D6812">
        <v>24</v>
      </c>
      <c r="E6812" t="s">
        <v>12</v>
      </c>
      <c r="F6812">
        <v>5</v>
      </c>
      <c r="G6812">
        <v>3</v>
      </c>
      <c r="J6812" s="1">
        <f t="shared" si="1536"/>
        <v>1.9634954084936209E-3</v>
      </c>
      <c r="K6812" s="2">
        <f t="shared" si="1540"/>
        <v>3.6378364277704512E-3</v>
      </c>
      <c r="L6812" t="s">
        <v>13</v>
      </c>
    </row>
    <row r="6813" spans="1:12" hidden="1" x14ac:dyDescent="0.3">
      <c r="A6813">
        <v>56</v>
      </c>
      <c r="B6813">
        <v>164</v>
      </c>
      <c r="C6813">
        <v>1</v>
      </c>
      <c r="D6813">
        <v>24</v>
      </c>
      <c r="E6813" t="s">
        <v>18</v>
      </c>
      <c r="F6813">
        <v>10</v>
      </c>
      <c r="G6813">
        <v>5</v>
      </c>
      <c r="J6813" s="1">
        <f t="shared" si="1536"/>
        <v>7.8539816339744835E-3</v>
      </c>
      <c r="K6813" s="2">
        <f>EXP(-9.81042+1.86563*LN(F6813)+1.0563*LN(G6813))</f>
        <v>2.2046555420420225E-2</v>
      </c>
      <c r="L6813" t="s">
        <v>13</v>
      </c>
    </row>
    <row r="6814" spans="1:12" hidden="1" x14ac:dyDescent="0.3">
      <c r="A6814">
        <v>56</v>
      </c>
      <c r="B6814">
        <v>164</v>
      </c>
      <c r="C6814">
        <v>1</v>
      </c>
      <c r="D6814">
        <v>24</v>
      </c>
      <c r="E6814" t="s">
        <v>12</v>
      </c>
      <c r="F6814">
        <v>15</v>
      </c>
      <c r="G6814">
        <v>6</v>
      </c>
      <c r="J6814" s="1">
        <f t="shared" si="1536"/>
        <v>1.7671458676442587E-2</v>
      </c>
      <c r="K6814" s="2">
        <f t="shared" ref="K6814:K6822" si="1541">EXP(-9.7663+1.83097*LN(F6814)+1.09511*LN(G6814))</f>
        <v>5.8089659363338444E-2</v>
      </c>
      <c r="L6814" t="s">
        <v>13</v>
      </c>
    </row>
    <row r="6815" spans="1:12" hidden="1" x14ac:dyDescent="0.3">
      <c r="A6815">
        <v>56</v>
      </c>
      <c r="B6815">
        <v>164</v>
      </c>
      <c r="C6815">
        <v>1</v>
      </c>
      <c r="D6815">
        <v>22</v>
      </c>
      <c r="E6815" t="s">
        <v>15</v>
      </c>
      <c r="F6815">
        <v>5</v>
      </c>
      <c r="G6815">
        <v>3</v>
      </c>
      <c r="J6815" s="1">
        <f t="shared" si="1536"/>
        <v>1.9634954084936209E-3</v>
      </c>
      <c r="K6815" s="2">
        <f t="shared" si="1541"/>
        <v>3.6378364277704512E-3</v>
      </c>
      <c r="L6815" t="s">
        <v>13</v>
      </c>
    </row>
    <row r="6816" spans="1:12" hidden="1" x14ac:dyDescent="0.3">
      <c r="A6816">
        <v>56</v>
      </c>
      <c r="B6816">
        <v>164</v>
      </c>
      <c r="C6816">
        <v>1</v>
      </c>
      <c r="D6816">
        <v>24</v>
      </c>
      <c r="E6816" t="s">
        <v>12</v>
      </c>
      <c r="F6816">
        <v>15</v>
      </c>
      <c r="G6816">
        <v>6</v>
      </c>
      <c r="J6816" s="1">
        <f t="shared" si="1536"/>
        <v>1.7671458676442587E-2</v>
      </c>
      <c r="K6816" s="2">
        <f t="shared" si="1541"/>
        <v>5.8089659363338444E-2</v>
      </c>
      <c r="L6816" t="s">
        <v>13</v>
      </c>
    </row>
    <row r="6817" spans="1:12" hidden="1" x14ac:dyDescent="0.3">
      <c r="A6817">
        <v>56</v>
      </c>
      <c r="B6817">
        <v>164</v>
      </c>
      <c r="C6817">
        <v>1</v>
      </c>
      <c r="D6817">
        <v>10</v>
      </c>
      <c r="E6817" t="s">
        <v>12</v>
      </c>
      <c r="F6817">
        <v>25</v>
      </c>
      <c r="G6817">
        <v>6</v>
      </c>
      <c r="J6817" s="1">
        <f t="shared" si="1536"/>
        <v>4.9087385212340517E-2</v>
      </c>
      <c r="K6817" s="2">
        <f t="shared" si="1541"/>
        <v>0.14801210491524977</v>
      </c>
      <c r="L6817" t="s">
        <v>17</v>
      </c>
    </row>
    <row r="6818" spans="1:12" hidden="1" x14ac:dyDescent="0.3">
      <c r="A6818">
        <v>56</v>
      </c>
      <c r="B6818">
        <v>164</v>
      </c>
      <c r="C6818">
        <v>1</v>
      </c>
      <c r="D6818">
        <v>24</v>
      </c>
      <c r="E6818" t="s">
        <v>15</v>
      </c>
      <c r="F6818">
        <v>5</v>
      </c>
      <c r="G6818">
        <v>3</v>
      </c>
      <c r="J6818" s="1">
        <f t="shared" si="1536"/>
        <v>1.9634954084936209E-3</v>
      </c>
      <c r="K6818" s="2">
        <f t="shared" si="1541"/>
        <v>3.6378364277704512E-3</v>
      </c>
      <c r="L6818" t="s">
        <v>13</v>
      </c>
    </row>
    <row r="6819" spans="1:12" hidden="1" x14ac:dyDescent="0.3">
      <c r="A6819">
        <v>56</v>
      </c>
      <c r="B6819">
        <v>164</v>
      </c>
      <c r="C6819">
        <v>1</v>
      </c>
      <c r="D6819">
        <v>24</v>
      </c>
      <c r="E6819" t="s">
        <v>15</v>
      </c>
      <c r="F6819">
        <v>10</v>
      </c>
      <c r="G6819">
        <v>5</v>
      </c>
      <c r="J6819" s="1">
        <f t="shared" si="1536"/>
        <v>7.8539816339744835E-3</v>
      </c>
      <c r="K6819" s="2">
        <f t="shared" si="1541"/>
        <v>2.2644818432641822E-2</v>
      </c>
      <c r="L6819" t="s">
        <v>13</v>
      </c>
    </row>
    <row r="6820" spans="1:12" hidden="1" x14ac:dyDescent="0.3">
      <c r="A6820">
        <v>56</v>
      </c>
      <c r="B6820">
        <v>164</v>
      </c>
      <c r="C6820">
        <v>1</v>
      </c>
      <c r="D6820">
        <v>24</v>
      </c>
      <c r="E6820" t="s">
        <v>15</v>
      </c>
      <c r="F6820">
        <v>15</v>
      </c>
      <c r="G6820">
        <v>6</v>
      </c>
      <c r="J6820" s="1">
        <f t="shared" si="1536"/>
        <v>1.7671458676442587E-2</v>
      </c>
      <c r="K6820" s="2">
        <f t="shared" si="1541"/>
        <v>5.8089659363338444E-2</v>
      </c>
      <c r="L6820" t="s">
        <v>13</v>
      </c>
    </row>
    <row r="6821" spans="1:12" hidden="1" x14ac:dyDescent="0.3">
      <c r="A6821">
        <v>56</v>
      </c>
      <c r="B6821">
        <v>164</v>
      </c>
      <c r="C6821">
        <v>1</v>
      </c>
      <c r="D6821">
        <v>10</v>
      </c>
      <c r="E6821" t="s">
        <v>12</v>
      </c>
      <c r="F6821">
        <v>10</v>
      </c>
      <c r="G6821">
        <v>3</v>
      </c>
      <c r="J6821" s="1">
        <f t="shared" si="1536"/>
        <v>7.8539816339744835E-3</v>
      </c>
      <c r="K6821" s="2">
        <f t="shared" si="1541"/>
        <v>1.2942556175112916E-2</v>
      </c>
      <c r="L6821" t="s">
        <v>13</v>
      </c>
    </row>
    <row r="6822" spans="1:12" hidden="1" x14ac:dyDescent="0.3">
      <c r="A6822">
        <v>56</v>
      </c>
      <c r="B6822">
        <v>164</v>
      </c>
      <c r="C6822">
        <v>1</v>
      </c>
      <c r="D6822">
        <v>14</v>
      </c>
      <c r="E6822" t="s">
        <v>14</v>
      </c>
      <c r="F6822">
        <v>5</v>
      </c>
      <c r="G6822">
        <v>3</v>
      </c>
      <c r="J6822" s="1">
        <f t="shared" si="1536"/>
        <v>1.9634954084936209E-3</v>
      </c>
      <c r="K6822" s="2">
        <f t="shared" si="1541"/>
        <v>3.6378364277704512E-3</v>
      </c>
      <c r="L6822" t="s">
        <v>13</v>
      </c>
    </row>
    <row r="6823" spans="1:12" hidden="1" x14ac:dyDescent="0.3">
      <c r="A6823">
        <v>56</v>
      </c>
      <c r="B6823">
        <v>164</v>
      </c>
      <c r="C6823">
        <v>1</v>
      </c>
      <c r="D6823">
        <v>24</v>
      </c>
      <c r="E6823" t="s">
        <v>18</v>
      </c>
      <c r="F6823">
        <v>10</v>
      </c>
      <c r="G6823">
        <v>3</v>
      </c>
      <c r="J6823" s="1">
        <f t="shared" si="1536"/>
        <v>7.8539816339744835E-3</v>
      </c>
      <c r="K6823" s="2">
        <f>EXP(-9.81042+1.86563*LN(F6823)+1.0563*LN(G6823))</f>
        <v>1.285292313179332E-2</v>
      </c>
      <c r="L6823" t="s">
        <v>13</v>
      </c>
    </row>
    <row r="6824" spans="1:12" hidden="1" x14ac:dyDescent="0.3">
      <c r="A6824">
        <v>56</v>
      </c>
      <c r="B6824">
        <v>164</v>
      </c>
      <c r="C6824">
        <v>1</v>
      </c>
      <c r="D6824">
        <v>24</v>
      </c>
      <c r="E6824" t="s">
        <v>12</v>
      </c>
      <c r="F6824">
        <v>15</v>
      </c>
      <c r="G6824">
        <v>6</v>
      </c>
      <c r="J6824" s="1">
        <f t="shared" si="1536"/>
        <v>1.7671458676442587E-2</v>
      </c>
      <c r="K6824" s="2">
        <f t="shared" ref="K6824:K6825" si="1542">EXP(-9.7663+1.83097*LN(F6824)+1.09511*LN(G6824))</f>
        <v>5.8089659363338444E-2</v>
      </c>
      <c r="L6824" t="s">
        <v>13</v>
      </c>
    </row>
    <row r="6825" spans="1:12" hidden="1" x14ac:dyDescent="0.3">
      <c r="A6825">
        <v>56</v>
      </c>
      <c r="B6825">
        <v>164</v>
      </c>
      <c r="C6825">
        <v>1</v>
      </c>
      <c r="D6825">
        <v>24</v>
      </c>
      <c r="E6825" t="s">
        <v>12</v>
      </c>
      <c r="F6825">
        <v>10</v>
      </c>
      <c r="G6825">
        <v>6</v>
      </c>
      <c r="J6825" s="1">
        <f t="shared" si="1536"/>
        <v>7.8539816339744835E-3</v>
      </c>
      <c r="K6825" s="2">
        <f t="shared" si="1542"/>
        <v>2.7649101142956961E-2</v>
      </c>
      <c r="L6825" t="s">
        <v>13</v>
      </c>
    </row>
    <row r="6826" spans="1:12" hidden="1" x14ac:dyDescent="0.3">
      <c r="A6826">
        <v>56</v>
      </c>
      <c r="B6826">
        <v>164</v>
      </c>
      <c r="C6826">
        <v>1</v>
      </c>
      <c r="D6826">
        <v>24</v>
      </c>
      <c r="E6826" t="s">
        <v>18</v>
      </c>
      <c r="F6826">
        <v>5</v>
      </c>
      <c r="G6826">
        <v>6</v>
      </c>
      <c r="J6826" s="1">
        <f t="shared" si="1536"/>
        <v>1.9634954084936209E-3</v>
      </c>
      <c r="K6826" s="2">
        <f>EXP(-9.81042+1.86563*LN(F6826)+1.0563*LN(G6826))</f>
        <v>7.3344795804612326E-3</v>
      </c>
      <c r="L6826" t="s">
        <v>13</v>
      </c>
    </row>
    <row r="6827" spans="1:12" hidden="1" x14ac:dyDescent="0.3">
      <c r="A6827">
        <v>56</v>
      </c>
      <c r="B6827">
        <v>164</v>
      </c>
      <c r="C6827">
        <v>1</v>
      </c>
      <c r="D6827">
        <v>10</v>
      </c>
      <c r="E6827" t="s">
        <v>12</v>
      </c>
      <c r="F6827">
        <v>5</v>
      </c>
      <c r="G6827">
        <v>3</v>
      </c>
      <c r="J6827" s="1">
        <f t="shared" si="1536"/>
        <v>1.9634954084936209E-3</v>
      </c>
      <c r="K6827" s="2">
        <f t="shared" ref="K6827:K6828" si="1543">EXP(-9.7663+1.83097*LN(F6827)+1.09511*LN(G6827))</f>
        <v>3.6378364277704512E-3</v>
      </c>
      <c r="L6827" t="s">
        <v>13</v>
      </c>
    </row>
    <row r="6828" spans="1:12" hidden="1" x14ac:dyDescent="0.3">
      <c r="A6828">
        <v>56</v>
      </c>
      <c r="B6828">
        <v>164</v>
      </c>
      <c r="C6828">
        <v>1</v>
      </c>
      <c r="D6828">
        <v>10</v>
      </c>
      <c r="E6828" t="s">
        <v>12</v>
      </c>
      <c r="F6828">
        <v>5</v>
      </c>
      <c r="G6828">
        <v>3</v>
      </c>
      <c r="J6828" s="1">
        <f t="shared" si="1536"/>
        <v>1.9634954084936209E-3</v>
      </c>
      <c r="K6828" s="2">
        <f t="shared" si="1543"/>
        <v>3.6378364277704512E-3</v>
      </c>
      <c r="L6828" t="s">
        <v>13</v>
      </c>
    </row>
    <row r="6829" spans="1:12" hidden="1" x14ac:dyDescent="0.3">
      <c r="A6829">
        <v>56</v>
      </c>
      <c r="B6829">
        <v>164</v>
      </c>
      <c r="C6829">
        <v>1</v>
      </c>
      <c r="D6829">
        <v>24</v>
      </c>
      <c r="E6829" t="s">
        <v>18</v>
      </c>
      <c r="F6829">
        <v>10</v>
      </c>
      <c r="G6829">
        <v>6</v>
      </c>
      <c r="J6829" s="1">
        <f t="shared" si="1536"/>
        <v>7.8539816339744835E-3</v>
      </c>
      <c r="K6829" s="2">
        <f>EXP(-9.81042+1.86563*LN(F6829)+1.0563*LN(G6829))</f>
        <v>2.6728826664807165E-2</v>
      </c>
      <c r="L6829" t="s">
        <v>13</v>
      </c>
    </row>
    <row r="6830" spans="1:12" hidden="1" x14ac:dyDescent="0.3">
      <c r="A6830">
        <v>56</v>
      </c>
      <c r="B6830">
        <v>164</v>
      </c>
      <c r="C6830">
        <v>1</v>
      </c>
      <c r="D6830">
        <v>22</v>
      </c>
      <c r="E6830" t="s">
        <v>15</v>
      </c>
      <c r="F6830">
        <v>5</v>
      </c>
      <c r="G6830">
        <v>3</v>
      </c>
      <c r="J6830" s="1">
        <f t="shared" si="1536"/>
        <v>1.9634954084936209E-3</v>
      </c>
      <c r="K6830" s="2">
        <f t="shared" ref="K6830:K6834" si="1544">EXP(-9.7663+1.83097*LN(F6830)+1.09511*LN(G6830))</f>
        <v>3.6378364277704512E-3</v>
      </c>
      <c r="L6830" t="s">
        <v>13</v>
      </c>
    </row>
    <row r="6831" spans="1:12" hidden="1" x14ac:dyDescent="0.3">
      <c r="A6831">
        <v>56</v>
      </c>
      <c r="B6831">
        <v>164</v>
      </c>
      <c r="C6831">
        <v>1</v>
      </c>
      <c r="D6831">
        <v>24</v>
      </c>
      <c r="E6831" t="s">
        <v>12</v>
      </c>
      <c r="F6831">
        <v>15</v>
      </c>
      <c r="G6831">
        <v>6</v>
      </c>
      <c r="J6831" s="1">
        <f t="shared" si="1536"/>
        <v>1.7671458676442587E-2</v>
      </c>
      <c r="K6831" s="2">
        <f t="shared" si="1544"/>
        <v>5.8089659363338444E-2</v>
      </c>
      <c r="L6831" t="s">
        <v>13</v>
      </c>
    </row>
    <row r="6832" spans="1:12" hidden="1" x14ac:dyDescent="0.3">
      <c r="A6832">
        <v>56</v>
      </c>
      <c r="B6832">
        <v>164</v>
      </c>
      <c r="C6832">
        <v>1</v>
      </c>
      <c r="D6832">
        <v>24</v>
      </c>
      <c r="E6832" t="s">
        <v>12</v>
      </c>
      <c r="F6832">
        <v>10</v>
      </c>
      <c r="G6832">
        <v>6</v>
      </c>
      <c r="J6832" s="1">
        <f t="shared" si="1536"/>
        <v>7.8539816339744835E-3</v>
      </c>
      <c r="K6832" s="2">
        <f t="shared" si="1544"/>
        <v>2.7649101142956961E-2</v>
      </c>
      <c r="L6832" t="s">
        <v>13</v>
      </c>
    </row>
    <row r="6833" spans="1:12" hidden="1" x14ac:dyDescent="0.3">
      <c r="A6833">
        <v>56</v>
      </c>
      <c r="B6833">
        <v>164</v>
      </c>
      <c r="C6833">
        <v>1</v>
      </c>
      <c r="D6833">
        <v>24</v>
      </c>
      <c r="E6833" t="s">
        <v>12</v>
      </c>
      <c r="F6833">
        <v>10</v>
      </c>
      <c r="G6833">
        <v>6</v>
      </c>
      <c r="J6833" s="1">
        <f t="shared" si="1536"/>
        <v>7.8539816339744835E-3</v>
      </c>
      <c r="K6833" s="2">
        <f t="shared" si="1544"/>
        <v>2.7649101142956961E-2</v>
      </c>
      <c r="L6833" t="s">
        <v>13</v>
      </c>
    </row>
    <row r="6834" spans="1:12" hidden="1" x14ac:dyDescent="0.3">
      <c r="A6834">
        <v>56</v>
      </c>
      <c r="B6834">
        <v>164</v>
      </c>
      <c r="C6834">
        <v>1</v>
      </c>
      <c r="D6834">
        <v>24</v>
      </c>
      <c r="E6834" t="s">
        <v>12</v>
      </c>
      <c r="F6834">
        <v>15</v>
      </c>
      <c r="G6834">
        <v>6</v>
      </c>
      <c r="J6834" s="1">
        <f t="shared" si="1536"/>
        <v>1.7671458676442587E-2</v>
      </c>
      <c r="K6834" s="2">
        <f t="shared" si="1544"/>
        <v>5.8089659363338444E-2</v>
      </c>
      <c r="L6834" t="s">
        <v>13</v>
      </c>
    </row>
    <row r="6835" spans="1:12" hidden="1" x14ac:dyDescent="0.3">
      <c r="A6835">
        <v>56</v>
      </c>
      <c r="B6835">
        <v>173</v>
      </c>
      <c r="C6835">
        <v>1</v>
      </c>
      <c r="D6835">
        <v>24</v>
      </c>
      <c r="E6835" t="s">
        <v>18</v>
      </c>
      <c r="F6835">
        <v>10</v>
      </c>
      <c r="G6835">
        <v>6</v>
      </c>
      <c r="J6835" s="1">
        <f t="shared" si="1536"/>
        <v>7.8539816339744835E-3</v>
      </c>
      <c r="K6835" s="2">
        <f>EXP(-9.81042+1.86563*LN(F6835)+1.0563*LN(G6835))</f>
        <v>2.6728826664807165E-2</v>
      </c>
      <c r="L6835" t="s">
        <v>13</v>
      </c>
    </row>
    <row r="6836" spans="1:12" hidden="1" x14ac:dyDescent="0.3">
      <c r="A6836">
        <v>56</v>
      </c>
      <c r="B6836">
        <v>173</v>
      </c>
      <c r="C6836">
        <v>1</v>
      </c>
      <c r="D6836">
        <v>24</v>
      </c>
      <c r="E6836" t="s">
        <v>12</v>
      </c>
      <c r="F6836">
        <v>5</v>
      </c>
      <c r="G6836">
        <v>6</v>
      </c>
      <c r="J6836" s="1">
        <f t="shared" si="1536"/>
        <v>1.9634954084936209E-3</v>
      </c>
      <c r="K6836" s="2">
        <f>EXP(-9.7663+1.83097*LN(F6836)+1.09511*LN(G6836))</f>
        <v>7.7714870209617563E-3</v>
      </c>
      <c r="L6836" t="s">
        <v>13</v>
      </c>
    </row>
    <row r="6837" spans="1:12" hidden="1" x14ac:dyDescent="0.3">
      <c r="A6837">
        <v>56</v>
      </c>
      <c r="B6837">
        <v>173</v>
      </c>
      <c r="C6837">
        <v>1</v>
      </c>
      <c r="D6837">
        <v>24</v>
      </c>
      <c r="E6837" t="s">
        <v>18</v>
      </c>
      <c r="F6837">
        <v>10</v>
      </c>
      <c r="G6837">
        <v>5</v>
      </c>
      <c r="J6837" s="1">
        <f t="shared" si="1536"/>
        <v>7.8539816339744835E-3</v>
      </c>
      <c r="K6837" s="2">
        <f>EXP(-9.81042+1.86563*LN(F6837)+1.0563*LN(G6837))</f>
        <v>2.2046555420420225E-2</v>
      </c>
      <c r="L6837" t="s">
        <v>13</v>
      </c>
    </row>
    <row r="6838" spans="1:12" hidden="1" x14ac:dyDescent="0.3">
      <c r="A6838">
        <v>56</v>
      </c>
      <c r="B6838">
        <v>173</v>
      </c>
      <c r="C6838">
        <v>1</v>
      </c>
      <c r="D6838">
        <v>24</v>
      </c>
      <c r="E6838" t="s">
        <v>12</v>
      </c>
      <c r="F6838">
        <v>10</v>
      </c>
      <c r="G6838">
        <v>6</v>
      </c>
      <c r="J6838" s="1">
        <f t="shared" si="1536"/>
        <v>7.8539816339744835E-3</v>
      </c>
      <c r="K6838" s="2">
        <f t="shared" ref="K6838:K6840" si="1545">EXP(-9.7663+1.83097*LN(F6838)+1.09511*LN(G6838))</f>
        <v>2.7649101142956961E-2</v>
      </c>
      <c r="L6838" t="s">
        <v>13</v>
      </c>
    </row>
    <row r="6839" spans="1:12" hidden="1" x14ac:dyDescent="0.3">
      <c r="A6839">
        <v>56</v>
      </c>
      <c r="B6839">
        <v>173</v>
      </c>
      <c r="C6839">
        <v>1</v>
      </c>
      <c r="D6839">
        <v>24</v>
      </c>
      <c r="E6839" t="s">
        <v>12</v>
      </c>
      <c r="F6839">
        <v>10</v>
      </c>
      <c r="G6839">
        <v>6</v>
      </c>
      <c r="J6839" s="1">
        <f t="shared" si="1536"/>
        <v>7.8539816339744835E-3</v>
      </c>
      <c r="K6839" s="2">
        <f t="shared" si="1545"/>
        <v>2.7649101142956961E-2</v>
      </c>
      <c r="L6839" t="s">
        <v>13</v>
      </c>
    </row>
    <row r="6840" spans="1:12" hidden="1" x14ac:dyDescent="0.3">
      <c r="A6840">
        <v>56</v>
      </c>
      <c r="B6840">
        <v>173</v>
      </c>
      <c r="C6840">
        <v>1</v>
      </c>
      <c r="D6840">
        <v>24</v>
      </c>
      <c r="E6840" t="s">
        <v>12</v>
      </c>
      <c r="F6840">
        <v>15</v>
      </c>
      <c r="G6840">
        <v>6</v>
      </c>
      <c r="J6840" s="1">
        <f t="shared" si="1536"/>
        <v>1.7671458676442587E-2</v>
      </c>
      <c r="K6840" s="2">
        <f t="shared" si="1545"/>
        <v>5.8089659363338444E-2</v>
      </c>
      <c r="L6840" t="s">
        <v>13</v>
      </c>
    </row>
    <row r="6841" spans="1:12" hidden="1" x14ac:dyDescent="0.3">
      <c r="A6841">
        <v>56</v>
      </c>
      <c r="B6841">
        <v>173</v>
      </c>
      <c r="C6841">
        <v>1</v>
      </c>
      <c r="D6841">
        <v>24</v>
      </c>
      <c r="E6841" t="s">
        <v>18</v>
      </c>
      <c r="F6841">
        <v>15</v>
      </c>
      <c r="G6841">
        <v>6</v>
      </c>
      <c r="J6841" s="1">
        <f t="shared" si="1536"/>
        <v>1.7671458676442587E-2</v>
      </c>
      <c r="K6841" s="2">
        <f>EXP(-9.81042+1.86563*LN(F6841)+1.0563*LN(G6841))</f>
        <v>5.6950957515054322E-2</v>
      </c>
      <c r="L6841" t="s">
        <v>13</v>
      </c>
    </row>
    <row r="6842" spans="1:12" hidden="1" x14ac:dyDescent="0.3">
      <c r="A6842">
        <v>56</v>
      </c>
      <c r="B6842">
        <v>173</v>
      </c>
      <c r="C6842">
        <v>1</v>
      </c>
      <c r="D6842">
        <v>24</v>
      </c>
      <c r="E6842" t="s">
        <v>12</v>
      </c>
      <c r="F6842">
        <v>15</v>
      </c>
      <c r="G6842">
        <v>6</v>
      </c>
      <c r="J6842" s="1">
        <f t="shared" si="1536"/>
        <v>1.7671458676442587E-2</v>
      </c>
      <c r="K6842" s="2">
        <f>EXP(-9.7663+1.83097*LN(F6842)+1.09511*LN(G6842))</f>
        <v>5.8089659363338444E-2</v>
      </c>
      <c r="L6842" t="s">
        <v>13</v>
      </c>
    </row>
    <row r="6843" spans="1:12" hidden="1" x14ac:dyDescent="0.3">
      <c r="A6843">
        <v>56</v>
      </c>
      <c r="B6843">
        <v>173</v>
      </c>
      <c r="C6843">
        <v>1</v>
      </c>
      <c r="D6843">
        <v>24</v>
      </c>
      <c r="E6843" t="s">
        <v>18</v>
      </c>
      <c r="F6843">
        <v>10</v>
      </c>
      <c r="G6843">
        <v>6</v>
      </c>
      <c r="J6843" s="1">
        <f t="shared" si="1536"/>
        <v>7.8539816339744835E-3</v>
      </c>
      <c r="K6843" s="2">
        <f t="shared" ref="K6843:K6844" si="1546">EXP(-9.81042+1.86563*LN(F6843)+1.0563*LN(G6843))</f>
        <v>2.6728826664807165E-2</v>
      </c>
      <c r="L6843" t="s">
        <v>13</v>
      </c>
    </row>
    <row r="6844" spans="1:12" hidden="1" x14ac:dyDescent="0.3">
      <c r="A6844">
        <v>56</v>
      </c>
      <c r="B6844">
        <v>173</v>
      </c>
      <c r="C6844">
        <v>1</v>
      </c>
      <c r="D6844">
        <v>24</v>
      </c>
      <c r="E6844" t="s">
        <v>18</v>
      </c>
      <c r="F6844">
        <v>10</v>
      </c>
      <c r="G6844">
        <v>6</v>
      </c>
      <c r="J6844" s="1">
        <f t="shared" si="1536"/>
        <v>7.8539816339744835E-3</v>
      </c>
      <c r="K6844" s="2">
        <f t="shared" si="1546"/>
        <v>2.6728826664807165E-2</v>
      </c>
      <c r="L6844" t="s">
        <v>13</v>
      </c>
    </row>
    <row r="6845" spans="1:12" hidden="1" x14ac:dyDescent="0.3">
      <c r="A6845">
        <v>56</v>
      </c>
      <c r="B6845">
        <v>173</v>
      </c>
      <c r="C6845">
        <v>1</v>
      </c>
      <c r="D6845">
        <v>14</v>
      </c>
      <c r="E6845" t="s">
        <v>14</v>
      </c>
      <c r="F6845">
        <v>5</v>
      </c>
      <c r="G6845">
        <v>3</v>
      </c>
      <c r="J6845" s="1">
        <f t="shared" si="1536"/>
        <v>1.9634954084936209E-3</v>
      </c>
      <c r="K6845" s="2">
        <f t="shared" ref="K6845:K6846" si="1547">EXP(-9.7663+1.83097*LN(F6845)+1.09511*LN(G6845))</f>
        <v>3.6378364277704512E-3</v>
      </c>
      <c r="L6845" t="s">
        <v>13</v>
      </c>
    </row>
    <row r="6846" spans="1:12" hidden="1" x14ac:dyDescent="0.3">
      <c r="A6846">
        <v>56</v>
      </c>
      <c r="B6846">
        <v>173</v>
      </c>
      <c r="C6846">
        <v>1</v>
      </c>
      <c r="D6846">
        <v>14</v>
      </c>
      <c r="E6846" t="s">
        <v>14</v>
      </c>
      <c r="F6846">
        <v>5</v>
      </c>
      <c r="G6846">
        <v>3</v>
      </c>
      <c r="J6846" s="1">
        <f t="shared" si="1536"/>
        <v>1.9634954084936209E-3</v>
      </c>
      <c r="K6846" s="2">
        <f t="shared" si="1547"/>
        <v>3.6378364277704512E-3</v>
      </c>
      <c r="L6846" t="s">
        <v>13</v>
      </c>
    </row>
    <row r="6847" spans="1:12" hidden="1" x14ac:dyDescent="0.3">
      <c r="A6847">
        <v>56</v>
      </c>
      <c r="B6847">
        <v>173</v>
      </c>
      <c r="C6847">
        <v>1</v>
      </c>
      <c r="D6847">
        <v>24</v>
      </c>
      <c r="E6847" t="s">
        <v>18</v>
      </c>
      <c r="F6847">
        <v>10</v>
      </c>
      <c r="G6847">
        <v>6</v>
      </c>
      <c r="J6847" s="1">
        <f t="shared" si="1536"/>
        <v>7.8539816339744835E-3</v>
      </c>
      <c r="K6847" s="2">
        <f>EXP(-9.81042+1.86563*LN(F6847)+1.0563*LN(G6847))</f>
        <v>2.6728826664807165E-2</v>
      </c>
      <c r="L6847" t="s">
        <v>13</v>
      </c>
    </row>
    <row r="6848" spans="1:12" hidden="1" x14ac:dyDescent="0.3">
      <c r="A6848">
        <v>56</v>
      </c>
      <c r="B6848">
        <v>173</v>
      </c>
      <c r="C6848">
        <v>1</v>
      </c>
      <c r="D6848">
        <v>24</v>
      </c>
      <c r="E6848" t="s">
        <v>12</v>
      </c>
      <c r="F6848">
        <v>10</v>
      </c>
      <c r="G6848">
        <v>6</v>
      </c>
      <c r="J6848" s="1">
        <f t="shared" si="1536"/>
        <v>7.8539816339744835E-3</v>
      </c>
      <c r="K6848" s="2">
        <f t="shared" ref="K6848:K6851" si="1548">EXP(-9.7663+1.83097*LN(F6848)+1.09511*LN(G6848))</f>
        <v>2.7649101142956961E-2</v>
      </c>
      <c r="L6848" t="s">
        <v>13</v>
      </c>
    </row>
    <row r="6849" spans="1:12" hidden="1" x14ac:dyDescent="0.3">
      <c r="A6849">
        <v>56</v>
      </c>
      <c r="B6849">
        <v>173</v>
      </c>
      <c r="C6849">
        <v>1</v>
      </c>
      <c r="D6849">
        <v>24</v>
      </c>
      <c r="E6849" t="s">
        <v>12</v>
      </c>
      <c r="F6849">
        <v>15</v>
      </c>
      <c r="G6849">
        <v>6</v>
      </c>
      <c r="J6849" s="1">
        <f t="shared" si="1536"/>
        <v>1.7671458676442587E-2</v>
      </c>
      <c r="K6849" s="2">
        <f t="shared" si="1548"/>
        <v>5.8089659363338444E-2</v>
      </c>
      <c r="L6849" t="s">
        <v>13</v>
      </c>
    </row>
    <row r="6850" spans="1:12" hidden="1" x14ac:dyDescent="0.3">
      <c r="A6850">
        <v>56</v>
      </c>
      <c r="B6850">
        <v>173</v>
      </c>
      <c r="C6850">
        <v>1</v>
      </c>
      <c r="D6850">
        <v>24</v>
      </c>
      <c r="E6850" t="s">
        <v>12</v>
      </c>
      <c r="F6850">
        <v>15</v>
      </c>
      <c r="G6850">
        <v>6</v>
      </c>
      <c r="J6850" s="1">
        <f t="shared" si="1536"/>
        <v>1.7671458676442587E-2</v>
      </c>
      <c r="K6850" s="2">
        <f t="shared" si="1548"/>
        <v>5.8089659363338444E-2</v>
      </c>
      <c r="L6850" t="s">
        <v>13</v>
      </c>
    </row>
    <row r="6851" spans="1:12" hidden="1" x14ac:dyDescent="0.3">
      <c r="A6851">
        <v>56</v>
      </c>
      <c r="B6851">
        <v>173</v>
      </c>
      <c r="C6851">
        <v>1</v>
      </c>
      <c r="D6851">
        <v>24</v>
      </c>
      <c r="E6851" t="s">
        <v>12</v>
      </c>
      <c r="F6851">
        <v>10</v>
      </c>
      <c r="G6851">
        <v>6</v>
      </c>
      <c r="J6851" s="1">
        <f t="shared" ref="J6851:J6914" si="1549">((F6851*F6851/10000)*(PI()/4*C6851))</f>
        <v>7.8539816339744835E-3</v>
      </c>
      <c r="K6851" s="2">
        <f t="shared" si="1548"/>
        <v>2.7649101142956961E-2</v>
      </c>
      <c r="L6851" t="s">
        <v>13</v>
      </c>
    </row>
    <row r="6852" spans="1:12" hidden="1" x14ac:dyDescent="0.3">
      <c r="A6852">
        <v>56</v>
      </c>
      <c r="B6852">
        <v>173</v>
      </c>
      <c r="C6852">
        <v>1</v>
      </c>
      <c r="D6852">
        <v>24</v>
      </c>
      <c r="E6852" t="s">
        <v>18</v>
      </c>
      <c r="F6852">
        <v>5</v>
      </c>
      <c r="G6852">
        <v>6</v>
      </c>
      <c r="J6852" s="1">
        <f t="shared" si="1549"/>
        <v>1.9634954084936209E-3</v>
      </c>
      <c r="K6852" s="2">
        <f>EXP(-9.81042+1.86563*LN(F6852)+1.0563*LN(G6852))</f>
        <v>7.3344795804612326E-3</v>
      </c>
      <c r="L6852" t="s">
        <v>13</v>
      </c>
    </row>
    <row r="6853" spans="1:12" hidden="1" x14ac:dyDescent="0.3">
      <c r="A6853">
        <v>56</v>
      </c>
      <c r="B6853">
        <v>173</v>
      </c>
      <c r="C6853">
        <v>1</v>
      </c>
      <c r="D6853">
        <v>10</v>
      </c>
      <c r="E6853" t="s">
        <v>12</v>
      </c>
      <c r="F6853">
        <v>5</v>
      </c>
      <c r="G6853">
        <v>3</v>
      </c>
      <c r="J6853" s="1">
        <f t="shared" si="1549"/>
        <v>1.9634954084936209E-3</v>
      </c>
      <c r="K6853" s="2">
        <f>EXP(-9.7663+1.83097*LN(F6853)+1.09511*LN(G6853))</f>
        <v>3.6378364277704512E-3</v>
      </c>
      <c r="L6853" t="s">
        <v>13</v>
      </c>
    </row>
    <row r="6854" spans="1:12" hidden="1" x14ac:dyDescent="0.3">
      <c r="A6854">
        <v>56</v>
      </c>
      <c r="B6854">
        <v>173</v>
      </c>
      <c r="C6854">
        <v>1</v>
      </c>
      <c r="D6854">
        <v>24</v>
      </c>
      <c r="E6854" t="s">
        <v>18</v>
      </c>
      <c r="F6854">
        <v>5</v>
      </c>
      <c r="G6854">
        <v>3</v>
      </c>
      <c r="J6854" s="1">
        <f t="shared" si="1549"/>
        <v>1.9634954084936209E-3</v>
      </c>
      <c r="K6854" s="2">
        <f t="shared" ref="K6854:K6855" si="1550">EXP(-9.81042+1.86563*LN(F6854)+1.0563*LN(G6854))</f>
        <v>3.5268851656513989E-3</v>
      </c>
      <c r="L6854" t="s">
        <v>13</v>
      </c>
    </row>
    <row r="6855" spans="1:12" hidden="1" x14ac:dyDescent="0.3">
      <c r="A6855">
        <v>56</v>
      </c>
      <c r="B6855">
        <v>173</v>
      </c>
      <c r="C6855">
        <v>1</v>
      </c>
      <c r="D6855">
        <v>24</v>
      </c>
      <c r="E6855" t="s">
        <v>18</v>
      </c>
      <c r="F6855">
        <v>10</v>
      </c>
      <c r="G6855">
        <v>6</v>
      </c>
      <c r="J6855" s="1">
        <f t="shared" si="1549"/>
        <v>7.8539816339744835E-3</v>
      </c>
      <c r="K6855" s="2">
        <f t="shared" si="1550"/>
        <v>2.6728826664807165E-2</v>
      </c>
      <c r="L6855" t="s">
        <v>13</v>
      </c>
    </row>
    <row r="6856" spans="1:12" hidden="1" x14ac:dyDescent="0.3">
      <c r="A6856">
        <v>56</v>
      </c>
      <c r="B6856">
        <v>173</v>
      </c>
      <c r="C6856">
        <v>1</v>
      </c>
      <c r="D6856">
        <v>22</v>
      </c>
      <c r="E6856" t="s">
        <v>15</v>
      </c>
      <c r="F6856">
        <v>5</v>
      </c>
      <c r="G6856">
        <v>3</v>
      </c>
      <c r="J6856" s="1">
        <f t="shared" si="1549"/>
        <v>1.9634954084936209E-3</v>
      </c>
      <c r="K6856" s="2">
        <f t="shared" ref="K6856:K6859" si="1551">EXP(-9.7663+1.83097*LN(F6856)+1.09511*LN(G6856))</f>
        <v>3.6378364277704512E-3</v>
      </c>
      <c r="L6856" t="s">
        <v>13</v>
      </c>
    </row>
    <row r="6857" spans="1:12" hidden="1" x14ac:dyDescent="0.3">
      <c r="A6857">
        <v>56</v>
      </c>
      <c r="B6857">
        <v>173</v>
      </c>
      <c r="C6857">
        <v>1</v>
      </c>
      <c r="D6857">
        <v>24</v>
      </c>
      <c r="E6857" t="s">
        <v>12</v>
      </c>
      <c r="F6857">
        <v>15</v>
      </c>
      <c r="G6857">
        <v>6</v>
      </c>
      <c r="J6857" s="1">
        <f t="shared" si="1549"/>
        <v>1.7671458676442587E-2</v>
      </c>
      <c r="K6857" s="2">
        <f t="shared" si="1551"/>
        <v>5.8089659363338444E-2</v>
      </c>
      <c r="L6857" t="s">
        <v>13</v>
      </c>
    </row>
    <row r="6858" spans="1:12" hidden="1" x14ac:dyDescent="0.3">
      <c r="A6858">
        <v>56</v>
      </c>
      <c r="B6858">
        <v>173</v>
      </c>
      <c r="C6858">
        <v>1</v>
      </c>
      <c r="D6858">
        <v>24</v>
      </c>
      <c r="E6858" t="s">
        <v>12</v>
      </c>
      <c r="F6858">
        <v>10</v>
      </c>
      <c r="G6858">
        <v>6</v>
      </c>
      <c r="J6858" s="1">
        <f t="shared" si="1549"/>
        <v>7.8539816339744835E-3</v>
      </c>
      <c r="K6858" s="2">
        <f t="shared" si="1551"/>
        <v>2.7649101142956961E-2</v>
      </c>
      <c r="L6858" t="s">
        <v>13</v>
      </c>
    </row>
    <row r="6859" spans="1:12" hidden="1" x14ac:dyDescent="0.3">
      <c r="A6859">
        <v>56</v>
      </c>
      <c r="B6859">
        <v>173</v>
      </c>
      <c r="C6859">
        <v>1</v>
      </c>
      <c r="D6859">
        <v>24</v>
      </c>
      <c r="E6859" t="s">
        <v>12</v>
      </c>
      <c r="F6859">
        <v>10</v>
      </c>
      <c r="G6859">
        <v>6</v>
      </c>
      <c r="J6859" s="1">
        <f t="shared" si="1549"/>
        <v>7.8539816339744835E-3</v>
      </c>
      <c r="K6859" s="2">
        <f t="shared" si="1551"/>
        <v>2.7649101142956961E-2</v>
      </c>
      <c r="L6859" t="s">
        <v>13</v>
      </c>
    </row>
    <row r="6860" spans="1:12" hidden="1" x14ac:dyDescent="0.3">
      <c r="A6860">
        <v>56</v>
      </c>
      <c r="B6860">
        <v>173</v>
      </c>
      <c r="C6860">
        <v>1</v>
      </c>
      <c r="D6860">
        <v>24</v>
      </c>
      <c r="E6860" t="s">
        <v>18</v>
      </c>
      <c r="F6860">
        <v>5</v>
      </c>
      <c r="G6860">
        <v>6</v>
      </c>
      <c r="J6860" s="1">
        <f t="shared" si="1549"/>
        <v>1.9634954084936209E-3</v>
      </c>
      <c r="K6860" s="2">
        <f>EXP(-9.81042+1.86563*LN(F6860)+1.0563*LN(G6860))</f>
        <v>7.3344795804612326E-3</v>
      </c>
      <c r="L6860" t="s">
        <v>13</v>
      </c>
    </row>
    <row r="6861" spans="1:12" hidden="1" x14ac:dyDescent="0.3">
      <c r="A6861">
        <v>56</v>
      </c>
      <c r="B6861">
        <v>173</v>
      </c>
      <c r="C6861">
        <v>1</v>
      </c>
      <c r="D6861">
        <v>10</v>
      </c>
      <c r="E6861" t="s">
        <v>12</v>
      </c>
      <c r="F6861">
        <v>5</v>
      </c>
      <c r="G6861">
        <v>3</v>
      </c>
      <c r="J6861" s="1">
        <f t="shared" si="1549"/>
        <v>1.9634954084936209E-3</v>
      </c>
      <c r="K6861" s="2">
        <f>EXP(-9.7663+1.83097*LN(F6861)+1.09511*LN(G6861))</f>
        <v>3.6378364277704512E-3</v>
      </c>
      <c r="L6861" t="s">
        <v>13</v>
      </c>
    </row>
    <row r="6862" spans="1:12" hidden="1" x14ac:dyDescent="0.3">
      <c r="A6862">
        <v>56</v>
      </c>
      <c r="B6862">
        <v>173</v>
      </c>
      <c r="C6862">
        <v>1</v>
      </c>
      <c r="D6862">
        <v>24</v>
      </c>
      <c r="E6862" t="s">
        <v>18</v>
      </c>
      <c r="F6862">
        <v>5</v>
      </c>
      <c r="G6862">
        <v>3</v>
      </c>
      <c r="J6862" s="1">
        <f t="shared" si="1549"/>
        <v>1.9634954084936209E-3</v>
      </c>
      <c r="K6862" s="2">
        <f t="shared" ref="K6862:K6863" si="1552">EXP(-9.81042+1.86563*LN(F6862)+1.0563*LN(G6862))</f>
        <v>3.5268851656513989E-3</v>
      </c>
      <c r="L6862" t="s">
        <v>13</v>
      </c>
    </row>
    <row r="6863" spans="1:12" hidden="1" x14ac:dyDescent="0.3">
      <c r="A6863">
        <v>56</v>
      </c>
      <c r="B6863">
        <v>173</v>
      </c>
      <c r="C6863">
        <v>1</v>
      </c>
      <c r="D6863">
        <v>24</v>
      </c>
      <c r="E6863" t="s">
        <v>18</v>
      </c>
      <c r="F6863">
        <v>10</v>
      </c>
      <c r="G6863">
        <v>6</v>
      </c>
      <c r="J6863" s="1">
        <f t="shared" si="1549"/>
        <v>7.8539816339744835E-3</v>
      </c>
      <c r="K6863" s="2">
        <f t="shared" si="1552"/>
        <v>2.6728826664807165E-2</v>
      </c>
      <c r="L6863" t="s">
        <v>13</v>
      </c>
    </row>
    <row r="6864" spans="1:12" hidden="1" x14ac:dyDescent="0.3">
      <c r="A6864">
        <v>56</v>
      </c>
      <c r="B6864">
        <v>173</v>
      </c>
      <c r="C6864">
        <v>1</v>
      </c>
      <c r="D6864">
        <v>22</v>
      </c>
      <c r="E6864" t="s">
        <v>15</v>
      </c>
      <c r="F6864">
        <v>5</v>
      </c>
      <c r="G6864">
        <v>3</v>
      </c>
      <c r="J6864" s="1">
        <f t="shared" si="1549"/>
        <v>1.9634954084936209E-3</v>
      </c>
      <c r="K6864" s="2">
        <f t="shared" ref="K6864:K6866" si="1553">EXP(-9.7663+1.83097*LN(F6864)+1.09511*LN(G6864))</f>
        <v>3.6378364277704512E-3</v>
      </c>
      <c r="L6864" t="s">
        <v>13</v>
      </c>
    </row>
    <row r="6865" spans="1:12" hidden="1" x14ac:dyDescent="0.3">
      <c r="A6865">
        <v>56</v>
      </c>
      <c r="B6865">
        <v>173</v>
      </c>
      <c r="C6865">
        <v>1</v>
      </c>
      <c r="D6865">
        <v>14</v>
      </c>
      <c r="E6865" t="s">
        <v>14</v>
      </c>
      <c r="F6865">
        <v>5</v>
      </c>
      <c r="G6865">
        <v>3</v>
      </c>
      <c r="J6865" s="1">
        <f t="shared" si="1549"/>
        <v>1.9634954084936209E-3</v>
      </c>
      <c r="K6865" s="2">
        <f t="shared" si="1553"/>
        <v>3.6378364277704512E-3</v>
      </c>
      <c r="L6865" t="s">
        <v>13</v>
      </c>
    </row>
    <row r="6866" spans="1:12" hidden="1" x14ac:dyDescent="0.3">
      <c r="A6866">
        <v>56</v>
      </c>
      <c r="B6866">
        <v>173</v>
      </c>
      <c r="C6866">
        <v>1</v>
      </c>
      <c r="D6866">
        <v>14</v>
      </c>
      <c r="E6866" t="s">
        <v>14</v>
      </c>
      <c r="F6866">
        <v>5</v>
      </c>
      <c r="G6866">
        <v>3</v>
      </c>
      <c r="J6866" s="1">
        <f t="shared" si="1549"/>
        <v>1.9634954084936209E-3</v>
      </c>
      <c r="K6866" s="2">
        <f t="shared" si="1553"/>
        <v>3.6378364277704512E-3</v>
      </c>
      <c r="L6866" t="s">
        <v>13</v>
      </c>
    </row>
    <row r="6867" spans="1:12" hidden="1" x14ac:dyDescent="0.3">
      <c r="A6867">
        <v>56</v>
      </c>
      <c r="B6867">
        <v>173</v>
      </c>
      <c r="C6867">
        <v>1</v>
      </c>
      <c r="D6867">
        <v>24</v>
      </c>
      <c r="E6867" t="s">
        <v>18</v>
      </c>
      <c r="F6867">
        <v>15</v>
      </c>
      <c r="G6867">
        <v>6</v>
      </c>
      <c r="J6867" s="1">
        <f t="shared" si="1549"/>
        <v>1.7671458676442587E-2</v>
      </c>
      <c r="K6867" s="2">
        <f t="shared" ref="K6867:K6868" si="1554">EXP(-9.81042+1.86563*LN(F6867)+1.0563*LN(G6867))</f>
        <v>5.6950957515054322E-2</v>
      </c>
      <c r="L6867" t="s">
        <v>13</v>
      </c>
    </row>
    <row r="6868" spans="1:12" hidden="1" x14ac:dyDescent="0.3">
      <c r="A6868">
        <v>56</v>
      </c>
      <c r="B6868">
        <v>173</v>
      </c>
      <c r="C6868">
        <v>1</v>
      </c>
      <c r="D6868">
        <v>2</v>
      </c>
      <c r="E6868" t="s">
        <v>16</v>
      </c>
      <c r="F6868">
        <v>15</v>
      </c>
      <c r="G6868">
        <v>10</v>
      </c>
      <c r="J6868" s="1">
        <f t="shared" si="1549"/>
        <v>1.7671458676442587E-2</v>
      </c>
      <c r="K6868" s="2">
        <f t="shared" si="1554"/>
        <v>9.7687695493628809E-2</v>
      </c>
      <c r="L6868" t="s">
        <v>13</v>
      </c>
    </row>
    <row r="6869" spans="1:12" hidden="1" x14ac:dyDescent="0.3">
      <c r="A6869">
        <v>56</v>
      </c>
      <c r="B6869">
        <v>173</v>
      </c>
      <c r="C6869">
        <v>1</v>
      </c>
      <c r="D6869">
        <v>10</v>
      </c>
      <c r="E6869" t="s">
        <v>12</v>
      </c>
      <c r="F6869">
        <v>5</v>
      </c>
      <c r="G6869">
        <v>3</v>
      </c>
      <c r="J6869" s="1">
        <f t="shared" si="1549"/>
        <v>1.9634954084936209E-3</v>
      </c>
      <c r="K6869" s="2">
        <f>EXP(-9.7663+1.83097*LN(F6869)+1.09511*LN(G6869))</f>
        <v>3.6378364277704512E-3</v>
      </c>
      <c r="L6869" t="s">
        <v>13</v>
      </c>
    </row>
    <row r="6870" spans="1:12" hidden="1" x14ac:dyDescent="0.3">
      <c r="A6870">
        <v>56</v>
      </c>
      <c r="B6870">
        <v>173</v>
      </c>
      <c r="C6870">
        <v>1</v>
      </c>
      <c r="D6870">
        <v>2</v>
      </c>
      <c r="E6870" t="s">
        <v>16</v>
      </c>
      <c r="F6870">
        <v>10</v>
      </c>
      <c r="G6870">
        <v>10</v>
      </c>
      <c r="J6870" s="1">
        <f t="shared" si="1549"/>
        <v>7.8539816339744835E-3</v>
      </c>
      <c r="K6870" s="2">
        <f t="shared" ref="K6870:K6871" si="1555">EXP(-9.81042+1.86563*LN(F6870)+1.0563*LN(G6870))</f>
        <v>4.5847824058857317E-2</v>
      </c>
      <c r="L6870" t="s">
        <v>13</v>
      </c>
    </row>
    <row r="6871" spans="1:12" hidden="1" x14ac:dyDescent="0.3">
      <c r="A6871">
        <v>56</v>
      </c>
      <c r="B6871">
        <v>173</v>
      </c>
      <c r="C6871">
        <v>1</v>
      </c>
      <c r="D6871">
        <v>2</v>
      </c>
      <c r="E6871" t="s">
        <v>16</v>
      </c>
      <c r="F6871">
        <v>10</v>
      </c>
      <c r="G6871">
        <v>10</v>
      </c>
      <c r="J6871" s="1">
        <f t="shared" si="1549"/>
        <v>7.8539816339744835E-3</v>
      </c>
      <c r="K6871" s="2">
        <f t="shared" si="1555"/>
        <v>4.5847824058857317E-2</v>
      </c>
      <c r="L6871" t="s">
        <v>13</v>
      </c>
    </row>
    <row r="6872" spans="1:12" hidden="1" x14ac:dyDescent="0.3">
      <c r="A6872">
        <v>56</v>
      </c>
      <c r="B6872">
        <v>173</v>
      </c>
      <c r="C6872">
        <v>1</v>
      </c>
      <c r="D6872">
        <v>22</v>
      </c>
      <c r="E6872" t="s">
        <v>15</v>
      </c>
      <c r="F6872">
        <v>5</v>
      </c>
      <c r="G6872">
        <v>3</v>
      </c>
      <c r="J6872" s="1">
        <f t="shared" si="1549"/>
        <v>1.9634954084936209E-3</v>
      </c>
      <c r="K6872" s="2">
        <f t="shared" ref="K6872:K6873" si="1556">EXP(-9.7663+1.83097*LN(F6872)+1.09511*LN(G6872))</f>
        <v>3.6378364277704512E-3</v>
      </c>
      <c r="L6872" t="s">
        <v>13</v>
      </c>
    </row>
    <row r="6873" spans="1:12" hidden="1" x14ac:dyDescent="0.3">
      <c r="A6873">
        <v>56</v>
      </c>
      <c r="B6873">
        <v>174</v>
      </c>
      <c r="C6873">
        <v>1</v>
      </c>
      <c r="D6873">
        <v>24</v>
      </c>
      <c r="E6873" t="s">
        <v>12</v>
      </c>
      <c r="F6873">
        <v>5</v>
      </c>
      <c r="G6873">
        <v>6</v>
      </c>
      <c r="J6873" s="1">
        <f t="shared" si="1549"/>
        <v>1.9634954084936209E-3</v>
      </c>
      <c r="K6873" s="2">
        <f t="shared" si="1556"/>
        <v>7.7714870209617563E-3</v>
      </c>
      <c r="L6873" t="s">
        <v>13</v>
      </c>
    </row>
    <row r="6874" spans="1:12" hidden="1" x14ac:dyDescent="0.3">
      <c r="A6874">
        <v>56</v>
      </c>
      <c r="B6874">
        <v>174</v>
      </c>
      <c r="C6874">
        <v>1</v>
      </c>
      <c r="D6874">
        <v>24</v>
      </c>
      <c r="E6874" t="s">
        <v>18</v>
      </c>
      <c r="F6874">
        <v>10</v>
      </c>
      <c r="G6874">
        <v>5</v>
      </c>
      <c r="J6874" s="1">
        <f t="shared" si="1549"/>
        <v>7.8539816339744835E-3</v>
      </c>
      <c r="K6874" s="2">
        <f>EXP(-9.81042+1.86563*LN(F6874)+1.0563*LN(G6874))</f>
        <v>2.2046555420420225E-2</v>
      </c>
      <c r="L6874" t="s">
        <v>13</v>
      </c>
    </row>
    <row r="6875" spans="1:12" hidden="1" x14ac:dyDescent="0.3">
      <c r="A6875">
        <v>56</v>
      </c>
      <c r="B6875">
        <v>174</v>
      </c>
      <c r="C6875">
        <v>1</v>
      </c>
      <c r="D6875">
        <v>24</v>
      </c>
      <c r="E6875" t="s">
        <v>12</v>
      </c>
      <c r="F6875">
        <v>10</v>
      </c>
      <c r="G6875">
        <v>6</v>
      </c>
      <c r="J6875" s="1">
        <f t="shared" si="1549"/>
        <v>7.8539816339744835E-3</v>
      </c>
      <c r="K6875" s="2">
        <f t="shared" ref="K6875:K6878" si="1557">EXP(-9.7663+1.83097*LN(F6875)+1.09511*LN(G6875))</f>
        <v>2.7649101142956961E-2</v>
      </c>
      <c r="L6875" t="s">
        <v>13</v>
      </c>
    </row>
    <row r="6876" spans="1:12" hidden="1" x14ac:dyDescent="0.3">
      <c r="A6876">
        <v>56</v>
      </c>
      <c r="B6876">
        <v>174</v>
      </c>
      <c r="C6876">
        <v>1</v>
      </c>
      <c r="D6876">
        <v>24</v>
      </c>
      <c r="E6876" t="s">
        <v>12</v>
      </c>
      <c r="F6876">
        <v>10</v>
      </c>
      <c r="G6876">
        <v>6</v>
      </c>
      <c r="J6876" s="1">
        <f t="shared" si="1549"/>
        <v>7.8539816339744835E-3</v>
      </c>
      <c r="K6876" s="2">
        <f t="shared" si="1557"/>
        <v>2.7649101142956961E-2</v>
      </c>
      <c r="L6876" t="s">
        <v>13</v>
      </c>
    </row>
    <row r="6877" spans="1:12" hidden="1" x14ac:dyDescent="0.3">
      <c r="A6877">
        <v>56</v>
      </c>
      <c r="B6877">
        <v>174</v>
      </c>
      <c r="C6877">
        <v>1</v>
      </c>
      <c r="D6877">
        <v>24</v>
      </c>
      <c r="E6877" t="s">
        <v>12</v>
      </c>
      <c r="F6877">
        <v>15</v>
      </c>
      <c r="G6877">
        <v>6</v>
      </c>
      <c r="J6877" s="1">
        <f t="shared" si="1549"/>
        <v>1.7671458676442587E-2</v>
      </c>
      <c r="K6877" s="2">
        <f t="shared" si="1557"/>
        <v>5.8089659363338444E-2</v>
      </c>
      <c r="L6877" t="s">
        <v>13</v>
      </c>
    </row>
    <row r="6878" spans="1:12" hidden="1" x14ac:dyDescent="0.3">
      <c r="A6878">
        <v>56</v>
      </c>
      <c r="B6878">
        <v>174</v>
      </c>
      <c r="C6878">
        <v>1</v>
      </c>
      <c r="D6878">
        <v>10</v>
      </c>
      <c r="E6878" t="s">
        <v>12</v>
      </c>
      <c r="F6878">
        <v>5</v>
      </c>
      <c r="G6878">
        <v>3</v>
      </c>
      <c r="J6878" s="1">
        <f t="shared" si="1549"/>
        <v>1.9634954084936209E-3</v>
      </c>
      <c r="K6878" s="2">
        <f t="shared" si="1557"/>
        <v>3.6378364277704512E-3</v>
      </c>
      <c r="L6878" t="s">
        <v>13</v>
      </c>
    </row>
    <row r="6879" spans="1:12" hidden="1" x14ac:dyDescent="0.3">
      <c r="A6879">
        <v>56</v>
      </c>
      <c r="B6879">
        <v>174</v>
      </c>
      <c r="C6879">
        <v>1</v>
      </c>
      <c r="D6879">
        <v>24</v>
      </c>
      <c r="E6879" t="s">
        <v>18</v>
      </c>
      <c r="F6879">
        <v>5</v>
      </c>
      <c r="G6879">
        <v>3</v>
      </c>
      <c r="J6879" s="1">
        <f t="shared" si="1549"/>
        <v>1.9634954084936209E-3</v>
      </c>
      <c r="K6879" s="2">
        <f>EXP(-9.81042+1.86563*LN(F6879)+1.0563*LN(G6879))</f>
        <v>3.5268851656513989E-3</v>
      </c>
      <c r="L6879" t="s">
        <v>13</v>
      </c>
    </row>
    <row r="6880" spans="1:12" hidden="1" x14ac:dyDescent="0.3">
      <c r="A6880">
        <v>56</v>
      </c>
      <c r="B6880">
        <v>174</v>
      </c>
      <c r="C6880">
        <v>1</v>
      </c>
      <c r="D6880">
        <v>24</v>
      </c>
      <c r="E6880" t="s">
        <v>12</v>
      </c>
      <c r="F6880">
        <v>10</v>
      </c>
      <c r="G6880">
        <v>6</v>
      </c>
      <c r="J6880" s="1">
        <f t="shared" si="1549"/>
        <v>7.8539816339744835E-3</v>
      </c>
      <c r="K6880" s="2">
        <f>EXP(-9.7663+1.83097*LN(F6880)+1.09511*LN(G6880))</f>
        <v>2.7649101142956961E-2</v>
      </c>
      <c r="L6880" t="s">
        <v>13</v>
      </c>
    </row>
    <row r="6881" spans="1:12" hidden="1" x14ac:dyDescent="0.3">
      <c r="A6881">
        <v>56</v>
      </c>
      <c r="B6881">
        <v>174</v>
      </c>
      <c r="C6881">
        <v>1</v>
      </c>
      <c r="D6881">
        <v>24</v>
      </c>
      <c r="E6881" t="s">
        <v>18</v>
      </c>
      <c r="F6881">
        <v>5</v>
      </c>
      <c r="G6881">
        <v>6</v>
      </c>
      <c r="J6881" s="1">
        <f t="shared" si="1549"/>
        <v>1.9634954084936209E-3</v>
      </c>
      <c r="K6881" s="2">
        <f>EXP(-9.81042+1.86563*LN(F6881)+1.0563*LN(G6881))</f>
        <v>7.3344795804612326E-3</v>
      </c>
      <c r="L6881" t="s">
        <v>13</v>
      </c>
    </row>
    <row r="6882" spans="1:12" hidden="1" x14ac:dyDescent="0.3">
      <c r="A6882">
        <v>56</v>
      </c>
      <c r="B6882">
        <v>174</v>
      </c>
      <c r="C6882">
        <v>1</v>
      </c>
      <c r="D6882">
        <v>10</v>
      </c>
      <c r="E6882" t="s">
        <v>12</v>
      </c>
      <c r="F6882">
        <v>5</v>
      </c>
      <c r="G6882">
        <v>3</v>
      </c>
      <c r="J6882" s="1">
        <f t="shared" si="1549"/>
        <v>1.9634954084936209E-3</v>
      </c>
      <c r="K6882" s="2">
        <f>EXP(-9.7663+1.83097*LN(F6882)+1.09511*LN(G6882))</f>
        <v>3.6378364277704512E-3</v>
      </c>
      <c r="L6882" t="s">
        <v>13</v>
      </c>
    </row>
    <row r="6883" spans="1:12" hidden="1" x14ac:dyDescent="0.3">
      <c r="A6883">
        <v>56</v>
      </c>
      <c r="B6883">
        <v>174</v>
      </c>
      <c r="C6883">
        <v>1</v>
      </c>
      <c r="D6883">
        <v>24</v>
      </c>
      <c r="E6883" t="s">
        <v>18</v>
      </c>
      <c r="F6883">
        <v>5</v>
      </c>
      <c r="G6883">
        <v>3</v>
      </c>
      <c r="J6883" s="1">
        <f t="shared" si="1549"/>
        <v>1.9634954084936209E-3</v>
      </c>
      <c r="K6883" s="2">
        <f t="shared" ref="K6883:K6884" si="1558">EXP(-9.81042+1.86563*LN(F6883)+1.0563*LN(G6883))</f>
        <v>3.5268851656513989E-3</v>
      </c>
      <c r="L6883" t="s">
        <v>13</v>
      </c>
    </row>
    <row r="6884" spans="1:12" hidden="1" x14ac:dyDescent="0.3">
      <c r="A6884">
        <v>56</v>
      </c>
      <c r="B6884">
        <v>174</v>
      </c>
      <c r="C6884">
        <v>1</v>
      </c>
      <c r="D6884">
        <v>24</v>
      </c>
      <c r="E6884" t="s">
        <v>18</v>
      </c>
      <c r="F6884">
        <v>10</v>
      </c>
      <c r="G6884">
        <v>6</v>
      </c>
      <c r="J6884" s="1">
        <f t="shared" si="1549"/>
        <v>7.8539816339744835E-3</v>
      </c>
      <c r="K6884" s="2">
        <f t="shared" si="1558"/>
        <v>2.6728826664807165E-2</v>
      </c>
      <c r="L6884" t="s">
        <v>13</v>
      </c>
    </row>
    <row r="6885" spans="1:12" hidden="1" x14ac:dyDescent="0.3">
      <c r="A6885">
        <v>56</v>
      </c>
      <c r="B6885">
        <v>174</v>
      </c>
      <c r="C6885">
        <v>1</v>
      </c>
      <c r="D6885">
        <v>22</v>
      </c>
      <c r="E6885" t="s">
        <v>15</v>
      </c>
      <c r="F6885">
        <v>5</v>
      </c>
      <c r="G6885">
        <v>3</v>
      </c>
      <c r="J6885" s="1">
        <f t="shared" si="1549"/>
        <v>1.9634954084936209E-3</v>
      </c>
      <c r="K6885" s="2">
        <f t="shared" ref="K6885:K6888" si="1559">EXP(-9.7663+1.83097*LN(F6885)+1.09511*LN(G6885))</f>
        <v>3.6378364277704512E-3</v>
      </c>
      <c r="L6885" t="s">
        <v>13</v>
      </c>
    </row>
    <row r="6886" spans="1:12" hidden="1" x14ac:dyDescent="0.3">
      <c r="A6886">
        <v>56</v>
      </c>
      <c r="B6886">
        <v>174</v>
      </c>
      <c r="C6886">
        <v>1</v>
      </c>
      <c r="D6886">
        <v>24</v>
      </c>
      <c r="E6886" t="s">
        <v>12</v>
      </c>
      <c r="F6886">
        <v>15</v>
      </c>
      <c r="G6886">
        <v>6</v>
      </c>
      <c r="J6886" s="1">
        <f t="shared" si="1549"/>
        <v>1.7671458676442587E-2</v>
      </c>
      <c r="K6886" s="2">
        <f t="shared" si="1559"/>
        <v>5.8089659363338444E-2</v>
      </c>
      <c r="L6886" t="s">
        <v>13</v>
      </c>
    </row>
    <row r="6887" spans="1:12" hidden="1" x14ac:dyDescent="0.3">
      <c r="A6887">
        <v>56</v>
      </c>
      <c r="B6887">
        <v>174</v>
      </c>
      <c r="C6887">
        <v>1</v>
      </c>
      <c r="D6887">
        <v>24</v>
      </c>
      <c r="E6887" t="s">
        <v>12</v>
      </c>
      <c r="F6887">
        <v>10</v>
      </c>
      <c r="G6887">
        <v>6</v>
      </c>
      <c r="J6887" s="1">
        <f t="shared" si="1549"/>
        <v>7.8539816339744835E-3</v>
      </c>
      <c r="K6887" s="2">
        <f t="shared" si="1559"/>
        <v>2.7649101142956961E-2</v>
      </c>
      <c r="L6887" t="s">
        <v>13</v>
      </c>
    </row>
    <row r="6888" spans="1:12" hidden="1" x14ac:dyDescent="0.3">
      <c r="A6888">
        <v>56</v>
      </c>
      <c r="B6888">
        <v>174</v>
      </c>
      <c r="C6888">
        <v>1</v>
      </c>
      <c r="D6888">
        <v>24</v>
      </c>
      <c r="E6888" t="s">
        <v>12</v>
      </c>
      <c r="F6888">
        <v>10</v>
      </c>
      <c r="G6888">
        <v>6</v>
      </c>
      <c r="J6888" s="1">
        <f t="shared" si="1549"/>
        <v>7.8539816339744835E-3</v>
      </c>
      <c r="K6888" s="2">
        <f t="shared" si="1559"/>
        <v>2.7649101142956961E-2</v>
      </c>
      <c r="L6888" t="s">
        <v>13</v>
      </c>
    </row>
    <row r="6889" spans="1:12" hidden="1" x14ac:dyDescent="0.3">
      <c r="A6889">
        <v>56</v>
      </c>
      <c r="B6889">
        <v>174</v>
      </c>
      <c r="C6889">
        <v>1</v>
      </c>
      <c r="D6889">
        <v>24</v>
      </c>
      <c r="E6889" t="s">
        <v>18</v>
      </c>
      <c r="F6889">
        <v>5</v>
      </c>
      <c r="G6889">
        <v>6</v>
      </c>
      <c r="J6889" s="1">
        <f t="shared" si="1549"/>
        <v>1.9634954084936209E-3</v>
      </c>
      <c r="K6889" s="2">
        <f>EXP(-9.81042+1.86563*LN(F6889)+1.0563*LN(G6889))</f>
        <v>7.3344795804612326E-3</v>
      </c>
      <c r="L6889" t="s">
        <v>13</v>
      </c>
    </row>
    <row r="6890" spans="1:12" hidden="1" x14ac:dyDescent="0.3">
      <c r="A6890">
        <v>56</v>
      </c>
      <c r="B6890">
        <v>174</v>
      </c>
      <c r="C6890">
        <v>1</v>
      </c>
      <c r="D6890">
        <v>10</v>
      </c>
      <c r="E6890" t="s">
        <v>12</v>
      </c>
      <c r="F6890">
        <v>5</v>
      </c>
      <c r="G6890">
        <v>3</v>
      </c>
      <c r="J6890" s="1">
        <f t="shared" si="1549"/>
        <v>1.9634954084936209E-3</v>
      </c>
      <c r="K6890" s="2">
        <f>EXP(-9.7663+1.83097*LN(F6890)+1.09511*LN(G6890))</f>
        <v>3.6378364277704512E-3</v>
      </c>
      <c r="L6890" t="s">
        <v>13</v>
      </c>
    </row>
    <row r="6891" spans="1:12" hidden="1" x14ac:dyDescent="0.3">
      <c r="A6891">
        <v>56</v>
      </c>
      <c r="B6891">
        <v>174</v>
      </c>
      <c r="C6891">
        <v>1</v>
      </c>
      <c r="D6891">
        <v>24</v>
      </c>
      <c r="E6891" t="s">
        <v>18</v>
      </c>
      <c r="F6891">
        <v>5</v>
      </c>
      <c r="G6891">
        <v>3</v>
      </c>
      <c r="J6891" s="1">
        <f t="shared" si="1549"/>
        <v>1.9634954084936209E-3</v>
      </c>
      <c r="K6891" s="2">
        <f t="shared" ref="K6891:K6892" si="1560">EXP(-9.81042+1.86563*LN(F6891)+1.0563*LN(G6891))</f>
        <v>3.5268851656513989E-3</v>
      </c>
      <c r="L6891" t="s">
        <v>13</v>
      </c>
    </row>
    <row r="6892" spans="1:12" hidden="1" x14ac:dyDescent="0.3">
      <c r="A6892">
        <v>56</v>
      </c>
      <c r="B6892">
        <v>174</v>
      </c>
      <c r="C6892">
        <v>1</v>
      </c>
      <c r="D6892">
        <v>24</v>
      </c>
      <c r="E6892" t="s">
        <v>18</v>
      </c>
      <c r="F6892">
        <v>10</v>
      </c>
      <c r="G6892">
        <v>6</v>
      </c>
      <c r="J6892" s="1">
        <f t="shared" si="1549"/>
        <v>7.8539816339744835E-3</v>
      </c>
      <c r="K6892" s="2">
        <f t="shared" si="1560"/>
        <v>2.6728826664807165E-2</v>
      </c>
      <c r="L6892" t="s">
        <v>13</v>
      </c>
    </row>
    <row r="6893" spans="1:12" hidden="1" x14ac:dyDescent="0.3">
      <c r="A6893">
        <v>56</v>
      </c>
      <c r="B6893">
        <v>174</v>
      </c>
      <c r="C6893">
        <v>1</v>
      </c>
      <c r="D6893">
        <v>24</v>
      </c>
      <c r="E6893" t="s">
        <v>12</v>
      </c>
      <c r="F6893">
        <v>5</v>
      </c>
      <c r="G6893">
        <v>6</v>
      </c>
      <c r="J6893" s="1">
        <f t="shared" si="1549"/>
        <v>1.9634954084936209E-3</v>
      </c>
      <c r="K6893" s="2">
        <f>EXP(-9.7663+1.83097*LN(F6893)+1.09511*LN(G6893))</f>
        <v>7.7714870209617563E-3</v>
      </c>
      <c r="L6893" t="s">
        <v>13</v>
      </c>
    </row>
    <row r="6894" spans="1:12" hidden="1" x14ac:dyDescent="0.3">
      <c r="A6894">
        <v>56</v>
      </c>
      <c r="B6894">
        <v>174</v>
      </c>
      <c r="C6894">
        <v>1</v>
      </c>
      <c r="D6894">
        <v>24</v>
      </c>
      <c r="E6894" t="s">
        <v>18</v>
      </c>
      <c r="F6894">
        <v>10</v>
      </c>
      <c r="G6894">
        <v>5</v>
      </c>
      <c r="J6894" s="1">
        <f t="shared" si="1549"/>
        <v>7.8539816339744835E-3</v>
      </c>
      <c r="K6894" s="2">
        <f>EXP(-9.81042+1.86563*LN(F6894)+1.0563*LN(G6894))</f>
        <v>2.2046555420420225E-2</v>
      </c>
      <c r="L6894" t="s">
        <v>13</v>
      </c>
    </row>
    <row r="6895" spans="1:12" hidden="1" x14ac:dyDescent="0.3">
      <c r="A6895">
        <v>56</v>
      </c>
      <c r="B6895">
        <v>174</v>
      </c>
      <c r="C6895">
        <v>1</v>
      </c>
      <c r="D6895">
        <v>24</v>
      </c>
      <c r="E6895" t="s">
        <v>12</v>
      </c>
      <c r="F6895">
        <v>10</v>
      </c>
      <c r="G6895">
        <v>6</v>
      </c>
      <c r="J6895" s="1">
        <f t="shared" si="1549"/>
        <v>7.8539816339744835E-3</v>
      </c>
      <c r="K6895" s="2">
        <f t="shared" ref="K6895:K6898" si="1561">EXP(-9.7663+1.83097*LN(F6895)+1.09511*LN(G6895))</f>
        <v>2.7649101142956961E-2</v>
      </c>
      <c r="L6895" t="s">
        <v>13</v>
      </c>
    </row>
    <row r="6896" spans="1:12" hidden="1" x14ac:dyDescent="0.3">
      <c r="A6896">
        <v>56</v>
      </c>
      <c r="B6896">
        <v>174</v>
      </c>
      <c r="C6896">
        <v>1</v>
      </c>
      <c r="D6896">
        <v>24</v>
      </c>
      <c r="E6896" t="s">
        <v>12</v>
      </c>
      <c r="F6896">
        <v>10</v>
      </c>
      <c r="G6896">
        <v>6</v>
      </c>
      <c r="J6896" s="1">
        <f t="shared" si="1549"/>
        <v>7.8539816339744835E-3</v>
      </c>
      <c r="K6896" s="2">
        <f t="shared" si="1561"/>
        <v>2.7649101142956961E-2</v>
      </c>
      <c r="L6896" t="s">
        <v>13</v>
      </c>
    </row>
    <row r="6897" spans="1:12" hidden="1" x14ac:dyDescent="0.3">
      <c r="A6897">
        <v>56</v>
      </c>
      <c r="B6897">
        <v>174</v>
      </c>
      <c r="C6897">
        <v>1</v>
      </c>
      <c r="D6897">
        <v>24</v>
      </c>
      <c r="E6897" t="s">
        <v>12</v>
      </c>
      <c r="F6897">
        <v>15</v>
      </c>
      <c r="G6897">
        <v>6</v>
      </c>
      <c r="J6897" s="1">
        <f t="shared" si="1549"/>
        <v>1.7671458676442587E-2</v>
      </c>
      <c r="K6897" s="2">
        <f t="shared" si="1561"/>
        <v>5.8089659363338444E-2</v>
      </c>
      <c r="L6897" t="s">
        <v>13</v>
      </c>
    </row>
    <row r="6898" spans="1:12" hidden="1" x14ac:dyDescent="0.3">
      <c r="A6898">
        <v>56</v>
      </c>
      <c r="B6898">
        <v>174</v>
      </c>
      <c r="C6898">
        <v>1</v>
      </c>
      <c r="D6898">
        <v>10</v>
      </c>
      <c r="E6898" t="s">
        <v>12</v>
      </c>
      <c r="F6898">
        <v>5</v>
      </c>
      <c r="G6898">
        <v>3</v>
      </c>
      <c r="J6898" s="1">
        <f t="shared" si="1549"/>
        <v>1.9634954084936209E-3</v>
      </c>
      <c r="K6898" s="2">
        <f t="shared" si="1561"/>
        <v>3.6378364277704512E-3</v>
      </c>
      <c r="L6898" t="s">
        <v>13</v>
      </c>
    </row>
    <row r="6899" spans="1:12" hidden="1" x14ac:dyDescent="0.3">
      <c r="A6899">
        <v>56</v>
      </c>
      <c r="B6899">
        <v>174</v>
      </c>
      <c r="C6899">
        <v>1</v>
      </c>
      <c r="D6899">
        <v>24</v>
      </c>
      <c r="E6899" t="s">
        <v>18</v>
      </c>
      <c r="F6899">
        <v>5</v>
      </c>
      <c r="G6899">
        <v>3</v>
      </c>
      <c r="J6899" s="1">
        <f t="shared" si="1549"/>
        <v>1.9634954084936209E-3</v>
      </c>
      <c r="K6899" s="2">
        <f>EXP(-9.81042+1.86563*LN(F6899)+1.0563*LN(G6899))</f>
        <v>3.5268851656513989E-3</v>
      </c>
      <c r="L6899" t="s">
        <v>13</v>
      </c>
    </row>
    <row r="6900" spans="1:12" hidden="1" x14ac:dyDescent="0.3">
      <c r="A6900">
        <v>56</v>
      </c>
      <c r="B6900">
        <v>174</v>
      </c>
      <c r="C6900">
        <v>1</v>
      </c>
      <c r="D6900">
        <v>24</v>
      </c>
      <c r="E6900" t="s">
        <v>12</v>
      </c>
      <c r="F6900">
        <v>10</v>
      </c>
      <c r="G6900">
        <v>6</v>
      </c>
      <c r="J6900" s="1">
        <f t="shared" si="1549"/>
        <v>7.8539816339744835E-3</v>
      </c>
      <c r="K6900" s="2">
        <f>EXP(-9.7663+1.83097*LN(F6900)+1.09511*LN(G6900))</f>
        <v>2.7649101142956961E-2</v>
      </c>
      <c r="L6900" t="s">
        <v>13</v>
      </c>
    </row>
    <row r="6901" spans="1:12" hidden="1" x14ac:dyDescent="0.3">
      <c r="A6901">
        <v>56</v>
      </c>
      <c r="B6901">
        <v>174</v>
      </c>
      <c r="C6901">
        <v>1</v>
      </c>
      <c r="D6901">
        <v>24</v>
      </c>
      <c r="E6901" t="s">
        <v>18</v>
      </c>
      <c r="F6901">
        <v>5</v>
      </c>
      <c r="G6901">
        <v>6</v>
      </c>
      <c r="J6901" s="1">
        <f t="shared" si="1549"/>
        <v>1.9634954084936209E-3</v>
      </c>
      <c r="K6901" s="2">
        <f>EXP(-9.81042+1.86563*LN(F6901)+1.0563*LN(G6901))</f>
        <v>7.3344795804612326E-3</v>
      </c>
      <c r="L6901" t="s">
        <v>13</v>
      </c>
    </row>
    <row r="6902" spans="1:12" hidden="1" x14ac:dyDescent="0.3">
      <c r="A6902">
        <v>56</v>
      </c>
      <c r="B6902">
        <v>174</v>
      </c>
      <c r="C6902">
        <v>1</v>
      </c>
      <c r="D6902">
        <v>10</v>
      </c>
      <c r="E6902" t="s">
        <v>12</v>
      </c>
      <c r="F6902">
        <v>5</v>
      </c>
      <c r="G6902">
        <v>3</v>
      </c>
      <c r="J6902" s="1">
        <f t="shared" si="1549"/>
        <v>1.9634954084936209E-3</v>
      </c>
      <c r="K6902" s="2">
        <f>EXP(-9.7663+1.83097*LN(F6902)+1.09511*LN(G6902))</f>
        <v>3.6378364277704512E-3</v>
      </c>
      <c r="L6902" t="s">
        <v>13</v>
      </c>
    </row>
    <row r="6903" spans="1:12" hidden="1" x14ac:dyDescent="0.3">
      <c r="A6903">
        <v>56</v>
      </c>
      <c r="B6903">
        <v>174</v>
      </c>
      <c r="C6903">
        <v>1</v>
      </c>
      <c r="D6903">
        <v>24</v>
      </c>
      <c r="E6903" t="s">
        <v>18</v>
      </c>
      <c r="F6903">
        <v>5</v>
      </c>
      <c r="G6903">
        <v>3</v>
      </c>
      <c r="J6903" s="1">
        <f t="shared" si="1549"/>
        <v>1.9634954084936209E-3</v>
      </c>
      <c r="K6903" s="2">
        <f t="shared" ref="K6903:K6904" si="1562">EXP(-9.81042+1.86563*LN(F6903)+1.0563*LN(G6903))</f>
        <v>3.5268851656513989E-3</v>
      </c>
      <c r="L6903" t="s">
        <v>13</v>
      </c>
    </row>
    <row r="6904" spans="1:12" hidden="1" x14ac:dyDescent="0.3">
      <c r="A6904">
        <v>56</v>
      </c>
      <c r="B6904">
        <v>174</v>
      </c>
      <c r="C6904">
        <v>1</v>
      </c>
      <c r="D6904">
        <v>24</v>
      </c>
      <c r="E6904" t="s">
        <v>18</v>
      </c>
      <c r="F6904">
        <v>10</v>
      </c>
      <c r="G6904">
        <v>6</v>
      </c>
      <c r="J6904" s="1">
        <f t="shared" si="1549"/>
        <v>7.8539816339744835E-3</v>
      </c>
      <c r="K6904" s="2">
        <f t="shared" si="1562"/>
        <v>2.6728826664807165E-2</v>
      </c>
      <c r="L6904" t="s">
        <v>13</v>
      </c>
    </row>
    <row r="6905" spans="1:12" hidden="1" x14ac:dyDescent="0.3">
      <c r="A6905">
        <v>56</v>
      </c>
      <c r="B6905">
        <v>174</v>
      </c>
      <c r="C6905">
        <v>1</v>
      </c>
      <c r="D6905">
        <v>22</v>
      </c>
      <c r="E6905" t="s">
        <v>15</v>
      </c>
      <c r="F6905">
        <v>5</v>
      </c>
      <c r="G6905">
        <v>3</v>
      </c>
      <c r="J6905" s="1">
        <f t="shared" si="1549"/>
        <v>1.9634954084936209E-3</v>
      </c>
      <c r="K6905" s="2">
        <f t="shared" ref="K6905:K6908" si="1563">EXP(-9.7663+1.83097*LN(F6905)+1.09511*LN(G6905))</f>
        <v>3.6378364277704512E-3</v>
      </c>
      <c r="L6905" t="s">
        <v>13</v>
      </c>
    </row>
    <row r="6906" spans="1:12" hidden="1" x14ac:dyDescent="0.3">
      <c r="A6906">
        <v>56</v>
      </c>
      <c r="B6906">
        <v>174</v>
      </c>
      <c r="C6906">
        <v>1</v>
      </c>
      <c r="D6906">
        <v>24</v>
      </c>
      <c r="E6906" t="s">
        <v>12</v>
      </c>
      <c r="F6906">
        <v>15</v>
      </c>
      <c r="G6906">
        <v>6</v>
      </c>
      <c r="J6906" s="1">
        <f t="shared" si="1549"/>
        <v>1.7671458676442587E-2</v>
      </c>
      <c r="K6906" s="2">
        <f t="shared" si="1563"/>
        <v>5.8089659363338444E-2</v>
      </c>
      <c r="L6906" t="s">
        <v>13</v>
      </c>
    </row>
    <row r="6907" spans="1:12" hidden="1" x14ac:dyDescent="0.3">
      <c r="A6907">
        <v>56</v>
      </c>
      <c r="B6907">
        <v>174</v>
      </c>
      <c r="C6907">
        <v>1</v>
      </c>
      <c r="D6907">
        <v>24</v>
      </c>
      <c r="E6907" t="s">
        <v>12</v>
      </c>
      <c r="F6907">
        <v>10</v>
      </c>
      <c r="G6907">
        <v>6</v>
      </c>
      <c r="J6907" s="1">
        <f t="shared" si="1549"/>
        <v>7.8539816339744835E-3</v>
      </c>
      <c r="K6907" s="2">
        <f t="shared" si="1563"/>
        <v>2.7649101142956961E-2</v>
      </c>
      <c r="L6907" t="s">
        <v>13</v>
      </c>
    </row>
    <row r="6908" spans="1:12" hidden="1" x14ac:dyDescent="0.3">
      <c r="A6908">
        <v>56</v>
      </c>
      <c r="B6908">
        <v>174</v>
      </c>
      <c r="C6908">
        <v>1</v>
      </c>
      <c r="D6908">
        <v>24</v>
      </c>
      <c r="E6908" t="s">
        <v>12</v>
      </c>
      <c r="F6908">
        <v>10</v>
      </c>
      <c r="G6908">
        <v>6</v>
      </c>
      <c r="J6908" s="1">
        <f t="shared" si="1549"/>
        <v>7.8539816339744835E-3</v>
      </c>
      <c r="K6908" s="2">
        <f t="shared" si="1563"/>
        <v>2.7649101142956961E-2</v>
      </c>
      <c r="L6908" t="s">
        <v>13</v>
      </c>
    </row>
    <row r="6909" spans="1:12" hidden="1" x14ac:dyDescent="0.3">
      <c r="A6909">
        <v>56</v>
      </c>
      <c r="B6909">
        <v>174</v>
      </c>
      <c r="C6909">
        <v>1</v>
      </c>
      <c r="D6909">
        <v>24</v>
      </c>
      <c r="E6909" t="s">
        <v>18</v>
      </c>
      <c r="F6909">
        <v>5</v>
      </c>
      <c r="G6909">
        <v>6</v>
      </c>
      <c r="J6909" s="1">
        <f t="shared" si="1549"/>
        <v>1.9634954084936209E-3</v>
      </c>
      <c r="K6909" s="2">
        <f>EXP(-9.81042+1.86563*LN(F6909)+1.0563*LN(G6909))</f>
        <v>7.3344795804612326E-3</v>
      </c>
      <c r="L6909" t="s">
        <v>13</v>
      </c>
    </row>
    <row r="6910" spans="1:12" hidden="1" x14ac:dyDescent="0.3">
      <c r="A6910">
        <v>56</v>
      </c>
      <c r="B6910">
        <v>174</v>
      </c>
      <c r="C6910">
        <v>1</v>
      </c>
      <c r="D6910">
        <v>10</v>
      </c>
      <c r="E6910" t="s">
        <v>12</v>
      </c>
      <c r="F6910">
        <v>5</v>
      </c>
      <c r="G6910">
        <v>3</v>
      </c>
      <c r="J6910" s="1">
        <f t="shared" si="1549"/>
        <v>1.9634954084936209E-3</v>
      </c>
      <c r="K6910" s="2">
        <f>EXP(-9.7663+1.83097*LN(F6910)+1.09511*LN(G6910))</f>
        <v>3.6378364277704512E-3</v>
      </c>
      <c r="L6910" t="s">
        <v>13</v>
      </c>
    </row>
    <row r="6911" spans="1:12" hidden="1" x14ac:dyDescent="0.3">
      <c r="A6911">
        <v>56</v>
      </c>
      <c r="B6911">
        <v>174</v>
      </c>
      <c r="C6911">
        <v>1</v>
      </c>
      <c r="D6911">
        <v>24</v>
      </c>
      <c r="E6911" t="s">
        <v>18</v>
      </c>
      <c r="F6911">
        <v>5</v>
      </c>
      <c r="G6911">
        <v>3</v>
      </c>
      <c r="J6911" s="1">
        <f t="shared" si="1549"/>
        <v>1.9634954084936209E-3</v>
      </c>
      <c r="K6911" s="2">
        <f t="shared" ref="K6911:K6912" si="1564">EXP(-9.81042+1.86563*LN(F6911)+1.0563*LN(G6911))</f>
        <v>3.5268851656513989E-3</v>
      </c>
      <c r="L6911" t="s">
        <v>13</v>
      </c>
    </row>
    <row r="6912" spans="1:12" hidden="1" x14ac:dyDescent="0.3">
      <c r="A6912">
        <v>56</v>
      </c>
      <c r="B6912">
        <v>174</v>
      </c>
      <c r="C6912">
        <v>1</v>
      </c>
      <c r="D6912">
        <v>24</v>
      </c>
      <c r="E6912" t="s">
        <v>18</v>
      </c>
      <c r="F6912">
        <v>10</v>
      </c>
      <c r="G6912">
        <v>6</v>
      </c>
      <c r="J6912" s="1">
        <f t="shared" si="1549"/>
        <v>7.8539816339744835E-3</v>
      </c>
      <c r="K6912" s="2">
        <f t="shared" si="1564"/>
        <v>2.6728826664807165E-2</v>
      </c>
      <c r="L6912" t="s">
        <v>13</v>
      </c>
    </row>
    <row r="6913" spans="1:12" hidden="1" x14ac:dyDescent="0.3">
      <c r="A6913">
        <v>56</v>
      </c>
      <c r="B6913">
        <v>174</v>
      </c>
      <c r="C6913">
        <v>1</v>
      </c>
      <c r="D6913">
        <v>22</v>
      </c>
      <c r="E6913" t="s">
        <v>15</v>
      </c>
      <c r="F6913">
        <v>5</v>
      </c>
      <c r="G6913">
        <v>3</v>
      </c>
      <c r="J6913" s="1">
        <f t="shared" si="1549"/>
        <v>1.9634954084936209E-3</v>
      </c>
      <c r="K6913" s="2">
        <f t="shared" ref="K6913:K6915" si="1565">EXP(-9.7663+1.83097*LN(F6913)+1.09511*LN(G6913))</f>
        <v>3.6378364277704512E-3</v>
      </c>
      <c r="L6913" t="s">
        <v>13</v>
      </c>
    </row>
    <row r="6914" spans="1:12" hidden="1" x14ac:dyDescent="0.3">
      <c r="A6914">
        <v>56</v>
      </c>
      <c r="B6914">
        <v>174</v>
      </c>
      <c r="C6914">
        <v>1</v>
      </c>
      <c r="D6914">
        <v>14</v>
      </c>
      <c r="E6914" t="s">
        <v>14</v>
      </c>
      <c r="F6914">
        <v>5</v>
      </c>
      <c r="G6914">
        <v>3</v>
      </c>
      <c r="J6914" s="1">
        <f t="shared" si="1549"/>
        <v>1.9634954084936209E-3</v>
      </c>
      <c r="K6914" s="2">
        <f t="shared" si="1565"/>
        <v>3.6378364277704512E-3</v>
      </c>
      <c r="L6914" t="s">
        <v>13</v>
      </c>
    </row>
    <row r="6915" spans="1:12" hidden="1" x14ac:dyDescent="0.3">
      <c r="A6915">
        <v>56</v>
      </c>
      <c r="B6915">
        <v>174</v>
      </c>
      <c r="C6915">
        <v>1</v>
      </c>
      <c r="D6915">
        <v>14</v>
      </c>
      <c r="E6915" t="s">
        <v>14</v>
      </c>
      <c r="F6915">
        <v>5</v>
      </c>
      <c r="G6915">
        <v>3</v>
      </c>
      <c r="J6915" s="1">
        <f t="shared" ref="J6915:J6919" si="1566">((F6915*F6915/10000)*(PI()/4*C6915))</f>
        <v>1.9634954084936209E-3</v>
      </c>
      <c r="K6915" s="2">
        <f t="shared" si="1565"/>
        <v>3.6378364277704512E-3</v>
      </c>
      <c r="L6915" t="s">
        <v>13</v>
      </c>
    </row>
    <row r="6916" spans="1:12" hidden="1" x14ac:dyDescent="0.3">
      <c r="A6916">
        <v>56</v>
      </c>
      <c r="B6916">
        <v>174</v>
      </c>
      <c r="C6916">
        <v>1</v>
      </c>
      <c r="D6916">
        <v>24</v>
      </c>
      <c r="E6916" t="s">
        <v>18</v>
      </c>
      <c r="F6916">
        <v>15</v>
      </c>
      <c r="G6916">
        <v>6</v>
      </c>
      <c r="J6916" s="1">
        <f t="shared" si="1566"/>
        <v>1.7671458676442587E-2</v>
      </c>
      <c r="K6916" s="2">
        <f t="shared" ref="K6916:K6917" si="1567">EXP(-9.81042+1.86563*LN(F6916)+1.0563*LN(G6916))</f>
        <v>5.6950957515054322E-2</v>
      </c>
      <c r="L6916" t="s">
        <v>13</v>
      </c>
    </row>
    <row r="6917" spans="1:12" hidden="1" x14ac:dyDescent="0.3">
      <c r="A6917">
        <v>56</v>
      </c>
      <c r="B6917">
        <v>174</v>
      </c>
      <c r="C6917">
        <v>1</v>
      </c>
      <c r="D6917">
        <v>24</v>
      </c>
      <c r="E6917" t="s">
        <v>18</v>
      </c>
      <c r="F6917">
        <v>10</v>
      </c>
      <c r="G6917">
        <v>6</v>
      </c>
      <c r="J6917" s="1">
        <f t="shared" si="1566"/>
        <v>7.8539816339744835E-3</v>
      </c>
      <c r="K6917" s="2">
        <f t="shared" si="1567"/>
        <v>2.6728826664807165E-2</v>
      </c>
      <c r="L6917" t="s">
        <v>13</v>
      </c>
    </row>
    <row r="6918" spans="1:12" hidden="1" x14ac:dyDescent="0.3">
      <c r="A6918">
        <v>56</v>
      </c>
      <c r="B6918">
        <v>174</v>
      </c>
      <c r="C6918">
        <v>1</v>
      </c>
      <c r="D6918">
        <v>24</v>
      </c>
      <c r="E6918" t="s">
        <v>12</v>
      </c>
      <c r="F6918">
        <v>5</v>
      </c>
      <c r="G6918">
        <v>6</v>
      </c>
      <c r="J6918" s="1">
        <f t="shared" si="1566"/>
        <v>1.9634954084936209E-3</v>
      </c>
      <c r="K6918" s="2">
        <f>EXP(-9.7663+1.83097*LN(F6918)+1.09511*LN(G6918))</f>
        <v>7.7714870209617563E-3</v>
      </c>
      <c r="L6918" t="s">
        <v>13</v>
      </c>
    </row>
    <row r="6919" spans="1:12" hidden="1" x14ac:dyDescent="0.3">
      <c r="A6919">
        <v>56</v>
      </c>
      <c r="B6919">
        <v>174</v>
      </c>
      <c r="C6919">
        <v>1</v>
      </c>
      <c r="D6919">
        <v>24</v>
      </c>
      <c r="E6919" t="s">
        <v>18</v>
      </c>
      <c r="F6919">
        <v>10</v>
      </c>
      <c r="G6919">
        <v>5</v>
      </c>
      <c r="J6919" s="1">
        <f t="shared" si="1566"/>
        <v>7.8539816339744835E-3</v>
      </c>
      <c r="K6919" s="2">
        <f>EXP(-9.81042+1.86563*LN(F6919)+1.0563*LN(G6919))</f>
        <v>2.2046555420420225E-2</v>
      </c>
      <c r="L6919" t="s">
        <v>13</v>
      </c>
    </row>
    <row r="6920" spans="1:12" x14ac:dyDescent="0.3">
      <c r="K6920" s="2">
        <f>SUBTOTAL(9,K2:K6919)</f>
        <v>4.7872136711267661</v>
      </c>
    </row>
  </sheetData>
  <autoFilter ref="A1:L6919" xr:uid="{00000000-0009-0000-0000-000001000000}">
    <filterColumn colId="0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Q135"/>
  <sheetViews>
    <sheetView workbookViewId="0">
      <selection activeCell="Q4" sqref="Q4"/>
    </sheetView>
  </sheetViews>
  <sheetFormatPr defaultColWidth="11.5546875" defaultRowHeight="14.4" x14ac:dyDescent="0.3"/>
  <cols>
    <col min="1" max="1" width="16.5546875" bestFit="1" customWidth="1"/>
    <col min="2" max="2" width="11.44140625" customWidth="1"/>
    <col min="3" max="3" width="13.44140625" customWidth="1"/>
    <col min="4" max="4" width="17.5546875" bestFit="1" customWidth="1"/>
    <col min="5" max="5" width="12" bestFit="1" customWidth="1"/>
    <col min="6" max="6" width="10.77734375" customWidth="1"/>
    <col min="7" max="11" width="3" customWidth="1"/>
    <col min="12" max="12" width="5.5546875" bestFit="1" customWidth="1"/>
    <col min="13" max="13" width="10" bestFit="1" customWidth="1"/>
    <col min="14" max="14" width="12" bestFit="1" customWidth="1"/>
    <col min="15" max="15" width="5.109375" bestFit="1" customWidth="1"/>
    <col min="16" max="16" width="5.21875" bestFit="1" customWidth="1"/>
    <col min="17" max="17" width="5.44140625" customWidth="1"/>
    <col min="18" max="28" width="3" customWidth="1"/>
    <col min="29" max="29" width="10.5546875" customWidth="1"/>
    <col min="30" max="30" width="11.88671875" customWidth="1"/>
    <col min="31" max="31" width="5" customWidth="1"/>
    <col min="32" max="32" width="2" customWidth="1"/>
    <col min="33" max="33" width="3" customWidth="1"/>
    <col min="34" max="34" width="7.6640625" customWidth="1"/>
    <col min="35" max="35" width="5" customWidth="1"/>
    <col min="36" max="36" width="2" customWidth="1"/>
    <col min="37" max="37" width="7.6640625" customWidth="1"/>
    <col min="38" max="38" width="5" customWidth="1"/>
    <col min="39" max="39" width="7.6640625" customWidth="1"/>
    <col min="40" max="40" width="5" customWidth="1"/>
    <col min="41" max="41" width="7.6640625" customWidth="1"/>
    <col min="42" max="42" width="5" customWidth="1"/>
    <col min="43" max="43" width="3" customWidth="1"/>
    <col min="44" max="44" width="7.6640625" customWidth="1"/>
    <col min="45" max="45" width="5" customWidth="1"/>
    <col min="46" max="46" width="7.6640625" customWidth="1"/>
    <col min="47" max="47" width="5" customWidth="1"/>
    <col min="48" max="48" width="7.6640625" customWidth="1"/>
    <col min="49" max="49" width="5" customWidth="1"/>
    <col min="50" max="51" width="3" customWidth="1"/>
    <col min="52" max="52" width="7.6640625" customWidth="1"/>
    <col min="53" max="53" width="5" customWidth="1"/>
    <col min="54" max="54" width="7.6640625" customWidth="1"/>
    <col min="55" max="55" width="5" customWidth="1"/>
    <col min="56" max="56" width="3" customWidth="1"/>
    <col min="57" max="57" width="7.6640625" customWidth="1"/>
    <col min="58" max="58" width="5" customWidth="1"/>
    <col min="59" max="59" width="3" customWidth="1"/>
    <col min="60" max="60" width="7.6640625" customWidth="1"/>
    <col min="61" max="61" width="5" customWidth="1"/>
    <col min="62" max="62" width="7.6640625" customWidth="1"/>
    <col min="63" max="63" width="5" customWidth="1"/>
    <col min="64" max="64" width="7.6640625" customWidth="1"/>
    <col min="65" max="65" width="5" customWidth="1"/>
    <col min="66" max="66" width="7.6640625" customWidth="1"/>
    <col min="67" max="67" width="5" customWidth="1"/>
    <col min="68" max="68" width="7.6640625" customWidth="1"/>
    <col min="69" max="69" width="5" customWidth="1"/>
    <col min="70" max="70" width="3" customWidth="1"/>
    <col min="71" max="71" width="7.6640625" customWidth="1"/>
    <col min="72" max="72" width="12.5546875" bestFit="1" customWidth="1"/>
    <col min="73" max="73" width="15.21875" bestFit="1" customWidth="1"/>
    <col min="74" max="74" width="11.88671875" bestFit="1" customWidth="1"/>
  </cols>
  <sheetData>
    <row r="3" spans="1:17" ht="15" customHeight="1" x14ac:dyDescent="0.3">
      <c r="A3" s="5" t="s">
        <v>22</v>
      </c>
      <c r="B3" t="s">
        <v>25</v>
      </c>
      <c r="C3" t="s">
        <v>26</v>
      </c>
      <c r="D3" t="s">
        <v>50</v>
      </c>
      <c r="E3">
        <f>GETPIVOTDATA("Suma de T.P",$A$3,"RODAL",1)*GETPIVOTDATA("Suma de EDAD",$A$3,"RODAL",1)*GETPIVOTDATA("Máx. de DIAMETRO",$A$3,"RODAL",1)</f>
        <v>32550</v>
      </c>
      <c r="K3" t="s">
        <v>51</v>
      </c>
      <c r="L3" t="s">
        <v>7</v>
      </c>
      <c r="M3" t="s">
        <v>5</v>
      </c>
      <c r="N3" t="s">
        <v>36</v>
      </c>
      <c r="O3" t="s">
        <v>37</v>
      </c>
      <c r="P3" t="s">
        <v>52</v>
      </c>
      <c r="Q3" t="s">
        <v>53</v>
      </c>
    </row>
    <row r="4" spans="1:17" x14ac:dyDescent="0.3">
      <c r="A4" s="6">
        <v>1</v>
      </c>
      <c r="B4" s="3">
        <v>15</v>
      </c>
      <c r="C4" s="3">
        <v>62</v>
      </c>
      <c r="D4" s="3">
        <v>35</v>
      </c>
      <c r="E4">
        <v>116.50338093332837</v>
      </c>
      <c r="F4" s="30">
        <f>(E4*10)/(D4*B4)</f>
        <v>2.2191120177776833</v>
      </c>
      <c r="K4" s="3">
        <v>15</v>
      </c>
      <c r="L4" s="3">
        <v>62</v>
      </c>
      <c r="M4" s="3">
        <v>35</v>
      </c>
      <c r="N4">
        <v>116.503380933328</v>
      </c>
      <c r="O4" s="30">
        <f>(N4*10)/(M4*K4)</f>
        <v>2.2191120177776762</v>
      </c>
      <c r="P4" s="32">
        <f>O4/N4*100</f>
        <v>1.9047619047619047</v>
      </c>
      <c r="Q4">
        <f>N4/L4</f>
        <v>1.8790867892472258</v>
      </c>
    </row>
    <row r="5" spans="1:17" x14ac:dyDescent="0.3">
      <c r="A5" s="6">
        <v>2</v>
      </c>
      <c r="B5" s="3">
        <v>12</v>
      </c>
      <c r="C5" s="3">
        <v>28</v>
      </c>
      <c r="D5" s="3">
        <v>40</v>
      </c>
      <c r="E5">
        <v>18.345084724493685</v>
      </c>
      <c r="F5" s="30">
        <f t="shared" ref="F5:F63" si="0">(E5*10)/(D5*B5)</f>
        <v>0.38218926509361845</v>
      </c>
      <c r="K5" s="3">
        <v>6</v>
      </c>
      <c r="L5" s="3">
        <v>18</v>
      </c>
      <c r="M5" s="3">
        <v>25</v>
      </c>
      <c r="N5">
        <v>18.345084724493685</v>
      </c>
      <c r="O5" s="30">
        <f t="shared" ref="O5:O52" si="1">(N5*10)/(M5*K5)</f>
        <v>1.223005648299579</v>
      </c>
      <c r="P5" s="32">
        <f t="shared" ref="P5:P63" si="2">O5/N5*100</f>
        <v>6.666666666666667</v>
      </c>
      <c r="Q5">
        <f t="shared" ref="Q5:Q63" si="3">N5/L5</f>
        <v>1.0191713735829824</v>
      </c>
    </row>
    <row r="6" spans="1:17" x14ac:dyDescent="0.3">
      <c r="A6" s="6">
        <v>4</v>
      </c>
      <c r="B6" s="3">
        <v>15</v>
      </c>
      <c r="C6" s="3">
        <v>60</v>
      </c>
      <c r="D6" s="3">
        <v>35</v>
      </c>
      <c r="E6">
        <v>48.993910531203689</v>
      </c>
      <c r="F6" s="30">
        <f t="shared" si="0"/>
        <v>0.93321734345149876</v>
      </c>
      <c r="K6" s="3">
        <v>8</v>
      </c>
      <c r="L6" s="3">
        <v>60</v>
      </c>
      <c r="M6" s="3">
        <v>35</v>
      </c>
      <c r="N6">
        <v>48.993910531203689</v>
      </c>
      <c r="O6" s="30">
        <f t="shared" si="1"/>
        <v>1.7497825189715603</v>
      </c>
      <c r="P6" s="32">
        <f t="shared" si="2"/>
        <v>3.5714285714285712</v>
      </c>
      <c r="Q6">
        <f t="shared" si="3"/>
        <v>0.81656517552006147</v>
      </c>
    </row>
    <row r="7" spans="1:17" x14ac:dyDescent="0.3">
      <c r="A7" s="6">
        <v>5</v>
      </c>
      <c r="B7" s="3">
        <v>12</v>
      </c>
      <c r="C7" s="3">
        <v>68</v>
      </c>
      <c r="D7" s="3">
        <v>25</v>
      </c>
      <c r="E7">
        <v>160.22606534727549</v>
      </c>
      <c r="F7" s="30">
        <f t="shared" si="0"/>
        <v>5.340868844909183</v>
      </c>
      <c r="K7" s="3">
        <v>12</v>
      </c>
      <c r="L7" s="3">
        <v>68</v>
      </c>
      <c r="M7" s="3">
        <v>25</v>
      </c>
      <c r="N7">
        <v>160.22606534727549</v>
      </c>
      <c r="O7" s="30">
        <f t="shared" si="1"/>
        <v>5.340868844909183</v>
      </c>
      <c r="P7" s="32">
        <f t="shared" si="2"/>
        <v>3.3333333333333335</v>
      </c>
      <c r="Q7">
        <f t="shared" si="3"/>
        <v>2.3562656668716984</v>
      </c>
    </row>
    <row r="8" spans="1:17" x14ac:dyDescent="0.3">
      <c r="A8" s="6">
        <v>6</v>
      </c>
      <c r="B8" s="3">
        <v>12</v>
      </c>
      <c r="C8" s="3">
        <v>56</v>
      </c>
      <c r="D8" s="3">
        <v>15</v>
      </c>
      <c r="E8">
        <v>28.124269921866638</v>
      </c>
      <c r="F8" s="30">
        <f t="shared" si="0"/>
        <v>1.562459440103702</v>
      </c>
      <c r="K8" s="3">
        <v>12</v>
      </c>
      <c r="L8" s="3">
        <v>26</v>
      </c>
      <c r="M8" s="3">
        <v>15</v>
      </c>
      <c r="N8">
        <v>28.124269921866638</v>
      </c>
      <c r="O8" s="30">
        <f t="shared" si="1"/>
        <v>1.562459440103702</v>
      </c>
      <c r="P8" s="32">
        <f t="shared" si="2"/>
        <v>5.5555555555555554</v>
      </c>
      <c r="Q8">
        <f t="shared" si="3"/>
        <v>1.081702689302563</v>
      </c>
    </row>
    <row r="9" spans="1:17" x14ac:dyDescent="0.3">
      <c r="A9" s="6">
        <v>7</v>
      </c>
      <c r="B9" s="3">
        <v>16</v>
      </c>
      <c r="C9" s="3">
        <v>75</v>
      </c>
      <c r="D9" s="3">
        <v>35</v>
      </c>
      <c r="E9">
        <v>256.24177371787562</v>
      </c>
      <c r="F9" s="30">
        <f t="shared" si="0"/>
        <v>4.5757459592477794</v>
      </c>
      <c r="K9" s="3">
        <v>16</v>
      </c>
      <c r="L9" s="3">
        <v>75</v>
      </c>
      <c r="M9" s="3">
        <v>35</v>
      </c>
      <c r="N9">
        <v>256.24177371787562</v>
      </c>
      <c r="O9" s="30">
        <f t="shared" si="1"/>
        <v>4.5757459592477794</v>
      </c>
      <c r="P9" s="32">
        <f t="shared" si="2"/>
        <v>1.785714285714286</v>
      </c>
      <c r="Q9">
        <f t="shared" si="3"/>
        <v>3.4165569829050084</v>
      </c>
    </row>
    <row r="10" spans="1:17" x14ac:dyDescent="0.3">
      <c r="A10" s="6">
        <v>8</v>
      </c>
      <c r="B10" s="3">
        <v>12</v>
      </c>
      <c r="C10" s="3">
        <v>54</v>
      </c>
      <c r="D10" s="3">
        <v>35</v>
      </c>
      <c r="E10">
        <v>42.564336113258619</v>
      </c>
      <c r="F10" s="30">
        <f t="shared" si="0"/>
        <v>1.0134365741252052</v>
      </c>
      <c r="K10" s="3">
        <v>12</v>
      </c>
      <c r="L10" s="3">
        <v>32</v>
      </c>
      <c r="M10" s="3">
        <v>35</v>
      </c>
      <c r="N10">
        <v>42.564336113258619</v>
      </c>
      <c r="O10" s="30">
        <f t="shared" si="1"/>
        <v>1.0134365741252052</v>
      </c>
      <c r="P10" s="32">
        <f t="shared" si="2"/>
        <v>2.3809523809523809</v>
      </c>
      <c r="Q10">
        <f t="shared" si="3"/>
        <v>1.3301355035393319</v>
      </c>
    </row>
    <row r="11" spans="1:17" x14ac:dyDescent="0.3">
      <c r="A11" s="6">
        <v>9</v>
      </c>
      <c r="B11" s="3">
        <v>8</v>
      </c>
      <c r="C11" s="3">
        <v>45</v>
      </c>
      <c r="D11" s="3">
        <v>35</v>
      </c>
      <c r="E11">
        <v>99.041381828181883</v>
      </c>
      <c r="F11" s="30">
        <f t="shared" si="0"/>
        <v>3.537192208149353</v>
      </c>
      <c r="K11" s="3">
        <v>8</v>
      </c>
      <c r="L11" s="3">
        <v>45</v>
      </c>
      <c r="M11" s="3">
        <v>35</v>
      </c>
      <c r="N11">
        <v>99.041381828181883</v>
      </c>
      <c r="O11" s="30">
        <f t="shared" si="1"/>
        <v>3.537192208149353</v>
      </c>
      <c r="P11" s="32">
        <f t="shared" si="2"/>
        <v>3.5714285714285712</v>
      </c>
      <c r="Q11">
        <f t="shared" si="3"/>
        <v>2.2009195961818198</v>
      </c>
    </row>
    <row r="12" spans="1:17" x14ac:dyDescent="0.3">
      <c r="A12" s="6">
        <v>11</v>
      </c>
      <c r="B12" s="3">
        <v>69</v>
      </c>
      <c r="C12" s="3">
        <v>12</v>
      </c>
      <c r="D12" s="3">
        <v>30</v>
      </c>
      <c r="E12">
        <v>102.29977139271091</v>
      </c>
      <c r="F12" s="31">
        <f t="shared" si="0"/>
        <v>0.49420179416768556</v>
      </c>
      <c r="K12" s="3">
        <v>12</v>
      </c>
      <c r="L12" s="3">
        <v>69</v>
      </c>
      <c r="M12" s="3">
        <v>30</v>
      </c>
      <c r="N12">
        <v>102.29977139271091</v>
      </c>
      <c r="O12" s="30">
        <f t="shared" si="1"/>
        <v>2.8416603164641918</v>
      </c>
      <c r="P12" s="32">
        <f t="shared" si="2"/>
        <v>2.7777777777777777</v>
      </c>
      <c r="Q12">
        <f t="shared" si="3"/>
        <v>1.4826053825030567</v>
      </c>
    </row>
    <row r="13" spans="1:17" x14ac:dyDescent="0.3">
      <c r="A13" s="6">
        <v>13</v>
      </c>
      <c r="B13" s="3">
        <v>9</v>
      </c>
      <c r="C13" s="3">
        <v>45</v>
      </c>
      <c r="D13" s="3">
        <v>40</v>
      </c>
      <c r="E13">
        <v>82.12129462081937</v>
      </c>
      <c r="F13" s="30">
        <f t="shared" si="0"/>
        <v>2.2811470728005379</v>
      </c>
      <c r="K13" s="3">
        <v>9</v>
      </c>
      <c r="L13" s="3">
        <v>45</v>
      </c>
      <c r="M13" s="3">
        <v>40</v>
      </c>
      <c r="N13">
        <v>82.12129462081937</v>
      </c>
      <c r="O13" s="30">
        <f t="shared" si="1"/>
        <v>2.2811470728005379</v>
      </c>
      <c r="P13" s="32">
        <f t="shared" si="2"/>
        <v>2.7777777777777777</v>
      </c>
      <c r="Q13">
        <f t="shared" si="3"/>
        <v>1.8249176582404305</v>
      </c>
    </row>
    <row r="14" spans="1:17" x14ac:dyDescent="0.3">
      <c r="A14" s="6">
        <v>14</v>
      </c>
      <c r="B14" s="3">
        <v>6</v>
      </c>
      <c r="C14" s="3">
        <v>38</v>
      </c>
      <c r="D14" s="3">
        <v>25</v>
      </c>
      <c r="E14">
        <v>42.835846828869435</v>
      </c>
      <c r="F14" s="30">
        <f t="shared" si="0"/>
        <v>2.8557231219246288</v>
      </c>
      <c r="K14" s="3">
        <v>6</v>
      </c>
      <c r="L14" s="3">
        <v>38</v>
      </c>
      <c r="M14" s="3">
        <v>25</v>
      </c>
      <c r="N14">
        <v>42.835846828869435</v>
      </c>
      <c r="O14" s="30">
        <f t="shared" si="1"/>
        <v>2.8557231219246288</v>
      </c>
      <c r="P14" s="32">
        <f t="shared" si="2"/>
        <v>6.666666666666667</v>
      </c>
      <c r="Q14">
        <f t="shared" si="3"/>
        <v>1.1272591270755115</v>
      </c>
    </row>
    <row r="15" spans="1:17" x14ac:dyDescent="0.3">
      <c r="A15" s="6">
        <v>15</v>
      </c>
      <c r="B15" s="3">
        <v>8</v>
      </c>
      <c r="C15" s="3">
        <v>36</v>
      </c>
      <c r="D15" s="3">
        <v>40</v>
      </c>
      <c r="E15">
        <v>27.079234019880971</v>
      </c>
      <c r="F15" s="30">
        <f t="shared" si="0"/>
        <v>0.84622606312128035</v>
      </c>
      <c r="K15" s="3">
        <v>8</v>
      </c>
      <c r="L15" s="3">
        <v>25</v>
      </c>
      <c r="M15" s="3">
        <v>20</v>
      </c>
      <c r="N15">
        <v>27.079234019880971</v>
      </c>
      <c r="O15" s="30">
        <f t="shared" si="1"/>
        <v>1.6924521262425607</v>
      </c>
      <c r="P15" s="32">
        <f t="shared" si="2"/>
        <v>6.25</v>
      </c>
      <c r="Q15">
        <f t="shared" si="3"/>
        <v>1.0831693607952388</v>
      </c>
    </row>
    <row r="16" spans="1:17" x14ac:dyDescent="0.3">
      <c r="A16" s="6">
        <v>16</v>
      </c>
      <c r="B16" s="3">
        <v>9</v>
      </c>
      <c r="C16" s="3">
        <v>46</v>
      </c>
      <c r="D16" s="3">
        <v>25</v>
      </c>
      <c r="E16">
        <v>64.470952977852662</v>
      </c>
      <c r="F16" s="30">
        <f t="shared" si="0"/>
        <v>2.8653756879045629</v>
      </c>
      <c r="K16" s="3">
        <v>9</v>
      </c>
      <c r="L16" s="3">
        <v>46</v>
      </c>
      <c r="M16" s="3">
        <v>25</v>
      </c>
      <c r="N16">
        <v>64.470952977852662</v>
      </c>
      <c r="O16" s="30">
        <f t="shared" si="1"/>
        <v>2.8653756879045629</v>
      </c>
      <c r="P16" s="32">
        <f t="shared" si="2"/>
        <v>4.4444444444444446</v>
      </c>
      <c r="Q16">
        <f t="shared" si="3"/>
        <v>1.4015424560402752</v>
      </c>
    </row>
    <row r="17" spans="1:17" x14ac:dyDescent="0.3">
      <c r="A17" s="6">
        <v>17</v>
      </c>
      <c r="B17" s="3">
        <v>9</v>
      </c>
      <c r="C17" s="3">
        <v>50</v>
      </c>
      <c r="D17" s="3">
        <v>25</v>
      </c>
      <c r="E17">
        <v>58.943679587257272</v>
      </c>
      <c r="F17" s="30">
        <f t="shared" si="0"/>
        <v>2.61971909276699</v>
      </c>
      <c r="K17" s="3">
        <v>9</v>
      </c>
      <c r="L17" s="3">
        <v>50</v>
      </c>
      <c r="M17" s="3">
        <v>25</v>
      </c>
      <c r="N17">
        <v>58.943679587257272</v>
      </c>
      <c r="O17" s="30">
        <f t="shared" si="1"/>
        <v>2.61971909276699</v>
      </c>
      <c r="P17" s="32">
        <f t="shared" si="2"/>
        <v>4.4444444444444446</v>
      </c>
      <c r="Q17">
        <f t="shared" si="3"/>
        <v>1.1788735917451454</v>
      </c>
    </row>
    <row r="18" spans="1:17" x14ac:dyDescent="0.3">
      <c r="A18" s="6">
        <v>18</v>
      </c>
      <c r="B18" s="3">
        <v>11</v>
      </c>
      <c r="C18" s="3">
        <v>62</v>
      </c>
      <c r="D18" s="3">
        <v>25</v>
      </c>
      <c r="E18">
        <v>120.36469409303938</v>
      </c>
      <c r="F18" s="30">
        <f t="shared" si="0"/>
        <v>4.3768979670196142</v>
      </c>
      <c r="K18" s="3">
        <v>11</v>
      </c>
      <c r="L18" s="3">
        <v>62</v>
      </c>
      <c r="M18" s="3">
        <v>25</v>
      </c>
      <c r="N18">
        <v>120.36469409303938</v>
      </c>
      <c r="O18" s="30">
        <f t="shared" si="1"/>
        <v>4.3768979670196142</v>
      </c>
      <c r="P18" s="32">
        <f t="shared" si="2"/>
        <v>3.6363636363636367</v>
      </c>
      <c r="Q18">
        <f t="shared" si="3"/>
        <v>1.9413660337586995</v>
      </c>
    </row>
    <row r="19" spans="1:17" x14ac:dyDescent="0.3">
      <c r="A19" s="6">
        <v>19</v>
      </c>
      <c r="B19" s="3">
        <v>8</v>
      </c>
      <c r="C19" s="3">
        <v>46</v>
      </c>
      <c r="D19" s="3">
        <v>25</v>
      </c>
      <c r="E19">
        <v>24.068339367432397</v>
      </c>
      <c r="F19" s="30">
        <f t="shared" si="0"/>
        <v>1.2034169683716198</v>
      </c>
      <c r="K19" s="3">
        <v>8</v>
      </c>
      <c r="L19" s="3">
        <v>22</v>
      </c>
      <c r="M19" s="3">
        <v>25</v>
      </c>
      <c r="N19">
        <v>24.068339367432397</v>
      </c>
      <c r="O19" s="30">
        <f t="shared" si="1"/>
        <v>1.2034169683716198</v>
      </c>
      <c r="P19" s="32">
        <f t="shared" si="2"/>
        <v>5</v>
      </c>
      <c r="Q19">
        <f t="shared" si="3"/>
        <v>1.0940154257923818</v>
      </c>
    </row>
    <row r="20" spans="1:17" x14ac:dyDescent="0.3">
      <c r="A20" s="6">
        <v>20</v>
      </c>
      <c r="B20" s="3">
        <v>7</v>
      </c>
      <c r="C20" s="3">
        <v>56</v>
      </c>
      <c r="D20" s="3">
        <v>25</v>
      </c>
      <c r="E20">
        <v>87.757495142102741</v>
      </c>
      <c r="F20" s="30">
        <f t="shared" si="0"/>
        <v>5.0147140081201567</v>
      </c>
      <c r="K20" s="3">
        <v>7</v>
      </c>
      <c r="L20" s="3">
        <v>56</v>
      </c>
      <c r="M20" s="3">
        <v>25</v>
      </c>
      <c r="N20">
        <v>87.757495142102741</v>
      </c>
      <c r="O20" s="30">
        <f t="shared" si="1"/>
        <v>5.0147140081201567</v>
      </c>
      <c r="P20" s="32">
        <f t="shared" si="2"/>
        <v>5.7142857142857144</v>
      </c>
      <c r="Q20">
        <f t="shared" si="3"/>
        <v>1.5670981275375488</v>
      </c>
    </row>
    <row r="21" spans="1:17" x14ac:dyDescent="0.3">
      <c r="A21" s="6">
        <v>21</v>
      </c>
      <c r="B21" s="3">
        <v>9</v>
      </c>
      <c r="C21" s="3">
        <v>52</v>
      </c>
      <c r="D21" s="3">
        <v>25</v>
      </c>
      <c r="E21">
        <v>17.113887494536744</v>
      </c>
      <c r="F21" s="30">
        <f t="shared" si="0"/>
        <v>0.76061722197941084</v>
      </c>
      <c r="K21" s="3">
        <v>6</v>
      </c>
      <c r="L21" s="3">
        <v>15</v>
      </c>
      <c r="M21" s="3">
        <v>25</v>
      </c>
      <c r="N21">
        <v>17.113887494536744</v>
      </c>
      <c r="O21" s="30">
        <f t="shared" si="1"/>
        <v>1.1409258329691163</v>
      </c>
      <c r="P21" s="32">
        <f t="shared" si="2"/>
        <v>6.666666666666667</v>
      </c>
      <c r="Q21">
        <f t="shared" si="3"/>
        <v>1.1409258329691163</v>
      </c>
    </row>
    <row r="22" spans="1:17" x14ac:dyDescent="0.3">
      <c r="A22" s="6">
        <v>22</v>
      </c>
      <c r="B22" s="3">
        <v>13</v>
      </c>
      <c r="C22" s="3">
        <v>56</v>
      </c>
      <c r="D22" s="3">
        <v>25</v>
      </c>
      <c r="E22">
        <v>63.537441914573726</v>
      </c>
      <c r="F22" s="30">
        <f t="shared" si="0"/>
        <v>1.9549982127561147</v>
      </c>
      <c r="K22" s="3">
        <v>13</v>
      </c>
      <c r="L22" s="3">
        <v>56</v>
      </c>
      <c r="M22" s="3">
        <v>25</v>
      </c>
      <c r="N22">
        <v>63.537441914573726</v>
      </c>
      <c r="O22" s="30">
        <f t="shared" si="1"/>
        <v>1.9549982127561147</v>
      </c>
      <c r="P22" s="32">
        <f t="shared" si="2"/>
        <v>3.0769230769230771</v>
      </c>
      <c r="Q22">
        <f t="shared" si="3"/>
        <v>1.1345971770459593</v>
      </c>
    </row>
    <row r="23" spans="1:17" x14ac:dyDescent="0.3">
      <c r="A23" s="6">
        <v>23</v>
      </c>
      <c r="B23" s="3">
        <v>8</v>
      </c>
      <c r="C23" s="3">
        <v>25</v>
      </c>
      <c r="D23" s="3">
        <v>25</v>
      </c>
      <c r="E23">
        <v>24.028899808879974</v>
      </c>
      <c r="F23" s="30">
        <f t="shared" si="0"/>
        <v>1.2014449904439986</v>
      </c>
      <c r="K23" s="3">
        <v>8</v>
      </c>
      <c r="L23" s="3">
        <v>18</v>
      </c>
      <c r="M23" s="3">
        <v>25</v>
      </c>
      <c r="N23">
        <v>24.028899808879974</v>
      </c>
      <c r="O23" s="30">
        <f t="shared" si="1"/>
        <v>1.2014449904439986</v>
      </c>
      <c r="P23" s="32">
        <f t="shared" si="2"/>
        <v>5</v>
      </c>
      <c r="Q23">
        <f t="shared" si="3"/>
        <v>1.3349388782711096</v>
      </c>
    </row>
    <row r="24" spans="1:17" x14ac:dyDescent="0.3">
      <c r="A24" s="6">
        <v>24</v>
      </c>
      <c r="B24" s="3">
        <v>13</v>
      </c>
      <c r="C24" s="3">
        <v>63</v>
      </c>
      <c r="D24" s="3">
        <v>25</v>
      </c>
      <c r="E24">
        <v>49.733730346740273</v>
      </c>
      <c r="F24" s="30">
        <f t="shared" si="0"/>
        <v>1.530268626053547</v>
      </c>
      <c r="K24" s="3">
        <v>13</v>
      </c>
      <c r="L24" s="3">
        <v>18</v>
      </c>
      <c r="M24" s="3">
        <v>25</v>
      </c>
      <c r="N24">
        <v>49.733730346740273</v>
      </c>
      <c r="O24" s="30">
        <f t="shared" si="1"/>
        <v>1.530268626053547</v>
      </c>
      <c r="P24" s="32">
        <f t="shared" si="2"/>
        <v>3.0769230769230771</v>
      </c>
      <c r="Q24">
        <f t="shared" si="3"/>
        <v>2.7629850192633487</v>
      </c>
    </row>
    <row r="25" spans="1:17" x14ac:dyDescent="0.3">
      <c r="A25" s="6">
        <v>26</v>
      </c>
      <c r="B25" s="3">
        <v>9</v>
      </c>
      <c r="C25" s="3">
        <v>45</v>
      </c>
      <c r="D25" s="3">
        <v>25</v>
      </c>
      <c r="E25">
        <v>31.65933085714682</v>
      </c>
      <c r="F25" s="30">
        <f t="shared" si="0"/>
        <v>1.4070813714287476</v>
      </c>
      <c r="K25" s="3">
        <v>9</v>
      </c>
      <c r="L25" s="3">
        <v>22</v>
      </c>
      <c r="M25" s="3">
        <v>25</v>
      </c>
      <c r="N25">
        <v>31.65933085714682</v>
      </c>
      <c r="O25" s="30">
        <f t="shared" si="1"/>
        <v>1.4070813714287476</v>
      </c>
      <c r="P25" s="32">
        <f t="shared" si="2"/>
        <v>4.4444444444444446</v>
      </c>
      <c r="Q25">
        <f t="shared" si="3"/>
        <v>1.4390604935066735</v>
      </c>
    </row>
    <row r="26" spans="1:17" x14ac:dyDescent="0.3">
      <c r="A26" s="6">
        <v>27</v>
      </c>
      <c r="B26" s="3">
        <v>11</v>
      </c>
      <c r="C26" s="3">
        <v>53</v>
      </c>
      <c r="D26" s="3">
        <v>25</v>
      </c>
      <c r="E26">
        <v>78.635405768171651</v>
      </c>
      <c r="F26" s="30">
        <f t="shared" si="0"/>
        <v>2.8594693006607876</v>
      </c>
      <c r="K26" s="3">
        <v>11</v>
      </c>
      <c r="L26" s="3">
        <v>53</v>
      </c>
      <c r="M26" s="3">
        <v>25</v>
      </c>
      <c r="N26">
        <v>78.635405768171651</v>
      </c>
      <c r="O26" s="30">
        <f t="shared" si="1"/>
        <v>2.8594693006607876</v>
      </c>
      <c r="P26" s="32">
        <f t="shared" si="2"/>
        <v>3.6363636363636367</v>
      </c>
      <c r="Q26">
        <f t="shared" si="3"/>
        <v>1.4836869012862575</v>
      </c>
    </row>
    <row r="27" spans="1:17" x14ac:dyDescent="0.3">
      <c r="A27" s="6">
        <v>28</v>
      </c>
      <c r="B27" s="3">
        <v>7</v>
      </c>
      <c r="C27" s="3">
        <v>28</v>
      </c>
      <c r="D27" s="3">
        <v>25</v>
      </c>
      <c r="E27">
        <v>20.91918928742728</v>
      </c>
      <c r="F27" s="30">
        <f t="shared" si="0"/>
        <v>1.1953822449958447</v>
      </c>
      <c r="K27" s="3">
        <v>7</v>
      </c>
      <c r="L27" s="3">
        <v>28</v>
      </c>
      <c r="M27" s="3">
        <v>25</v>
      </c>
      <c r="N27">
        <v>20.91918928742728</v>
      </c>
      <c r="O27" s="30">
        <f t="shared" si="1"/>
        <v>1.1953822449958447</v>
      </c>
      <c r="P27" s="32">
        <f t="shared" si="2"/>
        <v>5.7142857142857144</v>
      </c>
      <c r="Q27">
        <f t="shared" si="3"/>
        <v>0.74711390312240289</v>
      </c>
    </row>
    <row r="28" spans="1:17" x14ac:dyDescent="0.3">
      <c r="A28" s="6">
        <v>29</v>
      </c>
      <c r="B28" s="3">
        <v>21</v>
      </c>
      <c r="C28" s="3">
        <v>118</v>
      </c>
      <c r="D28" s="3">
        <v>25</v>
      </c>
      <c r="E28">
        <v>150.44159384966102</v>
      </c>
      <c r="F28" s="30">
        <f t="shared" si="0"/>
        <v>2.8655541685649717</v>
      </c>
      <c r="K28" s="3">
        <v>21</v>
      </c>
      <c r="L28" s="3">
        <v>118</v>
      </c>
      <c r="M28" s="3">
        <v>25</v>
      </c>
      <c r="N28">
        <v>150.44159384966102</v>
      </c>
      <c r="O28" s="30">
        <f t="shared" si="1"/>
        <v>2.8655541685649717</v>
      </c>
      <c r="P28" s="32">
        <f t="shared" si="2"/>
        <v>1.9047619047619047</v>
      </c>
      <c r="Q28">
        <f t="shared" si="3"/>
        <v>1.2749287614378053</v>
      </c>
    </row>
    <row r="29" spans="1:17" x14ac:dyDescent="0.3">
      <c r="A29" s="6">
        <v>30</v>
      </c>
      <c r="B29" s="3">
        <v>11</v>
      </c>
      <c r="C29" s="3">
        <v>61</v>
      </c>
      <c r="D29" s="3">
        <v>25</v>
      </c>
      <c r="E29">
        <v>107.49300524368356</v>
      </c>
      <c r="F29" s="30">
        <f t="shared" si="0"/>
        <v>3.9088365543157653</v>
      </c>
      <c r="K29" s="3">
        <v>11</v>
      </c>
      <c r="L29" s="3">
        <v>61</v>
      </c>
      <c r="M29" s="3">
        <v>25</v>
      </c>
      <c r="N29">
        <v>107.49300524368356</v>
      </c>
      <c r="O29" s="30">
        <f t="shared" si="1"/>
        <v>3.9088365543157653</v>
      </c>
      <c r="P29" s="32">
        <f t="shared" si="2"/>
        <v>3.6363636363636362</v>
      </c>
      <c r="Q29">
        <f t="shared" si="3"/>
        <v>1.7621804138308779</v>
      </c>
    </row>
    <row r="30" spans="1:17" x14ac:dyDescent="0.3">
      <c r="A30" s="6">
        <v>31</v>
      </c>
      <c r="B30" s="3">
        <v>11</v>
      </c>
      <c r="C30" s="3">
        <v>42</v>
      </c>
      <c r="D30" s="3">
        <v>25</v>
      </c>
      <c r="E30">
        <v>147.88012007442691</v>
      </c>
      <c r="F30" s="30">
        <f t="shared" si="0"/>
        <v>5.3774589117973424</v>
      </c>
      <c r="K30" s="3">
        <v>11</v>
      </c>
      <c r="L30" s="3">
        <v>42</v>
      </c>
      <c r="M30" s="3">
        <v>25</v>
      </c>
      <c r="N30">
        <v>147.88012007442691</v>
      </c>
      <c r="O30" s="30">
        <f t="shared" si="1"/>
        <v>5.3774589117973424</v>
      </c>
      <c r="P30" s="32">
        <f t="shared" si="2"/>
        <v>3.6363636363636362</v>
      </c>
      <c r="Q30">
        <f t="shared" si="3"/>
        <v>3.5209552398673076</v>
      </c>
    </row>
    <row r="31" spans="1:17" x14ac:dyDescent="0.3">
      <c r="A31" s="6">
        <v>32</v>
      </c>
      <c r="B31" s="3">
        <v>8</v>
      </c>
      <c r="C31" s="3">
        <v>42</v>
      </c>
      <c r="D31" s="3">
        <v>25</v>
      </c>
      <c r="E31">
        <v>37.83196432400095</v>
      </c>
      <c r="F31" s="30">
        <f t="shared" si="0"/>
        <v>1.8915982162000475</v>
      </c>
      <c r="K31" s="3">
        <v>8</v>
      </c>
      <c r="L31" s="3">
        <v>31</v>
      </c>
      <c r="M31" s="3">
        <v>25</v>
      </c>
      <c r="N31">
        <v>37.83196432400095</v>
      </c>
      <c r="O31" s="30">
        <f t="shared" si="1"/>
        <v>1.8915982162000475</v>
      </c>
      <c r="P31" s="32">
        <f t="shared" si="2"/>
        <v>5</v>
      </c>
      <c r="Q31">
        <f t="shared" si="3"/>
        <v>1.2203859459355144</v>
      </c>
    </row>
    <row r="32" spans="1:17" x14ac:dyDescent="0.3">
      <c r="A32" s="6">
        <v>33</v>
      </c>
      <c r="B32" s="3">
        <v>11</v>
      </c>
      <c r="C32" s="3">
        <v>45</v>
      </c>
      <c r="D32" s="3">
        <v>25</v>
      </c>
      <c r="E32">
        <v>186.84567203231327</v>
      </c>
      <c r="F32" s="30">
        <f t="shared" si="0"/>
        <v>6.7943880739023008</v>
      </c>
      <c r="K32" s="3">
        <v>11</v>
      </c>
      <c r="L32" s="3">
        <v>45</v>
      </c>
      <c r="M32" s="3">
        <v>25</v>
      </c>
      <c r="N32">
        <v>186.84567203231327</v>
      </c>
      <c r="O32" s="30">
        <f t="shared" si="1"/>
        <v>6.7943880739023008</v>
      </c>
      <c r="P32" s="32">
        <f t="shared" si="2"/>
        <v>3.6363636363636362</v>
      </c>
      <c r="Q32">
        <f t="shared" si="3"/>
        <v>4.1521260451625173</v>
      </c>
    </row>
    <row r="33" spans="1:17" x14ac:dyDescent="0.3">
      <c r="A33" s="6">
        <v>35</v>
      </c>
      <c r="B33" s="3">
        <v>8</v>
      </c>
      <c r="C33" s="3">
        <v>42</v>
      </c>
      <c r="D33" s="3">
        <v>25</v>
      </c>
      <c r="E33">
        <v>36.783595287181512</v>
      </c>
      <c r="F33" s="30">
        <f t="shared" si="0"/>
        <v>1.8391797643590757</v>
      </c>
      <c r="K33" s="3">
        <v>8</v>
      </c>
      <c r="L33" s="3">
        <v>32</v>
      </c>
      <c r="M33" s="3">
        <v>25</v>
      </c>
      <c r="N33">
        <v>36.783595287181512</v>
      </c>
      <c r="O33" s="30">
        <f t="shared" si="1"/>
        <v>1.8391797643590757</v>
      </c>
      <c r="P33" s="32">
        <f t="shared" si="2"/>
        <v>5</v>
      </c>
      <c r="Q33">
        <f t="shared" si="3"/>
        <v>1.1494873527244223</v>
      </c>
    </row>
    <row r="34" spans="1:17" x14ac:dyDescent="0.3">
      <c r="A34" s="6">
        <v>36</v>
      </c>
      <c r="B34" s="3">
        <v>8</v>
      </c>
      <c r="C34" s="3">
        <v>36</v>
      </c>
      <c r="D34" s="3">
        <v>25</v>
      </c>
      <c r="E34">
        <v>136.11305558709881</v>
      </c>
      <c r="F34" s="30">
        <f t="shared" si="0"/>
        <v>6.8056527793549408</v>
      </c>
      <c r="K34" s="3">
        <v>8</v>
      </c>
      <c r="L34" s="3">
        <v>36</v>
      </c>
      <c r="M34" s="3">
        <v>25</v>
      </c>
      <c r="N34">
        <v>136.11305558709881</v>
      </c>
      <c r="O34" s="30">
        <f t="shared" si="1"/>
        <v>6.8056527793549408</v>
      </c>
      <c r="P34" s="32">
        <f t="shared" si="2"/>
        <v>5</v>
      </c>
      <c r="Q34">
        <f t="shared" si="3"/>
        <v>3.7809182107527448</v>
      </c>
    </row>
    <row r="35" spans="1:17" x14ac:dyDescent="0.3">
      <c r="A35" s="6">
        <v>38</v>
      </c>
      <c r="B35" s="3">
        <v>8</v>
      </c>
      <c r="C35" s="3">
        <v>28</v>
      </c>
      <c r="D35" s="3">
        <v>25</v>
      </c>
      <c r="E35">
        <v>17.985361163748937</v>
      </c>
      <c r="F35" s="30">
        <f t="shared" si="0"/>
        <v>0.89926805818744682</v>
      </c>
      <c r="K35" s="3">
        <v>7</v>
      </c>
      <c r="L35" s="3">
        <v>15</v>
      </c>
      <c r="M35" s="3">
        <v>25</v>
      </c>
      <c r="N35">
        <v>17.985361163748937</v>
      </c>
      <c r="O35" s="30">
        <f t="shared" si="1"/>
        <v>1.0277349236427964</v>
      </c>
      <c r="P35" s="32">
        <f t="shared" si="2"/>
        <v>5.7142857142857144</v>
      </c>
      <c r="Q35">
        <f t="shared" si="3"/>
        <v>1.1990240775832626</v>
      </c>
    </row>
    <row r="36" spans="1:17" x14ac:dyDescent="0.3">
      <c r="A36" s="6">
        <v>39</v>
      </c>
      <c r="B36" s="3">
        <v>13</v>
      </c>
      <c r="C36" s="3">
        <v>61</v>
      </c>
      <c r="D36" s="3">
        <v>25</v>
      </c>
      <c r="E36">
        <v>10.966283392062849</v>
      </c>
      <c r="F36" s="30">
        <f t="shared" si="0"/>
        <v>0.33742410437116455</v>
      </c>
      <c r="K36" s="3">
        <v>7</v>
      </c>
      <c r="L36" s="3">
        <v>10</v>
      </c>
      <c r="M36" s="3">
        <v>15</v>
      </c>
      <c r="N36">
        <v>10.966283392062849</v>
      </c>
      <c r="O36" s="30">
        <f t="shared" si="1"/>
        <v>1.0444079421012238</v>
      </c>
      <c r="P36" s="32">
        <f t="shared" si="2"/>
        <v>9.5238095238095255</v>
      </c>
      <c r="Q36">
        <f t="shared" si="3"/>
        <v>1.0966283392062848</v>
      </c>
    </row>
    <row r="37" spans="1:17" x14ac:dyDescent="0.3">
      <c r="A37" s="6">
        <v>40</v>
      </c>
      <c r="B37" s="3">
        <v>8</v>
      </c>
      <c r="C37" s="3">
        <v>31</v>
      </c>
      <c r="D37" s="3">
        <v>25</v>
      </c>
      <c r="E37">
        <v>26.958750301752037</v>
      </c>
      <c r="F37" s="30">
        <f t="shared" si="0"/>
        <v>1.3479375150876018</v>
      </c>
      <c r="K37" s="3">
        <v>8</v>
      </c>
      <c r="L37" s="3">
        <v>24</v>
      </c>
      <c r="M37" s="3">
        <v>25</v>
      </c>
      <c r="N37">
        <v>26.958750301752037</v>
      </c>
      <c r="O37" s="30">
        <f t="shared" si="1"/>
        <v>1.3479375150876018</v>
      </c>
      <c r="P37" s="32">
        <f t="shared" si="2"/>
        <v>5</v>
      </c>
      <c r="Q37">
        <f t="shared" si="3"/>
        <v>1.1232812625730015</v>
      </c>
    </row>
    <row r="38" spans="1:17" x14ac:dyDescent="0.3">
      <c r="A38" s="6">
        <v>43</v>
      </c>
      <c r="B38" s="3">
        <v>7</v>
      </c>
      <c r="C38" s="3">
        <v>28</v>
      </c>
      <c r="D38" s="3">
        <v>25</v>
      </c>
      <c r="E38">
        <v>17.094204260671628</v>
      </c>
      <c r="F38" s="30">
        <f t="shared" si="0"/>
        <v>0.97681167203837882</v>
      </c>
      <c r="K38" s="3">
        <v>7</v>
      </c>
      <c r="L38" s="3">
        <v>13</v>
      </c>
      <c r="M38" s="3">
        <v>25</v>
      </c>
      <c r="N38">
        <v>17.094204260671628</v>
      </c>
      <c r="O38" s="30">
        <f t="shared" si="1"/>
        <v>0.97681167203837882</v>
      </c>
      <c r="P38" s="32">
        <f t="shared" si="2"/>
        <v>5.7142857142857144</v>
      </c>
      <c r="Q38">
        <f t="shared" si="3"/>
        <v>1.3149387892824329</v>
      </c>
    </row>
    <row r="39" spans="1:17" x14ac:dyDescent="0.3">
      <c r="A39" s="6">
        <v>44</v>
      </c>
      <c r="B39" s="3">
        <v>7</v>
      </c>
      <c r="C39" s="3">
        <v>28</v>
      </c>
      <c r="D39" s="3">
        <v>25</v>
      </c>
      <c r="E39">
        <v>21.807060704944099</v>
      </c>
      <c r="F39" s="30">
        <f t="shared" si="0"/>
        <v>1.2461177545682343</v>
      </c>
      <c r="K39" s="3">
        <v>7</v>
      </c>
      <c r="L39" s="3">
        <v>15</v>
      </c>
      <c r="M39" s="3">
        <v>25</v>
      </c>
      <c r="N39">
        <v>21.807060704944099</v>
      </c>
      <c r="O39" s="30">
        <f t="shared" si="1"/>
        <v>1.2461177545682343</v>
      </c>
      <c r="P39" s="32">
        <f t="shared" si="2"/>
        <v>5.7142857142857144</v>
      </c>
      <c r="Q39">
        <f t="shared" si="3"/>
        <v>1.4538040469962732</v>
      </c>
    </row>
    <row r="40" spans="1:17" x14ac:dyDescent="0.3">
      <c r="A40" s="6">
        <v>47</v>
      </c>
      <c r="B40" s="3">
        <v>8</v>
      </c>
      <c r="C40" s="3">
        <v>31</v>
      </c>
      <c r="D40" s="3">
        <v>25</v>
      </c>
      <c r="E40">
        <v>31.39693278811734</v>
      </c>
      <c r="F40" s="30">
        <f t="shared" si="0"/>
        <v>1.569846639405867</v>
      </c>
      <c r="K40" s="3">
        <v>8</v>
      </c>
      <c r="L40" s="3">
        <v>31</v>
      </c>
      <c r="M40" s="3">
        <v>25</v>
      </c>
      <c r="N40">
        <v>31.39693278811734</v>
      </c>
      <c r="O40" s="30">
        <f t="shared" si="1"/>
        <v>1.569846639405867</v>
      </c>
      <c r="P40" s="32">
        <f t="shared" si="2"/>
        <v>5</v>
      </c>
      <c r="Q40">
        <f t="shared" si="3"/>
        <v>1.0128042834876561</v>
      </c>
    </row>
    <row r="41" spans="1:17" x14ac:dyDescent="0.3">
      <c r="A41" s="6">
        <v>48</v>
      </c>
      <c r="B41" s="3">
        <v>7</v>
      </c>
      <c r="C41" s="3">
        <v>34</v>
      </c>
      <c r="D41" s="3">
        <v>25</v>
      </c>
      <c r="E41">
        <v>26.737204545251952</v>
      </c>
      <c r="F41" s="30">
        <f t="shared" si="0"/>
        <v>1.5278402597286829</v>
      </c>
      <c r="K41" s="3">
        <v>7</v>
      </c>
      <c r="L41" s="3">
        <v>24</v>
      </c>
      <c r="M41" s="3">
        <v>25</v>
      </c>
      <c r="N41">
        <v>26.737204545251952</v>
      </c>
      <c r="O41" s="30">
        <f t="shared" si="1"/>
        <v>1.5278402597286829</v>
      </c>
      <c r="P41" s="32">
        <f t="shared" si="2"/>
        <v>5.7142857142857144</v>
      </c>
      <c r="Q41">
        <f t="shared" si="3"/>
        <v>1.1140501893854979</v>
      </c>
    </row>
    <row r="42" spans="1:17" x14ac:dyDescent="0.3">
      <c r="A42" s="6">
        <v>49</v>
      </c>
      <c r="B42" s="3">
        <v>7</v>
      </c>
      <c r="C42" s="3">
        <v>34</v>
      </c>
      <c r="D42" s="3">
        <v>25</v>
      </c>
      <c r="E42">
        <v>34.227463868812833</v>
      </c>
      <c r="F42" s="30">
        <f t="shared" si="0"/>
        <v>1.9558550782178763</v>
      </c>
      <c r="K42" s="3">
        <v>7</v>
      </c>
      <c r="L42" s="3">
        <v>34</v>
      </c>
      <c r="M42" s="3">
        <v>25</v>
      </c>
      <c r="N42">
        <v>34.227463868812833</v>
      </c>
      <c r="O42" s="30">
        <f t="shared" si="1"/>
        <v>1.9558550782178763</v>
      </c>
      <c r="P42" s="32">
        <f t="shared" si="2"/>
        <v>5.7142857142857144</v>
      </c>
      <c r="Q42">
        <f t="shared" si="3"/>
        <v>1.0066901137886128</v>
      </c>
    </row>
    <row r="43" spans="1:17" x14ac:dyDescent="0.3">
      <c r="A43" s="6">
        <v>50</v>
      </c>
      <c r="B43" s="3">
        <v>8</v>
      </c>
      <c r="C43" s="3">
        <v>34</v>
      </c>
      <c r="D43" s="3">
        <v>25</v>
      </c>
      <c r="E43">
        <v>22.45441376565817</v>
      </c>
      <c r="F43" s="30">
        <f t="shared" si="0"/>
        <v>1.1227206882829086</v>
      </c>
      <c r="K43" s="3">
        <v>8</v>
      </c>
      <c r="L43" s="3">
        <v>22</v>
      </c>
      <c r="M43" s="3">
        <v>25</v>
      </c>
      <c r="N43">
        <v>22.45441376565817</v>
      </c>
      <c r="O43" s="30">
        <f t="shared" si="1"/>
        <v>1.1227206882829086</v>
      </c>
      <c r="P43" s="32">
        <f t="shared" si="2"/>
        <v>5</v>
      </c>
      <c r="Q43">
        <f t="shared" si="3"/>
        <v>1.0206551711662806</v>
      </c>
    </row>
    <row r="44" spans="1:17" x14ac:dyDescent="0.3">
      <c r="A44" s="6">
        <v>51</v>
      </c>
      <c r="B44" s="3">
        <v>8</v>
      </c>
      <c r="C44" s="3">
        <v>37</v>
      </c>
      <c r="D44" s="3">
        <v>25</v>
      </c>
      <c r="E44">
        <v>48.504394070310362</v>
      </c>
      <c r="F44" s="30">
        <f t="shared" si="0"/>
        <v>2.4252197035155181</v>
      </c>
      <c r="K44" s="3">
        <v>8</v>
      </c>
      <c r="L44" s="3">
        <v>37</v>
      </c>
      <c r="M44" s="3">
        <v>25</v>
      </c>
      <c r="N44">
        <v>48.504394070310362</v>
      </c>
      <c r="O44" s="30">
        <f t="shared" si="1"/>
        <v>2.4252197035155181</v>
      </c>
      <c r="P44" s="32">
        <f t="shared" si="2"/>
        <v>5</v>
      </c>
      <c r="Q44">
        <f t="shared" si="3"/>
        <v>1.3109295694678476</v>
      </c>
    </row>
    <row r="45" spans="1:17" x14ac:dyDescent="0.3">
      <c r="A45" s="6">
        <v>52</v>
      </c>
      <c r="B45" s="3">
        <v>8</v>
      </c>
      <c r="C45" s="3">
        <v>46</v>
      </c>
      <c r="D45" s="3">
        <v>25</v>
      </c>
      <c r="E45">
        <v>37.85615801448764</v>
      </c>
      <c r="F45" s="30">
        <f t="shared" si="0"/>
        <v>1.8928079007243821</v>
      </c>
      <c r="K45" s="3">
        <v>8</v>
      </c>
      <c r="L45" s="3">
        <v>23</v>
      </c>
      <c r="M45" s="3">
        <v>25</v>
      </c>
      <c r="N45">
        <v>37.85615801448764</v>
      </c>
      <c r="O45" s="30">
        <f t="shared" si="1"/>
        <v>1.8928079007243821</v>
      </c>
      <c r="P45" s="32">
        <f t="shared" si="2"/>
        <v>5</v>
      </c>
      <c r="Q45">
        <f t="shared" si="3"/>
        <v>1.6459199136733758</v>
      </c>
    </row>
    <row r="46" spans="1:17" x14ac:dyDescent="0.3">
      <c r="A46" s="6">
        <v>53</v>
      </c>
      <c r="B46" s="3">
        <v>7</v>
      </c>
      <c r="C46" s="3">
        <v>26</v>
      </c>
      <c r="D46" s="3">
        <v>25</v>
      </c>
      <c r="E46">
        <v>7.7486487592701261</v>
      </c>
      <c r="F46" s="30">
        <f t="shared" si="0"/>
        <v>0.4427799291011501</v>
      </c>
      <c r="K46" s="3">
        <v>7</v>
      </c>
      <c r="L46" s="3">
        <v>14</v>
      </c>
      <c r="M46" s="3">
        <v>25</v>
      </c>
      <c r="N46">
        <v>7.7486487592701261</v>
      </c>
      <c r="O46" s="30">
        <f t="shared" si="1"/>
        <v>0.4427799291011501</v>
      </c>
      <c r="P46" s="32">
        <f t="shared" si="2"/>
        <v>5.7142857142857144</v>
      </c>
      <c r="Q46">
        <f t="shared" si="3"/>
        <v>0.55347491137643756</v>
      </c>
    </row>
    <row r="47" spans="1:17" x14ac:dyDescent="0.3">
      <c r="A47" s="6">
        <v>54</v>
      </c>
      <c r="B47" s="3">
        <v>7</v>
      </c>
      <c r="C47" s="3">
        <v>28</v>
      </c>
      <c r="D47" s="3">
        <v>25</v>
      </c>
      <c r="E47">
        <v>28.648538810448418</v>
      </c>
      <c r="F47" s="30">
        <f t="shared" si="0"/>
        <v>1.6370593605970525</v>
      </c>
      <c r="K47" s="3">
        <v>7</v>
      </c>
      <c r="L47" s="3">
        <v>28</v>
      </c>
      <c r="M47" s="3">
        <v>25</v>
      </c>
      <c r="N47">
        <v>28.648538810448418</v>
      </c>
      <c r="O47" s="30">
        <f t="shared" si="1"/>
        <v>1.6370593605970525</v>
      </c>
      <c r="P47" s="32">
        <f t="shared" si="2"/>
        <v>5.7142857142857144</v>
      </c>
      <c r="Q47">
        <f t="shared" si="3"/>
        <v>1.0231621003731577</v>
      </c>
    </row>
    <row r="48" spans="1:17" x14ac:dyDescent="0.3">
      <c r="A48" s="6">
        <v>55</v>
      </c>
      <c r="B48" s="3">
        <v>9</v>
      </c>
      <c r="C48" s="3">
        <v>32</v>
      </c>
      <c r="D48" s="3">
        <v>25</v>
      </c>
      <c r="E48">
        <v>53.311797408444768</v>
      </c>
      <c r="F48" s="30">
        <f t="shared" si="0"/>
        <v>2.3694132181531011</v>
      </c>
      <c r="K48" s="3">
        <v>9</v>
      </c>
      <c r="L48" s="3">
        <v>32</v>
      </c>
      <c r="M48" s="3">
        <v>25</v>
      </c>
      <c r="N48">
        <v>53.311797408444768</v>
      </c>
      <c r="O48" s="30">
        <f t="shared" si="1"/>
        <v>2.3694132181531011</v>
      </c>
      <c r="P48" s="32">
        <f t="shared" si="2"/>
        <v>4.4444444444444455</v>
      </c>
      <c r="Q48">
        <f t="shared" si="3"/>
        <v>1.665993669013899</v>
      </c>
    </row>
    <row r="49" spans="1:17" x14ac:dyDescent="0.3">
      <c r="A49" s="6">
        <v>56</v>
      </c>
      <c r="B49" s="3">
        <v>11</v>
      </c>
      <c r="C49" s="3">
        <v>52</v>
      </c>
      <c r="D49" s="3">
        <v>35</v>
      </c>
      <c r="E49">
        <v>63.213143818074023</v>
      </c>
      <c r="F49" s="30">
        <f t="shared" si="0"/>
        <v>1.6418998394304942</v>
      </c>
      <c r="K49" s="3">
        <v>11</v>
      </c>
      <c r="L49" s="3">
        <v>52</v>
      </c>
      <c r="M49" s="3">
        <v>35</v>
      </c>
      <c r="N49">
        <v>63.213143818074023</v>
      </c>
      <c r="O49" s="30">
        <f t="shared" si="1"/>
        <v>1.6418998394304942</v>
      </c>
      <c r="P49" s="32">
        <f t="shared" si="2"/>
        <v>2.5974025974025974</v>
      </c>
      <c r="Q49">
        <f t="shared" si="3"/>
        <v>1.2156373811168082</v>
      </c>
    </row>
    <row r="50" spans="1:17" x14ac:dyDescent="0.3">
      <c r="A50" s="6">
        <v>57</v>
      </c>
      <c r="B50" s="3">
        <v>12</v>
      </c>
      <c r="C50" s="3">
        <v>68</v>
      </c>
      <c r="D50" s="3">
        <v>25</v>
      </c>
      <c r="E50">
        <v>54.756875258315254</v>
      </c>
      <c r="F50" s="30">
        <f t="shared" si="0"/>
        <v>1.8252291752771752</v>
      </c>
      <c r="K50" s="3">
        <v>12</v>
      </c>
      <c r="L50" s="3">
        <v>35</v>
      </c>
      <c r="M50" s="3">
        <v>25</v>
      </c>
      <c r="N50">
        <v>54.756875258315254</v>
      </c>
      <c r="O50" s="30">
        <f t="shared" si="1"/>
        <v>1.8252291752771752</v>
      </c>
      <c r="P50" s="32">
        <f t="shared" si="2"/>
        <v>3.3333333333333335</v>
      </c>
      <c r="Q50">
        <f t="shared" si="3"/>
        <v>1.5644821502375788</v>
      </c>
    </row>
    <row r="51" spans="1:17" x14ac:dyDescent="0.3">
      <c r="A51" s="6">
        <v>58</v>
      </c>
      <c r="B51" s="3">
        <v>11</v>
      </c>
      <c r="C51" s="3">
        <v>75</v>
      </c>
      <c r="D51" s="3">
        <v>25</v>
      </c>
      <c r="E51">
        <v>54.223237803241005</v>
      </c>
      <c r="F51" s="30">
        <f t="shared" si="0"/>
        <v>1.9717541019360363</v>
      </c>
      <c r="K51" s="3">
        <v>11</v>
      </c>
      <c r="L51" s="3">
        <v>37</v>
      </c>
      <c r="M51" s="3">
        <v>25</v>
      </c>
      <c r="N51">
        <v>54.223237803241005</v>
      </c>
      <c r="O51" s="30">
        <f t="shared" si="1"/>
        <v>1.9717541019360363</v>
      </c>
      <c r="P51" s="32">
        <f t="shared" si="2"/>
        <v>3.6363636363636362</v>
      </c>
      <c r="Q51">
        <f t="shared" si="3"/>
        <v>1.4654929136011083</v>
      </c>
    </row>
    <row r="52" spans="1:17" x14ac:dyDescent="0.3">
      <c r="A52" s="6">
        <v>59</v>
      </c>
      <c r="B52" s="3">
        <v>9</v>
      </c>
      <c r="C52" s="3">
        <v>46</v>
      </c>
      <c r="D52" s="3">
        <v>25</v>
      </c>
      <c r="E52">
        <v>72.450985125070332</v>
      </c>
      <c r="F52" s="30">
        <f t="shared" si="0"/>
        <v>3.2200437833364592</v>
      </c>
      <c r="K52" s="3">
        <v>9</v>
      </c>
      <c r="L52" s="3">
        <v>46</v>
      </c>
      <c r="M52" s="3">
        <v>25</v>
      </c>
      <c r="N52">
        <v>72.450985125070332</v>
      </c>
      <c r="O52" s="30">
        <f t="shared" si="1"/>
        <v>3.2200437833364592</v>
      </c>
      <c r="P52" s="32">
        <f t="shared" si="2"/>
        <v>4.4444444444444446</v>
      </c>
      <c r="Q52">
        <f t="shared" si="3"/>
        <v>1.5750214157623985</v>
      </c>
    </row>
    <row r="53" spans="1:17" x14ac:dyDescent="0.3">
      <c r="A53" s="6">
        <v>60</v>
      </c>
      <c r="B53" s="3">
        <v>7</v>
      </c>
      <c r="C53" s="3">
        <v>26</v>
      </c>
      <c r="D53" s="3">
        <v>25</v>
      </c>
      <c r="E53">
        <v>245.33686514298952</v>
      </c>
      <c r="F53" s="30">
        <f>(E53*10)/(D53*B53)</f>
        <v>14.019249436742259</v>
      </c>
      <c r="K53" s="3">
        <v>16</v>
      </c>
      <c r="L53" s="3">
        <v>26</v>
      </c>
      <c r="M53" s="3">
        <v>25</v>
      </c>
      <c r="N53">
        <v>245.33686514298952</v>
      </c>
      <c r="O53" s="30">
        <f>(N53*10)/(M53*K53)</f>
        <v>6.1334216285747383</v>
      </c>
      <c r="P53" s="32">
        <f t="shared" si="2"/>
        <v>2.5</v>
      </c>
      <c r="Q53">
        <f t="shared" si="3"/>
        <v>9.4360332747303666</v>
      </c>
    </row>
    <row r="54" spans="1:17" x14ac:dyDescent="0.3">
      <c r="A54" s="6">
        <v>62</v>
      </c>
      <c r="B54" s="3">
        <v>8</v>
      </c>
      <c r="C54" s="3">
        <v>34</v>
      </c>
      <c r="D54" s="3">
        <v>25</v>
      </c>
      <c r="E54">
        <v>18.56795155802028</v>
      </c>
      <c r="F54" s="30">
        <f t="shared" si="0"/>
        <v>0.92839757790101407</v>
      </c>
      <c r="K54" s="3">
        <v>8</v>
      </c>
      <c r="L54" s="3">
        <v>18</v>
      </c>
      <c r="M54" s="3">
        <v>25</v>
      </c>
      <c r="N54">
        <v>18.56795155802028</v>
      </c>
      <c r="O54" s="30">
        <f t="shared" ref="O54:O63" si="4">(N54*10)/(M54*K54)</f>
        <v>0.92839757790101407</v>
      </c>
      <c r="P54" s="32">
        <f t="shared" si="2"/>
        <v>5</v>
      </c>
      <c r="Q54">
        <f t="shared" si="3"/>
        <v>1.03155286433446</v>
      </c>
    </row>
    <row r="55" spans="1:17" x14ac:dyDescent="0.3">
      <c r="A55" s="6">
        <v>63</v>
      </c>
      <c r="B55" s="3">
        <v>8</v>
      </c>
      <c r="C55" s="3">
        <v>27</v>
      </c>
      <c r="D55" s="3">
        <v>15</v>
      </c>
      <c r="E55">
        <v>15.524322939086787</v>
      </c>
      <c r="F55" s="30">
        <f t="shared" si="0"/>
        <v>1.2936935782572323</v>
      </c>
      <c r="K55" s="3">
        <v>8</v>
      </c>
      <c r="L55" s="3">
        <v>14</v>
      </c>
      <c r="M55" s="3">
        <v>15</v>
      </c>
      <c r="N55">
        <v>15.524322939086787</v>
      </c>
      <c r="O55" s="30">
        <f t="shared" si="4"/>
        <v>1.2936935782572323</v>
      </c>
      <c r="P55" s="32">
        <f t="shared" si="2"/>
        <v>8.3333333333333339</v>
      </c>
      <c r="Q55">
        <f t="shared" si="3"/>
        <v>1.1088802099347705</v>
      </c>
    </row>
    <row r="56" spans="1:17" x14ac:dyDescent="0.3">
      <c r="A56" s="6">
        <v>64</v>
      </c>
      <c r="B56" s="3">
        <v>9</v>
      </c>
      <c r="C56" s="3">
        <v>34</v>
      </c>
      <c r="D56" s="3">
        <v>25</v>
      </c>
      <c r="E56">
        <v>33.437715300728357</v>
      </c>
      <c r="F56" s="30">
        <f t="shared" si="0"/>
        <v>1.4861206800323716</v>
      </c>
      <c r="K56" s="3">
        <v>9</v>
      </c>
      <c r="L56" s="3">
        <v>14</v>
      </c>
      <c r="M56" s="3">
        <v>25</v>
      </c>
      <c r="N56">
        <v>33.437715300728357</v>
      </c>
      <c r="O56" s="30">
        <f t="shared" si="4"/>
        <v>1.4861206800323716</v>
      </c>
      <c r="P56" s="32">
        <f t="shared" si="2"/>
        <v>4.4444444444444455</v>
      </c>
      <c r="Q56">
        <f t="shared" si="3"/>
        <v>2.388408235766311</v>
      </c>
    </row>
    <row r="57" spans="1:17" x14ac:dyDescent="0.3">
      <c r="A57" s="6">
        <v>65</v>
      </c>
      <c r="B57" s="3">
        <v>7</v>
      </c>
      <c r="C57" s="3">
        <v>26</v>
      </c>
      <c r="D57" s="3">
        <v>25</v>
      </c>
      <c r="E57">
        <v>43.318109353684939</v>
      </c>
      <c r="F57" s="30">
        <f t="shared" si="0"/>
        <v>2.4753205344962823</v>
      </c>
      <c r="K57" s="3">
        <v>7</v>
      </c>
      <c r="L57" s="3">
        <v>26</v>
      </c>
      <c r="M57" s="3">
        <v>25</v>
      </c>
      <c r="N57">
        <v>43.318109353684939</v>
      </c>
      <c r="O57" s="30">
        <f t="shared" si="4"/>
        <v>2.4753205344962823</v>
      </c>
      <c r="P57" s="32">
        <f t="shared" si="2"/>
        <v>5.7142857142857144</v>
      </c>
      <c r="Q57">
        <f t="shared" si="3"/>
        <v>1.6660811289878823</v>
      </c>
    </row>
    <row r="58" spans="1:17" x14ac:dyDescent="0.3">
      <c r="A58" s="6">
        <v>66</v>
      </c>
      <c r="B58" s="3">
        <v>8</v>
      </c>
      <c r="C58" s="3">
        <v>28</v>
      </c>
      <c r="D58" s="3">
        <v>25</v>
      </c>
      <c r="E58">
        <v>22.8687559309429</v>
      </c>
      <c r="F58" s="30">
        <f t="shared" si="0"/>
        <v>1.1434377965471449</v>
      </c>
      <c r="K58" s="3">
        <v>8</v>
      </c>
      <c r="L58" s="3">
        <v>16</v>
      </c>
      <c r="M58" s="3">
        <v>25</v>
      </c>
      <c r="N58">
        <v>22.8687559309429</v>
      </c>
      <c r="O58" s="30">
        <f t="shared" si="4"/>
        <v>1.1434377965471449</v>
      </c>
      <c r="P58" s="32">
        <f t="shared" si="2"/>
        <v>5</v>
      </c>
      <c r="Q58">
        <f t="shared" si="3"/>
        <v>1.4292972456839312</v>
      </c>
    </row>
    <row r="59" spans="1:17" x14ac:dyDescent="0.3">
      <c r="A59" s="6">
        <v>67</v>
      </c>
      <c r="B59" s="3">
        <v>9</v>
      </c>
      <c r="C59" s="3">
        <v>42</v>
      </c>
      <c r="D59" s="3">
        <v>25</v>
      </c>
      <c r="E59">
        <v>90.928661273739607</v>
      </c>
      <c r="F59" s="30">
        <f t="shared" si="0"/>
        <v>4.0412738343884271</v>
      </c>
      <c r="K59" s="3">
        <v>9</v>
      </c>
      <c r="L59" s="3">
        <v>42</v>
      </c>
      <c r="M59" s="3">
        <v>25</v>
      </c>
      <c r="N59">
        <v>90.928661273739607</v>
      </c>
      <c r="O59" s="30">
        <f t="shared" si="4"/>
        <v>4.0412738343884271</v>
      </c>
      <c r="P59" s="32">
        <f t="shared" si="2"/>
        <v>4.4444444444444446</v>
      </c>
      <c r="Q59">
        <f t="shared" si="3"/>
        <v>2.1649681255652289</v>
      </c>
    </row>
    <row r="60" spans="1:17" x14ac:dyDescent="0.3">
      <c r="A60" s="6">
        <v>68</v>
      </c>
      <c r="B60" s="3">
        <v>8</v>
      </c>
      <c r="C60" s="3">
        <v>32</v>
      </c>
      <c r="D60" s="3">
        <v>25</v>
      </c>
      <c r="E60">
        <v>22.859234427907012</v>
      </c>
      <c r="F60" s="30">
        <f t="shared" si="0"/>
        <v>1.1429617213953507</v>
      </c>
      <c r="K60" s="3">
        <v>8</v>
      </c>
      <c r="L60" s="3">
        <v>16</v>
      </c>
      <c r="M60" s="3">
        <v>25</v>
      </c>
      <c r="N60">
        <v>22.859234427907012</v>
      </c>
      <c r="O60" s="30">
        <f t="shared" si="4"/>
        <v>1.1429617213953507</v>
      </c>
      <c r="P60" s="32">
        <f t="shared" si="2"/>
        <v>5</v>
      </c>
      <c r="Q60">
        <f t="shared" si="3"/>
        <v>1.4287021517441882</v>
      </c>
    </row>
    <row r="61" spans="1:17" x14ac:dyDescent="0.3">
      <c r="A61" s="6">
        <v>69</v>
      </c>
      <c r="B61" s="3">
        <v>9</v>
      </c>
      <c r="C61" s="3">
        <v>52</v>
      </c>
      <c r="D61" s="3">
        <v>25</v>
      </c>
      <c r="E61">
        <v>102.09175472369949</v>
      </c>
      <c r="F61" s="30">
        <f t="shared" si="0"/>
        <v>4.5374113210533116</v>
      </c>
      <c r="K61" s="3">
        <v>9</v>
      </c>
      <c r="L61" s="3">
        <v>52</v>
      </c>
      <c r="M61" s="3">
        <v>25</v>
      </c>
      <c r="N61">
        <v>102.09175472369949</v>
      </c>
      <c r="O61" s="30">
        <f t="shared" si="4"/>
        <v>4.5374113210533116</v>
      </c>
      <c r="P61" s="32">
        <f t="shared" si="2"/>
        <v>4.4444444444444455</v>
      </c>
      <c r="Q61">
        <f t="shared" si="3"/>
        <v>1.9633029754557596</v>
      </c>
    </row>
    <row r="62" spans="1:17" x14ac:dyDescent="0.3">
      <c r="A62" s="6">
        <v>70</v>
      </c>
      <c r="B62" s="3">
        <v>7</v>
      </c>
      <c r="C62" s="3">
        <v>28</v>
      </c>
      <c r="D62" s="3">
        <v>25</v>
      </c>
      <c r="E62">
        <v>38.382632333802938</v>
      </c>
      <c r="F62" s="30">
        <f t="shared" si="0"/>
        <v>2.193293276217311</v>
      </c>
      <c r="K62" s="3">
        <v>7</v>
      </c>
      <c r="L62" s="3">
        <v>28</v>
      </c>
      <c r="M62" s="3">
        <v>25</v>
      </c>
      <c r="N62">
        <v>38.382632333802938</v>
      </c>
      <c r="O62" s="30">
        <f t="shared" si="4"/>
        <v>2.193293276217311</v>
      </c>
      <c r="P62" s="32">
        <f t="shared" si="2"/>
        <v>5.7142857142857144</v>
      </c>
      <c r="Q62">
        <f t="shared" si="3"/>
        <v>1.3708082976358191</v>
      </c>
    </row>
    <row r="63" spans="1:17" x14ac:dyDescent="0.3">
      <c r="A63" s="6">
        <v>73</v>
      </c>
      <c r="B63" s="3">
        <v>9</v>
      </c>
      <c r="C63" s="3">
        <v>64</v>
      </c>
      <c r="D63" s="3">
        <v>25</v>
      </c>
      <c r="E63">
        <v>83.204062540069472</v>
      </c>
      <c r="F63" s="30">
        <f t="shared" si="0"/>
        <v>3.6979583351141985</v>
      </c>
      <c r="K63" s="3">
        <v>9</v>
      </c>
      <c r="L63" s="3">
        <v>64</v>
      </c>
      <c r="M63" s="3">
        <v>25</v>
      </c>
      <c r="N63">
        <v>83.204062540069472</v>
      </c>
      <c r="O63" s="30">
        <f t="shared" si="4"/>
        <v>3.6979583351141985</v>
      </c>
      <c r="P63" s="32">
        <f t="shared" si="2"/>
        <v>4.4444444444444438</v>
      </c>
      <c r="Q63">
        <f t="shared" si="3"/>
        <v>1.3000634771885855</v>
      </c>
    </row>
    <row r="64" spans="1:17" x14ac:dyDescent="0.3">
      <c r="A64" s="6" t="s">
        <v>23</v>
      </c>
      <c r="B64" s="3">
        <v>630</v>
      </c>
      <c r="C64" s="3">
        <v>2659</v>
      </c>
      <c r="D64" s="3">
        <v>40</v>
      </c>
    </row>
    <row r="73" spans="2:7" ht="15" thickBot="1" x14ac:dyDescent="0.35"/>
    <row r="74" spans="2:7" ht="54" customHeight="1" thickBot="1" x14ac:dyDescent="0.35">
      <c r="B74" s="71" t="s">
        <v>117</v>
      </c>
      <c r="C74" s="73" t="s">
        <v>118</v>
      </c>
      <c r="D74" s="74"/>
      <c r="E74" s="75"/>
      <c r="F74" s="71" t="s">
        <v>119</v>
      </c>
      <c r="G74" s="71" t="s">
        <v>120</v>
      </c>
    </row>
    <row r="75" spans="2:7" ht="15" thickBot="1" x14ac:dyDescent="0.35">
      <c r="B75" s="72"/>
      <c r="C75" s="60" t="s">
        <v>111</v>
      </c>
      <c r="D75" s="60" t="s">
        <v>121</v>
      </c>
      <c r="E75" s="60" t="s">
        <v>122</v>
      </c>
      <c r="F75" s="72"/>
      <c r="G75" s="72"/>
    </row>
    <row r="76" spans="2:7" ht="15" thickBot="1" x14ac:dyDescent="0.35">
      <c r="B76" s="6">
        <v>1</v>
      </c>
      <c r="C76" s="61" t="s">
        <v>123</v>
      </c>
      <c r="D76" s="62" t="s">
        <v>81</v>
      </c>
      <c r="E76" s="63"/>
      <c r="F76" s="64">
        <v>2.2191120177776833</v>
      </c>
      <c r="G76" s="63"/>
    </row>
    <row r="77" spans="2:7" ht="15" thickBot="1" x14ac:dyDescent="0.35">
      <c r="B77" s="6">
        <v>2</v>
      </c>
      <c r="C77" s="62" t="s">
        <v>123</v>
      </c>
      <c r="D77" s="62" t="s">
        <v>81</v>
      </c>
      <c r="E77" s="63"/>
      <c r="F77" s="64">
        <v>1.223005648299579</v>
      </c>
      <c r="G77" s="63"/>
    </row>
    <row r="78" spans="2:7" ht="15" thickBot="1" x14ac:dyDescent="0.35">
      <c r="B78" s="6">
        <v>4</v>
      </c>
      <c r="C78" s="62" t="s">
        <v>123</v>
      </c>
      <c r="D78" s="62" t="s">
        <v>81</v>
      </c>
      <c r="E78" s="63"/>
      <c r="F78" s="64">
        <v>1.7497825189715603</v>
      </c>
      <c r="G78" s="63"/>
    </row>
    <row r="79" spans="2:7" ht="15" thickBot="1" x14ac:dyDescent="0.35">
      <c r="B79" s="6">
        <v>5</v>
      </c>
      <c r="C79" s="62" t="s">
        <v>123</v>
      </c>
      <c r="D79" s="62" t="s">
        <v>81</v>
      </c>
      <c r="E79" s="63"/>
      <c r="F79" s="64">
        <v>5.340868844909183</v>
      </c>
      <c r="G79" s="63"/>
    </row>
    <row r="80" spans="2:7" ht="15" thickBot="1" x14ac:dyDescent="0.35">
      <c r="B80" s="6">
        <v>6</v>
      </c>
      <c r="C80" s="62" t="s">
        <v>123</v>
      </c>
      <c r="D80" s="62" t="s">
        <v>81</v>
      </c>
      <c r="E80" s="63"/>
      <c r="F80" s="64">
        <v>1.562459440103702</v>
      </c>
      <c r="G80" s="63"/>
    </row>
    <row r="81" spans="2:7" ht="15" thickBot="1" x14ac:dyDescent="0.35">
      <c r="B81" s="6">
        <v>7</v>
      </c>
      <c r="C81" s="62" t="s">
        <v>123</v>
      </c>
      <c r="D81" s="62" t="s">
        <v>81</v>
      </c>
      <c r="E81" s="63"/>
      <c r="F81" s="64">
        <v>4.5757459592477794</v>
      </c>
      <c r="G81" s="63"/>
    </row>
    <row r="82" spans="2:7" ht="15" thickBot="1" x14ac:dyDescent="0.35">
      <c r="B82" s="6">
        <v>8</v>
      </c>
      <c r="C82" s="62" t="s">
        <v>123</v>
      </c>
      <c r="D82" s="62" t="s">
        <v>81</v>
      </c>
      <c r="E82" s="63"/>
      <c r="F82" s="64">
        <v>1.0134365741252052</v>
      </c>
      <c r="G82" s="63"/>
    </row>
    <row r="83" spans="2:7" ht="15" thickBot="1" x14ac:dyDescent="0.35">
      <c r="B83" s="6">
        <v>9</v>
      </c>
      <c r="C83" s="62" t="s">
        <v>123</v>
      </c>
      <c r="D83" s="62" t="s">
        <v>81</v>
      </c>
      <c r="E83" s="63"/>
      <c r="F83" s="64">
        <v>3.537192208149353</v>
      </c>
      <c r="G83" s="63"/>
    </row>
    <row r="84" spans="2:7" ht="15" thickBot="1" x14ac:dyDescent="0.35">
      <c r="B84" s="6">
        <v>11</v>
      </c>
      <c r="C84" s="62" t="s">
        <v>123</v>
      </c>
      <c r="D84" s="62" t="s">
        <v>81</v>
      </c>
      <c r="E84" s="63"/>
      <c r="F84" s="64">
        <v>2.8416603164641918</v>
      </c>
      <c r="G84" s="63"/>
    </row>
    <row r="85" spans="2:7" ht="15" thickBot="1" x14ac:dyDescent="0.35">
      <c r="B85" s="6">
        <v>13</v>
      </c>
      <c r="C85" s="62" t="s">
        <v>123</v>
      </c>
      <c r="D85" s="62" t="s">
        <v>81</v>
      </c>
      <c r="E85" s="63"/>
      <c r="F85" s="64">
        <v>2.2811470728005379</v>
      </c>
      <c r="G85" s="63"/>
    </row>
    <row r="86" spans="2:7" ht="15" thickBot="1" x14ac:dyDescent="0.35">
      <c r="B86" s="6">
        <v>14</v>
      </c>
      <c r="C86" s="62" t="s">
        <v>123</v>
      </c>
      <c r="D86" s="62" t="s">
        <v>81</v>
      </c>
      <c r="E86" s="63"/>
      <c r="F86" s="64">
        <v>2.8557231219246288</v>
      </c>
      <c r="G86" s="63"/>
    </row>
    <row r="87" spans="2:7" ht="15" thickBot="1" x14ac:dyDescent="0.35">
      <c r="B87" s="6">
        <v>15</v>
      </c>
      <c r="C87" s="62" t="s">
        <v>123</v>
      </c>
      <c r="D87" s="62" t="s">
        <v>81</v>
      </c>
      <c r="E87" s="63"/>
      <c r="F87" s="64">
        <v>1.6924521262425607</v>
      </c>
      <c r="G87" s="63"/>
    </row>
    <row r="88" spans="2:7" ht="15" thickBot="1" x14ac:dyDescent="0.35">
      <c r="B88" s="6">
        <v>16</v>
      </c>
      <c r="C88" s="62" t="s">
        <v>123</v>
      </c>
      <c r="D88" s="62" t="s">
        <v>81</v>
      </c>
      <c r="E88" s="63"/>
      <c r="F88" s="64">
        <v>2.8653756879045629</v>
      </c>
      <c r="G88" s="63"/>
    </row>
    <row r="89" spans="2:7" ht="15" thickBot="1" x14ac:dyDescent="0.35">
      <c r="B89" s="6">
        <v>17</v>
      </c>
      <c r="C89" s="62" t="s">
        <v>123</v>
      </c>
      <c r="D89" s="62" t="s">
        <v>81</v>
      </c>
      <c r="E89" s="63"/>
      <c r="F89" s="64">
        <v>2.61971909276699</v>
      </c>
      <c r="G89" s="63"/>
    </row>
    <row r="90" spans="2:7" ht="15" thickBot="1" x14ac:dyDescent="0.35">
      <c r="B90" s="6">
        <v>18</v>
      </c>
      <c r="C90" s="62" t="s">
        <v>123</v>
      </c>
      <c r="D90" s="62" t="s">
        <v>81</v>
      </c>
      <c r="E90" s="63"/>
      <c r="F90" s="64">
        <v>4.3768979670196142</v>
      </c>
      <c r="G90" s="63"/>
    </row>
    <row r="91" spans="2:7" ht="15" thickBot="1" x14ac:dyDescent="0.35">
      <c r="B91" s="6">
        <v>19</v>
      </c>
      <c r="C91" s="62" t="s">
        <v>123</v>
      </c>
      <c r="D91" s="62" t="s">
        <v>81</v>
      </c>
      <c r="E91" s="63"/>
      <c r="F91" s="64">
        <v>1.2034169683716198</v>
      </c>
      <c r="G91" s="63"/>
    </row>
    <row r="92" spans="2:7" ht="15" thickBot="1" x14ac:dyDescent="0.35">
      <c r="B92" s="6">
        <v>20</v>
      </c>
      <c r="C92" s="62" t="s">
        <v>123</v>
      </c>
      <c r="D92" s="62" t="s">
        <v>81</v>
      </c>
      <c r="E92" s="63"/>
      <c r="F92" s="64">
        <v>5.0147140081201567</v>
      </c>
      <c r="G92" s="63"/>
    </row>
    <row r="93" spans="2:7" ht="15" thickBot="1" x14ac:dyDescent="0.35">
      <c r="B93" s="6">
        <v>21</v>
      </c>
      <c r="C93" s="62" t="s">
        <v>123</v>
      </c>
      <c r="D93" s="62" t="s">
        <v>81</v>
      </c>
      <c r="E93" s="63"/>
      <c r="F93" s="64">
        <v>1.1409258329691163</v>
      </c>
      <c r="G93" s="63"/>
    </row>
    <row r="94" spans="2:7" ht="15" thickBot="1" x14ac:dyDescent="0.35">
      <c r="B94" s="6">
        <v>22</v>
      </c>
      <c r="C94" s="62" t="s">
        <v>123</v>
      </c>
      <c r="D94" s="62" t="s">
        <v>81</v>
      </c>
      <c r="E94" s="63"/>
      <c r="F94" s="64">
        <v>1.9549982127561147</v>
      </c>
      <c r="G94" s="63"/>
    </row>
    <row r="95" spans="2:7" ht="15" thickBot="1" x14ac:dyDescent="0.35">
      <c r="B95" s="6">
        <v>23</v>
      </c>
      <c r="C95" s="62" t="s">
        <v>123</v>
      </c>
      <c r="D95" s="62" t="s">
        <v>81</v>
      </c>
      <c r="E95" s="63"/>
      <c r="F95" s="64">
        <v>1.2014449904439986</v>
      </c>
      <c r="G95" s="63"/>
    </row>
    <row r="96" spans="2:7" ht="15" thickBot="1" x14ac:dyDescent="0.35">
      <c r="B96" s="6">
        <v>24</v>
      </c>
      <c r="C96" s="62" t="s">
        <v>123</v>
      </c>
      <c r="D96" s="62" t="s">
        <v>81</v>
      </c>
      <c r="E96" s="63"/>
      <c r="F96" s="64">
        <v>1.530268626053547</v>
      </c>
      <c r="G96" s="63"/>
    </row>
    <row r="97" spans="2:7" ht="15" thickBot="1" x14ac:dyDescent="0.35">
      <c r="B97" s="6">
        <v>26</v>
      </c>
      <c r="C97" s="62" t="s">
        <v>123</v>
      </c>
      <c r="D97" s="62" t="s">
        <v>81</v>
      </c>
      <c r="E97" s="63"/>
      <c r="F97" s="64">
        <v>1.4070813714287476</v>
      </c>
      <c r="G97" s="63"/>
    </row>
    <row r="98" spans="2:7" ht="15" thickBot="1" x14ac:dyDescent="0.35">
      <c r="B98" s="6">
        <v>27</v>
      </c>
      <c r="C98" s="62" t="s">
        <v>123</v>
      </c>
      <c r="D98" s="62" t="s">
        <v>81</v>
      </c>
      <c r="E98" s="63"/>
      <c r="F98" s="64">
        <v>2.8594693006607876</v>
      </c>
      <c r="G98" s="63"/>
    </row>
    <row r="99" spans="2:7" ht="15" thickBot="1" x14ac:dyDescent="0.35">
      <c r="B99" s="6">
        <v>28</v>
      </c>
      <c r="C99" s="62" t="s">
        <v>123</v>
      </c>
      <c r="D99" s="62" t="s">
        <v>81</v>
      </c>
      <c r="E99" s="63"/>
      <c r="F99" s="64">
        <v>1.1953822449958447</v>
      </c>
      <c r="G99" s="63"/>
    </row>
    <row r="100" spans="2:7" ht="15" thickBot="1" x14ac:dyDescent="0.35">
      <c r="B100" s="6">
        <v>29</v>
      </c>
      <c r="C100" s="62" t="s">
        <v>123</v>
      </c>
      <c r="D100" s="62" t="s">
        <v>81</v>
      </c>
      <c r="E100" s="63"/>
      <c r="F100" s="64">
        <v>2.8655541685649717</v>
      </c>
      <c r="G100" s="63"/>
    </row>
    <row r="101" spans="2:7" ht="15" thickBot="1" x14ac:dyDescent="0.35">
      <c r="B101" s="6">
        <v>30</v>
      </c>
      <c r="C101" s="62" t="s">
        <v>123</v>
      </c>
      <c r="D101" s="62" t="s">
        <v>81</v>
      </c>
      <c r="E101" s="63"/>
      <c r="F101" s="64">
        <v>3.9088365543157653</v>
      </c>
      <c r="G101" s="63"/>
    </row>
    <row r="102" spans="2:7" ht="15" thickBot="1" x14ac:dyDescent="0.35">
      <c r="B102" s="6">
        <v>31</v>
      </c>
      <c r="C102" s="62" t="s">
        <v>123</v>
      </c>
      <c r="D102" s="62" t="s">
        <v>81</v>
      </c>
      <c r="E102" s="63"/>
      <c r="F102" s="64">
        <v>5.3774589117973424</v>
      </c>
      <c r="G102" s="63"/>
    </row>
    <row r="103" spans="2:7" ht="15" thickBot="1" x14ac:dyDescent="0.35">
      <c r="B103" s="6">
        <v>32</v>
      </c>
      <c r="C103" s="62" t="s">
        <v>123</v>
      </c>
      <c r="D103" s="62" t="s">
        <v>81</v>
      </c>
      <c r="E103" s="63"/>
      <c r="F103" s="64">
        <v>1.8915982162000475</v>
      </c>
      <c r="G103" s="63"/>
    </row>
    <row r="104" spans="2:7" ht="15" thickBot="1" x14ac:dyDescent="0.35">
      <c r="B104" s="6">
        <v>33</v>
      </c>
      <c r="C104" s="62" t="s">
        <v>123</v>
      </c>
      <c r="D104" s="62" t="s">
        <v>81</v>
      </c>
      <c r="E104" s="63"/>
      <c r="F104" s="64">
        <v>6.7943880739023008</v>
      </c>
      <c r="G104" s="63"/>
    </row>
    <row r="105" spans="2:7" ht="15" thickBot="1" x14ac:dyDescent="0.35">
      <c r="B105" s="6">
        <v>35</v>
      </c>
      <c r="C105" s="62" t="s">
        <v>123</v>
      </c>
      <c r="D105" s="62" t="s">
        <v>81</v>
      </c>
      <c r="F105" s="35">
        <v>1.8391797643590757</v>
      </c>
    </row>
    <row r="106" spans="2:7" ht="15" thickBot="1" x14ac:dyDescent="0.35">
      <c r="B106" s="6">
        <v>36</v>
      </c>
      <c r="C106" s="62" t="s">
        <v>123</v>
      </c>
      <c r="D106" s="62" t="s">
        <v>81</v>
      </c>
      <c r="F106" s="35">
        <v>6.8056527793549408</v>
      </c>
    </row>
    <row r="107" spans="2:7" ht="15" thickBot="1" x14ac:dyDescent="0.35">
      <c r="B107" s="6">
        <v>38</v>
      </c>
      <c r="C107" s="62" t="s">
        <v>123</v>
      </c>
      <c r="D107" s="62" t="s">
        <v>81</v>
      </c>
      <c r="F107" s="35">
        <v>1.0277349236427964</v>
      </c>
    </row>
    <row r="108" spans="2:7" ht="15" thickBot="1" x14ac:dyDescent="0.35">
      <c r="B108" s="6">
        <v>39</v>
      </c>
      <c r="C108" s="62" t="s">
        <v>123</v>
      </c>
      <c r="D108" s="62" t="s">
        <v>81</v>
      </c>
      <c r="F108" s="35">
        <v>1.0444079421012238</v>
      </c>
    </row>
    <row r="109" spans="2:7" ht="15" thickBot="1" x14ac:dyDescent="0.35">
      <c r="B109" s="6">
        <v>40</v>
      </c>
      <c r="C109" s="62" t="s">
        <v>123</v>
      </c>
      <c r="D109" s="62" t="s">
        <v>81</v>
      </c>
      <c r="F109" s="35">
        <v>1.3479375150876018</v>
      </c>
    </row>
    <row r="110" spans="2:7" ht="15" thickBot="1" x14ac:dyDescent="0.35">
      <c r="B110" s="6">
        <v>43</v>
      </c>
      <c r="C110" s="62" t="s">
        <v>123</v>
      </c>
      <c r="D110" s="62" t="s">
        <v>81</v>
      </c>
      <c r="F110" s="35">
        <v>0.97681167203837882</v>
      </c>
    </row>
    <row r="111" spans="2:7" ht="15" thickBot="1" x14ac:dyDescent="0.35">
      <c r="B111" s="6">
        <v>44</v>
      </c>
      <c r="C111" s="62" t="s">
        <v>123</v>
      </c>
      <c r="D111" s="62" t="s">
        <v>81</v>
      </c>
      <c r="F111" s="35">
        <v>1.2461177545682343</v>
      </c>
    </row>
    <row r="112" spans="2:7" ht="15" thickBot="1" x14ac:dyDescent="0.35">
      <c r="B112" s="6">
        <v>47</v>
      </c>
      <c r="C112" s="62" t="s">
        <v>123</v>
      </c>
      <c r="D112" s="62" t="s">
        <v>81</v>
      </c>
      <c r="F112" s="35">
        <v>1.569846639405867</v>
      </c>
    </row>
    <row r="113" spans="2:6" ht="15" thickBot="1" x14ac:dyDescent="0.35">
      <c r="B113" s="6">
        <v>48</v>
      </c>
      <c r="C113" s="62" t="s">
        <v>123</v>
      </c>
      <c r="D113" s="62" t="s">
        <v>81</v>
      </c>
      <c r="F113" s="35">
        <v>1.5278402597286829</v>
      </c>
    </row>
    <row r="114" spans="2:6" ht="15" thickBot="1" x14ac:dyDescent="0.35">
      <c r="B114" s="6">
        <v>49</v>
      </c>
      <c r="C114" s="62" t="s">
        <v>123</v>
      </c>
      <c r="D114" s="62" t="s">
        <v>81</v>
      </c>
      <c r="F114" s="35">
        <v>1.9558550782178763</v>
      </c>
    </row>
    <row r="115" spans="2:6" ht="15" thickBot="1" x14ac:dyDescent="0.35">
      <c r="B115" s="6">
        <v>50</v>
      </c>
      <c r="C115" s="62" t="s">
        <v>123</v>
      </c>
      <c r="D115" s="62" t="s">
        <v>81</v>
      </c>
      <c r="F115" s="35">
        <v>1.1227206882829086</v>
      </c>
    </row>
    <row r="116" spans="2:6" ht="15" thickBot="1" x14ac:dyDescent="0.35">
      <c r="B116" s="6">
        <v>51</v>
      </c>
      <c r="C116" s="62" t="s">
        <v>123</v>
      </c>
      <c r="D116" s="62" t="s">
        <v>81</v>
      </c>
      <c r="F116" s="35">
        <v>2.4252197035155181</v>
      </c>
    </row>
    <row r="117" spans="2:6" ht="15" thickBot="1" x14ac:dyDescent="0.35">
      <c r="B117" s="6">
        <v>52</v>
      </c>
      <c r="C117" s="62" t="s">
        <v>123</v>
      </c>
      <c r="D117" s="62" t="s">
        <v>81</v>
      </c>
      <c r="F117" s="35">
        <v>1.8928079007243821</v>
      </c>
    </row>
    <row r="118" spans="2:6" ht="15" thickBot="1" x14ac:dyDescent="0.35">
      <c r="B118" s="6">
        <v>53</v>
      </c>
      <c r="C118" s="62" t="s">
        <v>123</v>
      </c>
      <c r="D118" s="62" t="s">
        <v>81</v>
      </c>
      <c r="F118" s="35">
        <v>0.4427799291011501</v>
      </c>
    </row>
    <row r="119" spans="2:6" ht="15" thickBot="1" x14ac:dyDescent="0.35">
      <c r="B119" s="6">
        <v>54</v>
      </c>
      <c r="C119" s="62" t="s">
        <v>123</v>
      </c>
      <c r="D119" s="62" t="s">
        <v>81</v>
      </c>
      <c r="F119" s="35">
        <v>1.6370593605970525</v>
      </c>
    </row>
    <row r="120" spans="2:6" ht="15" thickBot="1" x14ac:dyDescent="0.35">
      <c r="B120" s="6">
        <v>55</v>
      </c>
      <c r="C120" s="62" t="s">
        <v>123</v>
      </c>
      <c r="D120" s="62" t="s">
        <v>81</v>
      </c>
      <c r="F120" s="35">
        <v>2.3694132181531011</v>
      </c>
    </row>
    <row r="121" spans="2:6" ht="15" thickBot="1" x14ac:dyDescent="0.35">
      <c r="B121" s="6">
        <v>56</v>
      </c>
      <c r="C121" s="62" t="s">
        <v>123</v>
      </c>
      <c r="D121" s="62" t="s">
        <v>81</v>
      </c>
      <c r="F121" s="35">
        <v>1.6418998394304942</v>
      </c>
    </row>
    <row r="122" spans="2:6" ht="15" thickBot="1" x14ac:dyDescent="0.35">
      <c r="B122" s="6">
        <v>57</v>
      </c>
      <c r="C122" s="62" t="s">
        <v>123</v>
      </c>
      <c r="D122" s="62" t="s">
        <v>81</v>
      </c>
      <c r="F122" s="35">
        <v>1.8252291752771752</v>
      </c>
    </row>
    <row r="123" spans="2:6" ht="15" thickBot="1" x14ac:dyDescent="0.35">
      <c r="B123" s="6">
        <v>58</v>
      </c>
      <c r="C123" s="62" t="s">
        <v>123</v>
      </c>
      <c r="D123" s="62" t="s">
        <v>81</v>
      </c>
      <c r="F123" s="35">
        <v>1.9717541019360363</v>
      </c>
    </row>
    <row r="124" spans="2:6" ht="15" thickBot="1" x14ac:dyDescent="0.35">
      <c r="B124" s="6">
        <v>59</v>
      </c>
      <c r="C124" s="62" t="s">
        <v>123</v>
      </c>
      <c r="D124" s="62" t="s">
        <v>81</v>
      </c>
      <c r="F124" s="35">
        <v>3.2200437833364592</v>
      </c>
    </row>
    <row r="125" spans="2:6" ht="15" thickBot="1" x14ac:dyDescent="0.35">
      <c r="B125" s="6">
        <v>60</v>
      </c>
      <c r="C125" s="62" t="s">
        <v>123</v>
      </c>
      <c r="D125" s="62" t="s">
        <v>81</v>
      </c>
      <c r="F125" s="35">
        <v>6.1334216285747383</v>
      </c>
    </row>
    <row r="126" spans="2:6" ht="15" thickBot="1" x14ac:dyDescent="0.35">
      <c r="B126" s="6">
        <v>62</v>
      </c>
      <c r="C126" s="62" t="s">
        <v>123</v>
      </c>
      <c r="D126" s="62" t="s">
        <v>81</v>
      </c>
      <c r="F126" s="35">
        <v>0.92839757790101407</v>
      </c>
    </row>
    <row r="127" spans="2:6" ht="15" thickBot="1" x14ac:dyDescent="0.35">
      <c r="B127" s="6">
        <v>63</v>
      </c>
      <c r="C127" s="62" t="s">
        <v>123</v>
      </c>
      <c r="D127" s="62" t="s">
        <v>81</v>
      </c>
      <c r="F127" s="35">
        <v>1.2936935782572323</v>
      </c>
    </row>
    <row r="128" spans="2:6" ht="15" thickBot="1" x14ac:dyDescent="0.35">
      <c r="B128" s="6">
        <v>64</v>
      </c>
      <c r="C128" s="62" t="s">
        <v>123</v>
      </c>
      <c r="D128" s="62" t="s">
        <v>81</v>
      </c>
      <c r="F128" s="35">
        <v>1.4861206800323716</v>
      </c>
    </row>
    <row r="129" spans="2:6" ht="15" thickBot="1" x14ac:dyDescent="0.35">
      <c r="B129" s="6">
        <v>65</v>
      </c>
      <c r="C129" s="62" t="s">
        <v>123</v>
      </c>
      <c r="D129" s="62" t="s">
        <v>81</v>
      </c>
      <c r="F129" s="35">
        <v>2.4753205344962823</v>
      </c>
    </row>
    <row r="130" spans="2:6" ht="15" thickBot="1" x14ac:dyDescent="0.35">
      <c r="B130" s="6">
        <v>66</v>
      </c>
      <c r="C130" s="62" t="s">
        <v>123</v>
      </c>
      <c r="D130" s="62" t="s">
        <v>81</v>
      </c>
      <c r="F130" s="35">
        <v>1.1434377965471449</v>
      </c>
    </row>
    <row r="131" spans="2:6" ht="15" thickBot="1" x14ac:dyDescent="0.35">
      <c r="B131" s="6">
        <v>67</v>
      </c>
      <c r="C131" s="62" t="s">
        <v>123</v>
      </c>
      <c r="D131" s="62" t="s">
        <v>81</v>
      </c>
      <c r="F131" s="35">
        <v>4.0412738343884271</v>
      </c>
    </row>
    <row r="132" spans="2:6" ht="15" thickBot="1" x14ac:dyDescent="0.35">
      <c r="B132" s="6">
        <v>68</v>
      </c>
      <c r="C132" s="62" t="s">
        <v>123</v>
      </c>
      <c r="D132" s="62" t="s">
        <v>81</v>
      </c>
      <c r="F132" s="35">
        <v>1.1429617213953507</v>
      </c>
    </row>
    <row r="133" spans="2:6" ht="15" thickBot="1" x14ac:dyDescent="0.35">
      <c r="B133" s="6">
        <v>69</v>
      </c>
      <c r="C133" s="62" t="s">
        <v>123</v>
      </c>
      <c r="D133" s="62" t="s">
        <v>81</v>
      </c>
      <c r="F133" s="35">
        <v>4.5374113210533116</v>
      </c>
    </row>
    <row r="134" spans="2:6" ht="15" thickBot="1" x14ac:dyDescent="0.35">
      <c r="B134" s="6">
        <v>70</v>
      </c>
      <c r="C134" s="62" t="s">
        <v>123</v>
      </c>
      <c r="D134" s="62" t="s">
        <v>81</v>
      </c>
      <c r="F134" s="35">
        <v>2.193293276217311</v>
      </c>
    </row>
    <row r="135" spans="2:6" ht="15" thickBot="1" x14ac:dyDescent="0.35">
      <c r="B135" s="6">
        <v>73</v>
      </c>
      <c r="C135" s="62" t="s">
        <v>123</v>
      </c>
      <c r="D135" s="62" t="s">
        <v>81</v>
      </c>
      <c r="F135" s="35">
        <v>3.6979583351141985</v>
      </c>
    </row>
  </sheetData>
  <mergeCells count="4">
    <mergeCell ref="B74:B75"/>
    <mergeCell ref="C74:E74"/>
    <mergeCell ref="F74:F75"/>
    <mergeCell ref="G74:G7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379"/>
  <sheetViews>
    <sheetView topLeftCell="B1" zoomScale="90" zoomScaleNormal="90" workbookViewId="0">
      <selection activeCell="T200" sqref="T200"/>
    </sheetView>
  </sheetViews>
  <sheetFormatPr defaultColWidth="11.5546875" defaultRowHeight="14.4" x14ac:dyDescent="0.3"/>
  <cols>
    <col min="1" max="1" width="22" bestFit="1" customWidth="1"/>
    <col min="2" max="2" width="22.44140625" bestFit="1" customWidth="1"/>
    <col min="3" max="5" width="13.33203125" customWidth="1"/>
    <col min="6" max="6" width="7.44140625" customWidth="1"/>
    <col min="7" max="7" width="5.77734375" bestFit="1" customWidth="1"/>
    <col min="8" max="8" width="9.21875" bestFit="1" customWidth="1"/>
    <col min="9" max="9" width="11.5546875" customWidth="1"/>
    <col min="10" max="10" width="6.88671875" bestFit="1" customWidth="1"/>
    <col min="11" max="11" width="11.5546875" style="28" customWidth="1"/>
    <col min="12" max="12" width="18.21875" style="28" bestFit="1" customWidth="1"/>
    <col min="13" max="13" width="8.6640625" style="28" bestFit="1" customWidth="1"/>
    <col min="14" max="14" width="12.6640625" style="28" customWidth="1"/>
    <col min="15" max="15" width="8.5546875" style="86" bestFit="1" customWidth="1"/>
    <col min="16" max="16" width="4.77734375" bestFit="1" customWidth="1"/>
    <col min="17" max="18" width="11.5546875" style="28" customWidth="1"/>
    <col min="19" max="19" width="8.88671875" style="28" customWidth="1"/>
    <col min="20" max="20" width="11.5546875" style="28" customWidth="1"/>
    <col min="21" max="21" width="10.44140625" style="28" customWidth="1"/>
    <col min="22" max="23" width="7.5546875" bestFit="1" customWidth="1"/>
    <col min="24" max="25" width="8.6640625" bestFit="1" customWidth="1"/>
    <col min="26" max="26" width="13.88671875" customWidth="1"/>
    <col min="27" max="29" width="7.5546875" style="11" bestFit="1" customWidth="1"/>
    <col min="30" max="30" width="7.5546875" bestFit="1" customWidth="1"/>
    <col min="31" max="31" width="9.44140625" bestFit="1" customWidth="1"/>
    <col min="32" max="32" width="8.6640625" bestFit="1" customWidth="1"/>
    <col min="33" max="34" width="9.77734375" bestFit="1" customWidth="1"/>
  </cols>
  <sheetData>
    <row r="1" spans="1:34" x14ac:dyDescent="0.3">
      <c r="AA1"/>
      <c r="AB1"/>
      <c r="AC1"/>
    </row>
    <row r="2" spans="1:34" x14ac:dyDescent="0.3">
      <c r="AA2"/>
      <c r="AB2"/>
      <c r="AC2"/>
    </row>
    <row r="3" spans="1:34" ht="14.4" customHeight="1" x14ac:dyDescent="0.3">
      <c r="A3" s="5" t="s">
        <v>27</v>
      </c>
      <c r="B3" s="5" t="s">
        <v>24</v>
      </c>
      <c r="AA3"/>
      <c r="AB3"/>
      <c r="AC3"/>
    </row>
    <row r="4" spans="1:34" x14ac:dyDescent="0.3">
      <c r="A4" s="5" t="s">
        <v>22</v>
      </c>
      <c r="B4" t="s">
        <v>17</v>
      </c>
      <c r="C4" t="s">
        <v>19</v>
      </c>
      <c r="D4" t="s">
        <v>13</v>
      </c>
      <c r="E4" t="s">
        <v>23</v>
      </c>
      <c r="J4" s="78" t="s">
        <v>0</v>
      </c>
      <c r="K4" s="78" t="s">
        <v>48</v>
      </c>
      <c r="L4" s="78" t="s">
        <v>56</v>
      </c>
      <c r="M4" s="78"/>
      <c r="N4" s="78"/>
      <c r="O4" s="78"/>
      <c r="P4" s="79" t="s">
        <v>41</v>
      </c>
      <c r="Q4" s="76"/>
      <c r="R4" s="77"/>
      <c r="S4" s="77"/>
      <c r="T4" s="77"/>
      <c r="AA4"/>
      <c r="AB4"/>
      <c r="AC4"/>
    </row>
    <row r="5" spans="1:34" ht="25.8" x14ac:dyDescent="0.3">
      <c r="A5" s="6">
        <v>1</v>
      </c>
      <c r="B5" s="3">
        <v>0.48820355288255879</v>
      </c>
      <c r="C5" s="3">
        <v>1.2290314027443892</v>
      </c>
      <c r="D5" s="3">
        <v>3.0699787154998122</v>
      </c>
      <c r="E5" s="3">
        <v>4.7872136711267599</v>
      </c>
      <c r="G5" t="s">
        <v>29</v>
      </c>
      <c r="H5" t="s">
        <v>28</v>
      </c>
      <c r="J5" s="78"/>
      <c r="K5" s="78"/>
      <c r="L5" s="78"/>
      <c r="M5" s="36" t="s">
        <v>63</v>
      </c>
      <c r="N5" s="28" t="s">
        <v>64</v>
      </c>
      <c r="O5" s="86" t="s">
        <v>62</v>
      </c>
      <c r="P5" s="79"/>
      <c r="Q5" s="48" t="s">
        <v>58</v>
      </c>
      <c r="R5" s="49" t="s">
        <v>59</v>
      </c>
      <c r="S5" s="49" t="s">
        <v>58</v>
      </c>
      <c r="T5" s="48" t="s">
        <v>60</v>
      </c>
      <c r="V5" s="4" t="s">
        <v>17</v>
      </c>
      <c r="W5" s="4" t="s">
        <v>19</v>
      </c>
      <c r="X5" s="4" t="s">
        <v>13</v>
      </c>
      <c r="Y5" s="10" t="s">
        <v>30</v>
      </c>
      <c r="Z5" s="10" t="s">
        <v>49</v>
      </c>
      <c r="AA5" s="10" t="s">
        <v>37</v>
      </c>
      <c r="AB5" s="10" t="s">
        <v>54</v>
      </c>
      <c r="AC5" s="10" t="s">
        <v>53</v>
      </c>
      <c r="AD5" s="10" t="s">
        <v>41</v>
      </c>
      <c r="AE5" s="4" t="s">
        <v>17</v>
      </c>
      <c r="AF5" s="4" t="s">
        <v>19</v>
      </c>
      <c r="AG5" s="4" t="s">
        <v>13</v>
      </c>
      <c r="AH5" s="10" t="s">
        <v>30</v>
      </c>
    </row>
    <row r="6" spans="1:34" x14ac:dyDescent="0.3">
      <c r="A6" s="7" t="s">
        <v>15</v>
      </c>
      <c r="B6" s="3"/>
      <c r="C6" s="3">
        <v>0.20666918219958577</v>
      </c>
      <c r="D6" s="3">
        <v>0.1609053175335653</v>
      </c>
      <c r="E6" s="3">
        <v>0.36757449973315104</v>
      </c>
      <c r="G6">
        <v>4</v>
      </c>
      <c r="H6">
        <f>G6*0.1</f>
        <v>0.4</v>
      </c>
      <c r="J6" s="36">
        <v>1</v>
      </c>
      <c r="K6" s="43">
        <f>'SUP RODAL'!C4</f>
        <v>45.633440999999998</v>
      </c>
      <c r="L6" s="7" t="s">
        <v>15</v>
      </c>
      <c r="M6" s="37">
        <f>Y6</f>
        <v>0.91893624933287765</v>
      </c>
      <c r="N6" s="40">
        <f>Z6</f>
        <v>41.934223116693161</v>
      </c>
      <c r="O6" s="87">
        <v>0.40251655874119219</v>
      </c>
      <c r="P6" s="34">
        <v>0.3</v>
      </c>
      <c r="Q6" s="41">
        <f>(100%-P6)*M6</f>
        <v>0.64325537453301429</v>
      </c>
      <c r="R6" s="41">
        <f>(100%-P6)*O6</f>
        <v>0.28176159111883453</v>
      </c>
      <c r="S6" s="41">
        <f>M6*P6</f>
        <v>0.27568087479986331</v>
      </c>
      <c r="T6" s="41">
        <f>S6*K6</f>
        <v>12.580266935007948</v>
      </c>
      <c r="U6" s="42"/>
      <c r="V6" s="11">
        <f t="shared" ref="V6:X9" si="0">B6/$H6</f>
        <v>0</v>
      </c>
      <c r="W6" s="11">
        <f t="shared" si="0"/>
        <v>0.51667295549896441</v>
      </c>
      <c r="X6" s="11">
        <f t="shared" si="0"/>
        <v>0.40226329383391324</v>
      </c>
      <c r="Y6" s="11">
        <f>SUM(V6:X6)</f>
        <v>0.91893624933287765</v>
      </c>
      <c r="Z6" s="11">
        <f>$K$6*Y6</f>
        <v>41.934223116693161</v>
      </c>
      <c r="AA6"/>
      <c r="AB6" s="33"/>
      <c r="AC6"/>
      <c r="AD6" s="34">
        <v>0.3</v>
      </c>
      <c r="AE6" s="35">
        <f>V6*AD6*K6</f>
        <v>0</v>
      </c>
      <c r="AF6" s="35">
        <f>W6*AD6*K6</f>
        <v>7.0732694493172845</v>
      </c>
      <c r="AG6" s="35">
        <f>X6*AD6*K6</f>
        <v>5.5069974856906629</v>
      </c>
      <c r="AH6" s="11">
        <f>SUM(AE6:AG6)</f>
        <v>12.580266935007948</v>
      </c>
    </row>
    <row r="7" spans="1:34" x14ac:dyDescent="0.3">
      <c r="A7" s="7" t="s">
        <v>18</v>
      </c>
      <c r="B7" s="3">
        <v>9.7407071222956207E-2</v>
      </c>
      <c r="C7" s="3"/>
      <c r="D7" s="3">
        <v>1.7406164486850328</v>
      </c>
      <c r="E7" s="3">
        <v>1.8380235199079891</v>
      </c>
      <c r="G7">
        <v>4</v>
      </c>
      <c r="H7">
        <f>G7*0.1</f>
        <v>0.4</v>
      </c>
      <c r="J7" s="36">
        <v>1</v>
      </c>
      <c r="K7" s="43">
        <v>45.633400000000002</v>
      </c>
      <c r="L7" s="7" t="s">
        <v>18</v>
      </c>
      <c r="M7" s="37">
        <f t="shared" ref="M7:M70" si="1">Y7</f>
        <v>4.5950587997699719</v>
      </c>
      <c r="N7" s="40">
        <f t="shared" ref="N7:N70" si="2">Z7</f>
        <v>209.68834463083383</v>
      </c>
      <c r="O7" s="87">
        <v>1.7426021750380851</v>
      </c>
      <c r="P7" s="34">
        <v>0.3</v>
      </c>
      <c r="Q7" s="41">
        <f t="shared" ref="Q7:Q70" si="3">(100%-P7)*M7</f>
        <v>3.2165411598389801</v>
      </c>
      <c r="R7" s="41">
        <f t="shared" ref="R7:R70" si="4">(100%-P7)*O7</f>
        <v>1.2198215225266595</v>
      </c>
      <c r="S7" s="41">
        <f>M7*P7</f>
        <v>1.3785176399309915</v>
      </c>
      <c r="T7" s="41">
        <f t="shared" ref="T7:T9" si="5">S7*K7</f>
        <v>62.906446870026912</v>
      </c>
      <c r="V7" s="11">
        <f t="shared" si="0"/>
        <v>0.2435176780573905</v>
      </c>
      <c r="W7" s="11">
        <f t="shared" si="0"/>
        <v>0</v>
      </c>
      <c r="X7" s="11">
        <f t="shared" si="0"/>
        <v>4.3515411217125815</v>
      </c>
      <c r="Y7" s="11">
        <f t="shared" ref="Y7:Y70" si="6">SUM(V7:X7)</f>
        <v>4.5950587997699719</v>
      </c>
      <c r="Z7" s="11">
        <f t="shared" ref="Z7:Z9" si="7">$K$6*Y7</f>
        <v>209.68834463083383</v>
      </c>
      <c r="AA7"/>
      <c r="AB7"/>
      <c r="AC7"/>
      <c r="AD7" s="34">
        <v>0.3</v>
      </c>
      <c r="AE7" s="35">
        <f>V7*AD7*K7</f>
        <v>3.3337618829592373</v>
      </c>
      <c r="AF7" s="35">
        <f>W7*AD7*K7</f>
        <v>0</v>
      </c>
      <c r="AG7" s="35">
        <f>X7*AD7*K7</f>
        <v>59.572684987067667</v>
      </c>
      <c r="AH7" s="11">
        <f>Y7*AD7</f>
        <v>1.3785176399309915</v>
      </c>
    </row>
    <row r="8" spans="1:34" x14ac:dyDescent="0.3">
      <c r="A8" s="7" t="s">
        <v>16</v>
      </c>
      <c r="B8" s="3"/>
      <c r="C8" s="3"/>
      <c r="D8" s="3">
        <v>1.0212105717237356</v>
      </c>
      <c r="E8" s="3">
        <v>1.0212105717237356</v>
      </c>
      <c r="G8">
        <v>4</v>
      </c>
      <c r="H8">
        <f>G8*0.1</f>
        <v>0.4</v>
      </c>
      <c r="J8" s="36">
        <v>1</v>
      </c>
      <c r="K8" s="43">
        <v>45.633400000000002</v>
      </c>
      <c r="L8" s="7" t="s">
        <v>16</v>
      </c>
      <c r="M8" s="37">
        <f>Y8</f>
        <v>2.5530264293093388</v>
      </c>
      <c r="N8" s="40">
        <f>Z8</f>
        <v>116.50338093332837</v>
      </c>
      <c r="O8" s="87">
        <v>0.42215151282612801</v>
      </c>
      <c r="P8" s="34">
        <v>0.3</v>
      </c>
      <c r="Q8" s="41">
        <f t="shared" si="3"/>
        <v>1.7871185005165371</v>
      </c>
      <c r="R8" s="41">
        <f t="shared" si="4"/>
        <v>0.29550605897828958</v>
      </c>
      <c r="S8" s="41">
        <f t="shared" ref="S8:S9" si="8">M8*P8</f>
        <v>0.76590792879280156</v>
      </c>
      <c r="T8" s="41">
        <f t="shared" si="5"/>
        <v>34.950982877773434</v>
      </c>
      <c r="V8" s="11">
        <f t="shared" si="0"/>
        <v>0</v>
      </c>
      <c r="W8" s="11">
        <f t="shared" si="0"/>
        <v>0</v>
      </c>
      <c r="X8" s="11">
        <f t="shared" si="0"/>
        <v>2.5530264293093388</v>
      </c>
      <c r="Y8" s="11">
        <f>SUM(V8:X8)</f>
        <v>2.5530264293093388</v>
      </c>
      <c r="Z8" s="11">
        <f>$K$6*Y8</f>
        <v>116.50338093332837</v>
      </c>
      <c r="AA8" s="11">
        <f>'CALCCULO DE ICA E IMA'!O4</f>
        <v>2.2191120177776762</v>
      </c>
      <c r="AB8" s="11">
        <f>'CALCCULO DE ICA E IMA'!P4</f>
        <v>1.9047619047619047</v>
      </c>
      <c r="AC8" s="11">
        <f>'CALCCULO DE ICA E IMA'!Q4</f>
        <v>1.8790867892472258</v>
      </c>
      <c r="AD8" s="34">
        <v>0.3</v>
      </c>
      <c r="AE8" s="35">
        <f t="shared" ref="AE8:AE9" si="9">V8*AD8*K8</f>
        <v>0</v>
      </c>
      <c r="AF8" s="35">
        <f t="shared" ref="AF8:AF9" si="10">W8*AD8*K8</f>
        <v>0</v>
      </c>
      <c r="AG8" s="35">
        <f t="shared" ref="AG8:AG9" si="11">X8*AD8*K8</f>
        <v>34.950982877773434</v>
      </c>
      <c r="AH8" s="11">
        <f t="shared" ref="AH8:AH9" si="12">SUM(AE8:AG8)</f>
        <v>34.950982877773434</v>
      </c>
    </row>
    <row r="9" spans="1:34" x14ac:dyDescent="0.3">
      <c r="A9" s="7" t="s">
        <v>12</v>
      </c>
      <c r="B9" s="3">
        <v>0.39079648165960257</v>
      </c>
      <c r="C9" s="3">
        <v>1.0223622205448033</v>
      </c>
      <c r="D9" s="3">
        <v>0.14724637755747871</v>
      </c>
      <c r="E9" s="3">
        <v>1.5604050797618845</v>
      </c>
      <c r="G9">
        <v>4</v>
      </c>
      <c r="H9">
        <f>G9*0.1</f>
        <v>0.4</v>
      </c>
      <c r="J9" s="36">
        <v>1</v>
      </c>
      <c r="K9" s="43">
        <v>45.633400000000002</v>
      </c>
      <c r="L9" s="7" t="s">
        <v>12</v>
      </c>
      <c r="M9" s="37">
        <f t="shared" si="1"/>
        <v>3.9010126994047116</v>
      </c>
      <c r="N9" s="40">
        <f>Z9</f>
        <v>178.01663285853564</v>
      </c>
      <c r="O9" s="87">
        <v>1.5217089415825558</v>
      </c>
      <c r="P9" s="34">
        <v>0.3</v>
      </c>
      <c r="Q9" s="41">
        <f t="shared" si="3"/>
        <v>2.730708889583298</v>
      </c>
      <c r="R9" s="41">
        <f t="shared" si="4"/>
        <v>1.065196259107789</v>
      </c>
      <c r="S9" s="41">
        <f t="shared" si="8"/>
        <v>1.1703038098214134</v>
      </c>
      <c r="T9" s="41">
        <f t="shared" si="5"/>
        <v>53.404941875104484</v>
      </c>
      <c r="V9" s="11">
        <f t="shared" si="0"/>
        <v>0.97699120414900642</v>
      </c>
      <c r="W9" s="11">
        <f t="shared" si="0"/>
        <v>2.5559055513620081</v>
      </c>
      <c r="X9" s="11">
        <f t="shared" si="0"/>
        <v>0.36811594389369678</v>
      </c>
      <c r="Y9" s="11">
        <f t="shared" si="6"/>
        <v>3.9010126994047116</v>
      </c>
      <c r="Z9" s="11">
        <f t="shared" si="7"/>
        <v>178.01663285853564</v>
      </c>
      <c r="AD9" s="34">
        <v>0.3</v>
      </c>
      <c r="AE9" s="35">
        <f t="shared" si="9"/>
        <v>13.375029124623982</v>
      </c>
      <c r="AF9" s="35">
        <f t="shared" si="10"/>
        <v>34.99039811625692</v>
      </c>
      <c r="AG9" s="35">
        <f t="shared" si="11"/>
        <v>5.039514634223587</v>
      </c>
      <c r="AH9" s="11">
        <f t="shared" si="12"/>
        <v>53.404941875104491</v>
      </c>
    </row>
    <row r="10" spans="1:34" x14ac:dyDescent="0.3">
      <c r="A10" s="6">
        <v>2</v>
      </c>
      <c r="B10" s="3">
        <v>0.6986057154557217</v>
      </c>
      <c r="C10" s="3">
        <v>0.75232788280188023</v>
      </c>
      <c r="D10" s="3">
        <v>1.284142616398682</v>
      </c>
      <c r="E10" s="3">
        <v>2.7350762146562841</v>
      </c>
      <c r="J10" s="44"/>
      <c r="K10" s="45"/>
      <c r="L10" s="27">
        <v>2</v>
      </c>
      <c r="M10" s="46">
        <f>SUM(M6:M9)</f>
        <v>11.9680341778169</v>
      </c>
      <c r="N10" s="46">
        <f t="shared" ref="N10:T10" si="13">SUM(N6:N9)</f>
        <v>546.14258153939102</v>
      </c>
      <c r="O10" s="88">
        <f t="shared" si="13"/>
        <v>4.0889791881879614</v>
      </c>
      <c r="P10" s="47"/>
      <c r="Q10" s="46">
        <f t="shared" si="13"/>
        <v>8.3776239244718287</v>
      </c>
      <c r="R10" s="46">
        <f t="shared" si="13"/>
        <v>2.8622854317315727</v>
      </c>
      <c r="S10" s="46">
        <f t="shared" si="13"/>
        <v>3.5904102533450697</v>
      </c>
      <c r="T10" s="46">
        <f t="shared" si="13"/>
        <v>163.84263855791278</v>
      </c>
      <c r="U10" s="46">
        <f t="shared" ref="U10" si="14">SUM(U6:U9)</f>
        <v>0</v>
      </c>
      <c r="V10" s="46">
        <f t="shared" ref="V10" si="15">SUM(V6:V9)</f>
        <v>1.220508882206397</v>
      </c>
      <c r="W10" s="46">
        <f t="shared" ref="W10" si="16">SUM(W6:W9)</f>
        <v>3.0725785068609728</v>
      </c>
      <c r="X10" s="46">
        <f t="shared" ref="X10" si="17">SUM(X6:X9)</f>
        <v>7.67494678874953</v>
      </c>
      <c r="Y10" s="46">
        <f t="shared" ref="Y10" si="18">SUM(Y6:Y9)</f>
        <v>11.9680341778169</v>
      </c>
      <c r="Z10" s="46">
        <f t="shared" ref="Z10" si="19">SUM(Z6:Z9)</f>
        <v>546.14258153939102</v>
      </c>
      <c r="AA10" s="46">
        <f t="shared" ref="AA10" si="20">SUM(AA6:AA9)</f>
        <v>2.2191120177776762</v>
      </c>
      <c r="AB10" s="46">
        <f t="shared" ref="AB10" si="21">SUM(AB6:AB9)</f>
        <v>1.9047619047619047</v>
      </c>
      <c r="AC10" s="46">
        <f t="shared" ref="AC10" si="22">SUM(AC6:AC9)</f>
        <v>1.8790867892472258</v>
      </c>
      <c r="AD10" s="46">
        <f t="shared" ref="AD10" si="23">SUM(AD6:AD9)</f>
        <v>1.2</v>
      </c>
      <c r="AE10" s="46">
        <f t="shared" ref="AE10" si="24">SUM(AE6:AE9)</f>
        <v>16.708791007583219</v>
      </c>
      <c r="AF10" s="46">
        <f t="shared" ref="AF10" si="25">SUM(AF6:AF9)</f>
        <v>42.063667565574207</v>
      </c>
      <c r="AG10" s="46">
        <f t="shared" ref="AG10" si="26">SUM(AG6:AG9)</f>
        <v>105.07017998475536</v>
      </c>
      <c r="AH10" s="46">
        <f t="shared" ref="AH10" si="27">SUM(AH6:AH9)</f>
        <v>102.31470932781687</v>
      </c>
    </row>
    <row r="11" spans="1:34" x14ac:dyDescent="0.3">
      <c r="A11" s="7" t="s">
        <v>15</v>
      </c>
      <c r="B11" s="3"/>
      <c r="C11" s="3"/>
      <c r="D11" s="3">
        <v>9.45837471220317E-2</v>
      </c>
      <c r="E11" s="3">
        <v>9.45837471220317E-2</v>
      </c>
      <c r="G11">
        <v>3</v>
      </c>
      <c r="H11">
        <f>G11*0.1</f>
        <v>0.30000000000000004</v>
      </c>
      <c r="J11" s="36">
        <v>2</v>
      </c>
      <c r="K11" s="43">
        <v>29.06024</v>
      </c>
      <c r="L11" s="7" t="s">
        <v>15</v>
      </c>
      <c r="M11" s="37">
        <f t="shared" si="1"/>
        <v>0.31527915707343895</v>
      </c>
      <c r="N11" s="40">
        <f t="shared" si="2"/>
        <v>9.1620879715518342</v>
      </c>
      <c r="O11" s="87">
        <v>0.17016960206944717</v>
      </c>
      <c r="P11" s="34">
        <v>0.3</v>
      </c>
      <c r="Q11" s="41">
        <f t="shared" si="3"/>
        <v>0.22069540995140724</v>
      </c>
      <c r="R11" s="41">
        <f t="shared" si="4"/>
        <v>0.11911872144861302</v>
      </c>
      <c r="S11" s="41">
        <f t="shared" ref="S11:S73" si="28">M11*P11</f>
        <v>9.4583747122031686E-2</v>
      </c>
      <c r="T11" s="41">
        <f t="shared" ref="T11:T73" si="29">S11*K11</f>
        <v>2.74862639146555</v>
      </c>
      <c r="V11" s="11">
        <f t="shared" ref="V11:X14" si="30">B11/$H11</f>
        <v>0</v>
      </c>
      <c r="W11" s="11">
        <f t="shared" si="30"/>
        <v>0</v>
      </c>
      <c r="X11" s="11">
        <f t="shared" si="30"/>
        <v>0.31527915707343895</v>
      </c>
      <c r="Y11" s="11">
        <f t="shared" si="6"/>
        <v>0.31527915707343895</v>
      </c>
      <c r="Z11" s="11">
        <f>$K$11*Y11</f>
        <v>9.1620879715518342</v>
      </c>
      <c r="AD11" s="34">
        <v>0.3</v>
      </c>
      <c r="AE11" s="35">
        <f t="shared" ref="AE11:AE73" si="31">V11*AD11*K11</f>
        <v>0</v>
      </c>
      <c r="AF11" s="35">
        <f t="shared" ref="AF11:AF73" si="32">W11*AD11*K11</f>
        <v>0</v>
      </c>
      <c r="AG11" s="35">
        <f t="shared" ref="AG11:AG73" si="33">X11*AD11*K11</f>
        <v>2.74862639146555</v>
      </c>
      <c r="AH11" s="11">
        <f t="shared" ref="AH11:AH73" si="34">SUM(AE11:AG11)</f>
        <v>2.74862639146555</v>
      </c>
    </row>
    <row r="12" spans="1:34" x14ac:dyDescent="0.3">
      <c r="A12" s="7" t="s">
        <v>18</v>
      </c>
      <c r="B12" s="3">
        <v>0.3928126608166958</v>
      </c>
      <c r="C12" s="3"/>
      <c r="D12" s="3">
        <v>0.75579194147922535</v>
      </c>
      <c r="E12" s="3">
        <v>1.1486046022959211</v>
      </c>
      <c r="G12">
        <v>3</v>
      </c>
      <c r="H12">
        <f>G12*0.1</f>
        <v>0.30000000000000004</v>
      </c>
      <c r="J12" s="36">
        <v>2</v>
      </c>
      <c r="K12" s="43">
        <v>29.06024</v>
      </c>
      <c r="L12" s="7" t="s">
        <v>18</v>
      </c>
      <c r="M12" s="37">
        <f t="shared" si="1"/>
        <v>3.8286820076530699</v>
      </c>
      <c r="N12" s="40">
        <f t="shared" si="2"/>
        <v>111.26241802608004</v>
      </c>
      <c r="O12" s="87">
        <v>1.5511613727099589</v>
      </c>
      <c r="P12" s="34">
        <v>0.3</v>
      </c>
      <c r="Q12" s="41">
        <f t="shared" si="3"/>
        <v>2.6800774053571486</v>
      </c>
      <c r="R12" s="41">
        <f t="shared" si="4"/>
        <v>1.0858129608969711</v>
      </c>
      <c r="S12" s="41">
        <f t="shared" si="28"/>
        <v>1.1486046022959209</v>
      </c>
      <c r="T12" s="41">
        <f t="shared" si="29"/>
        <v>33.378725407824014</v>
      </c>
      <c r="V12" s="11">
        <f t="shared" si="30"/>
        <v>1.3093755360556525</v>
      </c>
      <c r="W12" s="11">
        <f t="shared" si="30"/>
        <v>0</v>
      </c>
      <c r="X12" s="11">
        <f t="shared" si="30"/>
        <v>2.5193064715974174</v>
      </c>
      <c r="Y12" s="11">
        <f t="shared" si="6"/>
        <v>3.8286820076530699</v>
      </c>
      <c r="Z12" s="11">
        <f t="shared" ref="Z12:Z14" si="35">$K$11*Y12</f>
        <v>111.26241802608004</v>
      </c>
      <c r="AD12" s="34">
        <v>0.3</v>
      </c>
      <c r="AE12" s="35">
        <f t="shared" si="31"/>
        <v>11.415230198371775</v>
      </c>
      <c r="AF12" s="35">
        <f t="shared" si="32"/>
        <v>0</v>
      </c>
      <c r="AG12" s="35">
        <f t="shared" si="33"/>
        <v>21.96349520945224</v>
      </c>
      <c r="AH12" s="11">
        <f t="shared" si="34"/>
        <v>33.378725407824014</v>
      </c>
    </row>
    <row r="13" spans="1:34" x14ac:dyDescent="0.3">
      <c r="A13" s="7" t="s">
        <v>16</v>
      </c>
      <c r="B13" s="3"/>
      <c r="C13" s="3"/>
      <c r="D13" s="3">
        <v>0.18938334361134343</v>
      </c>
      <c r="E13" s="3">
        <v>0.18938334361134343</v>
      </c>
      <c r="G13">
        <v>3</v>
      </c>
      <c r="H13">
        <f>G13*0.1</f>
        <v>0.30000000000000004</v>
      </c>
      <c r="J13" s="36">
        <v>2</v>
      </c>
      <c r="K13" s="43">
        <v>29.06024</v>
      </c>
      <c r="L13" s="7" t="s">
        <v>16</v>
      </c>
      <c r="M13" s="37">
        <f t="shared" si="1"/>
        <v>0.6312778120378113</v>
      </c>
      <c r="N13" s="40">
        <f t="shared" si="2"/>
        <v>18.345084724493685</v>
      </c>
      <c r="O13" s="87">
        <v>0.11126473981463851</v>
      </c>
      <c r="P13" s="34">
        <v>0.3</v>
      </c>
      <c r="Q13" s="41">
        <f t="shared" si="3"/>
        <v>0.4418944684264679</v>
      </c>
      <c r="R13" s="41">
        <f t="shared" si="4"/>
        <v>7.7885317870246953E-2</v>
      </c>
      <c r="S13" s="41">
        <f t="shared" si="28"/>
        <v>0.18938334361134337</v>
      </c>
      <c r="T13" s="41">
        <f t="shared" si="29"/>
        <v>5.5035254173481052</v>
      </c>
      <c r="V13" s="11">
        <f t="shared" si="30"/>
        <v>0</v>
      </c>
      <c r="W13" s="11">
        <f t="shared" si="30"/>
        <v>0</v>
      </c>
      <c r="X13" s="11">
        <f t="shared" si="30"/>
        <v>0.6312778120378113</v>
      </c>
      <c r="Y13" s="11">
        <f t="shared" si="6"/>
        <v>0.6312778120378113</v>
      </c>
      <c r="Z13" s="11">
        <f t="shared" si="35"/>
        <v>18.345084724493685</v>
      </c>
      <c r="AA13" s="11">
        <f>'CALCCULO DE ICA E IMA'!O5</f>
        <v>1.223005648299579</v>
      </c>
      <c r="AB13" s="11">
        <f>'CALCCULO DE ICA E IMA'!P5</f>
        <v>6.666666666666667</v>
      </c>
      <c r="AC13" s="11">
        <f>'CALCCULO DE ICA E IMA'!Q5</f>
        <v>1.0191713735829824</v>
      </c>
      <c r="AD13" s="34">
        <v>0.3</v>
      </c>
      <c r="AE13" s="35">
        <f t="shared" si="31"/>
        <v>0</v>
      </c>
      <c r="AF13" s="35">
        <f t="shared" si="32"/>
        <v>0</v>
      </c>
      <c r="AG13" s="35">
        <f t="shared" si="33"/>
        <v>5.5035254173481052</v>
      </c>
      <c r="AH13" s="11">
        <f t="shared" si="34"/>
        <v>5.5035254173481052</v>
      </c>
    </row>
    <row r="14" spans="1:34" x14ac:dyDescent="0.3">
      <c r="A14" s="7" t="s">
        <v>12</v>
      </c>
      <c r="B14" s="3">
        <v>0.30579305463902595</v>
      </c>
      <c r="C14" s="3">
        <v>0.75232788280188023</v>
      </c>
      <c r="D14" s="3">
        <v>0.24438358418608147</v>
      </c>
      <c r="E14" s="3">
        <v>1.3025045216269877</v>
      </c>
      <c r="G14">
        <v>3</v>
      </c>
      <c r="H14">
        <f>G14*0.1</f>
        <v>0.30000000000000004</v>
      </c>
      <c r="J14" s="36">
        <v>2</v>
      </c>
      <c r="K14" s="43">
        <v>29.06024</v>
      </c>
      <c r="L14" s="7" t="s">
        <v>12</v>
      </c>
      <c r="M14" s="37">
        <f t="shared" si="1"/>
        <v>4.3416817387566242</v>
      </c>
      <c r="N14" s="40">
        <f t="shared" si="2"/>
        <v>126.1703133318848</v>
      </c>
      <c r="O14" s="87">
        <v>1.9307704850187268</v>
      </c>
      <c r="P14" s="34">
        <v>0.3</v>
      </c>
      <c r="Q14" s="41">
        <f t="shared" si="3"/>
        <v>3.039177217129637</v>
      </c>
      <c r="R14" s="41">
        <f t="shared" si="4"/>
        <v>1.3515393395131088</v>
      </c>
      <c r="S14" s="41">
        <f t="shared" si="28"/>
        <v>1.3025045216269873</v>
      </c>
      <c r="T14" s="41">
        <f t="shared" si="29"/>
        <v>37.851093999565443</v>
      </c>
      <c r="V14" s="11">
        <f t="shared" si="30"/>
        <v>1.0193101821300863</v>
      </c>
      <c r="W14" s="11">
        <f t="shared" si="30"/>
        <v>2.5077596093396002</v>
      </c>
      <c r="X14" s="11">
        <f t="shared" si="30"/>
        <v>0.81461194728693809</v>
      </c>
      <c r="Y14" s="11">
        <f t="shared" si="6"/>
        <v>4.3416817387566242</v>
      </c>
      <c r="Z14" s="11">
        <f t="shared" si="35"/>
        <v>126.1703133318848</v>
      </c>
      <c r="AD14" s="34">
        <v>0.3</v>
      </c>
      <c r="AE14" s="35">
        <f t="shared" si="31"/>
        <v>8.8864195581432064</v>
      </c>
      <c r="AF14" s="35">
        <f t="shared" si="32"/>
        <v>21.862828832914506</v>
      </c>
      <c r="AG14" s="35">
        <f t="shared" si="33"/>
        <v>7.1018456085077304</v>
      </c>
      <c r="AH14" s="11">
        <f t="shared" si="34"/>
        <v>37.851093999565443</v>
      </c>
    </row>
    <row r="15" spans="1:34" x14ac:dyDescent="0.3">
      <c r="A15" s="6">
        <v>4</v>
      </c>
      <c r="B15" s="3">
        <v>0.59021352692333806</v>
      </c>
      <c r="C15" s="3">
        <v>0.63566155448333705</v>
      </c>
      <c r="D15" s="3">
        <v>1.0819554781338321</v>
      </c>
      <c r="E15" s="3">
        <v>2.3078305595405073</v>
      </c>
      <c r="J15" s="36"/>
      <c r="K15" s="38"/>
      <c r="L15" s="27">
        <v>4</v>
      </c>
      <c r="M15" s="46">
        <f>SUM(M11:M14)</f>
        <v>9.1169207155209442</v>
      </c>
      <c r="N15" s="46">
        <f t="shared" ref="N15:T15" si="36">SUM(N11:N14)</f>
        <v>264.93990405401036</v>
      </c>
      <c r="O15" s="88">
        <f t="shared" si="36"/>
        <v>3.7633661996127712</v>
      </c>
      <c r="P15" s="46"/>
      <c r="Q15" s="46">
        <f t="shared" si="36"/>
        <v>6.3818445008646609</v>
      </c>
      <c r="R15" s="46">
        <f t="shared" si="36"/>
        <v>2.63435633972894</v>
      </c>
      <c r="S15" s="46">
        <f t="shared" si="36"/>
        <v>2.7350762146562833</v>
      </c>
      <c r="T15" s="46">
        <f t="shared" si="36"/>
        <v>79.481971216203107</v>
      </c>
      <c r="U15" s="46">
        <f t="shared" ref="U15" si="37">SUM(U11:U14)</f>
        <v>0</v>
      </c>
      <c r="V15" s="46">
        <f t="shared" ref="V15" si="38">SUM(V11:V14)</f>
        <v>2.3286857181857386</v>
      </c>
      <c r="W15" s="46">
        <f t="shared" ref="W15" si="39">SUM(W11:W14)</f>
        <v>2.5077596093396002</v>
      </c>
      <c r="X15" s="46">
        <f t="shared" ref="X15" si="40">SUM(X11:X14)</f>
        <v>4.2804753879956055</v>
      </c>
      <c r="Y15" s="46">
        <f t="shared" ref="Y15" si="41">SUM(Y11:Y14)</f>
        <v>9.1169207155209442</v>
      </c>
      <c r="Z15" s="46">
        <f t="shared" ref="Z15" si="42">SUM(Z11:Z14)</f>
        <v>264.93990405401036</v>
      </c>
      <c r="AA15" s="46">
        <f t="shared" ref="AA15" si="43">SUM(AA11:AA14)</f>
        <v>1.223005648299579</v>
      </c>
      <c r="AB15" s="46">
        <f t="shared" ref="AB15" si="44">SUM(AB11:AB14)</f>
        <v>6.666666666666667</v>
      </c>
      <c r="AC15" s="46">
        <f t="shared" ref="AC15" si="45">SUM(AC11:AC14)</f>
        <v>1.0191713735829824</v>
      </c>
      <c r="AD15" s="46">
        <f t="shared" ref="AD15" si="46">SUM(AD11:AD14)</f>
        <v>1.2</v>
      </c>
      <c r="AE15" s="46">
        <f t="shared" ref="AE15" si="47">SUM(AE11:AE14)</f>
        <v>20.301649756514983</v>
      </c>
      <c r="AF15" s="46">
        <f t="shared" ref="AF15" si="48">SUM(AF11:AF14)</f>
        <v>21.862828832914506</v>
      </c>
      <c r="AG15" s="46">
        <f t="shared" ref="AG15" si="49">SUM(AG11:AG14)</f>
        <v>37.317492626773628</v>
      </c>
      <c r="AH15" s="46">
        <f t="shared" ref="AH15" si="50">SUM(AH11:AH14)</f>
        <v>79.481971216203107</v>
      </c>
    </row>
    <row r="16" spans="1:34" x14ac:dyDescent="0.3">
      <c r="A16" s="7" t="s">
        <v>15</v>
      </c>
      <c r="B16" s="3"/>
      <c r="C16" s="3"/>
      <c r="D16" s="3">
        <v>2.9102691422163603E-2</v>
      </c>
      <c r="E16" s="3">
        <v>2.9102691422163603E-2</v>
      </c>
      <c r="G16">
        <v>3</v>
      </c>
      <c r="H16">
        <f>G16*0.1</f>
        <v>0.30000000000000004</v>
      </c>
      <c r="J16" s="36">
        <v>4</v>
      </c>
      <c r="K16" s="43">
        <v>17.230187000000001</v>
      </c>
      <c r="L16" s="7" t="s">
        <v>15</v>
      </c>
      <c r="M16" s="37">
        <f t="shared" si="1"/>
        <v>9.7008971407212E-2</v>
      </c>
      <c r="N16" s="40">
        <f t="shared" si="2"/>
        <v>1.671482718023916</v>
      </c>
      <c r="O16" s="87">
        <v>5.2359877559829869E-2</v>
      </c>
      <c r="P16" s="34">
        <v>0.3</v>
      </c>
      <c r="Q16" s="41">
        <f t="shared" si="3"/>
        <v>6.790627998504839E-2</v>
      </c>
      <c r="R16" s="41">
        <f t="shared" si="4"/>
        <v>3.6651914291880909E-2</v>
      </c>
      <c r="S16" s="41">
        <f t="shared" si="28"/>
        <v>2.9102691422163599E-2</v>
      </c>
      <c r="T16" s="41">
        <f t="shared" si="29"/>
        <v>0.50144481540717478</v>
      </c>
      <c r="V16" s="11">
        <f t="shared" ref="V16:X19" si="51">B16/$H16</f>
        <v>0</v>
      </c>
      <c r="W16" s="11">
        <f t="shared" si="51"/>
        <v>0</v>
      </c>
      <c r="X16" s="11">
        <f t="shared" si="51"/>
        <v>9.7008971407212E-2</v>
      </c>
      <c r="Y16" s="11">
        <f t="shared" si="6"/>
        <v>9.7008971407212E-2</v>
      </c>
      <c r="Z16" s="11">
        <f>$K$16*Y16</f>
        <v>1.671482718023916</v>
      </c>
      <c r="AD16" s="34">
        <v>0.3</v>
      </c>
      <c r="AE16" s="35">
        <f t="shared" si="31"/>
        <v>0</v>
      </c>
      <c r="AF16" s="35">
        <f t="shared" si="32"/>
        <v>0</v>
      </c>
      <c r="AG16" s="35">
        <f t="shared" si="33"/>
        <v>0.50144481540717478</v>
      </c>
      <c r="AH16" s="11">
        <f t="shared" si="34"/>
        <v>0.50144481540717478</v>
      </c>
    </row>
    <row r="17" spans="1:34" x14ac:dyDescent="0.3">
      <c r="A17" s="7" t="s">
        <v>18</v>
      </c>
      <c r="B17" s="3"/>
      <c r="C17" s="3"/>
      <c r="D17" s="3">
        <v>0.15040144459219784</v>
      </c>
      <c r="E17" s="3">
        <v>0.15040144459219784</v>
      </c>
      <c r="G17">
        <v>3</v>
      </c>
      <c r="H17">
        <f>G17*0.1</f>
        <v>0.30000000000000004</v>
      </c>
      <c r="J17" s="36">
        <v>4</v>
      </c>
      <c r="K17" s="43">
        <v>17.230187000000001</v>
      </c>
      <c r="L17" s="7" t="s">
        <v>18</v>
      </c>
      <c r="M17" s="37">
        <f t="shared" si="1"/>
        <v>0.5013381486406594</v>
      </c>
      <c r="N17" s="40">
        <f t="shared" si="2"/>
        <v>8.6381500513123584</v>
      </c>
      <c r="O17" s="87">
        <v>0.28143434188408578</v>
      </c>
      <c r="P17" s="34">
        <v>0.3</v>
      </c>
      <c r="Q17" s="41">
        <f t="shared" si="3"/>
        <v>0.35093670404846156</v>
      </c>
      <c r="R17" s="41">
        <f t="shared" si="4"/>
        <v>0.19700403931886004</v>
      </c>
      <c r="S17" s="41">
        <f t="shared" si="28"/>
        <v>0.15040144459219781</v>
      </c>
      <c r="T17" s="41">
        <f t="shared" si="29"/>
        <v>2.591445015393707</v>
      </c>
      <c r="V17" s="11">
        <f t="shared" si="51"/>
        <v>0</v>
      </c>
      <c r="W17" s="11">
        <f t="shared" si="51"/>
        <v>0</v>
      </c>
      <c r="X17" s="11">
        <f t="shared" si="51"/>
        <v>0.5013381486406594</v>
      </c>
      <c r="Y17" s="11">
        <f t="shared" si="6"/>
        <v>0.5013381486406594</v>
      </c>
      <c r="Z17" s="11">
        <f t="shared" ref="Z17:Z19" si="52">$K$16*Y17</f>
        <v>8.6381500513123584</v>
      </c>
      <c r="AD17" s="34">
        <v>0.3</v>
      </c>
      <c r="AE17" s="35">
        <f t="shared" si="31"/>
        <v>0</v>
      </c>
      <c r="AF17" s="35">
        <f t="shared" si="32"/>
        <v>0</v>
      </c>
      <c r="AG17" s="35">
        <f t="shared" si="33"/>
        <v>2.591445015393707</v>
      </c>
      <c r="AH17" s="11">
        <f t="shared" si="34"/>
        <v>2.591445015393707</v>
      </c>
    </row>
    <row r="18" spans="1:34" x14ac:dyDescent="0.3">
      <c r="A18" s="7" t="s">
        <v>16</v>
      </c>
      <c r="B18" s="3"/>
      <c r="C18" s="3">
        <v>0.36159673894491423</v>
      </c>
      <c r="D18" s="3">
        <v>0.49145106369130254</v>
      </c>
      <c r="E18" s="3">
        <v>0.85304780263621671</v>
      </c>
      <c r="G18">
        <v>3</v>
      </c>
      <c r="H18">
        <f>G18*0.1</f>
        <v>0.30000000000000004</v>
      </c>
      <c r="J18" s="36">
        <v>4</v>
      </c>
      <c r="K18" s="43">
        <v>17.230187000000001</v>
      </c>
      <c r="L18" s="7" t="s">
        <v>16</v>
      </c>
      <c r="M18" s="37">
        <f t="shared" si="1"/>
        <v>2.8434926754540557</v>
      </c>
      <c r="N18" s="40">
        <f t="shared" si="2"/>
        <v>48.993910531203689</v>
      </c>
      <c r="O18" s="87">
        <v>0.52359877559829882</v>
      </c>
      <c r="P18" s="34">
        <v>0.3</v>
      </c>
      <c r="Q18" s="41">
        <f t="shared" si="3"/>
        <v>1.9904448728178388</v>
      </c>
      <c r="R18" s="41">
        <f t="shared" si="4"/>
        <v>0.36651914291880916</v>
      </c>
      <c r="S18" s="41">
        <f t="shared" si="28"/>
        <v>0.85304780263621671</v>
      </c>
      <c r="T18" s="41">
        <f t="shared" si="29"/>
        <v>14.698173159361108</v>
      </c>
      <c r="V18" s="11">
        <f t="shared" si="51"/>
        <v>0</v>
      </c>
      <c r="W18" s="11">
        <f t="shared" si="51"/>
        <v>1.2053224631497139</v>
      </c>
      <c r="X18" s="11">
        <f t="shared" si="51"/>
        <v>1.6381702123043416</v>
      </c>
      <c r="Y18" s="11">
        <f t="shared" si="6"/>
        <v>2.8434926754540557</v>
      </c>
      <c r="Z18" s="11">
        <f t="shared" si="52"/>
        <v>48.993910531203689</v>
      </c>
      <c r="AA18" s="11">
        <f>'CALCCULO DE ICA E IMA'!O6</f>
        <v>1.7497825189715603</v>
      </c>
      <c r="AB18" s="11">
        <f>'CALCCULO DE ICA E IMA'!P6</f>
        <v>3.5714285714285712</v>
      </c>
      <c r="AC18" s="11">
        <f>'CALCCULO DE ICA E IMA'!Q6</f>
        <v>0.81656517552006147</v>
      </c>
      <c r="AD18" s="34">
        <v>0.3</v>
      </c>
      <c r="AE18" s="35">
        <f t="shared" si="31"/>
        <v>0</v>
      </c>
      <c r="AF18" s="35">
        <f t="shared" si="32"/>
        <v>6.2303794306110545</v>
      </c>
      <c r="AG18" s="35">
        <f t="shared" si="33"/>
        <v>8.4677937287500509</v>
      </c>
      <c r="AH18" s="11">
        <f t="shared" si="34"/>
        <v>14.698173159361104</v>
      </c>
    </row>
    <row r="19" spans="1:34" x14ac:dyDescent="0.3">
      <c r="A19" s="7" t="s">
        <v>12</v>
      </c>
      <c r="B19" s="3">
        <v>0.59021352692333806</v>
      </c>
      <c r="C19" s="3">
        <v>0.27406481553842288</v>
      </c>
      <c r="D19" s="3">
        <v>0.41100027842816805</v>
      </c>
      <c r="E19" s="3">
        <v>1.2752786208899289</v>
      </c>
      <c r="G19">
        <v>3</v>
      </c>
      <c r="H19">
        <f>G19*0.1</f>
        <v>0.30000000000000004</v>
      </c>
      <c r="J19" s="36">
        <v>4</v>
      </c>
      <c r="K19" s="43">
        <v>17.230187000000001</v>
      </c>
      <c r="L19" s="7" t="s">
        <v>12</v>
      </c>
      <c r="M19" s="37">
        <f t="shared" si="1"/>
        <v>4.2509287362997625</v>
      </c>
      <c r="N19" s="40">
        <f t="shared" si="2"/>
        <v>73.244297050118604</v>
      </c>
      <c r="O19" s="87">
        <v>1.6231562043547254</v>
      </c>
      <c r="P19" s="34">
        <v>0.3</v>
      </c>
      <c r="Q19" s="41">
        <f t="shared" si="3"/>
        <v>2.9756501154098336</v>
      </c>
      <c r="R19" s="41">
        <f t="shared" si="4"/>
        <v>1.1362093430483078</v>
      </c>
      <c r="S19" s="41">
        <f t="shared" si="28"/>
        <v>1.2752786208899287</v>
      </c>
      <c r="T19" s="41">
        <f t="shared" si="29"/>
        <v>21.97328911503558</v>
      </c>
      <c r="V19" s="11">
        <f t="shared" si="51"/>
        <v>1.9673784230777933</v>
      </c>
      <c r="W19" s="11">
        <f t="shared" si="51"/>
        <v>0.91354938512807615</v>
      </c>
      <c r="X19" s="11">
        <f t="shared" si="51"/>
        <v>1.3700009280938934</v>
      </c>
      <c r="Y19" s="11">
        <f t="shared" si="6"/>
        <v>4.2509287362997625</v>
      </c>
      <c r="Z19" s="11">
        <f t="shared" si="52"/>
        <v>73.244297050118604</v>
      </c>
      <c r="AD19" s="34">
        <v>0.3</v>
      </c>
      <c r="AE19" s="35">
        <f t="shared" si="31"/>
        <v>10.169489438818648</v>
      </c>
      <c r="AF19" s="35">
        <f t="shared" si="32"/>
        <v>4.7221880218475309</v>
      </c>
      <c r="AG19" s="35">
        <f t="shared" si="33"/>
        <v>7.081611654369401</v>
      </c>
      <c r="AH19" s="11">
        <f t="shared" si="34"/>
        <v>21.97328911503558</v>
      </c>
    </row>
    <row r="20" spans="1:34" x14ac:dyDescent="0.3">
      <c r="A20" s="6">
        <v>5</v>
      </c>
      <c r="B20" s="3">
        <v>0.84389965939821021</v>
      </c>
      <c r="C20" s="3"/>
      <c r="D20" s="3">
        <v>4.0311091424789947</v>
      </c>
      <c r="E20" s="3">
        <v>4.8750088018772049</v>
      </c>
      <c r="J20" s="36"/>
      <c r="K20" s="43"/>
      <c r="L20" s="27">
        <v>5</v>
      </c>
      <c r="M20" s="46">
        <f>SUM(M16:M19)</f>
        <v>7.6927685318016898</v>
      </c>
      <c r="N20" s="46">
        <f t="shared" ref="N20:T20" si="53">SUM(N16:N19)</f>
        <v>132.54784035065856</v>
      </c>
      <c r="O20" s="88">
        <f t="shared" si="53"/>
        <v>2.4805491993969397</v>
      </c>
      <c r="P20" s="46"/>
      <c r="Q20" s="46">
        <f t="shared" si="53"/>
        <v>5.3849379722611825</v>
      </c>
      <c r="R20" s="46">
        <f t="shared" si="53"/>
        <v>1.7363844395778578</v>
      </c>
      <c r="S20" s="46">
        <f t="shared" si="53"/>
        <v>2.3078305595405069</v>
      </c>
      <c r="T20" s="46">
        <f t="shared" si="53"/>
        <v>39.764352105197574</v>
      </c>
      <c r="U20" s="46">
        <f t="shared" ref="U20" si="54">SUM(U16:U19)</f>
        <v>0</v>
      </c>
      <c r="V20" s="46">
        <f t="shared" ref="V20" si="55">SUM(V16:V19)</f>
        <v>1.9673784230777933</v>
      </c>
      <c r="W20" s="46">
        <f t="shared" ref="W20" si="56">SUM(W16:W19)</f>
        <v>2.1188718482777902</v>
      </c>
      <c r="X20" s="46">
        <f t="shared" ref="X20" si="57">SUM(X16:X19)</f>
        <v>3.6065182604461063</v>
      </c>
      <c r="Y20" s="46">
        <f t="shared" ref="Y20" si="58">SUM(Y16:Y19)</f>
        <v>7.6927685318016898</v>
      </c>
      <c r="Z20" s="46">
        <f t="shared" ref="Z20" si="59">SUM(Z16:Z19)</f>
        <v>132.54784035065856</v>
      </c>
      <c r="AA20" s="46">
        <f t="shared" ref="AA20" si="60">SUM(AA16:AA19)</f>
        <v>1.7497825189715603</v>
      </c>
      <c r="AB20" s="46">
        <f t="shared" ref="AB20" si="61">SUM(AB16:AB19)</f>
        <v>3.5714285714285712</v>
      </c>
      <c r="AC20" s="46">
        <f t="shared" ref="AC20" si="62">SUM(AC16:AC19)</f>
        <v>0.81656517552006147</v>
      </c>
      <c r="AD20" s="46">
        <f t="shared" ref="AD20" si="63">SUM(AD16:AD19)</f>
        <v>1.2</v>
      </c>
      <c r="AE20" s="46">
        <f t="shared" ref="AE20" si="64">SUM(AE16:AE19)</f>
        <v>10.169489438818648</v>
      </c>
      <c r="AF20" s="46">
        <f t="shared" ref="AF20" si="65">SUM(AF16:AF19)</f>
        <v>10.952567452458585</v>
      </c>
      <c r="AG20" s="46">
        <f t="shared" ref="AG20" si="66">SUM(AG16:AG19)</f>
        <v>18.642295213920335</v>
      </c>
      <c r="AH20" s="46">
        <f t="shared" ref="AH20" si="67">SUM(AH16:AH19)</f>
        <v>39.764352105197567</v>
      </c>
    </row>
    <row r="21" spans="1:34" x14ac:dyDescent="0.3">
      <c r="A21" s="7" t="s">
        <v>15</v>
      </c>
      <c r="B21" s="3"/>
      <c r="C21" s="3"/>
      <c r="D21" s="3">
        <v>0.22561809840912983</v>
      </c>
      <c r="E21" s="3">
        <v>0.22561809840912983</v>
      </c>
      <c r="G21">
        <v>4</v>
      </c>
      <c r="H21">
        <f>G21*0.1</f>
        <v>0.4</v>
      </c>
      <c r="J21" s="36">
        <v>5</v>
      </c>
      <c r="K21" s="43">
        <v>27.95965</v>
      </c>
      <c r="L21" s="7" t="s">
        <v>15</v>
      </c>
      <c r="M21" s="37">
        <f t="shared" si="1"/>
        <v>0.56404524602282458</v>
      </c>
      <c r="N21" s="40">
        <f t="shared" si="2"/>
        <v>15.770507662962068</v>
      </c>
      <c r="O21" s="87">
        <v>0.32397674240144736</v>
      </c>
      <c r="P21" s="34">
        <v>0.3</v>
      </c>
      <c r="Q21" s="41">
        <f t="shared" si="3"/>
        <v>0.3948316722159772</v>
      </c>
      <c r="R21" s="41">
        <f t="shared" si="4"/>
        <v>0.22678371968101313</v>
      </c>
      <c r="S21" s="41">
        <f t="shared" si="28"/>
        <v>0.16921357380684737</v>
      </c>
      <c r="T21" s="41">
        <f t="shared" si="29"/>
        <v>4.7311522988886203</v>
      </c>
      <c r="V21" s="11">
        <f t="shared" ref="V21:X25" si="68">B21/$H21</f>
        <v>0</v>
      </c>
      <c r="W21" s="11">
        <f t="shared" si="68"/>
        <v>0</v>
      </c>
      <c r="X21" s="11">
        <f t="shared" si="68"/>
        <v>0.56404524602282458</v>
      </c>
      <c r="Y21" s="11">
        <f t="shared" si="6"/>
        <v>0.56404524602282458</v>
      </c>
      <c r="Z21" s="11">
        <f>$K$21*Y21</f>
        <v>15.770507662962068</v>
      </c>
      <c r="AD21" s="34">
        <v>0.3</v>
      </c>
      <c r="AE21" s="35">
        <f t="shared" si="31"/>
        <v>0</v>
      </c>
      <c r="AF21" s="35">
        <f t="shared" si="32"/>
        <v>0</v>
      </c>
      <c r="AG21" s="35">
        <f t="shared" si="33"/>
        <v>4.7311522988886203</v>
      </c>
      <c r="AH21" s="11">
        <f t="shared" si="34"/>
        <v>4.7311522988886203</v>
      </c>
    </row>
    <row r="22" spans="1:34" x14ac:dyDescent="0.3">
      <c r="A22" s="7" t="s">
        <v>18</v>
      </c>
      <c r="B22" s="3">
        <v>9.7407071222956207E-2</v>
      </c>
      <c r="C22" s="3"/>
      <c r="D22" s="3">
        <v>1.036064364229291</v>
      </c>
      <c r="E22" s="3">
        <v>1.1334714354522473</v>
      </c>
      <c r="G22">
        <v>4</v>
      </c>
      <c r="H22">
        <f>G22*0.1</f>
        <v>0.4</v>
      </c>
      <c r="J22" s="36">
        <v>5</v>
      </c>
      <c r="K22" s="43">
        <v>27.95965</v>
      </c>
      <c r="L22" s="7" t="s">
        <v>18</v>
      </c>
      <c r="M22" s="37">
        <f t="shared" si="1"/>
        <v>2.8336785886306179</v>
      </c>
      <c r="N22" s="40">
        <f t="shared" si="2"/>
        <v>79.228661550606063</v>
      </c>
      <c r="O22" s="87">
        <v>0.96702148868310778</v>
      </c>
      <c r="P22" s="34">
        <v>0.3</v>
      </c>
      <c r="Q22" s="41">
        <f t="shared" si="3"/>
        <v>1.9835750120414324</v>
      </c>
      <c r="R22" s="41">
        <f t="shared" si="4"/>
        <v>0.67691504207817543</v>
      </c>
      <c r="S22" s="41">
        <f t="shared" si="28"/>
        <v>0.85010357658918534</v>
      </c>
      <c r="T22" s="41">
        <f t="shared" si="29"/>
        <v>23.768598465181817</v>
      </c>
      <c r="V22" s="11">
        <f t="shared" si="68"/>
        <v>0.2435176780573905</v>
      </c>
      <c r="W22" s="11">
        <f t="shared" si="68"/>
        <v>0</v>
      </c>
      <c r="X22" s="11">
        <f t="shared" si="68"/>
        <v>2.5901609105732275</v>
      </c>
      <c r="Y22" s="11">
        <f t="shared" si="6"/>
        <v>2.8336785886306179</v>
      </c>
      <c r="Z22" s="11">
        <f t="shared" ref="Z22:Z25" si="69">$K$21*Y22</f>
        <v>79.228661550606063</v>
      </c>
      <c r="AD22" s="34">
        <v>0.3</v>
      </c>
      <c r="AE22" s="35">
        <f t="shared" si="31"/>
        <v>2.0426007141891955</v>
      </c>
      <c r="AF22" s="35">
        <f t="shared" si="32"/>
        <v>0</v>
      </c>
      <c r="AG22" s="35">
        <f t="shared" si="33"/>
        <v>21.725997750992622</v>
      </c>
      <c r="AH22" s="11">
        <f t="shared" si="34"/>
        <v>23.768598465181817</v>
      </c>
    </row>
    <row r="23" spans="1:34" x14ac:dyDescent="0.3">
      <c r="A23" s="7" t="s">
        <v>16</v>
      </c>
      <c r="B23" s="3">
        <v>0.25640973899293129</v>
      </c>
      <c r="C23" s="3"/>
      <c r="D23" s="3">
        <v>2.0358373434601824</v>
      </c>
      <c r="E23" s="3">
        <v>2.2922470824531138</v>
      </c>
      <c r="G23">
        <v>4</v>
      </c>
      <c r="H23">
        <f>G23*0.1</f>
        <v>0.4</v>
      </c>
      <c r="J23" s="36">
        <v>5</v>
      </c>
      <c r="K23" s="43">
        <v>27.95965</v>
      </c>
      <c r="L23" s="7" t="s">
        <v>16</v>
      </c>
      <c r="M23" s="37">
        <f t="shared" si="1"/>
        <v>5.7306177061327839</v>
      </c>
      <c r="N23" s="40">
        <f t="shared" si="2"/>
        <v>160.22606534727549</v>
      </c>
      <c r="O23" s="87">
        <v>0.77067194783374615</v>
      </c>
      <c r="P23" s="34">
        <v>0.3</v>
      </c>
      <c r="Q23" s="41">
        <f t="shared" si="3"/>
        <v>4.0114323942929486</v>
      </c>
      <c r="R23" s="41">
        <f t="shared" si="4"/>
        <v>0.53947036348362232</v>
      </c>
      <c r="S23" s="41">
        <f t="shared" si="28"/>
        <v>1.719185311839835</v>
      </c>
      <c r="T23" s="41">
        <f t="shared" si="29"/>
        <v>48.067819604182645</v>
      </c>
      <c r="V23" s="11">
        <f t="shared" si="68"/>
        <v>0.64102434748232817</v>
      </c>
      <c r="W23" s="11">
        <f t="shared" si="68"/>
        <v>0</v>
      </c>
      <c r="X23" s="11">
        <f t="shared" si="68"/>
        <v>5.0895933586504558</v>
      </c>
      <c r="Y23" s="11">
        <f t="shared" si="6"/>
        <v>5.7306177061327839</v>
      </c>
      <c r="Z23" s="11">
        <f t="shared" si="69"/>
        <v>160.22606534727549</v>
      </c>
      <c r="AA23" s="11">
        <f>'CALCCULO DE ICA E IMA'!O7</f>
        <v>5.340868844909183</v>
      </c>
      <c r="AB23" s="11">
        <f>'CALCCULO DE ICA E IMA'!P7</f>
        <v>3.3333333333333335</v>
      </c>
      <c r="AC23" s="11">
        <f>'CALCCULO DE ICA E IMA'!Q7</f>
        <v>2.3562656668716984</v>
      </c>
      <c r="AD23" s="34">
        <v>0.3</v>
      </c>
      <c r="AE23" s="35">
        <f t="shared" si="31"/>
        <v>5.3768449191252827</v>
      </c>
      <c r="AF23" s="35">
        <f t="shared" si="32"/>
        <v>0</v>
      </c>
      <c r="AG23" s="35">
        <f t="shared" si="33"/>
        <v>42.690974685057363</v>
      </c>
      <c r="AH23" s="11">
        <f t="shared" si="34"/>
        <v>48.067819604182645</v>
      </c>
    </row>
    <row r="24" spans="1:34" x14ac:dyDescent="0.3">
      <c r="A24" s="7" t="s">
        <v>14</v>
      </c>
      <c r="B24" s="3"/>
      <c r="C24" s="3"/>
      <c r="D24" s="3">
        <v>0.27674834806913251</v>
      </c>
      <c r="E24" s="3">
        <v>0.27674834806913251</v>
      </c>
      <c r="G24">
        <v>4</v>
      </c>
      <c r="H24">
        <f>G24*0.1</f>
        <v>0.4</v>
      </c>
      <c r="J24" s="36">
        <v>5</v>
      </c>
      <c r="K24" s="43">
        <v>27.95965</v>
      </c>
      <c r="L24" s="7" t="s">
        <v>14</v>
      </c>
      <c r="M24" s="37">
        <f t="shared" si="1"/>
        <v>0.69187087017283122</v>
      </c>
      <c r="N24" s="40">
        <f t="shared" si="2"/>
        <v>19.344467375227801</v>
      </c>
      <c r="O24" s="87">
        <v>0.30925052683774534</v>
      </c>
      <c r="P24" s="34">
        <v>0.3</v>
      </c>
      <c r="Q24" s="41">
        <f t="shared" si="3"/>
        <v>0.48430960912098181</v>
      </c>
      <c r="R24" s="41">
        <f t="shared" si="4"/>
        <v>0.21647536878642173</v>
      </c>
      <c r="S24" s="41">
        <f t="shared" si="28"/>
        <v>0.20756126105184936</v>
      </c>
      <c r="T24" s="41">
        <f t="shared" si="29"/>
        <v>5.8033402125683402</v>
      </c>
      <c r="V24" s="11">
        <f t="shared" si="68"/>
        <v>0</v>
      </c>
      <c r="W24" s="11">
        <f t="shared" si="68"/>
        <v>0</v>
      </c>
      <c r="X24" s="11">
        <f t="shared" si="68"/>
        <v>0.69187087017283122</v>
      </c>
      <c r="Y24" s="11">
        <f t="shared" si="6"/>
        <v>0.69187087017283122</v>
      </c>
      <c r="Z24" s="11">
        <f t="shared" si="69"/>
        <v>19.344467375227801</v>
      </c>
      <c r="AD24" s="34">
        <v>0.3</v>
      </c>
      <c r="AE24" s="35">
        <f t="shared" si="31"/>
        <v>0</v>
      </c>
      <c r="AF24" s="35">
        <f t="shared" si="32"/>
        <v>0</v>
      </c>
      <c r="AG24" s="35">
        <f t="shared" si="33"/>
        <v>5.8033402125683402</v>
      </c>
      <c r="AH24" s="11">
        <f t="shared" si="34"/>
        <v>5.8033402125683402</v>
      </c>
    </row>
    <row r="25" spans="1:34" x14ac:dyDescent="0.3">
      <c r="A25" s="7" t="s">
        <v>12</v>
      </c>
      <c r="B25" s="3">
        <v>0.4900828491823227</v>
      </c>
      <c r="C25" s="3"/>
      <c r="D25" s="3">
        <v>0.45684098831125863</v>
      </c>
      <c r="E25" s="3">
        <v>0.94692383749358133</v>
      </c>
      <c r="G25">
        <v>4</v>
      </c>
      <c r="H25">
        <f>G25*0.1</f>
        <v>0.4</v>
      </c>
      <c r="J25" s="36">
        <v>5</v>
      </c>
      <c r="K25" s="43">
        <v>27.95965</v>
      </c>
      <c r="L25" s="7" t="s">
        <v>12</v>
      </c>
      <c r="M25" s="37">
        <f t="shared" si="1"/>
        <v>2.3673095937339532</v>
      </c>
      <c r="N25" s="40">
        <f t="shared" si="2"/>
        <v>66.189147682443519</v>
      </c>
      <c r="O25" s="87">
        <v>0.97193022720434208</v>
      </c>
      <c r="P25" s="34">
        <v>0.3</v>
      </c>
      <c r="Q25" s="41">
        <f t="shared" si="3"/>
        <v>1.6571167156137672</v>
      </c>
      <c r="R25" s="41">
        <f t="shared" si="4"/>
        <v>0.68035115904303944</v>
      </c>
      <c r="S25" s="41">
        <f t="shared" si="28"/>
        <v>0.71019287812018594</v>
      </c>
      <c r="T25" s="41">
        <f t="shared" si="29"/>
        <v>19.856744304733056</v>
      </c>
      <c r="V25" s="11">
        <f t="shared" si="68"/>
        <v>1.2252071229558066</v>
      </c>
      <c r="W25" s="11">
        <f t="shared" si="68"/>
        <v>0</v>
      </c>
      <c r="X25" s="11">
        <f t="shared" si="68"/>
        <v>1.1421024707781464</v>
      </c>
      <c r="Y25" s="11">
        <f t="shared" si="6"/>
        <v>2.3673095937339532</v>
      </c>
      <c r="Z25" s="11">
        <f t="shared" si="69"/>
        <v>66.189147682443519</v>
      </c>
      <c r="AD25" s="34">
        <v>0.3</v>
      </c>
      <c r="AE25" s="35">
        <f t="shared" si="31"/>
        <v>10.276908700605395</v>
      </c>
      <c r="AF25" s="35">
        <f t="shared" si="32"/>
        <v>0</v>
      </c>
      <c r="AG25" s="35">
        <f t="shared" si="33"/>
        <v>9.5798356041276591</v>
      </c>
      <c r="AH25" s="11">
        <f t="shared" si="34"/>
        <v>19.856744304733056</v>
      </c>
    </row>
    <row r="26" spans="1:34" x14ac:dyDescent="0.3">
      <c r="A26" s="6">
        <v>6</v>
      </c>
      <c r="B26" s="3"/>
      <c r="C26" s="3"/>
      <c r="D26" s="3">
        <v>0.34514764381341423</v>
      </c>
      <c r="E26" s="3">
        <v>0.34514764381341423</v>
      </c>
      <c r="J26" s="36"/>
      <c r="K26" s="38"/>
      <c r="L26" s="27">
        <v>6</v>
      </c>
      <c r="M26" s="46">
        <f>SUM(M21:M25)</f>
        <v>12.187522004693012</v>
      </c>
      <c r="N26" s="46">
        <f t="shared" ref="N26:T26" si="70">SUM(N21:N25)</f>
        <v>340.758849618515</v>
      </c>
      <c r="O26" s="88">
        <f t="shared" si="70"/>
        <v>3.3428509329603888</v>
      </c>
      <c r="P26" s="46"/>
      <c r="Q26" s="46">
        <f t="shared" si="70"/>
        <v>8.5312654032851061</v>
      </c>
      <c r="R26" s="46">
        <f t="shared" si="70"/>
        <v>2.3399956530722723</v>
      </c>
      <c r="S26" s="46">
        <f t="shared" si="70"/>
        <v>3.6562566014079034</v>
      </c>
      <c r="T26" s="46">
        <f t="shared" si="70"/>
        <v>102.22765488555449</v>
      </c>
      <c r="U26" s="46">
        <f t="shared" ref="U26" si="71">SUM(U21:U25)</f>
        <v>0</v>
      </c>
      <c r="V26" s="46">
        <f t="shared" ref="V26" si="72">SUM(V21:V25)</f>
        <v>2.1097491484955251</v>
      </c>
      <c r="W26" s="46">
        <f t="shared" ref="W26" si="73">SUM(W21:W25)</f>
        <v>0</v>
      </c>
      <c r="X26" s="46">
        <f t="shared" ref="X26" si="74">SUM(X21:X25)</f>
        <v>10.077772856197486</v>
      </c>
      <c r="Y26" s="46">
        <f t="shared" ref="Y26" si="75">SUM(Y21:Y25)</f>
        <v>12.187522004693012</v>
      </c>
      <c r="Z26" s="46">
        <f t="shared" ref="Z26" si="76">SUM(Z21:Z25)</f>
        <v>340.758849618515</v>
      </c>
      <c r="AA26" s="46">
        <f t="shared" ref="AA26" si="77">SUM(AA21:AA25)</f>
        <v>5.340868844909183</v>
      </c>
      <c r="AB26" s="46">
        <f t="shared" ref="AB26" si="78">SUM(AB21:AB25)</f>
        <v>3.3333333333333335</v>
      </c>
      <c r="AC26" s="46">
        <f t="shared" ref="AC26" si="79">SUM(AC21:AC25)</f>
        <v>2.3562656668716984</v>
      </c>
      <c r="AD26" s="46">
        <f t="shared" ref="AD26" si="80">SUM(AD21:AD25)</f>
        <v>1.5</v>
      </c>
      <c r="AE26" s="46">
        <f t="shared" ref="AE26" si="81">SUM(AE21:AE25)</f>
        <v>17.696354333919871</v>
      </c>
      <c r="AF26" s="46">
        <f t="shared" ref="AF26" si="82">SUM(AF21:AF25)</f>
        <v>0</v>
      </c>
      <c r="AG26" s="46">
        <f t="shared" ref="AG26" si="83">SUM(AG21:AG25)</f>
        <v>84.531300551634615</v>
      </c>
      <c r="AH26" s="46">
        <f t="shared" ref="AH26" si="84">SUM(AH21:AH25)</f>
        <v>102.22765488555449</v>
      </c>
    </row>
    <row r="27" spans="1:34" x14ac:dyDescent="0.3">
      <c r="A27" s="7" t="s">
        <v>15</v>
      </c>
      <c r="B27" s="3"/>
      <c r="C27" s="3"/>
      <c r="D27" s="3">
        <v>4.3654037133245401E-2</v>
      </c>
      <c r="E27" s="3">
        <v>4.3654037133245401E-2</v>
      </c>
      <c r="G27">
        <v>1</v>
      </c>
      <c r="H27">
        <f>G27*0.1</f>
        <v>0.1</v>
      </c>
      <c r="J27" s="36">
        <v>6</v>
      </c>
      <c r="K27" s="43">
        <v>13.83578</v>
      </c>
      <c r="L27" s="7" t="s">
        <v>15</v>
      </c>
      <c r="M27" s="37">
        <f t="shared" si="1"/>
        <v>0.43654037133245399</v>
      </c>
      <c r="N27" s="40">
        <f t="shared" si="2"/>
        <v>6.0398765388741404</v>
      </c>
      <c r="O27" s="87">
        <v>0.23561944901923443</v>
      </c>
      <c r="P27" s="34">
        <v>0.3</v>
      </c>
      <c r="Q27" s="41">
        <f t="shared" si="3"/>
        <v>0.30557825993271776</v>
      </c>
      <c r="R27" s="41">
        <f t="shared" si="4"/>
        <v>0.16493361431346409</v>
      </c>
      <c r="S27" s="41">
        <f t="shared" si="28"/>
        <v>0.13096211139973618</v>
      </c>
      <c r="T27" s="41">
        <f t="shared" si="29"/>
        <v>1.8119629616622419</v>
      </c>
      <c r="V27" s="11">
        <f t="shared" ref="V27:X29" si="85">B27/$H27</f>
        <v>0</v>
      </c>
      <c r="W27" s="11">
        <f t="shared" si="85"/>
        <v>0</v>
      </c>
      <c r="X27" s="11">
        <f t="shared" si="85"/>
        <v>0.43654037133245399</v>
      </c>
      <c r="Y27" s="11">
        <f t="shared" si="6"/>
        <v>0.43654037133245399</v>
      </c>
      <c r="Z27" s="11">
        <f>$K$27*Y27</f>
        <v>6.0398765388741404</v>
      </c>
      <c r="AD27" s="34">
        <v>0.3</v>
      </c>
      <c r="AE27" s="35">
        <f t="shared" si="31"/>
        <v>0</v>
      </c>
      <c r="AF27" s="35">
        <f t="shared" si="32"/>
        <v>0</v>
      </c>
      <c r="AG27" s="35">
        <f t="shared" si="33"/>
        <v>1.8119629616622419</v>
      </c>
      <c r="AH27" s="11">
        <f t="shared" si="34"/>
        <v>1.8119629616622419</v>
      </c>
    </row>
    <row r="28" spans="1:34" x14ac:dyDescent="0.3">
      <c r="A28" s="7" t="s">
        <v>16</v>
      </c>
      <c r="B28" s="3"/>
      <c r="C28" s="3"/>
      <c r="D28" s="3">
        <v>0.20327202313036666</v>
      </c>
      <c r="E28" s="3">
        <v>0.20327202313036666</v>
      </c>
      <c r="G28">
        <v>1</v>
      </c>
      <c r="H28">
        <f>G28*0.1</f>
        <v>0.1</v>
      </c>
      <c r="J28" s="36">
        <v>6</v>
      </c>
      <c r="K28" s="43">
        <v>13.83578</v>
      </c>
      <c r="L28" s="7" t="s">
        <v>16</v>
      </c>
      <c r="M28" s="37">
        <f t="shared" si="1"/>
        <v>2.0327202313036663</v>
      </c>
      <c r="N28" s="40">
        <f t="shared" si="2"/>
        <v>28.124269921866638</v>
      </c>
      <c r="O28" s="87">
        <v>0.35342917352885173</v>
      </c>
      <c r="P28" s="34">
        <v>0.3</v>
      </c>
      <c r="Q28" s="41">
        <f t="shared" si="3"/>
        <v>1.4229041619125664</v>
      </c>
      <c r="R28" s="41">
        <f t="shared" si="4"/>
        <v>0.2474004214701962</v>
      </c>
      <c r="S28" s="41">
        <f t="shared" si="28"/>
        <v>0.60981606939109989</v>
      </c>
      <c r="T28" s="41">
        <f t="shared" si="29"/>
        <v>8.4372809765599914</v>
      </c>
      <c r="V28" s="11">
        <f t="shared" si="85"/>
        <v>0</v>
      </c>
      <c r="W28" s="11">
        <f t="shared" si="85"/>
        <v>0</v>
      </c>
      <c r="X28" s="11">
        <f t="shared" si="85"/>
        <v>2.0327202313036663</v>
      </c>
      <c r="Y28" s="11">
        <f t="shared" si="6"/>
        <v>2.0327202313036663</v>
      </c>
      <c r="Z28" s="11">
        <f t="shared" ref="Z28:Z29" si="86">$K$27*Y28</f>
        <v>28.124269921866638</v>
      </c>
      <c r="AA28" s="11">
        <f>'CALCCULO DE ICA E IMA'!O8</f>
        <v>1.562459440103702</v>
      </c>
      <c r="AB28" s="11">
        <f>'CALCCULO DE ICA E IMA'!P8</f>
        <v>5.5555555555555554</v>
      </c>
      <c r="AC28" s="11">
        <f>'CALCCULO DE ICA E IMA'!Q8</f>
        <v>1.081702689302563</v>
      </c>
      <c r="AD28" s="34">
        <v>0.3</v>
      </c>
      <c r="AE28" s="35">
        <f t="shared" si="31"/>
        <v>0</v>
      </c>
      <c r="AF28" s="35">
        <f t="shared" si="32"/>
        <v>0</v>
      </c>
      <c r="AG28" s="35">
        <f t="shared" si="33"/>
        <v>8.4372809765599914</v>
      </c>
      <c r="AH28" s="11">
        <f t="shared" si="34"/>
        <v>8.4372809765599914</v>
      </c>
    </row>
    <row r="29" spans="1:34" x14ac:dyDescent="0.3">
      <c r="A29" s="7" t="s">
        <v>14</v>
      </c>
      <c r="B29" s="3"/>
      <c r="C29" s="3"/>
      <c r="D29" s="3">
        <v>9.8221583549802149E-2</v>
      </c>
      <c r="E29" s="3">
        <v>9.8221583549802149E-2</v>
      </c>
      <c r="G29">
        <v>1</v>
      </c>
      <c r="H29">
        <f>G29*0.1</f>
        <v>0.1</v>
      </c>
      <c r="J29" s="36">
        <v>6</v>
      </c>
      <c r="K29" s="43">
        <v>13.83578</v>
      </c>
      <c r="L29" s="7" t="s">
        <v>14</v>
      </c>
      <c r="M29" s="37">
        <f t="shared" si="1"/>
        <v>0.98221583549802149</v>
      </c>
      <c r="N29" s="40">
        <f t="shared" si="2"/>
        <v>13.589722212466816</v>
      </c>
      <c r="O29" s="87">
        <v>0.53014376029327781</v>
      </c>
      <c r="P29" s="34">
        <v>0.3</v>
      </c>
      <c r="Q29" s="41">
        <f t="shared" si="3"/>
        <v>0.68755108484861505</v>
      </c>
      <c r="R29" s="41">
        <f t="shared" si="4"/>
        <v>0.37110063220529443</v>
      </c>
      <c r="S29" s="41">
        <f t="shared" si="28"/>
        <v>0.29466475064940645</v>
      </c>
      <c r="T29" s="41">
        <f t="shared" si="29"/>
        <v>4.0769166637400449</v>
      </c>
      <c r="V29" s="11">
        <f t="shared" si="85"/>
        <v>0</v>
      </c>
      <c r="W29" s="11">
        <f t="shared" si="85"/>
        <v>0</v>
      </c>
      <c r="X29" s="11">
        <f t="shared" si="85"/>
        <v>0.98221583549802149</v>
      </c>
      <c r="Y29" s="11">
        <f t="shared" si="6"/>
        <v>0.98221583549802149</v>
      </c>
      <c r="Z29" s="11">
        <f t="shared" si="86"/>
        <v>13.589722212466816</v>
      </c>
      <c r="AD29" s="34">
        <v>0.3</v>
      </c>
      <c r="AE29" s="35">
        <f t="shared" si="31"/>
        <v>0</v>
      </c>
      <c r="AF29" s="35">
        <f t="shared" si="32"/>
        <v>0</v>
      </c>
      <c r="AG29" s="35">
        <f t="shared" si="33"/>
        <v>4.0769166637400449</v>
      </c>
      <c r="AH29" s="11">
        <f t="shared" si="34"/>
        <v>4.0769166637400449</v>
      </c>
    </row>
    <row r="30" spans="1:34" x14ac:dyDescent="0.3">
      <c r="A30" s="6">
        <v>7</v>
      </c>
      <c r="B30" s="3">
        <v>1.3860985484610049</v>
      </c>
      <c r="C30" s="3">
        <v>0.72837258536778993</v>
      </c>
      <c r="D30" s="3">
        <v>3.4781250272956084</v>
      </c>
      <c r="E30" s="3">
        <v>5.5925961611244031</v>
      </c>
      <c r="J30" s="36"/>
      <c r="K30" s="38"/>
      <c r="L30" s="27">
        <v>7</v>
      </c>
      <c r="M30" s="46">
        <f>SUM(M27:M29)</f>
        <v>3.4514764381341418</v>
      </c>
      <c r="N30" s="46">
        <f t="shared" ref="N30:T30" si="87">SUM(N27:N29)</f>
        <v>47.753868673207599</v>
      </c>
      <c r="O30" s="88">
        <f t="shared" si="87"/>
        <v>1.1191923828413639</v>
      </c>
      <c r="P30" s="46"/>
      <c r="Q30" s="46">
        <f t="shared" si="87"/>
        <v>2.4160335066938989</v>
      </c>
      <c r="R30" s="46">
        <f t="shared" si="87"/>
        <v>0.78343466798895478</v>
      </c>
      <c r="S30" s="46">
        <f t="shared" si="87"/>
        <v>1.0354429314402425</v>
      </c>
      <c r="T30" s="46">
        <f t="shared" si="87"/>
        <v>14.326160601962279</v>
      </c>
      <c r="U30" s="46">
        <f t="shared" ref="U30" si="88">SUM(U27:U29)</f>
        <v>0</v>
      </c>
      <c r="V30" s="46">
        <f t="shared" ref="V30" si="89">SUM(V27:V29)</f>
        <v>0</v>
      </c>
      <c r="W30" s="46">
        <f t="shared" ref="W30" si="90">SUM(W27:W29)</f>
        <v>0</v>
      </c>
      <c r="X30" s="46">
        <f t="shared" ref="X30" si="91">SUM(X27:X29)</f>
        <v>3.4514764381341418</v>
      </c>
      <c r="Y30" s="46">
        <f t="shared" ref="Y30" si="92">SUM(Y27:Y29)</f>
        <v>3.4514764381341418</v>
      </c>
      <c r="Z30" s="46">
        <f t="shared" ref="Z30" si="93">SUM(Z27:Z29)</f>
        <v>47.753868673207599</v>
      </c>
      <c r="AA30" s="46">
        <f t="shared" ref="AA30" si="94">SUM(AA27:AA29)</f>
        <v>1.562459440103702</v>
      </c>
      <c r="AB30" s="46">
        <f t="shared" ref="AB30" si="95">SUM(AB27:AB29)</f>
        <v>5.5555555555555554</v>
      </c>
      <c r="AC30" s="46">
        <f t="shared" ref="AC30" si="96">SUM(AC27:AC29)</f>
        <v>1.081702689302563</v>
      </c>
      <c r="AD30" s="46">
        <f t="shared" ref="AD30" si="97">SUM(AD27:AD29)</f>
        <v>0.89999999999999991</v>
      </c>
      <c r="AE30" s="46">
        <f t="shared" ref="AE30" si="98">SUM(AE27:AE29)</f>
        <v>0</v>
      </c>
      <c r="AF30" s="46">
        <f t="shared" ref="AF30" si="99">SUM(AF27:AF29)</f>
        <v>0</v>
      </c>
      <c r="AG30" s="46">
        <f t="shared" ref="AG30" si="100">SUM(AG27:AG29)</f>
        <v>14.326160601962279</v>
      </c>
      <c r="AH30" s="46">
        <f t="shared" ref="AH30" si="101">SUM(AH27:AH29)</f>
        <v>14.326160601962279</v>
      </c>
    </row>
    <row r="31" spans="1:34" x14ac:dyDescent="0.3">
      <c r="A31" s="7" t="s">
        <v>15</v>
      </c>
      <c r="B31" s="3"/>
      <c r="C31" s="3"/>
      <c r="D31" s="3">
        <v>0.38820444536602566</v>
      </c>
      <c r="E31" s="3">
        <v>0.38820444536602566</v>
      </c>
      <c r="G31">
        <v>5</v>
      </c>
      <c r="H31">
        <f>G31*0.1</f>
        <v>0.5</v>
      </c>
      <c r="J31" s="36">
        <v>7</v>
      </c>
      <c r="K31" s="43">
        <v>64.494118</v>
      </c>
      <c r="L31" s="7" t="s">
        <v>15</v>
      </c>
      <c r="M31" s="37">
        <f t="shared" si="1"/>
        <v>0.77640889073205133</v>
      </c>
      <c r="N31" s="40">
        <f t="shared" si="2"/>
        <v>50.073806615122024</v>
      </c>
      <c r="O31" s="87">
        <v>0.45553093477051992</v>
      </c>
      <c r="P31" s="34">
        <v>0.3</v>
      </c>
      <c r="Q31" s="41">
        <f t="shared" si="3"/>
        <v>0.54348622351243592</v>
      </c>
      <c r="R31" s="41">
        <f t="shared" si="4"/>
        <v>0.31887165433936393</v>
      </c>
      <c r="S31" s="41">
        <f t="shared" si="28"/>
        <v>0.23292266721961538</v>
      </c>
      <c r="T31" s="41">
        <f t="shared" si="29"/>
        <v>15.022141984536606</v>
      </c>
      <c r="V31" s="11">
        <f t="shared" ref="V31:X35" si="102">B31/$H31</f>
        <v>0</v>
      </c>
      <c r="W31" s="11">
        <f t="shared" si="102"/>
        <v>0</v>
      </c>
      <c r="X31" s="11">
        <f t="shared" si="102"/>
        <v>0.77640889073205133</v>
      </c>
      <c r="Y31" s="11">
        <f t="shared" si="6"/>
        <v>0.77640889073205133</v>
      </c>
      <c r="Z31" s="11">
        <f>$K$31*Y31</f>
        <v>50.073806615122024</v>
      </c>
      <c r="AD31" s="34">
        <v>0.3</v>
      </c>
      <c r="AE31" s="35">
        <f t="shared" si="31"/>
        <v>0</v>
      </c>
      <c r="AF31" s="35">
        <f t="shared" si="32"/>
        <v>0</v>
      </c>
      <c r="AG31" s="35">
        <f t="shared" si="33"/>
        <v>15.022141984536606</v>
      </c>
      <c r="AH31" s="11">
        <f t="shared" si="34"/>
        <v>15.022141984536606</v>
      </c>
    </row>
    <row r="32" spans="1:34" x14ac:dyDescent="0.3">
      <c r="A32" s="7" t="s">
        <v>21</v>
      </c>
      <c r="B32" s="3"/>
      <c r="C32" s="3"/>
      <c r="D32" s="3">
        <v>3.6378364277704512E-3</v>
      </c>
      <c r="E32" s="3">
        <v>3.6378364277704512E-3</v>
      </c>
      <c r="G32">
        <v>5</v>
      </c>
      <c r="H32">
        <f>G32*0.1</f>
        <v>0.5</v>
      </c>
      <c r="J32" s="36">
        <v>7</v>
      </c>
      <c r="K32" s="43">
        <v>64.494118</v>
      </c>
      <c r="L32" s="7" t="s">
        <v>21</v>
      </c>
      <c r="M32" s="37">
        <f t="shared" si="1"/>
        <v>7.2756728555409024E-3</v>
      </c>
      <c r="N32" s="40">
        <f t="shared" si="2"/>
        <v>0.46923810367465191</v>
      </c>
      <c r="O32" s="87">
        <v>3.9269908169872417E-3</v>
      </c>
      <c r="P32" s="34">
        <v>0.3</v>
      </c>
      <c r="Q32" s="41">
        <f t="shared" si="3"/>
        <v>5.0929709988786313E-3</v>
      </c>
      <c r="R32" s="41">
        <f t="shared" si="4"/>
        <v>2.7488935718910689E-3</v>
      </c>
      <c r="S32" s="41">
        <f t="shared" si="28"/>
        <v>2.1827018566622706E-3</v>
      </c>
      <c r="T32" s="41">
        <f t="shared" si="29"/>
        <v>0.14077143110239557</v>
      </c>
      <c r="V32" s="11">
        <f t="shared" si="102"/>
        <v>0</v>
      </c>
      <c r="W32" s="11">
        <f t="shared" si="102"/>
        <v>0</v>
      </c>
      <c r="X32" s="11">
        <f t="shared" si="102"/>
        <v>7.2756728555409024E-3</v>
      </c>
      <c r="Y32" s="11">
        <f t="shared" si="6"/>
        <v>7.2756728555409024E-3</v>
      </c>
      <c r="Z32" s="11">
        <f t="shared" ref="Z32:Z35" si="103">$K$31*Y32</f>
        <v>0.46923810367465191</v>
      </c>
      <c r="AD32" s="34">
        <v>0.3</v>
      </c>
      <c r="AE32" s="35">
        <f t="shared" si="31"/>
        <v>0</v>
      </c>
      <c r="AF32" s="35">
        <f t="shared" si="32"/>
        <v>0</v>
      </c>
      <c r="AG32" s="35">
        <f t="shared" si="33"/>
        <v>0.14077143110239557</v>
      </c>
      <c r="AH32" s="11">
        <f t="shared" si="34"/>
        <v>0.14077143110239557</v>
      </c>
    </row>
    <row r="33" spans="1:34" x14ac:dyDescent="0.3">
      <c r="A33" s="7" t="s">
        <v>18</v>
      </c>
      <c r="B33" s="3">
        <v>0.38962828489182483</v>
      </c>
      <c r="C33" s="3"/>
      <c r="D33" s="3">
        <v>1.9644154426290243</v>
      </c>
      <c r="E33" s="3">
        <v>2.3540437275208492</v>
      </c>
      <c r="G33">
        <v>5</v>
      </c>
      <c r="H33">
        <f>G33*0.1</f>
        <v>0.5</v>
      </c>
      <c r="J33" s="36">
        <v>7</v>
      </c>
      <c r="K33" s="43">
        <v>64.494118</v>
      </c>
      <c r="L33" s="7" t="s">
        <v>18</v>
      </c>
      <c r="M33" s="37">
        <f t="shared" si="1"/>
        <v>4.7080874550416985</v>
      </c>
      <c r="N33" s="40">
        <f t="shared" si="2"/>
        <v>303.64394787977898</v>
      </c>
      <c r="O33" s="87">
        <v>1.6139932257817546</v>
      </c>
      <c r="P33" s="34">
        <v>0.3</v>
      </c>
      <c r="Q33" s="41">
        <f t="shared" si="3"/>
        <v>3.2956612185291889</v>
      </c>
      <c r="R33" s="41">
        <f t="shared" si="4"/>
        <v>1.1297952580472281</v>
      </c>
      <c r="S33" s="41">
        <f t="shared" si="28"/>
        <v>1.4124262365125095</v>
      </c>
      <c r="T33" s="41">
        <f t="shared" si="29"/>
        <v>91.093184363933702</v>
      </c>
      <c r="V33" s="11">
        <f t="shared" si="102"/>
        <v>0.77925656978364966</v>
      </c>
      <c r="W33" s="11">
        <f t="shared" si="102"/>
        <v>0</v>
      </c>
      <c r="X33" s="11">
        <f t="shared" si="102"/>
        <v>3.9288308852580487</v>
      </c>
      <c r="Y33" s="11">
        <f t="shared" si="6"/>
        <v>4.7080874550416985</v>
      </c>
      <c r="Z33" s="11">
        <f t="shared" si="103"/>
        <v>303.64394787977898</v>
      </c>
      <c r="AD33" s="34">
        <v>0.3</v>
      </c>
      <c r="AE33" s="35">
        <f t="shared" si="31"/>
        <v>15.07723954917058</v>
      </c>
      <c r="AF33" s="35">
        <f t="shared" si="32"/>
        <v>0</v>
      </c>
      <c r="AG33" s="35">
        <f t="shared" si="33"/>
        <v>76.015944814763117</v>
      </c>
      <c r="AH33" s="11">
        <f t="shared" si="34"/>
        <v>91.093184363933702</v>
      </c>
    </row>
    <row r="34" spans="1:34" x14ac:dyDescent="0.3">
      <c r="A34" s="7" t="s">
        <v>16</v>
      </c>
      <c r="B34" s="3">
        <v>0.25640973899293129</v>
      </c>
      <c r="C34" s="3">
        <v>0.72837258536778993</v>
      </c>
      <c r="D34" s="3">
        <v>1.0017691757146472</v>
      </c>
      <c r="E34" s="3">
        <v>1.9865515000753684</v>
      </c>
      <c r="G34">
        <v>5</v>
      </c>
      <c r="H34">
        <f>G34*0.1</f>
        <v>0.5</v>
      </c>
      <c r="J34" s="36">
        <v>7</v>
      </c>
      <c r="K34" s="43">
        <v>64.494118</v>
      </c>
      <c r="L34" s="7" t="s">
        <v>16</v>
      </c>
      <c r="M34" s="37">
        <f t="shared" si="1"/>
        <v>3.9731030001507368</v>
      </c>
      <c r="N34" s="40">
        <f t="shared" si="2"/>
        <v>256.24177371787562</v>
      </c>
      <c r="O34" s="87">
        <v>0.60475658581603553</v>
      </c>
      <c r="P34" s="34">
        <v>0.3</v>
      </c>
      <c r="Q34" s="41">
        <f t="shared" si="3"/>
        <v>2.7811721001055156</v>
      </c>
      <c r="R34" s="41">
        <f t="shared" si="4"/>
        <v>0.42332961007122483</v>
      </c>
      <c r="S34" s="41">
        <f t="shared" si="28"/>
        <v>1.191930900045221</v>
      </c>
      <c r="T34" s="41">
        <f t="shared" si="29"/>
        <v>76.872532115362688</v>
      </c>
      <c r="V34" s="11">
        <f t="shared" si="102"/>
        <v>0.51281947798586258</v>
      </c>
      <c r="W34" s="11">
        <f t="shared" si="102"/>
        <v>1.4567451707355799</v>
      </c>
      <c r="X34" s="11">
        <f t="shared" si="102"/>
        <v>2.0035383514292944</v>
      </c>
      <c r="Y34" s="11">
        <f t="shared" si="6"/>
        <v>3.9731030001507368</v>
      </c>
      <c r="Z34" s="11">
        <f t="shared" si="103"/>
        <v>256.24177371787562</v>
      </c>
      <c r="AD34" s="34">
        <v>0.3</v>
      </c>
      <c r="AE34" s="35">
        <f t="shared" si="31"/>
        <v>9.9221519777755862</v>
      </c>
      <c r="AF34" s="35">
        <f t="shared" si="32"/>
        <v>28.185448481205189</v>
      </c>
      <c r="AG34" s="35">
        <f t="shared" si="33"/>
        <v>38.764931656381918</v>
      </c>
      <c r="AH34" s="11">
        <f t="shared" si="34"/>
        <v>76.872532115362702</v>
      </c>
    </row>
    <row r="35" spans="1:34" x14ac:dyDescent="0.3">
      <c r="A35" s="7" t="s">
        <v>12</v>
      </c>
      <c r="B35" s="3">
        <v>0.74006052457624882</v>
      </c>
      <c r="C35" s="3"/>
      <c r="D35" s="3">
        <v>0.12009812715814046</v>
      </c>
      <c r="E35" s="3">
        <v>0.86015865173438932</v>
      </c>
      <c r="G35">
        <v>5</v>
      </c>
      <c r="H35">
        <f>G35*0.1</f>
        <v>0.5</v>
      </c>
      <c r="J35" s="36">
        <v>7</v>
      </c>
      <c r="K35" s="43">
        <v>64.494118</v>
      </c>
      <c r="L35" s="7" t="s">
        <v>12</v>
      </c>
      <c r="M35" s="37">
        <f t="shared" si="1"/>
        <v>1.7203173034687786</v>
      </c>
      <c r="N35" s="40">
        <f t="shared" si="2"/>
        <v>110.95034716735722</v>
      </c>
      <c r="O35" s="87">
        <v>0.62046454908398407</v>
      </c>
      <c r="P35" s="34">
        <v>0.3</v>
      </c>
      <c r="Q35" s="41">
        <f t="shared" si="3"/>
        <v>1.2042221124281449</v>
      </c>
      <c r="R35" s="41">
        <f t="shared" si="4"/>
        <v>0.43432518435878881</v>
      </c>
      <c r="S35" s="41">
        <f t="shared" si="28"/>
        <v>0.51609519104063362</v>
      </c>
      <c r="T35" s="41">
        <f t="shared" si="29"/>
        <v>33.285104150207168</v>
      </c>
      <c r="V35" s="11">
        <f t="shared" si="102"/>
        <v>1.4801210491524976</v>
      </c>
      <c r="W35" s="11">
        <f t="shared" si="102"/>
        <v>0</v>
      </c>
      <c r="X35" s="11">
        <f t="shared" si="102"/>
        <v>0.24019625431628092</v>
      </c>
      <c r="Y35" s="11">
        <f t="shared" si="6"/>
        <v>1.7203173034687786</v>
      </c>
      <c r="Z35" s="11">
        <f t="shared" si="103"/>
        <v>110.95034716735722</v>
      </c>
      <c r="AD35" s="34">
        <v>0.3</v>
      </c>
      <c r="AE35" s="35">
        <f t="shared" si="31"/>
        <v>28.637730479497495</v>
      </c>
      <c r="AF35" s="35">
        <f t="shared" si="32"/>
        <v>0</v>
      </c>
      <c r="AG35" s="35">
        <f t="shared" si="33"/>
        <v>4.6473736707096691</v>
      </c>
      <c r="AH35" s="11">
        <f t="shared" si="34"/>
        <v>33.285104150207161</v>
      </c>
    </row>
    <row r="36" spans="1:34" x14ac:dyDescent="0.3">
      <c r="A36" s="6">
        <v>8</v>
      </c>
      <c r="B36" s="3">
        <v>0.4402333185841184</v>
      </c>
      <c r="C36" s="3">
        <v>0.27670025553017308</v>
      </c>
      <c r="D36" s="3">
        <v>1.5549453753317821</v>
      </c>
      <c r="E36" s="3">
        <v>2.2718789494460734</v>
      </c>
      <c r="J36" s="36"/>
      <c r="K36" s="38"/>
      <c r="L36" s="27">
        <v>8</v>
      </c>
      <c r="M36" s="46">
        <f>SUM(M31:M35)</f>
        <v>11.185192322248806</v>
      </c>
      <c r="N36" s="46">
        <f t="shared" ref="N36:T36" si="104">SUM(N31:N35)</f>
        <v>721.37911348380851</v>
      </c>
      <c r="O36" s="88">
        <f t="shared" si="104"/>
        <v>3.2986722862692814</v>
      </c>
      <c r="P36" s="46"/>
      <c r="Q36" s="46">
        <f t="shared" si="104"/>
        <v>7.8296346255741636</v>
      </c>
      <c r="R36" s="46">
        <f t="shared" si="104"/>
        <v>2.3090706003884969</v>
      </c>
      <c r="S36" s="46">
        <f t="shared" si="104"/>
        <v>3.3555576966746417</v>
      </c>
      <c r="T36" s="46">
        <f t="shared" si="104"/>
        <v>216.41373404514255</v>
      </c>
      <c r="U36" s="46">
        <f t="shared" ref="U36" si="105">SUM(U31:U35)</f>
        <v>0</v>
      </c>
      <c r="V36" s="46">
        <f t="shared" ref="V36" si="106">SUM(V31:V35)</f>
        <v>2.7721970969220098</v>
      </c>
      <c r="W36" s="46">
        <f t="shared" ref="W36" si="107">SUM(W31:W35)</f>
        <v>1.4567451707355799</v>
      </c>
      <c r="X36" s="46">
        <f t="shared" ref="X36" si="108">SUM(X31:X35)</f>
        <v>6.9562500545912167</v>
      </c>
      <c r="Y36" s="46">
        <f t="shared" ref="Y36" si="109">SUM(Y31:Y35)</f>
        <v>11.185192322248806</v>
      </c>
      <c r="Z36" s="46">
        <f t="shared" ref="Z36" si="110">SUM(Z31:Z35)</f>
        <v>721.37911348380851</v>
      </c>
      <c r="AA36" s="46">
        <f t="shared" ref="AA36" si="111">SUM(AA31:AA35)</f>
        <v>0</v>
      </c>
      <c r="AB36" s="46">
        <f t="shared" ref="AB36" si="112">SUM(AB31:AB35)</f>
        <v>0</v>
      </c>
      <c r="AC36" s="46">
        <f t="shared" ref="AC36" si="113">SUM(AC31:AC35)</f>
        <v>0</v>
      </c>
      <c r="AD36" s="46">
        <f t="shared" ref="AD36" si="114">SUM(AD31:AD35)</f>
        <v>1.5</v>
      </c>
      <c r="AE36" s="46">
        <f t="shared" ref="AE36" si="115">SUM(AE31:AE35)</f>
        <v>53.637122006443661</v>
      </c>
      <c r="AF36" s="46">
        <f t="shared" ref="AF36" si="116">SUM(AF31:AF35)</f>
        <v>28.185448481205189</v>
      </c>
      <c r="AG36" s="46">
        <f t="shared" ref="AG36" si="117">SUM(AG31:AG35)</f>
        <v>134.5911635574937</v>
      </c>
      <c r="AH36" s="46">
        <f t="shared" ref="AH36" si="118">SUM(AH31:AH35)</f>
        <v>216.41373404514255</v>
      </c>
    </row>
    <row r="37" spans="1:34" x14ac:dyDescent="0.3">
      <c r="A37" s="7" t="s">
        <v>15</v>
      </c>
      <c r="B37" s="3"/>
      <c r="C37" s="3"/>
      <c r="D37" s="3">
        <v>6.7930359947502364E-2</v>
      </c>
      <c r="E37" s="3">
        <v>6.7930359947502364E-2</v>
      </c>
      <c r="G37">
        <v>2</v>
      </c>
      <c r="H37">
        <f>G37*0.1</f>
        <v>0.2</v>
      </c>
      <c r="J37" s="36">
        <v>8</v>
      </c>
      <c r="K37" s="43">
        <v>12.48461</v>
      </c>
      <c r="L37" s="7" t="s">
        <v>15</v>
      </c>
      <c r="M37" s="37">
        <f t="shared" si="1"/>
        <v>0.33965179973751181</v>
      </c>
      <c r="N37" s="40">
        <f t="shared" si="2"/>
        <v>4.2404202555209372</v>
      </c>
      <c r="O37" s="87">
        <v>0.19634954084936213</v>
      </c>
      <c r="P37" s="34">
        <v>0.3</v>
      </c>
      <c r="Q37" s="41">
        <f t="shared" si="3"/>
        <v>0.23775625981625825</v>
      </c>
      <c r="R37" s="41">
        <f t="shared" si="4"/>
        <v>0.13744467859455348</v>
      </c>
      <c r="S37" s="41">
        <f t="shared" si="28"/>
        <v>0.10189553992125354</v>
      </c>
      <c r="T37" s="41">
        <f t="shared" si="29"/>
        <v>1.2721260766562812</v>
      </c>
      <c r="V37" s="11">
        <f t="shared" ref="V37:X40" si="119">B37/$H37</f>
        <v>0</v>
      </c>
      <c r="W37" s="11">
        <f t="shared" si="119"/>
        <v>0</v>
      </c>
      <c r="X37" s="11">
        <f t="shared" si="119"/>
        <v>0.33965179973751181</v>
      </c>
      <c r="Y37" s="11">
        <f t="shared" si="6"/>
        <v>0.33965179973751181</v>
      </c>
      <c r="Z37" s="11">
        <f>$K$37*Y37</f>
        <v>4.2404202555209372</v>
      </c>
      <c r="AD37" s="34">
        <v>0.3</v>
      </c>
      <c r="AE37" s="35">
        <f t="shared" si="31"/>
        <v>0</v>
      </c>
      <c r="AF37" s="35">
        <f t="shared" si="32"/>
        <v>0</v>
      </c>
      <c r="AG37" s="35">
        <f t="shared" si="33"/>
        <v>1.2721260766562812</v>
      </c>
      <c r="AH37" s="11">
        <f t="shared" si="34"/>
        <v>1.2721260766562812</v>
      </c>
    </row>
    <row r="38" spans="1:34" x14ac:dyDescent="0.3">
      <c r="A38" s="7" t="s">
        <v>18</v>
      </c>
      <c r="B38" s="3">
        <v>0.29222121366886861</v>
      </c>
      <c r="C38" s="3">
        <v>0.27670025553017308</v>
      </c>
      <c r="D38" s="3">
        <v>0.76592090955334446</v>
      </c>
      <c r="E38" s="3">
        <v>1.334842378752386</v>
      </c>
      <c r="G38">
        <v>2</v>
      </c>
      <c r="H38">
        <f>G38*0.1</f>
        <v>0.2</v>
      </c>
      <c r="J38" s="36">
        <v>8</v>
      </c>
      <c r="K38" s="43">
        <v>12.48461</v>
      </c>
      <c r="L38" s="7" t="s">
        <v>18</v>
      </c>
      <c r="M38" s="37">
        <f t="shared" si="1"/>
        <v>6.6742118937619299</v>
      </c>
      <c r="N38" s="40">
        <f t="shared" si="2"/>
        <v>83.324932550979128</v>
      </c>
      <c r="O38" s="87">
        <v>2.3169245820224709</v>
      </c>
      <c r="P38" s="34">
        <v>0.3</v>
      </c>
      <c r="Q38" s="41">
        <f t="shared" si="3"/>
        <v>4.6719483256333509</v>
      </c>
      <c r="R38" s="41">
        <f t="shared" si="4"/>
        <v>1.6218472074157295</v>
      </c>
      <c r="S38" s="41">
        <f t="shared" si="28"/>
        <v>2.002263568128579</v>
      </c>
      <c r="T38" s="41">
        <f t="shared" si="29"/>
        <v>24.99747976529374</v>
      </c>
      <c r="V38" s="11">
        <f t="shared" si="119"/>
        <v>1.4611060683443429</v>
      </c>
      <c r="W38" s="11">
        <f t="shared" si="119"/>
        <v>1.3835012776508653</v>
      </c>
      <c r="X38" s="11">
        <f t="shared" si="119"/>
        <v>3.829604547766722</v>
      </c>
      <c r="Y38" s="11">
        <f t="shared" si="6"/>
        <v>6.6742118937619299</v>
      </c>
      <c r="Z38" s="11">
        <f t="shared" ref="Z38:Z40" si="120">$K$37*Y38</f>
        <v>83.324932550979128</v>
      </c>
      <c r="AD38" s="34">
        <v>0.3</v>
      </c>
      <c r="AE38" s="35">
        <f t="shared" si="31"/>
        <v>5.4724018295737391</v>
      </c>
      <c r="AF38" s="35">
        <f t="shared" si="32"/>
        <v>5.1817421657918308</v>
      </c>
      <c r="AG38" s="35">
        <f t="shared" si="33"/>
        <v>14.343335769928169</v>
      </c>
      <c r="AH38" s="11">
        <f t="shared" si="34"/>
        <v>24.99747976529374</v>
      </c>
    </row>
    <row r="39" spans="1:34" x14ac:dyDescent="0.3">
      <c r="A39" s="7" t="s">
        <v>16</v>
      </c>
      <c r="B39" s="3"/>
      <c r="C39" s="3"/>
      <c r="D39" s="3">
        <v>0.68186889479541002</v>
      </c>
      <c r="E39" s="3">
        <v>0.68186889479541002</v>
      </c>
      <c r="G39">
        <v>2</v>
      </c>
      <c r="H39">
        <f>G39*0.1</f>
        <v>0.2</v>
      </c>
      <c r="J39" s="36">
        <v>8</v>
      </c>
      <c r="K39" s="43">
        <v>12.48461</v>
      </c>
      <c r="L39" s="7" t="s">
        <v>16</v>
      </c>
      <c r="M39" s="37">
        <f t="shared" si="1"/>
        <v>3.40934447397705</v>
      </c>
      <c r="N39" s="40">
        <f t="shared" si="2"/>
        <v>42.564336113258619</v>
      </c>
      <c r="O39" s="87">
        <v>0.51050880620834127</v>
      </c>
      <c r="P39" s="34">
        <v>0.3</v>
      </c>
      <c r="Q39" s="41">
        <f t="shared" si="3"/>
        <v>2.3865411317839347</v>
      </c>
      <c r="R39" s="41">
        <f t="shared" si="4"/>
        <v>0.35735616434583889</v>
      </c>
      <c r="S39" s="41">
        <f t="shared" si="28"/>
        <v>1.0228033421931149</v>
      </c>
      <c r="T39" s="41">
        <f t="shared" si="29"/>
        <v>12.769300833977583</v>
      </c>
      <c r="V39" s="11">
        <f t="shared" si="119"/>
        <v>0</v>
      </c>
      <c r="W39" s="11">
        <f t="shared" si="119"/>
        <v>0</v>
      </c>
      <c r="X39" s="11">
        <f t="shared" si="119"/>
        <v>3.40934447397705</v>
      </c>
      <c r="Y39" s="11">
        <f t="shared" si="6"/>
        <v>3.40934447397705</v>
      </c>
      <c r="Z39" s="11">
        <f t="shared" si="120"/>
        <v>42.564336113258619</v>
      </c>
      <c r="AD39" s="34">
        <v>0.3</v>
      </c>
      <c r="AE39" s="35">
        <f t="shared" si="31"/>
        <v>0</v>
      </c>
      <c r="AF39" s="35">
        <f t="shared" si="32"/>
        <v>0</v>
      </c>
      <c r="AG39" s="35">
        <f t="shared" si="33"/>
        <v>12.769300833977583</v>
      </c>
      <c r="AH39" s="11">
        <f t="shared" si="34"/>
        <v>12.769300833977583</v>
      </c>
    </row>
    <row r="40" spans="1:34" x14ac:dyDescent="0.3">
      <c r="A40" s="7" t="s">
        <v>12</v>
      </c>
      <c r="B40" s="3">
        <v>0.14801210491524977</v>
      </c>
      <c r="C40" s="3"/>
      <c r="D40" s="3">
        <v>3.922521103552519E-2</v>
      </c>
      <c r="E40" s="3">
        <v>0.18723731595077497</v>
      </c>
      <c r="G40">
        <v>2</v>
      </c>
      <c r="H40">
        <f>G40*0.1</f>
        <v>0.2</v>
      </c>
      <c r="J40" s="36">
        <v>8</v>
      </c>
      <c r="K40" s="43">
        <v>12.48461</v>
      </c>
      <c r="L40" s="7" t="s">
        <v>12</v>
      </c>
      <c r="M40" s="37">
        <f t="shared" si="1"/>
        <v>0.93618657975387476</v>
      </c>
      <c r="N40" s="40">
        <f t="shared" si="2"/>
        <v>11.687924335461023</v>
      </c>
      <c r="O40" s="87">
        <v>0.33379421944391546</v>
      </c>
      <c r="P40" s="34">
        <v>0.3</v>
      </c>
      <c r="Q40" s="41">
        <f t="shared" si="3"/>
        <v>0.6553306058277123</v>
      </c>
      <c r="R40" s="41">
        <f t="shared" si="4"/>
        <v>0.23365595361074082</v>
      </c>
      <c r="S40" s="41">
        <f t="shared" si="28"/>
        <v>0.28085597392616241</v>
      </c>
      <c r="T40" s="41">
        <f t="shared" si="29"/>
        <v>3.5063773006383063</v>
      </c>
      <c r="V40" s="11">
        <f t="shared" si="119"/>
        <v>0.74006052457624882</v>
      </c>
      <c r="W40" s="11">
        <f t="shared" si="119"/>
        <v>0</v>
      </c>
      <c r="X40" s="11">
        <f t="shared" si="119"/>
        <v>0.19612605517762594</v>
      </c>
      <c r="Y40" s="11">
        <f t="shared" si="6"/>
        <v>0.93618657975387476</v>
      </c>
      <c r="Z40" s="11">
        <f t="shared" si="120"/>
        <v>11.687924335461023</v>
      </c>
      <c r="AD40" s="34">
        <v>0.3</v>
      </c>
      <c r="AE40" s="35">
        <f t="shared" si="31"/>
        <v>2.7718101077189643</v>
      </c>
      <c r="AF40" s="35">
        <f t="shared" si="32"/>
        <v>0</v>
      </c>
      <c r="AG40" s="35">
        <f t="shared" si="33"/>
        <v>0.73456719291934214</v>
      </c>
      <c r="AH40" s="11">
        <f t="shared" si="34"/>
        <v>3.5063773006383063</v>
      </c>
    </row>
    <row r="41" spans="1:34" x14ac:dyDescent="0.3">
      <c r="A41" s="6">
        <v>9</v>
      </c>
      <c r="B41" s="3">
        <v>0.98263855448375725</v>
      </c>
      <c r="C41" s="3">
        <v>0.27670025553017308</v>
      </c>
      <c r="D41" s="3">
        <v>2.4916418127199682</v>
      </c>
      <c r="E41" s="3">
        <v>3.7509806227338989</v>
      </c>
      <c r="J41" s="36"/>
      <c r="K41" s="38"/>
      <c r="L41" s="27">
        <v>9</v>
      </c>
      <c r="M41" s="46">
        <f>SUM(M37:M40)</f>
        <v>11.359394747230366</v>
      </c>
      <c r="N41" s="46">
        <f t="shared" ref="N41:T41" si="121">SUM(N37:N40)</f>
        <v>141.8176132552197</v>
      </c>
      <c r="O41" s="88">
        <f t="shared" si="121"/>
        <v>3.3575771485240899</v>
      </c>
      <c r="P41" s="46"/>
      <c r="Q41" s="46">
        <f t="shared" si="121"/>
        <v>7.9515763230612571</v>
      </c>
      <c r="R41" s="46">
        <f t="shared" si="121"/>
        <v>2.3503040039668628</v>
      </c>
      <c r="S41" s="46">
        <f t="shared" si="121"/>
        <v>3.4078184241691094</v>
      </c>
      <c r="T41" s="46">
        <f t="shared" si="121"/>
        <v>42.545283976565912</v>
      </c>
      <c r="U41" s="46">
        <f t="shared" ref="U41" si="122">SUM(U37:U40)</f>
        <v>0</v>
      </c>
      <c r="V41" s="46">
        <f t="shared" ref="V41" si="123">SUM(V37:V40)</f>
        <v>2.2011665929205915</v>
      </c>
      <c r="W41" s="46">
        <f t="shared" ref="W41" si="124">SUM(W37:W40)</f>
        <v>1.3835012776508653</v>
      </c>
      <c r="X41" s="46">
        <f t="shared" ref="X41" si="125">SUM(X37:X40)</f>
        <v>7.7747268766589102</v>
      </c>
      <c r="Y41" s="46">
        <f t="shared" ref="Y41" si="126">SUM(Y37:Y40)</f>
        <v>11.359394747230366</v>
      </c>
      <c r="Z41" s="46">
        <f t="shared" ref="Z41" si="127">SUM(Z37:Z40)</f>
        <v>141.8176132552197</v>
      </c>
      <c r="AA41" s="46">
        <f t="shared" ref="AA41" si="128">SUM(AA37:AA40)</f>
        <v>0</v>
      </c>
      <c r="AB41" s="46">
        <f t="shared" ref="AB41" si="129">SUM(AB37:AB40)</f>
        <v>0</v>
      </c>
      <c r="AC41" s="46">
        <f t="shared" ref="AC41" si="130">SUM(AC37:AC40)</f>
        <v>0</v>
      </c>
      <c r="AD41" s="46">
        <f t="shared" ref="AD41" si="131">SUM(AD37:AD40)</f>
        <v>1.2</v>
      </c>
      <c r="AE41" s="46">
        <f t="shared" ref="AE41" si="132">SUM(AE37:AE40)</f>
        <v>8.2442119372927039</v>
      </c>
      <c r="AF41" s="46">
        <f t="shared" ref="AF41" si="133">SUM(AF37:AF40)</f>
        <v>5.1817421657918308</v>
      </c>
      <c r="AG41" s="46">
        <f t="shared" ref="AG41" si="134">SUM(AG37:AG40)</f>
        <v>29.119329873481377</v>
      </c>
      <c r="AH41" s="46">
        <f t="shared" ref="AH41" si="135">SUM(AH37:AH40)</f>
        <v>42.545283976565912</v>
      </c>
    </row>
    <row r="42" spans="1:34" x14ac:dyDescent="0.3">
      <c r="A42" s="7" t="s">
        <v>15</v>
      </c>
      <c r="B42" s="3"/>
      <c r="C42" s="3"/>
      <c r="D42" s="3">
        <v>0.13222288346723429</v>
      </c>
      <c r="E42" s="3">
        <v>0.13222288346723429</v>
      </c>
      <c r="G42">
        <v>4</v>
      </c>
      <c r="H42">
        <f>G42*0.1</f>
        <v>0.4</v>
      </c>
      <c r="J42" s="36">
        <v>9</v>
      </c>
      <c r="K42" s="43">
        <v>36.496307000000002</v>
      </c>
      <c r="L42" s="7" t="s">
        <v>15</v>
      </c>
      <c r="M42" s="37">
        <f t="shared" si="1"/>
        <v>0.33055720866808569</v>
      </c>
      <c r="N42" s="40">
        <f t="shared" si="2"/>
        <v>12.064117368613516</v>
      </c>
      <c r="O42" s="87">
        <v>0.19144080232812807</v>
      </c>
      <c r="P42" s="34">
        <v>0.3</v>
      </c>
      <c r="Q42" s="41">
        <f t="shared" si="3"/>
        <v>0.23139004606765998</v>
      </c>
      <c r="R42" s="41">
        <f t="shared" si="4"/>
        <v>0.13400856162968963</v>
      </c>
      <c r="S42" s="41">
        <f t="shared" si="28"/>
        <v>9.9167162600425698E-2</v>
      </c>
      <c r="T42" s="41">
        <f t="shared" si="29"/>
        <v>3.6192352105840548</v>
      </c>
      <c r="V42" s="11">
        <f t="shared" ref="V42:X45" si="136">B42/$H42</f>
        <v>0</v>
      </c>
      <c r="W42" s="11">
        <f t="shared" si="136"/>
        <v>0</v>
      </c>
      <c r="X42" s="11">
        <f t="shared" si="136"/>
        <v>0.33055720866808569</v>
      </c>
      <c r="Y42" s="11">
        <f t="shared" si="6"/>
        <v>0.33055720866808569</v>
      </c>
      <c r="Z42" s="11">
        <f>$K$42*Y42</f>
        <v>12.064117368613516</v>
      </c>
      <c r="AD42" s="34">
        <v>0.3</v>
      </c>
      <c r="AE42" s="35">
        <f t="shared" si="31"/>
        <v>0</v>
      </c>
      <c r="AF42" s="35">
        <f t="shared" si="32"/>
        <v>0</v>
      </c>
      <c r="AG42" s="35">
        <f t="shared" si="33"/>
        <v>3.6192352105840548</v>
      </c>
      <c r="AH42" s="11">
        <f t="shared" si="34"/>
        <v>3.6192352105840548</v>
      </c>
    </row>
    <row r="43" spans="1:34" x14ac:dyDescent="0.3">
      <c r="A43" s="7" t="s">
        <v>18</v>
      </c>
      <c r="B43" s="3">
        <v>0.29222121366886861</v>
      </c>
      <c r="C43" s="3">
        <v>0.27670025553017308</v>
      </c>
      <c r="D43" s="3">
        <v>1.0341480976704496</v>
      </c>
      <c r="E43" s="3">
        <v>1.6030695668694912</v>
      </c>
      <c r="G43">
        <v>4</v>
      </c>
      <c r="H43">
        <f>G43*0.1</f>
        <v>0.4</v>
      </c>
      <c r="J43" s="36">
        <v>9</v>
      </c>
      <c r="K43" s="43">
        <v>36.496307000000002</v>
      </c>
      <c r="L43" s="7" t="s">
        <v>18</v>
      </c>
      <c r="M43" s="37">
        <f t="shared" si="1"/>
        <v>4.0076739171737277</v>
      </c>
      <c r="N43" s="40">
        <f t="shared" si="2"/>
        <v>146.26529763706495</v>
      </c>
      <c r="O43" s="87">
        <v>1.4333516482003419</v>
      </c>
      <c r="P43" s="34">
        <v>0.3</v>
      </c>
      <c r="Q43" s="41">
        <f t="shared" si="3"/>
        <v>2.8053717420216091</v>
      </c>
      <c r="R43" s="41">
        <f t="shared" si="4"/>
        <v>1.0033461537402393</v>
      </c>
      <c r="S43" s="41">
        <f t="shared" si="28"/>
        <v>1.2023021751521183</v>
      </c>
      <c r="T43" s="41">
        <f t="shared" si="29"/>
        <v>43.879589291119487</v>
      </c>
      <c r="V43" s="11">
        <f t="shared" si="136"/>
        <v>0.73055303417217143</v>
      </c>
      <c r="W43" s="11">
        <f t="shared" si="136"/>
        <v>0.69175063882543264</v>
      </c>
      <c r="X43" s="11">
        <f t="shared" si="136"/>
        <v>2.5853702441761239</v>
      </c>
      <c r="Y43" s="11">
        <f t="shared" si="6"/>
        <v>4.0076739171737277</v>
      </c>
      <c r="Z43" s="11">
        <f t="shared" ref="Z43:Z45" si="137">$K$42*Y43</f>
        <v>146.26529763706495</v>
      </c>
      <c r="AD43" s="34">
        <v>0.3</v>
      </c>
      <c r="AE43" s="35">
        <f t="shared" si="31"/>
        <v>7.9987463444787172</v>
      </c>
      <c r="AF43" s="35">
        <f t="shared" si="32"/>
        <v>7.5739031046057326</v>
      </c>
      <c r="AG43" s="35">
        <f t="shared" si="33"/>
        <v>28.306939842035035</v>
      </c>
      <c r="AH43" s="11">
        <f t="shared" si="34"/>
        <v>43.879589291119487</v>
      </c>
    </row>
    <row r="44" spans="1:34" x14ac:dyDescent="0.3">
      <c r="A44" s="7" t="s">
        <v>16</v>
      </c>
      <c r="B44" s="3"/>
      <c r="C44" s="3"/>
      <c r="D44" s="3">
        <v>1.085494834621836</v>
      </c>
      <c r="E44" s="3">
        <v>1.085494834621836</v>
      </c>
      <c r="G44">
        <v>4</v>
      </c>
      <c r="H44">
        <f>G44*0.1</f>
        <v>0.4</v>
      </c>
      <c r="J44" s="36">
        <v>9</v>
      </c>
      <c r="K44" s="43">
        <v>36.496307000000002</v>
      </c>
      <c r="L44" s="7" t="s">
        <v>16</v>
      </c>
      <c r="M44" s="37">
        <f t="shared" si="1"/>
        <v>2.7137370865545898</v>
      </c>
      <c r="N44" s="40">
        <f t="shared" si="2"/>
        <v>99.041381828181883</v>
      </c>
      <c r="O44" s="87">
        <v>0.42706025134736258</v>
      </c>
      <c r="P44" s="34">
        <v>0.3</v>
      </c>
      <c r="Q44" s="41">
        <f t="shared" si="3"/>
        <v>1.8996159605882128</v>
      </c>
      <c r="R44" s="41">
        <f t="shared" si="4"/>
        <v>0.29894217594315381</v>
      </c>
      <c r="S44" s="41">
        <f t="shared" si="28"/>
        <v>0.81412112596637687</v>
      </c>
      <c r="T44" s="41">
        <f t="shared" si="29"/>
        <v>29.712414548454564</v>
      </c>
      <c r="V44" s="11">
        <f t="shared" si="136"/>
        <v>0</v>
      </c>
      <c r="W44" s="11">
        <f t="shared" si="136"/>
        <v>0</v>
      </c>
      <c r="X44" s="11">
        <f t="shared" si="136"/>
        <v>2.7137370865545898</v>
      </c>
      <c r="Y44" s="11">
        <f t="shared" si="6"/>
        <v>2.7137370865545898</v>
      </c>
      <c r="Z44" s="11">
        <f t="shared" si="137"/>
        <v>99.041381828181883</v>
      </c>
      <c r="AD44" s="34">
        <v>0.3</v>
      </c>
      <c r="AE44" s="35">
        <f t="shared" si="31"/>
        <v>0</v>
      </c>
      <c r="AF44" s="35">
        <f t="shared" si="32"/>
        <v>0</v>
      </c>
      <c r="AG44" s="35">
        <f t="shared" si="33"/>
        <v>29.712414548454564</v>
      </c>
      <c r="AH44" s="11">
        <f t="shared" si="34"/>
        <v>29.712414548454564</v>
      </c>
    </row>
    <row r="45" spans="1:34" x14ac:dyDescent="0.3">
      <c r="A45" s="7" t="s">
        <v>12</v>
      </c>
      <c r="B45" s="3">
        <v>0.6904173408148887</v>
      </c>
      <c r="C45" s="3"/>
      <c r="D45" s="3">
        <v>0.23977599696044832</v>
      </c>
      <c r="E45" s="3">
        <v>0.93019333777533708</v>
      </c>
      <c r="G45">
        <v>4</v>
      </c>
      <c r="H45">
        <f>G45*0.1</f>
        <v>0.4</v>
      </c>
      <c r="J45" s="36">
        <v>9</v>
      </c>
      <c r="K45" s="43">
        <v>36.496307000000002</v>
      </c>
      <c r="L45" s="7" t="s">
        <v>12</v>
      </c>
      <c r="M45" s="37">
        <f t="shared" si="1"/>
        <v>2.3254833444383425</v>
      </c>
      <c r="N45" s="40">
        <f t="shared" si="2"/>
        <v>84.871554062008499</v>
      </c>
      <c r="O45" s="87">
        <v>0.88848167234336317</v>
      </c>
      <c r="P45" s="34">
        <v>0.3</v>
      </c>
      <c r="Q45" s="41">
        <f t="shared" si="3"/>
        <v>1.6278383411068396</v>
      </c>
      <c r="R45" s="41">
        <f t="shared" si="4"/>
        <v>0.62193717064035414</v>
      </c>
      <c r="S45" s="41">
        <f t="shared" si="28"/>
        <v>0.6976450033315027</v>
      </c>
      <c r="T45" s="41">
        <f t="shared" si="29"/>
        <v>25.461466218602546</v>
      </c>
      <c r="V45" s="11">
        <f t="shared" si="136"/>
        <v>1.7260433520372216</v>
      </c>
      <c r="W45" s="11">
        <f t="shared" si="136"/>
        <v>0</v>
      </c>
      <c r="X45" s="11">
        <f t="shared" si="136"/>
        <v>0.59943999240112078</v>
      </c>
      <c r="Y45" s="11">
        <f t="shared" si="6"/>
        <v>2.3254833444383425</v>
      </c>
      <c r="Z45" s="11">
        <f t="shared" si="137"/>
        <v>84.871554062008499</v>
      </c>
      <c r="AD45" s="34">
        <v>0.3</v>
      </c>
      <c r="AE45" s="35">
        <f t="shared" si="31"/>
        <v>18.898262421377854</v>
      </c>
      <c r="AF45" s="35">
        <f t="shared" si="32"/>
        <v>0</v>
      </c>
      <c r="AG45" s="35">
        <f t="shared" si="33"/>
        <v>6.5632037972246913</v>
      </c>
      <c r="AH45" s="11">
        <f t="shared" si="34"/>
        <v>25.461466218602546</v>
      </c>
    </row>
    <row r="46" spans="1:34" x14ac:dyDescent="0.3">
      <c r="A46" s="6">
        <v>11</v>
      </c>
      <c r="B46" s="3">
        <v>0.29146571057477944</v>
      </c>
      <c r="C46" s="3">
        <v>9.6741933361697841E-2</v>
      </c>
      <c r="D46" s="3">
        <v>1.9488012635980652</v>
      </c>
      <c r="E46" s="3">
        <v>2.3370089075345426</v>
      </c>
      <c r="J46" s="36"/>
      <c r="K46" s="38"/>
      <c r="L46" s="27">
        <v>11</v>
      </c>
      <c r="M46" s="46">
        <f>SUM(M42:M45)</f>
        <v>9.3774515568347461</v>
      </c>
      <c r="N46" s="46">
        <f t="shared" ref="N46:T46" si="138">SUM(N42:N45)</f>
        <v>342.24235089586887</v>
      </c>
      <c r="O46" s="88">
        <f t="shared" si="138"/>
        <v>2.9403343742191956</v>
      </c>
      <c r="P46" s="46"/>
      <c r="Q46" s="46">
        <f t="shared" si="138"/>
        <v>6.5642160897843214</v>
      </c>
      <c r="R46" s="46">
        <f t="shared" si="138"/>
        <v>2.0582340619534367</v>
      </c>
      <c r="S46" s="46">
        <f t="shared" si="138"/>
        <v>2.8132354670504238</v>
      </c>
      <c r="T46" s="46">
        <f t="shared" si="138"/>
        <v>102.67270526876064</v>
      </c>
      <c r="U46" s="46">
        <f t="shared" ref="U46" si="139">SUM(U42:U45)</f>
        <v>0</v>
      </c>
      <c r="V46" s="46">
        <f t="shared" ref="V46" si="140">SUM(V42:V45)</f>
        <v>2.4565963862093931</v>
      </c>
      <c r="W46" s="46">
        <f t="shared" ref="W46" si="141">SUM(W42:W45)</f>
        <v>0.69175063882543264</v>
      </c>
      <c r="X46" s="46">
        <f t="shared" ref="X46" si="142">SUM(X42:X45)</f>
        <v>6.2291045317999201</v>
      </c>
      <c r="Y46" s="46">
        <f t="shared" ref="Y46" si="143">SUM(Y42:Y45)</f>
        <v>9.3774515568347461</v>
      </c>
      <c r="Z46" s="46">
        <f t="shared" ref="Z46" si="144">SUM(Z42:Z45)</f>
        <v>342.24235089586887</v>
      </c>
      <c r="AA46" s="46">
        <f t="shared" ref="AA46" si="145">SUM(AA42:AA45)</f>
        <v>0</v>
      </c>
      <c r="AB46" s="46">
        <f t="shared" ref="AB46" si="146">SUM(AB42:AB45)</f>
        <v>0</v>
      </c>
      <c r="AC46" s="46">
        <f t="shared" ref="AC46" si="147">SUM(AC42:AC45)</f>
        <v>0</v>
      </c>
      <c r="AD46" s="46">
        <f t="shared" ref="AD46" si="148">SUM(AD42:AD45)</f>
        <v>1.2</v>
      </c>
      <c r="AE46" s="46">
        <f t="shared" ref="AE46" si="149">SUM(AE42:AE45)</f>
        <v>26.897008765856572</v>
      </c>
      <c r="AF46" s="46">
        <f t="shared" ref="AF46" si="150">SUM(AF42:AF45)</f>
        <v>7.5739031046057326</v>
      </c>
      <c r="AG46" s="46">
        <f t="shared" ref="AG46" si="151">SUM(AG42:AG45)</f>
        <v>68.201793398298349</v>
      </c>
      <c r="AH46" s="46">
        <f t="shared" ref="AH46" si="152">SUM(AH42:AH45)</f>
        <v>102.67270526876064</v>
      </c>
    </row>
    <row r="47" spans="1:34" x14ac:dyDescent="0.3">
      <c r="A47" s="7" t="s">
        <v>15</v>
      </c>
      <c r="B47" s="3"/>
      <c r="C47" s="3"/>
      <c r="D47" s="3">
        <v>6.3872266163899225E-2</v>
      </c>
      <c r="E47" s="3">
        <v>6.3872266163899225E-2</v>
      </c>
      <c r="G47">
        <v>3</v>
      </c>
      <c r="H47">
        <f t="shared" ref="H47:H52" si="153">G47*0.1</f>
        <v>0.30000000000000004</v>
      </c>
      <c r="J47" s="36">
        <v>11</v>
      </c>
      <c r="K47" s="43">
        <v>30.324998999999998</v>
      </c>
      <c r="L47" s="7" t="s">
        <v>15</v>
      </c>
      <c r="M47" s="37">
        <f t="shared" si="1"/>
        <v>0.21290755387966406</v>
      </c>
      <c r="N47" s="40">
        <f t="shared" si="2"/>
        <v>6.4564213584932588</v>
      </c>
      <c r="O47" s="87">
        <v>0.11780972450961723</v>
      </c>
      <c r="P47" s="34">
        <v>0.3</v>
      </c>
      <c r="Q47" s="41">
        <f t="shared" si="3"/>
        <v>0.14903528771576482</v>
      </c>
      <c r="R47" s="41">
        <f t="shared" si="4"/>
        <v>8.2466807156732061E-2</v>
      </c>
      <c r="S47" s="41">
        <f t="shared" si="28"/>
        <v>6.3872266163899211E-2</v>
      </c>
      <c r="T47" s="41">
        <f t="shared" si="29"/>
        <v>1.9369264075479773</v>
      </c>
      <c r="V47" s="11">
        <f t="shared" ref="V47:X52" si="154">B47/$H47</f>
        <v>0</v>
      </c>
      <c r="W47" s="11">
        <f t="shared" si="154"/>
        <v>0</v>
      </c>
      <c r="X47" s="11">
        <f t="shared" si="154"/>
        <v>0.21290755387966406</v>
      </c>
      <c r="Y47" s="11">
        <f t="shared" si="6"/>
        <v>0.21290755387966406</v>
      </c>
      <c r="Z47" s="11">
        <f>$K$47*Y47</f>
        <v>6.4564213584932588</v>
      </c>
      <c r="AD47" s="34">
        <v>0.3</v>
      </c>
      <c r="AE47" s="35">
        <f t="shared" si="31"/>
        <v>0</v>
      </c>
      <c r="AF47" s="35">
        <f t="shared" si="32"/>
        <v>0</v>
      </c>
      <c r="AG47" s="35">
        <f t="shared" si="33"/>
        <v>1.9369264075479773</v>
      </c>
      <c r="AH47" s="11">
        <f t="shared" si="34"/>
        <v>1.9369264075479773</v>
      </c>
    </row>
    <row r="48" spans="1:34" x14ac:dyDescent="0.3">
      <c r="A48" s="7" t="s">
        <v>18</v>
      </c>
      <c r="B48" s="3">
        <v>9.7407071222956207E-2</v>
      </c>
      <c r="C48" s="3"/>
      <c r="D48" s="3">
        <v>0.62271678990653012</v>
      </c>
      <c r="E48" s="3">
        <v>0.72012386112948634</v>
      </c>
      <c r="G48">
        <v>3</v>
      </c>
      <c r="H48">
        <f t="shared" si="153"/>
        <v>0.30000000000000004</v>
      </c>
      <c r="J48" s="36">
        <v>11</v>
      </c>
      <c r="K48" s="43">
        <v>30.324998999999998</v>
      </c>
      <c r="L48" s="7" t="s">
        <v>18</v>
      </c>
      <c r="M48" s="37">
        <f t="shared" si="1"/>
        <v>2.4004128704316208</v>
      </c>
      <c r="N48" s="40">
        <f t="shared" si="2"/>
        <v>72.79251789542603</v>
      </c>
      <c r="O48" s="87">
        <v>1.0275625971116606</v>
      </c>
      <c r="P48" s="34">
        <v>0.3</v>
      </c>
      <c r="Q48" s="41">
        <f t="shared" si="3"/>
        <v>1.6802890093021345</v>
      </c>
      <c r="R48" s="41">
        <f t="shared" si="4"/>
        <v>0.71929381797816239</v>
      </c>
      <c r="S48" s="41">
        <f t="shared" si="28"/>
        <v>0.72012386112948623</v>
      </c>
      <c r="T48" s="41">
        <f t="shared" si="29"/>
        <v>21.837755368627807</v>
      </c>
      <c r="V48" s="11">
        <f t="shared" si="154"/>
        <v>0.32469023740985398</v>
      </c>
      <c r="W48" s="11">
        <f t="shared" si="154"/>
        <v>0</v>
      </c>
      <c r="X48" s="11">
        <f t="shared" si="154"/>
        <v>2.0757226330217668</v>
      </c>
      <c r="Y48" s="11">
        <f t="shared" si="6"/>
        <v>2.4004128704316208</v>
      </c>
      <c r="Z48" s="11">
        <f t="shared" ref="Z48:Z52" si="155">$K$47*Y48</f>
        <v>72.79251789542603</v>
      </c>
      <c r="AD48" s="34">
        <v>0.3</v>
      </c>
      <c r="AE48" s="35">
        <f t="shared" si="31"/>
        <v>2.953869337429075</v>
      </c>
      <c r="AF48" s="35">
        <f t="shared" si="32"/>
        <v>0</v>
      </c>
      <c r="AG48" s="35">
        <f t="shared" si="33"/>
        <v>18.883886031198731</v>
      </c>
      <c r="AH48" s="11">
        <f t="shared" si="34"/>
        <v>21.837755368627807</v>
      </c>
    </row>
    <row r="49" spans="1:34" x14ac:dyDescent="0.3">
      <c r="A49" s="7" t="s">
        <v>16</v>
      </c>
      <c r="B49" s="3"/>
      <c r="C49" s="3"/>
      <c r="D49" s="3">
        <v>1.0120340455019727</v>
      </c>
      <c r="E49" s="3">
        <v>1.0120340455019727</v>
      </c>
      <c r="G49">
        <v>3</v>
      </c>
      <c r="H49">
        <f t="shared" si="153"/>
        <v>0.30000000000000004</v>
      </c>
      <c r="J49" s="36">
        <v>11</v>
      </c>
      <c r="K49" s="43">
        <v>30.324998999999998</v>
      </c>
      <c r="L49" s="7" t="s">
        <v>16</v>
      </c>
      <c r="M49" s="37">
        <f t="shared" si="1"/>
        <v>3.3734468183399087</v>
      </c>
      <c r="N49" s="40">
        <f t="shared" si="2"/>
        <v>102.29977139271091</v>
      </c>
      <c r="O49" s="87">
        <v>0.4843288674284264</v>
      </c>
      <c r="P49" s="34">
        <v>0.3</v>
      </c>
      <c r="Q49" s="41">
        <f t="shared" si="3"/>
        <v>2.3614127728379359</v>
      </c>
      <c r="R49" s="41">
        <f t="shared" si="4"/>
        <v>0.33903020719989846</v>
      </c>
      <c r="S49" s="41">
        <f t="shared" si="28"/>
        <v>1.0120340455019725</v>
      </c>
      <c r="T49" s="41">
        <f t="shared" si="29"/>
        <v>30.68993141781327</v>
      </c>
      <c r="V49" s="11">
        <f t="shared" si="154"/>
        <v>0</v>
      </c>
      <c r="W49" s="11">
        <f t="shared" si="154"/>
        <v>0</v>
      </c>
      <c r="X49" s="11">
        <f t="shared" si="154"/>
        <v>3.3734468183399087</v>
      </c>
      <c r="Y49" s="11">
        <f t="shared" si="6"/>
        <v>3.3734468183399087</v>
      </c>
      <c r="Z49" s="11">
        <f t="shared" si="155"/>
        <v>102.29977139271091</v>
      </c>
      <c r="AD49" s="34">
        <v>0.3</v>
      </c>
      <c r="AE49" s="35">
        <f t="shared" si="31"/>
        <v>0</v>
      </c>
      <c r="AF49" s="35">
        <f t="shared" si="32"/>
        <v>0</v>
      </c>
      <c r="AG49" s="35">
        <f t="shared" si="33"/>
        <v>30.68993141781327</v>
      </c>
      <c r="AH49" s="11">
        <f t="shared" si="34"/>
        <v>30.68993141781327</v>
      </c>
    </row>
    <row r="50" spans="1:34" x14ac:dyDescent="0.3">
      <c r="A50" s="7" t="s">
        <v>20</v>
      </c>
      <c r="B50" s="3"/>
      <c r="C50" s="3"/>
      <c r="D50" s="3">
        <v>7.0537703313027977E-3</v>
      </c>
      <c r="E50" s="3">
        <v>7.0537703313027977E-3</v>
      </c>
      <c r="G50">
        <v>3</v>
      </c>
      <c r="H50">
        <f t="shared" si="153"/>
        <v>0.30000000000000004</v>
      </c>
      <c r="J50" s="36">
        <v>11</v>
      </c>
      <c r="K50" s="43">
        <v>30.324998999999998</v>
      </c>
      <c r="L50" s="7" t="s">
        <v>20</v>
      </c>
      <c r="M50" s="37">
        <f t="shared" si="1"/>
        <v>2.351256777100932E-2</v>
      </c>
      <c r="N50" s="40">
        <f t="shared" si="2"/>
        <v>0.71301859414328983</v>
      </c>
      <c r="O50" s="87">
        <v>1.3089969389957471E-2</v>
      </c>
      <c r="P50" s="34">
        <v>0.3</v>
      </c>
      <c r="Q50" s="41">
        <f t="shared" si="3"/>
        <v>1.6458797439706522E-2</v>
      </c>
      <c r="R50" s="41">
        <f t="shared" si="4"/>
        <v>9.162978572970229E-3</v>
      </c>
      <c r="S50" s="41">
        <f t="shared" si="28"/>
        <v>7.053770331302796E-3</v>
      </c>
      <c r="T50" s="41">
        <f t="shared" si="29"/>
        <v>0.21390557824298695</v>
      </c>
      <c r="V50" s="11">
        <f t="shared" si="154"/>
        <v>0</v>
      </c>
      <c r="W50" s="11">
        <f t="shared" si="154"/>
        <v>0</v>
      </c>
      <c r="X50" s="11">
        <f t="shared" si="154"/>
        <v>2.351256777100932E-2</v>
      </c>
      <c r="Y50" s="11">
        <f t="shared" si="6"/>
        <v>2.351256777100932E-2</v>
      </c>
      <c r="Z50" s="11">
        <f t="shared" si="155"/>
        <v>0.71301859414328983</v>
      </c>
      <c r="AD50" s="34">
        <v>0.3</v>
      </c>
      <c r="AE50" s="35">
        <f t="shared" si="31"/>
        <v>0</v>
      </c>
      <c r="AF50" s="35">
        <f t="shared" si="32"/>
        <v>0</v>
      </c>
      <c r="AG50" s="35">
        <f t="shared" si="33"/>
        <v>0.21390557824298695</v>
      </c>
      <c r="AH50" s="11">
        <f t="shared" si="34"/>
        <v>0.21390557824298695</v>
      </c>
    </row>
    <row r="51" spans="1:34" x14ac:dyDescent="0.3">
      <c r="A51" s="7" t="s">
        <v>14</v>
      </c>
      <c r="B51" s="3"/>
      <c r="C51" s="3"/>
      <c r="D51" s="3">
        <v>0.21723927934413467</v>
      </c>
      <c r="E51" s="3">
        <v>0.21723927934413467</v>
      </c>
      <c r="G51">
        <v>3</v>
      </c>
      <c r="H51">
        <f t="shared" si="153"/>
        <v>0.30000000000000004</v>
      </c>
      <c r="J51" s="36">
        <v>11</v>
      </c>
      <c r="K51" s="43">
        <v>30.324998999999998</v>
      </c>
      <c r="L51" s="7" t="s">
        <v>14</v>
      </c>
      <c r="M51" s="37">
        <f t="shared" si="1"/>
        <v>0.72413093114711546</v>
      </c>
      <c r="N51" s="40">
        <f t="shared" si="2"/>
        <v>21.959269762905343</v>
      </c>
      <c r="O51" s="87">
        <v>0.34033920413889429</v>
      </c>
      <c r="P51" s="34">
        <v>0.3</v>
      </c>
      <c r="Q51" s="41">
        <f t="shared" si="3"/>
        <v>0.50689165180298079</v>
      </c>
      <c r="R51" s="41">
        <f t="shared" si="4"/>
        <v>0.23823744289722598</v>
      </c>
      <c r="S51" s="41">
        <f t="shared" si="28"/>
        <v>0.21723927934413464</v>
      </c>
      <c r="T51" s="41">
        <f t="shared" si="29"/>
        <v>6.5877809288716032</v>
      </c>
      <c r="V51" s="11">
        <f t="shared" si="154"/>
        <v>0</v>
      </c>
      <c r="W51" s="11">
        <f t="shared" si="154"/>
        <v>0</v>
      </c>
      <c r="X51" s="11">
        <f t="shared" si="154"/>
        <v>0.72413093114711546</v>
      </c>
      <c r="Y51" s="11">
        <f t="shared" si="6"/>
        <v>0.72413093114711546</v>
      </c>
      <c r="Z51" s="11">
        <f t="shared" si="155"/>
        <v>21.959269762905343</v>
      </c>
      <c r="AD51" s="34">
        <v>0.3</v>
      </c>
      <c r="AE51" s="35">
        <f t="shared" si="31"/>
        <v>0</v>
      </c>
      <c r="AF51" s="35">
        <f t="shared" si="32"/>
        <v>0</v>
      </c>
      <c r="AG51" s="35">
        <f t="shared" si="33"/>
        <v>6.5877809288716032</v>
      </c>
      <c r="AH51" s="11">
        <f t="shared" si="34"/>
        <v>6.5877809288716032</v>
      </c>
    </row>
    <row r="52" spans="1:34" x14ac:dyDescent="0.3">
      <c r="A52" s="7" t="s">
        <v>12</v>
      </c>
      <c r="B52" s="3">
        <v>0.19405863935182321</v>
      </c>
      <c r="C52" s="3">
        <v>9.6741933361697841E-2</v>
      </c>
      <c r="D52" s="3">
        <v>2.5885112350225833E-2</v>
      </c>
      <c r="E52" s="3">
        <v>0.31668568506374689</v>
      </c>
      <c r="G52">
        <v>3</v>
      </c>
      <c r="H52">
        <f t="shared" si="153"/>
        <v>0.30000000000000004</v>
      </c>
      <c r="J52" s="36">
        <v>11</v>
      </c>
      <c r="K52" s="43">
        <v>30.324998999999998</v>
      </c>
      <c r="L52" s="7" t="s">
        <v>12</v>
      </c>
      <c r="M52" s="37">
        <f t="shared" si="1"/>
        <v>1.0556189502124895</v>
      </c>
      <c r="N52" s="40">
        <f t="shared" si="2"/>
        <v>32.01164360957479</v>
      </c>
      <c r="O52" s="87">
        <v>0.55632369907319246</v>
      </c>
      <c r="P52" s="34">
        <v>0.3</v>
      </c>
      <c r="Q52" s="41">
        <f t="shared" si="3"/>
        <v>0.73893326514874258</v>
      </c>
      <c r="R52" s="41">
        <f t="shared" si="4"/>
        <v>0.3894265893512347</v>
      </c>
      <c r="S52" s="41">
        <f t="shared" si="28"/>
        <v>0.31668568506374684</v>
      </c>
      <c r="T52" s="41">
        <f t="shared" si="29"/>
        <v>9.6034930828724363</v>
      </c>
      <c r="V52" s="11">
        <f t="shared" si="154"/>
        <v>0.64686213117274394</v>
      </c>
      <c r="W52" s="11">
        <f t="shared" si="154"/>
        <v>0.32247311120565941</v>
      </c>
      <c r="X52" s="11">
        <f t="shared" si="154"/>
        <v>8.6283707834086093E-2</v>
      </c>
      <c r="Y52" s="11">
        <f t="shared" si="6"/>
        <v>1.0556189502124895</v>
      </c>
      <c r="Z52" s="11">
        <f t="shared" si="155"/>
        <v>32.01164360957479</v>
      </c>
      <c r="AD52" s="34">
        <v>0.3</v>
      </c>
      <c r="AE52" s="35">
        <f t="shared" si="31"/>
        <v>5.8848280442853982</v>
      </c>
      <c r="AF52" s="35">
        <f t="shared" si="32"/>
        <v>2.9336990324515533</v>
      </c>
      <c r="AG52" s="35">
        <f t="shared" si="33"/>
        <v>0.78496600613548573</v>
      </c>
      <c r="AH52" s="11">
        <f t="shared" si="34"/>
        <v>9.6034930828724381</v>
      </c>
    </row>
    <row r="53" spans="1:34" x14ac:dyDescent="0.3">
      <c r="A53" s="6">
        <v>13</v>
      </c>
      <c r="B53" s="3">
        <v>0.75007448511962937</v>
      </c>
      <c r="C53" s="3">
        <v>0.62667346438600724</v>
      </c>
      <c r="D53" s="3">
        <v>1.4915069194389814</v>
      </c>
      <c r="E53" s="3">
        <v>2.8682548689446179</v>
      </c>
      <c r="J53" s="36"/>
      <c r="K53" s="38"/>
      <c r="L53" s="27">
        <v>13</v>
      </c>
      <c r="M53" s="46">
        <f>SUM(M47:M52)</f>
        <v>7.7900296917818075</v>
      </c>
      <c r="N53" s="46">
        <f t="shared" ref="N53:T53" si="156">SUM(N47:N52)</f>
        <v>236.23264261325357</v>
      </c>
      <c r="O53" s="88">
        <f t="shared" si="156"/>
        <v>2.5394540616517487</v>
      </c>
      <c r="P53" s="46"/>
      <c r="Q53" s="46">
        <f t="shared" si="156"/>
        <v>5.4530207842472649</v>
      </c>
      <c r="R53" s="46">
        <f t="shared" si="156"/>
        <v>1.777617843156224</v>
      </c>
      <c r="S53" s="46">
        <f t="shared" si="156"/>
        <v>2.3370089075345422</v>
      </c>
      <c r="T53" s="46">
        <f t="shared" si="156"/>
        <v>70.869792783976081</v>
      </c>
      <c r="U53" s="46">
        <f t="shared" ref="U53" si="157">SUM(U47:U52)</f>
        <v>0</v>
      </c>
      <c r="V53" s="46">
        <f t="shared" ref="V53" si="158">SUM(V47:V52)</f>
        <v>0.97155236858259797</v>
      </c>
      <c r="W53" s="46">
        <f t="shared" ref="W53" si="159">SUM(W47:W52)</f>
        <v>0.32247311120565941</v>
      </c>
      <c r="X53" s="46">
        <f t="shared" ref="X53" si="160">SUM(X47:X52)</f>
        <v>6.4960042119935508</v>
      </c>
      <c r="Y53" s="46">
        <f t="shared" ref="Y53" si="161">SUM(Y47:Y52)</f>
        <v>7.7900296917818075</v>
      </c>
      <c r="Z53" s="46">
        <f t="shared" ref="Z53" si="162">SUM(Z47:Z52)</f>
        <v>236.23264261325357</v>
      </c>
      <c r="AA53" s="46">
        <f t="shared" ref="AA53" si="163">SUM(AA47:AA52)</f>
        <v>0</v>
      </c>
      <c r="AB53" s="46">
        <f t="shared" ref="AB53" si="164">SUM(AB47:AB52)</f>
        <v>0</v>
      </c>
      <c r="AC53" s="46">
        <f t="shared" ref="AC53" si="165">SUM(AC47:AC52)</f>
        <v>0</v>
      </c>
      <c r="AD53" s="46">
        <f t="shared" ref="AD53" si="166">SUM(AD47:AD52)</f>
        <v>1.8</v>
      </c>
      <c r="AE53" s="46">
        <f t="shared" ref="AE53" si="167">SUM(AE47:AE52)</f>
        <v>8.8386973817144732</v>
      </c>
      <c r="AF53" s="46">
        <f t="shared" ref="AF53" si="168">SUM(AF47:AF52)</f>
        <v>2.9336990324515533</v>
      </c>
      <c r="AG53" s="46">
        <f t="shared" ref="AG53" si="169">SUM(AG47:AG52)</f>
        <v>59.097396369810049</v>
      </c>
      <c r="AH53" s="46">
        <f t="shared" ref="AH53" si="170">SUM(AH47:AH52)</f>
        <v>70.869792783976081</v>
      </c>
    </row>
    <row r="54" spans="1:34" x14ac:dyDescent="0.3">
      <c r="A54" s="7" t="s">
        <v>15</v>
      </c>
      <c r="B54" s="3">
        <v>4.6046534436573458E-2</v>
      </c>
      <c r="C54" s="3"/>
      <c r="D54" s="3">
        <v>0.24690913613893128</v>
      </c>
      <c r="E54" s="3">
        <v>0.29295567057550476</v>
      </c>
      <c r="G54">
        <v>4</v>
      </c>
      <c r="H54">
        <f>G54*0.1</f>
        <v>0.4</v>
      </c>
      <c r="J54" s="36">
        <v>13</v>
      </c>
      <c r="K54" s="43">
        <v>30.395551999999999</v>
      </c>
      <c r="L54" s="7" t="s">
        <v>15</v>
      </c>
      <c r="M54" s="37">
        <f t="shared" si="1"/>
        <v>0.73238917643876189</v>
      </c>
      <c r="N54" s="40">
        <f t="shared" si="2"/>
        <v>22.261373296681562</v>
      </c>
      <c r="O54" s="87">
        <v>0.39269908169872403</v>
      </c>
      <c r="P54" s="34">
        <v>0.3</v>
      </c>
      <c r="Q54" s="41">
        <f t="shared" si="3"/>
        <v>0.51267242350713327</v>
      </c>
      <c r="R54" s="41">
        <f t="shared" si="4"/>
        <v>0.27488935718910679</v>
      </c>
      <c r="S54" s="41">
        <f t="shared" si="28"/>
        <v>0.21971675293162857</v>
      </c>
      <c r="T54" s="41">
        <f t="shared" si="29"/>
        <v>6.6784119890044682</v>
      </c>
      <c r="V54" s="11">
        <f t="shared" ref="V54:X58" si="171">B54/$H54</f>
        <v>0.11511633609143364</v>
      </c>
      <c r="W54" s="11">
        <f t="shared" si="171"/>
        <v>0</v>
      </c>
      <c r="X54" s="11">
        <f t="shared" si="171"/>
        <v>0.61727284034732821</v>
      </c>
      <c r="Y54" s="11">
        <f t="shared" si="6"/>
        <v>0.73238917643876189</v>
      </c>
      <c r="Z54" s="11">
        <f>$K$54*Y54</f>
        <v>22.261373296681562</v>
      </c>
      <c r="AD54" s="34">
        <v>0.3</v>
      </c>
      <c r="AE54" s="35">
        <f t="shared" si="31"/>
        <v>1.0497073739149942</v>
      </c>
      <c r="AF54" s="35">
        <f t="shared" si="32"/>
        <v>0</v>
      </c>
      <c r="AG54" s="35">
        <f t="shared" si="33"/>
        <v>5.6287046150894735</v>
      </c>
      <c r="AH54" s="11">
        <f t="shared" si="34"/>
        <v>6.6784119890044682</v>
      </c>
    </row>
    <row r="55" spans="1:34" x14ac:dyDescent="0.3">
      <c r="A55" s="7" t="s">
        <v>18</v>
      </c>
      <c r="B55" s="3">
        <v>0.24165366947124903</v>
      </c>
      <c r="C55" s="3">
        <v>0.27670025553017308</v>
      </c>
      <c r="D55" s="3">
        <v>0.31287223707227196</v>
      </c>
      <c r="E55" s="3">
        <v>0.83122616207369404</v>
      </c>
      <c r="G55">
        <v>4</v>
      </c>
      <c r="H55">
        <f>G55*0.1</f>
        <v>0.4</v>
      </c>
      <c r="J55" s="36">
        <v>13</v>
      </c>
      <c r="K55" s="43">
        <v>30.395551999999999</v>
      </c>
      <c r="L55" s="7" t="s">
        <v>18</v>
      </c>
      <c r="M55" s="37">
        <f t="shared" si="1"/>
        <v>2.0780654051842351</v>
      </c>
      <c r="N55" s="40">
        <f t="shared" si="2"/>
        <v>63.163945082678488</v>
      </c>
      <c r="O55" s="87">
        <v>0.84430302565225612</v>
      </c>
      <c r="P55" s="34">
        <v>0.3</v>
      </c>
      <c r="Q55" s="41">
        <f t="shared" si="3"/>
        <v>1.4546457836289646</v>
      </c>
      <c r="R55" s="41">
        <f t="shared" si="4"/>
        <v>0.59101211795657926</v>
      </c>
      <c r="S55" s="41">
        <f t="shared" si="28"/>
        <v>0.62341962155527053</v>
      </c>
      <c r="T55" s="41">
        <f t="shared" si="29"/>
        <v>18.949183524803544</v>
      </c>
      <c r="V55" s="11">
        <f t="shared" si="171"/>
        <v>0.6041341736781225</v>
      </c>
      <c r="W55" s="11">
        <f t="shared" si="171"/>
        <v>0.69175063882543264</v>
      </c>
      <c r="X55" s="11">
        <f t="shared" si="171"/>
        <v>0.78218059268067985</v>
      </c>
      <c r="Y55" s="11">
        <f t="shared" si="6"/>
        <v>2.0780654051842351</v>
      </c>
      <c r="Z55" s="11">
        <f t="shared" ref="Z55:Z58" si="172">$K$54*Y55</f>
        <v>63.163945082678488</v>
      </c>
      <c r="AD55" s="34">
        <v>0.3</v>
      </c>
      <c r="AE55" s="35">
        <f t="shared" si="31"/>
        <v>5.5088975073031206</v>
      </c>
      <c r="AF55" s="35">
        <f t="shared" si="32"/>
        <v>6.3078427540354962</v>
      </c>
      <c r="AG55" s="35">
        <f t="shared" si="33"/>
        <v>7.1324432634649266</v>
      </c>
      <c r="AH55" s="11">
        <f t="shared" si="34"/>
        <v>18.949183524803544</v>
      </c>
    </row>
    <row r="56" spans="1:34" x14ac:dyDescent="0.3">
      <c r="A56" s="7" t="s">
        <v>16</v>
      </c>
      <c r="B56" s="3">
        <v>0.26831564185998374</v>
      </c>
      <c r="C56" s="3"/>
      <c r="D56" s="3">
        <v>0.81238583210330373</v>
      </c>
      <c r="E56" s="3">
        <v>1.0807014739632874</v>
      </c>
      <c r="G56">
        <v>4</v>
      </c>
      <c r="H56">
        <f>G56*0.1</f>
        <v>0.4</v>
      </c>
      <c r="J56" s="36">
        <v>13</v>
      </c>
      <c r="K56" s="43">
        <v>30.395551999999999</v>
      </c>
      <c r="L56" s="7" t="s">
        <v>16</v>
      </c>
      <c r="M56" s="37">
        <f t="shared" si="1"/>
        <v>2.7017536849082187</v>
      </c>
      <c r="N56" s="40">
        <f t="shared" si="2"/>
        <v>82.12129462081937</v>
      </c>
      <c r="O56" s="87">
        <v>0.4319689898685965</v>
      </c>
      <c r="P56" s="34">
        <v>0.3</v>
      </c>
      <c r="Q56" s="41">
        <f t="shared" si="3"/>
        <v>1.8912275794357529</v>
      </c>
      <c r="R56" s="41">
        <f t="shared" si="4"/>
        <v>0.30237829290801754</v>
      </c>
      <c r="S56" s="41">
        <f t="shared" si="28"/>
        <v>0.81052610547246562</v>
      </c>
      <c r="T56" s="41">
        <f t="shared" si="29"/>
        <v>24.636388386245812</v>
      </c>
      <c r="V56" s="11">
        <f t="shared" si="171"/>
        <v>0.67078910464995933</v>
      </c>
      <c r="W56" s="11">
        <f t="shared" si="171"/>
        <v>0</v>
      </c>
      <c r="X56" s="11">
        <f t="shared" si="171"/>
        <v>2.0309645802582592</v>
      </c>
      <c r="Y56" s="11">
        <f t="shared" si="6"/>
        <v>2.7017536849082187</v>
      </c>
      <c r="Z56" s="11">
        <f t="shared" si="172"/>
        <v>82.12129462081937</v>
      </c>
      <c r="AD56" s="34">
        <v>0.3</v>
      </c>
      <c r="AE56" s="35">
        <f t="shared" si="31"/>
        <v>6.1167015334263839</v>
      </c>
      <c r="AF56" s="35">
        <f t="shared" si="32"/>
        <v>0</v>
      </c>
      <c r="AG56" s="35">
        <f t="shared" si="33"/>
        <v>18.519686852819426</v>
      </c>
      <c r="AH56" s="11">
        <f t="shared" si="34"/>
        <v>24.636388386245809</v>
      </c>
    </row>
    <row r="57" spans="1:34" x14ac:dyDescent="0.3">
      <c r="A57" s="7" t="s">
        <v>20</v>
      </c>
      <c r="B57" s="3"/>
      <c r="C57" s="3"/>
      <c r="D57" s="3">
        <v>4.4924670991381026E-2</v>
      </c>
      <c r="E57" s="3">
        <v>4.4924670991381026E-2</v>
      </c>
      <c r="G57">
        <v>4</v>
      </c>
      <c r="H57">
        <f>G57*0.1</f>
        <v>0.4</v>
      </c>
      <c r="J57" s="36">
        <v>13</v>
      </c>
      <c r="K57" s="43">
        <v>30.395551999999999</v>
      </c>
      <c r="L57" s="7" t="s">
        <v>20</v>
      </c>
      <c r="M57" s="37">
        <f t="shared" si="1"/>
        <v>0.11231167747845255</v>
      </c>
      <c r="N57" s="40">
        <f t="shared" si="2"/>
        <v>3.4137754330035333</v>
      </c>
      <c r="O57" s="87">
        <v>3.4361169648638355E-2</v>
      </c>
      <c r="P57" s="34">
        <v>0.3</v>
      </c>
      <c r="Q57" s="41">
        <f t="shared" si="3"/>
        <v>7.8618174234916779E-2</v>
      </c>
      <c r="R57" s="41">
        <f t="shared" si="4"/>
        <v>2.4052818754046846E-2</v>
      </c>
      <c r="S57" s="41">
        <f t="shared" si="28"/>
        <v>3.3693503243535768E-2</v>
      </c>
      <c r="T57" s="41">
        <f t="shared" si="29"/>
        <v>1.02413262990106</v>
      </c>
      <c r="V57" s="11">
        <f t="shared" si="171"/>
        <v>0</v>
      </c>
      <c r="W57" s="11">
        <f t="shared" si="171"/>
        <v>0</v>
      </c>
      <c r="X57" s="11">
        <f t="shared" si="171"/>
        <v>0.11231167747845255</v>
      </c>
      <c r="Y57" s="11">
        <f t="shared" si="6"/>
        <v>0.11231167747845255</v>
      </c>
      <c r="Z57" s="11">
        <f t="shared" si="172"/>
        <v>3.4137754330035333</v>
      </c>
      <c r="AD57" s="34">
        <v>0.3</v>
      </c>
      <c r="AE57" s="35">
        <f t="shared" si="31"/>
        <v>0</v>
      </c>
      <c r="AF57" s="35">
        <f t="shared" si="32"/>
        <v>0</v>
      </c>
      <c r="AG57" s="35">
        <f t="shared" si="33"/>
        <v>1.02413262990106</v>
      </c>
      <c r="AH57" s="11">
        <f t="shared" si="34"/>
        <v>1.02413262990106</v>
      </c>
    </row>
    <row r="58" spans="1:34" x14ac:dyDescent="0.3">
      <c r="A58" s="7" t="s">
        <v>12</v>
      </c>
      <c r="B58" s="3">
        <v>0.19405863935182321</v>
      </c>
      <c r="C58" s="3">
        <v>0.34997320885583422</v>
      </c>
      <c r="D58" s="3">
        <v>7.4415043133093481E-2</v>
      </c>
      <c r="E58" s="3">
        <v>0.61844689134075082</v>
      </c>
      <c r="G58">
        <v>4</v>
      </c>
      <c r="H58">
        <f>G58*0.1</f>
        <v>0.4</v>
      </c>
      <c r="J58" s="36">
        <v>13</v>
      </c>
      <c r="K58" s="43">
        <v>30.395551999999999</v>
      </c>
      <c r="L58" s="7" t="s">
        <v>12</v>
      </c>
      <c r="M58" s="37">
        <f t="shared" si="1"/>
        <v>1.5461172283518771</v>
      </c>
      <c r="N58" s="40">
        <f t="shared" si="2"/>
        <v>46.995086612465357</v>
      </c>
      <c r="O58" s="87">
        <v>0.6135923151542565</v>
      </c>
      <c r="P58" s="34">
        <v>0.3</v>
      </c>
      <c r="Q58" s="41">
        <f t="shared" si="3"/>
        <v>1.0822820598463139</v>
      </c>
      <c r="R58" s="41">
        <f t="shared" si="4"/>
        <v>0.42951462060797951</v>
      </c>
      <c r="S58" s="41">
        <f t="shared" si="28"/>
        <v>0.46383516850556311</v>
      </c>
      <c r="T58" s="41">
        <f t="shared" si="29"/>
        <v>14.098525983739606</v>
      </c>
      <c r="V58" s="11">
        <f t="shared" si="171"/>
        <v>0.48514659837955804</v>
      </c>
      <c r="W58" s="11">
        <f t="shared" si="171"/>
        <v>0.87493302213958546</v>
      </c>
      <c r="X58" s="11">
        <f t="shared" si="171"/>
        <v>0.18603760783273368</v>
      </c>
      <c r="Y58" s="11">
        <f t="shared" si="6"/>
        <v>1.5461172283518771</v>
      </c>
      <c r="Z58" s="11">
        <f t="shared" si="172"/>
        <v>46.995086612465357</v>
      </c>
      <c r="AD58" s="34">
        <v>0.3</v>
      </c>
      <c r="AE58" s="35">
        <f t="shared" si="31"/>
        <v>4.4238895976006916</v>
      </c>
      <c r="AF58" s="35">
        <f t="shared" si="32"/>
        <v>7.9782216512882762</v>
      </c>
      <c r="AG58" s="35">
        <f t="shared" si="33"/>
        <v>1.6964147348506389</v>
      </c>
      <c r="AH58" s="11">
        <f t="shared" si="34"/>
        <v>14.098525983739606</v>
      </c>
    </row>
    <row r="59" spans="1:34" x14ac:dyDescent="0.3">
      <c r="A59" s="6">
        <v>14</v>
      </c>
      <c r="B59" s="3">
        <v>1.332108944237248</v>
      </c>
      <c r="C59" s="3"/>
      <c r="D59" s="3">
        <v>1.508349895830132</v>
      </c>
      <c r="E59" s="3">
        <v>2.84045884006738</v>
      </c>
      <c r="J59" s="36"/>
      <c r="K59" s="38"/>
      <c r="L59" s="27">
        <v>14</v>
      </c>
      <c r="M59" s="46">
        <f>SUM(M54:M58)</f>
        <v>7.1706371723615465</v>
      </c>
      <c r="N59" s="46">
        <f t="shared" ref="N59:T59" si="173">SUM(N54:N58)</f>
        <v>217.95547504564831</v>
      </c>
      <c r="O59" s="88">
        <f t="shared" si="173"/>
        <v>2.3169245820224713</v>
      </c>
      <c r="P59" s="46"/>
      <c r="Q59" s="46">
        <f t="shared" si="173"/>
        <v>5.0194460206530813</v>
      </c>
      <c r="R59" s="46">
        <f t="shared" si="173"/>
        <v>1.6218472074157297</v>
      </c>
      <c r="S59" s="46">
        <f t="shared" si="173"/>
        <v>2.1511911517084639</v>
      </c>
      <c r="T59" s="46">
        <f t="shared" si="173"/>
        <v>65.386642513694483</v>
      </c>
      <c r="U59" s="46">
        <f t="shared" ref="U59" si="174">SUM(U54:U58)</f>
        <v>0</v>
      </c>
      <c r="V59" s="46">
        <f t="shared" ref="V59" si="175">SUM(V54:V58)</f>
        <v>1.8751862127990735</v>
      </c>
      <c r="W59" s="46">
        <f t="shared" ref="W59" si="176">SUM(W54:W58)</f>
        <v>1.5666836609650181</v>
      </c>
      <c r="X59" s="46">
        <f t="shared" ref="X59" si="177">SUM(X54:X58)</f>
        <v>3.7287672985974534</v>
      </c>
      <c r="Y59" s="46">
        <f t="shared" ref="Y59" si="178">SUM(Y54:Y58)</f>
        <v>7.1706371723615465</v>
      </c>
      <c r="Z59" s="46">
        <f t="shared" ref="Z59" si="179">SUM(Z54:Z58)</f>
        <v>217.95547504564831</v>
      </c>
      <c r="AA59" s="46">
        <f t="shared" ref="AA59" si="180">SUM(AA54:AA58)</f>
        <v>0</v>
      </c>
      <c r="AB59" s="46">
        <f t="shared" ref="AB59" si="181">SUM(AB54:AB58)</f>
        <v>0</v>
      </c>
      <c r="AC59" s="46">
        <f t="shared" ref="AC59" si="182">SUM(AC54:AC58)</f>
        <v>0</v>
      </c>
      <c r="AD59" s="46">
        <f t="shared" ref="AD59" si="183">SUM(AD54:AD58)</f>
        <v>1.5</v>
      </c>
      <c r="AE59" s="46">
        <f t="shared" ref="AE59" si="184">SUM(AE54:AE58)</f>
        <v>17.099196012245191</v>
      </c>
      <c r="AF59" s="46">
        <f t="shared" ref="AF59" si="185">SUM(AF54:AF58)</f>
        <v>14.286064405323772</v>
      </c>
      <c r="AG59" s="46">
        <f t="shared" ref="AG59" si="186">SUM(AG54:AG58)</f>
        <v>34.001382096125525</v>
      </c>
      <c r="AH59" s="46">
        <f t="shared" ref="AH59" si="187">SUM(AH54:AH58)</f>
        <v>65.386642513694483</v>
      </c>
    </row>
    <row r="60" spans="1:34" x14ac:dyDescent="0.3">
      <c r="A60" s="7" t="s">
        <v>15</v>
      </c>
      <c r="B60" s="3"/>
      <c r="C60" s="3"/>
      <c r="D60" s="3">
        <v>2.9102691422163603E-2</v>
      </c>
      <c r="E60" s="3">
        <v>2.9102691422163603E-2</v>
      </c>
      <c r="G60">
        <v>2</v>
      </c>
      <c r="H60">
        <f>G60*0.1</f>
        <v>0.2</v>
      </c>
      <c r="J60" s="36">
        <v>14</v>
      </c>
      <c r="K60" s="43">
        <v>17.757763000000001</v>
      </c>
      <c r="L60" s="7" t="s">
        <v>15</v>
      </c>
      <c r="M60" s="37">
        <f t="shared" si="1"/>
        <v>0.14551345711081801</v>
      </c>
      <c r="N60" s="40">
        <f t="shared" si="2"/>
        <v>2.5839934846845711</v>
      </c>
      <c r="O60" s="87">
        <v>7.8539816339744814E-2</v>
      </c>
      <c r="P60" s="34">
        <v>0.3</v>
      </c>
      <c r="Q60" s="41">
        <f t="shared" si="3"/>
        <v>0.1018594199775726</v>
      </c>
      <c r="R60" s="41">
        <f t="shared" si="4"/>
        <v>5.4977871437821367E-2</v>
      </c>
      <c r="S60" s="41">
        <f t="shared" si="28"/>
        <v>4.3654037133245401E-2</v>
      </c>
      <c r="T60" s="41">
        <f t="shared" si="29"/>
        <v>0.77519804540537129</v>
      </c>
      <c r="V60" s="11">
        <f t="shared" ref="V60:X63" si="188">B60/$H60</f>
        <v>0</v>
      </c>
      <c r="W60" s="11">
        <f t="shared" si="188"/>
        <v>0</v>
      </c>
      <c r="X60" s="11">
        <f t="shared" si="188"/>
        <v>0.14551345711081801</v>
      </c>
      <c r="Y60" s="11">
        <f t="shared" si="6"/>
        <v>0.14551345711081801</v>
      </c>
      <c r="Z60" s="11">
        <f>$K$60*Y60</f>
        <v>2.5839934846845711</v>
      </c>
      <c r="AD60" s="34">
        <v>0.3</v>
      </c>
      <c r="AE60" s="35">
        <f t="shared" si="31"/>
        <v>0</v>
      </c>
      <c r="AF60" s="35">
        <f t="shared" si="32"/>
        <v>0</v>
      </c>
      <c r="AG60" s="35">
        <f t="shared" si="33"/>
        <v>0.77519804540537129</v>
      </c>
      <c r="AH60" s="11">
        <f t="shared" si="34"/>
        <v>0.77519804540537129</v>
      </c>
    </row>
    <row r="61" spans="1:34" x14ac:dyDescent="0.3">
      <c r="A61" s="7" t="s">
        <v>18</v>
      </c>
      <c r="B61" s="3"/>
      <c r="C61" s="3"/>
      <c r="D61" s="3">
        <v>0.82980831610676864</v>
      </c>
      <c r="E61" s="3">
        <v>0.82980831610676864</v>
      </c>
      <c r="G61">
        <v>2</v>
      </c>
      <c r="H61">
        <f>G61*0.1</f>
        <v>0.2</v>
      </c>
      <c r="J61" s="36">
        <v>14</v>
      </c>
      <c r="K61" s="43">
        <v>17.757763000000001</v>
      </c>
      <c r="L61" s="7" t="s">
        <v>18</v>
      </c>
      <c r="M61" s="37">
        <f t="shared" si="1"/>
        <v>4.1490415805338428</v>
      </c>
      <c r="N61" s="40">
        <f t="shared" si="2"/>
        <v>73.677697064265402</v>
      </c>
      <c r="O61" s="87">
        <v>1.413716694115406</v>
      </c>
      <c r="P61" s="34">
        <v>0.3</v>
      </c>
      <c r="Q61" s="41">
        <f t="shared" si="3"/>
        <v>2.9043291063736896</v>
      </c>
      <c r="R61" s="41">
        <f t="shared" si="4"/>
        <v>0.98960168588078412</v>
      </c>
      <c r="S61" s="41">
        <f t="shared" si="28"/>
        <v>1.2447124741601527</v>
      </c>
      <c r="T61" s="41">
        <f t="shared" si="29"/>
        <v>22.103309119279618</v>
      </c>
      <c r="V61" s="11">
        <f t="shared" si="188"/>
        <v>0</v>
      </c>
      <c r="W61" s="11">
        <f t="shared" si="188"/>
        <v>0</v>
      </c>
      <c r="X61" s="11">
        <f t="shared" si="188"/>
        <v>4.1490415805338428</v>
      </c>
      <c r="Y61" s="11">
        <f t="shared" si="6"/>
        <v>4.1490415805338428</v>
      </c>
      <c r="Z61" s="11">
        <f t="shared" ref="Z61:Z63" si="189">$K$60*Y61</f>
        <v>73.677697064265402</v>
      </c>
      <c r="AD61" s="34">
        <v>0.3</v>
      </c>
      <c r="AE61" s="35">
        <f t="shared" si="31"/>
        <v>0</v>
      </c>
      <c r="AF61" s="35">
        <f t="shared" si="32"/>
        <v>0</v>
      </c>
      <c r="AG61" s="35">
        <f t="shared" si="33"/>
        <v>22.103309119279618</v>
      </c>
      <c r="AH61" s="11">
        <f t="shared" si="34"/>
        <v>22.103309119279618</v>
      </c>
    </row>
    <row r="62" spans="1:34" x14ac:dyDescent="0.3">
      <c r="A62" s="7" t="s">
        <v>16</v>
      </c>
      <c r="B62" s="3"/>
      <c r="C62" s="3"/>
      <c r="D62" s="3">
        <v>0.48244643009222993</v>
      </c>
      <c r="E62" s="3">
        <v>0.48244643009222993</v>
      </c>
      <c r="G62">
        <v>2</v>
      </c>
      <c r="H62">
        <f>G62*0.1</f>
        <v>0.2</v>
      </c>
      <c r="J62" s="36">
        <v>14</v>
      </c>
      <c r="K62" s="43">
        <v>17.757763000000001</v>
      </c>
      <c r="L62" s="7" t="s">
        <v>16</v>
      </c>
      <c r="M62" s="37">
        <f t="shared" si="1"/>
        <v>2.4122321504611497</v>
      </c>
      <c r="N62" s="40">
        <f t="shared" si="2"/>
        <v>42.835846828869435</v>
      </c>
      <c r="O62" s="87">
        <v>0.4319689898685965</v>
      </c>
      <c r="P62" s="34">
        <v>0.3</v>
      </c>
      <c r="Q62" s="41">
        <f t="shared" si="3"/>
        <v>1.6885625053228046</v>
      </c>
      <c r="R62" s="41">
        <f t="shared" si="4"/>
        <v>0.30237829290801754</v>
      </c>
      <c r="S62" s="41">
        <f t="shared" si="28"/>
        <v>0.72366964513834486</v>
      </c>
      <c r="T62" s="41">
        <f t="shared" si="29"/>
        <v>12.85075404866083</v>
      </c>
      <c r="V62" s="11">
        <f t="shared" si="188"/>
        <v>0</v>
      </c>
      <c r="W62" s="11">
        <f t="shared" si="188"/>
        <v>0</v>
      </c>
      <c r="X62" s="11">
        <f t="shared" si="188"/>
        <v>2.4122321504611497</v>
      </c>
      <c r="Y62" s="11">
        <f t="shared" si="6"/>
        <v>2.4122321504611497</v>
      </c>
      <c r="Z62" s="11">
        <f t="shared" si="189"/>
        <v>42.835846828869435</v>
      </c>
      <c r="AD62" s="34">
        <v>0.3</v>
      </c>
      <c r="AE62" s="35">
        <f t="shared" si="31"/>
        <v>0</v>
      </c>
      <c r="AF62" s="35">
        <f t="shared" si="32"/>
        <v>0</v>
      </c>
      <c r="AG62" s="35">
        <f t="shared" si="33"/>
        <v>12.85075404866083</v>
      </c>
      <c r="AH62" s="11">
        <f t="shared" si="34"/>
        <v>12.85075404866083</v>
      </c>
    </row>
    <row r="63" spans="1:34" x14ac:dyDescent="0.3">
      <c r="A63" s="7" t="s">
        <v>12</v>
      </c>
      <c r="B63" s="3">
        <v>1.332108944237248</v>
      </c>
      <c r="C63" s="3"/>
      <c r="D63" s="3">
        <v>0.16699245820896993</v>
      </c>
      <c r="E63" s="3">
        <v>1.4991014024462179</v>
      </c>
      <c r="G63">
        <v>2</v>
      </c>
      <c r="H63">
        <f>G63*0.1</f>
        <v>0.2</v>
      </c>
      <c r="J63" s="36">
        <v>14</v>
      </c>
      <c r="K63" s="43">
        <v>17.757763000000001</v>
      </c>
      <c r="L63" s="7" t="s">
        <v>12</v>
      </c>
      <c r="M63" s="37">
        <f t="shared" si="1"/>
        <v>7.495507012231089</v>
      </c>
      <c r="N63" s="40">
        <f t="shared" si="2"/>
        <v>133.10343708803779</v>
      </c>
      <c r="O63" s="87">
        <v>2.68998870963626</v>
      </c>
      <c r="P63" s="34">
        <v>0.3</v>
      </c>
      <c r="Q63" s="41">
        <f t="shared" si="3"/>
        <v>5.2468549085617617</v>
      </c>
      <c r="R63" s="41">
        <f t="shared" si="4"/>
        <v>1.8829920967453819</v>
      </c>
      <c r="S63" s="41">
        <f t="shared" si="28"/>
        <v>2.2486521036693268</v>
      </c>
      <c r="T63" s="41">
        <f t="shared" si="29"/>
        <v>39.931031126411334</v>
      </c>
      <c r="V63" s="11">
        <f t="shared" si="188"/>
        <v>6.6605447211862394</v>
      </c>
      <c r="W63" s="11">
        <f t="shared" si="188"/>
        <v>0</v>
      </c>
      <c r="X63" s="11">
        <f t="shared" si="188"/>
        <v>0.83496229104484965</v>
      </c>
      <c r="Y63" s="11">
        <f t="shared" si="6"/>
        <v>7.495507012231089</v>
      </c>
      <c r="Z63" s="11">
        <f t="shared" si="189"/>
        <v>133.10343708803779</v>
      </c>
      <c r="AD63" s="34">
        <v>0.3</v>
      </c>
      <c r="AE63" s="35">
        <f t="shared" si="31"/>
        <v>35.482912382917895</v>
      </c>
      <c r="AF63" s="35">
        <f t="shared" si="32"/>
        <v>0</v>
      </c>
      <c r="AG63" s="35">
        <f t="shared" si="33"/>
        <v>4.4481187434934384</v>
      </c>
      <c r="AH63" s="11">
        <f t="shared" si="34"/>
        <v>39.931031126411334</v>
      </c>
    </row>
    <row r="64" spans="1:34" x14ac:dyDescent="0.3">
      <c r="A64" s="6">
        <v>15</v>
      </c>
      <c r="B64" s="3">
        <v>1.7761452589829976</v>
      </c>
      <c r="C64" s="3">
        <v>0.34997320885583422</v>
      </c>
      <c r="D64" s="3">
        <v>1.526924965872817</v>
      </c>
      <c r="E64" s="3">
        <v>3.6530434337116486</v>
      </c>
      <c r="J64" s="36"/>
      <c r="K64" s="38"/>
      <c r="L64" s="27">
        <v>15</v>
      </c>
      <c r="M64" s="46">
        <f>SUM(M60:M63)</f>
        <v>14.202294200336899</v>
      </c>
      <c r="N64" s="46">
        <f t="shared" ref="N64:T64" si="190">SUM(N60:N63)</f>
        <v>252.2009744658572</v>
      </c>
      <c r="O64" s="88">
        <f t="shared" si="190"/>
        <v>4.6142142099600072</v>
      </c>
      <c r="P64" s="46"/>
      <c r="Q64" s="46">
        <f t="shared" si="190"/>
        <v>9.9416059402358279</v>
      </c>
      <c r="R64" s="46">
        <f t="shared" si="190"/>
        <v>3.2299499469720052</v>
      </c>
      <c r="S64" s="46">
        <f t="shared" si="190"/>
        <v>4.2606882601010696</v>
      </c>
      <c r="T64" s="46">
        <f t="shared" si="190"/>
        <v>75.660292339757149</v>
      </c>
      <c r="U64" s="46">
        <f t="shared" ref="U64" si="191">SUM(U60:U63)</f>
        <v>0</v>
      </c>
      <c r="V64" s="46">
        <f t="shared" ref="V64" si="192">SUM(V60:V63)</f>
        <v>6.6605447211862394</v>
      </c>
      <c r="W64" s="46">
        <f t="shared" ref="W64" si="193">SUM(W60:W63)</f>
        <v>0</v>
      </c>
      <c r="X64" s="46">
        <f t="shared" ref="X64" si="194">SUM(X60:X63)</f>
        <v>7.5417494791506599</v>
      </c>
      <c r="Y64" s="46">
        <f t="shared" ref="Y64" si="195">SUM(Y60:Y63)</f>
        <v>14.202294200336899</v>
      </c>
      <c r="Z64" s="46">
        <f t="shared" ref="Z64" si="196">SUM(Z60:Z63)</f>
        <v>252.2009744658572</v>
      </c>
      <c r="AA64" s="46">
        <f t="shared" ref="AA64" si="197">SUM(AA60:AA63)</f>
        <v>0</v>
      </c>
      <c r="AB64" s="46">
        <f t="shared" ref="AB64" si="198">SUM(AB60:AB63)</f>
        <v>0</v>
      </c>
      <c r="AC64" s="46">
        <f t="shared" ref="AC64" si="199">SUM(AC60:AC63)</f>
        <v>0</v>
      </c>
      <c r="AD64" s="46">
        <f t="shared" ref="AD64" si="200">SUM(AD60:AD63)</f>
        <v>1.2</v>
      </c>
      <c r="AE64" s="46">
        <f t="shared" ref="AE64" si="201">SUM(AE60:AE63)</f>
        <v>35.482912382917895</v>
      </c>
      <c r="AF64" s="46">
        <f t="shared" ref="AF64" si="202">SUM(AF60:AF63)</f>
        <v>0</v>
      </c>
      <c r="AG64" s="46">
        <f t="shared" ref="AG64" si="203">SUM(AG60:AG63)</f>
        <v>40.17737995683926</v>
      </c>
      <c r="AH64" s="46">
        <f t="shared" ref="AH64" si="204">SUM(AH60:AH63)</f>
        <v>75.660292339757149</v>
      </c>
    </row>
    <row r="65" spans="1:34" x14ac:dyDescent="0.3">
      <c r="A65" s="7" t="s">
        <v>15</v>
      </c>
      <c r="B65" s="3"/>
      <c r="C65" s="3"/>
      <c r="D65" s="3">
        <v>2.9102691422163603E-2</v>
      </c>
      <c r="E65" s="3">
        <v>2.9102691422163603E-2</v>
      </c>
      <c r="G65">
        <v>6</v>
      </c>
      <c r="H65">
        <f>G65*0.1</f>
        <v>0.60000000000000009</v>
      </c>
      <c r="J65" s="36">
        <v>15</v>
      </c>
      <c r="K65" s="43">
        <v>34.100935999999997</v>
      </c>
      <c r="L65" s="7" t="s">
        <v>15</v>
      </c>
      <c r="M65" s="37">
        <f t="shared" si="1"/>
        <v>4.8504485703606E-2</v>
      </c>
      <c r="N65" s="40">
        <f t="shared" si="2"/>
        <v>1.654048362691583</v>
      </c>
      <c r="O65" s="87">
        <v>2.6179938779914935E-2</v>
      </c>
      <c r="P65" s="34">
        <v>0.3</v>
      </c>
      <c r="Q65" s="41">
        <f t="shared" si="3"/>
        <v>3.3953139992524195E-2</v>
      </c>
      <c r="R65" s="41">
        <f t="shared" si="4"/>
        <v>1.8325957145940455E-2</v>
      </c>
      <c r="S65" s="41">
        <f t="shared" si="28"/>
        <v>1.45513457110818E-2</v>
      </c>
      <c r="T65" s="41">
        <f t="shared" si="29"/>
        <v>0.49621450880747492</v>
      </c>
      <c r="V65" s="11">
        <f t="shared" ref="V65:X68" si="205">B65/$H65</f>
        <v>0</v>
      </c>
      <c r="W65" s="11">
        <f t="shared" si="205"/>
        <v>0</v>
      </c>
      <c r="X65" s="11">
        <f t="shared" si="205"/>
        <v>4.8504485703606E-2</v>
      </c>
      <c r="Y65" s="11">
        <f t="shared" si="6"/>
        <v>4.8504485703606E-2</v>
      </c>
      <c r="Z65" s="11">
        <f>$K$65*Y65</f>
        <v>1.654048362691583</v>
      </c>
      <c r="AD65" s="34">
        <v>0.3</v>
      </c>
      <c r="AE65" s="35">
        <f t="shared" si="31"/>
        <v>0</v>
      </c>
      <c r="AF65" s="35">
        <f t="shared" si="32"/>
        <v>0</v>
      </c>
      <c r="AG65" s="35">
        <f t="shared" si="33"/>
        <v>0.49621450880747492</v>
      </c>
      <c r="AH65" s="11">
        <f t="shared" si="34"/>
        <v>0.49621450880747492</v>
      </c>
    </row>
    <row r="66" spans="1:34" x14ac:dyDescent="0.3">
      <c r="A66" s="7" t="s">
        <v>18</v>
      </c>
      <c r="B66" s="3"/>
      <c r="C66" s="3"/>
      <c r="D66" s="3">
        <v>0.77350251740275255</v>
      </c>
      <c r="E66" s="3">
        <v>0.77350251740275255</v>
      </c>
      <c r="G66">
        <v>6</v>
      </c>
      <c r="H66">
        <f>G66*0.1</f>
        <v>0.60000000000000009</v>
      </c>
      <c r="J66" s="36">
        <v>15</v>
      </c>
      <c r="K66" s="43">
        <v>34.100935999999997</v>
      </c>
      <c r="L66" s="7" t="s">
        <v>18</v>
      </c>
      <c r="M66" s="37">
        <f t="shared" si="1"/>
        <v>1.2891708623379208</v>
      </c>
      <c r="N66" s="40">
        <f t="shared" si="2"/>
        <v>43.961933069650243</v>
      </c>
      <c r="O66" s="87">
        <v>0.45487643630102181</v>
      </c>
      <c r="P66" s="34">
        <v>0.3</v>
      </c>
      <c r="Q66" s="41">
        <f t="shared" si="3"/>
        <v>0.9024196036365445</v>
      </c>
      <c r="R66" s="41">
        <f t="shared" si="4"/>
        <v>0.31841350541071523</v>
      </c>
      <c r="S66" s="41">
        <f t="shared" si="28"/>
        <v>0.38675125870137622</v>
      </c>
      <c r="T66" s="41">
        <f t="shared" si="29"/>
        <v>13.188579920895073</v>
      </c>
      <c r="V66" s="11">
        <f t="shared" si="205"/>
        <v>0</v>
      </c>
      <c r="W66" s="11">
        <f t="shared" si="205"/>
        <v>0</v>
      </c>
      <c r="X66" s="11">
        <f t="shared" si="205"/>
        <v>1.2891708623379208</v>
      </c>
      <c r="Y66" s="11">
        <f t="shared" si="6"/>
        <v>1.2891708623379208</v>
      </c>
      <c r="Z66" s="11">
        <f t="shared" ref="Z66:Z68" si="206">$K$65*Y66</f>
        <v>43.961933069650243</v>
      </c>
      <c r="AD66" s="34">
        <v>0.3</v>
      </c>
      <c r="AE66" s="35">
        <f t="shared" si="31"/>
        <v>0</v>
      </c>
      <c r="AF66" s="35">
        <f t="shared" si="32"/>
        <v>0</v>
      </c>
      <c r="AG66" s="35">
        <f t="shared" si="33"/>
        <v>13.188579920895073</v>
      </c>
      <c r="AH66" s="11">
        <f t="shared" si="34"/>
        <v>13.188579920895073</v>
      </c>
    </row>
    <row r="67" spans="1:34" x14ac:dyDescent="0.3">
      <c r="A67" s="7" t="s">
        <v>16</v>
      </c>
      <c r="B67" s="3"/>
      <c r="C67" s="3"/>
      <c r="D67" s="3">
        <v>0.47645438271631568</v>
      </c>
      <c r="E67" s="3">
        <v>0.47645438271631568</v>
      </c>
      <c r="G67">
        <v>6</v>
      </c>
      <c r="H67">
        <f>G67*0.1</f>
        <v>0.60000000000000009</v>
      </c>
      <c r="J67" s="36">
        <v>15</v>
      </c>
      <c r="K67" s="43">
        <v>34.100935999999997</v>
      </c>
      <c r="L67" s="7" t="s">
        <v>16</v>
      </c>
      <c r="M67" s="37">
        <f t="shared" si="1"/>
        <v>0.79409063786052603</v>
      </c>
      <c r="N67" s="40">
        <f t="shared" si="2"/>
        <v>27.079234019880971</v>
      </c>
      <c r="O67" s="87">
        <v>0.14071717094204278</v>
      </c>
      <c r="P67" s="34">
        <v>0.3</v>
      </c>
      <c r="Q67" s="41">
        <f t="shared" si="3"/>
        <v>0.55586344650236819</v>
      </c>
      <c r="R67" s="41">
        <f t="shared" si="4"/>
        <v>9.8502019659429937E-2</v>
      </c>
      <c r="S67" s="41">
        <f t="shared" si="28"/>
        <v>0.23822719135815779</v>
      </c>
      <c r="T67" s="41">
        <f t="shared" si="29"/>
        <v>8.1237702059642913</v>
      </c>
      <c r="V67" s="11">
        <f t="shared" si="205"/>
        <v>0</v>
      </c>
      <c r="W67" s="11">
        <f t="shared" si="205"/>
        <v>0</v>
      </c>
      <c r="X67" s="11">
        <f t="shared" si="205"/>
        <v>0.79409063786052603</v>
      </c>
      <c r="Y67" s="11">
        <f t="shared" si="6"/>
        <v>0.79409063786052603</v>
      </c>
      <c r="Z67" s="11">
        <f t="shared" si="206"/>
        <v>27.079234019880971</v>
      </c>
      <c r="AD67" s="34">
        <v>0.3</v>
      </c>
      <c r="AE67" s="35">
        <f t="shared" si="31"/>
        <v>0</v>
      </c>
      <c r="AF67" s="35">
        <f t="shared" si="32"/>
        <v>0</v>
      </c>
      <c r="AG67" s="35">
        <f t="shared" si="33"/>
        <v>8.1237702059642913</v>
      </c>
      <c r="AH67" s="11">
        <f t="shared" si="34"/>
        <v>8.1237702059642913</v>
      </c>
    </row>
    <row r="68" spans="1:34" x14ac:dyDescent="0.3">
      <c r="A68" s="7" t="s">
        <v>12</v>
      </c>
      <c r="B68" s="3">
        <v>1.7761452589829976</v>
      </c>
      <c r="C68" s="3">
        <v>0.34997320885583422</v>
      </c>
      <c r="D68" s="3">
        <v>0.24786537433158531</v>
      </c>
      <c r="E68" s="3">
        <v>2.3739838421704169</v>
      </c>
      <c r="G68">
        <v>6</v>
      </c>
      <c r="H68">
        <f>G68*0.1</f>
        <v>0.60000000000000009</v>
      </c>
      <c r="J68" s="36">
        <v>15</v>
      </c>
      <c r="K68" s="43">
        <v>34.100935999999997</v>
      </c>
      <c r="L68" s="7" t="s">
        <v>12</v>
      </c>
      <c r="M68" s="37">
        <f t="shared" si="1"/>
        <v>3.9566397369506947</v>
      </c>
      <c r="N68" s="40">
        <f t="shared" si="2"/>
        <v>134.92511844481245</v>
      </c>
      <c r="O68" s="87">
        <v>1.4300791558528529</v>
      </c>
      <c r="P68" s="34">
        <v>0.3</v>
      </c>
      <c r="Q68" s="41">
        <f t="shared" si="3"/>
        <v>2.7696478158654863</v>
      </c>
      <c r="R68" s="41">
        <f t="shared" si="4"/>
        <v>1.001055409096997</v>
      </c>
      <c r="S68" s="41">
        <f t="shared" si="28"/>
        <v>1.1869919210852085</v>
      </c>
      <c r="T68" s="41">
        <f t="shared" si="29"/>
        <v>40.477535533443742</v>
      </c>
      <c r="V68" s="11">
        <f t="shared" si="205"/>
        <v>2.9602420983049957</v>
      </c>
      <c r="W68" s="11">
        <f t="shared" si="205"/>
        <v>0.58328868142639023</v>
      </c>
      <c r="X68" s="11">
        <f t="shared" si="205"/>
        <v>0.41310895721930879</v>
      </c>
      <c r="Y68" s="11">
        <f t="shared" si="6"/>
        <v>3.9566397369506947</v>
      </c>
      <c r="Z68" s="11">
        <f t="shared" si="206"/>
        <v>134.92511844481245</v>
      </c>
      <c r="AD68" s="34">
        <v>0.3</v>
      </c>
      <c r="AE68" s="35">
        <f t="shared" si="31"/>
        <v>30.284107901641306</v>
      </c>
      <c r="AF68" s="35">
        <f t="shared" si="32"/>
        <v>5.9672069984537153</v>
      </c>
      <c r="AG68" s="35">
        <f t="shared" si="33"/>
        <v>4.2262206333487153</v>
      </c>
      <c r="AH68" s="11">
        <f t="shared" si="34"/>
        <v>40.477535533443742</v>
      </c>
    </row>
    <row r="69" spans="1:34" x14ac:dyDescent="0.3">
      <c r="A69" s="6">
        <v>16</v>
      </c>
      <c r="B69" s="3">
        <v>1.6281331540677477</v>
      </c>
      <c r="C69" s="3"/>
      <c r="D69" s="3">
        <v>2.3649181233994088</v>
      </c>
      <c r="E69" s="3">
        <v>3.9930512774671567</v>
      </c>
      <c r="J69" s="36"/>
      <c r="K69" s="38"/>
      <c r="L69" s="27">
        <v>16</v>
      </c>
      <c r="M69" s="46">
        <f>SUM(M65:M68)</f>
        <v>6.0884057228527482</v>
      </c>
      <c r="N69" s="46">
        <f t="shared" ref="N69:T69" si="207">SUM(N65:N68)</f>
        <v>207.62033389703527</v>
      </c>
      <c r="O69" s="88">
        <f t="shared" si="207"/>
        <v>2.0518527018758324</v>
      </c>
      <c r="P69" s="46"/>
      <c r="Q69" s="46">
        <f t="shared" si="207"/>
        <v>4.2618840059969232</v>
      </c>
      <c r="R69" s="46">
        <f t="shared" si="207"/>
        <v>1.4362968913130825</v>
      </c>
      <c r="S69" s="46">
        <f t="shared" si="207"/>
        <v>1.8265217168558243</v>
      </c>
      <c r="T69" s="46">
        <f t="shared" si="207"/>
        <v>62.286100169110583</v>
      </c>
      <c r="U69" s="46">
        <f t="shared" ref="U69" si="208">SUM(U65:U68)</f>
        <v>0</v>
      </c>
      <c r="V69" s="46">
        <f t="shared" ref="V69" si="209">SUM(V65:V68)</f>
        <v>2.9602420983049957</v>
      </c>
      <c r="W69" s="46">
        <f t="shared" ref="W69" si="210">SUM(W65:W68)</f>
        <v>0.58328868142639023</v>
      </c>
      <c r="X69" s="46">
        <f t="shared" ref="X69" si="211">SUM(X65:X68)</f>
        <v>2.544874943121362</v>
      </c>
      <c r="Y69" s="46">
        <f t="shared" ref="Y69" si="212">SUM(Y65:Y68)</f>
        <v>6.0884057228527482</v>
      </c>
      <c r="Z69" s="46">
        <f t="shared" ref="Z69" si="213">SUM(Z65:Z68)</f>
        <v>207.62033389703527</v>
      </c>
      <c r="AA69" s="46">
        <f t="shared" ref="AA69" si="214">SUM(AA65:AA68)</f>
        <v>0</v>
      </c>
      <c r="AB69" s="46">
        <f t="shared" ref="AB69" si="215">SUM(AB65:AB68)</f>
        <v>0</v>
      </c>
      <c r="AC69" s="46">
        <f t="shared" ref="AC69" si="216">SUM(AC65:AC68)</f>
        <v>0</v>
      </c>
      <c r="AD69" s="46">
        <f t="shared" ref="AD69" si="217">SUM(AD65:AD68)</f>
        <v>1.2</v>
      </c>
      <c r="AE69" s="46">
        <f t="shared" ref="AE69" si="218">SUM(AE65:AE68)</f>
        <v>30.284107901641306</v>
      </c>
      <c r="AF69" s="46">
        <f t="shared" ref="AF69" si="219">SUM(AF65:AF68)</f>
        <v>5.9672069984537153</v>
      </c>
      <c r="AG69" s="46">
        <f t="shared" ref="AG69" si="220">SUM(AG65:AG68)</f>
        <v>26.034785269015558</v>
      </c>
      <c r="AH69" s="46">
        <f t="shared" ref="AH69" si="221">SUM(AH65:AH68)</f>
        <v>62.286100169110583</v>
      </c>
    </row>
    <row r="70" spans="1:34" x14ac:dyDescent="0.3">
      <c r="A70" s="7" t="s">
        <v>15</v>
      </c>
      <c r="B70" s="3"/>
      <c r="C70" s="3"/>
      <c r="D70" s="3">
        <v>0.2074289162702776</v>
      </c>
      <c r="E70" s="3">
        <v>0.2074289162702776</v>
      </c>
      <c r="G70">
        <v>4</v>
      </c>
      <c r="H70">
        <f t="shared" ref="H70:H75" si="222">G70*0.1</f>
        <v>0.4</v>
      </c>
      <c r="J70" s="36">
        <v>16</v>
      </c>
      <c r="K70" s="43">
        <v>28.304417000000001</v>
      </c>
      <c r="L70" s="7" t="s">
        <v>15</v>
      </c>
      <c r="M70" s="37">
        <f t="shared" si="1"/>
        <v>0.51857229067569399</v>
      </c>
      <c r="N70" s="40">
        <f t="shared" si="2"/>
        <v>14.677886359930055</v>
      </c>
      <c r="O70" s="87">
        <v>0.29943304979527724</v>
      </c>
      <c r="P70" s="34">
        <v>0.3</v>
      </c>
      <c r="Q70" s="41">
        <f t="shared" si="3"/>
        <v>0.36300060347298579</v>
      </c>
      <c r="R70" s="41">
        <f t="shared" si="4"/>
        <v>0.20960313485669405</v>
      </c>
      <c r="S70" s="41">
        <f t="shared" si="28"/>
        <v>0.1555716872027082</v>
      </c>
      <c r="T70" s="41">
        <f t="shared" si="29"/>
        <v>4.4033659079790164</v>
      </c>
      <c r="V70" s="11">
        <f t="shared" ref="V70:X75" si="223">B70/$H70</f>
        <v>0</v>
      </c>
      <c r="W70" s="11">
        <f t="shared" si="223"/>
        <v>0</v>
      </c>
      <c r="X70" s="11">
        <f t="shared" si="223"/>
        <v>0.51857229067569399</v>
      </c>
      <c r="Y70" s="11">
        <f t="shared" si="6"/>
        <v>0.51857229067569399</v>
      </c>
      <c r="Z70" s="11">
        <f>$K$70*Y70</f>
        <v>14.677886359930055</v>
      </c>
      <c r="AD70" s="34">
        <v>0.3</v>
      </c>
      <c r="AE70" s="35">
        <f t="shared" si="31"/>
        <v>0</v>
      </c>
      <c r="AF70" s="35">
        <f t="shared" si="32"/>
        <v>0</v>
      </c>
      <c r="AG70" s="35">
        <f t="shared" si="33"/>
        <v>4.4033659079790164</v>
      </c>
      <c r="AH70" s="11">
        <f t="shared" si="34"/>
        <v>4.4033659079790164</v>
      </c>
    </row>
    <row r="71" spans="1:34" x14ac:dyDescent="0.3">
      <c r="A71" s="7" t="s">
        <v>21</v>
      </c>
      <c r="B71" s="3"/>
      <c r="C71" s="3"/>
      <c r="D71" s="3">
        <v>1.0913509283311354E-2</v>
      </c>
      <c r="E71" s="3">
        <v>1.0913509283311354E-2</v>
      </c>
      <c r="G71">
        <v>4</v>
      </c>
      <c r="H71">
        <f t="shared" si="222"/>
        <v>0.4</v>
      </c>
      <c r="J71" s="36">
        <v>16</v>
      </c>
      <c r="K71" s="43">
        <v>28.304417000000001</v>
      </c>
      <c r="L71" s="7" t="s">
        <v>21</v>
      </c>
      <c r="M71" s="37">
        <f t="shared" ref="M71:M134" si="224">Y71</f>
        <v>2.7283773208278381E-2</v>
      </c>
      <c r="N71" s="40">
        <f t="shared" ref="N71:N134" si="225">Z71</f>
        <v>0.77225129422053918</v>
      </c>
      <c r="O71" s="87">
        <v>1.4726215563702155E-2</v>
      </c>
      <c r="P71" s="34">
        <v>0.3</v>
      </c>
      <c r="Q71" s="41">
        <f t="shared" ref="Q71:Q134" si="226">(100%-P71)*M71</f>
        <v>1.9098641245794867E-2</v>
      </c>
      <c r="R71" s="41">
        <f t="shared" ref="R71:R134" si="227">(100%-P71)*O71</f>
        <v>1.0308350894591508E-2</v>
      </c>
      <c r="S71" s="41">
        <f t="shared" si="28"/>
        <v>8.1851319624835148E-3</v>
      </c>
      <c r="T71" s="41">
        <f t="shared" si="29"/>
        <v>0.23167538826616177</v>
      </c>
      <c r="V71" s="11">
        <f t="shared" si="223"/>
        <v>0</v>
      </c>
      <c r="W71" s="11">
        <f t="shared" si="223"/>
        <v>0</v>
      </c>
      <c r="X71" s="11">
        <f t="shared" si="223"/>
        <v>2.7283773208278381E-2</v>
      </c>
      <c r="Y71" s="11">
        <f t="shared" ref="Y71:Y134" si="228">SUM(V71:X71)</f>
        <v>2.7283773208278381E-2</v>
      </c>
      <c r="Z71" s="11">
        <f t="shared" ref="Z71:Z75" si="229">$K$70*Y71</f>
        <v>0.77225129422053918</v>
      </c>
      <c r="AD71" s="34">
        <v>0.3</v>
      </c>
      <c r="AE71" s="35">
        <f t="shared" si="31"/>
        <v>0</v>
      </c>
      <c r="AF71" s="35">
        <f t="shared" si="32"/>
        <v>0</v>
      </c>
      <c r="AG71" s="35">
        <f t="shared" si="33"/>
        <v>0.23167538826616177</v>
      </c>
      <c r="AH71" s="11">
        <f t="shared" si="34"/>
        <v>0.23167538826616177</v>
      </c>
    </row>
    <row r="72" spans="1:34" x14ac:dyDescent="0.3">
      <c r="A72" s="7" t="s">
        <v>18</v>
      </c>
      <c r="B72" s="3"/>
      <c r="C72" s="3"/>
      <c r="D72" s="3">
        <v>0.91484557986912896</v>
      </c>
      <c r="E72" s="3">
        <v>0.91484557986912896</v>
      </c>
      <c r="G72">
        <v>4</v>
      </c>
      <c r="H72">
        <f t="shared" si="222"/>
        <v>0.4</v>
      </c>
      <c r="J72" s="36">
        <v>16</v>
      </c>
      <c r="K72" s="43">
        <v>28.304417000000001</v>
      </c>
      <c r="L72" s="7" t="s">
        <v>18</v>
      </c>
      <c r="M72" s="37">
        <f t="shared" si="224"/>
        <v>2.2871139496728223</v>
      </c>
      <c r="N72" s="40">
        <f t="shared" si="225"/>
        <v>64.735426958056578</v>
      </c>
      <c r="O72" s="87">
        <v>0.80994185600361768</v>
      </c>
      <c r="P72" s="34">
        <v>0.3</v>
      </c>
      <c r="Q72" s="41">
        <f t="shared" si="226"/>
        <v>1.6009797647709756</v>
      </c>
      <c r="R72" s="41">
        <f t="shared" si="227"/>
        <v>0.5669592992025323</v>
      </c>
      <c r="S72" s="41">
        <f t="shared" si="28"/>
        <v>0.68613418490184663</v>
      </c>
      <c r="T72" s="41">
        <f t="shared" si="29"/>
        <v>19.420628087416972</v>
      </c>
      <c r="V72" s="11">
        <f t="shared" si="223"/>
        <v>0</v>
      </c>
      <c r="W72" s="11">
        <f t="shared" si="223"/>
        <v>0</v>
      </c>
      <c r="X72" s="11">
        <f t="shared" si="223"/>
        <v>2.2871139496728223</v>
      </c>
      <c r="Y72" s="11">
        <f t="shared" si="228"/>
        <v>2.2871139496728223</v>
      </c>
      <c r="Z72" s="11">
        <f t="shared" si="229"/>
        <v>64.735426958056578</v>
      </c>
      <c r="AD72" s="34">
        <v>0.3</v>
      </c>
      <c r="AE72" s="35">
        <f t="shared" si="31"/>
        <v>0</v>
      </c>
      <c r="AF72" s="35">
        <f t="shared" si="32"/>
        <v>0</v>
      </c>
      <c r="AG72" s="35">
        <f t="shared" si="33"/>
        <v>19.420628087416972</v>
      </c>
      <c r="AH72" s="11">
        <f t="shared" si="34"/>
        <v>19.420628087416972</v>
      </c>
    </row>
    <row r="73" spans="1:34" x14ac:dyDescent="0.3">
      <c r="A73" s="7" t="s">
        <v>16</v>
      </c>
      <c r="B73" s="3"/>
      <c r="C73" s="3"/>
      <c r="D73" s="3">
        <v>0.91110801508969663</v>
      </c>
      <c r="E73" s="3">
        <v>0.91110801508969663</v>
      </c>
      <c r="G73">
        <v>4</v>
      </c>
      <c r="H73">
        <f t="shared" si="222"/>
        <v>0.4</v>
      </c>
      <c r="J73" s="36">
        <v>16</v>
      </c>
      <c r="K73" s="43">
        <v>28.304417000000001</v>
      </c>
      <c r="L73" s="7" t="s">
        <v>16</v>
      </c>
      <c r="M73" s="37">
        <f t="shared" si="224"/>
        <v>2.2777700377242414</v>
      </c>
      <c r="N73" s="40">
        <f t="shared" si="225"/>
        <v>64.470952977852662</v>
      </c>
      <c r="O73" s="87">
        <v>0.35342917352885167</v>
      </c>
      <c r="P73" s="34">
        <v>0.3</v>
      </c>
      <c r="Q73" s="41">
        <f t="shared" si="226"/>
        <v>1.5944390264069688</v>
      </c>
      <c r="R73" s="41">
        <f t="shared" si="227"/>
        <v>0.24740042147019614</v>
      </c>
      <c r="S73" s="41">
        <f t="shared" si="28"/>
        <v>0.68333101131727236</v>
      </c>
      <c r="T73" s="41">
        <f t="shared" si="29"/>
        <v>19.341285893355796</v>
      </c>
      <c r="V73" s="11">
        <f t="shared" si="223"/>
        <v>0</v>
      </c>
      <c r="W73" s="11">
        <f t="shared" si="223"/>
        <v>0</v>
      </c>
      <c r="X73" s="11">
        <f t="shared" si="223"/>
        <v>2.2777700377242414</v>
      </c>
      <c r="Y73" s="11">
        <f t="shared" si="228"/>
        <v>2.2777700377242414</v>
      </c>
      <c r="Z73" s="11">
        <f t="shared" si="229"/>
        <v>64.470952977852662</v>
      </c>
      <c r="AD73" s="34">
        <v>0.3</v>
      </c>
      <c r="AE73" s="35">
        <f t="shared" si="31"/>
        <v>0</v>
      </c>
      <c r="AF73" s="35">
        <f t="shared" si="32"/>
        <v>0</v>
      </c>
      <c r="AG73" s="35">
        <f t="shared" si="33"/>
        <v>19.341285893355796</v>
      </c>
      <c r="AH73" s="11">
        <f t="shared" si="34"/>
        <v>19.341285893355796</v>
      </c>
    </row>
    <row r="74" spans="1:34" x14ac:dyDescent="0.3">
      <c r="A74" s="7" t="s">
        <v>14</v>
      </c>
      <c r="B74" s="3"/>
      <c r="C74" s="3"/>
      <c r="D74" s="3">
        <v>8.3670237838720352E-2</v>
      </c>
      <c r="E74" s="3">
        <v>8.3670237838720352E-2</v>
      </c>
      <c r="G74">
        <v>4</v>
      </c>
      <c r="H74">
        <f t="shared" si="222"/>
        <v>0.4</v>
      </c>
      <c r="J74" s="36">
        <v>16</v>
      </c>
      <c r="K74" s="43">
        <v>28.304417000000001</v>
      </c>
      <c r="L74" s="7" t="s">
        <v>14</v>
      </c>
      <c r="M74" s="37">
        <f t="shared" si="224"/>
        <v>0.20917559459680088</v>
      </c>
      <c r="N74" s="40">
        <f t="shared" si="225"/>
        <v>5.9205932556907994</v>
      </c>
      <c r="O74" s="87">
        <v>0.11290098598838322</v>
      </c>
      <c r="P74" s="34">
        <v>0.3</v>
      </c>
      <c r="Q74" s="41">
        <f t="shared" si="226"/>
        <v>0.1464229162177606</v>
      </c>
      <c r="R74" s="41">
        <f t="shared" si="227"/>
        <v>7.9030690191868244E-2</v>
      </c>
      <c r="S74" s="41">
        <f t="shared" ref="S74:S137" si="230">M74*P74</f>
        <v>6.2752678379040264E-2</v>
      </c>
      <c r="T74" s="41">
        <f t="shared" ref="T74:T137" si="231">S74*K74</f>
        <v>1.7761779767072396</v>
      </c>
      <c r="V74" s="11">
        <f t="shared" si="223"/>
        <v>0</v>
      </c>
      <c r="W74" s="11">
        <f t="shared" si="223"/>
        <v>0</v>
      </c>
      <c r="X74" s="11">
        <f t="shared" si="223"/>
        <v>0.20917559459680088</v>
      </c>
      <c r="Y74" s="11">
        <f t="shared" si="228"/>
        <v>0.20917559459680088</v>
      </c>
      <c r="Z74" s="11">
        <f t="shared" si="229"/>
        <v>5.9205932556907994</v>
      </c>
      <c r="AD74" s="34">
        <v>0.3</v>
      </c>
      <c r="AE74" s="35">
        <f t="shared" ref="AE74:AE137" si="232">V74*AD74*K74</f>
        <v>0</v>
      </c>
      <c r="AF74" s="35">
        <f t="shared" ref="AF74:AF137" si="233">W74*AD74*K74</f>
        <v>0</v>
      </c>
      <c r="AG74" s="35">
        <f t="shared" ref="AG74:AG137" si="234">X74*AD74*K74</f>
        <v>1.7761779767072396</v>
      </c>
      <c r="AH74" s="11">
        <f t="shared" ref="AH74:AH137" si="235">SUM(AE74:AG74)</f>
        <v>1.7761779767072396</v>
      </c>
    </row>
    <row r="75" spans="1:34" x14ac:dyDescent="0.3">
      <c r="A75" s="7" t="s">
        <v>12</v>
      </c>
      <c r="B75" s="3">
        <v>1.6281331540677477</v>
      </c>
      <c r="C75" s="3"/>
      <c r="D75" s="3">
        <v>0.23695186504827395</v>
      </c>
      <c r="E75" s="3">
        <v>1.8650850191160218</v>
      </c>
      <c r="G75">
        <v>4</v>
      </c>
      <c r="H75">
        <f t="shared" si="222"/>
        <v>0.4</v>
      </c>
      <c r="J75" s="36">
        <v>16</v>
      </c>
      <c r="K75" s="43">
        <v>28.304417000000001</v>
      </c>
      <c r="L75" s="7" t="s">
        <v>12</v>
      </c>
      <c r="M75" s="37">
        <f t="shared" si="224"/>
        <v>4.6627125477900542</v>
      </c>
      <c r="N75" s="40">
        <f t="shared" si="225"/>
        <v>131.97536030378214</v>
      </c>
      <c r="O75" s="87">
        <v>1.6935147898257468</v>
      </c>
      <c r="P75" s="34">
        <v>0.3</v>
      </c>
      <c r="Q75" s="41">
        <f t="shared" si="226"/>
        <v>3.2638987834530377</v>
      </c>
      <c r="R75" s="41">
        <f t="shared" si="227"/>
        <v>1.1854603528780228</v>
      </c>
      <c r="S75" s="41">
        <f t="shared" si="230"/>
        <v>1.3988137643370162</v>
      </c>
      <c r="T75" s="41">
        <f t="shared" si="231"/>
        <v>39.592608091134636</v>
      </c>
      <c r="V75" s="11">
        <f t="shared" si="223"/>
        <v>4.0703328851693694</v>
      </c>
      <c r="W75" s="11">
        <f t="shared" si="223"/>
        <v>0</v>
      </c>
      <c r="X75" s="11">
        <f t="shared" si="223"/>
        <v>0.59237966262068487</v>
      </c>
      <c r="Y75" s="11">
        <f t="shared" si="228"/>
        <v>4.6627125477900542</v>
      </c>
      <c r="Z75" s="11">
        <f t="shared" si="229"/>
        <v>131.97536030378214</v>
      </c>
      <c r="AD75" s="34">
        <v>0.3</v>
      </c>
      <c r="AE75" s="35">
        <f t="shared" si="232"/>
        <v>34.562519793194085</v>
      </c>
      <c r="AF75" s="35">
        <f t="shared" si="233"/>
        <v>0</v>
      </c>
      <c r="AG75" s="35">
        <f t="shared" si="234"/>
        <v>5.0300882979405532</v>
      </c>
      <c r="AH75" s="11">
        <f t="shared" si="235"/>
        <v>39.592608091134636</v>
      </c>
    </row>
    <row r="76" spans="1:34" x14ac:dyDescent="0.3">
      <c r="A76" s="6">
        <v>17</v>
      </c>
      <c r="B76" s="3">
        <v>1.2308988768526608</v>
      </c>
      <c r="C76" s="3"/>
      <c r="D76" s="3">
        <v>2.8322896164155891</v>
      </c>
      <c r="E76" s="3">
        <v>4.0631884932682496</v>
      </c>
      <c r="J76" s="36"/>
      <c r="K76" s="38"/>
      <c r="L76" s="27">
        <v>17</v>
      </c>
      <c r="M76" s="46">
        <f>SUM(M70:M75)</f>
        <v>9.9826281936678924</v>
      </c>
      <c r="N76" s="46">
        <f t="shared" ref="N76:T76" si="236">SUM(N70:N75)</f>
        <v>282.55247114953272</v>
      </c>
      <c r="O76" s="88">
        <f t="shared" si="236"/>
        <v>3.2839460707055785</v>
      </c>
      <c r="P76" s="46"/>
      <c r="Q76" s="46">
        <f t="shared" si="236"/>
        <v>6.9878397355675235</v>
      </c>
      <c r="R76" s="46">
        <f t="shared" si="236"/>
        <v>2.2987622494939051</v>
      </c>
      <c r="S76" s="46">
        <f t="shared" si="236"/>
        <v>2.9947884581003672</v>
      </c>
      <c r="T76" s="46">
        <f t="shared" si="236"/>
        <v>84.765741344859819</v>
      </c>
      <c r="U76" s="46">
        <f t="shared" ref="U76" si="237">SUM(U70:U75)</f>
        <v>0</v>
      </c>
      <c r="V76" s="46">
        <f t="shared" ref="V76" si="238">SUM(V70:V75)</f>
        <v>4.0703328851693694</v>
      </c>
      <c r="W76" s="46">
        <f t="shared" ref="W76" si="239">SUM(W70:W75)</f>
        <v>0</v>
      </c>
      <c r="X76" s="46">
        <f t="shared" ref="X76" si="240">SUM(X70:X75)</f>
        <v>5.9122953084985221</v>
      </c>
      <c r="Y76" s="46">
        <f t="shared" ref="Y76" si="241">SUM(Y70:Y75)</f>
        <v>9.9826281936678924</v>
      </c>
      <c r="Z76" s="46">
        <f t="shared" ref="Z76" si="242">SUM(Z70:Z75)</f>
        <v>282.55247114953272</v>
      </c>
      <c r="AA76" s="46">
        <f t="shared" ref="AA76" si="243">SUM(AA70:AA75)</f>
        <v>0</v>
      </c>
      <c r="AB76" s="46">
        <f t="shared" ref="AB76" si="244">SUM(AB70:AB75)</f>
        <v>0</v>
      </c>
      <c r="AC76" s="46">
        <f t="shared" ref="AC76" si="245">SUM(AC70:AC75)</f>
        <v>0</v>
      </c>
      <c r="AD76" s="46">
        <f t="shared" ref="AD76" si="246">SUM(AD70:AD75)</f>
        <v>1.8</v>
      </c>
      <c r="AE76" s="46">
        <f t="shared" ref="AE76" si="247">SUM(AE70:AE75)</f>
        <v>34.562519793194085</v>
      </c>
      <c r="AF76" s="46">
        <f t="shared" ref="AF76" si="248">SUM(AF70:AF75)</f>
        <v>0</v>
      </c>
      <c r="AG76" s="46">
        <f t="shared" ref="AG76" si="249">SUM(AG70:AG75)</f>
        <v>50.203221551665735</v>
      </c>
      <c r="AH76" s="46">
        <f t="shared" ref="AH76" si="250">SUM(AH70:AH75)</f>
        <v>84.765741344859819</v>
      </c>
    </row>
    <row r="77" spans="1:34" x14ac:dyDescent="0.3">
      <c r="A77" s="7" t="s">
        <v>15</v>
      </c>
      <c r="B77" s="3"/>
      <c r="C77" s="3"/>
      <c r="D77" s="3">
        <v>0.1285850470394638</v>
      </c>
      <c r="E77" s="3">
        <v>0.1285850470394638</v>
      </c>
      <c r="G77">
        <v>4</v>
      </c>
      <c r="H77">
        <f>G77*0.1</f>
        <v>0.4</v>
      </c>
      <c r="J77" s="36">
        <v>17</v>
      </c>
      <c r="K77" s="43">
        <v>32.580435000000001</v>
      </c>
      <c r="L77" s="7" t="s">
        <v>15</v>
      </c>
      <c r="M77" s="37">
        <f t="shared" si="224"/>
        <v>0.32146261759865946</v>
      </c>
      <c r="N77" s="40">
        <f t="shared" si="225"/>
        <v>10.473391917602981</v>
      </c>
      <c r="O77" s="87">
        <v>0.18653206380689402</v>
      </c>
      <c r="P77" s="34">
        <v>0.3</v>
      </c>
      <c r="Q77" s="41">
        <f t="shared" si="226"/>
        <v>0.22502383231906162</v>
      </c>
      <c r="R77" s="41">
        <f t="shared" si="227"/>
        <v>0.13057244466482582</v>
      </c>
      <c r="S77" s="41">
        <f t="shared" si="230"/>
        <v>9.643878527959783E-2</v>
      </c>
      <c r="T77" s="41">
        <f t="shared" si="231"/>
        <v>3.1420175752808941</v>
      </c>
      <c r="V77" s="11">
        <f t="shared" ref="V77:X80" si="251">B77/$H77</f>
        <v>0</v>
      </c>
      <c r="W77" s="11">
        <f t="shared" si="251"/>
        <v>0</v>
      </c>
      <c r="X77" s="11">
        <f t="shared" si="251"/>
        <v>0.32146261759865946</v>
      </c>
      <c r="Y77" s="11">
        <f t="shared" si="228"/>
        <v>0.32146261759865946</v>
      </c>
      <c r="Z77" s="11">
        <f>$K$77*Y77</f>
        <v>10.473391917602981</v>
      </c>
      <c r="AD77" s="34">
        <v>0.3</v>
      </c>
      <c r="AE77" s="35">
        <f t="shared" si="232"/>
        <v>0</v>
      </c>
      <c r="AF77" s="35">
        <f t="shared" si="233"/>
        <v>0</v>
      </c>
      <c r="AG77" s="35">
        <f t="shared" si="234"/>
        <v>3.1420175752808941</v>
      </c>
      <c r="AH77" s="11">
        <f t="shared" si="235"/>
        <v>3.1420175752808941</v>
      </c>
    </row>
    <row r="78" spans="1:34" x14ac:dyDescent="0.3">
      <c r="A78" s="7" t="s">
        <v>18</v>
      </c>
      <c r="B78" s="3">
        <v>0.19481414244591241</v>
      </c>
      <c r="C78" s="3"/>
      <c r="D78" s="3">
        <v>1.7851283067867829</v>
      </c>
      <c r="E78" s="3">
        <v>1.9799424492326954</v>
      </c>
      <c r="G78">
        <v>4</v>
      </c>
      <c r="H78">
        <f>G78*0.1</f>
        <v>0.4</v>
      </c>
      <c r="J78" s="36">
        <v>17</v>
      </c>
      <c r="K78" s="43">
        <v>32.580435000000001</v>
      </c>
      <c r="L78" s="7" t="s">
        <v>18</v>
      </c>
      <c r="M78" s="37">
        <f t="shared" si="224"/>
        <v>4.9498561230817382</v>
      </c>
      <c r="N78" s="40">
        <f t="shared" si="225"/>
        <v>161.26846567741657</v>
      </c>
      <c r="O78" s="87">
        <v>1.6689710972195764</v>
      </c>
      <c r="P78" s="34">
        <v>0.3</v>
      </c>
      <c r="Q78" s="41">
        <f t="shared" si="226"/>
        <v>3.4648992861572165</v>
      </c>
      <c r="R78" s="41">
        <f t="shared" si="227"/>
        <v>1.1682797680537034</v>
      </c>
      <c r="S78" s="41">
        <f t="shared" si="230"/>
        <v>1.4849568369245214</v>
      </c>
      <c r="T78" s="41">
        <f t="shared" si="231"/>
        <v>48.380539703224969</v>
      </c>
      <c r="V78" s="11">
        <f t="shared" si="251"/>
        <v>0.48703535611478099</v>
      </c>
      <c r="W78" s="11">
        <f t="shared" si="251"/>
        <v>0</v>
      </c>
      <c r="X78" s="11">
        <f t="shared" si="251"/>
        <v>4.4628207669669573</v>
      </c>
      <c r="Y78" s="11">
        <f t="shared" si="228"/>
        <v>4.9498561230817382</v>
      </c>
      <c r="Z78" s="11">
        <f t="shared" ref="Z78:Z80" si="252">$K$77*Y78</f>
        <v>161.26846567741657</v>
      </c>
      <c r="AD78" s="34">
        <v>0.3</v>
      </c>
      <c r="AE78" s="35">
        <f t="shared" si="232"/>
        <v>4.7603471287798431</v>
      </c>
      <c r="AF78" s="35">
        <f t="shared" si="233"/>
        <v>0</v>
      </c>
      <c r="AG78" s="35">
        <f t="shared" si="234"/>
        <v>43.620192574445134</v>
      </c>
      <c r="AH78" s="11">
        <f t="shared" si="235"/>
        <v>48.380539703224976</v>
      </c>
    </row>
    <row r="79" spans="1:34" x14ac:dyDescent="0.3">
      <c r="A79" s="7" t="s">
        <v>16</v>
      </c>
      <c r="B79" s="3"/>
      <c r="C79" s="3"/>
      <c r="D79" s="3">
        <v>0.72366964513834475</v>
      </c>
      <c r="E79" s="3">
        <v>0.72366964513834475</v>
      </c>
      <c r="G79">
        <v>4</v>
      </c>
      <c r="H79">
        <f>G79*0.1</f>
        <v>0.4</v>
      </c>
      <c r="J79" s="36">
        <v>17</v>
      </c>
      <c r="K79" s="43">
        <v>32.580435000000001</v>
      </c>
      <c r="L79" s="7" t="s">
        <v>16</v>
      </c>
      <c r="M79" s="37">
        <f t="shared" si="224"/>
        <v>1.8091741128458618</v>
      </c>
      <c r="N79" s="40">
        <f t="shared" si="225"/>
        <v>58.943679587257272</v>
      </c>
      <c r="O79" s="87">
        <v>0.32397674240144736</v>
      </c>
      <c r="P79" s="34">
        <v>0.3</v>
      </c>
      <c r="Q79" s="41">
        <f t="shared" si="226"/>
        <v>1.2664218789921031</v>
      </c>
      <c r="R79" s="41">
        <f t="shared" si="227"/>
        <v>0.22678371968101313</v>
      </c>
      <c r="S79" s="41">
        <f t="shared" si="230"/>
        <v>0.54275223385375848</v>
      </c>
      <c r="T79" s="41">
        <f t="shared" si="231"/>
        <v>17.683103876177178</v>
      </c>
      <c r="V79" s="11">
        <f t="shared" si="251"/>
        <v>0</v>
      </c>
      <c r="W79" s="11">
        <f t="shared" si="251"/>
        <v>0</v>
      </c>
      <c r="X79" s="11">
        <f t="shared" si="251"/>
        <v>1.8091741128458618</v>
      </c>
      <c r="Y79" s="11">
        <f t="shared" si="228"/>
        <v>1.8091741128458618</v>
      </c>
      <c r="Z79" s="11">
        <f t="shared" si="252"/>
        <v>58.943679587257272</v>
      </c>
      <c r="AD79" s="34">
        <v>0.3</v>
      </c>
      <c r="AE79" s="35">
        <f t="shared" si="232"/>
        <v>0</v>
      </c>
      <c r="AF79" s="35">
        <f t="shared" si="233"/>
        <v>0</v>
      </c>
      <c r="AG79" s="35">
        <f t="shared" si="234"/>
        <v>17.683103876177178</v>
      </c>
      <c r="AH79" s="11">
        <f t="shared" si="235"/>
        <v>17.683103876177178</v>
      </c>
    </row>
    <row r="80" spans="1:34" x14ac:dyDescent="0.3">
      <c r="A80" s="7" t="s">
        <v>12</v>
      </c>
      <c r="B80" s="3">
        <v>1.0360847344067483</v>
      </c>
      <c r="C80" s="3"/>
      <c r="D80" s="3">
        <v>0.19490661745099733</v>
      </c>
      <c r="E80" s="3">
        <v>1.2309913518577456</v>
      </c>
      <c r="G80">
        <v>4</v>
      </c>
      <c r="H80">
        <f>G80*0.1</f>
        <v>0.4</v>
      </c>
      <c r="J80" s="36">
        <v>17</v>
      </c>
      <c r="K80" s="43">
        <v>32.580435000000001</v>
      </c>
      <c r="L80" s="7" t="s">
        <v>12</v>
      </c>
      <c r="M80" s="37">
        <f t="shared" si="224"/>
        <v>3.0774783796443637</v>
      </c>
      <c r="N80" s="40">
        <f t="shared" si="225"/>
        <v>100.26558431190851</v>
      </c>
      <c r="O80" s="87">
        <v>1.1437360754475339</v>
      </c>
      <c r="P80" s="34">
        <v>0.3</v>
      </c>
      <c r="Q80" s="41">
        <f t="shared" si="226"/>
        <v>2.1542348657510546</v>
      </c>
      <c r="R80" s="41">
        <f t="shared" si="227"/>
        <v>0.80061525281327361</v>
      </c>
      <c r="S80" s="41">
        <f t="shared" si="230"/>
        <v>0.92324351389330905</v>
      </c>
      <c r="T80" s="41">
        <f t="shared" si="231"/>
        <v>30.079675293572553</v>
      </c>
      <c r="V80" s="11">
        <f t="shared" si="251"/>
        <v>2.5902118360168704</v>
      </c>
      <c r="W80" s="11">
        <f t="shared" si="251"/>
        <v>0</v>
      </c>
      <c r="X80" s="11">
        <f t="shared" si="251"/>
        <v>0.48726654362749328</v>
      </c>
      <c r="Y80" s="11">
        <f t="shared" si="228"/>
        <v>3.0774783796443637</v>
      </c>
      <c r="Z80" s="11">
        <f t="shared" si="252"/>
        <v>100.26558431190851</v>
      </c>
      <c r="AD80" s="34">
        <v>0.3</v>
      </c>
      <c r="AE80" s="35">
        <f t="shared" si="232"/>
        <v>25.31706850787349</v>
      </c>
      <c r="AF80" s="35">
        <f t="shared" si="233"/>
        <v>0</v>
      </c>
      <c r="AG80" s="35">
        <f t="shared" si="234"/>
        <v>4.762606785699063</v>
      </c>
      <c r="AH80" s="11">
        <f t="shared" si="235"/>
        <v>30.079675293572553</v>
      </c>
    </row>
    <row r="81" spans="1:34" x14ac:dyDescent="0.3">
      <c r="A81" s="6">
        <v>18</v>
      </c>
      <c r="B81" s="3">
        <v>0.44403631474574934</v>
      </c>
      <c r="C81" s="3"/>
      <c r="D81" s="3">
        <v>1.1953184860661534</v>
      </c>
      <c r="E81" s="3">
        <v>1.6393548008119028</v>
      </c>
      <c r="J81" s="36"/>
      <c r="K81" s="38"/>
      <c r="L81" s="27">
        <v>18</v>
      </c>
      <c r="M81" s="46">
        <f>SUM(M77:M80)</f>
        <v>10.157971233170624</v>
      </c>
      <c r="N81" s="46">
        <f t="shared" ref="N81:T81" si="253">SUM(N77:N80)</f>
        <v>330.95112149418532</v>
      </c>
      <c r="O81" s="88">
        <f t="shared" si="253"/>
        <v>3.3232159788754521</v>
      </c>
      <c r="P81" s="46"/>
      <c r="Q81" s="46">
        <f t="shared" si="253"/>
        <v>7.1105798632194359</v>
      </c>
      <c r="R81" s="46">
        <f t="shared" si="253"/>
        <v>2.3262511852128158</v>
      </c>
      <c r="S81" s="46">
        <f t="shared" si="253"/>
        <v>3.0473913699511868</v>
      </c>
      <c r="T81" s="46">
        <f t="shared" si="253"/>
        <v>99.285336448255592</v>
      </c>
      <c r="U81" s="46">
        <f t="shared" ref="U81" si="254">SUM(U77:U80)</f>
        <v>0</v>
      </c>
      <c r="V81" s="46">
        <f t="shared" ref="V81" si="255">SUM(V77:V80)</f>
        <v>3.0772471921316513</v>
      </c>
      <c r="W81" s="46">
        <f t="shared" ref="W81" si="256">SUM(W77:W80)</f>
        <v>0</v>
      </c>
      <c r="X81" s="46">
        <f t="shared" ref="X81" si="257">SUM(X77:X80)</f>
        <v>7.0807240410389722</v>
      </c>
      <c r="Y81" s="46">
        <f t="shared" ref="Y81" si="258">SUM(Y77:Y80)</f>
        <v>10.157971233170624</v>
      </c>
      <c r="Z81" s="46">
        <f t="shared" ref="Z81" si="259">SUM(Z77:Z80)</f>
        <v>330.95112149418532</v>
      </c>
      <c r="AA81" s="46">
        <f t="shared" ref="AA81" si="260">SUM(AA77:AA80)</f>
        <v>0</v>
      </c>
      <c r="AB81" s="46">
        <f t="shared" ref="AB81" si="261">SUM(AB77:AB80)</f>
        <v>0</v>
      </c>
      <c r="AC81" s="46">
        <f t="shared" ref="AC81" si="262">SUM(AC77:AC80)</f>
        <v>0</v>
      </c>
      <c r="AD81" s="46">
        <f t="shared" ref="AD81" si="263">SUM(AD77:AD80)</f>
        <v>1.2</v>
      </c>
      <c r="AE81" s="46">
        <f t="shared" ref="AE81" si="264">SUM(AE77:AE80)</f>
        <v>30.077415636653335</v>
      </c>
      <c r="AF81" s="46">
        <f t="shared" ref="AF81" si="265">SUM(AF77:AF80)</f>
        <v>0</v>
      </c>
      <c r="AG81" s="46">
        <f t="shared" ref="AG81" si="266">SUM(AG77:AG80)</f>
        <v>69.207920811602264</v>
      </c>
      <c r="AH81" s="46">
        <f t="shared" ref="AH81" si="267">SUM(AH77:AH80)</f>
        <v>99.285336448255592</v>
      </c>
    </row>
    <row r="82" spans="1:34" x14ac:dyDescent="0.3">
      <c r="A82" s="7" t="s">
        <v>15</v>
      </c>
      <c r="B82" s="3"/>
      <c r="C82" s="3"/>
      <c r="D82" s="3">
        <v>1.0913509283311354E-2</v>
      </c>
      <c r="E82" s="3">
        <v>1.0913509283311354E-2</v>
      </c>
      <c r="G82">
        <v>1</v>
      </c>
      <c r="H82">
        <f>G82*0.1</f>
        <v>0.1</v>
      </c>
      <c r="J82" s="36">
        <v>18</v>
      </c>
      <c r="K82" s="43">
        <v>13.039294</v>
      </c>
      <c r="L82" s="7" t="s">
        <v>15</v>
      </c>
      <c r="M82" s="37">
        <f t="shared" si="224"/>
        <v>0.10913509283311353</v>
      </c>
      <c r="N82" s="40">
        <f t="shared" si="225"/>
        <v>1.4230445611682603</v>
      </c>
      <c r="O82" s="87">
        <v>5.8904862254808621E-2</v>
      </c>
      <c r="P82" s="34">
        <v>0.3</v>
      </c>
      <c r="Q82" s="41">
        <f t="shared" si="226"/>
        <v>7.6394564983179467E-2</v>
      </c>
      <c r="R82" s="41">
        <f t="shared" si="227"/>
        <v>4.123340357836603E-2</v>
      </c>
      <c r="S82" s="41">
        <f t="shared" si="230"/>
        <v>3.2740527849934059E-2</v>
      </c>
      <c r="T82" s="41">
        <f t="shared" si="231"/>
        <v>0.42691336835047805</v>
      </c>
      <c r="V82" s="11">
        <f t="shared" ref="V82:X85" si="268">B82/$H82</f>
        <v>0</v>
      </c>
      <c r="W82" s="11">
        <f t="shared" si="268"/>
        <v>0</v>
      </c>
      <c r="X82" s="11">
        <f t="shared" si="268"/>
        <v>0.10913509283311353</v>
      </c>
      <c r="Y82" s="11">
        <f t="shared" si="228"/>
        <v>0.10913509283311353</v>
      </c>
      <c r="Z82" s="11">
        <f>$K$82*Y82</f>
        <v>1.4230445611682603</v>
      </c>
      <c r="AD82" s="34">
        <v>0.3</v>
      </c>
      <c r="AE82" s="35">
        <f t="shared" si="232"/>
        <v>0</v>
      </c>
      <c r="AF82" s="35">
        <f t="shared" si="233"/>
        <v>0</v>
      </c>
      <c r="AG82" s="35">
        <f t="shared" si="234"/>
        <v>0.42691336835047805</v>
      </c>
      <c r="AH82" s="11">
        <f t="shared" si="235"/>
        <v>0.42691336835047805</v>
      </c>
    </row>
    <row r="83" spans="1:34" x14ac:dyDescent="0.3">
      <c r="A83" s="7" t="s">
        <v>18</v>
      </c>
      <c r="B83" s="3"/>
      <c r="C83" s="3"/>
      <c r="D83" s="3">
        <v>0.20996289959669814</v>
      </c>
      <c r="E83" s="3">
        <v>0.20996289959669814</v>
      </c>
      <c r="G83">
        <v>1</v>
      </c>
      <c r="H83">
        <f>G83*0.1</f>
        <v>0.1</v>
      </c>
      <c r="J83" s="36">
        <v>18</v>
      </c>
      <c r="K83" s="43">
        <v>13.039294</v>
      </c>
      <c r="L83" s="7" t="s">
        <v>18</v>
      </c>
      <c r="M83" s="37">
        <f t="shared" si="224"/>
        <v>2.0996289959669814</v>
      </c>
      <c r="N83" s="40">
        <f t="shared" si="225"/>
        <v>27.377679769338286</v>
      </c>
      <c r="O83" s="87">
        <v>0.72649330114263999</v>
      </c>
      <c r="P83" s="34">
        <v>0.3</v>
      </c>
      <c r="Q83" s="41">
        <f t="shared" si="226"/>
        <v>1.4697402971768869</v>
      </c>
      <c r="R83" s="41">
        <f t="shared" si="227"/>
        <v>0.50854531079984799</v>
      </c>
      <c r="S83" s="41">
        <f t="shared" si="230"/>
        <v>0.62988869879009435</v>
      </c>
      <c r="T83" s="41">
        <f t="shared" si="231"/>
        <v>8.2133039308014837</v>
      </c>
      <c r="V83" s="11">
        <f t="shared" si="268"/>
        <v>0</v>
      </c>
      <c r="W83" s="11">
        <f t="shared" si="268"/>
        <v>0</v>
      </c>
      <c r="X83" s="11">
        <f t="shared" si="268"/>
        <v>2.0996289959669814</v>
      </c>
      <c r="Y83" s="11">
        <f t="shared" si="228"/>
        <v>2.0996289959669814</v>
      </c>
      <c r="Z83" s="11">
        <f t="shared" ref="Z83:Z85" si="269">$K$82*Y83</f>
        <v>27.377679769338286</v>
      </c>
      <c r="AD83" s="34">
        <v>0.3</v>
      </c>
      <c r="AE83" s="35">
        <f t="shared" si="232"/>
        <v>0</v>
      </c>
      <c r="AF83" s="35">
        <f t="shared" si="233"/>
        <v>0</v>
      </c>
      <c r="AG83" s="35">
        <f t="shared" si="234"/>
        <v>8.2133039308014837</v>
      </c>
      <c r="AH83" s="11">
        <f t="shared" si="235"/>
        <v>8.2133039308014837</v>
      </c>
    </row>
    <row r="84" spans="1:34" x14ac:dyDescent="0.3">
      <c r="A84" s="7" t="s">
        <v>16</v>
      </c>
      <c r="B84" s="3"/>
      <c r="C84" s="3"/>
      <c r="D84" s="3">
        <v>0.92309210984152501</v>
      </c>
      <c r="E84" s="3">
        <v>0.92309210984152501</v>
      </c>
      <c r="G84">
        <v>1</v>
      </c>
      <c r="H84">
        <f>G84*0.1</f>
        <v>0.1</v>
      </c>
      <c r="J84" s="36">
        <v>18</v>
      </c>
      <c r="K84" s="43">
        <v>13.039294</v>
      </c>
      <c r="L84" s="7" t="s">
        <v>16</v>
      </c>
      <c r="M84" s="37">
        <f t="shared" si="224"/>
        <v>9.2309210984152497</v>
      </c>
      <c r="N84" s="40">
        <f t="shared" si="225"/>
        <v>120.36469409303938</v>
      </c>
      <c r="O84" s="87">
        <v>1.4529866022852793</v>
      </c>
      <c r="P84" s="34">
        <v>0.3</v>
      </c>
      <c r="Q84" s="41">
        <f t="shared" si="226"/>
        <v>6.4616447688906744</v>
      </c>
      <c r="R84" s="41">
        <f t="shared" si="227"/>
        <v>1.0170906215996955</v>
      </c>
      <c r="S84" s="41">
        <f t="shared" si="230"/>
        <v>2.7692763295245748</v>
      </c>
      <c r="T84" s="41">
        <f t="shared" si="231"/>
        <v>36.109408227911814</v>
      </c>
      <c r="V84" s="11">
        <f t="shared" si="268"/>
        <v>0</v>
      </c>
      <c r="W84" s="11">
        <f t="shared" si="268"/>
        <v>0</v>
      </c>
      <c r="X84" s="11">
        <f t="shared" si="268"/>
        <v>9.2309210984152497</v>
      </c>
      <c r="Y84" s="11">
        <f t="shared" si="228"/>
        <v>9.2309210984152497</v>
      </c>
      <c r="Z84" s="11">
        <f t="shared" si="269"/>
        <v>120.36469409303938</v>
      </c>
      <c r="AD84" s="34">
        <v>0.3</v>
      </c>
      <c r="AE84" s="35">
        <f t="shared" si="232"/>
        <v>0</v>
      </c>
      <c r="AF84" s="35">
        <f t="shared" si="233"/>
        <v>0</v>
      </c>
      <c r="AG84" s="35">
        <f t="shared" si="234"/>
        <v>36.109408227911814</v>
      </c>
      <c r="AH84" s="11">
        <f t="shared" si="235"/>
        <v>36.109408227911814</v>
      </c>
    </row>
    <row r="85" spans="1:34" x14ac:dyDescent="0.3">
      <c r="A85" s="7" t="s">
        <v>12</v>
      </c>
      <c r="B85" s="3">
        <v>0.44403631474574934</v>
      </c>
      <c r="C85" s="3"/>
      <c r="D85" s="3">
        <v>5.1349967344618982E-2</v>
      </c>
      <c r="E85" s="3">
        <v>0.49538628209036834</v>
      </c>
      <c r="G85">
        <v>1</v>
      </c>
      <c r="H85">
        <f>G85*0.1</f>
        <v>0.1</v>
      </c>
      <c r="J85" s="36">
        <v>18</v>
      </c>
      <c r="K85" s="43">
        <v>13.039294</v>
      </c>
      <c r="L85" s="7" t="s">
        <v>12</v>
      </c>
      <c r="M85" s="37">
        <f t="shared" si="224"/>
        <v>4.9538628209036828</v>
      </c>
      <c r="N85" s="40">
        <f t="shared" si="225"/>
        <v>64.594873757432467</v>
      </c>
      <c r="O85" s="87">
        <v>1.7671458676442586</v>
      </c>
      <c r="P85" s="34">
        <v>0.3</v>
      </c>
      <c r="Q85" s="41">
        <f t="shared" si="226"/>
        <v>3.467703974632578</v>
      </c>
      <c r="R85" s="41">
        <f t="shared" si="227"/>
        <v>1.2370021073509809</v>
      </c>
      <c r="S85" s="41">
        <f t="shared" si="230"/>
        <v>1.4861588462711048</v>
      </c>
      <c r="T85" s="41">
        <f t="shared" si="231"/>
        <v>19.378462127229739</v>
      </c>
      <c r="V85" s="11">
        <f t="shared" si="268"/>
        <v>4.4403631474574929</v>
      </c>
      <c r="W85" s="11">
        <f t="shared" si="268"/>
        <v>0</v>
      </c>
      <c r="X85" s="11">
        <f t="shared" si="268"/>
        <v>0.51349967344618974</v>
      </c>
      <c r="Y85" s="11">
        <f t="shared" si="228"/>
        <v>4.9538628209036828</v>
      </c>
      <c r="Z85" s="11">
        <f t="shared" si="269"/>
        <v>64.594873757432467</v>
      </c>
      <c r="AD85" s="34">
        <v>0.3</v>
      </c>
      <c r="AE85" s="35">
        <f t="shared" si="232"/>
        <v>17.36976016393908</v>
      </c>
      <c r="AF85" s="35">
        <f t="shared" si="233"/>
        <v>0</v>
      </c>
      <c r="AG85" s="35">
        <f t="shared" si="234"/>
        <v>2.0087019632906582</v>
      </c>
      <c r="AH85" s="11">
        <f t="shared" si="235"/>
        <v>19.378462127229739</v>
      </c>
    </row>
    <row r="86" spans="1:34" x14ac:dyDescent="0.3">
      <c r="A86" s="6">
        <v>19</v>
      </c>
      <c r="B86" s="3">
        <v>0.74006052457624882</v>
      </c>
      <c r="C86" s="3"/>
      <c r="D86" s="3">
        <v>0.80694528288804812</v>
      </c>
      <c r="E86" s="3">
        <v>1.5470058074642969</v>
      </c>
      <c r="J86" s="36"/>
      <c r="K86" s="38"/>
      <c r="L86" s="27">
        <v>19</v>
      </c>
      <c r="M86" s="46">
        <f>SUM(M82:M85)</f>
        <v>16.393548008119026</v>
      </c>
      <c r="N86" s="46">
        <f t="shared" ref="N86:T86" si="270">SUM(N82:N85)</f>
        <v>213.76029218097841</v>
      </c>
      <c r="O86" s="88">
        <f t="shared" si="270"/>
        <v>4.0055306333269867</v>
      </c>
      <c r="P86" s="46"/>
      <c r="Q86" s="46">
        <f t="shared" si="270"/>
        <v>11.475483605683319</v>
      </c>
      <c r="R86" s="46">
        <f t="shared" si="270"/>
        <v>2.8038714433288905</v>
      </c>
      <c r="S86" s="46">
        <f t="shared" si="270"/>
        <v>4.9180644024357081</v>
      </c>
      <c r="T86" s="46">
        <f t="shared" si="270"/>
        <v>64.128087654293523</v>
      </c>
      <c r="U86" s="46">
        <f t="shared" ref="U86" si="271">SUM(U82:U85)</f>
        <v>0</v>
      </c>
      <c r="V86" s="46">
        <f t="shared" ref="V86" si="272">SUM(V82:V85)</f>
        <v>4.4403631474574929</v>
      </c>
      <c r="W86" s="46">
        <f t="shared" ref="W86" si="273">SUM(W82:W85)</f>
        <v>0</v>
      </c>
      <c r="X86" s="46">
        <f t="shared" ref="X86" si="274">SUM(X82:X85)</f>
        <v>11.953184860661533</v>
      </c>
      <c r="Y86" s="46">
        <f t="shared" ref="Y86" si="275">SUM(Y82:Y85)</f>
        <v>16.393548008119026</v>
      </c>
      <c r="Z86" s="46">
        <f t="shared" ref="Z86" si="276">SUM(Z82:Z85)</f>
        <v>213.76029218097841</v>
      </c>
      <c r="AA86" s="46">
        <f t="shared" ref="AA86" si="277">SUM(AA82:AA85)</f>
        <v>0</v>
      </c>
      <c r="AB86" s="46">
        <f t="shared" ref="AB86" si="278">SUM(AB82:AB85)</f>
        <v>0</v>
      </c>
      <c r="AC86" s="46">
        <f t="shared" ref="AC86" si="279">SUM(AC82:AC85)</f>
        <v>0</v>
      </c>
      <c r="AD86" s="46">
        <f t="shared" ref="AD86" si="280">SUM(AD82:AD85)</f>
        <v>1.2</v>
      </c>
      <c r="AE86" s="46">
        <f t="shared" ref="AE86" si="281">SUM(AE82:AE85)</f>
        <v>17.36976016393908</v>
      </c>
      <c r="AF86" s="46">
        <f t="shared" ref="AF86" si="282">SUM(AF82:AF85)</f>
        <v>0</v>
      </c>
      <c r="AG86" s="46">
        <f t="shared" ref="AG86" si="283">SUM(AG82:AG85)</f>
        <v>46.758327490354432</v>
      </c>
      <c r="AH86" s="46">
        <f t="shared" ref="AH86" si="284">SUM(AH82:AH85)</f>
        <v>64.128087654293523</v>
      </c>
    </row>
    <row r="87" spans="1:34" x14ac:dyDescent="0.3">
      <c r="A87" s="7" t="s">
        <v>15</v>
      </c>
      <c r="B87" s="3"/>
      <c r="C87" s="3"/>
      <c r="D87" s="3">
        <v>4.0016200705474951E-2</v>
      </c>
      <c r="E87" s="3">
        <v>4.0016200705474951E-2</v>
      </c>
      <c r="G87">
        <v>2</v>
      </c>
      <c r="H87">
        <f>G87*0.1</f>
        <v>0.2</v>
      </c>
      <c r="J87" s="36">
        <v>19</v>
      </c>
      <c r="K87" s="43">
        <v>19.955242999999999</v>
      </c>
      <c r="L87" s="7" t="s">
        <v>15</v>
      </c>
      <c r="M87" s="37">
        <f t="shared" si="224"/>
        <v>0.20008100352737473</v>
      </c>
      <c r="N87" s="40">
        <f t="shared" si="225"/>
        <v>3.99266504507262</v>
      </c>
      <c r="O87" s="87">
        <v>0.10799224746714911</v>
      </c>
      <c r="P87" s="34">
        <v>0.3</v>
      </c>
      <c r="Q87" s="41">
        <f t="shared" si="226"/>
        <v>0.1400567024691623</v>
      </c>
      <c r="R87" s="41">
        <f t="shared" si="227"/>
        <v>7.5594573227004372E-2</v>
      </c>
      <c r="S87" s="41">
        <f t="shared" si="230"/>
        <v>6.0024301058212416E-2</v>
      </c>
      <c r="T87" s="41">
        <f t="shared" si="231"/>
        <v>1.1977995135217858</v>
      </c>
      <c r="V87" s="11">
        <f t="shared" ref="V87:X91" si="285">B87/$H87</f>
        <v>0</v>
      </c>
      <c r="W87" s="11">
        <f t="shared" si="285"/>
        <v>0</v>
      </c>
      <c r="X87" s="11">
        <f t="shared" si="285"/>
        <v>0.20008100352737473</v>
      </c>
      <c r="Y87" s="11">
        <f t="shared" si="228"/>
        <v>0.20008100352737473</v>
      </c>
      <c r="Z87" s="11">
        <f>$K$87*Y87</f>
        <v>3.99266504507262</v>
      </c>
      <c r="AD87" s="34">
        <v>0.3</v>
      </c>
      <c r="AE87" s="35">
        <f t="shared" si="232"/>
        <v>0</v>
      </c>
      <c r="AF87" s="35">
        <f t="shared" si="233"/>
        <v>0</v>
      </c>
      <c r="AG87" s="35">
        <f t="shared" si="234"/>
        <v>1.1977995135217858</v>
      </c>
      <c r="AH87" s="11">
        <f t="shared" si="235"/>
        <v>1.1977995135217858</v>
      </c>
    </row>
    <row r="88" spans="1:34" x14ac:dyDescent="0.3">
      <c r="A88" s="7" t="s">
        <v>18</v>
      </c>
      <c r="B88" s="3"/>
      <c r="C88" s="3"/>
      <c r="D88" s="3">
        <v>0.35913366628332105</v>
      </c>
      <c r="E88" s="3">
        <v>0.35913366628332105</v>
      </c>
      <c r="G88">
        <v>2</v>
      </c>
      <c r="H88">
        <f>G88*0.1</f>
        <v>0.2</v>
      </c>
      <c r="J88" s="36">
        <v>19</v>
      </c>
      <c r="K88" s="43">
        <v>19.955242999999999</v>
      </c>
      <c r="L88" s="7" t="s">
        <v>18</v>
      </c>
      <c r="M88" s="37">
        <f t="shared" si="224"/>
        <v>1.7956683314166051</v>
      </c>
      <c r="N88" s="40">
        <f t="shared" si="225"/>
        <v>35.832997900822889</v>
      </c>
      <c r="O88" s="87">
        <v>0.63813600776042678</v>
      </c>
      <c r="P88" s="34">
        <v>0.3</v>
      </c>
      <c r="Q88" s="41">
        <f t="shared" si="226"/>
        <v>1.2569678319916235</v>
      </c>
      <c r="R88" s="41">
        <f t="shared" si="227"/>
        <v>0.44669520543229874</v>
      </c>
      <c r="S88" s="41">
        <f t="shared" si="230"/>
        <v>0.53870049942498155</v>
      </c>
      <c r="T88" s="41">
        <f t="shared" si="231"/>
        <v>10.749899370246867</v>
      </c>
      <c r="V88" s="11">
        <f t="shared" si="285"/>
        <v>0</v>
      </c>
      <c r="W88" s="11">
        <f t="shared" si="285"/>
        <v>0</v>
      </c>
      <c r="X88" s="11">
        <f t="shared" si="285"/>
        <v>1.7956683314166051</v>
      </c>
      <c r="Y88" s="11">
        <f t="shared" si="228"/>
        <v>1.7956683314166051</v>
      </c>
      <c r="Z88" s="11">
        <f t="shared" ref="Z88:Z91" si="286">$K$87*Y88</f>
        <v>35.832997900822889</v>
      </c>
      <c r="AD88" s="34">
        <v>0.3</v>
      </c>
      <c r="AE88" s="35">
        <f t="shared" si="232"/>
        <v>0</v>
      </c>
      <c r="AF88" s="35">
        <f t="shared" si="233"/>
        <v>0</v>
      </c>
      <c r="AG88" s="35">
        <f t="shared" si="234"/>
        <v>10.749899370246867</v>
      </c>
      <c r="AH88" s="11">
        <f t="shared" si="235"/>
        <v>10.749899370246867</v>
      </c>
    </row>
    <row r="89" spans="1:34" x14ac:dyDescent="0.3">
      <c r="A89" s="7" t="s">
        <v>16</v>
      </c>
      <c r="B89" s="3"/>
      <c r="C89" s="3"/>
      <c r="D89" s="3">
        <v>0.24122321504611494</v>
      </c>
      <c r="E89" s="3">
        <v>0.24122321504611494</v>
      </c>
      <c r="G89">
        <v>2</v>
      </c>
      <c r="H89">
        <f>G89*0.1</f>
        <v>0.2</v>
      </c>
      <c r="J89" s="36">
        <v>19</v>
      </c>
      <c r="K89" s="43">
        <v>19.955242999999999</v>
      </c>
      <c r="L89" s="7" t="s">
        <v>16</v>
      </c>
      <c r="M89" s="37">
        <f t="shared" si="224"/>
        <v>1.2061160752305746</v>
      </c>
      <c r="N89" s="40">
        <f t="shared" si="225"/>
        <v>24.068339367432397</v>
      </c>
      <c r="O89" s="87">
        <v>0.2159844949342983</v>
      </c>
      <c r="P89" s="34">
        <v>0.3</v>
      </c>
      <c r="Q89" s="41">
        <f t="shared" si="226"/>
        <v>0.84428125266140219</v>
      </c>
      <c r="R89" s="41">
        <f t="shared" si="227"/>
        <v>0.1511891464540088</v>
      </c>
      <c r="S89" s="41">
        <f t="shared" si="230"/>
        <v>0.36183482256917238</v>
      </c>
      <c r="T89" s="41">
        <f t="shared" si="231"/>
        <v>7.2205018102297185</v>
      </c>
      <c r="V89" s="11">
        <f t="shared" si="285"/>
        <v>0</v>
      </c>
      <c r="W89" s="11">
        <f t="shared" si="285"/>
        <v>0</v>
      </c>
      <c r="X89" s="11">
        <f t="shared" si="285"/>
        <v>1.2061160752305746</v>
      </c>
      <c r="Y89" s="11">
        <f t="shared" si="228"/>
        <v>1.2061160752305746</v>
      </c>
      <c r="Z89" s="11">
        <f t="shared" si="286"/>
        <v>24.068339367432397</v>
      </c>
      <c r="AD89" s="34">
        <v>0.3</v>
      </c>
      <c r="AE89" s="35">
        <f t="shared" si="232"/>
        <v>0</v>
      </c>
      <c r="AF89" s="35">
        <f t="shared" si="233"/>
        <v>0</v>
      </c>
      <c r="AG89" s="35">
        <f t="shared" si="234"/>
        <v>7.2205018102297185</v>
      </c>
      <c r="AH89" s="11">
        <f t="shared" si="235"/>
        <v>7.2205018102297185</v>
      </c>
    </row>
    <row r="90" spans="1:34" x14ac:dyDescent="0.3">
      <c r="A90" s="7" t="s">
        <v>14</v>
      </c>
      <c r="B90" s="3"/>
      <c r="C90" s="3"/>
      <c r="D90" s="3">
        <v>6.1843219272097648E-2</v>
      </c>
      <c r="E90" s="3">
        <v>6.1843219272097648E-2</v>
      </c>
      <c r="G90">
        <v>2</v>
      </c>
      <c r="H90">
        <f>G90*0.1</f>
        <v>0.2</v>
      </c>
      <c r="J90" s="36">
        <v>19</v>
      </c>
      <c r="K90" s="43">
        <v>19.955242999999999</v>
      </c>
      <c r="L90" s="7" t="s">
        <v>14</v>
      </c>
      <c r="M90" s="37">
        <f t="shared" si="224"/>
        <v>0.30921609636048825</v>
      </c>
      <c r="N90" s="40">
        <f t="shared" si="225"/>
        <v>6.1704823423849584</v>
      </c>
      <c r="O90" s="87">
        <v>0.16689710972195773</v>
      </c>
      <c r="P90" s="34">
        <v>0.3</v>
      </c>
      <c r="Q90" s="41">
        <f t="shared" si="226"/>
        <v>0.21645126745234175</v>
      </c>
      <c r="R90" s="41">
        <f t="shared" si="227"/>
        <v>0.11682797680537041</v>
      </c>
      <c r="S90" s="41">
        <f t="shared" si="230"/>
        <v>9.2764828908146468E-2</v>
      </c>
      <c r="T90" s="41">
        <f t="shared" si="231"/>
        <v>1.8511447027154875</v>
      </c>
      <c r="V90" s="11">
        <f t="shared" si="285"/>
        <v>0</v>
      </c>
      <c r="W90" s="11">
        <f t="shared" si="285"/>
        <v>0</v>
      </c>
      <c r="X90" s="11">
        <f t="shared" si="285"/>
        <v>0.30921609636048825</v>
      </c>
      <c r="Y90" s="11">
        <f t="shared" si="228"/>
        <v>0.30921609636048825</v>
      </c>
      <c r="Z90" s="11">
        <f t="shared" si="286"/>
        <v>6.1704823423849584</v>
      </c>
      <c r="AD90" s="34">
        <v>0.3</v>
      </c>
      <c r="AE90" s="35">
        <f t="shared" si="232"/>
        <v>0</v>
      </c>
      <c r="AF90" s="35">
        <f t="shared" si="233"/>
        <v>0</v>
      </c>
      <c r="AG90" s="35">
        <f t="shared" si="234"/>
        <v>1.8511447027154875</v>
      </c>
      <c r="AH90" s="11">
        <f t="shared" si="235"/>
        <v>1.8511447027154875</v>
      </c>
    </row>
    <row r="91" spans="1:34" x14ac:dyDescent="0.3">
      <c r="A91" s="7" t="s">
        <v>12</v>
      </c>
      <c r="B91" s="3">
        <v>0.74006052457624882</v>
      </c>
      <c r="C91" s="3"/>
      <c r="D91" s="3">
        <v>0.10472898158103953</v>
      </c>
      <c r="E91" s="3">
        <v>0.84478950615728832</v>
      </c>
      <c r="G91">
        <v>2</v>
      </c>
      <c r="H91">
        <f>G91*0.1</f>
        <v>0.2</v>
      </c>
      <c r="J91" s="36">
        <v>19</v>
      </c>
      <c r="K91" s="43">
        <v>19.955242999999999</v>
      </c>
      <c r="L91" s="7" t="s">
        <v>12</v>
      </c>
      <c r="M91" s="37">
        <f t="shared" si="224"/>
        <v>4.2239475307864414</v>
      </c>
      <c r="N91" s="40">
        <f t="shared" si="225"/>
        <v>84.289899396093418</v>
      </c>
      <c r="O91" s="87">
        <v>1.5315264186250239</v>
      </c>
      <c r="P91" s="34">
        <v>0.3</v>
      </c>
      <c r="Q91" s="41">
        <f t="shared" si="226"/>
        <v>2.9567632715505088</v>
      </c>
      <c r="R91" s="41">
        <f t="shared" si="227"/>
        <v>1.0720684930375166</v>
      </c>
      <c r="S91" s="41">
        <f t="shared" si="230"/>
        <v>1.2671842592359324</v>
      </c>
      <c r="T91" s="41">
        <f t="shared" si="231"/>
        <v>25.286969818828023</v>
      </c>
      <c r="V91" s="11">
        <f t="shared" si="285"/>
        <v>3.7003026228812441</v>
      </c>
      <c r="W91" s="11">
        <f t="shared" si="285"/>
        <v>0</v>
      </c>
      <c r="X91" s="11">
        <f t="shared" si="285"/>
        <v>0.52364490790519769</v>
      </c>
      <c r="Y91" s="11">
        <f t="shared" si="228"/>
        <v>4.2239475307864414</v>
      </c>
      <c r="Z91" s="11">
        <f t="shared" si="286"/>
        <v>84.289899396093418</v>
      </c>
      <c r="AD91" s="34">
        <v>0.3</v>
      </c>
      <c r="AE91" s="35">
        <f t="shared" si="232"/>
        <v>22.152131403939777</v>
      </c>
      <c r="AF91" s="35">
        <f t="shared" si="233"/>
        <v>0</v>
      </c>
      <c r="AG91" s="35">
        <f t="shared" si="234"/>
        <v>3.134838414888252</v>
      </c>
      <c r="AH91" s="11">
        <f t="shared" si="235"/>
        <v>25.286969818828027</v>
      </c>
    </row>
    <row r="92" spans="1:34" x14ac:dyDescent="0.3">
      <c r="A92" s="6">
        <v>20</v>
      </c>
      <c r="B92" s="3">
        <v>2.0721694688134971</v>
      </c>
      <c r="C92" s="3"/>
      <c r="D92" s="3">
        <v>2.8958881668450878</v>
      </c>
      <c r="E92" s="3">
        <v>4.9680576356585853</v>
      </c>
      <c r="J92" s="36"/>
      <c r="K92" s="38"/>
      <c r="L92" s="27">
        <v>20</v>
      </c>
      <c r="M92" s="46">
        <f>SUM(M87:M91)</f>
        <v>7.7350290373214836</v>
      </c>
      <c r="N92" s="46">
        <f t="shared" ref="N92:T92" si="287">SUM(N87:N91)</f>
        <v>154.35438405180628</v>
      </c>
      <c r="O92" s="88">
        <f t="shared" si="287"/>
        <v>2.6605362785088555</v>
      </c>
      <c r="P92" s="46"/>
      <c r="Q92" s="46">
        <f t="shared" si="287"/>
        <v>5.4145203261250385</v>
      </c>
      <c r="R92" s="46">
        <f t="shared" si="287"/>
        <v>1.862375394956199</v>
      </c>
      <c r="S92" s="46">
        <f t="shared" si="287"/>
        <v>2.3205087111964451</v>
      </c>
      <c r="T92" s="46">
        <f t="shared" si="287"/>
        <v>46.306315215541886</v>
      </c>
      <c r="U92" s="46">
        <f t="shared" ref="U92" si="288">SUM(U87:U91)</f>
        <v>0</v>
      </c>
      <c r="V92" s="46">
        <f t="shared" ref="V92" si="289">SUM(V87:V91)</f>
        <v>3.7003026228812441</v>
      </c>
      <c r="W92" s="46">
        <f t="shared" ref="W92" si="290">SUM(W87:W91)</f>
        <v>0</v>
      </c>
      <c r="X92" s="46">
        <f t="shared" ref="X92" si="291">SUM(X87:X91)</f>
        <v>4.0347264144402404</v>
      </c>
      <c r="Y92" s="46">
        <f t="shared" ref="Y92" si="292">SUM(Y87:Y91)</f>
        <v>7.7350290373214836</v>
      </c>
      <c r="Z92" s="46">
        <f t="shared" ref="Z92" si="293">SUM(Z87:Z91)</f>
        <v>154.35438405180628</v>
      </c>
      <c r="AA92" s="46">
        <f t="shared" ref="AA92" si="294">SUM(AA87:AA91)</f>
        <v>0</v>
      </c>
      <c r="AB92" s="46">
        <f t="shared" ref="AB92" si="295">SUM(AB87:AB91)</f>
        <v>0</v>
      </c>
      <c r="AC92" s="46">
        <f t="shared" ref="AC92" si="296">SUM(AC87:AC91)</f>
        <v>0</v>
      </c>
      <c r="AD92" s="46">
        <f t="shared" ref="AD92" si="297">SUM(AD87:AD91)</f>
        <v>1.5</v>
      </c>
      <c r="AE92" s="46">
        <f t="shared" ref="AE92" si="298">SUM(AE87:AE91)</f>
        <v>22.152131403939777</v>
      </c>
      <c r="AF92" s="46">
        <f t="shared" ref="AF92" si="299">SUM(AF87:AF91)</f>
        <v>0</v>
      </c>
      <c r="AG92" s="46">
        <f t="shared" ref="AG92" si="300">SUM(AG87:AG91)</f>
        <v>24.15418381160211</v>
      </c>
      <c r="AH92" s="46">
        <f t="shared" ref="AH92" si="301">SUM(AH87:AH91)</f>
        <v>46.306315215541886</v>
      </c>
    </row>
    <row r="93" spans="1:34" x14ac:dyDescent="0.3">
      <c r="A93" s="7" t="s">
        <v>15</v>
      </c>
      <c r="B93" s="3"/>
      <c r="C93" s="3"/>
      <c r="D93" s="3">
        <v>0.28305520642915344</v>
      </c>
      <c r="E93" s="3">
        <v>0.28305520642915344</v>
      </c>
      <c r="G93">
        <v>5</v>
      </c>
      <c r="H93">
        <f t="shared" ref="H93:H98" si="302">G93*0.1</f>
        <v>0.5</v>
      </c>
      <c r="J93" s="36">
        <v>20</v>
      </c>
      <c r="K93" s="43">
        <v>44.568368</v>
      </c>
      <c r="L93" s="7" t="s">
        <v>15</v>
      </c>
      <c r="M93" s="37">
        <f t="shared" si="224"/>
        <v>0.56611041285830688</v>
      </c>
      <c r="N93" s="40">
        <f t="shared" si="225"/>
        <v>25.230617208900952</v>
      </c>
      <c r="O93" s="87">
        <v>0.32986722862692819</v>
      </c>
      <c r="P93" s="34">
        <v>0.3</v>
      </c>
      <c r="Q93" s="41">
        <f t="shared" si="226"/>
        <v>0.39627728900081477</v>
      </c>
      <c r="R93" s="41">
        <f t="shared" si="227"/>
        <v>0.23090706003884973</v>
      </c>
      <c r="S93" s="41">
        <f t="shared" si="230"/>
        <v>0.16983312385749205</v>
      </c>
      <c r="T93" s="41">
        <f t="shared" si="231"/>
        <v>7.5691851626702853</v>
      </c>
      <c r="V93" s="11">
        <f t="shared" ref="V93:X98" si="303">B93/$H93</f>
        <v>0</v>
      </c>
      <c r="W93" s="11">
        <f t="shared" si="303"/>
        <v>0</v>
      </c>
      <c r="X93" s="11">
        <f t="shared" si="303"/>
        <v>0.56611041285830688</v>
      </c>
      <c r="Y93" s="11">
        <f t="shared" si="228"/>
        <v>0.56611041285830688</v>
      </c>
      <c r="Z93" s="11">
        <f>$K$93*Y93</f>
        <v>25.230617208900952</v>
      </c>
      <c r="AD93" s="34">
        <v>0.3</v>
      </c>
      <c r="AE93" s="35">
        <f t="shared" si="232"/>
        <v>0</v>
      </c>
      <c r="AF93" s="35">
        <f t="shared" si="233"/>
        <v>0</v>
      </c>
      <c r="AG93" s="35">
        <f t="shared" si="234"/>
        <v>7.5691851626702853</v>
      </c>
      <c r="AH93" s="11">
        <f t="shared" si="235"/>
        <v>7.5691851626702853</v>
      </c>
    </row>
    <row r="94" spans="1:34" x14ac:dyDescent="0.3">
      <c r="A94" s="7" t="s">
        <v>21</v>
      </c>
      <c r="B94" s="3"/>
      <c r="C94" s="3"/>
      <c r="D94" s="3">
        <v>1.4551345711081805E-2</v>
      </c>
      <c r="E94" s="3">
        <v>1.4551345711081805E-2</v>
      </c>
      <c r="G94">
        <v>5</v>
      </c>
      <c r="H94">
        <f t="shared" si="302"/>
        <v>0.5</v>
      </c>
      <c r="J94" s="36">
        <v>20</v>
      </c>
      <c r="K94" s="43">
        <v>44.568368</v>
      </c>
      <c r="L94" s="7" t="s">
        <v>21</v>
      </c>
      <c r="M94" s="37">
        <f t="shared" si="224"/>
        <v>2.910269142216361E-2</v>
      </c>
      <c r="N94" s="40">
        <f t="shared" si="225"/>
        <v>1.2970594610934312</v>
      </c>
      <c r="O94" s="87">
        <v>1.5707963267948967E-2</v>
      </c>
      <c r="P94" s="34">
        <v>0.3</v>
      </c>
      <c r="Q94" s="41">
        <f t="shared" si="226"/>
        <v>2.0371883995514525E-2</v>
      </c>
      <c r="R94" s="41">
        <f t="shared" si="227"/>
        <v>1.0995574287564275E-2</v>
      </c>
      <c r="S94" s="41">
        <f t="shared" si="230"/>
        <v>8.7308074266490825E-3</v>
      </c>
      <c r="T94" s="41">
        <f t="shared" si="231"/>
        <v>0.38911783832802932</v>
      </c>
      <c r="V94" s="11">
        <f t="shared" si="303"/>
        <v>0</v>
      </c>
      <c r="W94" s="11">
        <f t="shared" si="303"/>
        <v>0</v>
      </c>
      <c r="X94" s="11">
        <f t="shared" si="303"/>
        <v>2.910269142216361E-2</v>
      </c>
      <c r="Y94" s="11">
        <f t="shared" si="228"/>
        <v>2.910269142216361E-2</v>
      </c>
      <c r="Z94" s="11">
        <f t="shared" ref="Z94:Z98" si="304">$K$93*Y94</f>
        <v>1.2970594610934312</v>
      </c>
      <c r="AD94" s="34">
        <v>0.3</v>
      </c>
      <c r="AE94" s="35">
        <f t="shared" si="232"/>
        <v>0</v>
      </c>
      <c r="AF94" s="35">
        <f t="shared" si="233"/>
        <v>0</v>
      </c>
      <c r="AG94" s="35">
        <f t="shared" si="234"/>
        <v>0.38911783832802932</v>
      </c>
      <c r="AH94" s="11">
        <f t="shared" si="235"/>
        <v>0.38911783832802932</v>
      </c>
    </row>
    <row r="95" spans="1:34" x14ac:dyDescent="0.3">
      <c r="A95" s="7" t="s">
        <v>18</v>
      </c>
      <c r="B95" s="3"/>
      <c r="C95" s="3"/>
      <c r="D95" s="3">
        <v>1.2413626028320097</v>
      </c>
      <c r="E95" s="3">
        <v>1.2413626028320097</v>
      </c>
      <c r="G95">
        <v>5</v>
      </c>
      <c r="H95">
        <f t="shared" si="302"/>
        <v>0.5</v>
      </c>
      <c r="J95" s="36">
        <v>20</v>
      </c>
      <c r="K95" s="43">
        <v>44.568368</v>
      </c>
      <c r="L95" s="7" t="s">
        <v>18</v>
      </c>
      <c r="M95" s="37">
        <f t="shared" si="224"/>
        <v>2.4827252056640194</v>
      </c>
      <c r="N95" s="40">
        <f t="shared" si="225"/>
        <v>110.6510106089097</v>
      </c>
      <c r="O95" s="87">
        <v>0.86786497055417977</v>
      </c>
      <c r="P95" s="34">
        <v>0.3</v>
      </c>
      <c r="Q95" s="41">
        <f t="shared" si="226"/>
        <v>1.7379076439648136</v>
      </c>
      <c r="R95" s="41">
        <f t="shared" si="227"/>
        <v>0.60750547938792576</v>
      </c>
      <c r="S95" s="41">
        <f t="shared" si="230"/>
        <v>0.74481756169920577</v>
      </c>
      <c r="T95" s="41">
        <f t="shared" si="231"/>
        <v>33.195303182672909</v>
      </c>
      <c r="V95" s="11">
        <f t="shared" si="303"/>
        <v>0</v>
      </c>
      <c r="W95" s="11">
        <f t="shared" si="303"/>
        <v>0</v>
      </c>
      <c r="X95" s="11">
        <f t="shared" si="303"/>
        <v>2.4827252056640194</v>
      </c>
      <c r="Y95" s="11">
        <f t="shared" si="228"/>
        <v>2.4827252056640194</v>
      </c>
      <c r="Z95" s="11">
        <f t="shared" si="304"/>
        <v>110.6510106089097</v>
      </c>
      <c r="AD95" s="34">
        <v>0.3</v>
      </c>
      <c r="AE95" s="35">
        <f t="shared" si="232"/>
        <v>0</v>
      </c>
      <c r="AF95" s="35">
        <f t="shared" si="233"/>
        <v>0</v>
      </c>
      <c r="AG95" s="35">
        <f t="shared" si="234"/>
        <v>33.195303182672909</v>
      </c>
      <c r="AH95" s="11">
        <f t="shared" si="235"/>
        <v>33.195303182672909</v>
      </c>
    </row>
    <row r="96" spans="1:34" x14ac:dyDescent="0.3">
      <c r="A96" s="7" t="s">
        <v>16</v>
      </c>
      <c r="B96" s="3"/>
      <c r="C96" s="3"/>
      <c r="D96" s="3">
        <v>0.98452668428539658</v>
      </c>
      <c r="E96" s="3">
        <v>0.98452668428539658</v>
      </c>
      <c r="G96">
        <v>5</v>
      </c>
      <c r="H96">
        <f t="shared" si="302"/>
        <v>0.5</v>
      </c>
      <c r="J96" s="36">
        <v>20</v>
      </c>
      <c r="K96" s="43">
        <v>44.568368</v>
      </c>
      <c r="L96" s="7" t="s">
        <v>16</v>
      </c>
      <c r="M96" s="37">
        <f t="shared" si="224"/>
        <v>1.9690533685707932</v>
      </c>
      <c r="N96" s="40">
        <f t="shared" si="225"/>
        <v>87.757495142102741</v>
      </c>
      <c r="O96" s="87">
        <v>0.29845130209103032</v>
      </c>
      <c r="P96" s="34">
        <v>0.3</v>
      </c>
      <c r="Q96" s="41">
        <f t="shared" si="226"/>
        <v>1.378337357999555</v>
      </c>
      <c r="R96" s="41">
        <f t="shared" si="227"/>
        <v>0.20891591146372121</v>
      </c>
      <c r="S96" s="41">
        <f t="shared" si="230"/>
        <v>0.5907160105712379</v>
      </c>
      <c r="T96" s="41">
        <f t="shared" si="231"/>
        <v>26.327248542630819</v>
      </c>
      <c r="V96" s="11">
        <f t="shared" si="303"/>
        <v>0</v>
      </c>
      <c r="W96" s="11">
        <f t="shared" si="303"/>
        <v>0</v>
      </c>
      <c r="X96" s="11">
        <f t="shared" si="303"/>
        <v>1.9690533685707932</v>
      </c>
      <c r="Y96" s="11">
        <f t="shared" si="228"/>
        <v>1.9690533685707932</v>
      </c>
      <c r="Z96" s="11">
        <f t="shared" si="304"/>
        <v>87.757495142102741</v>
      </c>
      <c r="AD96" s="34">
        <v>0.3</v>
      </c>
      <c r="AE96" s="35">
        <f t="shared" si="232"/>
        <v>0</v>
      </c>
      <c r="AF96" s="35">
        <f t="shared" si="233"/>
        <v>0</v>
      </c>
      <c r="AG96" s="35">
        <f t="shared" si="234"/>
        <v>26.327248542630819</v>
      </c>
      <c r="AH96" s="11">
        <f t="shared" si="235"/>
        <v>26.327248542630819</v>
      </c>
    </row>
    <row r="97" spans="1:34" x14ac:dyDescent="0.3">
      <c r="A97" s="7" t="s">
        <v>14</v>
      </c>
      <c r="B97" s="3"/>
      <c r="C97" s="3"/>
      <c r="D97" s="3">
        <v>5.8205382844327198E-2</v>
      </c>
      <c r="E97" s="3">
        <v>5.8205382844327198E-2</v>
      </c>
      <c r="G97">
        <v>5</v>
      </c>
      <c r="H97">
        <f t="shared" si="302"/>
        <v>0.5</v>
      </c>
      <c r="J97" s="36">
        <v>20</v>
      </c>
      <c r="K97" s="43">
        <v>44.568368</v>
      </c>
      <c r="L97" s="7" t="s">
        <v>14</v>
      </c>
      <c r="M97" s="37">
        <f t="shared" si="224"/>
        <v>0.1164107656886544</v>
      </c>
      <c r="N97" s="40">
        <f t="shared" si="225"/>
        <v>5.1882378443737229</v>
      </c>
      <c r="O97" s="87">
        <v>6.2831853071795854E-2</v>
      </c>
      <c r="P97" s="34">
        <v>0.3</v>
      </c>
      <c r="Q97" s="41">
        <f t="shared" si="226"/>
        <v>8.1487535982058074E-2</v>
      </c>
      <c r="R97" s="41">
        <f t="shared" si="227"/>
        <v>4.3982297150257095E-2</v>
      </c>
      <c r="S97" s="41">
        <f t="shared" si="230"/>
        <v>3.4923229706596316E-2</v>
      </c>
      <c r="T97" s="41">
        <f t="shared" si="231"/>
        <v>1.5564713533121166</v>
      </c>
      <c r="V97" s="11">
        <f t="shared" si="303"/>
        <v>0</v>
      </c>
      <c r="W97" s="11">
        <f t="shared" si="303"/>
        <v>0</v>
      </c>
      <c r="X97" s="11">
        <f t="shared" si="303"/>
        <v>0.1164107656886544</v>
      </c>
      <c r="Y97" s="11">
        <f t="shared" si="228"/>
        <v>0.1164107656886544</v>
      </c>
      <c r="Z97" s="11">
        <f t="shared" si="304"/>
        <v>5.1882378443737229</v>
      </c>
      <c r="AD97" s="34">
        <v>0.3</v>
      </c>
      <c r="AE97" s="35">
        <f t="shared" si="232"/>
        <v>0</v>
      </c>
      <c r="AF97" s="35">
        <f t="shared" si="233"/>
        <v>0</v>
      </c>
      <c r="AG97" s="35">
        <f t="shared" si="234"/>
        <v>1.5564713533121166</v>
      </c>
      <c r="AH97" s="11">
        <f t="shared" si="235"/>
        <v>1.5564713533121166</v>
      </c>
    </row>
    <row r="98" spans="1:34" x14ac:dyDescent="0.3">
      <c r="A98" s="7" t="s">
        <v>12</v>
      </c>
      <c r="B98" s="3">
        <v>2.0721694688134971</v>
      </c>
      <c r="C98" s="3"/>
      <c r="D98" s="3">
        <v>0.3141869447431187</v>
      </c>
      <c r="E98" s="3">
        <v>2.3863564135566158</v>
      </c>
      <c r="G98">
        <v>5</v>
      </c>
      <c r="H98">
        <f t="shared" si="302"/>
        <v>0.5</v>
      </c>
      <c r="J98" s="36">
        <v>20</v>
      </c>
      <c r="K98" s="43">
        <v>44.568368</v>
      </c>
      <c r="L98" s="7" t="s">
        <v>12</v>
      </c>
      <c r="M98" s="37">
        <f t="shared" si="224"/>
        <v>4.7727128271132315</v>
      </c>
      <c r="N98" s="40">
        <f t="shared" si="225"/>
        <v>212.71202163710288</v>
      </c>
      <c r="O98" s="87">
        <v>1.7396569319253468</v>
      </c>
      <c r="P98" s="34">
        <v>0.3</v>
      </c>
      <c r="Q98" s="41">
        <f t="shared" si="226"/>
        <v>3.3408989789792618</v>
      </c>
      <c r="R98" s="41">
        <f t="shared" si="227"/>
        <v>1.2177598523477426</v>
      </c>
      <c r="S98" s="41">
        <f t="shared" si="230"/>
        <v>1.4318138481339695</v>
      </c>
      <c r="T98" s="41">
        <f t="shared" si="231"/>
        <v>63.813606491130862</v>
      </c>
      <c r="V98" s="11">
        <f t="shared" si="303"/>
        <v>4.1443389376269941</v>
      </c>
      <c r="W98" s="11">
        <f t="shared" si="303"/>
        <v>0</v>
      </c>
      <c r="X98" s="11">
        <f t="shared" si="303"/>
        <v>0.6283738894862374</v>
      </c>
      <c r="Y98" s="11">
        <f t="shared" si="228"/>
        <v>4.7727128271132315</v>
      </c>
      <c r="Z98" s="11">
        <f t="shared" si="304"/>
        <v>212.71202163710288</v>
      </c>
      <c r="AD98" s="34">
        <v>0.3</v>
      </c>
      <c r="AE98" s="35">
        <f t="shared" si="232"/>
        <v>55.411926866666668</v>
      </c>
      <c r="AF98" s="35">
        <f t="shared" si="233"/>
        <v>0</v>
      </c>
      <c r="AG98" s="35">
        <f t="shared" si="234"/>
        <v>8.4016796244641867</v>
      </c>
      <c r="AH98" s="11">
        <f t="shared" si="235"/>
        <v>63.813606491130855</v>
      </c>
    </row>
    <row r="99" spans="1:34" x14ac:dyDescent="0.3">
      <c r="A99" s="6">
        <v>21</v>
      </c>
      <c r="B99" s="3">
        <v>0.88807262949149857</v>
      </c>
      <c r="C99" s="3"/>
      <c r="D99" s="3">
        <v>1.0358358107337071</v>
      </c>
      <c r="E99" s="3">
        <v>1.9239084402252056</v>
      </c>
      <c r="J99" s="36"/>
      <c r="K99" s="38"/>
      <c r="L99" s="27">
        <v>21</v>
      </c>
      <c r="M99" s="46">
        <f>SUM(M93:M98)</f>
        <v>9.9361152713171705</v>
      </c>
      <c r="N99" s="46">
        <f t="shared" ref="N99:T99" si="305">SUM(N93:N98)</f>
        <v>442.83644190248344</v>
      </c>
      <c r="O99" s="88">
        <f t="shared" si="305"/>
        <v>3.3143802495372299</v>
      </c>
      <c r="P99" s="46"/>
      <c r="Q99" s="46">
        <f t="shared" si="305"/>
        <v>6.9552806899220174</v>
      </c>
      <c r="R99" s="46">
        <f t="shared" si="305"/>
        <v>2.3200661746760609</v>
      </c>
      <c r="S99" s="46">
        <f t="shared" si="305"/>
        <v>2.9808345813951505</v>
      </c>
      <c r="T99" s="46">
        <f t="shared" si="305"/>
        <v>132.85093257074502</v>
      </c>
      <c r="U99" s="46">
        <f t="shared" ref="U99" si="306">SUM(U93:U98)</f>
        <v>0</v>
      </c>
      <c r="V99" s="46">
        <f t="shared" ref="V99" si="307">SUM(V93:V98)</f>
        <v>4.1443389376269941</v>
      </c>
      <c r="W99" s="46">
        <f t="shared" ref="W99" si="308">SUM(W93:W98)</f>
        <v>0</v>
      </c>
      <c r="X99" s="46">
        <f t="shared" ref="X99" si="309">SUM(X93:X98)</f>
        <v>5.7917763336901755</v>
      </c>
      <c r="Y99" s="46">
        <f t="shared" ref="Y99" si="310">SUM(Y93:Y98)</f>
        <v>9.9361152713171705</v>
      </c>
      <c r="Z99" s="46">
        <f t="shared" ref="Z99" si="311">SUM(Z93:Z98)</f>
        <v>442.83644190248344</v>
      </c>
      <c r="AA99" s="46">
        <f t="shared" ref="AA99" si="312">SUM(AA93:AA98)</f>
        <v>0</v>
      </c>
      <c r="AB99" s="46">
        <f t="shared" ref="AB99" si="313">SUM(AB93:AB98)</f>
        <v>0</v>
      </c>
      <c r="AC99" s="46">
        <f t="shared" ref="AC99" si="314">SUM(AC93:AC98)</f>
        <v>0</v>
      </c>
      <c r="AD99" s="46">
        <f t="shared" ref="AD99" si="315">SUM(AD93:AD98)</f>
        <v>1.8</v>
      </c>
      <c r="AE99" s="46">
        <f t="shared" ref="AE99" si="316">SUM(AE93:AE98)</f>
        <v>55.411926866666668</v>
      </c>
      <c r="AF99" s="46">
        <f t="shared" ref="AF99" si="317">SUM(AF93:AF98)</f>
        <v>0</v>
      </c>
      <c r="AG99" s="46">
        <f t="shared" ref="AG99" si="318">SUM(AG93:AG98)</f>
        <v>77.43900570407834</v>
      </c>
      <c r="AH99" s="46">
        <f t="shared" ref="AH99" si="319">SUM(AH93:AH98)</f>
        <v>132.85093257074502</v>
      </c>
    </row>
    <row r="100" spans="1:34" x14ac:dyDescent="0.3">
      <c r="A100" s="7" t="s">
        <v>15</v>
      </c>
      <c r="B100" s="3"/>
      <c r="C100" s="3"/>
      <c r="D100" s="3">
        <v>0.10472898158103953</v>
      </c>
      <c r="E100" s="3">
        <v>0.10472898158103953</v>
      </c>
      <c r="G100">
        <v>2</v>
      </c>
      <c r="H100">
        <f t="shared" ref="H100:H105" si="320">G100*0.1</f>
        <v>0.2</v>
      </c>
      <c r="J100" s="36">
        <v>21</v>
      </c>
      <c r="K100" s="43">
        <v>7.9415899999999997</v>
      </c>
      <c r="L100" s="7" t="s">
        <v>15</v>
      </c>
      <c r="M100" s="37">
        <f t="shared" si="224"/>
        <v>0.52364490790519769</v>
      </c>
      <c r="N100" s="40">
        <f t="shared" si="225"/>
        <v>4.1585731641708383</v>
      </c>
      <c r="O100" s="87">
        <v>0.30434178831651121</v>
      </c>
      <c r="P100" s="34">
        <v>0.3</v>
      </c>
      <c r="Q100" s="41">
        <f t="shared" si="226"/>
        <v>0.36655143553363834</v>
      </c>
      <c r="R100" s="41">
        <f t="shared" si="227"/>
        <v>0.21303925182155783</v>
      </c>
      <c r="S100" s="41">
        <f t="shared" si="230"/>
        <v>0.1570934723715593</v>
      </c>
      <c r="T100" s="41">
        <f t="shared" si="231"/>
        <v>1.2475719492512516</v>
      </c>
      <c r="V100" s="11">
        <f t="shared" ref="V100:X105" si="321">B100/$H100</f>
        <v>0</v>
      </c>
      <c r="W100" s="11">
        <f t="shared" si="321"/>
        <v>0</v>
      </c>
      <c r="X100" s="11">
        <f t="shared" si="321"/>
        <v>0.52364490790519769</v>
      </c>
      <c r="Y100" s="11">
        <f t="shared" si="228"/>
        <v>0.52364490790519769</v>
      </c>
      <c r="Z100" s="11">
        <f>$K$100*Y100</f>
        <v>4.1585731641708383</v>
      </c>
      <c r="AD100" s="34">
        <v>0.3</v>
      </c>
      <c r="AE100" s="35">
        <f t="shared" si="232"/>
        <v>0</v>
      </c>
      <c r="AF100" s="35">
        <f t="shared" si="233"/>
        <v>0</v>
      </c>
      <c r="AG100" s="35">
        <f t="shared" si="234"/>
        <v>1.2475719492512516</v>
      </c>
      <c r="AH100" s="11">
        <f t="shared" si="235"/>
        <v>1.2475719492512516</v>
      </c>
    </row>
    <row r="101" spans="1:34" x14ac:dyDescent="0.3">
      <c r="A101" s="7" t="s">
        <v>21</v>
      </c>
      <c r="B101" s="3"/>
      <c r="C101" s="3"/>
      <c r="D101" s="3">
        <v>7.2756728555409024E-3</v>
      </c>
      <c r="E101" s="3">
        <v>7.2756728555409024E-3</v>
      </c>
      <c r="G101">
        <v>2</v>
      </c>
      <c r="H101">
        <f t="shared" si="320"/>
        <v>0.2</v>
      </c>
      <c r="J101" s="36">
        <v>21</v>
      </c>
      <c r="K101" s="43">
        <v>7.9415899999999997</v>
      </c>
      <c r="L101" s="7" t="s">
        <v>21</v>
      </c>
      <c r="M101" s="37">
        <f t="shared" si="224"/>
        <v>3.6378364277704509E-2</v>
      </c>
      <c r="N101" s="40">
        <f t="shared" si="225"/>
        <v>0.28890205396417534</v>
      </c>
      <c r="O101" s="87">
        <v>1.9634954084936207E-2</v>
      </c>
      <c r="P101" s="34">
        <v>0.3</v>
      </c>
      <c r="Q101" s="41">
        <f t="shared" si="226"/>
        <v>2.5464854994393153E-2</v>
      </c>
      <c r="R101" s="41">
        <f t="shared" si="227"/>
        <v>1.3744467859455343E-2</v>
      </c>
      <c r="S101" s="41">
        <f t="shared" si="230"/>
        <v>1.0913509283311352E-2</v>
      </c>
      <c r="T101" s="41">
        <f t="shared" si="231"/>
        <v>8.6670616189252592E-2</v>
      </c>
      <c r="V101" s="11">
        <f t="shared" si="321"/>
        <v>0</v>
      </c>
      <c r="W101" s="11">
        <f t="shared" si="321"/>
        <v>0</v>
      </c>
      <c r="X101" s="11">
        <f t="shared" si="321"/>
        <v>3.6378364277704509E-2</v>
      </c>
      <c r="Y101" s="11">
        <f t="shared" si="228"/>
        <v>3.6378364277704509E-2</v>
      </c>
      <c r="Z101" s="11">
        <f t="shared" ref="Z101:Z105" si="322">$K$100*Y101</f>
        <v>0.28890205396417534</v>
      </c>
      <c r="AD101" s="34">
        <v>0.3</v>
      </c>
      <c r="AE101" s="35">
        <f t="shared" si="232"/>
        <v>0</v>
      </c>
      <c r="AF101" s="35">
        <f t="shared" si="233"/>
        <v>0</v>
      </c>
      <c r="AG101" s="35">
        <f t="shared" si="234"/>
        <v>8.6670616189252592E-2</v>
      </c>
      <c r="AH101" s="11">
        <f t="shared" si="235"/>
        <v>8.6670616189252592E-2</v>
      </c>
    </row>
    <row r="102" spans="1:34" x14ac:dyDescent="0.3">
      <c r="A102" s="7" t="s">
        <v>18</v>
      </c>
      <c r="B102" s="3"/>
      <c r="C102" s="3"/>
      <c r="D102" s="3">
        <v>0.3424251085152607</v>
      </c>
      <c r="E102" s="3">
        <v>0.3424251085152607</v>
      </c>
      <c r="G102">
        <v>2</v>
      </c>
      <c r="H102">
        <f t="shared" si="320"/>
        <v>0.2</v>
      </c>
      <c r="J102" s="36">
        <v>21</v>
      </c>
      <c r="K102" s="43">
        <v>7.9415899999999997</v>
      </c>
      <c r="L102" s="7" t="s">
        <v>18</v>
      </c>
      <c r="M102" s="37">
        <f t="shared" si="224"/>
        <v>1.7121255425763033</v>
      </c>
      <c r="N102" s="40">
        <f t="shared" si="225"/>
        <v>13.596999087668545</v>
      </c>
      <c r="O102" s="87">
        <v>0.6185010536754908</v>
      </c>
      <c r="P102" s="34">
        <v>0.3</v>
      </c>
      <c r="Q102" s="41">
        <f t="shared" si="226"/>
        <v>1.1984878798034122</v>
      </c>
      <c r="R102" s="41">
        <f t="shared" si="227"/>
        <v>0.43295073757284352</v>
      </c>
      <c r="S102" s="41">
        <f t="shared" si="230"/>
        <v>0.51363766277289102</v>
      </c>
      <c r="T102" s="41">
        <f t="shared" si="231"/>
        <v>4.0790997263005631</v>
      </c>
      <c r="V102" s="11">
        <f t="shared" si="321"/>
        <v>0</v>
      </c>
      <c r="W102" s="11">
        <f t="shared" si="321"/>
        <v>0</v>
      </c>
      <c r="X102" s="11">
        <f t="shared" si="321"/>
        <v>1.7121255425763033</v>
      </c>
      <c r="Y102" s="11">
        <f t="shared" si="228"/>
        <v>1.7121255425763033</v>
      </c>
      <c r="Z102" s="11">
        <f t="shared" si="322"/>
        <v>13.596999087668545</v>
      </c>
      <c r="AD102" s="34">
        <v>0.3</v>
      </c>
      <c r="AE102" s="35">
        <f t="shared" si="232"/>
        <v>0</v>
      </c>
      <c r="AF102" s="35">
        <f t="shared" si="233"/>
        <v>0</v>
      </c>
      <c r="AG102" s="35">
        <f t="shared" si="234"/>
        <v>4.0790997263005631</v>
      </c>
      <c r="AH102" s="11">
        <f t="shared" si="235"/>
        <v>4.0790997263005631</v>
      </c>
    </row>
    <row r="103" spans="1:34" x14ac:dyDescent="0.3">
      <c r="A103" s="7" t="s">
        <v>16</v>
      </c>
      <c r="B103" s="3"/>
      <c r="C103" s="3"/>
      <c r="D103" s="3">
        <v>0.43099398217577956</v>
      </c>
      <c r="E103" s="3">
        <v>0.43099398217577956</v>
      </c>
      <c r="G103">
        <v>2</v>
      </c>
      <c r="H103">
        <f t="shared" si="320"/>
        <v>0.2</v>
      </c>
      <c r="J103" s="36">
        <v>21</v>
      </c>
      <c r="K103" s="43">
        <v>7.9415899999999997</v>
      </c>
      <c r="L103" s="7" t="s">
        <v>16</v>
      </c>
      <c r="M103" s="37">
        <f t="shared" si="224"/>
        <v>2.1549699108788976</v>
      </c>
      <c r="N103" s="40">
        <f t="shared" si="225"/>
        <v>17.113887494536744</v>
      </c>
      <c r="O103" s="87">
        <v>0.33379421944391546</v>
      </c>
      <c r="P103" s="34">
        <v>0.3</v>
      </c>
      <c r="Q103" s="41">
        <f t="shared" si="226"/>
        <v>1.5084789376152281</v>
      </c>
      <c r="R103" s="41">
        <f t="shared" si="227"/>
        <v>0.23365595361074082</v>
      </c>
      <c r="S103" s="41">
        <f t="shared" si="230"/>
        <v>0.64649097326366922</v>
      </c>
      <c r="T103" s="41">
        <f t="shared" si="231"/>
        <v>5.1341662483610229</v>
      </c>
      <c r="V103" s="11">
        <f t="shared" si="321"/>
        <v>0</v>
      </c>
      <c r="W103" s="11">
        <f t="shared" si="321"/>
        <v>0</v>
      </c>
      <c r="X103" s="11">
        <f t="shared" si="321"/>
        <v>2.1549699108788976</v>
      </c>
      <c r="Y103" s="11">
        <f t="shared" si="228"/>
        <v>2.1549699108788976</v>
      </c>
      <c r="Z103" s="11">
        <f t="shared" si="322"/>
        <v>17.113887494536744</v>
      </c>
      <c r="AD103" s="34">
        <v>0.3</v>
      </c>
      <c r="AE103" s="35">
        <f t="shared" si="232"/>
        <v>0</v>
      </c>
      <c r="AF103" s="35">
        <f t="shared" si="233"/>
        <v>0</v>
      </c>
      <c r="AG103" s="35">
        <f t="shared" si="234"/>
        <v>5.1341662483610229</v>
      </c>
      <c r="AH103" s="11">
        <f t="shared" si="235"/>
        <v>5.1341662483610229</v>
      </c>
    </row>
    <row r="104" spans="1:34" x14ac:dyDescent="0.3">
      <c r="A104" s="7" t="s">
        <v>14</v>
      </c>
      <c r="B104" s="3"/>
      <c r="C104" s="3"/>
      <c r="D104" s="3">
        <v>2.1827018566622704E-2</v>
      </c>
      <c r="E104" s="3">
        <v>2.1827018566622704E-2</v>
      </c>
      <c r="G104">
        <v>2</v>
      </c>
      <c r="H104">
        <f t="shared" si="320"/>
        <v>0.2</v>
      </c>
      <c r="J104" s="36">
        <v>21</v>
      </c>
      <c r="K104" s="43">
        <v>7.9415899999999997</v>
      </c>
      <c r="L104" s="7" t="s">
        <v>14</v>
      </c>
      <c r="M104" s="37">
        <f t="shared" si="224"/>
        <v>0.10913509283311351</v>
      </c>
      <c r="N104" s="40">
        <f t="shared" si="225"/>
        <v>0.86670616189252592</v>
      </c>
      <c r="O104" s="87">
        <v>5.8904862254808614E-2</v>
      </c>
      <c r="P104" s="34">
        <v>0.3</v>
      </c>
      <c r="Q104" s="41">
        <f t="shared" si="226"/>
        <v>7.6394564983179453E-2</v>
      </c>
      <c r="R104" s="41">
        <f t="shared" si="227"/>
        <v>4.123340357836603E-2</v>
      </c>
      <c r="S104" s="41">
        <f t="shared" si="230"/>
        <v>3.2740527849934052E-2</v>
      </c>
      <c r="T104" s="41">
        <f t="shared" si="231"/>
        <v>0.26001184856775778</v>
      </c>
      <c r="V104" s="11">
        <f t="shared" si="321"/>
        <v>0</v>
      </c>
      <c r="W104" s="11">
        <f t="shared" si="321"/>
        <v>0</v>
      </c>
      <c r="X104" s="11">
        <f t="shared" si="321"/>
        <v>0.10913509283311351</v>
      </c>
      <c r="Y104" s="11">
        <f t="shared" si="228"/>
        <v>0.10913509283311351</v>
      </c>
      <c r="Z104" s="11">
        <f t="shared" si="322"/>
        <v>0.86670616189252592</v>
      </c>
      <c r="AD104" s="34">
        <v>0.3</v>
      </c>
      <c r="AE104" s="35">
        <f t="shared" si="232"/>
        <v>0</v>
      </c>
      <c r="AF104" s="35">
        <f t="shared" si="233"/>
        <v>0</v>
      </c>
      <c r="AG104" s="35">
        <f t="shared" si="234"/>
        <v>0.26001184856775778</v>
      </c>
      <c r="AH104" s="11">
        <f t="shared" si="235"/>
        <v>0.26001184856775778</v>
      </c>
    </row>
    <row r="105" spans="1:34" x14ac:dyDescent="0.3">
      <c r="A105" s="7" t="s">
        <v>12</v>
      </c>
      <c r="B105" s="3">
        <v>0.88807262949149857</v>
      </c>
      <c r="C105" s="3"/>
      <c r="D105" s="3">
        <v>0.1285850470394638</v>
      </c>
      <c r="E105" s="3">
        <v>1.0166576765309623</v>
      </c>
      <c r="G105">
        <v>2</v>
      </c>
      <c r="H105">
        <f t="shared" si="320"/>
        <v>0.2</v>
      </c>
      <c r="J105" s="36">
        <v>21</v>
      </c>
      <c r="K105" s="43">
        <v>7.9415899999999997</v>
      </c>
      <c r="L105" s="7" t="s">
        <v>12</v>
      </c>
      <c r="M105" s="37">
        <f t="shared" si="224"/>
        <v>5.0832883826548123</v>
      </c>
      <c r="N105" s="40">
        <f t="shared" si="225"/>
        <v>40.36939218680763</v>
      </c>
      <c r="O105" s="87">
        <v>1.845685683984003</v>
      </c>
      <c r="P105" s="34">
        <v>0.3</v>
      </c>
      <c r="Q105" s="41">
        <f t="shared" si="226"/>
        <v>3.5583018678583684</v>
      </c>
      <c r="R105" s="41">
        <f t="shared" si="227"/>
        <v>1.291979978788802</v>
      </c>
      <c r="S105" s="41">
        <f t="shared" si="230"/>
        <v>1.5249865147964436</v>
      </c>
      <c r="T105" s="41">
        <f t="shared" si="231"/>
        <v>12.110817656042288</v>
      </c>
      <c r="V105" s="11">
        <f t="shared" si="321"/>
        <v>4.4403631474574929</v>
      </c>
      <c r="W105" s="11">
        <f t="shared" si="321"/>
        <v>0</v>
      </c>
      <c r="X105" s="11">
        <f t="shared" si="321"/>
        <v>0.64292523519731892</v>
      </c>
      <c r="Y105" s="11">
        <f t="shared" si="228"/>
        <v>5.0832883826548123</v>
      </c>
      <c r="Z105" s="11">
        <f t="shared" si="322"/>
        <v>40.36939218680763</v>
      </c>
      <c r="AD105" s="34">
        <v>0.3</v>
      </c>
      <c r="AE105" s="35">
        <f t="shared" si="232"/>
        <v>10.579063070465084</v>
      </c>
      <c r="AF105" s="35">
        <f t="shared" si="233"/>
        <v>0</v>
      </c>
      <c r="AG105" s="35">
        <f t="shared" si="234"/>
        <v>1.5317545855772026</v>
      </c>
      <c r="AH105" s="11">
        <f t="shared" si="235"/>
        <v>12.110817656042286</v>
      </c>
    </row>
    <row r="106" spans="1:34" x14ac:dyDescent="0.3">
      <c r="A106" s="6">
        <v>22</v>
      </c>
      <c r="B106" s="3">
        <v>0.44403631474574934</v>
      </c>
      <c r="C106" s="3"/>
      <c r="D106" s="3">
        <v>0.89442378115058208</v>
      </c>
      <c r="E106" s="3">
        <v>1.3384600958963313</v>
      </c>
      <c r="J106" s="36"/>
      <c r="K106" s="38"/>
      <c r="L106" s="27">
        <v>22</v>
      </c>
      <c r="M106" s="46">
        <f>SUM(M100:M105)</f>
        <v>9.6195422011260288</v>
      </c>
      <c r="N106" s="46">
        <f t="shared" ref="N106:T106" si="323">SUM(N100:N105)</f>
        <v>76.394460149040455</v>
      </c>
      <c r="O106" s="88">
        <f t="shared" si="323"/>
        <v>3.1808625617596649</v>
      </c>
      <c r="P106" s="46"/>
      <c r="Q106" s="46">
        <f t="shared" si="323"/>
        <v>6.73367954078822</v>
      </c>
      <c r="R106" s="46">
        <f t="shared" si="323"/>
        <v>2.2266037932317655</v>
      </c>
      <c r="S106" s="46">
        <f t="shared" si="323"/>
        <v>2.8858626603378088</v>
      </c>
      <c r="T106" s="46">
        <f t="shared" si="323"/>
        <v>22.918338044712137</v>
      </c>
      <c r="U106" s="46">
        <f t="shared" ref="U106" si="324">SUM(U100:U105)</f>
        <v>0</v>
      </c>
      <c r="V106" s="46">
        <f t="shared" ref="V106" si="325">SUM(V100:V105)</f>
        <v>4.4403631474574929</v>
      </c>
      <c r="W106" s="46">
        <f t="shared" ref="W106" si="326">SUM(W100:W105)</f>
        <v>0</v>
      </c>
      <c r="X106" s="46">
        <f t="shared" ref="X106" si="327">SUM(X100:X105)</f>
        <v>5.1791790536685358</v>
      </c>
      <c r="Y106" s="46">
        <f t="shared" ref="Y106" si="328">SUM(Y100:Y105)</f>
        <v>9.6195422011260288</v>
      </c>
      <c r="Z106" s="46">
        <f t="shared" ref="Z106" si="329">SUM(Z100:Z105)</f>
        <v>76.394460149040455</v>
      </c>
      <c r="AA106" s="46">
        <f t="shared" ref="AA106" si="330">SUM(AA100:AA105)</f>
        <v>0</v>
      </c>
      <c r="AB106" s="46">
        <f t="shared" ref="AB106" si="331">SUM(AB100:AB105)</f>
        <v>0</v>
      </c>
      <c r="AC106" s="46">
        <f t="shared" ref="AC106" si="332">SUM(AC100:AC105)</f>
        <v>0</v>
      </c>
      <c r="AD106" s="46">
        <f t="shared" ref="AD106" si="333">SUM(AD100:AD105)</f>
        <v>1.8</v>
      </c>
      <c r="AE106" s="46">
        <f t="shared" ref="AE106" si="334">SUM(AE100:AE105)</f>
        <v>10.579063070465084</v>
      </c>
      <c r="AF106" s="46">
        <f t="shared" ref="AF106" si="335">SUM(AF100:AF105)</f>
        <v>0</v>
      </c>
      <c r="AG106" s="46">
        <f t="shared" ref="AG106" si="336">SUM(AG100:AG105)</f>
        <v>12.339274974247049</v>
      </c>
      <c r="AH106" s="46">
        <f t="shared" ref="AH106" si="337">SUM(AH100:AH105)</f>
        <v>22.918338044712133</v>
      </c>
    </row>
    <row r="107" spans="1:34" x14ac:dyDescent="0.3">
      <c r="A107" s="7" t="s">
        <v>15</v>
      </c>
      <c r="B107" s="3"/>
      <c r="C107" s="3"/>
      <c r="D107" s="3">
        <v>6.0654687091961451E-2</v>
      </c>
      <c r="E107" s="3">
        <v>6.0654687091961451E-2</v>
      </c>
      <c r="G107">
        <v>1</v>
      </c>
      <c r="H107">
        <f t="shared" ref="H107:H112" si="338">G107*0.1</f>
        <v>0.1</v>
      </c>
      <c r="J107" s="36">
        <v>22</v>
      </c>
      <c r="K107" s="43">
        <v>12.164880999999999</v>
      </c>
      <c r="L107" s="7" t="s">
        <v>15</v>
      </c>
      <c r="M107" s="37">
        <f t="shared" si="224"/>
        <v>0.60654687091961446</v>
      </c>
      <c r="N107" s="40">
        <f t="shared" si="225"/>
        <v>7.3785705056594697</v>
      </c>
      <c r="O107" s="87">
        <v>0.35342917352885178</v>
      </c>
      <c r="P107" s="34">
        <v>0.3</v>
      </c>
      <c r="Q107" s="41">
        <f t="shared" si="226"/>
        <v>0.42458280964373007</v>
      </c>
      <c r="R107" s="41">
        <f t="shared" si="227"/>
        <v>0.24740042147019622</v>
      </c>
      <c r="S107" s="41">
        <f t="shared" si="230"/>
        <v>0.18196406127588433</v>
      </c>
      <c r="T107" s="41">
        <f t="shared" si="231"/>
        <v>2.2135711516978409</v>
      </c>
      <c r="V107" s="11">
        <f t="shared" ref="V107:X112" si="339">B107/$H107</f>
        <v>0</v>
      </c>
      <c r="W107" s="11">
        <f t="shared" si="339"/>
        <v>0</v>
      </c>
      <c r="X107" s="11">
        <f t="shared" si="339"/>
        <v>0.60654687091961446</v>
      </c>
      <c r="Y107" s="11">
        <f t="shared" si="228"/>
        <v>0.60654687091961446</v>
      </c>
      <c r="Z107" s="11">
        <f>$K$107*Y107</f>
        <v>7.3785705056594697</v>
      </c>
      <c r="AD107" s="34">
        <v>0.3</v>
      </c>
      <c r="AE107" s="35">
        <f t="shared" si="232"/>
        <v>0</v>
      </c>
      <c r="AF107" s="35">
        <f t="shared" si="233"/>
        <v>0</v>
      </c>
      <c r="AG107" s="35">
        <f t="shared" si="234"/>
        <v>2.2135711516978409</v>
      </c>
      <c r="AH107" s="11">
        <f t="shared" si="235"/>
        <v>2.2135711516978409</v>
      </c>
    </row>
    <row r="108" spans="1:34" x14ac:dyDescent="0.3">
      <c r="A108" s="7" t="s">
        <v>21</v>
      </c>
      <c r="B108" s="3"/>
      <c r="C108" s="3"/>
      <c r="D108" s="3">
        <v>3.6378364277704512E-3</v>
      </c>
      <c r="E108" s="3">
        <v>3.6378364277704512E-3</v>
      </c>
      <c r="G108">
        <v>1</v>
      </c>
      <c r="H108">
        <f t="shared" si="338"/>
        <v>0.1</v>
      </c>
      <c r="J108" s="36">
        <v>22</v>
      </c>
      <c r="K108" s="43">
        <v>12.164880999999999</v>
      </c>
      <c r="L108" s="7" t="s">
        <v>21</v>
      </c>
      <c r="M108" s="37">
        <f t="shared" si="224"/>
        <v>3.6378364277704509E-2</v>
      </c>
      <c r="N108" s="40">
        <f t="shared" si="225"/>
        <v>0.44253847241292626</v>
      </c>
      <c r="O108" s="87">
        <v>1.9634954084936207E-2</v>
      </c>
      <c r="P108" s="34">
        <v>0.3</v>
      </c>
      <c r="Q108" s="41">
        <f t="shared" si="226"/>
        <v>2.5464854994393153E-2</v>
      </c>
      <c r="R108" s="41">
        <f t="shared" si="227"/>
        <v>1.3744467859455343E-2</v>
      </c>
      <c r="S108" s="41">
        <f t="shared" si="230"/>
        <v>1.0913509283311352E-2</v>
      </c>
      <c r="T108" s="41">
        <f t="shared" si="231"/>
        <v>0.13276154172387788</v>
      </c>
      <c r="V108" s="11">
        <f t="shared" si="339"/>
        <v>0</v>
      </c>
      <c r="W108" s="11">
        <f t="shared" si="339"/>
        <v>0</v>
      </c>
      <c r="X108" s="11">
        <f t="shared" si="339"/>
        <v>3.6378364277704509E-2</v>
      </c>
      <c r="Y108" s="11">
        <f t="shared" si="228"/>
        <v>3.6378364277704509E-2</v>
      </c>
      <c r="Z108" s="11">
        <f t="shared" ref="Z108:Z112" si="340">$K$107*Y108</f>
        <v>0.44253847241292626</v>
      </c>
      <c r="AD108" s="34">
        <v>0.3</v>
      </c>
      <c r="AE108" s="35">
        <f t="shared" si="232"/>
        <v>0</v>
      </c>
      <c r="AF108" s="35">
        <f t="shared" si="233"/>
        <v>0</v>
      </c>
      <c r="AG108" s="35">
        <f t="shared" si="234"/>
        <v>0.13276154172387788</v>
      </c>
      <c r="AH108" s="11">
        <f t="shared" si="235"/>
        <v>0.13276154172387788</v>
      </c>
    </row>
    <row r="109" spans="1:34" x14ac:dyDescent="0.3">
      <c r="A109" s="7" t="s">
        <v>18</v>
      </c>
      <c r="B109" s="3"/>
      <c r="C109" s="3"/>
      <c r="D109" s="3">
        <v>0.22170950876932263</v>
      </c>
      <c r="E109" s="3">
        <v>0.22170950876932263</v>
      </c>
      <c r="G109">
        <v>1</v>
      </c>
      <c r="H109">
        <f t="shared" si="338"/>
        <v>0.1</v>
      </c>
      <c r="J109" s="36">
        <v>22</v>
      </c>
      <c r="K109" s="43">
        <v>12.164880999999999</v>
      </c>
      <c r="L109" s="7" t="s">
        <v>18</v>
      </c>
      <c r="M109" s="37">
        <f t="shared" si="224"/>
        <v>2.2170950876932261</v>
      </c>
      <c r="N109" s="40">
        <f t="shared" si="225"/>
        <v>26.970697907472658</v>
      </c>
      <c r="O109" s="87">
        <v>0.72649330114263966</v>
      </c>
      <c r="P109" s="34">
        <v>0.3</v>
      </c>
      <c r="Q109" s="41">
        <f t="shared" si="226"/>
        <v>1.5519665613852582</v>
      </c>
      <c r="R109" s="41">
        <f t="shared" si="227"/>
        <v>0.50854531079984777</v>
      </c>
      <c r="S109" s="41">
        <f t="shared" si="230"/>
        <v>0.66512852630796782</v>
      </c>
      <c r="T109" s="41">
        <f t="shared" si="231"/>
        <v>8.0912093722417975</v>
      </c>
      <c r="V109" s="11">
        <f t="shared" si="339"/>
        <v>0</v>
      </c>
      <c r="W109" s="11">
        <f t="shared" si="339"/>
        <v>0</v>
      </c>
      <c r="X109" s="11">
        <f t="shared" si="339"/>
        <v>2.2170950876932261</v>
      </c>
      <c r="Y109" s="11">
        <f t="shared" si="228"/>
        <v>2.2170950876932261</v>
      </c>
      <c r="Z109" s="11">
        <f t="shared" si="340"/>
        <v>26.970697907472658</v>
      </c>
      <c r="AD109" s="34">
        <v>0.3</v>
      </c>
      <c r="AE109" s="35">
        <f t="shared" si="232"/>
        <v>0</v>
      </c>
      <c r="AF109" s="35">
        <f t="shared" si="233"/>
        <v>0</v>
      </c>
      <c r="AG109" s="35">
        <f t="shared" si="234"/>
        <v>8.0912093722417975</v>
      </c>
      <c r="AH109" s="11">
        <f t="shared" si="235"/>
        <v>8.0912093722417975</v>
      </c>
    </row>
    <row r="110" spans="1:34" x14ac:dyDescent="0.3">
      <c r="A110" s="7" t="s">
        <v>16</v>
      </c>
      <c r="B110" s="3"/>
      <c r="C110" s="3"/>
      <c r="D110" s="3">
        <v>0.52230220677517303</v>
      </c>
      <c r="E110" s="3">
        <v>0.52230220677517303</v>
      </c>
      <c r="G110">
        <v>1</v>
      </c>
      <c r="H110">
        <f t="shared" si="338"/>
        <v>0.1</v>
      </c>
      <c r="J110" s="36">
        <v>22</v>
      </c>
      <c r="K110" s="43">
        <v>12.164880999999999</v>
      </c>
      <c r="L110" s="7" t="s">
        <v>16</v>
      </c>
      <c r="M110" s="37">
        <f t="shared" si="224"/>
        <v>5.2230220677517298</v>
      </c>
      <c r="N110" s="40">
        <f t="shared" si="225"/>
        <v>63.537441914573726</v>
      </c>
      <c r="O110" s="87">
        <v>0.92284284199200162</v>
      </c>
      <c r="P110" s="34">
        <v>0.3</v>
      </c>
      <c r="Q110" s="41">
        <f t="shared" si="226"/>
        <v>3.6561154474262105</v>
      </c>
      <c r="R110" s="41">
        <f t="shared" si="227"/>
        <v>0.64598998939440111</v>
      </c>
      <c r="S110" s="41">
        <f t="shared" si="230"/>
        <v>1.5669066203255189</v>
      </c>
      <c r="T110" s="41">
        <f t="shared" si="231"/>
        <v>19.061232574372116</v>
      </c>
      <c r="V110" s="11">
        <f t="shared" si="339"/>
        <v>0</v>
      </c>
      <c r="W110" s="11">
        <f t="shared" si="339"/>
        <v>0</v>
      </c>
      <c r="X110" s="11">
        <f t="shared" si="339"/>
        <v>5.2230220677517298</v>
      </c>
      <c r="Y110" s="11">
        <f t="shared" si="228"/>
        <v>5.2230220677517298</v>
      </c>
      <c r="Z110" s="11">
        <f t="shared" si="340"/>
        <v>63.537441914573726</v>
      </c>
      <c r="AD110" s="34">
        <v>0.3</v>
      </c>
      <c r="AE110" s="35">
        <f t="shared" si="232"/>
        <v>0</v>
      </c>
      <c r="AF110" s="35">
        <f t="shared" si="233"/>
        <v>0</v>
      </c>
      <c r="AG110" s="35">
        <f t="shared" si="234"/>
        <v>19.061232574372116</v>
      </c>
      <c r="AH110" s="11">
        <f t="shared" si="235"/>
        <v>19.061232574372116</v>
      </c>
    </row>
    <row r="111" spans="1:34" x14ac:dyDescent="0.3">
      <c r="A111" s="7" t="s">
        <v>14</v>
      </c>
      <c r="B111" s="3"/>
      <c r="C111" s="3"/>
      <c r="D111" s="3">
        <v>2.5464854994393153E-2</v>
      </c>
      <c r="E111" s="3">
        <v>2.5464854994393153E-2</v>
      </c>
      <c r="G111">
        <v>1</v>
      </c>
      <c r="H111">
        <f t="shared" si="338"/>
        <v>0.1</v>
      </c>
      <c r="J111" s="36">
        <v>22</v>
      </c>
      <c r="K111" s="43">
        <v>12.164880999999999</v>
      </c>
      <c r="L111" s="7" t="s">
        <v>14</v>
      </c>
      <c r="M111" s="37">
        <f t="shared" si="224"/>
        <v>0.25464854994393149</v>
      </c>
      <c r="N111" s="40">
        <f t="shared" si="225"/>
        <v>3.0977693068904832</v>
      </c>
      <c r="O111" s="87">
        <v>0.13744467859455342</v>
      </c>
      <c r="P111" s="34">
        <v>0.3</v>
      </c>
      <c r="Q111" s="41">
        <f t="shared" si="226"/>
        <v>0.17825398496075204</v>
      </c>
      <c r="R111" s="41">
        <f t="shared" si="227"/>
        <v>9.6211275016187384E-2</v>
      </c>
      <c r="S111" s="41">
        <f t="shared" si="230"/>
        <v>7.6394564983179439E-2</v>
      </c>
      <c r="T111" s="41">
        <f t="shared" si="231"/>
        <v>0.92933079206714486</v>
      </c>
      <c r="V111" s="11">
        <f t="shared" si="339"/>
        <v>0</v>
      </c>
      <c r="W111" s="11">
        <f t="shared" si="339"/>
        <v>0</v>
      </c>
      <c r="X111" s="11">
        <f t="shared" si="339"/>
        <v>0.25464854994393149</v>
      </c>
      <c r="Y111" s="11">
        <f t="shared" si="228"/>
        <v>0.25464854994393149</v>
      </c>
      <c r="Z111" s="11">
        <f t="shared" si="340"/>
        <v>3.0977693068904832</v>
      </c>
      <c r="AD111" s="34">
        <v>0.3</v>
      </c>
      <c r="AE111" s="35">
        <f t="shared" si="232"/>
        <v>0</v>
      </c>
      <c r="AF111" s="35">
        <f t="shared" si="233"/>
        <v>0</v>
      </c>
      <c r="AG111" s="35">
        <f t="shared" si="234"/>
        <v>0.92933079206714486</v>
      </c>
      <c r="AH111" s="11">
        <f t="shared" si="235"/>
        <v>0.92933079206714486</v>
      </c>
    </row>
    <row r="112" spans="1:34" x14ac:dyDescent="0.3">
      <c r="A112" s="7" t="s">
        <v>12</v>
      </c>
      <c r="B112" s="3">
        <v>0.44403631474574934</v>
      </c>
      <c r="C112" s="3"/>
      <c r="D112" s="3">
        <v>6.0654687091961451E-2</v>
      </c>
      <c r="E112" s="3">
        <v>0.50469100183771076</v>
      </c>
      <c r="G112">
        <v>1</v>
      </c>
      <c r="H112">
        <f t="shared" si="338"/>
        <v>0.1</v>
      </c>
      <c r="J112" s="36">
        <v>22</v>
      </c>
      <c r="K112" s="43">
        <v>12.164880999999999</v>
      </c>
      <c r="L112" s="7" t="s">
        <v>12</v>
      </c>
      <c r="M112" s="37">
        <f t="shared" si="224"/>
        <v>5.0469100183771074</v>
      </c>
      <c r="N112" s="40">
        <f t="shared" si="225"/>
        <v>61.395059791265325</v>
      </c>
      <c r="O112" s="87">
        <v>1.8260507298990671</v>
      </c>
      <c r="P112" s="34">
        <v>0.3</v>
      </c>
      <c r="Q112" s="41">
        <f t="shared" si="226"/>
        <v>3.532837012863975</v>
      </c>
      <c r="R112" s="41">
        <f t="shared" si="227"/>
        <v>1.2782355109293468</v>
      </c>
      <c r="S112" s="41">
        <f t="shared" si="230"/>
        <v>1.5140730055131322</v>
      </c>
      <c r="T112" s="41">
        <f t="shared" si="231"/>
        <v>18.418517937379598</v>
      </c>
      <c r="V112" s="11">
        <f t="shared" si="339"/>
        <v>4.4403631474574929</v>
      </c>
      <c r="W112" s="11">
        <f t="shared" si="339"/>
        <v>0</v>
      </c>
      <c r="X112" s="11">
        <f t="shared" si="339"/>
        <v>0.60654687091961446</v>
      </c>
      <c r="Y112" s="11">
        <f t="shared" si="228"/>
        <v>5.0469100183771074</v>
      </c>
      <c r="Z112" s="11">
        <f t="shared" si="340"/>
        <v>61.395059791265325</v>
      </c>
      <c r="AD112" s="34">
        <v>0.3</v>
      </c>
      <c r="AE112" s="35">
        <f t="shared" si="232"/>
        <v>16.204946785681756</v>
      </c>
      <c r="AF112" s="35">
        <f t="shared" si="233"/>
        <v>0</v>
      </c>
      <c r="AG112" s="35">
        <f t="shared" si="234"/>
        <v>2.2135711516978409</v>
      </c>
      <c r="AH112" s="11">
        <f t="shared" si="235"/>
        <v>18.418517937379598</v>
      </c>
    </row>
    <row r="113" spans="1:34" x14ac:dyDescent="0.3">
      <c r="A113" s="6">
        <v>23</v>
      </c>
      <c r="B113" s="3">
        <v>0.29602420983049954</v>
      </c>
      <c r="C113" s="3"/>
      <c r="D113" s="3">
        <v>0.60868663900817588</v>
      </c>
      <c r="E113" s="3">
        <v>0.90471084883867536</v>
      </c>
      <c r="J113" s="36"/>
      <c r="K113" s="38"/>
      <c r="L113" s="27">
        <v>23</v>
      </c>
      <c r="M113" s="46">
        <f>SUM(M107:M112)</f>
        <v>13.384600958963315</v>
      </c>
      <c r="N113" s="46">
        <f t="shared" ref="N113:T113" si="341">SUM(N107:N112)</f>
        <v>162.82207789827459</v>
      </c>
      <c r="O113" s="88">
        <f t="shared" si="341"/>
        <v>3.9858956792420495</v>
      </c>
      <c r="P113" s="46"/>
      <c r="Q113" s="46">
        <f t="shared" si="341"/>
        <v>9.3692206712743182</v>
      </c>
      <c r="R113" s="46">
        <f t="shared" si="341"/>
        <v>2.7901269754694349</v>
      </c>
      <c r="S113" s="46">
        <f t="shared" si="341"/>
        <v>4.0153802876889939</v>
      </c>
      <c r="T113" s="46">
        <f t="shared" si="341"/>
        <v>48.846623369482373</v>
      </c>
      <c r="U113" s="46">
        <f t="shared" ref="U113" si="342">SUM(U107:U112)</f>
        <v>0</v>
      </c>
      <c r="V113" s="46">
        <f t="shared" ref="V113" si="343">SUM(V107:V112)</f>
        <v>4.4403631474574929</v>
      </c>
      <c r="W113" s="46">
        <f t="shared" ref="W113" si="344">SUM(W107:W112)</f>
        <v>0</v>
      </c>
      <c r="X113" s="46">
        <f t="shared" ref="X113" si="345">SUM(X107:X112)</f>
        <v>8.9442378115058219</v>
      </c>
      <c r="Y113" s="46">
        <f t="shared" ref="Y113" si="346">SUM(Y107:Y112)</f>
        <v>13.384600958963315</v>
      </c>
      <c r="Z113" s="46">
        <f t="shared" ref="Z113" si="347">SUM(Z107:Z112)</f>
        <v>162.82207789827459</v>
      </c>
      <c r="AA113" s="46">
        <f t="shared" ref="AA113" si="348">SUM(AA107:AA112)</f>
        <v>0</v>
      </c>
      <c r="AB113" s="46">
        <f t="shared" ref="AB113" si="349">SUM(AB107:AB112)</f>
        <v>0</v>
      </c>
      <c r="AC113" s="46">
        <f t="shared" ref="AC113" si="350">SUM(AC107:AC112)</f>
        <v>0</v>
      </c>
      <c r="AD113" s="46">
        <f t="shared" ref="AD113" si="351">SUM(AD107:AD112)</f>
        <v>1.8</v>
      </c>
      <c r="AE113" s="46">
        <f t="shared" ref="AE113" si="352">SUM(AE107:AE112)</f>
        <v>16.204946785681756</v>
      </c>
      <c r="AF113" s="46">
        <f t="shared" ref="AF113" si="353">SUM(AF107:AF112)</f>
        <v>0</v>
      </c>
      <c r="AG113" s="46">
        <f t="shared" ref="AG113" si="354">SUM(AG107:AG112)</f>
        <v>32.641676583800617</v>
      </c>
      <c r="AH113" s="46">
        <f t="shared" ref="AH113" si="355">SUM(AH107:AH112)</f>
        <v>48.846623369482373</v>
      </c>
    </row>
    <row r="114" spans="1:34" x14ac:dyDescent="0.3">
      <c r="A114" s="7" t="s">
        <v>15</v>
      </c>
      <c r="B114" s="3"/>
      <c r="C114" s="3"/>
      <c r="D114" s="3">
        <v>9.0177635869957737E-2</v>
      </c>
      <c r="E114" s="3">
        <v>9.0177635869957737E-2</v>
      </c>
      <c r="G114">
        <v>3</v>
      </c>
      <c r="H114">
        <f>G114*0.1</f>
        <v>0.30000000000000004</v>
      </c>
      <c r="J114" s="36">
        <v>23</v>
      </c>
      <c r="K114" s="43">
        <v>16.976974999999999</v>
      </c>
      <c r="L114" s="7" t="s">
        <v>15</v>
      </c>
      <c r="M114" s="37">
        <f t="shared" si="224"/>
        <v>0.30059211956652576</v>
      </c>
      <c r="N114" s="40">
        <f t="shared" si="225"/>
        <v>5.1031448990779182</v>
      </c>
      <c r="O114" s="87">
        <v>0.17671458676442586</v>
      </c>
      <c r="P114" s="34">
        <v>0.3</v>
      </c>
      <c r="Q114" s="41">
        <f t="shared" si="226"/>
        <v>0.21041448369656801</v>
      </c>
      <c r="R114" s="41">
        <f t="shared" si="227"/>
        <v>0.1237002107350981</v>
      </c>
      <c r="S114" s="41">
        <f t="shared" si="230"/>
        <v>9.0177635869957723E-2</v>
      </c>
      <c r="T114" s="41">
        <f t="shared" si="231"/>
        <v>1.5309434697233755</v>
      </c>
      <c r="V114" s="11">
        <f t="shared" ref="V114:X118" si="356">B114/$H114</f>
        <v>0</v>
      </c>
      <c r="W114" s="11">
        <f t="shared" si="356"/>
        <v>0</v>
      </c>
      <c r="X114" s="11">
        <f t="shared" si="356"/>
        <v>0.30059211956652576</v>
      </c>
      <c r="Y114" s="11">
        <f t="shared" si="228"/>
        <v>0.30059211956652576</v>
      </c>
      <c r="Z114" s="11">
        <f>$K$114*Y114</f>
        <v>5.1031448990779182</v>
      </c>
      <c r="AD114" s="34">
        <v>0.3</v>
      </c>
      <c r="AE114" s="35">
        <f t="shared" si="232"/>
        <v>0</v>
      </c>
      <c r="AF114" s="35">
        <f t="shared" si="233"/>
        <v>0</v>
      </c>
      <c r="AG114" s="35">
        <f t="shared" si="234"/>
        <v>1.5309434697233755</v>
      </c>
      <c r="AH114" s="11">
        <f t="shared" si="235"/>
        <v>1.5309434697233755</v>
      </c>
    </row>
    <row r="115" spans="1:34" x14ac:dyDescent="0.3">
      <c r="A115" s="7" t="s">
        <v>18</v>
      </c>
      <c r="B115" s="3"/>
      <c r="C115" s="3"/>
      <c r="D115" s="3">
        <v>3.5268851656513986E-2</v>
      </c>
      <c r="E115" s="3">
        <v>3.5268851656513986E-2</v>
      </c>
      <c r="G115">
        <v>3</v>
      </c>
      <c r="H115">
        <f>G115*0.1</f>
        <v>0.30000000000000004</v>
      </c>
      <c r="J115" s="36">
        <v>23</v>
      </c>
      <c r="K115" s="43">
        <v>16.976974999999999</v>
      </c>
      <c r="L115" s="7" t="s">
        <v>18</v>
      </c>
      <c r="M115" s="37">
        <f t="shared" si="224"/>
        <v>0.11756283885504661</v>
      </c>
      <c r="N115" s="40">
        <f t="shared" si="225"/>
        <v>1.9958613761711548</v>
      </c>
      <c r="O115" s="87">
        <v>6.5449846949787338E-2</v>
      </c>
      <c r="P115" s="34">
        <v>0.3</v>
      </c>
      <c r="Q115" s="41">
        <f t="shared" si="226"/>
        <v>8.229398719853262E-2</v>
      </c>
      <c r="R115" s="41">
        <f t="shared" si="227"/>
        <v>4.5814892864851131E-2</v>
      </c>
      <c r="S115" s="41">
        <f t="shared" si="230"/>
        <v>3.5268851656513979E-2</v>
      </c>
      <c r="T115" s="41">
        <f t="shared" si="231"/>
        <v>0.59875841285134634</v>
      </c>
      <c r="V115" s="11">
        <f t="shared" si="356"/>
        <v>0</v>
      </c>
      <c r="W115" s="11">
        <f t="shared" si="356"/>
        <v>0</v>
      </c>
      <c r="X115" s="11">
        <f t="shared" si="356"/>
        <v>0.11756283885504661</v>
      </c>
      <c r="Y115" s="11">
        <f t="shared" si="228"/>
        <v>0.11756283885504661</v>
      </c>
      <c r="Z115" s="11">
        <f t="shared" ref="Z115:Z118" si="357">$K$114*Y115</f>
        <v>1.9958613761711548</v>
      </c>
      <c r="AD115" s="34">
        <v>0.3</v>
      </c>
      <c r="AE115" s="35">
        <f t="shared" si="232"/>
        <v>0</v>
      </c>
      <c r="AF115" s="35">
        <f t="shared" si="233"/>
        <v>0</v>
      </c>
      <c r="AG115" s="35">
        <f t="shared" si="234"/>
        <v>0.59875841285134634</v>
      </c>
      <c r="AH115" s="11">
        <f t="shared" si="235"/>
        <v>0.59875841285134634</v>
      </c>
    </row>
    <row r="116" spans="1:34" x14ac:dyDescent="0.3">
      <c r="A116" s="7" t="s">
        <v>16</v>
      </c>
      <c r="B116" s="3"/>
      <c r="C116" s="3"/>
      <c r="D116" s="3">
        <v>0.4246145112815442</v>
      </c>
      <c r="E116" s="3">
        <v>0.4246145112815442</v>
      </c>
      <c r="G116">
        <v>3</v>
      </c>
      <c r="H116">
        <f>G116*0.1</f>
        <v>0.30000000000000004</v>
      </c>
      <c r="J116" s="36">
        <v>23</v>
      </c>
      <c r="K116" s="43">
        <v>16.976974999999999</v>
      </c>
      <c r="L116" s="7" t="s">
        <v>16</v>
      </c>
      <c r="M116" s="37">
        <f t="shared" si="224"/>
        <v>1.4153817042718138</v>
      </c>
      <c r="N116" s="40">
        <f t="shared" si="225"/>
        <v>24.028899808879974</v>
      </c>
      <c r="O116" s="87">
        <v>0.24870941840919189</v>
      </c>
      <c r="P116" s="34">
        <v>0.3</v>
      </c>
      <c r="Q116" s="41">
        <f t="shared" si="226"/>
        <v>0.99076719299026961</v>
      </c>
      <c r="R116" s="41">
        <f t="shared" si="227"/>
        <v>0.17409659288643431</v>
      </c>
      <c r="S116" s="41">
        <f t="shared" si="230"/>
        <v>0.42461451128154409</v>
      </c>
      <c r="T116" s="41">
        <f t="shared" si="231"/>
        <v>7.2086699426639917</v>
      </c>
      <c r="V116" s="11">
        <f t="shared" si="356"/>
        <v>0</v>
      </c>
      <c r="W116" s="11">
        <f t="shared" si="356"/>
        <v>0</v>
      </c>
      <c r="X116" s="11">
        <f t="shared" si="356"/>
        <v>1.4153817042718138</v>
      </c>
      <c r="Y116" s="11">
        <f t="shared" si="228"/>
        <v>1.4153817042718138</v>
      </c>
      <c r="Z116" s="11">
        <f t="shared" si="357"/>
        <v>24.028899808879974</v>
      </c>
      <c r="AD116" s="34">
        <v>0.3</v>
      </c>
      <c r="AE116" s="35">
        <f t="shared" si="232"/>
        <v>0</v>
      </c>
      <c r="AF116" s="35">
        <f t="shared" si="233"/>
        <v>0</v>
      </c>
      <c r="AG116" s="35">
        <f t="shared" si="234"/>
        <v>7.2086699426639917</v>
      </c>
      <c r="AH116" s="11">
        <f t="shared" si="235"/>
        <v>7.2086699426639917</v>
      </c>
    </row>
    <row r="117" spans="1:34" x14ac:dyDescent="0.3">
      <c r="A117" s="7" t="s">
        <v>14</v>
      </c>
      <c r="B117" s="3"/>
      <c r="C117" s="3"/>
      <c r="D117" s="3">
        <v>1.0913509283311354E-2</v>
      </c>
      <c r="E117" s="3">
        <v>1.0913509283311354E-2</v>
      </c>
      <c r="G117">
        <v>3</v>
      </c>
      <c r="H117">
        <f>G117*0.1</f>
        <v>0.30000000000000004</v>
      </c>
      <c r="J117" s="36">
        <v>23</v>
      </c>
      <c r="K117" s="43">
        <v>16.976974999999999</v>
      </c>
      <c r="L117" s="7" t="s">
        <v>14</v>
      </c>
      <c r="M117" s="37">
        <f t="shared" si="224"/>
        <v>3.6378364277704509E-2</v>
      </c>
      <c r="N117" s="40">
        <f t="shared" si="225"/>
        <v>0.61759458088348251</v>
      </c>
      <c r="O117" s="87">
        <v>1.9634954084936207E-2</v>
      </c>
      <c r="P117" s="34">
        <v>0.3</v>
      </c>
      <c r="Q117" s="41">
        <f t="shared" si="226"/>
        <v>2.5464854994393153E-2</v>
      </c>
      <c r="R117" s="41">
        <f t="shared" si="227"/>
        <v>1.3744467859455343E-2</v>
      </c>
      <c r="S117" s="41">
        <f t="shared" si="230"/>
        <v>1.0913509283311352E-2</v>
      </c>
      <c r="T117" s="41">
        <f t="shared" si="231"/>
        <v>0.18527837426504473</v>
      </c>
      <c r="V117" s="11">
        <f t="shared" si="356"/>
        <v>0</v>
      </c>
      <c r="W117" s="11">
        <f t="shared" si="356"/>
        <v>0</v>
      </c>
      <c r="X117" s="11">
        <f t="shared" si="356"/>
        <v>3.6378364277704509E-2</v>
      </c>
      <c r="Y117" s="11">
        <f t="shared" si="228"/>
        <v>3.6378364277704509E-2</v>
      </c>
      <c r="Z117" s="11">
        <f t="shared" si="357"/>
        <v>0.61759458088348251</v>
      </c>
      <c r="AD117" s="34">
        <v>0.3</v>
      </c>
      <c r="AE117" s="35">
        <f t="shared" si="232"/>
        <v>0</v>
      </c>
      <c r="AF117" s="35">
        <f t="shared" si="233"/>
        <v>0</v>
      </c>
      <c r="AG117" s="35">
        <f t="shared" si="234"/>
        <v>0.18527837426504473</v>
      </c>
      <c r="AH117" s="11">
        <f t="shared" si="235"/>
        <v>0.18527837426504473</v>
      </c>
    </row>
    <row r="118" spans="1:34" x14ac:dyDescent="0.3">
      <c r="A118" s="7" t="s">
        <v>12</v>
      </c>
      <c r="B118" s="3">
        <v>0.29602420983049954</v>
      </c>
      <c r="C118" s="3"/>
      <c r="D118" s="3">
        <v>4.7712130916848533E-2</v>
      </c>
      <c r="E118" s="3">
        <v>0.34373634074734805</v>
      </c>
      <c r="G118">
        <v>3</v>
      </c>
      <c r="H118">
        <f>G118*0.1</f>
        <v>0.30000000000000004</v>
      </c>
      <c r="J118" s="36">
        <v>23</v>
      </c>
      <c r="K118" s="43">
        <v>16.976974999999999</v>
      </c>
      <c r="L118" s="7" t="s">
        <v>12</v>
      </c>
      <c r="M118" s="37">
        <f t="shared" si="224"/>
        <v>1.1457878024911601</v>
      </c>
      <c r="N118" s="40">
        <f t="shared" si="225"/>
        <v>19.452010878197363</v>
      </c>
      <c r="O118" s="87">
        <v>0.41887902047863906</v>
      </c>
      <c r="P118" s="34">
        <v>0.3</v>
      </c>
      <c r="Q118" s="41">
        <f t="shared" si="226"/>
        <v>0.80205146174381203</v>
      </c>
      <c r="R118" s="41">
        <f t="shared" si="227"/>
        <v>0.29321531433504733</v>
      </c>
      <c r="S118" s="41">
        <f t="shared" si="230"/>
        <v>0.34373634074734799</v>
      </c>
      <c r="T118" s="41">
        <f t="shared" si="231"/>
        <v>5.8356032634592081</v>
      </c>
      <c r="V118" s="11">
        <f t="shared" si="356"/>
        <v>0.98674736610166502</v>
      </c>
      <c r="W118" s="11">
        <f t="shared" si="356"/>
        <v>0</v>
      </c>
      <c r="X118" s="11">
        <f t="shared" si="356"/>
        <v>0.15904043638949508</v>
      </c>
      <c r="Y118" s="11">
        <f t="shared" si="228"/>
        <v>1.1457878024911601</v>
      </c>
      <c r="Z118" s="11">
        <f t="shared" si="357"/>
        <v>19.452010878197363</v>
      </c>
      <c r="AD118" s="34">
        <v>0.3</v>
      </c>
      <c r="AE118" s="35">
        <f t="shared" si="232"/>
        <v>5.0255956096871435</v>
      </c>
      <c r="AF118" s="35">
        <f t="shared" si="233"/>
        <v>0</v>
      </c>
      <c r="AG118" s="35">
        <f t="shared" si="234"/>
        <v>0.81000765377206452</v>
      </c>
      <c r="AH118" s="11">
        <f t="shared" si="235"/>
        <v>5.8356032634592081</v>
      </c>
    </row>
    <row r="119" spans="1:34" x14ac:dyDescent="0.3">
      <c r="A119" s="6">
        <v>24</v>
      </c>
      <c r="B119" s="3">
        <v>1.332108944237248</v>
      </c>
      <c r="C119" s="3"/>
      <c r="D119" s="3">
        <v>1.2866905324117153</v>
      </c>
      <c r="E119" s="3">
        <v>2.6187994766489631</v>
      </c>
      <c r="J119" s="36"/>
      <c r="K119" s="38"/>
      <c r="L119" s="27">
        <v>24</v>
      </c>
      <c r="M119" s="46">
        <f>SUM(M114:M118)</f>
        <v>3.0157028294622505</v>
      </c>
      <c r="N119" s="46">
        <f t="shared" ref="N119:T119" si="358">SUM(N114:N118)</f>
        <v>51.197511543209892</v>
      </c>
      <c r="O119" s="88">
        <f t="shared" si="358"/>
        <v>0.92938782668698039</v>
      </c>
      <c r="P119" s="46"/>
      <c r="Q119" s="46">
        <f t="shared" si="358"/>
        <v>2.1109919806235755</v>
      </c>
      <c r="R119" s="46">
        <f t="shared" si="358"/>
        <v>0.65057147868088627</v>
      </c>
      <c r="S119" s="46">
        <f t="shared" si="358"/>
        <v>0.90471084883867525</v>
      </c>
      <c r="T119" s="46">
        <f t="shared" si="358"/>
        <v>15.359253462962965</v>
      </c>
      <c r="U119" s="46">
        <f t="shared" ref="U119" si="359">SUM(U114:U118)</f>
        <v>0</v>
      </c>
      <c r="V119" s="46">
        <f t="shared" ref="V119" si="360">SUM(V114:V118)</f>
        <v>0.98674736610166502</v>
      </c>
      <c r="W119" s="46">
        <f t="shared" ref="W119" si="361">SUM(W114:W118)</f>
        <v>0</v>
      </c>
      <c r="X119" s="46">
        <f t="shared" ref="X119" si="362">SUM(X114:X118)</f>
        <v>2.0289554633605857</v>
      </c>
      <c r="Y119" s="46">
        <f t="shared" ref="Y119" si="363">SUM(Y114:Y118)</f>
        <v>3.0157028294622505</v>
      </c>
      <c r="Z119" s="46">
        <f t="shared" ref="Z119" si="364">SUM(Z114:Z118)</f>
        <v>51.197511543209892</v>
      </c>
      <c r="AA119" s="46">
        <f t="shared" ref="AA119" si="365">SUM(AA114:AA118)</f>
        <v>0</v>
      </c>
      <c r="AB119" s="46">
        <f t="shared" ref="AB119" si="366">SUM(AB114:AB118)</f>
        <v>0</v>
      </c>
      <c r="AC119" s="46">
        <f t="shared" ref="AC119" si="367">SUM(AC114:AC118)</f>
        <v>0</v>
      </c>
      <c r="AD119" s="46">
        <f t="shared" ref="AD119" si="368">SUM(AD114:AD118)</f>
        <v>1.5</v>
      </c>
      <c r="AE119" s="46">
        <f t="shared" ref="AE119" si="369">SUM(AE114:AE118)</f>
        <v>5.0255956096871435</v>
      </c>
      <c r="AF119" s="46">
        <f t="shared" ref="AF119" si="370">SUM(AF114:AF118)</f>
        <v>0</v>
      </c>
      <c r="AG119" s="46">
        <f t="shared" ref="AG119" si="371">SUM(AG114:AG118)</f>
        <v>10.333657853275822</v>
      </c>
      <c r="AH119" s="46">
        <f t="shared" ref="AH119" si="372">SUM(AH114:AH118)</f>
        <v>15.359253462962965</v>
      </c>
    </row>
    <row r="120" spans="1:34" x14ac:dyDescent="0.3">
      <c r="A120" s="7" t="s">
        <v>15</v>
      </c>
      <c r="B120" s="3"/>
      <c r="C120" s="3"/>
      <c r="D120" s="3">
        <v>2.1827018566622704E-2</v>
      </c>
      <c r="E120" s="3">
        <v>2.1827018566622704E-2</v>
      </c>
      <c r="G120">
        <v>2</v>
      </c>
      <c r="H120">
        <f t="shared" ref="H120:H125" si="373">G120*0.1</f>
        <v>0.2</v>
      </c>
      <c r="J120" s="36">
        <v>24</v>
      </c>
      <c r="K120" s="43">
        <v>13.191224</v>
      </c>
      <c r="L120" s="7" t="s">
        <v>15</v>
      </c>
      <c r="M120" s="37">
        <f t="shared" si="224"/>
        <v>0.10913509283311351</v>
      </c>
      <c r="N120" s="40">
        <f t="shared" si="225"/>
        <v>1.4396254558223949</v>
      </c>
      <c r="O120" s="87">
        <v>5.8904862254808614E-2</v>
      </c>
      <c r="P120" s="34">
        <v>0.3</v>
      </c>
      <c r="Q120" s="41">
        <f t="shared" si="226"/>
        <v>7.6394564983179453E-2</v>
      </c>
      <c r="R120" s="41">
        <f t="shared" si="227"/>
        <v>4.123340357836603E-2</v>
      </c>
      <c r="S120" s="41">
        <f t="shared" si="230"/>
        <v>3.2740527849934052E-2</v>
      </c>
      <c r="T120" s="41">
        <f t="shared" si="231"/>
        <v>0.43188763674671848</v>
      </c>
      <c r="V120" s="11">
        <f t="shared" ref="V120:X125" si="374">B120/$H120</f>
        <v>0</v>
      </c>
      <c r="W120" s="11">
        <f t="shared" si="374"/>
        <v>0</v>
      </c>
      <c r="X120" s="11">
        <f t="shared" si="374"/>
        <v>0.10913509283311351</v>
      </c>
      <c r="Y120" s="11">
        <f t="shared" si="228"/>
        <v>0.10913509283311351</v>
      </c>
      <c r="Z120" s="11">
        <f>$K$120*Y120</f>
        <v>1.4396254558223949</v>
      </c>
      <c r="AD120" s="34">
        <v>0.3</v>
      </c>
      <c r="AE120" s="35">
        <f t="shared" si="232"/>
        <v>0</v>
      </c>
      <c r="AF120" s="35">
        <f t="shared" si="233"/>
        <v>0</v>
      </c>
      <c r="AG120" s="35">
        <f t="shared" si="234"/>
        <v>0.43188763674671848</v>
      </c>
      <c r="AH120" s="11">
        <f t="shared" si="235"/>
        <v>0.43188763674671848</v>
      </c>
    </row>
    <row r="121" spans="1:34" x14ac:dyDescent="0.3">
      <c r="A121" s="7" t="s">
        <v>21</v>
      </c>
      <c r="B121" s="3"/>
      <c r="C121" s="3"/>
      <c r="D121" s="3">
        <v>1.4551345711081805E-2</v>
      </c>
      <c r="E121" s="3">
        <v>1.4551345711081805E-2</v>
      </c>
      <c r="G121">
        <v>2</v>
      </c>
      <c r="H121">
        <f t="shared" si="373"/>
        <v>0.2</v>
      </c>
      <c r="J121" s="36">
        <v>24</v>
      </c>
      <c r="K121" s="43">
        <v>13.191224</v>
      </c>
      <c r="L121" s="7" t="s">
        <v>21</v>
      </c>
      <c r="M121" s="37">
        <f t="shared" si="224"/>
        <v>7.2756728555409017E-2</v>
      </c>
      <c r="N121" s="40">
        <f t="shared" si="225"/>
        <v>0.95975030388159677</v>
      </c>
      <c r="O121" s="87">
        <v>3.9269908169872414E-2</v>
      </c>
      <c r="P121" s="34">
        <v>0.3</v>
      </c>
      <c r="Q121" s="41">
        <f t="shared" si="226"/>
        <v>5.0929709988786306E-2</v>
      </c>
      <c r="R121" s="41">
        <f t="shared" si="227"/>
        <v>2.7488935718910687E-2</v>
      </c>
      <c r="S121" s="41">
        <f t="shared" si="230"/>
        <v>2.1827018566622704E-2</v>
      </c>
      <c r="T121" s="41">
        <f t="shared" si="231"/>
        <v>0.28792509116447901</v>
      </c>
      <c r="V121" s="11">
        <f t="shared" si="374"/>
        <v>0</v>
      </c>
      <c r="W121" s="11">
        <f t="shared" si="374"/>
        <v>0</v>
      </c>
      <c r="X121" s="11">
        <f t="shared" si="374"/>
        <v>7.2756728555409017E-2</v>
      </c>
      <c r="Y121" s="11">
        <f t="shared" si="228"/>
        <v>7.2756728555409017E-2</v>
      </c>
      <c r="Z121" s="11">
        <f t="shared" ref="Z121:Z125" si="375">$K$120*Y121</f>
        <v>0.95975030388159677</v>
      </c>
      <c r="AD121" s="34">
        <v>0.3</v>
      </c>
      <c r="AE121" s="35">
        <f t="shared" si="232"/>
        <v>0</v>
      </c>
      <c r="AF121" s="35">
        <f t="shared" si="233"/>
        <v>0</v>
      </c>
      <c r="AG121" s="35">
        <f t="shared" si="234"/>
        <v>0.28792509116447901</v>
      </c>
      <c r="AH121" s="11">
        <f t="shared" si="235"/>
        <v>0.28792509116447901</v>
      </c>
    </row>
    <row r="122" spans="1:34" x14ac:dyDescent="0.3">
      <c r="A122" s="7" t="s">
        <v>18</v>
      </c>
      <c r="B122" s="3"/>
      <c r="C122" s="3"/>
      <c r="D122" s="3">
        <v>0.32927701689306332</v>
      </c>
      <c r="E122" s="3">
        <v>0.32927701689306332</v>
      </c>
      <c r="G122">
        <v>2</v>
      </c>
      <c r="H122">
        <f t="shared" si="373"/>
        <v>0.2</v>
      </c>
      <c r="J122" s="36">
        <v>24</v>
      </c>
      <c r="K122" s="43">
        <v>13.191224</v>
      </c>
      <c r="L122" s="7" t="s">
        <v>18</v>
      </c>
      <c r="M122" s="37">
        <f t="shared" si="224"/>
        <v>1.6463850844653165</v>
      </c>
      <c r="N122" s="40">
        <f t="shared" si="225"/>
        <v>21.71783443944091</v>
      </c>
      <c r="O122" s="87">
        <v>0.60868357663302253</v>
      </c>
      <c r="P122" s="34">
        <v>0.3</v>
      </c>
      <c r="Q122" s="41">
        <f t="shared" si="226"/>
        <v>1.1524695591257215</v>
      </c>
      <c r="R122" s="41">
        <f t="shared" si="227"/>
        <v>0.42607850364311572</v>
      </c>
      <c r="S122" s="41">
        <f t="shared" si="230"/>
        <v>0.49391552533959493</v>
      </c>
      <c r="T122" s="41">
        <f t="shared" si="231"/>
        <v>6.5153503318322725</v>
      </c>
      <c r="V122" s="11">
        <f t="shared" si="374"/>
        <v>0</v>
      </c>
      <c r="W122" s="11">
        <f t="shared" si="374"/>
        <v>0</v>
      </c>
      <c r="X122" s="11">
        <f t="shared" si="374"/>
        <v>1.6463850844653165</v>
      </c>
      <c r="Y122" s="11">
        <f t="shared" si="228"/>
        <v>1.6463850844653165</v>
      </c>
      <c r="Z122" s="11">
        <f t="shared" si="375"/>
        <v>21.71783443944091</v>
      </c>
      <c r="AD122" s="34">
        <v>0.3</v>
      </c>
      <c r="AE122" s="35">
        <f t="shared" si="232"/>
        <v>0</v>
      </c>
      <c r="AF122" s="35">
        <f t="shared" si="233"/>
        <v>0</v>
      </c>
      <c r="AG122" s="35">
        <f t="shared" si="234"/>
        <v>6.5153503318322725</v>
      </c>
      <c r="AH122" s="11">
        <f t="shared" si="235"/>
        <v>6.5153503318322725</v>
      </c>
    </row>
    <row r="123" spans="1:34" x14ac:dyDescent="0.3">
      <c r="A123" s="7" t="s">
        <v>16</v>
      </c>
      <c r="B123" s="3"/>
      <c r="C123" s="3"/>
      <c r="D123" s="3">
        <v>0.75404269303197757</v>
      </c>
      <c r="E123" s="3">
        <v>0.75404269303197757</v>
      </c>
      <c r="G123">
        <v>2</v>
      </c>
      <c r="H123">
        <f t="shared" si="373"/>
        <v>0.2</v>
      </c>
      <c r="J123" s="36">
        <v>24</v>
      </c>
      <c r="K123" s="43">
        <v>13.191224</v>
      </c>
      <c r="L123" s="7" t="s">
        <v>16</v>
      </c>
      <c r="M123" s="37">
        <f t="shared" si="224"/>
        <v>3.7702134651598875</v>
      </c>
      <c r="N123" s="40">
        <f t="shared" si="225"/>
        <v>49.733730346740273</v>
      </c>
      <c r="O123" s="87">
        <v>0.53014376029327759</v>
      </c>
      <c r="P123" s="34">
        <v>0.3</v>
      </c>
      <c r="Q123" s="41">
        <f t="shared" si="226"/>
        <v>2.639149425611921</v>
      </c>
      <c r="R123" s="41">
        <f t="shared" si="227"/>
        <v>0.37110063220529427</v>
      </c>
      <c r="S123" s="41">
        <f t="shared" si="230"/>
        <v>1.1310640395479663</v>
      </c>
      <c r="T123" s="41">
        <f t="shared" si="231"/>
        <v>14.920119104022083</v>
      </c>
      <c r="V123" s="11">
        <f t="shared" si="374"/>
        <v>0</v>
      </c>
      <c r="W123" s="11">
        <f t="shared" si="374"/>
        <v>0</v>
      </c>
      <c r="X123" s="11">
        <f t="shared" si="374"/>
        <v>3.7702134651598875</v>
      </c>
      <c r="Y123" s="11">
        <f t="shared" si="228"/>
        <v>3.7702134651598875</v>
      </c>
      <c r="Z123" s="11">
        <f t="shared" si="375"/>
        <v>49.733730346740273</v>
      </c>
      <c r="AD123" s="34">
        <v>0.3</v>
      </c>
      <c r="AE123" s="35">
        <f t="shared" si="232"/>
        <v>0</v>
      </c>
      <c r="AF123" s="35">
        <f t="shared" si="233"/>
        <v>0</v>
      </c>
      <c r="AG123" s="35">
        <f t="shared" si="234"/>
        <v>14.920119104022083</v>
      </c>
      <c r="AH123" s="11">
        <f t="shared" si="235"/>
        <v>14.920119104022083</v>
      </c>
    </row>
    <row r="124" spans="1:34" x14ac:dyDescent="0.3">
      <c r="A124" s="7" t="s">
        <v>14</v>
      </c>
      <c r="B124" s="3"/>
      <c r="C124" s="3"/>
      <c r="D124" s="3">
        <v>2.1827018566622704E-2</v>
      </c>
      <c r="E124" s="3">
        <v>2.1827018566622704E-2</v>
      </c>
      <c r="G124">
        <v>2</v>
      </c>
      <c r="H124">
        <f t="shared" si="373"/>
        <v>0.2</v>
      </c>
      <c r="J124" s="36">
        <v>24</v>
      </c>
      <c r="K124" s="43">
        <v>13.191224</v>
      </c>
      <c r="L124" s="7" t="s">
        <v>14</v>
      </c>
      <c r="M124" s="37">
        <f t="shared" si="224"/>
        <v>0.10913509283311351</v>
      </c>
      <c r="N124" s="40">
        <f t="shared" si="225"/>
        <v>1.4396254558223949</v>
      </c>
      <c r="O124" s="87">
        <v>5.8904862254808614E-2</v>
      </c>
      <c r="P124" s="34">
        <v>0.3</v>
      </c>
      <c r="Q124" s="41">
        <f t="shared" si="226"/>
        <v>7.6394564983179453E-2</v>
      </c>
      <c r="R124" s="41">
        <f t="shared" si="227"/>
        <v>4.123340357836603E-2</v>
      </c>
      <c r="S124" s="41">
        <f t="shared" si="230"/>
        <v>3.2740527849934052E-2</v>
      </c>
      <c r="T124" s="41">
        <f t="shared" si="231"/>
        <v>0.43188763674671848</v>
      </c>
      <c r="V124" s="11">
        <f t="shared" si="374"/>
        <v>0</v>
      </c>
      <c r="W124" s="11">
        <f t="shared" si="374"/>
        <v>0</v>
      </c>
      <c r="X124" s="11">
        <f t="shared" si="374"/>
        <v>0.10913509283311351</v>
      </c>
      <c r="Y124" s="11">
        <f t="shared" si="228"/>
        <v>0.10913509283311351</v>
      </c>
      <c r="Z124" s="11">
        <f t="shared" si="375"/>
        <v>1.4396254558223949</v>
      </c>
      <c r="AD124" s="34">
        <v>0.3</v>
      </c>
      <c r="AE124" s="35">
        <f t="shared" si="232"/>
        <v>0</v>
      </c>
      <c r="AF124" s="35">
        <f t="shared" si="233"/>
        <v>0</v>
      </c>
      <c r="AG124" s="35">
        <f t="shared" si="234"/>
        <v>0.43188763674671848</v>
      </c>
      <c r="AH124" s="11">
        <f t="shared" si="235"/>
        <v>0.43188763674671848</v>
      </c>
    </row>
    <row r="125" spans="1:34" x14ac:dyDescent="0.3">
      <c r="A125" s="7" t="s">
        <v>12</v>
      </c>
      <c r="B125" s="3">
        <v>1.332108944237248</v>
      </c>
      <c r="C125" s="3"/>
      <c r="D125" s="3">
        <v>0.14516543964234718</v>
      </c>
      <c r="E125" s="3">
        <v>1.4772743838795952</v>
      </c>
      <c r="G125">
        <v>2</v>
      </c>
      <c r="H125">
        <f t="shared" si="373"/>
        <v>0.2</v>
      </c>
      <c r="J125" s="36">
        <v>24</v>
      </c>
      <c r="K125" s="43">
        <v>13.191224</v>
      </c>
      <c r="L125" s="7" t="s">
        <v>12</v>
      </c>
      <c r="M125" s="37">
        <f t="shared" si="224"/>
        <v>7.3863719193979751</v>
      </c>
      <c r="N125" s="40">
        <f t="shared" si="225"/>
        <v>97.43528653608864</v>
      </c>
      <c r="O125" s="87">
        <v>2.6310838473814511</v>
      </c>
      <c r="P125" s="34">
        <v>0.3</v>
      </c>
      <c r="Q125" s="41">
        <f t="shared" si="226"/>
        <v>5.1704603435785819</v>
      </c>
      <c r="R125" s="41">
        <f t="shared" si="227"/>
        <v>1.8417586931670156</v>
      </c>
      <c r="S125" s="41">
        <f t="shared" si="230"/>
        <v>2.2159115758193924</v>
      </c>
      <c r="T125" s="41">
        <f t="shared" si="231"/>
        <v>29.230585960826588</v>
      </c>
      <c r="V125" s="11">
        <f t="shared" si="374"/>
        <v>6.6605447211862394</v>
      </c>
      <c r="W125" s="11">
        <f t="shared" si="374"/>
        <v>0</v>
      </c>
      <c r="X125" s="11">
        <f t="shared" si="374"/>
        <v>0.72582719821173591</v>
      </c>
      <c r="Y125" s="11">
        <f t="shared" si="228"/>
        <v>7.3863719193979751</v>
      </c>
      <c r="Z125" s="11">
        <f t="shared" si="375"/>
        <v>97.43528653608864</v>
      </c>
      <c r="AD125" s="34">
        <v>0.3</v>
      </c>
      <c r="AE125" s="35">
        <f t="shared" si="232"/>
        <v>26.358221213755566</v>
      </c>
      <c r="AF125" s="35">
        <f t="shared" si="233"/>
        <v>0</v>
      </c>
      <c r="AG125" s="35">
        <f t="shared" si="234"/>
        <v>2.8723647470710225</v>
      </c>
      <c r="AH125" s="11">
        <f t="shared" si="235"/>
        <v>29.230585960826588</v>
      </c>
    </row>
    <row r="126" spans="1:34" x14ac:dyDescent="0.3">
      <c r="A126" s="6">
        <v>26</v>
      </c>
      <c r="B126" s="3">
        <v>1.7761452589829976</v>
      </c>
      <c r="C126" s="3"/>
      <c r="D126" s="3">
        <v>1.3009803714057917</v>
      </c>
      <c r="E126" s="3">
        <v>3.0771256303887893</v>
      </c>
      <c r="J126" s="36"/>
      <c r="K126" s="38"/>
      <c r="L126" s="27">
        <v>26</v>
      </c>
      <c r="M126" s="46">
        <f>SUM(M120:M125)</f>
        <v>13.093997383244815</v>
      </c>
      <c r="N126" s="46">
        <f t="shared" ref="N126:T126" si="376">SUM(N120:N125)</f>
        <v>172.72585253779621</v>
      </c>
      <c r="O126" s="88">
        <f t="shared" si="376"/>
        <v>3.9269908169872405</v>
      </c>
      <c r="P126" s="46"/>
      <c r="Q126" s="46">
        <f t="shared" si="376"/>
        <v>9.165798168271369</v>
      </c>
      <c r="R126" s="46">
        <f t="shared" si="376"/>
        <v>2.7488935718910685</v>
      </c>
      <c r="S126" s="46">
        <f t="shared" si="376"/>
        <v>3.9281992149734446</v>
      </c>
      <c r="T126" s="46">
        <f t="shared" si="376"/>
        <v>51.817755761338859</v>
      </c>
      <c r="U126" s="46">
        <f t="shared" ref="U126" si="377">SUM(U120:U125)</f>
        <v>0</v>
      </c>
      <c r="V126" s="46">
        <f t="shared" ref="V126" si="378">SUM(V120:V125)</f>
        <v>6.6605447211862394</v>
      </c>
      <c r="W126" s="46">
        <f t="shared" ref="W126" si="379">SUM(W120:W125)</f>
        <v>0</v>
      </c>
      <c r="X126" s="46">
        <f t="shared" ref="X126" si="380">SUM(X120:X125)</f>
        <v>6.4334526620585759</v>
      </c>
      <c r="Y126" s="46">
        <f t="shared" ref="Y126" si="381">SUM(Y120:Y125)</f>
        <v>13.093997383244815</v>
      </c>
      <c r="Z126" s="46">
        <f t="shared" ref="Z126" si="382">SUM(Z120:Z125)</f>
        <v>172.72585253779621</v>
      </c>
      <c r="AA126" s="46">
        <f t="shared" ref="AA126" si="383">SUM(AA120:AA125)</f>
        <v>0</v>
      </c>
      <c r="AB126" s="46">
        <f t="shared" ref="AB126" si="384">SUM(AB120:AB125)</f>
        <v>0</v>
      </c>
      <c r="AC126" s="46">
        <f t="shared" ref="AC126" si="385">SUM(AC120:AC125)</f>
        <v>0</v>
      </c>
      <c r="AD126" s="46">
        <f t="shared" ref="AD126" si="386">SUM(AD120:AD125)</f>
        <v>1.8</v>
      </c>
      <c r="AE126" s="46">
        <f t="shared" ref="AE126" si="387">SUM(AE120:AE125)</f>
        <v>26.358221213755566</v>
      </c>
      <c r="AF126" s="46">
        <f t="shared" ref="AF126" si="388">SUM(AF120:AF125)</f>
        <v>0</v>
      </c>
      <c r="AG126" s="46">
        <f t="shared" ref="AG126" si="389">SUM(AG120:AG125)</f>
        <v>25.459534547583292</v>
      </c>
      <c r="AH126" s="46">
        <f t="shared" ref="AH126" si="390">SUM(AH120:AH125)</f>
        <v>51.817755761338859</v>
      </c>
    </row>
    <row r="127" spans="1:34" x14ac:dyDescent="0.3">
      <c r="A127" s="7" t="s">
        <v>15</v>
      </c>
      <c r="B127" s="3"/>
      <c r="C127" s="3"/>
      <c r="D127" s="3">
        <v>3.6378364277704502E-2</v>
      </c>
      <c r="E127" s="3">
        <v>3.6378364277704502E-2</v>
      </c>
      <c r="G127">
        <v>3</v>
      </c>
      <c r="H127">
        <f t="shared" ref="H127:H132" si="391">G127*0.1</f>
        <v>0.30000000000000004</v>
      </c>
      <c r="J127" s="36">
        <v>26</v>
      </c>
      <c r="K127" s="43">
        <v>21.754076000000001</v>
      </c>
      <c r="L127" s="7" t="s">
        <v>15</v>
      </c>
      <c r="M127" s="37">
        <f t="shared" si="224"/>
        <v>0.12126121425901498</v>
      </c>
      <c r="N127" s="40">
        <f t="shared" si="225"/>
        <v>2.637925670842896</v>
      </c>
      <c r="O127" s="87">
        <v>6.5449846949787338E-2</v>
      </c>
      <c r="P127" s="34">
        <v>0.3</v>
      </c>
      <c r="Q127" s="41">
        <f t="shared" si="226"/>
        <v>8.4882849981310488E-2</v>
      </c>
      <c r="R127" s="41">
        <f t="shared" si="227"/>
        <v>4.5814892864851131E-2</v>
      </c>
      <c r="S127" s="41">
        <f t="shared" si="230"/>
        <v>3.6378364277704495E-2</v>
      </c>
      <c r="T127" s="41">
        <f t="shared" si="231"/>
        <v>0.79137770125286877</v>
      </c>
      <c r="V127" s="11">
        <f t="shared" ref="V127:X132" si="392">B127/$H127</f>
        <v>0</v>
      </c>
      <c r="W127" s="11">
        <f t="shared" si="392"/>
        <v>0</v>
      </c>
      <c r="X127" s="11">
        <f t="shared" si="392"/>
        <v>0.12126121425901498</v>
      </c>
      <c r="Y127" s="11">
        <f t="shared" si="228"/>
        <v>0.12126121425901498</v>
      </c>
      <c r="Z127" s="11">
        <f>$K$127*Y127</f>
        <v>2.637925670842896</v>
      </c>
      <c r="AD127" s="34">
        <v>0.3</v>
      </c>
      <c r="AE127" s="35">
        <f t="shared" si="232"/>
        <v>0</v>
      </c>
      <c r="AF127" s="35">
        <f t="shared" si="233"/>
        <v>0</v>
      </c>
      <c r="AG127" s="35">
        <f t="shared" si="234"/>
        <v>0.79137770125286877</v>
      </c>
      <c r="AH127" s="11">
        <f t="shared" si="235"/>
        <v>0.79137770125286877</v>
      </c>
    </row>
    <row r="128" spans="1:34" x14ac:dyDescent="0.3">
      <c r="A128" s="7" t="s">
        <v>21</v>
      </c>
      <c r="B128" s="3"/>
      <c r="C128" s="3"/>
      <c r="D128" s="3">
        <v>2.1827018566622704E-2</v>
      </c>
      <c r="E128" s="3">
        <v>2.1827018566622704E-2</v>
      </c>
      <c r="G128">
        <v>3</v>
      </c>
      <c r="H128">
        <f t="shared" si="391"/>
        <v>0.30000000000000004</v>
      </c>
      <c r="J128" s="36">
        <v>26</v>
      </c>
      <c r="K128" s="43">
        <v>21.754076000000001</v>
      </c>
      <c r="L128" s="7" t="s">
        <v>21</v>
      </c>
      <c r="M128" s="37">
        <f t="shared" si="224"/>
        <v>7.2756728555409003E-2</v>
      </c>
      <c r="N128" s="40">
        <f t="shared" si="225"/>
        <v>1.5827554025057378</v>
      </c>
      <c r="O128" s="87">
        <v>3.9269908169872407E-2</v>
      </c>
      <c r="P128" s="34">
        <v>0.3</v>
      </c>
      <c r="Q128" s="41">
        <f t="shared" si="226"/>
        <v>5.0929709988786299E-2</v>
      </c>
      <c r="R128" s="41">
        <f t="shared" si="227"/>
        <v>2.7488935718910684E-2</v>
      </c>
      <c r="S128" s="41">
        <f t="shared" si="230"/>
        <v>2.18270185666227E-2</v>
      </c>
      <c r="T128" s="41">
        <f t="shared" si="231"/>
        <v>0.47482662075172133</v>
      </c>
      <c r="V128" s="11">
        <f t="shared" si="392"/>
        <v>0</v>
      </c>
      <c r="W128" s="11">
        <f t="shared" si="392"/>
        <v>0</v>
      </c>
      <c r="X128" s="11">
        <f t="shared" si="392"/>
        <v>7.2756728555409003E-2</v>
      </c>
      <c r="Y128" s="11">
        <f t="shared" si="228"/>
        <v>7.2756728555409003E-2</v>
      </c>
      <c r="Z128" s="11">
        <f t="shared" ref="Z128:Z132" si="393">$K$127*Y128</f>
        <v>1.5827554025057378</v>
      </c>
      <c r="AD128" s="34">
        <v>0.3</v>
      </c>
      <c r="AE128" s="35">
        <f t="shared" si="232"/>
        <v>0</v>
      </c>
      <c r="AF128" s="35">
        <f t="shared" si="233"/>
        <v>0</v>
      </c>
      <c r="AG128" s="35">
        <f t="shared" si="234"/>
        <v>0.47482662075172133</v>
      </c>
      <c r="AH128" s="11">
        <f t="shared" si="235"/>
        <v>0.47482662075172133</v>
      </c>
    </row>
    <row r="129" spans="1:34" x14ac:dyDescent="0.3">
      <c r="A129" s="7" t="s">
        <v>18</v>
      </c>
      <c r="B129" s="3"/>
      <c r="C129" s="3"/>
      <c r="D129" s="3">
        <v>0.58216707365493092</v>
      </c>
      <c r="E129" s="3">
        <v>0.58216707365493092</v>
      </c>
      <c r="G129">
        <v>3</v>
      </c>
      <c r="H129">
        <f t="shared" si="391"/>
        <v>0.30000000000000004</v>
      </c>
      <c r="J129" s="36">
        <v>26</v>
      </c>
      <c r="K129" s="43">
        <v>21.754076000000001</v>
      </c>
      <c r="L129" s="7" t="s">
        <v>18</v>
      </c>
      <c r="M129" s="37">
        <f t="shared" si="224"/>
        <v>1.9405569121831028</v>
      </c>
      <c r="N129" s="40">
        <f t="shared" si="225"/>
        <v>42.215022549956544</v>
      </c>
      <c r="O129" s="87">
        <v>0.71994831644766055</v>
      </c>
      <c r="P129" s="34">
        <v>0.3</v>
      </c>
      <c r="Q129" s="41">
        <f t="shared" si="226"/>
        <v>1.3583898385281719</v>
      </c>
      <c r="R129" s="41">
        <f t="shared" si="227"/>
        <v>0.50396382151336239</v>
      </c>
      <c r="S129" s="41">
        <f t="shared" si="230"/>
        <v>0.58216707365493081</v>
      </c>
      <c r="T129" s="41">
        <f t="shared" si="231"/>
        <v>12.664506764986964</v>
      </c>
      <c r="V129" s="11">
        <f t="shared" si="392"/>
        <v>0</v>
      </c>
      <c r="W129" s="11">
        <f t="shared" si="392"/>
        <v>0</v>
      </c>
      <c r="X129" s="11">
        <f t="shared" si="392"/>
        <v>1.9405569121831028</v>
      </c>
      <c r="Y129" s="11">
        <f t="shared" si="228"/>
        <v>1.9405569121831028</v>
      </c>
      <c r="Z129" s="11">
        <f t="shared" si="393"/>
        <v>42.215022549956544</v>
      </c>
      <c r="AD129" s="34">
        <v>0.3</v>
      </c>
      <c r="AE129" s="35">
        <f t="shared" si="232"/>
        <v>0</v>
      </c>
      <c r="AF129" s="35">
        <f t="shared" si="233"/>
        <v>0</v>
      </c>
      <c r="AG129" s="35">
        <f t="shared" si="234"/>
        <v>12.664506764986964</v>
      </c>
      <c r="AH129" s="11">
        <f t="shared" si="235"/>
        <v>12.664506764986964</v>
      </c>
    </row>
    <row r="130" spans="1:34" x14ac:dyDescent="0.3">
      <c r="A130" s="7" t="s">
        <v>16</v>
      </c>
      <c r="B130" s="3"/>
      <c r="C130" s="3"/>
      <c r="D130" s="3">
        <v>0.43659860603337258</v>
      </c>
      <c r="E130" s="3">
        <v>0.43659860603337258</v>
      </c>
      <c r="G130">
        <v>3</v>
      </c>
      <c r="H130">
        <f t="shared" si="391"/>
        <v>0.30000000000000004</v>
      </c>
      <c r="J130" s="36">
        <v>26</v>
      </c>
      <c r="K130" s="43">
        <v>21.754076000000001</v>
      </c>
      <c r="L130" s="7" t="s">
        <v>16</v>
      </c>
      <c r="M130" s="37">
        <f t="shared" si="224"/>
        <v>1.4553286867779085</v>
      </c>
      <c r="N130" s="40">
        <f t="shared" si="225"/>
        <v>31.65933085714682</v>
      </c>
      <c r="O130" s="87">
        <v>0.26179938779914941</v>
      </c>
      <c r="P130" s="34">
        <v>0.3</v>
      </c>
      <c r="Q130" s="41">
        <f t="shared" si="226"/>
        <v>1.0187300807445359</v>
      </c>
      <c r="R130" s="41">
        <f t="shared" si="227"/>
        <v>0.18325957145940458</v>
      </c>
      <c r="S130" s="41">
        <f t="shared" si="230"/>
        <v>0.43659860603337253</v>
      </c>
      <c r="T130" s="41">
        <f t="shared" si="231"/>
        <v>9.4977992571440453</v>
      </c>
      <c r="V130" s="11">
        <f t="shared" si="392"/>
        <v>0</v>
      </c>
      <c r="W130" s="11">
        <f t="shared" si="392"/>
        <v>0</v>
      </c>
      <c r="X130" s="11">
        <f t="shared" si="392"/>
        <v>1.4553286867779085</v>
      </c>
      <c r="Y130" s="11">
        <f t="shared" si="228"/>
        <v>1.4553286867779085</v>
      </c>
      <c r="Z130" s="11">
        <f t="shared" si="393"/>
        <v>31.65933085714682</v>
      </c>
      <c r="AD130" s="34">
        <v>0.3</v>
      </c>
      <c r="AE130" s="35">
        <f t="shared" si="232"/>
        <v>0</v>
      </c>
      <c r="AF130" s="35">
        <f t="shared" si="233"/>
        <v>0</v>
      </c>
      <c r="AG130" s="35">
        <f t="shared" si="234"/>
        <v>9.4977992571440453</v>
      </c>
      <c r="AH130" s="11">
        <f t="shared" si="235"/>
        <v>9.4977992571440453</v>
      </c>
    </row>
    <row r="131" spans="1:34" x14ac:dyDescent="0.3">
      <c r="A131" s="7" t="s">
        <v>14</v>
      </c>
      <c r="B131" s="3"/>
      <c r="C131" s="3"/>
      <c r="D131" s="3">
        <v>2.1827018566622704E-2</v>
      </c>
      <c r="E131" s="3">
        <v>2.1827018566622704E-2</v>
      </c>
      <c r="G131">
        <v>3</v>
      </c>
      <c r="H131">
        <f t="shared" si="391"/>
        <v>0.30000000000000004</v>
      </c>
      <c r="J131" s="36">
        <v>26</v>
      </c>
      <c r="K131" s="43">
        <v>21.754076000000001</v>
      </c>
      <c r="L131" s="7" t="s">
        <v>14</v>
      </c>
      <c r="M131" s="37">
        <f t="shared" si="224"/>
        <v>7.2756728555409003E-2</v>
      </c>
      <c r="N131" s="40">
        <f t="shared" si="225"/>
        <v>1.5827554025057378</v>
      </c>
      <c r="O131" s="87">
        <v>3.9269908169872407E-2</v>
      </c>
      <c r="P131" s="34">
        <v>0.3</v>
      </c>
      <c r="Q131" s="41">
        <f t="shared" si="226"/>
        <v>5.0929709988786299E-2</v>
      </c>
      <c r="R131" s="41">
        <f t="shared" si="227"/>
        <v>2.7488935718910684E-2</v>
      </c>
      <c r="S131" s="41">
        <f t="shared" si="230"/>
        <v>2.18270185666227E-2</v>
      </c>
      <c r="T131" s="41">
        <f t="shared" si="231"/>
        <v>0.47482662075172133</v>
      </c>
      <c r="V131" s="11">
        <f t="shared" si="392"/>
        <v>0</v>
      </c>
      <c r="W131" s="11">
        <f t="shared" si="392"/>
        <v>0</v>
      </c>
      <c r="X131" s="11">
        <f t="shared" si="392"/>
        <v>7.2756728555409003E-2</v>
      </c>
      <c r="Y131" s="11">
        <f t="shared" si="228"/>
        <v>7.2756728555409003E-2</v>
      </c>
      <c r="Z131" s="11">
        <f t="shared" si="393"/>
        <v>1.5827554025057378</v>
      </c>
      <c r="AD131" s="34">
        <v>0.3</v>
      </c>
      <c r="AE131" s="35">
        <f t="shared" si="232"/>
        <v>0</v>
      </c>
      <c r="AF131" s="35">
        <f t="shared" si="233"/>
        <v>0</v>
      </c>
      <c r="AG131" s="35">
        <f t="shared" si="234"/>
        <v>0.47482662075172133</v>
      </c>
      <c r="AH131" s="11">
        <f t="shared" si="235"/>
        <v>0.47482662075172133</v>
      </c>
    </row>
    <row r="132" spans="1:34" x14ac:dyDescent="0.3">
      <c r="A132" s="7" t="s">
        <v>12</v>
      </c>
      <c r="B132" s="3">
        <v>1.7761452589829976</v>
      </c>
      <c r="C132" s="3"/>
      <c r="D132" s="3">
        <v>0.20218229030653825</v>
      </c>
      <c r="E132" s="3">
        <v>1.9783275492895358</v>
      </c>
      <c r="G132">
        <v>3</v>
      </c>
      <c r="H132">
        <f t="shared" si="391"/>
        <v>0.30000000000000004</v>
      </c>
      <c r="J132" s="36">
        <v>26</v>
      </c>
      <c r="K132" s="43">
        <v>21.754076000000001</v>
      </c>
      <c r="L132" s="7" t="s">
        <v>12</v>
      </c>
      <c r="M132" s="37">
        <f t="shared" si="224"/>
        <v>6.5944251642984524</v>
      </c>
      <c r="N132" s="40">
        <f t="shared" si="225"/>
        <v>143.45562620046104</v>
      </c>
      <c r="O132" s="87">
        <v>2.3561944901923439</v>
      </c>
      <c r="P132" s="34">
        <v>0.3</v>
      </c>
      <c r="Q132" s="41">
        <f t="shared" si="226"/>
        <v>4.6160976150089166</v>
      </c>
      <c r="R132" s="41">
        <f t="shared" si="227"/>
        <v>1.6493361431346407</v>
      </c>
      <c r="S132" s="41">
        <f t="shared" si="230"/>
        <v>1.9783275492895356</v>
      </c>
      <c r="T132" s="41">
        <f t="shared" si="231"/>
        <v>43.036687860138308</v>
      </c>
      <c r="V132" s="11">
        <f t="shared" si="392"/>
        <v>5.9204841966099915</v>
      </c>
      <c r="W132" s="11">
        <f t="shared" si="392"/>
        <v>0</v>
      </c>
      <c r="X132" s="11">
        <f t="shared" si="392"/>
        <v>0.67394096768846079</v>
      </c>
      <c r="Y132" s="11">
        <f t="shared" si="228"/>
        <v>6.5944251642984524</v>
      </c>
      <c r="Z132" s="11">
        <f t="shared" si="393"/>
        <v>143.45562620046104</v>
      </c>
      <c r="AD132" s="34">
        <v>0.3</v>
      </c>
      <c r="AE132" s="35">
        <f t="shared" si="232"/>
        <v>38.638398950955811</v>
      </c>
      <c r="AF132" s="35">
        <f t="shared" si="233"/>
        <v>0</v>
      </c>
      <c r="AG132" s="35">
        <f t="shared" si="234"/>
        <v>4.3982889091824964</v>
      </c>
      <c r="AH132" s="11">
        <f t="shared" si="235"/>
        <v>43.036687860138308</v>
      </c>
    </row>
    <row r="133" spans="1:34" x14ac:dyDescent="0.3">
      <c r="A133" s="6">
        <v>27</v>
      </c>
      <c r="B133" s="3">
        <v>0.59204841966099908</v>
      </c>
      <c r="C133" s="3"/>
      <c r="D133" s="3">
        <v>0.83621971108069648</v>
      </c>
      <c r="E133" s="3">
        <v>1.4282681307416956</v>
      </c>
      <c r="J133" s="36"/>
      <c r="K133" s="38"/>
      <c r="L133" s="27">
        <v>27</v>
      </c>
      <c r="M133" s="46">
        <f>SUM(M127:M132)</f>
        <v>10.257085434629296</v>
      </c>
      <c r="N133" s="46">
        <f t="shared" ref="N133:T133" si="394">SUM(N127:N132)</f>
        <v>223.13341608341878</v>
      </c>
      <c r="O133" s="88">
        <f t="shared" si="394"/>
        <v>3.4819318577286857</v>
      </c>
      <c r="P133" s="46"/>
      <c r="Q133" s="46">
        <f t="shared" si="394"/>
        <v>7.1799598042405073</v>
      </c>
      <c r="R133" s="46">
        <f t="shared" si="394"/>
        <v>2.4373523004100801</v>
      </c>
      <c r="S133" s="46">
        <f t="shared" si="394"/>
        <v>3.0771256303887888</v>
      </c>
      <c r="T133" s="46">
        <f t="shared" si="394"/>
        <v>66.940024825025631</v>
      </c>
      <c r="U133" s="46">
        <f t="shared" ref="U133" si="395">SUM(U127:U132)</f>
        <v>0</v>
      </c>
      <c r="V133" s="46">
        <f t="shared" ref="V133" si="396">SUM(V127:V132)</f>
        <v>5.9204841966099915</v>
      </c>
      <c r="W133" s="46">
        <f t="shared" ref="W133" si="397">SUM(W127:W132)</f>
        <v>0</v>
      </c>
      <c r="X133" s="46">
        <f t="shared" ref="X133" si="398">SUM(X127:X132)</f>
        <v>4.3366012380193046</v>
      </c>
      <c r="Y133" s="46">
        <f t="shared" ref="Y133" si="399">SUM(Y127:Y132)</f>
        <v>10.257085434629296</v>
      </c>
      <c r="Z133" s="46">
        <f t="shared" ref="Z133" si="400">SUM(Z127:Z132)</f>
        <v>223.13341608341878</v>
      </c>
      <c r="AA133" s="46">
        <f t="shared" ref="AA133" si="401">SUM(AA127:AA132)</f>
        <v>0</v>
      </c>
      <c r="AB133" s="46">
        <f t="shared" ref="AB133" si="402">SUM(AB127:AB132)</f>
        <v>0</v>
      </c>
      <c r="AC133" s="46">
        <f t="shared" ref="AC133" si="403">SUM(AC127:AC132)</f>
        <v>0</v>
      </c>
      <c r="AD133" s="46">
        <f t="shared" ref="AD133" si="404">SUM(AD127:AD132)</f>
        <v>1.8</v>
      </c>
      <c r="AE133" s="46">
        <f t="shared" ref="AE133" si="405">SUM(AE127:AE132)</f>
        <v>38.638398950955811</v>
      </c>
      <c r="AF133" s="46">
        <f t="shared" ref="AF133" si="406">SUM(AF127:AF132)</f>
        <v>0</v>
      </c>
      <c r="AG133" s="46">
        <f t="shared" ref="AG133" si="407">SUM(AG127:AG132)</f>
        <v>28.301625874069817</v>
      </c>
      <c r="AH133" s="46">
        <f t="shared" ref="AH133" si="408">SUM(AH127:AH132)</f>
        <v>66.940024825025631</v>
      </c>
    </row>
    <row r="134" spans="1:34" x14ac:dyDescent="0.3">
      <c r="A134" s="7" t="s">
        <v>15</v>
      </c>
      <c r="B134" s="3"/>
      <c r="C134" s="3"/>
      <c r="D134" s="3">
        <v>7.2756728555409024E-3</v>
      </c>
      <c r="E134" s="3">
        <v>7.2756728555409024E-3</v>
      </c>
      <c r="G134">
        <v>1</v>
      </c>
      <c r="H134">
        <f>G134*0.1</f>
        <v>0.1</v>
      </c>
      <c r="J134" s="36">
        <v>27</v>
      </c>
      <c r="K134" s="43">
        <v>14.707176</v>
      </c>
      <c r="L134" s="7" t="s">
        <v>15</v>
      </c>
      <c r="M134" s="37">
        <f t="shared" si="224"/>
        <v>7.2756728555409017E-2</v>
      </c>
      <c r="N134" s="40">
        <f t="shared" si="225"/>
        <v>1.0700460120486261</v>
      </c>
      <c r="O134" s="87">
        <v>3.9269908169872414E-2</v>
      </c>
      <c r="P134" s="34">
        <v>0.3</v>
      </c>
      <c r="Q134" s="41">
        <f t="shared" si="226"/>
        <v>5.0929709988786306E-2</v>
      </c>
      <c r="R134" s="41">
        <f t="shared" si="227"/>
        <v>2.7488935718910687E-2</v>
      </c>
      <c r="S134" s="41">
        <f t="shared" si="230"/>
        <v>2.1827018566622704E-2</v>
      </c>
      <c r="T134" s="41">
        <f t="shared" si="231"/>
        <v>0.32101380361458787</v>
      </c>
      <c r="V134" s="11">
        <f t="shared" ref="V134:X137" si="409">B134/$H134</f>
        <v>0</v>
      </c>
      <c r="W134" s="11">
        <f t="shared" si="409"/>
        <v>0</v>
      </c>
      <c r="X134" s="11">
        <f t="shared" si="409"/>
        <v>7.2756728555409017E-2</v>
      </c>
      <c r="Y134" s="11">
        <f t="shared" si="228"/>
        <v>7.2756728555409017E-2</v>
      </c>
      <c r="Z134" s="11">
        <f>$K$134*Y134</f>
        <v>1.0700460120486261</v>
      </c>
      <c r="AD134" s="34">
        <v>0.3</v>
      </c>
      <c r="AE134" s="35">
        <f t="shared" si="232"/>
        <v>0</v>
      </c>
      <c r="AF134" s="35">
        <f t="shared" si="233"/>
        <v>0</v>
      </c>
      <c r="AG134" s="35">
        <f t="shared" si="234"/>
        <v>0.32101380361458787</v>
      </c>
      <c r="AH134" s="11">
        <f t="shared" si="235"/>
        <v>0.32101380361458787</v>
      </c>
    </row>
    <row r="135" spans="1:34" x14ac:dyDescent="0.3">
      <c r="A135" s="7" t="s">
        <v>18</v>
      </c>
      <c r="B135" s="3"/>
      <c r="C135" s="3"/>
      <c r="D135" s="3">
        <v>0.2061217242016769</v>
      </c>
      <c r="E135" s="3">
        <v>0.2061217242016769</v>
      </c>
      <c r="G135">
        <v>1</v>
      </c>
      <c r="H135">
        <f>G135*0.1</f>
        <v>0.1</v>
      </c>
      <c r="J135" s="36">
        <v>27</v>
      </c>
      <c r="K135" s="43">
        <v>14.707176</v>
      </c>
      <c r="L135" s="7" t="s">
        <v>18</v>
      </c>
      <c r="M135" s="37">
        <f t="shared" ref="M135:M198" si="410">Y135</f>
        <v>2.0612172420167689</v>
      </c>
      <c r="N135" s="40">
        <f t="shared" ref="N135:N198" si="411">Z135</f>
        <v>30.314684752575218</v>
      </c>
      <c r="O135" s="87">
        <v>0.72649330114263977</v>
      </c>
      <c r="P135" s="34">
        <v>0.3</v>
      </c>
      <c r="Q135" s="41">
        <f t="shared" ref="Q135:Q198" si="412">(100%-P135)*M135</f>
        <v>1.4428520694117382</v>
      </c>
      <c r="R135" s="41">
        <f t="shared" ref="R135:R198" si="413">(100%-P135)*O135</f>
        <v>0.50854531079984777</v>
      </c>
      <c r="S135" s="41">
        <f t="shared" si="230"/>
        <v>0.61836517260503066</v>
      </c>
      <c r="T135" s="41">
        <f t="shared" si="231"/>
        <v>9.0944054257725639</v>
      </c>
      <c r="V135" s="11">
        <f t="shared" si="409"/>
        <v>0</v>
      </c>
      <c r="W135" s="11">
        <f t="shared" si="409"/>
        <v>0</v>
      </c>
      <c r="X135" s="11">
        <f t="shared" si="409"/>
        <v>2.0612172420167689</v>
      </c>
      <c r="Y135" s="11">
        <f t="shared" ref="Y135:Y198" si="414">SUM(V135:X135)</f>
        <v>2.0612172420167689</v>
      </c>
      <c r="Z135" s="11">
        <f t="shared" ref="Z135:Z136" si="415">$K$134*Y135</f>
        <v>30.314684752575218</v>
      </c>
      <c r="AD135" s="34">
        <v>0.3</v>
      </c>
      <c r="AE135" s="35">
        <f t="shared" si="232"/>
        <v>0</v>
      </c>
      <c r="AF135" s="35">
        <f t="shared" si="233"/>
        <v>0</v>
      </c>
      <c r="AG135" s="35">
        <f t="shared" si="234"/>
        <v>9.0944054257725639</v>
      </c>
      <c r="AH135" s="11">
        <f t="shared" si="235"/>
        <v>9.0944054257725639</v>
      </c>
    </row>
    <row r="136" spans="1:34" x14ac:dyDescent="0.3">
      <c r="A136" s="7" t="s">
        <v>16</v>
      </c>
      <c r="B136" s="3"/>
      <c r="C136" s="3"/>
      <c r="D136" s="3">
        <v>0.53467372504532251</v>
      </c>
      <c r="E136" s="3">
        <v>0.53467372504532251</v>
      </c>
      <c r="G136">
        <v>1</v>
      </c>
      <c r="H136">
        <f>G136*0.1</f>
        <v>0.1</v>
      </c>
      <c r="J136" s="36">
        <v>27</v>
      </c>
      <c r="K136" s="43">
        <v>14.707176</v>
      </c>
      <c r="L136" s="7" t="s">
        <v>16</v>
      </c>
      <c r="M136" s="37">
        <f t="shared" si="410"/>
        <v>5.3467372504532245</v>
      </c>
      <c r="N136" s="40">
        <f t="shared" si="411"/>
        <v>78.635405768171651</v>
      </c>
      <c r="O136" s="87">
        <v>0.863937979737193</v>
      </c>
      <c r="P136" s="34">
        <v>0.3</v>
      </c>
      <c r="Q136" s="41">
        <f t="shared" si="412"/>
        <v>3.742716075317257</v>
      </c>
      <c r="R136" s="41">
        <f t="shared" si="413"/>
        <v>0.60475658581603509</v>
      </c>
      <c r="S136" s="41">
        <f t="shared" si="230"/>
        <v>1.6040211751359672</v>
      </c>
      <c r="T136" s="41">
        <f t="shared" si="231"/>
        <v>23.590621730451495</v>
      </c>
      <c r="V136" s="11">
        <f t="shared" si="409"/>
        <v>0</v>
      </c>
      <c r="W136" s="11">
        <f t="shared" si="409"/>
        <v>0</v>
      </c>
      <c r="X136" s="11">
        <f t="shared" si="409"/>
        <v>5.3467372504532245</v>
      </c>
      <c r="Y136" s="11">
        <f t="shared" si="414"/>
        <v>5.3467372504532245</v>
      </c>
      <c r="Z136" s="11">
        <f t="shared" si="415"/>
        <v>78.635405768171651</v>
      </c>
      <c r="AD136" s="34">
        <v>0.3</v>
      </c>
      <c r="AE136" s="35">
        <f t="shared" si="232"/>
        <v>0</v>
      </c>
      <c r="AF136" s="35">
        <f t="shared" si="233"/>
        <v>0</v>
      </c>
      <c r="AG136" s="35">
        <f t="shared" si="234"/>
        <v>23.590621730451495</v>
      </c>
      <c r="AH136" s="11">
        <f t="shared" si="235"/>
        <v>23.590621730451495</v>
      </c>
    </row>
    <row r="137" spans="1:34" x14ac:dyDescent="0.3">
      <c r="A137" s="7" t="s">
        <v>12</v>
      </c>
      <c r="B137" s="3">
        <v>0.59204841966099908</v>
      </c>
      <c r="C137" s="3"/>
      <c r="D137" s="3">
        <v>8.8148588978156167E-2</v>
      </c>
      <c r="E137" s="3">
        <v>0.68019700863915522</v>
      </c>
      <c r="G137">
        <v>1</v>
      </c>
      <c r="H137">
        <f>G137*0.1</f>
        <v>0.1</v>
      </c>
      <c r="J137" s="36">
        <v>27</v>
      </c>
      <c r="K137" s="43">
        <v>14.707176</v>
      </c>
      <c r="L137" s="7" t="s">
        <v>12</v>
      </c>
      <c r="M137" s="37">
        <f t="shared" si="410"/>
        <v>6.8019700863915524</v>
      </c>
      <c r="N137" s="40">
        <f t="shared" si="411"/>
        <v>100.03777120729578</v>
      </c>
      <c r="O137" s="87">
        <v>2.4740042147019619</v>
      </c>
      <c r="P137" s="34">
        <v>0.3</v>
      </c>
      <c r="Q137" s="41">
        <f t="shared" si="412"/>
        <v>4.761379060474086</v>
      </c>
      <c r="R137" s="41">
        <f t="shared" si="413"/>
        <v>1.7318029502913732</v>
      </c>
      <c r="S137" s="41">
        <f t="shared" si="230"/>
        <v>2.0405910259174656</v>
      </c>
      <c r="T137" s="41">
        <f t="shared" si="231"/>
        <v>30.011331362188727</v>
      </c>
      <c r="V137" s="11">
        <f t="shared" si="409"/>
        <v>5.9204841966099906</v>
      </c>
      <c r="W137" s="11">
        <f t="shared" si="409"/>
        <v>0</v>
      </c>
      <c r="X137" s="11">
        <f t="shared" si="409"/>
        <v>0.88148588978156162</v>
      </c>
      <c r="Y137" s="11">
        <f t="shared" si="414"/>
        <v>6.8019700863915524</v>
      </c>
      <c r="Z137" s="11">
        <f>$K$134*Y137</f>
        <v>100.03777120729578</v>
      </c>
      <c r="AD137" s="34">
        <v>0.3</v>
      </c>
      <c r="AE137" s="35">
        <f t="shared" si="232"/>
        <v>26.12208092542852</v>
      </c>
      <c r="AF137" s="35">
        <f t="shared" si="233"/>
        <v>0</v>
      </c>
      <c r="AG137" s="35">
        <f t="shared" si="234"/>
        <v>3.8892504367602085</v>
      </c>
      <c r="AH137" s="11">
        <f t="shared" si="235"/>
        <v>30.011331362188727</v>
      </c>
    </row>
    <row r="138" spans="1:34" x14ac:dyDescent="0.3">
      <c r="A138" s="6">
        <v>28</v>
      </c>
      <c r="B138" s="3">
        <v>2.6642178884744965</v>
      </c>
      <c r="C138" s="3"/>
      <c r="D138" s="3">
        <v>1.8146925530983098</v>
      </c>
      <c r="E138" s="3">
        <v>4.4789104415728067</v>
      </c>
      <c r="J138" s="36"/>
      <c r="K138" s="38"/>
      <c r="L138" s="27">
        <v>28</v>
      </c>
      <c r="M138" s="46">
        <f>SUM(M134:M137)</f>
        <v>14.282681307416954</v>
      </c>
      <c r="N138" s="46">
        <f t="shared" ref="N138:T138" si="416">SUM(N134:N137)</f>
        <v>210.05790774009125</v>
      </c>
      <c r="O138" s="88">
        <f t="shared" si="416"/>
        <v>4.1037054037516665</v>
      </c>
      <c r="P138" s="46"/>
      <c r="Q138" s="46">
        <f t="shared" si="416"/>
        <v>9.9978769151918669</v>
      </c>
      <c r="R138" s="46">
        <f t="shared" si="416"/>
        <v>2.8725937826261667</v>
      </c>
      <c r="S138" s="46">
        <f t="shared" si="416"/>
        <v>4.2848043922250856</v>
      </c>
      <c r="T138" s="46">
        <f t="shared" si="416"/>
        <v>63.01737232202737</v>
      </c>
      <c r="U138" s="46">
        <f t="shared" ref="U138" si="417">SUM(U134:U137)</f>
        <v>0</v>
      </c>
      <c r="V138" s="46">
        <f t="shared" ref="V138" si="418">SUM(V134:V137)</f>
        <v>5.9204841966099906</v>
      </c>
      <c r="W138" s="46">
        <f t="shared" ref="W138" si="419">SUM(W134:W137)</f>
        <v>0</v>
      </c>
      <c r="X138" s="46">
        <f t="shared" ref="X138" si="420">SUM(X134:X137)</f>
        <v>8.3621971108069637</v>
      </c>
      <c r="Y138" s="46">
        <f t="shared" ref="Y138" si="421">SUM(Y134:Y137)</f>
        <v>14.282681307416954</v>
      </c>
      <c r="Z138" s="46">
        <f t="shared" ref="Z138" si="422">SUM(Z134:Z137)</f>
        <v>210.05790774009125</v>
      </c>
      <c r="AA138" s="46">
        <f t="shared" ref="AA138" si="423">SUM(AA134:AA137)</f>
        <v>0</v>
      </c>
      <c r="AB138" s="46">
        <f t="shared" ref="AB138" si="424">SUM(AB134:AB137)</f>
        <v>0</v>
      </c>
      <c r="AC138" s="46">
        <f t="shared" ref="AC138" si="425">SUM(AC134:AC137)</f>
        <v>0</v>
      </c>
      <c r="AD138" s="46">
        <f t="shared" ref="AD138" si="426">SUM(AD134:AD137)</f>
        <v>1.2</v>
      </c>
      <c r="AE138" s="46">
        <f t="shared" ref="AE138" si="427">SUM(AE134:AE137)</f>
        <v>26.12208092542852</v>
      </c>
      <c r="AF138" s="46">
        <f t="shared" ref="AF138" si="428">SUM(AF134:AF137)</f>
        <v>0</v>
      </c>
      <c r="AG138" s="46">
        <f t="shared" ref="AG138" si="429">SUM(AG134:AG137)</f>
        <v>36.89529139659885</v>
      </c>
      <c r="AH138" s="46">
        <f t="shared" ref="AH138" si="430">SUM(AH134:AH137)</f>
        <v>63.01737232202737</v>
      </c>
    </row>
    <row r="139" spans="1:34" x14ac:dyDescent="0.3">
      <c r="A139" s="7" t="s">
        <v>15</v>
      </c>
      <c r="B139" s="3"/>
      <c r="C139" s="3"/>
      <c r="D139" s="3">
        <v>6.1843219272097648E-2</v>
      </c>
      <c r="E139" s="3">
        <v>6.1843219272097648E-2</v>
      </c>
      <c r="G139">
        <v>5</v>
      </c>
      <c r="H139">
        <f t="shared" ref="H139:H144" si="431">G139*0.1</f>
        <v>0.5</v>
      </c>
      <c r="J139" s="36">
        <v>28</v>
      </c>
      <c r="K139" s="43">
        <v>36.435561999999997</v>
      </c>
      <c r="L139" s="7" t="s">
        <v>15</v>
      </c>
      <c r="M139" s="37">
        <f t="shared" si="410"/>
        <v>0.1236864385441953</v>
      </c>
      <c r="N139" s="40">
        <f t="shared" si="411"/>
        <v>4.5065849001362173</v>
      </c>
      <c r="O139" s="87">
        <v>6.6758843888783101E-2</v>
      </c>
      <c r="P139" s="34">
        <v>0.3</v>
      </c>
      <c r="Q139" s="41">
        <f t="shared" si="412"/>
        <v>8.6580506980936708E-2</v>
      </c>
      <c r="R139" s="41">
        <f t="shared" si="413"/>
        <v>4.6731190722148166E-2</v>
      </c>
      <c r="S139" s="41">
        <f t="shared" ref="S139:S201" si="432">M139*P139</f>
        <v>3.7105931563258587E-2</v>
      </c>
      <c r="T139" s="41">
        <f t="shared" ref="T139:T201" si="433">S139*K139</f>
        <v>1.351975470040865</v>
      </c>
      <c r="V139" s="11">
        <f t="shared" ref="V139:X144" si="434">B139/$H139</f>
        <v>0</v>
      </c>
      <c r="W139" s="11">
        <f t="shared" si="434"/>
        <v>0</v>
      </c>
      <c r="X139" s="11">
        <f t="shared" si="434"/>
        <v>0.1236864385441953</v>
      </c>
      <c r="Y139" s="11">
        <f t="shared" si="414"/>
        <v>0.1236864385441953</v>
      </c>
      <c r="Z139" s="11">
        <f>$K$139*Y139</f>
        <v>4.5065849001362173</v>
      </c>
      <c r="AD139" s="34">
        <v>0.3</v>
      </c>
      <c r="AE139" s="35">
        <f t="shared" ref="AE139:AE201" si="435">V139*AD139*K139</f>
        <v>0</v>
      </c>
      <c r="AF139" s="35">
        <f t="shared" ref="AF139:AF201" si="436">W139*AD139*K139</f>
        <v>0</v>
      </c>
      <c r="AG139" s="35">
        <f t="shared" ref="AG139:AG201" si="437">X139*AD139*K139</f>
        <v>1.351975470040865</v>
      </c>
      <c r="AH139" s="11">
        <f t="shared" ref="AH139:AH201" si="438">SUM(AE139:AG139)</f>
        <v>1.351975470040865</v>
      </c>
    </row>
    <row r="140" spans="1:34" x14ac:dyDescent="0.3">
      <c r="A140" s="7" t="s">
        <v>21</v>
      </c>
      <c r="B140" s="3"/>
      <c r="C140" s="3"/>
      <c r="D140" s="3">
        <v>2.9102691422163603E-2</v>
      </c>
      <c r="E140" s="3">
        <v>2.9102691422163603E-2</v>
      </c>
      <c r="G140">
        <v>5</v>
      </c>
      <c r="H140">
        <f t="shared" si="431"/>
        <v>0.5</v>
      </c>
      <c r="J140" s="36">
        <v>28</v>
      </c>
      <c r="K140" s="43">
        <v>36.435561999999997</v>
      </c>
      <c r="L140" s="7" t="s">
        <v>21</v>
      </c>
      <c r="M140" s="37">
        <f t="shared" si="410"/>
        <v>5.8205382844327205E-2</v>
      </c>
      <c r="N140" s="40">
        <f t="shared" si="411"/>
        <v>2.1207458353582203</v>
      </c>
      <c r="O140" s="87">
        <v>3.1415926535897927E-2</v>
      </c>
      <c r="P140" s="34">
        <v>0.3</v>
      </c>
      <c r="Q140" s="41">
        <f t="shared" si="412"/>
        <v>4.0743767991029044E-2</v>
      </c>
      <c r="R140" s="41">
        <f t="shared" si="413"/>
        <v>2.1991148575128548E-2</v>
      </c>
      <c r="S140" s="41">
        <f t="shared" si="432"/>
        <v>1.7461614853298162E-2</v>
      </c>
      <c r="T140" s="41">
        <f t="shared" si="433"/>
        <v>0.63622375060746605</v>
      </c>
      <c r="V140" s="11">
        <f t="shared" si="434"/>
        <v>0</v>
      </c>
      <c r="W140" s="11">
        <f t="shared" si="434"/>
        <v>0</v>
      </c>
      <c r="X140" s="11">
        <f t="shared" si="434"/>
        <v>5.8205382844327205E-2</v>
      </c>
      <c r="Y140" s="11">
        <f t="shared" si="414"/>
        <v>5.8205382844327205E-2</v>
      </c>
      <c r="Z140" s="11">
        <f t="shared" ref="Z140:Z143" si="439">$K$139*Y140</f>
        <v>2.1207458353582203</v>
      </c>
      <c r="AD140" s="34">
        <v>0.3</v>
      </c>
      <c r="AE140" s="35">
        <f t="shared" si="435"/>
        <v>0</v>
      </c>
      <c r="AF140" s="35">
        <f t="shared" si="436"/>
        <v>0</v>
      </c>
      <c r="AG140" s="35">
        <f t="shared" si="437"/>
        <v>0.63622375060746605</v>
      </c>
      <c r="AH140" s="11">
        <f t="shared" si="438"/>
        <v>0.63622375060746605</v>
      </c>
    </row>
    <row r="141" spans="1:34" x14ac:dyDescent="0.3">
      <c r="A141" s="7" t="s">
        <v>18</v>
      </c>
      <c r="B141" s="3"/>
      <c r="C141" s="3"/>
      <c r="D141" s="3">
        <v>1.0529495090724865</v>
      </c>
      <c r="E141" s="3">
        <v>1.0529495090724865</v>
      </c>
      <c r="G141">
        <v>5</v>
      </c>
      <c r="H141">
        <f t="shared" si="431"/>
        <v>0.5</v>
      </c>
      <c r="J141" s="36">
        <v>28</v>
      </c>
      <c r="K141" s="43">
        <v>36.435561999999997</v>
      </c>
      <c r="L141" s="7" t="s">
        <v>18</v>
      </c>
      <c r="M141" s="37">
        <f t="shared" si="410"/>
        <v>2.105899018144973</v>
      </c>
      <c r="N141" s="40">
        <f t="shared" si="411"/>
        <v>76.729614241360281</v>
      </c>
      <c r="O141" s="87">
        <v>0.76183621849552441</v>
      </c>
      <c r="P141" s="34">
        <v>0.3</v>
      </c>
      <c r="Q141" s="41">
        <f t="shared" si="412"/>
        <v>1.474129312701481</v>
      </c>
      <c r="R141" s="41">
        <f t="shared" si="413"/>
        <v>0.53328535294686708</v>
      </c>
      <c r="S141" s="41">
        <f t="shared" si="432"/>
        <v>0.63176970544349187</v>
      </c>
      <c r="T141" s="41">
        <f t="shared" si="433"/>
        <v>23.018884272408084</v>
      </c>
      <c r="V141" s="11">
        <f t="shared" si="434"/>
        <v>0</v>
      </c>
      <c r="W141" s="11">
        <f t="shared" si="434"/>
        <v>0</v>
      </c>
      <c r="X141" s="11">
        <f t="shared" si="434"/>
        <v>2.105899018144973</v>
      </c>
      <c r="Y141" s="11">
        <f t="shared" si="414"/>
        <v>2.105899018144973</v>
      </c>
      <c r="Z141" s="11">
        <f t="shared" si="439"/>
        <v>76.729614241360281</v>
      </c>
      <c r="AD141" s="34">
        <v>0.3</v>
      </c>
      <c r="AE141" s="35">
        <f t="shared" si="435"/>
        <v>0</v>
      </c>
      <c r="AF141" s="35">
        <f t="shared" si="436"/>
        <v>0</v>
      </c>
      <c r="AG141" s="35">
        <f t="shared" si="437"/>
        <v>23.018884272408084</v>
      </c>
      <c r="AH141" s="11">
        <f t="shared" si="438"/>
        <v>23.018884272408084</v>
      </c>
    </row>
    <row r="142" spans="1:34" x14ac:dyDescent="0.3">
      <c r="A142" s="7" t="s">
        <v>16</v>
      </c>
      <c r="B142" s="3"/>
      <c r="C142" s="3"/>
      <c r="D142" s="3">
        <v>0.28707103910497223</v>
      </c>
      <c r="E142" s="3">
        <v>0.28707103910497223</v>
      </c>
      <c r="G142">
        <v>5</v>
      </c>
      <c r="H142">
        <f t="shared" si="431"/>
        <v>0.5</v>
      </c>
      <c r="J142" s="36">
        <v>28</v>
      </c>
      <c r="K142" s="43">
        <v>36.435561999999997</v>
      </c>
      <c r="L142" s="7" t="s">
        <v>16</v>
      </c>
      <c r="M142" s="37">
        <f t="shared" si="410"/>
        <v>0.57414207820994445</v>
      </c>
      <c r="N142" s="40">
        <f t="shared" si="411"/>
        <v>20.91918928742728</v>
      </c>
      <c r="O142" s="87">
        <v>0.10210176124166828</v>
      </c>
      <c r="P142" s="34">
        <v>0.3</v>
      </c>
      <c r="Q142" s="41">
        <f t="shared" si="412"/>
        <v>0.40189945474696109</v>
      </c>
      <c r="R142" s="41">
        <f t="shared" si="413"/>
        <v>7.1471232869167789E-2</v>
      </c>
      <c r="S142" s="41">
        <f t="shared" si="432"/>
        <v>0.17224262346298333</v>
      </c>
      <c r="T142" s="41">
        <f t="shared" si="433"/>
        <v>6.2757567862281833</v>
      </c>
      <c r="V142" s="11">
        <f t="shared" si="434"/>
        <v>0</v>
      </c>
      <c r="W142" s="11">
        <f t="shared" si="434"/>
        <v>0</v>
      </c>
      <c r="X142" s="11">
        <f t="shared" si="434"/>
        <v>0.57414207820994445</v>
      </c>
      <c r="Y142" s="11">
        <f t="shared" si="414"/>
        <v>0.57414207820994445</v>
      </c>
      <c r="Z142" s="11">
        <f t="shared" si="439"/>
        <v>20.91918928742728</v>
      </c>
      <c r="AD142" s="34">
        <v>0.3</v>
      </c>
      <c r="AE142" s="35">
        <f t="shared" si="435"/>
        <v>0</v>
      </c>
      <c r="AF142" s="35">
        <f t="shared" si="436"/>
        <v>0</v>
      </c>
      <c r="AG142" s="35">
        <f t="shared" si="437"/>
        <v>6.2757567862281833</v>
      </c>
      <c r="AH142" s="11">
        <f t="shared" si="438"/>
        <v>6.2757567862281833</v>
      </c>
    </row>
    <row r="143" spans="1:34" x14ac:dyDescent="0.3">
      <c r="A143" s="7" t="s">
        <v>14</v>
      </c>
      <c r="B143" s="3"/>
      <c r="C143" s="3"/>
      <c r="D143" s="3">
        <v>2.9102691422163603E-2</v>
      </c>
      <c r="E143" s="3">
        <v>2.9102691422163603E-2</v>
      </c>
      <c r="G143">
        <v>5</v>
      </c>
      <c r="H143">
        <f t="shared" si="431"/>
        <v>0.5</v>
      </c>
      <c r="J143" s="36">
        <v>28</v>
      </c>
      <c r="K143" s="43">
        <v>36.435561999999997</v>
      </c>
      <c r="L143" s="7" t="s">
        <v>14</v>
      </c>
      <c r="M143" s="37">
        <f t="shared" si="410"/>
        <v>5.8205382844327205E-2</v>
      </c>
      <c r="N143" s="40">
        <f t="shared" si="411"/>
        <v>2.1207458353582203</v>
      </c>
      <c r="O143" s="87">
        <v>3.1415926535897927E-2</v>
      </c>
      <c r="P143" s="34">
        <v>0.3</v>
      </c>
      <c r="Q143" s="41">
        <f t="shared" si="412"/>
        <v>4.0743767991029044E-2</v>
      </c>
      <c r="R143" s="41">
        <f t="shared" si="413"/>
        <v>2.1991148575128548E-2</v>
      </c>
      <c r="S143" s="41">
        <f t="shared" si="432"/>
        <v>1.7461614853298162E-2</v>
      </c>
      <c r="T143" s="41">
        <f t="shared" si="433"/>
        <v>0.63622375060746605</v>
      </c>
      <c r="V143" s="11">
        <f t="shared" si="434"/>
        <v>0</v>
      </c>
      <c r="W143" s="11">
        <f t="shared" si="434"/>
        <v>0</v>
      </c>
      <c r="X143" s="11">
        <f t="shared" si="434"/>
        <v>5.8205382844327205E-2</v>
      </c>
      <c r="Y143" s="11">
        <f t="shared" si="414"/>
        <v>5.8205382844327205E-2</v>
      </c>
      <c r="Z143" s="11">
        <f t="shared" si="439"/>
        <v>2.1207458353582203</v>
      </c>
      <c r="AD143" s="34">
        <v>0.3</v>
      </c>
      <c r="AE143" s="35">
        <f t="shared" si="435"/>
        <v>0</v>
      </c>
      <c r="AF143" s="35">
        <f t="shared" si="436"/>
        <v>0</v>
      </c>
      <c r="AG143" s="35">
        <f t="shared" si="437"/>
        <v>0.63622375060746605</v>
      </c>
      <c r="AH143" s="11">
        <f t="shared" si="438"/>
        <v>0.63622375060746605</v>
      </c>
    </row>
    <row r="144" spans="1:34" x14ac:dyDescent="0.3">
      <c r="A144" s="7" t="s">
        <v>12</v>
      </c>
      <c r="B144" s="3">
        <v>2.6642178884744965</v>
      </c>
      <c r="C144" s="3"/>
      <c r="D144" s="3">
        <v>0.35462340280442628</v>
      </c>
      <c r="E144" s="3">
        <v>3.0188412912789229</v>
      </c>
      <c r="G144">
        <v>5</v>
      </c>
      <c r="H144">
        <f t="shared" si="431"/>
        <v>0.5</v>
      </c>
      <c r="J144" s="36">
        <v>28</v>
      </c>
      <c r="K144" s="43">
        <v>36.435561999999997</v>
      </c>
      <c r="L144" s="7" t="s">
        <v>12</v>
      </c>
      <c r="M144" s="37">
        <f t="shared" si="410"/>
        <v>6.0376825825578457</v>
      </c>
      <c r="N144" s="40">
        <f t="shared" si="411"/>
        <v>219.98635807310649</v>
      </c>
      <c r="O144" s="87">
        <v>2.179479903427918</v>
      </c>
      <c r="P144" s="34">
        <v>0.3</v>
      </c>
      <c r="Q144" s="41">
        <f t="shared" si="412"/>
        <v>4.2263778077904917</v>
      </c>
      <c r="R144" s="41">
        <f t="shared" si="413"/>
        <v>1.5256359323995425</v>
      </c>
      <c r="S144" s="41">
        <f t="shared" si="432"/>
        <v>1.8113047747673536</v>
      </c>
      <c r="T144" s="41">
        <f t="shared" si="433"/>
        <v>65.995907421931946</v>
      </c>
      <c r="V144" s="11">
        <f t="shared" si="434"/>
        <v>5.328435776948993</v>
      </c>
      <c r="W144" s="11">
        <f t="shared" si="434"/>
        <v>0</v>
      </c>
      <c r="X144" s="11">
        <f t="shared" si="434"/>
        <v>0.70924680560885256</v>
      </c>
      <c r="Y144" s="11">
        <f t="shared" si="414"/>
        <v>6.0376825825578457</v>
      </c>
      <c r="Z144" s="11">
        <f>$K$139*Y144</f>
        <v>219.98635807310649</v>
      </c>
      <c r="AD144" s="34">
        <v>0.3</v>
      </c>
      <c r="AE144" s="35">
        <f t="shared" si="435"/>
        <v>58.243365634212957</v>
      </c>
      <c r="AF144" s="35">
        <f t="shared" si="436"/>
        <v>0</v>
      </c>
      <c r="AG144" s="35">
        <f t="shared" si="437"/>
        <v>7.7525417877189877</v>
      </c>
      <c r="AH144" s="11">
        <f t="shared" si="438"/>
        <v>65.995907421931946</v>
      </c>
    </row>
    <row r="145" spans="1:34" x14ac:dyDescent="0.3">
      <c r="A145" s="6">
        <v>29</v>
      </c>
      <c r="B145" s="3">
        <v>3.699765687578302</v>
      </c>
      <c r="C145" s="3"/>
      <c r="D145" s="3">
        <v>5.4699677247877387</v>
      </c>
      <c r="E145" s="3">
        <v>9.1697334123660408</v>
      </c>
      <c r="J145" s="36"/>
      <c r="K145" s="38"/>
      <c r="L145" s="27">
        <v>29</v>
      </c>
      <c r="M145" s="46">
        <f>SUM(M139:M144)</f>
        <v>8.9578208831456134</v>
      </c>
      <c r="N145" s="46">
        <f t="shared" ref="N145:T145" si="440">SUM(N139:N144)</f>
        <v>326.3832381727467</v>
      </c>
      <c r="O145" s="88">
        <f t="shared" si="440"/>
        <v>3.1730085801256895</v>
      </c>
      <c r="P145" s="46"/>
      <c r="Q145" s="46">
        <f t="shared" si="440"/>
        <v>6.2704746182019289</v>
      </c>
      <c r="R145" s="46">
        <f t="shared" si="440"/>
        <v>2.2211060060879824</v>
      </c>
      <c r="S145" s="46">
        <f t="shared" si="440"/>
        <v>2.6873462649436837</v>
      </c>
      <c r="T145" s="46">
        <f t="shared" si="440"/>
        <v>97.914971451824016</v>
      </c>
      <c r="U145" s="46">
        <f t="shared" ref="U145" si="441">SUM(U139:U144)</f>
        <v>0</v>
      </c>
      <c r="V145" s="46">
        <f t="shared" ref="V145" si="442">SUM(V139:V144)</f>
        <v>5.328435776948993</v>
      </c>
      <c r="W145" s="46">
        <f t="shared" ref="W145" si="443">SUM(W139:W144)</f>
        <v>0</v>
      </c>
      <c r="X145" s="46">
        <f t="shared" ref="X145" si="444">SUM(X139:X144)</f>
        <v>3.6293851061966196</v>
      </c>
      <c r="Y145" s="46">
        <f t="shared" ref="Y145" si="445">SUM(Y139:Y144)</f>
        <v>8.9578208831456134</v>
      </c>
      <c r="Z145" s="46">
        <f t="shared" ref="Z145" si="446">SUM(Z139:Z144)</f>
        <v>326.3832381727467</v>
      </c>
      <c r="AA145" s="46">
        <f t="shared" ref="AA145" si="447">SUM(AA139:AA144)</f>
        <v>0</v>
      </c>
      <c r="AB145" s="46">
        <f t="shared" ref="AB145" si="448">SUM(AB139:AB144)</f>
        <v>0</v>
      </c>
      <c r="AC145" s="46">
        <f t="shared" ref="AC145" si="449">SUM(AC139:AC144)</f>
        <v>0</v>
      </c>
      <c r="AD145" s="46">
        <f t="shared" ref="AD145" si="450">SUM(AD139:AD144)</f>
        <v>1.8</v>
      </c>
      <c r="AE145" s="46">
        <f t="shared" ref="AE145" si="451">SUM(AE139:AE144)</f>
        <v>58.243365634212957</v>
      </c>
      <c r="AF145" s="46">
        <f t="shared" ref="AF145" si="452">SUM(AF139:AF144)</f>
        <v>0</v>
      </c>
      <c r="AG145" s="46">
        <f t="shared" ref="AG145" si="453">SUM(AG139:AG144)</f>
        <v>39.671605817611052</v>
      </c>
      <c r="AH145" s="46">
        <f t="shared" ref="AH145" si="454">SUM(AH139:AH144)</f>
        <v>97.914971451824016</v>
      </c>
    </row>
    <row r="146" spans="1:34" x14ac:dyDescent="0.3">
      <c r="A146" s="7" t="s">
        <v>15</v>
      </c>
      <c r="B146" s="3"/>
      <c r="C146" s="3"/>
      <c r="D146" s="3">
        <v>0.2378183930407341</v>
      </c>
      <c r="E146" s="3">
        <v>0.2378183930407341</v>
      </c>
      <c r="G146">
        <v>7</v>
      </c>
      <c r="H146">
        <f t="shared" ref="H146:H151" si="455">G146*0.1</f>
        <v>0.70000000000000007</v>
      </c>
      <c r="J146" s="36">
        <v>29</v>
      </c>
      <c r="K146" s="43">
        <v>56.258411000000002</v>
      </c>
      <c r="L146" s="7" t="s">
        <v>15</v>
      </c>
      <c r="M146" s="37">
        <f t="shared" si="410"/>
        <v>0.33974056148676296</v>
      </c>
      <c r="N146" s="40">
        <f t="shared" si="411"/>
        <v>19.113264141493083</v>
      </c>
      <c r="O146" s="87">
        <v>0.20476452117147764</v>
      </c>
      <c r="P146" s="34">
        <v>0.3</v>
      </c>
      <c r="Q146" s="41">
        <f t="shared" si="412"/>
        <v>0.23781839304073404</v>
      </c>
      <c r="R146" s="41">
        <f t="shared" si="413"/>
        <v>0.14333516482003433</v>
      </c>
      <c r="S146" s="41">
        <f t="shared" si="432"/>
        <v>0.10192216844602889</v>
      </c>
      <c r="T146" s="41">
        <f t="shared" si="433"/>
        <v>5.7339792424479246</v>
      </c>
      <c r="V146" s="11">
        <f t="shared" ref="V146:X151" si="456">B146/$H146</f>
        <v>0</v>
      </c>
      <c r="W146" s="11">
        <f t="shared" si="456"/>
        <v>0</v>
      </c>
      <c r="X146" s="11">
        <f t="shared" si="456"/>
        <v>0.33974056148676296</v>
      </c>
      <c r="Y146" s="11">
        <f t="shared" si="414"/>
        <v>0.33974056148676296</v>
      </c>
      <c r="Z146" s="11">
        <f>$K$146*Y146</f>
        <v>19.113264141493083</v>
      </c>
      <c r="AD146" s="34">
        <v>0.3</v>
      </c>
      <c r="AE146" s="35">
        <f t="shared" si="435"/>
        <v>0</v>
      </c>
      <c r="AF146" s="35">
        <f t="shared" si="436"/>
        <v>0</v>
      </c>
      <c r="AG146" s="35">
        <f t="shared" si="437"/>
        <v>5.7339792424479246</v>
      </c>
      <c r="AH146" s="11">
        <f t="shared" si="438"/>
        <v>5.7339792424479246</v>
      </c>
    </row>
    <row r="147" spans="1:34" x14ac:dyDescent="0.3">
      <c r="A147" s="7" t="s">
        <v>21</v>
      </c>
      <c r="B147" s="3"/>
      <c r="C147" s="3"/>
      <c r="D147" s="3">
        <v>3.6378364277704512E-3</v>
      </c>
      <c r="E147" s="3">
        <v>3.6378364277704512E-3</v>
      </c>
      <c r="G147">
        <v>7</v>
      </c>
      <c r="H147">
        <f t="shared" si="455"/>
        <v>0.70000000000000007</v>
      </c>
      <c r="J147" s="36">
        <v>29</v>
      </c>
      <c r="K147" s="43">
        <v>56.258411000000002</v>
      </c>
      <c r="L147" s="7" t="s">
        <v>21</v>
      </c>
      <c r="M147" s="37">
        <f t="shared" si="410"/>
        <v>5.1969091825292153E-3</v>
      </c>
      <c r="N147" s="40">
        <f t="shared" si="411"/>
        <v>0.29236985272040261</v>
      </c>
      <c r="O147" s="87">
        <v>2.8049934407051724E-3</v>
      </c>
      <c r="P147" s="34">
        <v>0.3</v>
      </c>
      <c r="Q147" s="41">
        <f t="shared" si="412"/>
        <v>3.6378364277704503E-3</v>
      </c>
      <c r="R147" s="41">
        <f t="shared" si="413"/>
        <v>1.9634954084936204E-3</v>
      </c>
      <c r="S147" s="41">
        <f t="shared" si="432"/>
        <v>1.5590727547587645E-3</v>
      </c>
      <c r="T147" s="41">
        <f t="shared" si="433"/>
        <v>8.7710955816120789E-2</v>
      </c>
      <c r="V147" s="11">
        <f t="shared" si="456"/>
        <v>0</v>
      </c>
      <c r="W147" s="11">
        <f t="shared" si="456"/>
        <v>0</v>
      </c>
      <c r="X147" s="11">
        <f t="shared" si="456"/>
        <v>5.1969091825292153E-3</v>
      </c>
      <c r="Y147" s="11">
        <f t="shared" si="414"/>
        <v>5.1969091825292153E-3</v>
      </c>
      <c r="Z147" s="11">
        <f t="shared" ref="Z147:Z151" si="457">$K$146*Y147</f>
        <v>0.29236985272040261</v>
      </c>
      <c r="AD147" s="34">
        <v>0.3</v>
      </c>
      <c r="AE147" s="35">
        <f t="shared" si="435"/>
        <v>0</v>
      </c>
      <c r="AF147" s="35">
        <f t="shared" si="436"/>
        <v>0</v>
      </c>
      <c r="AG147" s="35">
        <f t="shared" si="437"/>
        <v>8.7710955816120789E-2</v>
      </c>
      <c r="AH147" s="11">
        <f t="shared" si="438"/>
        <v>8.7710955816120789E-2</v>
      </c>
    </row>
    <row r="148" spans="1:34" x14ac:dyDescent="0.3">
      <c r="A148" s="7" t="s">
        <v>18</v>
      </c>
      <c r="B148" s="3">
        <v>0.32787668917735635</v>
      </c>
      <c r="C148" s="3"/>
      <c r="D148" s="3">
        <v>3.3064256408339103</v>
      </c>
      <c r="E148" s="3">
        <v>3.6343023300112667</v>
      </c>
      <c r="G148">
        <v>7</v>
      </c>
      <c r="H148">
        <f t="shared" si="455"/>
        <v>0.70000000000000007</v>
      </c>
      <c r="J148" s="36">
        <v>29</v>
      </c>
      <c r="K148" s="43">
        <v>56.258411000000002</v>
      </c>
      <c r="L148" s="7" t="s">
        <v>18</v>
      </c>
      <c r="M148" s="37">
        <f t="shared" si="410"/>
        <v>5.1918604714446666</v>
      </c>
      <c r="N148" s="40">
        <f t="shared" si="411"/>
        <v>292.08582025718783</v>
      </c>
      <c r="O148" s="87">
        <v>1.9887403494599678</v>
      </c>
      <c r="P148" s="34">
        <v>0.3</v>
      </c>
      <c r="Q148" s="41">
        <f t="shared" si="412"/>
        <v>3.6343023300112662</v>
      </c>
      <c r="R148" s="41">
        <f t="shared" si="413"/>
        <v>1.3921182446219773</v>
      </c>
      <c r="S148" s="41">
        <f t="shared" si="432"/>
        <v>1.5575581414333999</v>
      </c>
      <c r="T148" s="41">
        <f t="shared" si="433"/>
        <v>87.62574607715635</v>
      </c>
      <c r="V148" s="11">
        <f t="shared" si="456"/>
        <v>0.46839527025336619</v>
      </c>
      <c r="W148" s="11">
        <f t="shared" si="456"/>
        <v>0</v>
      </c>
      <c r="X148" s="11">
        <f t="shared" si="456"/>
        <v>4.7234652011913001</v>
      </c>
      <c r="Y148" s="11">
        <f t="shared" si="414"/>
        <v>5.1918604714446666</v>
      </c>
      <c r="Z148" s="11">
        <f t="shared" si="457"/>
        <v>292.08582025718783</v>
      </c>
      <c r="AD148" s="34">
        <v>0.3</v>
      </c>
      <c r="AE148" s="35">
        <f t="shared" si="435"/>
        <v>7.9053520873109839</v>
      </c>
      <c r="AF148" s="35">
        <f t="shared" si="436"/>
        <v>0</v>
      </c>
      <c r="AG148" s="35">
        <f t="shared" si="437"/>
        <v>79.720393989845363</v>
      </c>
      <c r="AH148" s="11">
        <f t="shared" si="438"/>
        <v>87.62574607715635</v>
      </c>
    </row>
    <row r="149" spans="1:34" x14ac:dyDescent="0.3">
      <c r="A149" s="7" t="s">
        <v>16</v>
      </c>
      <c r="B149" s="3">
        <v>0.55965900501119914</v>
      </c>
      <c r="C149" s="3"/>
      <c r="D149" s="3">
        <v>1.3122231513256146</v>
      </c>
      <c r="E149" s="3">
        <v>1.8718821563368138</v>
      </c>
      <c r="G149">
        <v>7</v>
      </c>
      <c r="H149">
        <f t="shared" si="455"/>
        <v>0.70000000000000007</v>
      </c>
      <c r="J149" s="36">
        <v>29</v>
      </c>
      <c r="K149" s="43">
        <v>56.258411000000002</v>
      </c>
      <c r="L149" s="7" t="s">
        <v>16</v>
      </c>
      <c r="M149" s="37">
        <f t="shared" si="410"/>
        <v>2.674117366195448</v>
      </c>
      <c r="N149" s="40">
        <f t="shared" si="411"/>
        <v>150.44159384966102</v>
      </c>
      <c r="O149" s="87">
        <v>0.5301437602932777</v>
      </c>
      <c r="P149" s="34">
        <v>0.3</v>
      </c>
      <c r="Q149" s="41">
        <f t="shared" si="412"/>
        <v>1.8718821563368135</v>
      </c>
      <c r="R149" s="41">
        <f t="shared" si="413"/>
        <v>0.37110063220529438</v>
      </c>
      <c r="S149" s="41">
        <f t="shared" si="432"/>
        <v>0.80223520985863439</v>
      </c>
      <c r="T149" s="41">
        <f t="shared" si="433"/>
        <v>45.132478154898308</v>
      </c>
      <c r="V149" s="11">
        <f t="shared" si="456"/>
        <v>0.79951286430171298</v>
      </c>
      <c r="W149" s="11">
        <f t="shared" si="456"/>
        <v>0</v>
      </c>
      <c r="X149" s="11">
        <f t="shared" si="456"/>
        <v>1.874604501893735</v>
      </c>
      <c r="Y149" s="11">
        <f t="shared" si="414"/>
        <v>2.674117366195448</v>
      </c>
      <c r="Z149" s="11">
        <f t="shared" si="457"/>
        <v>150.44159384966102</v>
      </c>
      <c r="AD149" s="34">
        <v>0.3</v>
      </c>
      <c r="AE149" s="35">
        <f t="shared" si="435"/>
        <v>13.493796995901899</v>
      </c>
      <c r="AF149" s="35">
        <f t="shared" si="436"/>
        <v>0</v>
      </c>
      <c r="AG149" s="35">
        <f t="shared" si="437"/>
        <v>31.638681158996405</v>
      </c>
      <c r="AH149" s="11">
        <f t="shared" si="438"/>
        <v>45.132478154898308</v>
      </c>
    </row>
    <row r="150" spans="1:34" x14ac:dyDescent="0.3">
      <c r="A150" s="7" t="s">
        <v>14</v>
      </c>
      <c r="B150" s="3"/>
      <c r="C150" s="3"/>
      <c r="D150" s="3">
        <v>0.25887713678305319</v>
      </c>
      <c r="E150" s="3">
        <v>0.25887713678305319</v>
      </c>
      <c r="G150">
        <v>7</v>
      </c>
      <c r="H150">
        <f t="shared" si="455"/>
        <v>0.70000000000000007</v>
      </c>
      <c r="J150" s="36">
        <v>29</v>
      </c>
      <c r="K150" s="43">
        <v>56.258411000000002</v>
      </c>
      <c r="L150" s="7" t="s">
        <v>14</v>
      </c>
      <c r="M150" s="37">
        <f t="shared" si="410"/>
        <v>0.36982448111864735</v>
      </c>
      <c r="N150" s="40">
        <f t="shared" si="411"/>
        <v>20.805737656634605</v>
      </c>
      <c r="O150" s="87">
        <v>0.22720446869711897</v>
      </c>
      <c r="P150" s="34">
        <v>0.3</v>
      </c>
      <c r="Q150" s="41">
        <f t="shared" si="412"/>
        <v>0.25887713678305313</v>
      </c>
      <c r="R150" s="41">
        <f t="shared" si="413"/>
        <v>0.15904312808798327</v>
      </c>
      <c r="S150" s="41">
        <f t="shared" si="432"/>
        <v>0.11094734433559421</v>
      </c>
      <c r="T150" s="41">
        <f t="shared" si="433"/>
        <v>6.2417212969903808</v>
      </c>
      <c r="V150" s="11">
        <f t="shared" si="456"/>
        <v>0</v>
      </c>
      <c r="W150" s="11">
        <f t="shared" si="456"/>
        <v>0</v>
      </c>
      <c r="X150" s="11">
        <f t="shared" si="456"/>
        <v>0.36982448111864735</v>
      </c>
      <c r="Y150" s="11">
        <f t="shared" si="414"/>
        <v>0.36982448111864735</v>
      </c>
      <c r="Z150" s="11">
        <f t="shared" si="457"/>
        <v>20.805737656634605</v>
      </c>
      <c r="AD150" s="34">
        <v>0.3</v>
      </c>
      <c r="AE150" s="35">
        <f t="shared" si="435"/>
        <v>0</v>
      </c>
      <c r="AF150" s="35">
        <f t="shared" si="436"/>
        <v>0</v>
      </c>
      <c r="AG150" s="35">
        <f t="shared" si="437"/>
        <v>6.2417212969903808</v>
      </c>
      <c r="AH150" s="11">
        <f t="shared" si="438"/>
        <v>6.2417212969903808</v>
      </c>
    </row>
    <row r="151" spans="1:34" x14ac:dyDescent="0.3">
      <c r="A151" s="7" t="s">
        <v>12</v>
      </c>
      <c r="B151" s="3">
        <v>2.8122299933897463</v>
      </c>
      <c r="C151" s="3"/>
      <c r="D151" s="3">
        <v>0.35098556637665579</v>
      </c>
      <c r="E151" s="3">
        <v>3.1632155597664022</v>
      </c>
      <c r="G151">
        <v>7</v>
      </c>
      <c r="H151">
        <f t="shared" si="455"/>
        <v>0.70000000000000007</v>
      </c>
      <c r="J151" s="36">
        <v>29</v>
      </c>
      <c r="K151" s="43">
        <v>56.258411000000002</v>
      </c>
      <c r="L151" s="7" t="s">
        <v>12</v>
      </c>
      <c r="M151" s="37">
        <f t="shared" si="410"/>
        <v>4.5188793710948598</v>
      </c>
      <c r="N151" s="40">
        <f t="shared" si="411"/>
        <v>254.22497291847614</v>
      </c>
      <c r="O151" s="87">
        <v>1.6240912021682943</v>
      </c>
      <c r="P151" s="34">
        <v>0.3</v>
      </c>
      <c r="Q151" s="41">
        <f t="shared" si="412"/>
        <v>3.1632155597664018</v>
      </c>
      <c r="R151" s="41">
        <f t="shared" si="413"/>
        <v>1.1368638415178058</v>
      </c>
      <c r="S151" s="41">
        <f t="shared" si="432"/>
        <v>1.3556638113284578</v>
      </c>
      <c r="T151" s="41">
        <f t="shared" si="433"/>
        <v>76.267491875542845</v>
      </c>
      <c r="V151" s="11">
        <f t="shared" si="456"/>
        <v>4.017471419128209</v>
      </c>
      <c r="W151" s="11">
        <f t="shared" si="456"/>
        <v>0</v>
      </c>
      <c r="X151" s="11">
        <f t="shared" si="456"/>
        <v>0.50140795196665111</v>
      </c>
      <c r="Y151" s="11">
        <f t="shared" si="414"/>
        <v>4.5188793710948598</v>
      </c>
      <c r="Z151" s="11">
        <f t="shared" si="457"/>
        <v>254.22497291847614</v>
      </c>
      <c r="AD151" s="34">
        <v>0.3</v>
      </c>
      <c r="AE151" s="35">
        <f t="shared" si="435"/>
        <v>67.804967483420413</v>
      </c>
      <c r="AF151" s="35">
        <f t="shared" si="436"/>
        <v>0</v>
      </c>
      <c r="AG151" s="35">
        <f t="shared" si="437"/>
        <v>8.4625243921224342</v>
      </c>
      <c r="AH151" s="11">
        <f t="shared" si="438"/>
        <v>76.267491875542845</v>
      </c>
    </row>
    <row r="152" spans="1:34" x14ac:dyDescent="0.3">
      <c r="A152" s="6">
        <v>30</v>
      </c>
      <c r="B152" s="3">
        <v>0.53771536879642257</v>
      </c>
      <c r="C152" s="3"/>
      <c r="D152" s="3">
        <v>2.1403445067510098</v>
      </c>
      <c r="E152" s="3">
        <v>2.6780598755474321</v>
      </c>
      <c r="J152" s="36"/>
      <c r="K152" s="38"/>
      <c r="L152" s="27">
        <v>30</v>
      </c>
      <c r="M152" s="46">
        <f>SUM(M146:M151)</f>
        <v>13.099619160522913</v>
      </c>
      <c r="N152" s="46">
        <f t="shared" ref="N152:T152" si="458">SUM(N146:N151)</f>
        <v>736.96375867617314</v>
      </c>
      <c r="O152" s="88">
        <f t="shared" si="458"/>
        <v>4.5777492952308414</v>
      </c>
      <c r="P152" s="46"/>
      <c r="Q152" s="46">
        <f t="shared" si="458"/>
        <v>9.169733412366039</v>
      </c>
      <c r="R152" s="46">
        <f t="shared" si="458"/>
        <v>3.2044245066615886</v>
      </c>
      <c r="S152" s="46">
        <f t="shared" si="458"/>
        <v>3.9298857481568739</v>
      </c>
      <c r="T152" s="46">
        <f t="shared" si="458"/>
        <v>221.08912760285193</v>
      </c>
      <c r="U152" s="46">
        <f t="shared" ref="U152" si="459">SUM(U146:U151)</f>
        <v>0</v>
      </c>
      <c r="V152" s="46">
        <f t="shared" ref="V152" si="460">SUM(V146:V151)</f>
        <v>5.2853795536832884</v>
      </c>
      <c r="W152" s="46">
        <f t="shared" ref="W152" si="461">SUM(W146:W151)</f>
        <v>0</v>
      </c>
      <c r="X152" s="46">
        <f t="shared" ref="X152" si="462">SUM(X146:X151)</f>
        <v>7.8142396068396254</v>
      </c>
      <c r="Y152" s="46">
        <f t="shared" ref="Y152" si="463">SUM(Y146:Y151)</f>
        <v>13.099619160522913</v>
      </c>
      <c r="Z152" s="46">
        <f t="shared" ref="Z152" si="464">SUM(Z146:Z151)</f>
        <v>736.96375867617314</v>
      </c>
      <c r="AA152" s="46">
        <f t="shared" ref="AA152" si="465">SUM(AA146:AA151)</f>
        <v>0</v>
      </c>
      <c r="AB152" s="46">
        <f t="shared" ref="AB152" si="466">SUM(AB146:AB151)</f>
        <v>0</v>
      </c>
      <c r="AC152" s="46">
        <f t="shared" ref="AC152" si="467">SUM(AC146:AC151)</f>
        <v>0</v>
      </c>
      <c r="AD152" s="46">
        <f t="shared" ref="AD152" si="468">SUM(AD146:AD151)</f>
        <v>1.8</v>
      </c>
      <c r="AE152" s="46">
        <f t="shared" ref="AE152" si="469">SUM(AE146:AE151)</f>
        <v>89.204116566633303</v>
      </c>
      <c r="AF152" s="46">
        <f t="shared" ref="AF152" si="470">SUM(AF146:AF151)</f>
        <v>0</v>
      </c>
      <c r="AG152" s="46">
        <f t="shared" ref="AG152" si="471">SUM(AG146:AG151)</f>
        <v>131.88501103621863</v>
      </c>
      <c r="AH152" s="46">
        <f t="shared" ref="AH152" si="472">SUM(AH146:AH151)</f>
        <v>221.08912760285193</v>
      </c>
    </row>
    <row r="153" spans="1:34" x14ac:dyDescent="0.3">
      <c r="A153" s="7" t="s">
        <v>15</v>
      </c>
      <c r="B153" s="3"/>
      <c r="C153" s="3"/>
      <c r="D153" s="3">
        <v>3.2740527849934052E-2</v>
      </c>
      <c r="E153" s="3">
        <v>3.2740527849934052E-2</v>
      </c>
      <c r="G153">
        <v>2</v>
      </c>
      <c r="H153">
        <f t="shared" ref="H153:H158" si="473">G153*0.1</f>
        <v>0.2</v>
      </c>
      <c r="J153" s="36">
        <v>30</v>
      </c>
      <c r="K153" s="43">
        <v>20.029019999999999</v>
      </c>
      <c r="L153" s="7" t="s">
        <v>15</v>
      </c>
      <c r="M153" s="37">
        <f t="shared" si="410"/>
        <v>0.16370263924967024</v>
      </c>
      <c r="N153" s="40">
        <f t="shared" si="411"/>
        <v>3.2788034355844302</v>
      </c>
      <c r="O153" s="87">
        <v>8.8357293382212918E-2</v>
      </c>
      <c r="P153" s="34">
        <v>0.3</v>
      </c>
      <c r="Q153" s="41">
        <f t="shared" si="412"/>
        <v>0.11459184747476917</v>
      </c>
      <c r="R153" s="41">
        <f t="shared" si="413"/>
        <v>6.1850105367549035E-2</v>
      </c>
      <c r="S153" s="41">
        <f t="shared" si="432"/>
        <v>4.9110791774901068E-2</v>
      </c>
      <c r="T153" s="41">
        <f t="shared" si="433"/>
        <v>0.98364103067532893</v>
      </c>
      <c r="V153" s="11">
        <f t="shared" ref="V153:X158" si="474">B153/$H153</f>
        <v>0</v>
      </c>
      <c r="W153" s="11">
        <f t="shared" si="474"/>
        <v>0</v>
      </c>
      <c r="X153" s="11">
        <f t="shared" si="474"/>
        <v>0.16370263924967024</v>
      </c>
      <c r="Y153" s="11">
        <f t="shared" si="414"/>
        <v>0.16370263924967024</v>
      </c>
      <c r="Z153" s="11">
        <f>$K$153*Y153</f>
        <v>3.2788034355844302</v>
      </c>
      <c r="AD153" s="34">
        <v>0.3</v>
      </c>
      <c r="AE153" s="35">
        <f t="shared" si="435"/>
        <v>0</v>
      </c>
      <c r="AF153" s="35">
        <f t="shared" si="436"/>
        <v>0</v>
      </c>
      <c r="AG153" s="35">
        <f t="shared" si="437"/>
        <v>0.98364103067532893</v>
      </c>
      <c r="AH153" s="11">
        <f t="shared" si="438"/>
        <v>0.98364103067532893</v>
      </c>
    </row>
    <row r="154" spans="1:34" x14ac:dyDescent="0.3">
      <c r="A154" s="7" t="s">
        <v>21</v>
      </c>
      <c r="B154" s="3"/>
      <c r="C154" s="3"/>
      <c r="D154" s="3">
        <v>3.6378364277704512E-3</v>
      </c>
      <c r="E154" s="3">
        <v>3.6378364277704512E-3</v>
      </c>
      <c r="G154">
        <v>2</v>
      </c>
      <c r="H154">
        <f t="shared" si="473"/>
        <v>0.2</v>
      </c>
      <c r="J154" s="36">
        <v>30</v>
      </c>
      <c r="K154" s="43">
        <v>20.029019999999999</v>
      </c>
      <c r="L154" s="7" t="s">
        <v>21</v>
      </c>
      <c r="M154" s="37">
        <f t="shared" si="410"/>
        <v>1.8189182138852254E-2</v>
      </c>
      <c r="N154" s="40">
        <f t="shared" si="411"/>
        <v>0.36431149284271458</v>
      </c>
      <c r="O154" s="87">
        <v>9.8174770424681035E-3</v>
      </c>
      <c r="P154" s="34">
        <v>0.3</v>
      </c>
      <c r="Q154" s="41">
        <f t="shared" si="412"/>
        <v>1.2732427497196577E-2</v>
      </c>
      <c r="R154" s="41">
        <f t="shared" si="413"/>
        <v>6.8722339297276717E-3</v>
      </c>
      <c r="S154" s="41">
        <f t="shared" si="432"/>
        <v>5.4567546416556759E-3</v>
      </c>
      <c r="T154" s="41">
        <f t="shared" si="433"/>
        <v>0.10929344785281436</v>
      </c>
      <c r="V154" s="11">
        <f t="shared" si="474"/>
        <v>0</v>
      </c>
      <c r="W154" s="11">
        <f t="shared" si="474"/>
        <v>0</v>
      </c>
      <c r="X154" s="11">
        <f t="shared" si="474"/>
        <v>1.8189182138852254E-2</v>
      </c>
      <c r="Y154" s="11">
        <f t="shared" si="414"/>
        <v>1.8189182138852254E-2</v>
      </c>
      <c r="Z154" s="11">
        <f t="shared" ref="Z154:Z158" si="475">$K$153*Y154</f>
        <v>0.36431149284271458</v>
      </c>
      <c r="AD154" s="34">
        <v>0.3</v>
      </c>
      <c r="AE154" s="35">
        <f t="shared" si="435"/>
        <v>0</v>
      </c>
      <c r="AF154" s="35">
        <f t="shared" si="436"/>
        <v>0</v>
      </c>
      <c r="AG154" s="35">
        <f t="shared" si="437"/>
        <v>0.10929344785281436</v>
      </c>
      <c r="AH154" s="11">
        <f t="shared" si="438"/>
        <v>0.10929344785281436</v>
      </c>
    </row>
    <row r="155" spans="1:34" x14ac:dyDescent="0.3">
      <c r="A155" s="7" t="s">
        <v>18</v>
      </c>
      <c r="B155" s="3">
        <v>4.6839527025336621E-2</v>
      </c>
      <c r="C155" s="3"/>
      <c r="D155" s="3">
        <v>0.98200881885447266</v>
      </c>
      <c r="E155" s="3">
        <v>1.0288483458798092</v>
      </c>
      <c r="G155">
        <v>2</v>
      </c>
      <c r="H155">
        <f t="shared" si="473"/>
        <v>0.2</v>
      </c>
      <c r="J155" s="36">
        <v>30</v>
      </c>
      <c r="K155" s="43">
        <v>20.029019999999999</v>
      </c>
      <c r="L155" s="7" t="s">
        <v>18</v>
      </c>
      <c r="M155" s="37">
        <f t="shared" si="410"/>
        <v>5.1442417293990461</v>
      </c>
      <c r="N155" s="40">
        <f t="shared" si="411"/>
        <v>103.03412048296808</v>
      </c>
      <c r="O155" s="87">
        <v>1.747510913559323</v>
      </c>
      <c r="P155" s="34">
        <v>0.3</v>
      </c>
      <c r="Q155" s="41">
        <f t="shared" si="412"/>
        <v>3.6009692105793318</v>
      </c>
      <c r="R155" s="41">
        <f t="shared" si="413"/>
        <v>1.223257639491526</v>
      </c>
      <c r="S155" s="41">
        <f t="shared" si="432"/>
        <v>1.5432725188197138</v>
      </c>
      <c r="T155" s="41">
        <f t="shared" si="433"/>
        <v>30.910236144890423</v>
      </c>
      <c r="V155" s="11">
        <f t="shared" si="474"/>
        <v>0.2341976351266831</v>
      </c>
      <c r="W155" s="11">
        <f t="shared" si="474"/>
        <v>0</v>
      </c>
      <c r="X155" s="11">
        <f t="shared" si="474"/>
        <v>4.9100440942723633</v>
      </c>
      <c r="Y155" s="11">
        <f t="shared" si="414"/>
        <v>5.1442417293990461</v>
      </c>
      <c r="Z155" s="11">
        <f t="shared" si="475"/>
        <v>103.03412048296808</v>
      </c>
      <c r="AD155" s="34">
        <v>0.3</v>
      </c>
      <c r="AE155" s="35">
        <f t="shared" si="435"/>
        <v>1.4072247353715113</v>
      </c>
      <c r="AF155" s="35">
        <f t="shared" si="436"/>
        <v>0</v>
      </c>
      <c r="AG155" s="35">
        <f t="shared" si="437"/>
        <v>29.503011409518916</v>
      </c>
      <c r="AH155" s="11">
        <f t="shared" si="438"/>
        <v>30.910236144890426</v>
      </c>
    </row>
    <row r="156" spans="1:34" x14ac:dyDescent="0.3">
      <c r="A156" s="7" t="s">
        <v>16</v>
      </c>
      <c r="B156" s="3">
        <v>4.6839527025336621E-2</v>
      </c>
      <c r="C156" s="3"/>
      <c r="D156" s="3">
        <v>1.0265330617851351</v>
      </c>
      <c r="E156" s="3">
        <v>1.0733725888104717</v>
      </c>
      <c r="G156">
        <v>2</v>
      </c>
      <c r="H156">
        <f t="shared" si="473"/>
        <v>0.2</v>
      </c>
      <c r="J156" s="36">
        <v>30</v>
      </c>
      <c r="K156" s="43">
        <v>20.029019999999999</v>
      </c>
      <c r="L156" s="7" t="s">
        <v>16</v>
      </c>
      <c r="M156" s="37">
        <f t="shared" si="410"/>
        <v>5.3668629440523583</v>
      </c>
      <c r="N156" s="40">
        <f t="shared" si="411"/>
        <v>107.49300524368356</v>
      </c>
      <c r="O156" s="87">
        <v>1.1388273369263004</v>
      </c>
      <c r="P156" s="34">
        <v>0.3</v>
      </c>
      <c r="Q156" s="41">
        <f t="shared" si="412"/>
        <v>3.7568040608366506</v>
      </c>
      <c r="R156" s="41">
        <f t="shared" si="413"/>
        <v>0.79717913584841027</v>
      </c>
      <c r="S156" s="41">
        <f t="shared" si="432"/>
        <v>1.6100588832157074</v>
      </c>
      <c r="T156" s="41">
        <f t="shared" si="433"/>
        <v>32.247901573105068</v>
      </c>
      <c r="V156" s="11">
        <f t="shared" si="474"/>
        <v>0.2341976351266831</v>
      </c>
      <c r="W156" s="11">
        <f t="shared" si="474"/>
        <v>0</v>
      </c>
      <c r="X156" s="11">
        <f t="shared" si="474"/>
        <v>5.1326653089256755</v>
      </c>
      <c r="Y156" s="11">
        <f t="shared" si="414"/>
        <v>5.3668629440523583</v>
      </c>
      <c r="Z156" s="11">
        <f t="shared" si="475"/>
        <v>107.49300524368356</v>
      </c>
      <c r="AD156" s="34">
        <v>0.3</v>
      </c>
      <c r="AE156" s="35">
        <f t="shared" si="435"/>
        <v>1.4072247353715113</v>
      </c>
      <c r="AF156" s="35">
        <f t="shared" si="436"/>
        <v>0</v>
      </c>
      <c r="AG156" s="35">
        <f t="shared" si="437"/>
        <v>30.840676837733557</v>
      </c>
      <c r="AH156" s="11">
        <f t="shared" si="438"/>
        <v>32.247901573105068</v>
      </c>
    </row>
    <row r="157" spans="1:34" x14ac:dyDescent="0.3">
      <c r="A157" s="7" t="s">
        <v>14</v>
      </c>
      <c r="B157" s="3"/>
      <c r="C157" s="3"/>
      <c r="D157" s="3">
        <v>1.4551345711081805E-2</v>
      </c>
      <c r="E157" s="3">
        <v>1.4551345711081805E-2</v>
      </c>
      <c r="G157">
        <v>2</v>
      </c>
      <c r="H157">
        <f t="shared" si="473"/>
        <v>0.2</v>
      </c>
      <c r="J157" s="36">
        <v>30</v>
      </c>
      <c r="K157" s="43">
        <v>20.029019999999999</v>
      </c>
      <c r="L157" s="7" t="s">
        <v>14</v>
      </c>
      <c r="M157" s="37">
        <f t="shared" si="410"/>
        <v>7.2756728555409017E-2</v>
      </c>
      <c r="N157" s="40">
        <f t="shared" si="411"/>
        <v>1.4572459713708583</v>
      </c>
      <c r="O157" s="87">
        <v>3.9269908169872414E-2</v>
      </c>
      <c r="P157" s="34">
        <v>0.3</v>
      </c>
      <c r="Q157" s="41">
        <f t="shared" si="412"/>
        <v>5.0929709988786306E-2</v>
      </c>
      <c r="R157" s="41">
        <f t="shared" si="413"/>
        <v>2.7488935718910687E-2</v>
      </c>
      <c r="S157" s="41">
        <f t="shared" si="432"/>
        <v>2.1827018566622704E-2</v>
      </c>
      <c r="T157" s="41">
        <f t="shared" si="433"/>
        <v>0.43717379141125745</v>
      </c>
      <c r="V157" s="11">
        <f t="shared" si="474"/>
        <v>0</v>
      </c>
      <c r="W157" s="11">
        <f t="shared" si="474"/>
        <v>0</v>
      </c>
      <c r="X157" s="11">
        <f t="shared" si="474"/>
        <v>7.2756728555409017E-2</v>
      </c>
      <c r="Y157" s="11">
        <f t="shared" si="414"/>
        <v>7.2756728555409017E-2</v>
      </c>
      <c r="Z157" s="11">
        <f t="shared" si="475"/>
        <v>1.4572459713708583</v>
      </c>
      <c r="AD157" s="34">
        <v>0.3</v>
      </c>
      <c r="AE157" s="35">
        <f t="shared" si="435"/>
        <v>0</v>
      </c>
      <c r="AF157" s="35">
        <f t="shared" si="436"/>
        <v>0</v>
      </c>
      <c r="AG157" s="35">
        <f t="shared" si="437"/>
        <v>0.43717379141125745</v>
      </c>
      <c r="AH157" s="11">
        <f t="shared" si="438"/>
        <v>0.43717379141125745</v>
      </c>
    </row>
    <row r="158" spans="1:34" x14ac:dyDescent="0.3">
      <c r="A158" s="7" t="s">
        <v>12</v>
      </c>
      <c r="B158" s="3">
        <v>0.44403631474574934</v>
      </c>
      <c r="C158" s="3"/>
      <c r="D158" s="3">
        <v>8.0872916122615268E-2</v>
      </c>
      <c r="E158" s="3">
        <v>0.52490923086836461</v>
      </c>
      <c r="G158">
        <v>2</v>
      </c>
      <c r="H158">
        <f t="shared" si="473"/>
        <v>0.2</v>
      </c>
      <c r="J158" s="36">
        <v>30</v>
      </c>
      <c r="K158" s="43">
        <v>20.029019999999999</v>
      </c>
      <c r="L158" s="7" t="s">
        <v>12</v>
      </c>
      <c r="M158" s="37">
        <f t="shared" si="410"/>
        <v>2.6245461543418229</v>
      </c>
      <c r="N158" s="40">
        <f t="shared" si="411"/>
        <v>52.567087416235459</v>
      </c>
      <c r="O158" s="87">
        <v>0.97193022720434208</v>
      </c>
      <c r="P158" s="34">
        <v>0.3</v>
      </c>
      <c r="Q158" s="41">
        <f t="shared" si="412"/>
        <v>1.837182308039276</v>
      </c>
      <c r="R158" s="41">
        <f t="shared" si="413"/>
        <v>0.68035115904303944</v>
      </c>
      <c r="S158" s="41">
        <f t="shared" si="432"/>
        <v>0.78736384630254685</v>
      </c>
      <c r="T158" s="41">
        <f t="shared" si="433"/>
        <v>15.770126224870637</v>
      </c>
      <c r="V158" s="11">
        <f t="shared" si="474"/>
        <v>2.2201815737287465</v>
      </c>
      <c r="W158" s="11">
        <f t="shared" si="474"/>
        <v>0</v>
      </c>
      <c r="X158" s="11">
        <f t="shared" si="474"/>
        <v>0.40436458061307634</v>
      </c>
      <c r="Y158" s="11">
        <f t="shared" si="414"/>
        <v>2.6245461543418229</v>
      </c>
      <c r="Z158" s="11">
        <f t="shared" si="475"/>
        <v>52.567087416235459</v>
      </c>
      <c r="AD158" s="34">
        <v>0.3</v>
      </c>
      <c r="AE158" s="35">
        <f t="shared" si="435"/>
        <v>13.34041834315336</v>
      </c>
      <c r="AF158" s="35">
        <f t="shared" si="436"/>
        <v>0</v>
      </c>
      <c r="AG158" s="35">
        <f t="shared" si="437"/>
        <v>2.4297078817172753</v>
      </c>
      <c r="AH158" s="11">
        <f t="shared" si="438"/>
        <v>15.770126224870635</v>
      </c>
    </row>
    <row r="159" spans="1:34" x14ac:dyDescent="0.3">
      <c r="A159" s="6">
        <v>31</v>
      </c>
      <c r="B159" s="3">
        <v>1.2702823695334313</v>
      </c>
      <c r="C159" s="3"/>
      <c r="D159" s="3">
        <v>3.7402636231758137</v>
      </c>
      <c r="E159" s="3">
        <v>5.0105459927092451</v>
      </c>
      <c r="J159" s="36"/>
      <c r="K159" s="38"/>
      <c r="L159" s="27">
        <v>31</v>
      </c>
      <c r="M159" s="46">
        <f>SUM(M153:M158)</f>
        <v>13.390299377737161</v>
      </c>
      <c r="N159" s="46">
        <f t="shared" ref="N159:T159" si="476">SUM(N153:N158)</f>
        <v>268.19457404268508</v>
      </c>
      <c r="O159" s="88">
        <f t="shared" si="476"/>
        <v>3.995713156284519</v>
      </c>
      <c r="P159" s="46"/>
      <c r="Q159" s="46">
        <f t="shared" si="476"/>
        <v>9.3732095644160101</v>
      </c>
      <c r="R159" s="46">
        <f t="shared" si="476"/>
        <v>2.7969992093991634</v>
      </c>
      <c r="S159" s="46">
        <f t="shared" si="476"/>
        <v>4.0170898133211477</v>
      </c>
      <c r="T159" s="46">
        <f t="shared" si="476"/>
        <v>80.458372212805529</v>
      </c>
      <c r="U159" s="46">
        <f t="shared" ref="U159" si="477">SUM(U153:U158)</f>
        <v>0</v>
      </c>
      <c r="V159" s="46">
        <f t="shared" ref="V159" si="478">SUM(V153:V158)</f>
        <v>2.6885768439821125</v>
      </c>
      <c r="W159" s="46">
        <f t="shared" ref="W159" si="479">SUM(W153:W158)</f>
        <v>0</v>
      </c>
      <c r="X159" s="46">
        <f t="shared" ref="X159" si="480">SUM(X153:X158)</f>
        <v>10.701722533755047</v>
      </c>
      <c r="Y159" s="46">
        <f t="shared" ref="Y159" si="481">SUM(Y153:Y158)</f>
        <v>13.390299377737161</v>
      </c>
      <c r="Z159" s="46">
        <f t="shared" ref="Z159" si="482">SUM(Z153:Z158)</f>
        <v>268.19457404268508</v>
      </c>
      <c r="AA159" s="46">
        <f t="shared" ref="AA159" si="483">SUM(AA153:AA158)</f>
        <v>0</v>
      </c>
      <c r="AB159" s="46">
        <f t="shared" ref="AB159" si="484">SUM(AB153:AB158)</f>
        <v>0</v>
      </c>
      <c r="AC159" s="46">
        <f t="shared" ref="AC159" si="485">SUM(AC153:AC158)</f>
        <v>0</v>
      </c>
      <c r="AD159" s="46">
        <f t="shared" ref="AD159" si="486">SUM(AD153:AD158)</f>
        <v>1.8</v>
      </c>
      <c r="AE159" s="46">
        <f t="shared" ref="AE159" si="487">SUM(AE153:AE158)</f>
        <v>16.154867813896381</v>
      </c>
      <c r="AF159" s="46">
        <f t="shared" ref="AF159" si="488">SUM(AF153:AF158)</f>
        <v>0</v>
      </c>
      <c r="AG159" s="46">
        <f t="shared" ref="AG159" si="489">SUM(AG153:AG158)</f>
        <v>64.303504398909141</v>
      </c>
      <c r="AH159" s="46">
        <f t="shared" ref="AH159" si="490">SUM(AH153:AH158)</f>
        <v>80.458372212805529</v>
      </c>
    </row>
    <row r="160" spans="1:34" x14ac:dyDescent="0.3">
      <c r="A160" s="7" t="s">
        <v>15</v>
      </c>
      <c r="B160" s="3"/>
      <c r="C160" s="3"/>
      <c r="D160" s="3">
        <v>0.13250509382668313</v>
      </c>
      <c r="E160" s="3">
        <v>0.13250509382668313</v>
      </c>
      <c r="G160">
        <v>4</v>
      </c>
      <c r="H160">
        <f t="shared" ref="H160:H165" si="491">G160*0.1</f>
        <v>0.4</v>
      </c>
      <c r="J160" s="36">
        <v>31</v>
      </c>
      <c r="K160" s="43">
        <v>34.598478999999998</v>
      </c>
      <c r="L160" s="7" t="s">
        <v>15</v>
      </c>
      <c r="M160" s="37">
        <f t="shared" si="410"/>
        <v>0.33126273456670779</v>
      </c>
      <c r="N160" s="40">
        <f t="shared" si="411"/>
        <v>11.461186765388813</v>
      </c>
      <c r="O160" s="87">
        <v>0.20125827937059615</v>
      </c>
      <c r="P160" s="34">
        <v>0.3</v>
      </c>
      <c r="Q160" s="41">
        <f t="shared" si="412"/>
        <v>0.23188391419669543</v>
      </c>
      <c r="R160" s="41">
        <f t="shared" si="413"/>
        <v>0.14088079555941729</v>
      </c>
      <c r="S160" s="41">
        <f t="shared" si="432"/>
        <v>9.9378820370012333E-2</v>
      </c>
      <c r="T160" s="41">
        <f t="shared" si="433"/>
        <v>3.4383560296166435</v>
      </c>
      <c r="V160" s="11">
        <f t="shared" ref="V160:X165" si="492">B160/$H160</f>
        <v>0</v>
      </c>
      <c r="W160" s="11">
        <f t="shared" si="492"/>
        <v>0</v>
      </c>
      <c r="X160" s="11">
        <f t="shared" si="492"/>
        <v>0.33126273456670779</v>
      </c>
      <c r="Y160" s="11">
        <f t="shared" si="414"/>
        <v>0.33126273456670779</v>
      </c>
      <c r="Z160" s="11">
        <f>$K$160*Y160</f>
        <v>11.461186765388813</v>
      </c>
      <c r="AD160" s="34">
        <v>0.3</v>
      </c>
      <c r="AE160" s="35">
        <f t="shared" si="435"/>
        <v>0</v>
      </c>
      <c r="AF160" s="35">
        <f t="shared" si="436"/>
        <v>0</v>
      </c>
      <c r="AG160" s="35">
        <f t="shared" si="437"/>
        <v>3.4383560296166435</v>
      </c>
      <c r="AH160" s="11">
        <f t="shared" si="438"/>
        <v>3.4383560296166435</v>
      </c>
    </row>
    <row r="161" spans="1:34" x14ac:dyDescent="0.3">
      <c r="A161" s="7" t="s">
        <v>21</v>
      </c>
      <c r="B161" s="3"/>
      <c r="C161" s="3"/>
      <c r="D161" s="3">
        <v>7.2756728555409024E-3</v>
      </c>
      <c r="E161" s="3">
        <v>7.2756728555409024E-3</v>
      </c>
      <c r="G161">
        <v>4</v>
      </c>
      <c r="H161">
        <f t="shared" si="491"/>
        <v>0.4</v>
      </c>
      <c r="J161" s="36">
        <v>31</v>
      </c>
      <c r="K161" s="43">
        <v>34.598478999999998</v>
      </c>
      <c r="L161" s="7" t="s">
        <v>21</v>
      </c>
      <c r="M161" s="37">
        <f t="shared" si="410"/>
        <v>1.8189182138852254E-2</v>
      </c>
      <c r="N161" s="40">
        <f t="shared" si="411"/>
        <v>0.62931803625825478</v>
      </c>
      <c r="O161" s="87">
        <v>9.8174770424681035E-3</v>
      </c>
      <c r="P161" s="34">
        <v>0.3</v>
      </c>
      <c r="Q161" s="41">
        <f t="shared" si="412"/>
        <v>1.2732427497196577E-2</v>
      </c>
      <c r="R161" s="41">
        <f t="shared" si="413"/>
        <v>6.8722339297276717E-3</v>
      </c>
      <c r="S161" s="41">
        <f t="shared" si="432"/>
        <v>5.4567546416556759E-3</v>
      </c>
      <c r="T161" s="41">
        <f t="shared" si="433"/>
        <v>0.18879541087747642</v>
      </c>
      <c r="V161" s="11">
        <f t="shared" si="492"/>
        <v>0</v>
      </c>
      <c r="W161" s="11">
        <f t="shared" si="492"/>
        <v>0</v>
      </c>
      <c r="X161" s="11">
        <f t="shared" si="492"/>
        <v>1.8189182138852254E-2</v>
      </c>
      <c r="Y161" s="11">
        <f t="shared" si="414"/>
        <v>1.8189182138852254E-2</v>
      </c>
      <c r="Z161" s="11">
        <f t="shared" ref="Z161:Z165" si="493">$K$160*Y161</f>
        <v>0.62931803625825478</v>
      </c>
      <c r="AD161" s="34">
        <v>0.3</v>
      </c>
      <c r="AE161" s="35">
        <f t="shared" si="435"/>
        <v>0</v>
      </c>
      <c r="AF161" s="35">
        <f t="shared" si="436"/>
        <v>0</v>
      </c>
      <c r="AG161" s="35">
        <f t="shared" si="437"/>
        <v>0.18879541087747642</v>
      </c>
      <c r="AH161" s="11">
        <f t="shared" si="438"/>
        <v>0.18879541087747642</v>
      </c>
    </row>
    <row r="162" spans="1:34" x14ac:dyDescent="0.3">
      <c r="A162" s="7" t="s">
        <v>18</v>
      </c>
      <c r="B162" s="3">
        <v>0.18735810810134648</v>
      </c>
      <c r="C162" s="3"/>
      <c r="D162" s="3">
        <v>1.6532885745741446</v>
      </c>
      <c r="E162" s="3">
        <v>1.840646682675491</v>
      </c>
      <c r="G162">
        <v>4</v>
      </c>
      <c r="H162">
        <f t="shared" si="491"/>
        <v>0.4</v>
      </c>
      <c r="J162" s="36">
        <v>31</v>
      </c>
      <c r="K162" s="43">
        <v>34.598478999999998</v>
      </c>
      <c r="L162" s="7" t="s">
        <v>18</v>
      </c>
      <c r="M162" s="37">
        <f t="shared" si="410"/>
        <v>4.6016167066887279</v>
      </c>
      <c r="N162" s="40">
        <f t="shared" si="411"/>
        <v>159.20893899241909</v>
      </c>
      <c r="O162" s="87">
        <v>1.6886060513045134</v>
      </c>
      <c r="P162" s="34">
        <v>0.3</v>
      </c>
      <c r="Q162" s="41">
        <f t="shared" si="412"/>
        <v>3.2211316946821094</v>
      </c>
      <c r="R162" s="41">
        <f t="shared" si="413"/>
        <v>1.1820242359131592</v>
      </c>
      <c r="S162" s="41">
        <f t="shared" si="432"/>
        <v>1.3804850120066183</v>
      </c>
      <c r="T162" s="41">
        <f t="shared" si="433"/>
        <v>47.762681697725732</v>
      </c>
      <c r="V162" s="11">
        <f t="shared" si="492"/>
        <v>0.46839527025336619</v>
      </c>
      <c r="W162" s="11">
        <f t="shared" si="492"/>
        <v>0</v>
      </c>
      <c r="X162" s="11">
        <f t="shared" si="492"/>
        <v>4.1332214364353614</v>
      </c>
      <c r="Y162" s="11">
        <f t="shared" si="414"/>
        <v>4.6016167066887279</v>
      </c>
      <c r="Z162" s="11">
        <f t="shared" si="493"/>
        <v>159.20893899241909</v>
      </c>
      <c r="AD162" s="34">
        <v>0.3</v>
      </c>
      <c r="AE162" s="35">
        <f t="shared" si="435"/>
        <v>4.8617291764681232</v>
      </c>
      <c r="AF162" s="35">
        <f t="shared" si="436"/>
        <v>0</v>
      </c>
      <c r="AG162" s="35">
        <f t="shared" si="437"/>
        <v>42.900952521257601</v>
      </c>
      <c r="AH162" s="11">
        <f t="shared" si="438"/>
        <v>47.762681697725725</v>
      </c>
    </row>
    <row r="163" spans="1:34" x14ac:dyDescent="0.3">
      <c r="A163" s="7" t="s">
        <v>16</v>
      </c>
      <c r="B163" s="3">
        <v>4.6839527025336621E-2</v>
      </c>
      <c r="C163" s="3"/>
      <c r="D163" s="3">
        <v>1.6628323932278852</v>
      </c>
      <c r="E163" s="3">
        <v>1.7096719202532218</v>
      </c>
      <c r="G163">
        <v>4</v>
      </c>
      <c r="H163">
        <f t="shared" si="491"/>
        <v>0.4</v>
      </c>
      <c r="J163" s="36">
        <v>31</v>
      </c>
      <c r="K163" s="43">
        <v>34.598478999999998</v>
      </c>
      <c r="L163" s="7" t="s">
        <v>16</v>
      </c>
      <c r="M163" s="37">
        <f t="shared" si="410"/>
        <v>4.2741798006330542</v>
      </c>
      <c r="N163" s="40">
        <f t="shared" si="411"/>
        <v>147.88012007442691</v>
      </c>
      <c r="O163" s="87">
        <v>0.84430302565225734</v>
      </c>
      <c r="P163" s="34">
        <v>0.3</v>
      </c>
      <c r="Q163" s="41">
        <f t="shared" si="412"/>
        <v>2.9919258604431378</v>
      </c>
      <c r="R163" s="41">
        <f t="shared" si="413"/>
        <v>0.59101211795658015</v>
      </c>
      <c r="S163" s="41">
        <f t="shared" si="432"/>
        <v>1.2822539401899162</v>
      </c>
      <c r="T163" s="41">
        <f t="shared" si="433"/>
        <v>44.364036022328072</v>
      </c>
      <c r="V163" s="11">
        <f t="shared" si="492"/>
        <v>0.11709881756334155</v>
      </c>
      <c r="W163" s="11">
        <f t="shared" si="492"/>
        <v>0</v>
      </c>
      <c r="X163" s="11">
        <f t="shared" si="492"/>
        <v>4.1570809830697124</v>
      </c>
      <c r="Y163" s="11">
        <f t="shared" si="414"/>
        <v>4.2741798006330542</v>
      </c>
      <c r="Z163" s="11">
        <f t="shared" si="493"/>
        <v>147.88012007442691</v>
      </c>
      <c r="AD163" s="34">
        <v>0.3</v>
      </c>
      <c r="AE163" s="35">
        <f t="shared" si="435"/>
        <v>1.2154322941170308</v>
      </c>
      <c r="AF163" s="35">
        <f t="shared" si="436"/>
        <v>0</v>
      </c>
      <c r="AG163" s="35">
        <f t="shared" si="437"/>
        <v>43.148603728211036</v>
      </c>
      <c r="AH163" s="11">
        <f t="shared" si="438"/>
        <v>44.364036022328065</v>
      </c>
    </row>
    <row r="164" spans="1:34" x14ac:dyDescent="0.3">
      <c r="A164" s="7" t="s">
        <v>14</v>
      </c>
      <c r="B164" s="3"/>
      <c r="C164" s="3"/>
      <c r="D164" s="3">
        <v>0.12058700955452778</v>
      </c>
      <c r="E164" s="3">
        <v>0.12058700955452778</v>
      </c>
      <c r="G164">
        <v>4</v>
      </c>
      <c r="H164">
        <f t="shared" si="491"/>
        <v>0.4</v>
      </c>
      <c r="J164" s="36">
        <v>31</v>
      </c>
      <c r="K164" s="43">
        <v>34.598478999999998</v>
      </c>
      <c r="L164" s="7" t="s">
        <v>14</v>
      </c>
      <c r="M164" s="37">
        <f t="shared" si="410"/>
        <v>0.30146752388631942</v>
      </c>
      <c r="N164" s="40">
        <f t="shared" si="411"/>
        <v>10.43031779436282</v>
      </c>
      <c r="O164" s="87">
        <v>0.17671458676442589</v>
      </c>
      <c r="P164" s="34">
        <v>0.3</v>
      </c>
      <c r="Q164" s="41">
        <f t="shared" si="412"/>
        <v>0.21102726672042357</v>
      </c>
      <c r="R164" s="41">
        <f t="shared" si="413"/>
        <v>0.12370021073509811</v>
      </c>
      <c r="S164" s="41">
        <f t="shared" si="432"/>
        <v>9.0440257165895821E-2</v>
      </c>
      <c r="T164" s="41">
        <f t="shared" si="433"/>
        <v>3.1290953383088458</v>
      </c>
      <c r="V164" s="11">
        <f t="shared" si="492"/>
        <v>0</v>
      </c>
      <c r="W164" s="11">
        <f t="shared" si="492"/>
        <v>0</v>
      </c>
      <c r="X164" s="11">
        <f t="shared" si="492"/>
        <v>0.30146752388631942</v>
      </c>
      <c r="Y164" s="11">
        <f t="shared" si="414"/>
        <v>0.30146752388631942</v>
      </c>
      <c r="Z164" s="11">
        <f t="shared" si="493"/>
        <v>10.43031779436282</v>
      </c>
      <c r="AD164" s="34">
        <v>0.3</v>
      </c>
      <c r="AE164" s="35">
        <f t="shared" si="435"/>
        <v>0</v>
      </c>
      <c r="AF164" s="35">
        <f t="shared" si="436"/>
        <v>0</v>
      </c>
      <c r="AG164" s="35">
        <f t="shared" si="437"/>
        <v>3.1290953383088458</v>
      </c>
      <c r="AH164" s="11">
        <f t="shared" si="438"/>
        <v>3.1290953383088458</v>
      </c>
    </row>
    <row r="165" spans="1:34" x14ac:dyDescent="0.3">
      <c r="A165" s="7" t="s">
        <v>12</v>
      </c>
      <c r="B165" s="3">
        <v>1.0360847344067483</v>
      </c>
      <c r="C165" s="3"/>
      <c r="D165" s="3">
        <v>0.16377487913703215</v>
      </c>
      <c r="E165" s="3">
        <v>1.1998596135437805</v>
      </c>
      <c r="G165">
        <v>4</v>
      </c>
      <c r="H165">
        <f t="shared" si="491"/>
        <v>0.4</v>
      </c>
      <c r="J165" s="36">
        <v>31</v>
      </c>
      <c r="K165" s="43">
        <v>34.598478999999998</v>
      </c>
      <c r="L165" s="7" t="s">
        <v>12</v>
      </c>
      <c r="M165" s="37">
        <f t="shared" si="410"/>
        <v>2.999649033859451</v>
      </c>
      <c r="N165" s="40">
        <f t="shared" si="411"/>
        <v>103.7832941053565</v>
      </c>
      <c r="O165" s="87">
        <v>1.0995574287564274</v>
      </c>
      <c r="P165" s="34">
        <v>0.3</v>
      </c>
      <c r="Q165" s="41">
        <f t="shared" si="412"/>
        <v>2.0997543237016156</v>
      </c>
      <c r="R165" s="41">
        <f t="shared" si="413"/>
        <v>0.76969020012949907</v>
      </c>
      <c r="S165" s="41">
        <f t="shared" si="432"/>
        <v>0.89989471015783529</v>
      </c>
      <c r="T165" s="41">
        <f t="shared" si="433"/>
        <v>31.13498823160695</v>
      </c>
      <c r="V165" s="11">
        <f t="shared" si="492"/>
        <v>2.5902118360168704</v>
      </c>
      <c r="W165" s="11">
        <f t="shared" si="492"/>
        <v>0</v>
      </c>
      <c r="X165" s="11">
        <f t="shared" si="492"/>
        <v>0.40943719784258037</v>
      </c>
      <c r="Y165" s="11">
        <f t="shared" si="414"/>
        <v>2.999649033859451</v>
      </c>
      <c r="Z165" s="11">
        <f t="shared" si="493"/>
        <v>103.7832941053565</v>
      </c>
      <c r="AD165" s="34">
        <v>0.3</v>
      </c>
      <c r="AE165" s="35">
        <f t="shared" si="435"/>
        <v>26.885216944194337</v>
      </c>
      <c r="AF165" s="35">
        <f t="shared" si="436"/>
        <v>0</v>
      </c>
      <c r="AG165" s="35">
        <f t="shared" si="437"/>
        <v>4.2497712874126083</v>
      </c>
      <c r="AH165" s="11">
        <f t="shared" si="438"/>
        <v>31.134988231606947</v>
      </c>
    </row>
    <row r="166" spans="1:34" x14ac:dyDescent="0.3">
      <c r="A166" s="6">
        <v>32</v>
      </c>
      <c r="B166" s="3">
        <v>1.0262122328012191</v>
      </c>
      <c r="C166" s="3"/>
      <c r="D166" s="3">
        <v>1.783619358856253</v>
      </c>
      <c r="E166" s="3">
        <v>2.8098315916574723</v>
      </c>
      <c r="J166" s="36"/>
      <c r="K166" s="38"/>
      <c r="L166" s="27">
        <v>32</v>
      </c>
      <c r="M166" s="46">
        <f>SUM(M160:M165)</f>
        <v>12.526364981773114</v>
      </c>
      <c r="N166" s="46">
        <f t="shared" ref="N166:T166" si="494">SUM(N160:N165)</f>
        <v>433.39317576821236</v>
      </c>
      <c r="O166" s="88">
        <f t="shared" si="494"/>
        <v>4.0202568488906882</v>
      </c>
      <c r="P166" s="46"/>
      <c r="Q166" s="46">
        <f t="shared" si="494"/>
        <v>8.7684554872411784</v>
      </c>
      <c r="R166" s="46">
        <f t="shared" si="494"/>
        <v>2.8141797942234814</v>
      </c>
      <c r="S166" s="46">
        <f t="shared" si="494"/>
        <v>3.7579094945319338</v>
      </c>
      <c r="T166" s="46">
        <f t="shared" si="494"/>
        <v>130.01795273046372</v>
      </c>
      <c r="U166" s="46">
        <f t="shared" ref="U166" si="495">SUM(U160:U165)</f>
        <v>0</v>
      </c>
      <c r="V166" s="46">
        <f t="shared" ref="V166" si="496">SUM(V160:V165)</f>
        <v>3.1757059238335783</v>
      </c>
      <c r="W166" s="46">
        <f t="shared" ref="W166" si="497">SUM(W160:W165)</f>
        <v>0</v>
      </c>
      <c r="X166" s="46">
        <f t="shared" ref="X166" si="498">SUM(X160:X165)</f>
        <v>9.3506590579395326</v>
      </c>
      <c r="Y166" s="46">
        <f t="shared" ref="Y166" si="499">SUM(Y160:Y165)</f>
        <v>12.526364981773114</v>
      </c>
      <c r="Z166" s="46">
        <f t="shared" ref="Z166" si="500">SUM(Z160:Z165)</f>
        <v>433.39317576821236</v>
      </c>
      <c r="AA166" s="46">
        <f t="shared" ref="AA166" si="501">SUM(AA160:AA165)</f>
        <v>0</v>
      </c>
      <c r="AB166" s="46">
        <f t="shared" ref="AB166" si="502">SUM(AB160:AB165)</f>
        <v>0</v>
      </c>
      <c r="AC166" s="46">
        <f t="shared" ref="AC166" si="503">SUM(AC160:AC165)</f>
        <v>0</v>
      </c>
      <c r="AD166" s="46">
        <f t="shared" ref="AD166" si="504">SUM(AD160:AD165)</f>
        <v>1.8</v>
      </c>
      <c r="AE166" s="46">
        <f t="shared" ref="AE166" si="505">SUM(AE160:AE165)</f>
        <v>32.962378414779494</v>
      </c>
      <c r="AF166" s="46">
        <f t="shared" ref="AF166" si="506">SUM(AF160:AF165)</f>
        <v>0</v>
      </c>
      <c r="AG166" s="46">
        <f t="shared" ref="AG166" si="507">SUM(AG160:AG165)</f>
        <v>97.055574315684211</v>
      </c>
      <c r="AH166" s="46">
        <f t="shared" ref="AH166" si="508">SUM(AH160:AH165)</f>
        <v>130.01795273046369</v>
      </c>
    </row>
    <row r="167" spans="1:34" x14ac:dyDescent="0.3">
      <c r="A167" s="7" t="s">
        <v>15</v>
      </c>
      <c r="B167" s="3"/>
      <c r="C167" s="3"/>
      <c r="D167" s="3">
        <v>0.17811643531426694</v>
      </c>
      <c r="E167" s="3">
        <v>0.17811643531426694</v>
      </c>
      <c r="G167">
        <v>2</v>
      </c>
      <c r="H167">
        <f>G167*0.1</f>
        <v>0.2</v>
      </c>
      <c r="J167" s="36">
        <v>32</v>
      </c>
      <c r="K167" s="43">
        <v>17.204127</v>
      </c>
      <c r="L167" s="7" t="s">
        <v>15</v>
      </c>
      <c r="M167" s="37">
        <f t="shared" si="410"/>
        <v>0.89058217657133465</v>
      </c>
      <c r="N167" s="40">
        <f t="shared" si="411"/>
        <v>15.321688869669666</v>
      </c>
      <c r="O167" s="87">
        <v>0.36324665057131983</v>
      </c>
      <c r="P167" s="34">
        <v>0.3</v>
      </c>
      <c r="Q167" s="41">
        <f t="shared" si="412"/>
        <v>0.62340752359993423</v>
      </c>
      <c r="R167" s="41">
        <f t="shared" si="413"/>
        <v>0.25427265539992389</v>
      </c>
      <c r="S167" s="41">
        <f t="shared" si="432"/>
        <v>0.26717465297140036</v>
      </c>
      <c r="T167" s="41">
        <f t="shared" si="433"/>
        <v>4.5965066609008991</v>
      </c>
      <c r="V167" s="11">
        <f t="shared" ref="V167:X171" si="509">B167/$H167</f>
        <v>0</v>
      </c>
      <c r="W167" s="11">
        <f t="shared" si="509"/>
        <v>0</v>
      </c>
      <c r="X167" s="11">
        <f t="shared" si="509"/>
        <v>0.89058217657133465</v>
      </c>
      <c r="Y167" s="11">
        <f t="shared" si="414"/>
        <v>0.89058217657133465</v>
      </c>
      <c r="Z167" s="11">
        <f>$K$167*Y167</f>
        <v>15.321688869669666</v>
      </c>
      <c r="AD167" s="34">
        <v>0.3</v>
      </c>
      <c r="AE167" s="35">
        <f t="shared" si="435"/>
        <v>0</v>
      </c>
      <c r="AF167" s="35">
        <f t="shared" si="436"/>
        <v>0</v>
      </c>
      <c r="AG167" s="35">
        <f t="shared" si="437"/>
        <v>4.5965066609008991</v>
      </c>
      <c r="AH167" s="11">
        <f t="shared" si="438"/>
        <v>4.5965066609008991</v>
      </c>
    </row>
    <row r="168" spans="1:34" x14ac:dyDescent="0.3">
      <c r="A168" s="7" t="s">
        <v>18</v>
      </c>
      <c r="B168" s="3"/>
      <c r="C168" s="3"/>
      <c r="D168" s="3">
        <v>0.30981418208500977</v>
      </c>
      <c r="E168" s="3">
        <v>0.30981418208500977</v>
      </c>
      <c r="G168">
        <v>2</v>
      </c>
      <c r="H168">
        <f>G168*0.1</f>
        <v>0.2</v>
      </c>
      <c r="J168" s="36">
        <v>32</v>
      </c>
      <c r="K168" s="43">
        <v>17.204127</v>
      </c>
      <c r="L168" s="7" t="s">
        <v>18</v>
      </c>
      <c r="M168" s="37">
        <f t="shared" si="410"/>
        <v>1.5490709104250489</v>
      </c>
      <c r="N168" s="40">
        <f t="shared" si="411"/>
        <v>26.650412674958165</v>
      </c>
      <c r="O168" s="87">
        <v>0.57923114550561794</v>
      </c>
      <c r="P168" s="34">
        <v>0.3</v>
      </c>
      <c r="Q168" s="41">
        <f t="shared" si="412"/>
        <v>1.0843496372975341</v>
      </c>
      <c r="R168" s="41">
        <f t="shared" si="413"/>
        <v>0.40546180185393255</v>
      </c>
      <c r="S168" s="41">
        <f t="shared" si="432"/>
        <v>0.46472127312751466</v>
      </c>
      <c r="T168" s="41">
        <f t="shared" si="433"/>
        <v>7.9951238024874494</v>
      </c>
      <c r="V168" s="11">
        <f t="shared" si="509"/>
        <v>0</v>
      </c>
      <c r="W168" s="11">
        <f t="shared" si="509"/>
        <v>0</v>
      </c>
      <c r="X168" s="11">
        <f t="shared" si="509"/>
        <v>1.5490709104250489</v>
      </c>
      <c r="Y168" s="11">
        <f t="shared" si="414"/>
        <v>1.5490709104250489</v>
      </c>
      <c r="Z168" s="11">
        <f t="shared" ref="Z168:Z171" si="510">$K$167*Y168</f>
        <v>26.650412674958165</v>
      </c>
      <c r="AD168" s="34">
        <v>0.3</v>
      </c>
      <c r="AE168" s="35">
        <f t="shared" si="435"/>
        <v>0</v>
      </c>
      <c r="AF168" s="35">
        <f t="shared" si="436"/>
        <v>0</v>
      </c>
      <c r="AG168" s="35">
        <f t="shared" si="437"/>
        <v>7.9951238024874494</v>
      </c>
      <c r="AH168" s="11">
        <f t="shared" si="438"/>
        <v>7.9951238024874494</v>
      </c>
    </row>
    <row r="169" spans="1:34" x14ac:dyDescent="0.3">
      <c r="A169" s="7" t="s">
        <v>16</v>
      </c>
      <c r="B169" s="3"/>
      <c r="C169" s="3"/>
      <c r="D169" s="3">
        <v>0.43980103522836067</v>
      </c>
      <c r="E169" s="3">
        <v>0.43980103522836067</v>
      </c>
      <c r="G169">
        <v>2</v>
      </c>
      <c r="H169">
        <f>G169*0.1</f>
        <v>0.2</v>
      </c>
      <c r="J169" s="36">
        <v>32</v>
      </c>
      <c r="K169" s="43">
        <v>17.204127</v>
      </c>
      <c r="L169" s="7" t="s">
        <v>16</v>
      </c>
      <c r="M169" s="37">
        <f t="shared" si="410"/>
        <v>2.199005176141803</v>
      </c>
      <c r="N169" s="40">
        <f t="shared" si="411"/>
        <v>37.83196432400095</v>
      </c>
      <c r="O169" s="87">
        <v>0.31415926535897926</v>
      </c>
      <c r="P169" s="34">
        <v>0.3</v>
      </c>
      <c r="Q169" s="41">
        <f t="shared" si="412"/>
        <v>1.5393036232992621</v>
      </c>
      <c r="R169" s="41">
        <f t="shared" si="413"/>
        <v>0.21991148575128547</v>
      </c>
      <c r="S169" s="41">
        <f t="shared" si="432"/>
        <v>0.65970155284254084</v>
      </c>
      <c r="T169" s="41">
        <f t="shared" si="433"/>
        <v>11.349589297200284</v>
      </c>
      <c r="V169" s="11">
        <f t="shared" si="509"/>
        <v>0</v>
      </c>
      <c r="W169" s="11">
        <f t="shared" si="509"/>
        <v>0</v>
      </c>
      <c r="X169" s="11">
        <f t="shared" si="509"/>
        <v>2.199005176141803</v>
      </c>
      <c r="Y169" s="11">
        <f t="shared" si="414"/>
        <v>2.199005176141803</v>
      </c>
      <c r="Z169" s="11">
        <f t="shared" si="510"/>
        <v>37.83196432400095</v>
      </c>
      <c r="AD169" s="34">
        <v>0.3</v>
      </c>
      <c r="AE169" s="35">
        <f t="shared" si="435"/>
        <v>0</v>
      </c>
      <c r="AF169" s="35">
        <f t="shared" si="436"/>
        <v>0</v>
      </c>
      <c r="AG169" s="35">
        <f t="shared" si="437"/>
        <v>11.349589297200284</v>
      </c>
      <c r="AH169" s="11">
        <f t="shared" si="438"/>
        <v>11.349589297200284</v>
      </c>
    </row>
    <row r="170" spans="1:34" x14ac:dyDescent="0.3">
      <c r="A170" s="7" t="s">
        <v>14</v>
      </c>
      <c r="B170" s="3"/>
      <c r="C170" s="3"/>
      <c r="D170" s="3">
        <v>7.2874878637679233E-2</v>
      </c>
      <c r="E170" s="3">
        <v>7.2874878637679233E-2</v>
      </c>
      <c r="G170">
        <v>2</v>
      </c>
      <c r="H170">
        <f>G170*0.1</f>
        <v>0.2</v>
      </c>
      <c r="J170" s="36">
        <v>32</v>
      </c>
      <c r="K170" s="43">
        <v>17.204127</v>
      </c>
      <c r="L170" s="7" t="s">
        <v>14</v>
      </c>
      <c r="M170" s="37">
        <f t="shared" si="410"/>
        <v>0.36437439318839615</v>
      </c>
      <c r="N170" s="40">
        <f t="shared" si="411"/>
        <v>6.2687433359611022</v>
      </c>
      <c r="O170" s="87">
        <v>0.21598449493429836</v>
      </c>
      <c r="P170" s="34">
        <v>0.3</v>
      </c>
      <c r="Q170" s="41">
        <f t="shared" si="412"/>
        <v>0.25506207523187729</v>
      </c>
      <c r="R170" s="41">
        <f t="shared" si="413"/>
        <v>0.15118914645400885</v>
      </c>
      <c r="S170" s="41">
        <f t="shared" si="432"/>
        <v>0.10931231795651884</v>
      </c>
      <c r="T170" s="41">
        <f t="shared" si="433"/>
        <v>1.8806230007883307</v>
      </c>
      <c r="V170" s="11">
        <f t="shared" si="509"/>
        <v>0</v>
      </c>
      <c r="W170" s="11">
        <f t="shared" si="509"/>
        <v>0</v>
      </c>
      <c r="X170" s="11">
        <f t="shared" si="509"/>
        <v>0.36437439318839615</v>
      </c>
      <c r="Y170" s="11">
        <f t="shared" si="414"/>
        <v>0.36437439318839615</v>
      </c>
      <c r="Z170" s="11">
        <f t="shared" si="510"/>
        <v>6.2687433359611022</v>
      </c>
      <c r="AD170" s="34">
        <v>0.3</v>
      </c>
      <c r="AE170" s="35">
        <f t="shared" si="435"/>
        <v>0</v>
      </c>
      <c r="AF170" s="35">
        <f t="shared" si="436"/>
        <v>0</v>
      </c>
      <c r="AG170" s="35">
        <f t="shared" si="437"/>
        <v>1.8806230007883307</v>
      </c>
      <c r="AH170" s="11">
        <f t="shared" si="438"/>
        <v>1.8806230007883307</v>
      </c>
    </row>
    <row r="171" spans="1:34" x14ac:dyDescent="0.3">
      <c r="A171" s="7" t="s">
        <v>12</v>
      </c>
      <c r="B171" s="3">
        <v>1.0262122328012191</v>
      </c>
      <c r="C171" s="3"/>
      <c r="D171" s="3">
        <v>0.7830128275909366</v>
      </c>
      <c r="E171" s="3">
        <v>1.8092250603921558</v>
      </c>
      <c r="G171">
        <v>2</v>
      </c>
      <c r="H171">
        <f>G171*0.1</f>
        <v>0.2</v>
      </c>
      <c r="J171" s="36">
        <v>32</v>
      </c>
      <c r="K171" s="43">
        <v>17.204127</v>
      </c>
      <c r="L171" s="7" t="s">
        <v>12</v>
      </c>
      <c r="M171" s="37">
        <f t="shared" si="410"/>
        <v>9.0461253019607781</v>
      </c>
      <c r="N171" s="40">
        <f t="shared" si="411"/>
        <v>155.63068855284658</v>
      </c>
      <c r="O171" s="87">
        <v>3.2397674240144738</v>
      </c>
      <c r="P171" s="34">
        <v>0.3</v>
      </c>
      <c r="Q171" s="41">
        <f t="shared" si="412"/>
        <v>6.332287711372544</v>
      </c>
      <c r="R171" s="41">
        <f t="shared" si="413"/>
        <v>2.2678371968101314</v>
      </c>
      <c r="S171" s="41">
        <f t="shared" si="432"/>
        <v>2.7138375905882333</v>
      </c>
      <c r="T171" s="41">
        <f t="shared" si="433"/>
        <v>46.689206565853972</v>
      </c>
      <c r="V171" s="11">
        <f t="shared" si="509"/>
        <v>5.1310611640060948</v>
      </c>
      <c r="W171" s="11">
        <f t="shared" si="509"/>
        <v>0</v>
      </c>
      <c r="X171" s="11">
        <f t="shared" si="509"/>
        <v>3.9150641379546829</v>
      </c>
      <c r="Y171" s="11">
        <f t="shared" si="414"/>
        <v>9.0461253019607781</v>
      </c>
      <c r="Z171" s="11">
        <f t="shared" si="510"/>
        <v>155.63068855284658</v>
      </c>
      <c r="AD171" s="34">
        <v>0.3</v>
      </c>
      <c r="AE171" s="35">
        <f t="shared" si="435"/>
        <v>26.482628373098603</v>
      </c>
      <c r="AF171" s="35">
        <f t="shared" si="436"/>
        <v>0</v>
      </c>
      <c r="AG171" s="35">
        <f t="shared" si="437"/>
        <v>20.206578192755362</v>
      </c>
      <c r="AH171" s="11">
        <f t="shared" si="438"/>
        <v>46.689206565853965</v>
      </c>
    </row>
    <row r="172" spans="1:34" x14ac:dyDescent="0.3">
      <c r="A172" s="6">
        <v>33</v>
      </c>
      <c r="B172" s="3">
        <v>3.3266717980796856</v>
      </c>
      <c r="C172" s="3"/>
      <c r="D172" s="3">
        <v>7.4030751919139366</v>
      </c>
      <c r="E172" s="3">
        <v>10.729746989993622</v>
      </c>
      <c r="J172" s="36"/>
      <c r="K172" s="38"/>
      <c r="L172" s="27">
        <v>33</v>
      </c>
      <c r="M172" s="46">
        <f>SUM(M167:M171)</f>
        <v>14.04915795828736</v>
      </c>
      <c r="N172" s="46">
        <f t="shared" ref="N172:T172" si="511">SUM(N167:N171)</f>
        <v>241.70349775743648</v>
      </c>
      <c r="O172" s="88">
        <f t="shared" si="511"/>
        <v>4.7123889803846897</v>
      </c>
      <c r="P172" s="46"/>
      <c r="Q172" s="46">
        <f t="shared" si="511"/>
        <v>9.8344105708011504</v>
      </c>
      <c r="R172" s="46">
        <f t="shared" si="511"/>
        <v>3.2986722862692819</v>
      </c>
      <c r="S172" s="46">
        <f t="shared" si="511"/>
        <v>4.2147473874862076</v>
      </c>
      <c r="T172" s="46">
        <f t="shared" si="511"/>
        <v>72.511049327230936</v>
      </c>
      <c r="U172" s="46">
        <f t="shared" ref="U172" si="512">SUM(U167:U171)</f>
        <v>0</v>
      </c>
      <c r="V172" s="46">
        <f t="shared" ref="V172" si="513">SUM(V167:V171)</f>
        <v>5.1310611640060948</v>
      </c>
      <c r="W172" s="46">
        <f t="shared" ref="W172" si="514">SUM(W167:W171)</f>
        <v>0</v>
      </c>
      <c r="X172" s="46">
        <f t="shared" ref="X172" si="515">SUM(X167:X171)</f>
        <v>8.918096794281265</v>
      </c>
      <c r="Y172" s="46">
        <f t="shared" ref="Y172" si="516">SUM(Y167:Y171)</f>
        <v>14.04915795828736</v>
      </c>
      <c r="Z172" s="46">
        <f t="shared" ref="Z172" si="517">SUM(Z167:Z171)</f>
        <v>241.70349775743648</v>
      </c>
      <c r="AA172" s="46">
        <f t="shared" ref="AA172" si="518">SUM(AA167:AA171)</f>
        <v>0</v>
      </c>
      <c r="AB172" s="46">
        <f t="shared" ref="AB172" si="519">SUM(AB167:AB171)</f>
        <v>0</v>
      </c>
      <c r="AC172" s="46">
        <f t="shared" ref="AC172" si="520">SUM(AC167:AC171)</f>
        <v>0</v>
      </c>
      <c r="AD172" s="46">
        <f t="shared" ref="AD172" si="521">SUM(AD167:AD171)</f>
        <v>1.5</v>
      </c>
      <c r="AE172" s="46">
        <f t="shared" ref="AE172" si="522">SUM(AE167:AE171)</f>
        <v>26.482628373098603</v>
      </c>
      <c r="AF172" s="46">
        <f t="shared" ref="AF172" si="523">SUM(AF167:AF171)</f>
        <v>0</v>
      </c>
      <c r="AG172" s="46">
        <f t="shared" ref="AG172" si="524">SUM(AG167:AG171)</f>
        <v>46.028420954132322</v>
      </c>
      <c r="AH172" s="46">
        <f t="shared" ref="AH172" si="525">SUM(AH167:AH171)</f>
        <v>72.511049327230921</v>
      </c>
    </row>
    <row r="173" spans="1:34" x14ac:dyDescent="0.3">
      <c r="A173" s="7" t="s">
        <v>15</v>
      </c>
      <c r="B173" s="3"/>
      <c r="C173" s="3"/>
      <c r="D173" s="3">
        <v>0.19243741628924949</v>
      </c>
      <c r="E173" s="3">
        <v>0.19243741628924949</v>
      </c>
      <c r="G173">
        <v>8</v>
      </c>
      <c r="H173">
        <f t="shared" ref="H173:H178" si="526">G173*0.1</f>
        <v>0.8</v>
      </c>
      <c r="J173" s="36">
        <v>33</v>
      </c>
      <c r="K173" s="43">
        <v>65.474554999999995</v>
      </c>
      <c r="L173" s="7" t="s">
        <v>15</v>
      </c>
      <c r="M173" s="37">
        <f t="shared" si="410"/>
        <v>0.24054677036156186</v>
      </c>
      <c r="N173" s="40">
        <f t="shared" si="411"/>
        <v>15.749692746110451</v>
      </c>
      <c r="O173" s="87">
        <v>0.14480778637640457</v>
      </c>
      <c r="P173" s="34">
        <v>0.3</v>
      </c>
      <c r="Q173" s="41">
        <f t="shared" si="412"/>
        <v>0.1683827392530933</v>
      </c>
      <c r="R173" s="41">
        <f t="shared" si="413"/>
        <v>0.10136545046348319</v>
      </c>
      <c r="S173" s="41">
        <f t="shared" si="432"/>
        <v>7.2164031108468557E-2</v>
      </c>
      <c r="T173" s="41">
        <f t="shared" si="433"/>
        <v>4.724907823833135</v>
      </c>
      <c r="V173" s="11">
        <f t="shared" ref="V173:X178" si="527">B173/$H173</f>
        <v>0</v>
      </c>
      <c r="W173" s="11">
        <f t="shared" si="527"/>
        <v>0</v>
      </c>
      <c r="X173" s="11">
        <f t="shared" si="527"/>
        <v>0.24054677036156186</v>
      </c>
      <c r="Y173" s="11">
        <f t="shared" si="414"/>
        <v>0.24054677036156186</v>
      </c>
      <c r="Z173" s="11">
        <f>$K$173*Y173</f>
        <v>15.749692746110451</v>
      </c>
      <c r="AD173" s="34">
        <v>0.3</v>
      </c>
      <c r="AE173" s="35">
        <f t="shared" si="435"/>
        <v>0</v>
      </c>
      <c r="AF173" s="35">
        <f t="shared" si="436"/>
        <v>0</v>
      </c>
      <c r="AG173" s="35">
        <f t="shared" si="437"/>
        <v>4.724907823833135</v>
      </c>
      <c r="AH173" s="11">
        <f t="shared" si="438"/>
        <v>4.724907823833135</v>
      </c>
    </row>
    <row r="174" spans="1:34" x14ac:dyDescent="0.3">
      <c r="A174" s="7" t="s">
        <v>21</v>
      </c>
      <c r="B174" s="3"/>
      <c r="C174" s="3"/>
      <c r="D174" s="3">
        <v>3.6378364277704512E-3</v>
      </c>
      <c r="E174" s="3">
        <v>3.6378364277704512E-3</v>
      </c>
      <c r="G174">
        <v>8</v>
      </c>
      <c r="H174">
        <f t="shared" si="526"/>
        <v>0.8</v>
      </c>
      <c r="J174" s="36">
        <v>33</v>
      </c>
      <c r="K174" s="43">
        <v>65.474554999999995</v>
      </c>
      <c r="L174" s="7" t="s">
        <v>21</v>
      </c>
      <c r="M174" s="37">
        <f t="shared" si="410"/>
        <v>4.5472955347130636E-3</v>
      </c>
      <c r="N174" s="40">
        <f t="shared" si="411"/>
        <v>0.29773215158882488</v>
      </c>
      <c r="O174" s="87">
        <v>2.4543692606170259E-3</v>
      </c>
      <c r="P174" s="34">
        <v>0.3</v>
      </c>
      <c r="Q174" s="41">
        <f t="shared" si="412"/>
        <v>3.1831068742991441E-3</v>
      </c>
      <c r="R174" s="41">
        <f t="shared" si="413"/>
        <v>1.7180584824319179E-3</v>
      </c>
      <c r="S174" s="41">
        <f t="shared" si="432"/>
        <v>1.364188660413919E-3</v>
      </c>
      <c r="T174" s="41">
        <f t="shared" si="433"/>
        <v>8.9319645476647461E-2</v>
      </c>
      <c r="V174" s="11">
        <f t="shared" si="527"/>
        <v>0</v>
      </c>
      <c r="W174" s="11">
        <f t="shared" si="527"/>
        <v>0</v>
      </c>
      <c r="X174" s="11">
        <f t="shared" si="527"/>
        <v>4.5472955347130636E-3</v>
      </c>
      <c r="Y174" s="11">
        <f t="shared" si="414"/>
        <v>4.5472955347130636E-3</v>
      </c>
      <c r="Z174" s="11">
        <f t="shared" ref="Z174:Z178" si="528">$K$173*Y174</f>
        <v>0.29773215158882488</v>
      </c>
      <c r="AD174" s="34">
        <v>0.3</v>
      </c>
      <c r="AE174" s="35">
        <f t="shared" si="435"/>
        <v>0</v>
      </c>
      <c r="AF174" s="35">
        <f t="shared" si="436"/>
        <v>0</v>
      </c>
      <c r="AG174" s="35">
        <f t="shared" si="437"/>
        <v>8.9319645476647461E-2</v>
      </c>
      <c r="AH174" s="11">
        <f t="shared" si="438"/>
        <v>8.9319645476647461E-2</v>
      </c>
    </row>
    <row r="175" spans="1:34" x14ac:dyDescent="0.3">
      <c r="A175" s="7" t="s">
        <v>18</v>
      </c>
      <c r="B175" s="3">
        <v>0.42155574322802958</v>
      </c>
      <c r="C175" s="3"/>
      <c r="D175" s="3">
        <v>4.3648088220369488</v>
      </c>
      <c r="E175" s="3">
        <v>4.7863645652649787</v>
      </c>
      <c r="G175">
        <v>8</v>
      </c>
      <c r="H175">
        <f t="shared" si="526"/>
        <v>0.8</v>
      </c>
      <c r="J175" s="36">
        <v>33</v>
      </c>
      <c r="K175" s="43">
        <v>65.474554999999995</v>
      </c>
      <c r="L175" s="7" t="s">
        <v>18</v>
      </c>
      <c r="M175" s="37">
        <f t="shared" si="410"/>
        <v>5.9829557065812224</v>
      </c>
      <c r="N175" s="40">
        <f t="shared" si="411"/>
        <v>391.73136247311606</v>
      </c>
      <c r="O175" s="87">
        <v>2.1991148575128556</v>
      </c>
      <c r="P175" s="34">
        <v>0.3</v>
      </c>
      <c r="Q175" s="41">
        <f t="shared" si="412"/>
        <v>4.1880689946068559</v>
      </c>
      <c r="R175" s="41">
        <f t="shared" si="413"/>
        <v>1.5393804002589988</v>
      </c>
      <c r="S175" s="41">
        <f t="shared" si="432"/>
        <v>1.7948867119743668</v>
      </c>
      <c r="T175" s="41">
        <f t="shared" si="433"/>
        <v>117.51940874193483</v>
      </c>
      <c r="V175" s="11">
        <f t="shared" si="527"/>
        <v>0.52694467903503694</v>
      </c>
      <c r="W175" s="11">
        <f t="shared" si="527"/>
        <v>0</v>
      </c>
      <c r="X175" s="11">
        <f t="shared" si="527"/>
        <v>5.4560110275461859</v>
      </c>
      <c r="Y175" s="11">
        <f t="shared" si="414"/>
        <v>5.9829557065812224</v>
      </c>
      <c r="Z175" s="11">
        <f t="shared" si="528"/>
        <v>391.73136247311606</v>
      </c>
      <c r="AD175" s="34">
        <v>0.3</v>
      </c>
      <c r="AE175" s="35">
        <f t="shared" si="435"/>
        <v>10.350440510831062</v>
      </c>
      <c r="AF175" s="35">
        <f t="shared" si="436"/>
        <v>0</v>
      </c>
      <c r="AG175" s="35">
        <f t="shared" si="437"/>
        <v>107.16896823110378</v>
      </c>
      <c r="AH175" s="11">
        <f t="shared" si="438"/>
        <v>117.51940874193484</v>
      </c>
    </row>
    <row r="176" spans="1:34" x14ac:dyDescent="0.3">
      <c r="A176" s="7" t="s">
        <v>16</v>
      </c>
      <c r="B176" s="3">
        <v>4.6839527025336621E-2</v>
      </c>
      <c r="C176" s="3"/>
      <c r="D176" s="3">
        <v>2.2361318902809839</v>
      </c>
      <c r="E176" s="3">
        <v>2.2829714173063205</v>
      </c>
      <c r="G176">
        <v>8</v>
      </c>
      <c r="H176">
        <f t="shared" si="526"/>
        <v>0.8</v>
      </c>
      <c r="J176" s="36">
        <v>33</v>
      </c>
      <c r="K176" s="43">
        <v>65.474554999999995</v>
      </c>
      <c r="L176" s="7" t="s">
        <v>16</v>
      </c>
      <c r="M176" s="37">
        <f t="shared" si="410"/>
        <v>2.8537142716329007</v>
      </c>
      <c r="N176" s="40">
        <f t="shared" si="411"/>
        <v>186.84567203231327</v>
      </c>
      <c r="O176" s="87">
        <v>0.52768939103266077</v>
      </c>
      <c r="P176" s="34">
        <v>0.3</v>
      </c>
      <c r="Q176" s="41">
        <f t="shared" si="412"/>
        <v>1.9975999901430304</v>
      </c>
      <c r="R176" s="41">
        <f t="shared" si="413"/>
        <v>0.36938257372286254</v>
      </c>
      <c r="S176" s="41">
        <f t="shared" si="432"/>
        <v>0.85611428148987023</v>
      </c>
      <c r="T176" s="41">
        <f t="shared" si="433"/>
        <v>56.053701609693988</v>
      </c>
      <c r="V176" s="11">
        <f t="shared" si="527"/>
        <v>5.8549408781670774E-2</v>
      </c>
      <c r="W176" s="11">
        <f t="shared" si="527"/>
        <v>0</v>
      </c>
      <c r="X176" s="11">
        <f t="shared" si="527"/>
        <v>2.7951648628512298</v>
      </c>
      <c r="Y176" s="11">
        <f t="shared" si="414"/>
        <v>2.8537142716329007</v>
      </c>
      <c r="Z176" s="11">
        <f t="shared" si="528"/>
        <v>186.84567203231327</v>
      </c>
      <c r="AD176" s="34">
        <v>0.3</v>
      </c>
      <c r="AE176" s="35">
        <f t="shared" si="435"/>
        <v>1.1500489456478955</v>
      </c>
      <c r="AF176" s="35">
        <f t="shared" si="436"/>
        <v>0</v>
      </c>
      <c r="AG176" s="35">
        <f t="shared" si="437"/>
        <v>54.903652664046085</v>
      </c>
      <c r="AH176" s="11">
        <f t="shared" si="438"/>
        <v>56.053701609693981</v>
      </c>
    </row>
    <row r="177" spans="1:34" x14ac:dyDescent="0.3">
      <c r="A177" s="7" t="s">
        <v>14</v>
      </c>
      <c r="B177" s="3"/>
      <c r="C177" s="3"/>
      <c r="D177" s="3">
        <v>0.16627009357957478</v>
      </c>
      <c r="E177" s="3">
        <v>0.16627009357957478</v>
      </c>
      <c r="G177">
        <v>8</v>
      </c>
      <c r="H177">
        <f t="shared" si="526"/>
        <v>0.8</v>
      </c>
      <c r="J177" s="36">
        <v>33</v>
      </c>
      <c r="K177" s="43">
        <v>65.474554999999995</v>
      </c>
      <c r="L177" s="7" t="s">
        <v>14</v>
      </c>
      <c r="M177" s="37">
        <f t="shared" si="410"/>
        <v>0.20783761697446848</v>
      </c>
      <c r="N177" s="40">
        <f t="shared" si="411"/>
        <v>13.60807548366377</v>
      </c>
      <c r="O177" s="87">
        <v>0.12026409377023431</v>
      </c>
      <c r="P177" s="34">
        <v>0.3</v>
      </c>
      <c r="Q177" s="41">
        <f t="shared" si="412"/>
        <v>0.14548633188212792</v>
      </c>
      <c r="R177" s="41">
        <f t="shared" si="413"/>
        <v>8.4184865639164011E-2</v>
      </c>
      <c r="S177" s="41">
        <f t="shared" si="432"/>
        <v>6.2351285092340544E-2</v>
      </c>
      <c r="T177" s="41">
        <f t="shared" si="433"/>
        <v>4.0824226450991308</v>
      </c>
      <c r="V177" s="11">
        <f t="shared" si="527"/>
        <v>0</v>
      </c>
      <c r="W177" s="11">
        <f t="shared" si="527"/>
        <v>0</v>
      </c>
      <c r="X177" s="11">
        <f t="shared" si="527"/>
        <v>0.20783761697446848</v>
      </c>
      <c r="Y177" s="11">
        <f t="shared" si="414"/>
        <v>0.20783761697446848</v>
      </c>
      <c r="Z177" s="11">
        <f t="shared" si="528"/>
        <v>13.60807548366377</v>
      </c>
      <c r="AD177" s="34">
        <v>0.3</v>
      </c>
      <c r="AE177" s="35">
        <f t="shared" si="435"/>
        <v>0</v>
      </c>
      <c r="AF177" s="35">
        <f t="shared" si="436"/>
        <v>0</v>
      </c>
      <c r="AG177" s="35">
        <f t="shared" si="437"/>
        <v>4.0824226450991308</v>
      </c>
      <c r="AH177" s="11">
        <f t="shared" si="438"/>
        <v>4.0824226450991308</v>
      </c>
    </row>
    <row r="178" spans="1:34" x14ac:dyDescent="0.3">
      <c r="A178" s="7" t="s">
        <v>12</v>
      </c>
      <c r="B178" s="3">
        <v>2.8582765278263196</v>
      </c>
      <c r="C178" s="3"/>
      <c r="D178" s="3">
        <v>0.43978913329940816</v>
      </c>
      <c r="E178" s="3">
        <v>3.2980656611257277</v>
      </c>
      <c r="G178">
        <v>8</v>
      </c>
      <c r="H178">
        <f t="shared" si="526"/>
        <v>0.8</v>
      </c>
      <c r="J178" s="36">
        <v>33</v>
      </c>
      <c r="K178" s="43">
        <v>65.474554999999995</v>
      </c>
      <c r="L178" s="7" t="s">
        <v>12</v>
      </c>
      <c r="M178" s="37">
        <f t="shared" si="410"/>
        <v>4.1225820764071592</v>
      </c>
      <c r="N178" s="40">
        <f t="shared" si="411"/>
        <v>269.92422690373473</v>
      </c>
      <c r="O178" s="87">
        <v>1.4898021411945352</v>
      </c>
      <c r="P178" s="34">
        <v>0.3</v>
      </c>
      <c r="Q178" s="41">
        <f t="shared" si="412"/>
        <v>2.8858074534850111</v>
      </c>
      <c r="R178" s="41">
        <f t="shared" si="413"/>
        <v>1.0428614988361746</v>
      </c>
      <c r="S178" s="41">
        <f t="shared" si="432"/>
        <v>1.2367746229221477</v>
      </c>
      <c r="T178" s="41">
        <f t="shared" si="433"/>
        <v>80.977268071120406</v>
      </c>
      <c r="V178" s="11">
        <f t="shared" si="527"/>
        <v>3.5728456597828995</v>
      </c>
      <c r="W178" s="11">
        <f t="shared" si="527"/>
        <v>0</v>
      </c>
      <c r="X178" s="11">
        <f t="shared" si="527"/>
        <v>0.5497364166242602</v>
      </c>
      <c r="Y178" s="11">
        <f t="shared" si="414"/>
        <v>4.1225820764071592</v>
      </c>
      <c r="Z178" s="11">
        <f t="shared" si="528"/>
        <v>269.92422690373473</v>
      </c>
      <c r="AD178" s="34">
        <v>0.3</v>
      </c>
      <c r="AE178" s="35">
        <f t="shared" si="435"/>
        <v>70.17914389739002</v>
      </c>
      <c r="AF178" s="35">
        <f t="shared" si="436"/>
        <v>0</v>
      </c>
      <c r="AG178" s="35">
        <f t="shared" si="437"/>
        <v>10.798124173730411</v>
      </c>
      <c r="AH178" s="11">
        <f t="shared" si="438"/>
        <v>80.977268071120434</v>
      </c>
    </row>
    <row r="179" spans="1:34" x14ac:dyDescent="0.3">
      <c r="A179" s="6">
        <v>35</v>
      </c>
      <c r="B179" s="3">
        <v>0.53612938361889617</v>
      </c>
      <c r="C179" s="3"/>
      <c r="D179" s="3">
        <v>0.8536971559741322</v>
      </c>
      <c r="E179" s="3">
        <v>1.3898265395930283</v>
      </c>
      <c r="J179" s="36"/>
      <c r="K179" s="38"/>
      <c r="L179" s="27">
        <v>35</v>
      </c>
      <c r="M179" s="46">
        <f>SUM(M173:M178)</f>
        <v>13.412183737492027</v>
      </c>
      <c r="N179" s="46">
        <f t="shared" ref="N179:T179" si="529">SUM(N173:N178)</f>
        <v>878.15676179052718</v>
      </c>
      <c r="O179" s="88">
        <f t="shared" si="529"/>
        <v>4.4841326391473082</v>
      </c>
      <c r="P179" s="46"/>
      <c r="Q179" s="46">
        <f t="shared" si="529"/>
        <v>9.3885286162444181</v>
      </c>
      <c r="R179" s="46">
        <f t="shared" si="529"/>
        <v>3.138892847403115</v>
      </c>
      <c r="S179" s="46">
        <f t="shared" si="529"/>
        <v>4.0236551212476073</v>
      </c>
      <c r="T179" s="46">
        <f t="shared" si="529"/>
        <v>263.44702853715813</v>
      </c>
      <c r="U179" s="46">
        <f t="shared" ref="U179" si="530">SUM(U173:U178)</f>
        <v>0</v>
      </c>
      <c r="V179" s="46">
        <f t="shared" ref="V179" si="531">SUM(V173:V178)</f>
        <v>4.1583397475996069</v>
      </c>
      <c r="W179" s="46">
        <f t="shared" ref="W179" si="532">SUM(W173:W178)</f>
        <v>0</v>
      </c>
      <c r="X179" s="46">
        <f t="shared" ref="X179" si="533">SUM(X173:X178)</f>
        <v>9.2538439898924203</v>
      </c>
      <c r="Y179" s="46">
        <f t="shared" ref="Y179" si="534">SUM(Y173:Y178)</f>
        <v>13.412183737492027</v>
      </c>
      <c r="Z179" s="46">
        <f t="shared" ref="Z179" si="535">SUM(Z173:Z178)</f>
        <v>878.15676179052718</v>
      </c>
      <c r="AA179" s="46">
        <f t="shared" ref="AA179" si="536">SUM(AA173:AA178)</f>
        <v>0</v>
      </c>
      <c r="AB179" s="46">
        <f t="shared" ref="AB179" si="537">SUM(AB173:AB178)</f>
        <v>0</v>
      </c>
      <c r="AC179" s="46">
        <f t="shared" ref="AC179" si="538">SUM(AC173:AC178)</f>
        <v>0</v>
      </c>
      <c r="AD179" s="46">
        <f t="shared" ref="AD179" si="539">SUM(AD173:AD178)</f>
        <v>1.8</v>
      </c>
      <c r="AE179" s="46">
        <f t="shared" ref="AE179" si="540">SUM(AE173:AE178)</f>
        <v>81.679633353868979</v>
      </c>
      <c r="AF179" s="46">
        <f t="shared" ref="AF179" si="541">SUM(AF173:AF178)</f>
        <v>0</v>
      </c>
      <c r="AG179" s="46">
        <f t="shared" ref="AG179" si="542">SUM(AG173:AG178)</f>
        <v>181.76739518328918</v>
      </c>
      <c r="AH179" s="46">
        <f t="shared" ref="AH179" si="543">SUM(AH173:AH178)</f>
        <v>263.44702853715819</v>
      </c>
    </row>
    <row r="180" spans="1:34" x14ac:dyDescent="0.3">
      <c r="A180" s="7" t="s">
        <v>15</v>
      </c>
      <c r="B180" s="3"/>
      <c r="C180" s="3"/>
      <c r="D180" s="3">
        <v>0.12706857524321033</v>
      </c>
      <c r="E180" s="3">
        <v>0.12706857524321033</v>
      </c>
      <c r="G180">
        <v>1</v>
      </c>
      <c r="H180">
        <f>G180*0.1</f>
        <v>0.1</v>
      </c>
      <c r="J180" s="36">
        <v>35</v>
      </c>
      <c r="K180" s="43">
        <v>11.251324</v>
      </c>
      <c r="L180" s="7" t="s">
        <v>15</v>
      </c>
      <c r="M180" s="37">
        <f t="shared" si="410"/>
        <v>1.2706857524321031</v>
      </c>
      <c r="N180" s="40">
        <f t="shared" si="411"/>
        <v>14.296897102797381</v>
      </c>
      <c r="O180" s="87">
        <v>0.4123340357836604</v>
      </c>
      <c r="P180" s="34">
        <v>0.3</v>
      </c>
      <c r="Q180" s="41">
        <f t="shared" si="412"/>
        <v>0.88948002670247217</v>
      </c>
      <c r="R180" s="41">
        <f t="shared" si="413"/>
        <v>0.28863382504856228</v>
      </c>
      <c r="S180" s="41">
        <f t="shared" si="432"/>
        <v>0.38120572572963091</v>
      </c>
      <c r="T180" s="41">
        <f t="shared" si="433"/>
        <v>4.2890691308392137</v>
      </c>
      <c r="V180" s="11">
        <f t="shared" ref="V180:X184" si="544">B180/$H180</f>
        <v>0</v>
      </c>
      <c r="W180" s="11">
        <f t="shared" si="544"/>
        <v>0</v>
      </c>
      <c r="X180" s="11">
        <f t="shared" si="544"/>
        <v>1.2706857524321031</v>
      </c>
      <c r="Y180" s="11">
        <f t="shared" si="414"/>
        <v>1.2706857524321031</v>
      </c>
      <c r="Z180" s="11">
        <f>$K$180*Y180</f>
        <v>14.296897102797381</v>
      </c>
      <c r="AD180" s="34">
        <v>0.3</v>
      </c>
      <c r="AE180" s="35">
        <f t="shared" si="435"/>
        <v>0</v>
      </c>
      <c r="AF180" s="35">
        <f t="shared" si="436"/>
        <v>0</v>
      </c>
      <c r="AG180" s="35">
        <f t="shared" si="437"/>
        <v>4.2890691308392137</v>
      </c>
      <c r="AH180" s="11">
        <f t="shared" si="438"/>
        <v>4.2890691308392137</v>
      </c>
    </row>
    <row r="181" spans="1:34" x14ac:dyDescent="0.3">
      <c r="A181" s="7" t="s">
        <v>18</v>
      </c>
      <c r="B181" s="3"/>
      <c r="C181" s="3"/>
      <c r="D181" s="3">
        <v>4.7752401684006865E-2</v>
      </c>
      <c r="E181" s="3">
        <v>4.7752401684006865E-2</v>
      </c>
      <c r="G181">
        <v>1</v>
      </c>
      <c r="H181">
        <f>G181*0.1</f>
        <v>0.1</v>
      </c>
      <c r="J181" s="36">
        <v>35</v>
      </c>
      <c r="K181" s="43">
        <v>11.251324</v>
      </c>
      <c r="L181" s="7" t="s">
        <v>18</v>
      </c>
      <c r="M181" s="37">
        <f t="shared" si="410"/>
        <v>0.47752401684006862</v>
      </c>
      <c r="N181" s="40">
        <f t="shared" si="411"/>
        <v>5.3727774312490686</v>
      </c>
      <c r="O181" s="87">
        <v>0.23561944901923448</v>
      </c>
      <c r="P181" s="34">
        <v>0.3</v>
      </c>
      <c r="Q181" s="41">
        <f t="shared" si="412"/>
        <v>0.33426681178804801</v>
      </c>
      <c r="R181" s="41">
        <f t="shared" si="413"/>
        <v>0.16493361431346412</v>
      </c>
      <c r="S181" s="41">
        <f t="shared" si="432"/>
        <v>0.14325720505202058</v>
      </c>
      <c r="T181" s="41">
        <f t="shared" si="433"/>
        <v>1.6118332293747204</v>
      </c>
      <c r="V181" s="11">
        <f t="shared" si="544"/>
        <v>0</v>
      </c>
      <c r="W181" s="11">
        <f t="shared" si="544"/>
        <v>0</v>
      </c>
      <c r="X181" s="11">
        <f t="shared" si="544"/>
        <v>0.47752401684006862</v>
      </c>
      <c r="Y181" s="11">
        <f t="shared" si="414"/>
        <v>0.47752401684006862</v>
      </c>
      <c r="Z181" s="11">
        <f t="shared" ref="Z181:Z184" si="545">$K$180*Y181</f>
        <v>5.3727774312490686</v>
      </c>
      <c r="AD181" s="34">
        <v>0.3</v>
      </c>
      <c r="AE181" s="35">
        <f t="shared" si="435"/>
        <v>0</v>
      </c>
      <c r="AF181" s="35">
        <f t="shared" si="436"/>
        <v>0</v>
      </c>
      <c r="AG181" s="35">
        <f t="shared" si="437"/>
        <v>1.6118332293747204</v>
      </c>
      <c r="AH181" s="11">
        <f t="shared" si="438"/>
        <v>1.6118332293747204</v>
      </c>
    </row>
    <row r="182" spans="1:34" x14ac:dyDescent="0.3">
      <c r="A182" s="7" t="s">
        <v>16</v>
      </c>
      <c r="B182" s="3"/>
      <c r="C182" s="3"/>
      <c r="D182" s="3">
        <v>0.32692681578791538</v>
      </c>
      <c r="E182" s="3">
        <v>0.32692681578791538</v>
      </c>
      <c r="G182">
        <v>1</v>
      </c>
      <c r="H182">
        <f>G182*0.1</f>
        <v>0.1</v>
      </c>
      <c r="J182" s="36">
        <v>35</v>
      </c>
      <c r="K182" s="43">
        <v>11.251324</v>
      </c>
      <c r="L182" s="7" t="s">
        <v>16</v>
      </c>
      <c r="M182" s="37">
        <f t="shared" si="410"/>
        <v>3.2692681578791536</v>
      </c>
      <c r="N182" s="40">
        <f t="shared" si="411"/>
        <v>36.783595287181512</v>
      </c>
      <c r="O182" s="87">
        <v>0.56941366846314989</v>
      </c>
      <c r="P182" s="34">
        <v>0.3</v>
      </c>
      <c r="Q182" s="41">
        <f t="shared" si="412"/>
        <v>2.2884877105154073</v>
      </c>
      <c r="R182" s="41">
        <f t="shared" si="413"/>
        <v>0.39858956792420491</v>
      </c>
      <c r="S182" s="41">
        <f t="shared" si="432"/>
        <v>0.98078044736374603</v>
      </c>
      <c r="T182" s="41">
        <f t="shared" si="433"/>
        <v>11.035078586154453</v>
      </c>
      <c r="V182" s="11">
        <f t="shared" si="544"/>
        <v>0</v>
      </c>
      <c r="W182" s="11">
        <f t="shared" si="544"/>
        <v>0</v>
      </c>
      <c r="X182" s="11">
        <f t="shared" si="544"/>
        <v>3.2692681578791536</v>
      </c>
      <c r="Y182" s="11">
        <f t="shared" si="414"/>
        <v>3.2692681578791536</v>
      </c>
      <c r="Z182" s="11">
        <f t="shared" si="545"/>
        <v>36.783595287181512</v>
      </c>
      <c r="AD182" s="34">
        <v>0.3</v>
      </c>
      <c r="AE182" s="35">
        <f t="shared" si="435"/>
        <v>0</v>
      </c>
      <c r="AF182" s="35">
        <f t="shared" si="436"/>
        <v>0</v>
      </c>
      <c r="AG182" s="35">
        <f t="shared" si="437"/>
        <v>11.035078586154453</v>
      </c>
      <c r="AH182" s="11">
        <f t="shared" si="438"/>
        <v>11.035078586154453</v>
      </c>
    </row>
    <row r="183" spans="1:34" x14ac:dyDescent="0.3">
      <c r="A183" s="7" t="s">
        <v>14</v>
      </c>
      <c r="B183" s="3"/>
      <c r="C183" s="3"/>
      <c r="D183" s="3">
        <v>1.4551345711081805E-2</v>
      </c>
      <c r="E183" s="3">
        <v>1.4551345711081805E-2</v>
      </c>
      <c r="G183">
        <v>1</v>
      </c>
      <c r="H183">
        <f>G183*0.1</f>
        <v>0.1</v>
      </c>
      <c r="J183" s="36">
        <v>35</v>
      </c>
      <c r="K183" s="43">
        <v>11.251324</v>
      </c>
      <c r="L183" s="7" t="s">
        <v>14</v>
      </c>
      <c r="M183" s="37">
        <f t="shared" si="410"/>
        <v>0.14551345711081803</v>
      </c>
      <c r="N183" s="40">
        <f t="shared" si="411"/>
        <v>1.6372190523139176</v>
      </c>
      <c r="O183" s="87">
        <v>7.8539816339744828E-2</v>
      </c>
      <c r="P183" s="34">
        <v>0.3</v>
      </c>
      <c r="Q183" s="41">
        <f t="shared" si="412"/>
        <v>0.10185941997757261</v>
      </c>
      <c r="R183" s="41">
        <f t="shared" si="413"/>
        <v>5.4977871437821374E-2</v>
      </c>
      <c r="S183" s="41">
        <f t="shared" si="432"/>
        <v>4.3654037133245407E-2</v>
      </c>
      <c r="T183" s="41">
        <f t="shared" si="433"/>
        <v>0.49116571569417528</v>
      </c>
      <c r="V183" s="11">
        <f t="shared" si="544"/>
        <v>0</v>
      </c>
      <c r="W183" s="11">
        <f t="shared" si="544"/>
        <v>0</v>
      </c>
      <c r="X183" s="11">
        <f t="shared" si="544"/>
        <v>0.14551345711081803</v>
      </c>
      <c r="Y183" s="11">
        <f t="shared" si="414"/>
        <v>0.14551345711081803</v>
      </c>
      <c r="Z183" s="11">
        <f t="shared" si="545"/>
        <v>1.6372190523139176</v>
      </c>
      <c r="AD183" s="34">
        <v>0.3</v>
      </c>
      <c r="AE183" s="35">
        <f t="shared" si="435"/>
        <v>0</v>
      </c>
      <c r="AF183" s="35">
        <f t="shared" si="436"/>
        <v>0</v>
      </c>
      <c r="AG183" s="35">
        <f t="shared" si="437"/>
        <v>0.49116571569417528</v>
      </c>
      <c r="AH183" s="11">
        <f t="shared" si="438"/>
        <v>0.49116571569417528</v>
      </c>
    </row>
    <row r="184" spans="1:34" x14ac:dyDescent="0.3">
      <c r="A184" s="7" t="s">
        <v>12</v>
      </c>
      <c r="B184" s="3">
        <v>0.53612938361889617</v>
      </c>
      <c r="C184" s="3"/>
      <c r="D184" s="3">
        <v>0.33739801754791776</v>
      </c>
      <c r="E184" s="3">
        <v>0.87352740116681393</v>
      </c>
      <c r="G184">
        <v>1</v>
      </c>
      <c r="H184">
        <f>G184*0.1</f>
        <v>0.1</v>
      </c>
      <c r="J184" s="36">
        <v>35</v>
      </c>
      <c r="K184" s="43">
        <v>11.251324</v>
      </c>
      <c r="L184" s="7" t="s">
        <v>12</v>
      </c>
      <c r="M184" s="37">
        <f t="shared" si="410"/>
        <v>8.7352740116681389</v>
      </c>
      <c r="N184" s="40">
        <f t="shared" si="411"/>
        <v>98.283398134058018</v>
      </c>
      <c r="O184" s="87">
        <v>3.2594023780994106</v>
      </c>
      <c r="P184" s="34">
        <v>0.3</v>
      </c>
      <c r="Q184" s="41">
        <f t="shared" si="412"/>
        <v>6.1146918081676969</v>
      </c>
      <c r="R184" s="41">
        <f t="shared" si="413"/>
        <v>2.2815816646695875</v>
      </c>
      <c r="S184" s="41">
        <f t="shared" si="432"/>
        <v>2.6205822035004416</v>
      </c>
      <c r="T184" s="41">
        <f t="shared" si="433"/>
        <v>29.485019440217403</v>
      </c>
      <c r="V184" s="11">
        <f t="shared" si="544"/>
        <v>5.3612938361889615</v>
      </c>
      <c r="W184" s="11">
        <f t="shared" si="544"/>
        <v>0</v>
      </c>
      <c r="X184" s="11">
        <f t="shared" si="544"/>
        <v>3.3739801754791774</v>
      </c>
      <c r="Y184" s="11">
        <f t="shared" si="414"/>
        <v>8.7352740116681389</v>
      </c>
      <c r="Z184" s="11">
        <f t="shared" si="545"/>
        <v>98.283398134058018</v>
      </c>
      <c r="AD184" s="34">
        <v>0.3</v>
      </c>
      <c r="AE184" s="35">
        <f t="shared" si="435"/>
        <v>18.09649620304948</v>
      </c>
      <c r="AF184" s="35">
        <f t="shared" si="436"/>
        <v>0</v>
      </c>
      <c r="AG184" s="35">
        <f t="shared" si="437"/>
        <v>11.388523237167924</v>
      </c>
      <c r="AH184" s="11">
        <f t="shared" si="438"/>
        <v>29.485019440217403</v>
      </c>
    </row>
    <row r="185" spans="1:34" x14ac:dyDescent="0.3">
      <c r="A185" s="6">
        <v>36</v>
      </c>
      <c r="B185" s="3">
        <v>4.5850592787816691</v>
      </c>
      <c r="C185" s="3"/>
      <c r="D185" s="3">
        <v>8.2557327103045015</v>
      </c>
      <c r="E185" s="3">
        <v>12.840791989086171</v>
      </c>
      <c r="J185" s="36"/>
      <c r="K185" s="38"/>
      <c r="L185" s="27">
        <v>36</v>
      </c>
      <c r="M185" s="46">
        <f>SUM(M180:M184)</f>
        <v>13.898265395930283</v>
      </c>
      <c r="N185" s="46">
        <f t="shared" ref="N185:T185" si="546">SUM(N180:N184)</f>
        <v>156.3738870075999</v>
      </c>
      <c r="O185" s="88">
        <f t="shared" si="546"/>
        <v>4.5553093477052</v>
      </c>
      <c r="P185" s="46"/>
      <c r="Q185" s="46">
        <f t="shared" si="546"/>
        <v>9.728785777151197</v>
      </c>
      <c r="R185" s="46">
        <f t="shared" si="546"/>
        <v>3.1887165433936402</v>
      </c>
      <c r="S185" s="46">
        <f t="shared" si="546"/>
        <v>4.1694796187790848</v>
      </c>
      <c r="T185" s="46">
        <f t="shared" si="546"/>
        <v>46.912166102279969</v>
      </c>
      <c r="U185" s="46">
        <f t="shared" ref="U185" si="547">SUM(U180:U184)</f>
        <v>0</v>
      </c>
      <c r="V185" s="46">
        <f t="shared" ref="V185" si="548">SUM(V180:V184)</f>
        <v>5.3612938361889615</v>
      </c>
      <c r="W185" s="46">
        <f t="shared" ref="W185" si="549">SUM(W180:W184)</f>
        <v>0</v>
      </c>
      <c r="X185" s="46">
        <f t="shared" ref="X185" si="550">SUM(X180:X184)</f>
        <v>8.5369715597413212</v>
      </c>
      <c r="Y185" s="46">
        <f t="shared" ref="Y185" si="551">SUM(Y180:Y184)</f>
        <v>13.898265395930283</v>
      </c>
      <c r="Z185" s="46">
        <f t="shared" ref="Z185" si="552">SUM(Z180:Z184)</f>
        <v>156.3738870075999</v>
      </c>
      <c r="AA185" s="46">
        <f t="shared" ref="AA185" si="553">SUM(AA180:AA184)</f>
        <v>0</v>
      </c>
      <c r="AB185" s="46">
        <f t="shared" ref="AB185" si="554">SUM(AB180:AB184)</f>
        <v>0</v>
      </c>
      <c r="AC185" s="46">
        <f t="shared" ref="AC185" si="555">SUM(AC180:AC184)</f>
        <v>0</v>
      </c>
      <c r="AD185" s="46">
        <f t="shared" ref="AD185" si="556">SUM(AD180:AD184)</f>
        <v>1.5</v>
      </c>
      <c r="AE185" s="46">
        <f t="shared" ref="AE185" si="557">SUM(AE180:AE184)</f>
        <v>18.09649620304948</v>
      </c>
      <c r="AF185" s="46">
        <f t="shared" ref="AF185" si="558">SUM(AF180:AF184)</f>
        <v>0</v>
      </c>
      <c r="AG185" s="46">
        <f t="shared" ref="AG185" si="559">SUM(AG180:AG184)</f>
        <v>28.815669899230489</v>
      </c>
      <c r="AH185" s="46">
        <f t="shared" ref="AH185" si="560">SUM(AH180:AH184)</f>
        <v>46.912166102279969</v>
      </c>
    </row>
    <row r="186" spans="1:34" x14ac:dyDescent="0.3">
      <c r="A186" s="7" t="s">
        <v>15</v>
      </c>
      <c r="B186" s="3"/>
      <c r="C186" s="3"/>
      <c r="D186" s="3">
        <v>0.91494488169686572</v>
      </c>
      <c r="E186" s="3">
        <v>0.91494488169686572</v>
      </c>
      <c r="G186">
        <v>5</v>
      </c>
      <c r="H186">
        <f>G186*0.1</f>
        <v>0.5</v>
      </c>
      <c r="J186" s="36">
        <v>36</v>
      </c>
      <c r="K186" s="43">
        <v>64.389396000000005</v>
      </c>
      <c r="L186" s="7" t="s">
        <v>15</v>
      </c>
      <c r="M186" s="37">
        <f t="shared" si="410"/>
        <v>1.8298897633937314</v>
      </c>
      <c r="N186" s="40">
        <f t="shared" si="411"/>
        <v>117.82549661150529</v>
      </c>
      <c r="O186" s="87">
        <v>0.60475658581603497</v>
      </c>
      <c r="P186" s="34">
        <v>0.3</v>
      </c>
      <c r="Q186" s="41">
        <f t="shared" si="412"/>
        <v>1.2809228343756118</v>
      </c>
      <c r="R186" s="41">
        <f t="shared" si="413"/>
        <v>0.42332961007122444</v>
      </c>
      <c r="S186" s="41">
        <f t="shared" si="432"/>
        <v>0.54896692901811939</v>
      </c>
      <c r="T186" s="41">
        <f t="shared" si="433"/>
        <v>35.347648983451585</v>
      </c>
      <c r="V186" s="11">
        <f t="shared" ref="V186:X190" si="561">B186/$H186</f>
        <v>0</v>
      </c>
      <c r="W186" s="11">
        <f t="shared" si="561"/>
        <v>0</v>
      </c>
      <c r="X186" s="11">
        <f t="shared" si="561"/>
        <v>1.8298897633937314</v>
      </c>
      <c r="Y186" s="11">
        <f t="shared" si="414"/>
        <v>1.8298897633937314</v>
      </c>
      <c r="Z186" s="11">
        <f>$K$186*Y186</f>
        <v>117.82549661150529</v>
      </c>
      <c r="AD186" s="34">
        <v>0.3</v>
      </c>
      <c r="AE186" s="35">
        <f t="shared" si="435"/>
        <v>0</v>
      </c>
      <c r="AF186" s="35">
        <f t="shared" si="436"/>
        <v>0</v>
      </c>
      <c r="AG186" s="35">
        <f t="shared" si="437"/>
        <v>35.347648983451585</v>
      </c>
      <c r="AH186" s="11">
        <f t="shared" si="438"/>
        <v>35.347648983451585</v>
      </c>
    </row>
    <row r="187" spans="1:34" x14ac:dyDescent="0.3">
      <c r="A187" s="7" t="s">
        <v>18</v>
      </c>
      <c r="B187" s="3"/>
      <c r="C187" s="3"/>
      <c r="D187" s="3">
        <v>2.0365492569566013</v>
      </c>
      <c r="E187" s="3">
        <v>2.0365492569566013</v>
      </c>
      <c r="G187">
        <v>5</v>
      </c>
      <c r="H187">
        <f>G187*0.1</f>
        <v>0.5</v>
      </c>
      <c r="J187" s="36">
        <v>36</v>
      </c>
      <c r="K187" s="43">
        <v>64.389396000000005</v>
      </c>
      <c r="L187" s="7" t="s">
        <v>18</v>
      </c>
      <c r="M187" s="37">
        <f t="shared" si="410"/>
        <v>4.0730985139132025</v>
      </c>
      <c r="N187" s="40">
        <f t="shared" si="411"/>
        <v>262.26435315936874</v>
      </c>
      <c r="O187" s="87">
        <v>1.4372786390173289</v>
      </c>
      <c r="P187" s="34">
        <v>0.3</v>
      </c>
      <c r="Q187" s="41">
        <f t="shared" si="412"/>
        <v>2.8511689597392418</v>
      </c>
      <c r="R187" s="41">
        <f t="shared" si="413"/>
        <v>1.0060950473121302</v>
      </c>
      <c r="S187" s="41">
        <f t="shared" si="432"/>
        <v>1.2219295541739608</v>
      </c>
      <c r="T187" s="41">
        <f t="shared" si="433"/>
        <v>78.679305947810619</v>
      </c>
      <c r="V187" s="11">
        <f t="shared" si="561"/>
        <v>0</v>
      </c>
      <c r="W187" s="11">
        <f t="shared" si="561"/>
        <v>0</v>
      </c>
      <c r="X187" s="11">
        <f t="shared" si="561"/>
        <v>4.0730985139132025</v>
      </c>
      <c r="Y187" s="11">
        <f t="shared" si="414"/>
        <v>4.0730985139132025</v>
      </c>
      <c r="Z187" s="11">
        <f t="shared" ref="Z187:Z190" si="562">$K$186*Y187</f>
        <v>262.26435315936874</v>
      </c>
      <c r="AD187" s="34">
        <v>0.3</v>
      </c>
      <c r="AE187" s="35">
        <f t="shared" si="435"/>
        <v>0</v>
      </c>
      <c r="AF187" s="35">
        <f t="shared" si="436"/>
        <v>0</v>
      </c>
      <c r="AG187" s="35">
        <f t="shared" si="437"/>
        <v>78.679305947810619</v>
      </c>
      <c r="AH187" s="11">
        <f t="shared" si="438"/>
        <v>78.679305947810619</v>
      </c>
    </row>
    <row r="188" spans="1:34" x14ac:dyDescent="0.3">
      <c r="A188" s="7" t="s">
        <v>16</v>
      </c>
      <c r="B188" s="3"/>
      <c r="C188" s="3"/>
      <c r="D188" s="3">
        <v>1.0569524179656755</v>
      </c>
      <c r="E188" s="3">
        <v>1.0569524179656755</v>
      </c>
      <c r="G188">
        <v>5</v>
      </c>
      <c r="H188">
        <f>G188*0.1</f>
        <v>0.5</v>
      </c>
      <c r="J188" s="36">
        <v>36</v>
      </c>
      <c r="K188" s="43">
        <v>64.389396000000005</v>
      </c>
      <c r="L188" s="7" t="s">
        <v>16</v>
      </c>
      <c r="M188" s="37">
        <f t="shared" si="410"/>
        <v>2.113904835931351</v>
      </c>
      <c r="N188" s="40">
        <f t="shared" si="411"/>
        <v>136.11305558709881</v>
      </c>
      <c r="O188" s="87">
        <v>0.39662607251571136</v>
      </c>
      <c r="P188" s="34">
        <v>0.3</v>
      </c>
      <c r="Q188" s="41">
        <f t="shared" si="412"/>
        <v>1.4797333851519456</v>
      </c>
      <c r="R188" s="41">
        <f t="shared" si="413"/>
        <v>0.27763825076099791</v>
      </c>
      <c r="S188" s="41">
        <f t="shared" si="432"/>
        <v>0.63417145077940529</v>
      </c>
      <c r="T188" s="41">
        <f t="shared" si="433"/>
        <v>40.83391667612964</v>
      </c>
      <c r="V188" s="11">
        <f t="shared" si="561"/>
        <v>0</v>
      </c>
      <c r="W188" s="11">
        <f t="shared" si="561"/>
        <v>0</v>
      </c>
      <c r="X188" s="11">
        <f t="shared" si="561"/>
        <v>2.113904835931351</v>
      </c>
      <c r="Y188" s="11">
        <f t="shared" si="414"/>
        <v>2.113904835931351</v>
      </c>
      <c r="Z188" s="11">
        <f t="shared" si="562"/>
        <v>136.11305558709881</v>
      </c>
      <c r="AD188" s="34">
        <v>0.3</v>
      </c>
      <c r="AE188" s="35">
        <f t="shared" si="435"/>
        <v>0</v>
      </c>
      <c r="AF188" s="35">
        <f t="shared" si="436"/>
        <v>0</v>
      </c>
      <c r="AG188" s="35">
        <f t="shared" si="437"/>
        <v>40.83391667612964</v>
      </c>
      <c r="AH188" s="11">
        <f t="shared" si="438"/>
        <v>40.83391667612964</v>
      </c>
    </row>
    <row r="189" spans="1:34" x14ac:dyDescent="0.3">
      <c r="A189" s="7" t="s">
        <v>14</v>
      </c>
      <c r="B189" s="3"/>
      <c r="C189" s="3"/>
      <c r="D189" s="3">
        <v>0.1236864385441953</v>
      </c>
      <c r="E189" s="3">
        <v>0.1236864385441953</v>
      </c>
      <c r="G189">
        <v>5</v>
      </c>
      <c r="H189">
        <f>G189*0.1</f>
        <v>0.5</v>
      </c>
      <c r="J189" s="36">
        <v>36</v>
      </c>
      <c r="K189" s="43">
        <v>64.389396000000005</v>
      </c>
      <c r="L189" s="7" t="s">
        <v>14</v>
      </c>
      <c r="M189" s="37">
        <f t="shared" si="410"/>
        <v>0.24737287708839059</v>
      </c>
      <c r="N189" s="40">
        <f t="shared" si="411"/>
        <v>15.928190142503711</v>
      </c>
      <c r="O189" s="87">
        <v>0.13351768777756629</v>
      </c>
      <c r="P189" s="34">
        <v>0.3</v>
      </c>
      <c r="Q189" s="41">
        <f t="shared" si="412"/>
        <v>0.17316101396187342</v>
      </c>
      <c r="R189" s="41">
        <f t="shared" si="413"/>
        <v>9.3462381444296388E-2</v>
      </c>
      <c r="S189" s="41">
        <f t="shared" si="432"/>
        <v>7.4211863126517175E-2</v>
      </c>
      <c r="T189" s="41">
        <f t="shared" si="433"/>
        <v>4.7784570427511133</v>
      </c>
      <c r="V189" s="11">
        <f t="shared" si="561"/>
        <v>0</v>
      </c>
      <c r="W189" s="11">
        <f t="shared" si="561"/>
        <v>0</v>
      </c>
      <c r="X189" s="11">
        <f t="shared" si="561"/>
        <v>0.24737287708839059</v>
      </c>
      <c r="Y189" s="11">
        <f t="shared" si="414"/>
        <v>0.24737287708839059</v>
      </c>
      <c r="Z189" s="11">
        <f t="shared" si="562"/>
        <v>15.928190142503711</v>
      </c>
      <c r="AD189" s="34">
        <v>0.3</v>
      </c>
      <c r="AE189" s="35">
        <f t="shared" si="435"/>
        <v>0</v>
      </c>
      <c r="AF189" s="35">
        <f t="shared" si="436"/>
        <v>0</v>
      </c>
      <c r="AG189" s="35">
        <f t="shared" si="437"/>
        <v>4.7784570427511133</v>
      </c>
      <c r="AH189" s="11">
        <f t="shared" si="438"/>
        <v>4.7784570427511133</v>
      </c>
    </row>
    <row r="190" spans="1:34" x14ac:dyDescent="0.3">
      <c r="A190" s="7" t="s">
        <v>12</v>
      </c>
      <c r="B190" s="3">
        <v>4.5850592787816691</v>
      </c>
      <c r="C190" s="3"/>
      <c r="D190" s="3">
        <v>4.1235997151411645</v>
      </c>
      <c r="E190" s="3">
        <v>8.7086589939228336</v>
      </c>
      <c r="G190">
        <v>5</v>
      </c>
      <c r="H190">
        <f>G190*0.1</f>
        <v>0.5</v>
      </c>
      <c r="J190" s="36">
        <v>36</v>
      </c>
      <c r="K190" s="43">
        <v>64.389396000000005</v>
      </c>
      <c r="L190" s="7" t="s">
        <v>12</v>
      </c>
      <c r="M190" s="37">
        <f t="shared" si="410"/>
        <v>17.417317987845667</v>
      </c>
      <c r="N190" s="40">
        <f t="shared" si="411"/>
        <v>1121.4905851773178</v>
      </c>
      <c r="O190" s="87">
        <v>6.330309196983432</v>
      </c>
      <c r="P190" s="34">
        <v>0.3</v>
      </c>
      <c r="Q190" s="41">
        <f t="shared" si="412"/>
        <v>12.192122591491966</v>
      </c>
      <c r="R190" s="41">
        <f t="shared" si="413"/>
        <v>4.431216437888402</v>
      </c>
      <c r="S190" s="41">
        <f t="shared" si="432"/>
        <v>5.2251953963537003</v>
      </c>
      <c r="T190" s="41">
        <f t="shared" si="433"/>
        <v>336.44717555319539</v>
      </c>
      <c r="V190" s="11">
        <f t="shared" si="561"/>
        <v>9.1701185575633382</v>
      </c>
      <c r="W190" s="11">
        <f t="shared" si="561"/>
        <v>0</v>
      </c>
      <c r="X190" s="11">
        <f t="shared" si="561"/>
        <v>8.247199430282329</v>
      </c>
      <c r="Y190" s="11">
        <f t="shared" si="414"/>
        <v>17.417317987845667</v>
      </c>
      <c r="Z190" s="11">
        <f t="shared" si="562"/>
        <v>1121.4905851773178</v>
      </c>
      <c r="AD190" s="34">
        <v>0.3</v>
      </c>
      <c r="AE190" s="35">
        <f t="shared" si="435"/>
        <v>177.13751855096839</v>
      </c>
      <c r="AF190" s="35">
        <f t="shared" si="436"/>
        <v>0</v>
      </c>
      <c r="AG190" s="35">
        <f t="shared" si="437"/>
        <v>159.30965700222697</v>
      </c>
      <c r="AH190" s="11">
        <f t="shared" si="438"/>
        <v>336.44717555319539</v>
      </c>
    </row>
    <row r="191" spans="1:34" x14ac:dyDescent="0.3">
      <c r="A191" s="6">
        <v>38</v>
      </c>
      <c r="B191" s="3">
        <v>0.34207074426707301</v>
      </c>
      <c r="C191" s="3"/>
      <c r="D191" s="3">
        <v>1.0966684613775104</v>
      </c>
      <c r="E191" s="3">
        <v>1.4387392056445834</v>
      </c>
      <c r="J191" s="36"/>
      <c r="K191" s="38"/>
      <c r="L191" s="27">
        <v>38</v>
      </c>
      <c r="M191" s="46">
        <f>SUM(M186:M190)</f>
        <v>25.681583978172341</v>
      </c>
      <c r="N191" s="46">
        <f t="shared" ref="N191:T191" si="563">SUM(N186:N190)</f>
        <v>1653.6216806777943</v>
      </c>
      <c r="O191" s="88">
        <f t="shared" si="563"/>
        <v>8.9024881821100728</v>
      </c>
      <c r="P191" s="46"/>
      <c r="Q191" s="46">
        <f t="shared" si="563"/>
        <v>17.977108784720638</v>
      </c>
      <c r="R191" s="46">
        <f t="shared" si="563"/>
        <v>6.2317417274770506</v>
      </c>
      <c r="S191" s="46">
        <f t="shared" si="563"/>
        <v>7.7044751934517031</v>
      </c>
      <c r="T191" s="46">
        <f t="shared" si="563"/>
        <v>496.08650420333834</v>
      </c>
      <c r="U191" s="46">
        <f t="shared" ref="U191" si="564">SUM(U186:U190)</f>
        <v>0</v>
      </c>
      <c r="V191" s="46">
        <f t="shared" ref="V191" si="565">SUM(V186:V190)</f>
        <v>9.1701185575633382</v>
      </c>
      <c r="W191" s="46">
        <f t="shared" ref="W191" si="566">SUM(W186:W190)</f>
        <v>0</v>
      </c>
      <c r="X191" s="46">
        <f t="shared" ref="X191" si="567">SUM(X186:X190)</f>
        <v>16.511465420609003</v>
      </c>
      <c r="Y191" s="46">
        <f t="shared" ref="Y191" si="568">SUM(Y186:Y190)</f>
        <v>25.681583978172341</v>
      </c>
      <c r="Z191" s="46">
        <f t="shared" ref="Z191" si="569">SUM(Z186:Z190)</f>
        <v>1653.6216806777943</v>
      </c>
      <c r="AA191" s="46">
        <f t="shared" ref="AA191" si="570">SUM(AA186:AA190)</f>
        <v>0</v>
      </c>
      <c r="AB191" s="46">
        <f t="shared" ref="AB191" si="571">SUM(AB186:AB190)</f>
        <v>0</v>
      </c>
      <c r="AC191" s="46">
        <f t="shared" ref="AC191" si="572">SUM(AC186:AC190)</f>
        <v>0</v>
      </c>
      <c r="AD191" s="46">
        <f t="shared" ref="AD191" si="573">SUM(AD186:AD190)</f>
        <v>1.5</v>
      </c>
      <c r="AE191" s="46">
        <f t="shared" ref="AE191" si="574">SUM(AE186:AE190)</f>
        <v>177.13751855096839</v>
      </c>
      <c r="AF191" s="46">
        <f t="shared" ref="AF191" si="575">SUM(AF186:AF190)</f>
        <v>0</v>
      </c>
      <c r="AG191" s="46">
        <f t="shared" ref="AG191" si="576">SUM(AG186:AG190)</f>
        <v>318.94898565236991</v>
      </c>
      <c r="AH191" s="46">
        <f t="shared" ref="AH191" si="577">SUM(AH186:AH190)</f>
        <v>496.08650420333834</v>
      </c>
    </row>
    <row r="192" spans="1:34" x14ac:dyDescent="0.3">
      <c r="A192" s="7" t="s">
        <v>15</v>
      </c>
      <c r="B192" s="3"/>
      <c r="C192" s="3"/>
      <c r="D192" s="3">
        <v>7.2756728555409024E-3</v>
      </c>
      <c r="E192" s="3">
        <v>7.2756728555409024E-3</v>
      </c>
      <c r="G192">
        <v>1</v>
      </c>
      <c r="H192">
        <f>G192*0.1</f>
        <v>0.1</v>
      </c>
      <c r="J192" s="36">
        <v>38</v>
      </c>
      <c r="K192" s="43">
        <v>4.7484010000000003</v>
      </c>
      <c r="L192" s="7" t="s">
        <v>15</v>
      </c>
      <c r="M192" s="37">
        <f t="shared" si="410"/>
        <v>7.2756728555409017E-2</v>
      </c>
      <c r="N192" s="40">
        <f t="shared" si="411"/>
        <v>0.34547812262923278</v>
      </c>
      <c r="O192" s="87">
        <v>3.9269908169872414E-2</v>
      </c>
      <c r="P192" s="34">
        <v>0.3</v>
      </c>
      <c r="Q192" s="41">
        <f t="shared" si="412"/>
        <v>5.0929709988786306E-2</v>
      </c>
      <c r="R192" s="41">
        <f t="shared" si="413"/>
        <v>2.7488935718910687E-2</v>
      </c>
      <c r="S192" s="41">
        <f t="shared" si="432"/>
        <v>2.1827018566622704E-2</v>
      </c>
      <c r="T192" s="41">
        <f t="shared" si="433"/>
        <v>0.10364343678876982</v>
      </c>
      <c r="V192" s="11">
        <f t="shared" ref="V192:X196" si="578">B192/$H192</f>
        <v>0</v>
      </c>
      <c r="W192" s="11">
        <f t="shared" si="578"/>
        <v>0</v>
      </c>
      <c r="X192" s="11">
        <f t="shared" si="578"/>
        <v>7.2756728555409017E-2</v>
      </c>
      <c r="Y192" s="11">
        <f t="shared" si="414"/>
        <v>7.2756728555409017E-2</v>
      </c>
      <c r="Z192" s="11">
        <f>$K$192*Y192</f>
        <v>0.34547812262923278</v>
      </c>
      <c r="AD192" s="34">
        <v>0.3</v>
      </c>
      <c r="AE192" s="35">
        <f t="shared" si="435"/>
        <v>0</v>
      </c>
      <c r="AF192" s="35">
        <f t="shared" si="436"/>
        <v>0</v>
      </c>
      <c r="AG192" s="35">
        <f t="shared" si="437"/>
        <v>0.10364343678876982</v>
      </c>
      <c r="AH192" s="11">
        <f t="shared" si="438"/>
        <v>0.10364343678876982</v>
      </c>
    </row>
    <row r="193" spans="1:34" x14ac:dyDescent="0.3">
      <c r="A193" s="7" t="s">
        <v>18</v>
      </c>
      <c r="B193" s="3"/>
      <c r="C193" s="3"/>
      <c r="D193" s="3">
        <v>0.11306081918074294</v>
      </c>
      <c r="E193" s="3">
        <v>0.11306081918074294</v>
      </c>
      <c r="G193">
        <v>1</v>
      </c>
      <c r="H193">
        <f>G193*0.1</f>
        <v>0.1</v>
      </c>
      <c r="J193" s="36">
        <v>38</v>
      </c>
      <c r="K193" s="43">
        <v>4.7484010000000003</v>
      </c>
      <c r="L193" s="7" t="s">
        <v>18</v>
      </c>
      <c r="M193" s="37">
        <f t="shared" si="410"/>
        <v>1.1306081918074293</v>
      </c>
      <c r="N193" s="40">
        <f t="shared" si="411"/>
        <v>5.3685810685865896</v>
      </c>
      <c r="O193" s="87">
        <v>0.35342917352885173</v>
      </c>
      <c r="P193" s="34">
        <v>0.3</v>
      </c>
      <c r="Q193" s="41">
        <f t="shared" si="412"/>
        <v>0.79142573426520046</v>
      </c>
      <c r="R193" s="41">
        <f t="shared" si="413"/>
        <v>0.2474004214701962</v>
      </c>
      <c r="S193" s="41">
        <f t="shared" si="432"/>
        <v>0.33918245754222881</v>
      </c>
      <c r="T193" s="41">
        <f t="shared" si="433"/>
        <v>1.6105743205759768</v>
      </c>
      <c r="V193" s="11">
        <f t="shared" si="578"/>
        <v>0</v>
      </c>
      <c r="W193" s="11">
        <f t="shared" si="578"/>
        <v>0</v>
      </c>
      <c r="X193" s="11">
        <f t="shared" si="578"/>
        <v>1.1306081918074293</v>
      </c>
      <c r="Y193" s="11">
        <f t="shared" si="414"/>
        <v>1.1306081918074293</v>
      </c>
      <c r="Z193" s="11">
        <f t="shared" ref="Z193:Z196" si="579">$K$192*Y193</f>
        <v>5.3685810685865896</v>
      </c>
      <c r="AD193" s="34">
        <v>0.3</v>
      </c>
      <c r="AE193" s="35">
        <f t="shared" si="435"/>
        <v>0</v>
      </c>
      <c r="AF193" s="35">
        <f t="shared" si="436"/>
        <v>0</v>
      </c>
      <c r="AG193" s="35">
        <f t="shared" si="437"/>
        <v>1.6105743205759768</v>
      </c>
      <c r="AH193" s="11">
        <f t="shared" si="438"/>
        <v>1.6105743205759768</v>
      </c>
    </row>
    <row r="194" spans="1:34" x14ac:dyDescent="0.3">
      <c r="A194" s="7" t="s">
        <v>16</v>
      </c>
      <c r="B194" s="3"/>
      <c r="C194" s="3"/>
      <c r="D194" s="3">
        <v>0.37876668722268692</v>
      </c>
      <c r="E194" s="3">
        <v>0.37876668722268692</v>
      </c>
      <c r="G194">
        <v>1</v>
      </c>
      <c r="H194">
        <f>G194*0.1</f>
        <v>0.1</v>
      </c>
      <c r="J194" s="36">
        <v>38</v>
      </c>
      <c r="K194" s="43">
        <v>4.7484010000000003</v>
      </c>
      <c r="L194" s="7" t="s">
        <v>16</v>
      </c>
      <c r="M194" s="37">
        <f t="shared" si="410"/>
        <v>3.7876668722268692</v>
      </c>
      <c r="N194" s="40">
        <f t="shared" si="411"/>
        <v>17.985361163748937</v>
      </c>
      <c r="O194" s="87">
        <v>0.66758843888783093</v>
      </c>
      <c r="P194" s="34">
        <v>0.3</v>
      </c>
      <c r="Q194" s="41">
        <f t="shared" si="412"/>
        <v>2.6513668105588084</v>
      </c>
      <c r="R194" s="41">
        <f t="shared" si="413"/>
        <v>0.46731190722148164</v>
      </c>
      <c r="S194" s="41">
        <f t="shared" si="432"/>
        <v>1.1363000616680607</v>
      </c>
      <c r="T194" s="41">
        <f t="shared" si="433"/>
        <v>5.3956083491246813</v>
      </c>
      <c r="V194" s="11">
        <f t="shared" si="578"/>
        <v>0</v>
      </c>
      <c r="W194" s="11">
        <f t="shared" si="578"/>
        <v>0</v>
      </c>
      <c r="X194" s="11">
        <f t="shared" si="578"/>
        <v>3.7876668722268692</v>
      </c>
      <c r="Y194" s="11">
        <f t="shared" si="414"/>
        <v>3.7876668722268692</v>
      </c>
      <c r="Z194" s="11">
        <f t="shared" si="579"/>
        <v>17.985361163748937</v>
      </c>
      <c r="AD194" s="34">
        <v>0.3</v>
      </c>
      <c r="AE194" s="35">
        <f t="shared" si="435"/>
        <v>0</v>
      </c>
      <c r="AF194" s="35">
        <f t="shared" si="436"/>
        <v>0</v>
      </c>
      <c r="AG194" s="35">
        <f t="shared" si="437"/>
        <v>5.3956083491246813</v>
      </c>
      <c r="AH194" s="11">
        <f t="shared" si="438"/>
        <v>5.3956083491246813</v>
      </c>
    </row>
    <row r="195" spans="1:34" x14ac:dyDescent="0.3">
      <c r="A195" s="7" t="s">
        <v>14</v>
      </c>
      <c r="B195" s="3"/>
      <c r="C195" s="3"/>
      <c r="D195" s="3">
        <v>1.4551345711081805E-2</v>
      </c>
      <c r="E195" s="3">
        <v>1.4551345711081805E-2</v>
      </c>
      <c r="G195">
        <v>1</v>
      </c>
      <c r="H195">
        <f>G195*0.1</f>
        <v>0.1</v>
      </c>
      <c r="J195" s="36">
        <v>38</v>
      </c>
      <c r="K195" s="43">
        <v>4.7484010000000003</v>
      </c>
      <c r="L195" s="7" t="s">
        <v>14</v>
      </c>
      <c r="M195" s="37">
        <f t="shared" si="410"/>
        <v>0.14551345711081803</v>
      </c>
      <c r="N195" s="40">
        <f t="shared" si="411"/>
        <v>0.69095624525846555</v>
      </c>
      <c r="O195" s="87">
        <v>7.8539816339744828E-2</v>
      </c>
      <c r="P195" s="34">
        <v>0.3</v>
      </c>
      <c r="Q195" s="41">
        <f t="shared" si="412"/>
        <v>0.10185941997757261</v>
      </c>
      <c r="R195" s="41">
        <f t="shared" si="413"/>
        <v>5.4977871437821374E-2</v>
      </c>
      <c r="S195" s="41">
        <f t="shared" si="432"/>
        <v>4.3654037133245407E-2</v>
      </c>
      <c r="T195" s="41">
        <f t="shared" si="433"/>
        <v>0.20728687357753964</v>
      </c>
      <c r="V195" s="11">
        <f t="shared" si="578"/>
        <v>0</v>
      </c>
      <c r="W195" s="11">
        <f t="shared" si="578"/>
        <v>0</v>
      </c>
      <c r="X195" s="11">
        <f t="shared" si="578"/>
        <v>0.14551345711081803</v>
      </c>
      <c r="Y195" s="11">
        <f t="shared" si="414"/>
        <v>0.14551345711081803</v>
      </c>
      <c r="Z195" s="11">
        <f t="shared" si="579"/>
        <v>0.69095624525846555</v>
      </c>
      <c r="AD195" s="34">
        <v>0.3</v>
      </c>
      <c r="AE195" s="35">
        <f t="shared" si="435"/>
        <v>0</v>
      </c>
      <c r="AF195" s="35">
        <f t="shared" si="436"/>
        <v>0</v>
      </c>
      <c r="AG195" s="35">
        <f t="shared" si="437"/>
        <v>0.20728687357753964</v>
      </c>
      <c r="AH195" s="11">
        <f t="shared" si="438"/>
        <v>0.20728687357753964</v>
      </c>
    </row>
    <row r="196" spans="1:34" x14ac:dyDescent="0.3">
      <c r="A196" s="7" t="s">
        <v>12</v>
      </c>
      <c r="B196" s="3">
        <v>0.34207074426707301</v>
      </c>
      <c r="C196" s="3"/>
      <c r="D196" s="3">
        <v>0.5830139364074578</v>
      </c>
      <c r="E196" s="3">
        <v>0.92508468067453076</v>
      </c>
      <c r="G196">
        <v>1</v>
      </c>
      <c r="H196">
        <f>G196*0.1</f>
        <v>0.1</v>
      </c>
      <c r="J196" s="36">
        <v>38</v>
      </c>
      <c r="K196" s="43">
        <v>4.7484010000000003</v>
      </c>
      <c r="L196" s="7" t="s">
        <v>12</v>
      </c>
      <c r="M196" s="37">
        <f t="shared" si="410"/>
        <v>9.250846806745308</v>
      </c>
      <c r="N196" s="40">
        <f t="shared" si="411"/>
        <v>43.926730227996231</v>
      </c>
      <c r="O196" s="87">
        <v>3.1219576995048581</v>
      </c>
      <c r="P196" s="34">
        <v>0.3</v>
      </c>
      <c r="Q196" s="41">
        <f t="shared" si="412"/>
        <v>6.4755927647217151</v>
      </c>
      <c r="R196" s="41">
        <f t="shared" si="413"/>
        <v>2.1853703896534005</v>
      </c>
      <c r="S196" s="41">
        <f t="shared" si="432"/>
        <v>2.7752540420235925</v>
      </c>
      <c r="T196" s="41">
        <f t="shared" si="433"/>
        <v>13.17801906839887</v>
      </c>
      <c r="V196" s="11">
        <f t="shared" si="578"/>
        <v>3.42070744267073</v>
      </c>
      <c r="W196" s="11">
        <f t="shared" si="578"/>
        <v>0</v>
      </c>
      <c r="X196" s="11">
        <f t="shared" si="578"/>
        <v>5.8301393640745776</v>
      </c>
      <c r="Y196" s="11">
        <f t="shared" si="414"/>
        <v>9.250846806745308</v>
      </c>
      <c r="Z196" s="11">
        <f t="shared" si="579"/>
        <v>43.926730227996231</v>
      </c>
      <c r="AD196" s="34">
        <v>0.3</v>
      </c>
      <c r="AE196" s="35">
        <f t="shared" si="435"/>
        <v>4.8728671924455407</v>
      </c>
      <c r="AF196" s="35">
        <f t="shared" si="436"/>
        <v>0</v>
      </c>
      <c r="AG196" s="35">
        <f t="shared" si="437"/>
        <v>8.3051518759533263</v>
      </c>
      <c r="AH196" s="11">
        <f t="shared" si="438"/>
        <v>13.178019068398868</v>
      </c>
    </row>
    <row r="197" spans="1:34" x14ac:dyDescent="0.3">
      <c r="A197" s="6">
        <v>39</v>
      </c>
      <c r="B197" s="3">
        <v>0.4900828491823227</v>
      </c>
      <c r="C197" s="3"/>
      <c r="D197" s="3">
        <v>2.2388585064312165</v>
      </c>
      <c r="E197" s="3">
        <v>2.7289413556135393</v>
      </c>
      <c r="J197" s="36"/>
      <c r="K197" s="38"/>
      <c r="L197" s="27">
        <v>39</v>
      </c>
      <c r="M197" s="46">
        <f>SUM(M192:M196)</f>
        <v>14.387392056445833</v>
      </c>
      <c r="N197" s="46">
        <f t="shared" ref="N197:T197" si="580">SUM(N192:N196)</f>
        <v>68.317106828219451</v>
      </c>
      <c r="O197" s="88">
        <f t="shared" si="580"/>
        <v>4.2607850364311579</v>
      </c>
      <c r="P197" s="46"/>
      <c r="Q197" s="46">
        <f t="shared" si="580"/>
        <v>10.071174439512083</v>
      </c>
      <c r="R197" s="46">
        <f t="shared" si="580"/>
        <v>2.9825495255018106</v>
      </c>
      <c r="S197" s="46">
        <f t="shared" si="580"/>
        <v>4.3162176169337503</v>
      </c>
      <c r="T197" s="46">
        <f t="shared" si="580"/>
        <v>20.495132048465837</v>
      </c>
      <c r="U197" s="46">
        <f t="shared" ref="U197" si="581">SUM(U192:U196)</f>
        <v>0</v>
      </c>
      <c r="V197" s="46">
        <f t="shared" ref="V197" si="582">SUM(V192:V196)</f>
        <v>3.42070744267073</v>
      </c>
      <c r="W197" s="46">
        <f t="shared" ref="W197" si="583">SUM(W192:W196)</f>
        <v>0</v>
      </c>
      <c r="X197" s="46">
        <f t="shared" ref="X197" si="584">SUM(X192:X196)</f>
        <v>10.966684613775103</v>
      </c>
      <c r="Y197" s="46">
        <f t="shared" ref="Y197" si="585">SUM(Y192:Y196)</f>
        <v>14.387392056445833</v>
      </c>
      <c r="Z197" s="46">
        <f t="shared" ref="Z197" si="586">SUM(Z192:Z196)</f>
        <v>68.317106828219451</v>
      </c>
      <c r="AA197" s="46">
        <f t="shared" ref="AA197" si="587">SUM(AA192:AA196)</f>
        <v>0</v>
      </c>
      <c r="AB197" s="46">
        <f t="shared" ref="AB197" si="588">SUM(AB192:AB196)</f>
        <v>0</v>
      </c>
      <c r="AC197" s="46">
        <f t="shared" ref="AC197" si="589">SUM(AC192:AC196)</f>
        <v>0</v>
      </c>
      <c r="AD197" s="46">
        <f t="shared" ref="AD197" si="590">SUM(AD192:AD196)</f>
        <v>1.5</v>
      </c>
      <c r="AE197" s="46">
        <f t="shared" ref="AE197" si="591">SUM(AE192:AE196)</f>
        <v>4.8728671924455407</v>
      </c>
      <c r="AF197" s="46">
        <f t="shared" ref="AF197" si="592">SUM(AF192:AF196)</f>
        <v>0</v>
      </c>
      <c r="AG197" s="46">
        <f t="shared" ref="AG197" si="593">SUM(AG192:AG196)</f>
        <v>15.622264856020294</v>
      </c>
      <c r="AH197" s="46">
        <f t="shared" ref="AH197" si="594">SUM(AH192:AH196)</f>
        <v>20.495132048465834</v>
      </c>
    </row>
    <row r="198" spans="1:34" x14ac:dyDescent="0.3">
      <c r="A198" s="7" t="s">
        <v>15</v>
      </c>
      <c r="B198" s="3"/>
      <c r="C198" s="3"/>
      <c r="D198" s="3">
        <v>0.13434424809875126</v>
      </c>
      <c r="E198" s="3">
        <v>0.13434424809875126</v>
      </c>
      <c r="G198">
        <v>1</v>
      </c>
      <c r="H198">
        <f>G198*0.1</f>
        <v>0.1</v>
      </c>
      <c r="J198" s="36">
        <v>39</v>
      </c>
      <c r="K198" s="43">
        <v>1.9165220000000001</v>
      </c>
      <c r="L198" s="7" t="s">
        <v>15</v>
      </c>
      <c r="M198" s="37">
        <f t="shared" si="410"/>
        <v>1.3434424809875125</v>
      </c>
      <c r="N198" s="40">
        <f t="shared" si="411"/>
        <v>2.5747370705471497</v>
      </c>
      <c r="O198" s="87">
        <v>0.45160394395353282</v>
      </c>
      <c r="P198" s="34">
        <v>0.3</v>
      </c>
      <c r="Q198" s="41">
        <f t="shared" si="412"/>
        <v>0.94040973669125871</v>
      </c>
      <c r="R198" s="41">
        <f t="shared" si="413"/>
        <v>0.31612276076747298</v>
      </c>
      <c r="S198" s="41">
        <f t="shared" si="432"/>
        <v>0.40303274429625374</v>
      </c>
      <c r="T198" s="41">
        <f t="shared" si="433"/>
        <v>0.77242112116414485</v>
      </c>
      <c r="V198" s="11">
        <f t="shared" ref="V198:X202" si="595">B198/$H198</f>
        <v>0</v>
      </c>
      <c r="W198" s="11">
        <f t="shared" si="595"/>
        <v>0</v>
      </c>
      <c r="X198" s="11">
        <f t="shared" si="595"/>
        <v>1.3434424809875125</v>
      </c>
      <c r="Y198" s="11">
        <f t="shared" si="414"/>
        <v>1.3434424809875125</v>
      </c>
      <c r="Z198" s="11">
        <f>$K$198*Y198</f>
        <v>2.5747370705471497</v>
      </c>
      <c r="AD198" s="34">
        <v>0.3</v>
      </c>
      <c r="AE198" s="35">
        <f t="shared" si="435"/>
        <v>0</v>
      </c>
      <c r="AF198" s="35">
        <f t="shared" si="436"/>
        <v>0</v>
      </c>
      <c r="AG198" s="35">
        <f t="shared" si="437"/>
        <v>0.77242112116414485</v>
      </c>
      <c r="AH198" s="11">
        <f t="shared" si="438"/>
        <v>0.77242112116414485</v>
      </c>
    </row>
    <row r="199" spans="1:34" x14ac:dyDescent="0.3">
      <c r="A199" s="7" t="s">
        <v>18</v>
      </c>
      <c r="B199" s="3"/>
      <c r="C199" s="3"/>
      <c r="D199" s="3">
        <v>0.47271186827483258</v>
      </c>
      <c r="E199" s="3">
        <v>0.47271186827483258</v>
      </c>
      <c r="G199">
        <v>1</v>
      </c>
      <c r="H199">
        <f>G199*0.1</f>
        <v>0.1</v>
      </c>
      <c r="J199" s="36">
        <v>39</v>
      </c>
      <c r="K199" s="43">
        <v>1.9165220000000001</v>
      </c>
      <c r="L199" s="7" t="s">
        <v>18</v>
      </c>
      <c r="M199" s="37">
        <f t="shared" ref="M199:M262" si="596">Y199</f>
        <v>4.7271186827483254</v>
      </c>
      <c r="N199" s="40">
        <f t="shared" ref="N199:N262" si="597">Z199</f>
        <v>9.0596269520981867</v>
      </c>
      <c r="O199" s="87">
        <v>1.5315264186250244</v>
      </c>
      <c r="P199" s="34">
        <v>0.3</v>
      </c>
      <c r="Q199" s="41">
        <f t="shared" ref="Q199:Q262" si="598">(100%-P199)*M199</f>
        <v>3.3089830779238274</v>
      </c>
      <c r="R199" s="41">
        <f t="shared" ref="R199:R262" si="599">(100%-P199)*O199</f>
        <v>1.0720684930375171</v>
      </c>
      <c r="S199" s="41">
        <f t="shared" si="432"/>
        <v>1.4181356048244975</v>
      </c>
      <c r="T199" s="41">
        <f t="shared" si="433"/>
        <v>2.7178880856294558</v>
      </c>
      <c r="V199" s="11">
        <f t="shared" si="595"/>
        <v>0</v>
      </c>
      <c r="W199" s="11">
        <f t="shared" si="595"/>
        <v>0</v>
      </c>
      <c r="X199" s="11">
        <f t="shared" si="595"/>
        <v>4.7271186827483254</v>
      </c>
      <c r="Y199" s="11">
        <f t="shared" ref="Y199:Y262" si="600">SUM(V199:X199)</f>
        <v>4.7271186827483254</v>
      </c>
      <c r="Z199" s="11">
        <f t="shared" ref="Z199:Z202" si="601">$K$198*Y199</f>
        <v>9.0596269520981867</v>
      </c>
      <c r="AD199" s="34">
        <v>0.3</v>
      </c>
      <c r="AE199" s="35">
        <f t="shared" si="435"/>
        <v>0</v>
      </c>
      <c r="AF199" s="35">
        <f t="shared" si="436"/>
        <v>0</v>
      </c>
      <c r="AG199" s="35">
        <f t="shared" si="437"/>
        <v>2.7178880856294558</v>
      </c>
      <c r="AH199" s="11">
        <f t="shared" si="438"/>
        <v>2.7178880856294558</v>
      </c>
    </row>
    <row r="200" spans="1:34" x14ac:dyDescent="0.3">
      <c r="A200" s="7" t="s">
        <v>16</v>
      </c>
      <c r="B200" s="3"/>
      <c r="C200" s="3"/>
      <c r="D200" s="3">
        <v>0.57219710454995298</v>
      </c>
      <c r="E200" s="3">
        <v>0.57219710454995298</v>
      </c>
      <c r="G200">
        <v>1</v>
      </c>
      <c r="H200">
        <f>G200*0.1</f>
        <v>0.1</v>
      </c>
      <c r="J200" s="36">
        <v>39</v>
      </c>
      <c r="K200" s="43">
        <v>1.9165220000000001</v>
      </c>
      <c r="L200" s="7" t="s">
        <v>16</v>
      </c>
      <c r="M200" s="37">
        <f t="shared" si="596"/>
        <v>5.7219710454995294</v>
      </c>
      <c r="N200" s="40">
        <f t="shared" si="597"/>
        <v>10.966283392062849</v>
      </c>
      <c r="O200" s="87">
        <v>0.80503311748238437</v>
      </c>
      <c r="P200" s="34">
        <v>0.3</v>
      </c>
      <c r="Q200" s="41">
        <f t="shared" si="598"/>
        <v>4.0053797318496702</v>
      </c>
      <c r="R200" s="41">
        <f t="shared" si="599"/>
        <v>0.56352318223766906</v>
      </c>
      <c r="S200" s="41">
        <f t="shared" si="432"/>
        <v>1.7165913136498587</v>
      </c>
      <c r="T200" s="41">
        <f t="shared" si="433"/>
        <v>3.2898850176188548</v>
      </c>
      <c r="V200" s="11">
        <f t="shared" si="595"/>
        <v>0</v>
      </c>
      <c r="W200" s="11">
        <f t="shared" si="595"/>
        <v>0</v>
      </c>
      <c r="X200" s="11">
        <f t="shared" si="595"/>
        <v>5.7219710454995294</v>
      </c>
      <c r="Y200" s="11">
        <f t="shared" si="600"/>
        <v>5.7219710454995294</v>
      </c>
      <c r="Z200" s="11">
        <f t="shared" si="601"/>
        <v>10.966283392062849</v>
      </c>
      <c r="AD200" s="34">
        <v>0.3</v>
      </c>
      <c r="AE200" s="35">
        <f t="shared" si="435"/>
        <v>0</v>
      </c>
      <c r="AF200" s="35">
        <f t="shared" si="436"/>
        <v>0</v>
      </c>
      <c r="AG200" s="35">
        <f t="shared" si="437"/>
        <v>3.2898850176188548</v>
      </c>
      <c r="AH200" s="11">
        <f t="shared" si="438"/>
        <v>3.2898850176188548</v>
      </c>
    </row>
    <row r="201" spans="1:34" x14ac:dyDescent="0.3">
      <c r="A201" s="7" t="s">
        <v>14</v>
      </c>
      <c r="B201" s="3"/>
      <c r="C201" s="3"/>
      <c r="D201" s="3">
        <v>2.5464854994393153E-2</v>
      </c>
      <c r="E201" s="3">
        <v>2.5464854994393153E-2</v>
      </c>
      <c r="G201">
        <v>1</v>
      </c>
      <c r="H201">
        <f>G201*0.1</f>
        <v>0.1</v>
      </c>
      <c r="J201" s="36">
        <v>39</v>
      </c>
      <c r="K201" s="43">
        <v>1.9165220000000001</v>
      </c>
      <c r="L201" s="7" t="s">
        <v>14</v>
      </c>
      <c r="M201" s="37">
        <f t="shared" si="596"/>
        <v>0.25464854994393149</v>
      </c>
      <c r="N201" s="40">
        <f t="shared" si="597"/>
        <v>0.48803954823564349</v>
      </c>
      <c r="O201" s="87">
        <v>0.13744467859455342</v>
      </c>
      <c r="P201" s="34">
        <v>0.3</v>
      </c>
      <c r="Q201" s="41">
        <f t="shared" si="598"/>
        <v>0.17825398496075204</v>
      </c>
      <c r="R201" s="41">
        <f t="shared" si="599"/>
        <v>9.6211275016187384E-2</v>
      </c>
      <c r="S201" s="41">
        <f t="shared" si="432"/>
        <v>7.6394564983179439E-2</v>
      </c>
      <c r="T201" s="41">
        <f t="shared" si="433"/>
        <v>0.14641186447069302</v>
      </c>
      <c r="V201" s="11">
        <f t="shared" si="595"/>
        <v>0</v>
      </c>
      <c r="W201" s="11">
        <f t="shared" si="595"/>
        <v>0</v>
      </c>
      <c r="X201" s="11">
        <f t="shared" si="595"/>
        <v>0.25464854994393149</v>
      </c>
      <c r="Y201" s="11">
        <f t="shared" si="600"/>
        <v>0.25464854994393149</v>
      </c>
      <c r="Z201" s="11">
        <f t="shared" si="601"/>
        <v>0.48803954823564349</v>
      </c>
      <c r="AD201" s="34">
        <v>0.3</v>
      </c>
      <c r="AE201" s="35">
        <f t="shared" si="435"/>
        <v>0</v>
      </c>
      <c r="AF201" s="35">
        <f t="shared" si="436"/>
        <v>0</v>
      </c>
      <c r="AG201" s="35">
        <f t="shared" si="437"/>
        <v>0.14641186447069302</v>
      </c>
      <c r="AH201" s="11">
        <f t="shared" si="438"/>
        <v>0.14641186447069302</v>
      </c>
    </row>
    <row r="202" spans="1:34" x14ac:dyDescent="0.3">
      <c r="A202" s="7" t="s">
        <v>12</v>
      </c>
      <c r="B202" s="3">
        <v>0.4900828491823227</v>
      </c>
      <c r="C202" s="3"/>
      <c r="D202" s="3">
        <v>1.0341404305132864</v>
      </c>
      <c r="E202" s="3">
        <v>1.524223279695609</v>
      </c>
      <c r="G202">
        <v>1</v>
      </c>
      <c r="H202">
        <f>G202*0.1</f>
        <v>0.1</v>
      </c>
      <c r="J202" s="36">
        <v>39</v>
      </c>
      <c r="K202" s="43">
        <v>1.9165220000000001</v>
      </c>
      <c r="L202" s="7" t="s">
        <v>12</v>
      </c>
      <c r="M202" s="37">
        <f t="shared" si="596"/>
        <v>15.24223279695609</v>
      </c>
      <c r="N202" s="40">
        <f t="shared" si="597"/>
        <v>29.212074484487882</v>
      </c>
      <c r="O202" s="87">
        <v>5.1639929243382214</v>
      </c>
      <c r="P202" s="34">
        <v>0.3</v>
      </c>
      <c r="Q202" s="41">
        <f t="shared" si="598"/>
        <v>10.669562957869262</v>
      </c>
      <c r="R202" s="41">
        <f t="shared" si="599"/>
        <v>3.6147950470367549</v>
      </c>
      <c r="S202" s="41">
        <f t="shared" ref="S202:S265" si="602">M202*P202</f>
        <v>4.572669839086827</v>
      </c>
      <c r="T202" s="41">
        <f t="shared" ref="T202:T265" si="603">S202*K202</f>
        <v>8.7636223453463646</v>
      </c>
      <c r="V202" s="11">
        <f t="shared" si="595"/>
        <v>4.9008284918232263</v>
      </c>
      <c r="W202" s="11">
        <f t="shared" si="595"/>
        <v>0</v>
      </c>
      <c r="X202" s="11">
        <f t="shared" si="595"/>
        <v>10.341404305132864</v>
      </c>
      <c r="Y202" s="11">
        <f t="shared" si="600"/>
        <v>15.24223279695609</v>
      </c>
      <c r="Z202" s="11">
        <f t="shared" si="601"/>
        <v>29.212074484487882</v>
      </c>
      <c r="AD202" s="34">
        <v>0.3</v>
      </c>
      <c r="AE202" s="35">
        <f t="shared" ref="AE202:AE265" si="604">V202*AD202*K202</f>
        <v>2.8177636868418099</v>
      </c>
      <c r="AF202" s="35">
        <f t="shared" ref="AF202:AF265" si="605">W202*AD202*K202</f>
        <v>0</v>
      </c>
      <c r="AG202" s="35">
        <f t="shared" ref="AG202:AG265" si="606">X202*AD202*K202</f>
        <v>5.9458586585045543</v>
      </c>
      <c r="AH202" s="11">
        <f t="shared" ref="AH202:AH265" si="607">SUM(AE202:AG202)</f>
        <v>8.7636223453463646</v>
      </c>
    </row>
    <row r="203" spans="1:34" x14ac:dyDescent="0.3">
      <c r="A203" s="6">
        <v>40</v>
      </c>
      <c r="B203" s="3">
        <v>0.49008284918232281</v>
      </c>
      <c r="C203" s="3"/>
      <c r="D203" s="3">
        <v>1.0015236646885146</v>
      </c>
      <c r="E203" s="3">
        <v>1.4916065138708374</v>
      </c>
      <c r="J203" s="36"/>
      <c r="K203" s="38"/>
      <c r="L203" s="27">
        <v>40</v>
      </c>
      <c r="M203" s="46">
        <f>SUM(M198:M202)</f>
        <v>27.28941355613539</v>
      </c>
      <c r="N203" s="46">
        <f t="shared" ref="N203:T203" si="608">SUM(N198:N202)</f>
        <v>52.300761447431711</v>
      </c>
      <c r="O203" s="88">
        <f t="shared" si="608"/>
        <v>8.0896010829937168</v>
      </c>
      <c r="P203" s="46"/>
      <c r="Q203" s="46">
        <f t="shared" si="608"/>
        <v>19.102589489294772</v>
      </c>
      <c r="R203" s="46">
        <f t="shared" si="608"/>
        <v>5.6627207580956016</v>
      </c>
      <c r="S203" s="46">
        <f t="shared" si="608"/>
        <v>8.1868240668406163</v>
      </c>
      <c r="T203" s="46">
        <f t="shared" si="608"/>
        <v>15.690228434229514</v>
      </c>
      <c r="U203" s="46">
        <f t="shared" ref="U203" si="609">SUM(U198:U202)</f>
        <v>0</v>
      </c>
      <c r="V203" s="46">
        <f t="shared" ref="V203" si="610">SUM(V198:V202)</f>
        <v>4.9008284918232263</v>
      </c>
      <c r="W203" s="46">
        <f t="shared" ref="W203" si="611">SUM(W198:W202)</f>
        <v>0</v>
      </c>
      <c r="X203" s="46">
        <f t="shared" ref="X203" si="612">SUM(X198:X202)</f>
        <v>22.388585064312164</v>
      </c>
      <c r="Y203" s="46">
        <f t="shared" ref="Y203" si="613">SUM(Y198:Y202)</f>
        <v>27.28941355613539</v>
      </c>
      <c r="Z203" s="46">
        <f t="shared" ref="Z203" si="614">SUM(Z198:Z202)</f>
        <v>52.300761447431711</v>
      </c>
      <c r="AA203" s="46">
        <f t="shared" ref="AA203" si="615">SUM(AA198:AA202)</f>
        <v>0</v>
      </c>
      <c r="AB203" s="46">
        <f t="shared" ref="AB203" si="616">SUM(AB198:AB202)</f>
        <v>0</v>
      </c>
      <c r="AC203" s="46">
        <f t="shared" ref="AC203" si="617">SUM(AC198:AC202)</f>
        <v>0</v>
      </c>
      <c r="AD203" s="46">
        <f t="shared" ref="AD203" si="618">SUM(AD198:AD202)</f>
        <v>1.5</v>
      </c>
      <c r="AE203" s="46">
        <f t="shared" ref="AE203" si="619">SUM(AE198:AE202)</f>
        <v>2.8177636868418099</v>
      </c>
      <c r="AF203" s="46">
        <f t="shared" ref="AF203" si="620">SUM(AF198:AF202)</f>
        <v>0</v>
      </c>
      <c r="AG203" s="46">
        <f t="shared" ref="AG203" si="621">SUM(AG198:AG202)</f>
        <v>12.872464747387703</v>
      </c>
      <c r="AH203" s="46">
        <f t="shared" ref="AH203" si="622">SUM(AH198:AH202)</f>
        <v>15.690228434229514</v>
      </c>
    </row>
    <row r="204" spans="1:34" x14ac:dyDescent="0.3">
      <c r="A204" s="7" t="s">
        <v>15</v>
      </c>
      <c r="B204" s="3"/>
      <c r="C204" s="3"/>
      <c r="D204" s="3">
        <v>0.11565925179447813</v>
      </c>
      <c r="E204" s="3">
        <v>0.11565925179447813</v>
      </c>
      <c r="G204">
        <v>1</v>
      </c>
      <c r="H204">
        <f>G204*0.1</f>
        <v>0.1</v>
      </c>
      <c r="J204" s="36">
        <v>40</v>
      </c>
      <c r="K204" s="43">
        <v>11.460535</v>
      </c>
      <c r="L204" s="7" t="s">
        <v>15</v>
      </c>
      <c r="M204" s="37">
        <f t="shared" si="596"/>
        <v>1.1565925179447811</v>
      </c>
      <c r="N204" s="40">
        <f t="shared" si="597"/>
        <v>13.255169032644293</v>
      </c>
      <c r="O204" s="87">
        <v>0.37306412761378788</v>
      </c>
      <c r="P204" s="34">
        <v>0.3</v>
      </c>
      <c r="Q204" s="41">
        <f t="shared" si="598"/>
        <v>0.80961476256134679</v>
      </c>
      <c r="R204" s="41">
        <f t="shared" si="599"/>
        <v>0.26114488932965152</v>
      </c>
      <c r="S204" s="41">
        <f t="shared" si="602"/>
        <v>0.34697775538343434</v>
      </c>
      <c r="T204" s="41">
        <f t="shared" si="603"/>
        <v>3.9765507097932877</v>
      </c>
      <c r="V204" s="11">
        <f t="shared" ref="V204:X208" si="623">B204/$H204</f>
        <v>0</v>
      </c>
      <c r="W204" s="11">
        <f t="shared" si="623"/>
        <v>0</v>
      </c>
      <c r="X204" s="11">
        <f t="shared" si="623"/>
        <v>1.1565925179447811</v>
      </c>
      <c r="Y204" s="11">
        <f t="shared" si="600"/>
        <v>1.1565925179447811</v>
      </c>
      <c r="Z204" s="11">
        <f>$K$204*Y204</f>
        <v>13.255169032644293</v>
      </c>
      <c r="AD204" s="34">
        <v>0.3</v>
      </c>
      <c r="AE204" s="35">
        <f t="shared" si="604"/>
        <v>0</v>
      </c>
      <c r="AF204" s="35">
        <f t="shared" si="605"/>
        <v>0</v>
      </c>
      <c r="AG204" s="35">
        <f t="shared" si="606"/>
        <v>3.9765507097932877</v>
      </c>
      <c r="AH204" s="11">
        <f t="shared" si="607"/>
        <v>3.9765507097932877</v>
      </c>
    </row>
    <row r="205" spans="1:34" x14ac:dyDescent="0.3">
      <c r="A205" s="7" t="s">
        <v>18</v>
      </c>
      <c r="B205" s="3"/>
      <c r="C205" s="3"/>
      <c r="D205" s="3">
        <v>0.19774276232527599</v>
      </c>
      <c r="E205" s="3">
        <v>0.19774276232527599</v>
      </c>
      <c r="G205">
        <v>1</v>
      </c>
      <c r="H205">
        <f>G205*0.1</f>
        <v>0.1</v>
      </c>
      <c r="J205" s="36">
        <v>40</v>
      </c>
      <c r="K205" s="43">
        <v>11.460535</v>
      </c>
      <c r="L205" s="7" t="s">
        <v>18</v>
      </c>
      <c r="M205" s="37">
        <f t="shared" si="596"/>
        <v>1.9774276232527599</v>
      </c>
      <c r="N205" s="40">
        <f t="shared" si="597"/>
        <v>22.662378486255069</v>
      </c>
      <c r="O205" s="87">
        <v>0.72649330114263955</v>
      </c>
      <c r="P205" s="34">
        <v>0.3</v>
      </c>
      <c r="Q205" s="41">
        <f t="shared" si="598"/>
        <v>1.3841993362769318</v>
      </c>
      <c r="R205" s="41">
        <f t="shared" si="599"/>
        <v>0.50854531079984766</v>
      </c>
      <c r="S205" s="41">
        <f t="shared" si="602"/>
        <v>0.59322828697582797</v>
      </c>
      <c r="T205" s="41">
        <f t="shared" si="603"/>
        <v>6.7987135458765202</v>
      </c>
      <c r="V205" s="11">
        <f t="shared" si="623"/>
        <v>0</v>
      </c>
      <c r="W205" s="11">
        <f t="shared" si="623"/>
        <v>0</v>
      </c>
      <c r="X205" s="11">
        <f t="shared" si="623"/>
        <v>1.9774276232527599</v>
      </c>
      <c r="Y205" s="11">
        <f t="shared" si="600"/>
        <v>1.9774276232527599</v>
      </c>
      <c r="Z205" s="11">
        <f t="shared" ref="Z205:Z208" si="624">$K$204*Y205</f>
        <v>22.662378486255069</v>
      </c>
      <c r="AD205" s="34">
        <v>0.3</v>
      </c>
      <c r="AE205" s="35">
        <f t="shared" si="604"/>
        <v>0</v>
      </c>
      <c r="AF205" s="35">
        <f t="shared" si="605"/>
        <v>0</v>
      </c>
      <c r="AG205" s="35">
        <f t="shared" si="606"/>
        <v>6.7987135458765202</v>
      </c>
      <c r="AH205" s="11">
        <f t="shared" si="607"/>
        <v>6.7987135458765202</v>
      </c>
    </row>
    <row r="206" spans="1:34" x14ac:dyDescent="0.3">
      <c r="A206" s="7" t="s">
        <v>16</v>
      </c>
      <c r="B206" s="3"/>
      <c r="C206" s="3"/>
      <c r="D206" s="3">
        <v>0.23523116767020075</v>
      </c>
      <c r="E206" s="3">
        <v>0.23523116767020075</v>
      </c>
      <c r="G206">
        <v>1</v>
      </c>
      <c r="H206">
        <f>G206*0.1</f>
        <v>0.1</v>
      </c>
      <c r="J206" s="36">
        <v>40</v>
      </c>
      <c r="K206" s="43">
        <v>11.460535</v>
      </c>
      <c r="L206" s="7" t="s">
        <v>16</v>
      </c>
      <c r="M206" s="37">
        <f t="shared" si="596"/>
        <v>2.3523116767020071</v>
      </c>
      <c r="N206" s="40">
        <f t="shared" si="597"/>
        <v>26.958750301752037</v>
      </c>
      <c r="O206" s="87">
        <v>0.41233403578366035</v>
      </c>
      <c r="P206" s="34">
        <v>0.3</v>
      </c>
      <c r="Q206" s="41">
        <f t="shared" si="598"/>
        <v>1.646618173691405</v>
      </c>
      <c r="R206" s="41">
        <f t="shared" si="599"/>
        <v>0.28863382504856222</v>
      </c>
      <c r="S206" s="41">
        <f t="shared" si="602"/>
        <v>0.70569350301060207</v>
      </c>
      <c r="T206" s="41">
        <f t="shared" si="603"/>
        <v>8.0876250905256111</v>
      </c>
      <c r="V206" s="11">
        <f t="shared" si="623"/>
        <v>0</v>
      </c>
      <c r="W206" s="11">
        <f t="shared" si="623"/>
        <v>0</v>
      </c>
      <c r="X206" s="11">
        <f t="shared" si="623"/>
        <v>2.3523116767020071</v>
      </c>
      <c r="Y206" s="11">
        <f t="shared" si="600"/>
        <v>2.3523116767020071</v>
      </c>
      <c r="Z206" s="11">
        <f t="shared" si="624"/>
        <v>26.958750301752037</v>
      </c>
      <c r="AD206" s="34">
        <v>0.3</v>
      </c>
      <c r="AE206" s="35">
        <f t="shared" si="604"/>
        <v>0</v>
      </c>
      <c r="AF206" s="35">
        <f t="shared" si="605"/>
        <v>0</v>
      </c>
      <c r="AG206" s="35">
        <f t="shared" si="606"/>
        <v>8.0876250905256111</v>
      </c>
      <c r="AH206" s="11">
        <f t="shared" si="607"/>
        <v>8.0876250905256111</v>
      </c>
    </row>
    <row r="207" spans="1:34" x14ac:dyDescent="0.3">
      <c r="A207" s="7" t="s">
        <v>14</v>
      </c>
      <c r="B207" s="3"/>
      <c r="C207" s="3"/>
      <c r="D207" s="3">
        <v>1.0913509283311354E-2</v>
      </c>
      <c r="E207" s="3">
        <v>1.0913509283311354E-2</v>
      </c>
      <c r="G207">
        <v>1</v>
      </c>
      <c r="H207">
        <f>G207*0.1</f>
        <v>0.1</v>
      </c>
      <c r="J207" s="36">
        <v>40</v>
      </c>
      <c r="K207" s="43">
        <v>11.460535</v>
      </c>
      <c r="L207" s="7" t="s">
        <v>14</v>
      </c>
      <c r="M207" s="37">
        <f t="shared" si="596"/>
        <v>0.10913509283311353</v>
      </c>
      <c r="N207" s="40">
        <f t="shared" si="597"/>
        <v>1.2507465511421467</v>
      </c>
      <c r="O207" s="87">
        <v>5.8904862254808621E-2</v>
      </c>
      <c r="P207" s="34">
        <v>0.3</v>
      </c>
      <c r="Q207" s="41">
        <f t="shared" si="598"/>
        <v>7.6394564983179467E-2</v>
      </c>
      <c r="R207" s="41">
        <f t="shared" si="599"/>
        <v>4.123340357836603E-2</v>
      </c>
      <c r="S207" s="41">
        <f t="shared" si="602"/>
        <v>3.2740527849934059E-2</v>
      </c>
      <c r="T207" s="41">
        <f t="shared" si="603"/>
        <v>0.37522396534264402</v>
      </c>
      <c r="V207" s="11">
        <f t="shared" si="623"/>
        <v>0</v>
      </c>
      <c r="W207" s="11">
        <f t="shared" si="623"/>
        <v>0</v>
      </c>
      <c r="X207" s="11">
        <f t="shared" si="623"/>
        <v>0.10913509283311353</v>
      </c>
      <c r="Y207" s="11">
        <f t="shared" si="600"/>
        <v>0.10913509283311353</v>
      </c>
      <c r="Z207" s="11">
        <f t="shared" si="624"/>
        <v>1.2507465511421467</v>
      </c>
      <c r="AD207" s="34">
        <v>0.3</v>
      </c>
      <c r="AE207" s="35">
        <f t="shared" si="604"/>
        <v>0</v>
      </c>
      <c r="AF207" s="35">
        <f t="shared" si="605"/>
        <v>0</v>
      </c>
      <c r="AG207" s="35">
        <f t="shared" si="606"/>
        <v>0.37522396534264402</v>
      </c>
      <c r="AH207" s="11">
        <f t="shared" si="607"/>
        <v>0.37522396534264402</v>
      </c>
    </row>
    <row r="208" spans="1:34" x14ac:dyDescent="0.3">
      <c r="A208" s="7" t="s">
        <v>12</v>
      </c>
      <c r="B208" s="3">
        <v>0.49008284918232281</v>
      </c>
      <c r="C208" s="3"/>
      <c r="D208" s="3">
        <v>0.44197697361524851</v>
      </c>
      <c r="E208" s="3">
        <v>0.93205982279757138</v>
      </c>
      <c r="G208">
        <v>1</v>
      </c>
      <c r="H208">
        <f>G208*0.1</f>
        <v>0.1</v>
      </c>
      <c r="J208" s="36">
        <v>40</v>
      </c>
      <c r="K208" s="43">
        <v>11.460535</v>
      </c>
      <c r="L208" s="7" t="s">
        <v>12</v>
      </c>
      <c r="M208" s="37">
        <f t="shared" si="596"/>
        <v>9.3205982279757134</v>
      </c>
      <c r="N208" s="40">
        <f t="shared" si="597"/>
        <v>106.81904221265364</v>
      </c>
      <c r="O208" s="87">
        <v>3.2004975158446025</v>
      </c>
      <c r="P208" s="34">
        <v>0.3</v>
      </c>
      <c r="Q208" s="41">
        <f t="shared" si="598"/>
        <v>6.524418759582999</v>
      </c>
      <c r="R208" s="41">
        <f t="shared" si="599"/>
        <v>2.2403482610912215</v>
      </c>
      <c r="S208" s="41">
        <f t="shared" si="602"/>
        <v>2.7961794683927139</v>
      </c>
      <c r="T208" s="41">
        <f t="shared" si="603"/>
        <v>32.045712663796095</v>
      </c>
      <c r="V208" s="11">
        <f t="shared" si="623"/>
        <v>4.9008284918232281</v>
      </c>
      <c r="W208" s="11">
        <f t="shared" si="623"/>
        <v>0</v>
      </c>
      <c r="X208" s="11">
        <f t="shared" si="623"/>
        <v>4.4197697361524853</v>
      </c>
      <c r="Y208" s="11">
        <f t="shared" si="600"/>
        <v>9.3205982279757134</v>
      </c>
      <c r="Z208" s="11">
        <f t="shared" si="624"/>
        <v>106.81904221265364</v>
      </c>
      <c r="AD208" s="34">
        <v>0.3</v>
      </c>
      <c r="AE208" s="35">
        <f t="shared" si="604"/>
        <v>16.849834937861196</v>
      </c>
      <c r="AF208" s="35">
        <f t="shared" si="605"/>
        <v>0</v>
      </c>
      <c r="AG208" s="35">
        <f t="shared" si="606"/>
        <v>15.195877725934896</v>
      </c>
      <c r="AH208" s="11">
        <f t="shared" si="607"/>
        <v>32.045712663796095</v>
      </c>
    </row>
    <row r="209" spans="1:34" x14ac:dyDescent="0.3">
      <c r="A209" s="6">
        <v>43</v>
      </c>
      <c r="B209" s="3">
        <v>0.68414148853414591</v>
      </c>
      <c r="C209" s="3"/>
      <c r="D209" s="3">
        <v>0.6563112381003231</v>
      </c>
      <c r="E209" s="3">
        <v>1.340452726634469</v>
      </c>
      <c r="J209" s="36"/>
      <c r="K209" s="38"/>
      <c r="L209" s="27">
        <v>43</v>
      </c>
      <c r="M209" s="46">
        <f>SUM(M204:M208)</f>
        <v>14.916065138708376</v>
      </c>
      <c r="N209" s="46">
        <f t="shared" ref="N209:T209" si="625">SUM(N204:N208)</f>
        <v>170.94608658444719</v>
      </c>
      <c r="O209" s="88">
        <f t="shared" si="625"/>
        <v>4.7712938426394986</v>
      </c>
      <c r="P209" s="46"/>
      <c r="Q209" s="46">
        <f t="shared" si="625"/>
        <v>10.441245597095861</v>
      </c>
      <c r="R209" s="46">
        <f t="shared" si="625"/>
        <v>3.3399056898476491</v>
      </c>
      <c r="S209" s="46">
        <f t="shared" si="625"/>
        <v>4.4748195416125123</v>
      </c>
      <c r="T209" s="46">
        <f t="shared" si="625"/>
        <v>51.283825975334153</v>
      </c>
      <c r="U209" s="46">
        <f t="shared" ref="U209" si="626">SUM(U204:U208)</f>
        <v>0</v>
      </c>
      <c r="V209" s="46">
        <f t="shared" ref="V209" si="627">SUM(V204:V208)</f>
        <v>4.9008284918232281</v>
      </c>
      <c r="W209" s="46">
        <f t="shared" ref="W209" si="628">SUM(W204:W208)</f>
        <v>0</v>
      </c>
      <c r="X209" s="46">
        <f t="shared" ref="X209" si="629">SUM(X204:X208)</f>
        <v>10.015236646885148</v>
      </c>
      <c r="Y209" s="46">
        <f t="shared" ref="Y209" si="630">SUM(Y204:Y208)</f>
        <v>14.916065138708376</v>
      </c>
      <c r="Z209" s="46">
        <f t="shared" ref="Z209" si="631">SUM(Z204:Z208)</f>
        <v>170.94608658444719</v>
      </c>
      <c r="AA209" s="46">
        <f t="shared" ref="AA209" si="632">SUM(AA204:AA208)</f>
        <v>0</v>
      </c>
      <c r="AB209" s="46">
        <f t="shared" ref="AB209" si="633">SUM(AB204:AB208)</f>
        <v>0</v>
      </c>
      <c r="AC209" s="46">
        <f t="shared" ref="AC209" si="634">SUM(AC204:AC208)</f>
        <v>0</v>
      </c>
      <c r="AD209" s="46">
        <f t="shared" ref="AD209" si="635">SUM(AD204:AD208)</f>
        <v>1.5</v>
      </c>
      <c r="AE209" s="46">
        <f t="shared" ref="AE209" si="636">SUM(AE204:AE208)</f>
        <v>16.849834937861196</v>
      </c>
      <c r="AF209" s="46">
        <f t="shared" ref="AF209" si="637">SUM(AF204:AF208)</f>
        <v>0</v>
      </c>
      <c r="AG209" s="46">
        <f t="shared" ref="AG209" si="638">SUM(AG204:AG208)</f>
        <v>34.433991037472957</v>
      </c>
      <c r="AH209" s="46">
        <f t="shared" ref="AH209" si="639">SUM(AH204:AH208)</f>
        <v>51.283825975334153</v>
      </c>
    </row>
    <row r="210" spans="1:34" x14ac:dyDescent="0.3">
      <c r="A210" s="7" t="s">
        <v>15</v>
      </c>
      <c r="B210" s="3"/>
      <c r="C210" s="3"/>
      <c r="D210" s="3">
        <v>0.12706857524321033</v>
      </c>
      <c r="E210" s="3">
        <v>0.12706857524321033</v>
      </c>
      <c r="G210">
        <v>1</v>
      </c>
      <c r="H210">
        <f>G210*0.1</f>
        <v>0.1</v>
      </c>
      <c r="J210" s="36">
        <v>43</v>
      </c>
      <c r="K210" s="43">
        <v>7.2669810000000004</v>
      </c>
      <c r="L210" s="7" t="s">
        <v>15</v>
      </c>
      <c r="M210" s="37">
        <f t="shared" si="596"/>
        <v>1.2706857524321031</v>
      </c>
      <c r="N210" s="40">
        <f t="shared" si="597"/>
        <v>9.2340492198947981</v>
      </c>
      <c r="O210" s="87">
        <v>0.4123340357836604</v>
      </c>
      <c r="P210" s="34">
        <v>0.3</v>
      </c>
      <c r="Q210" s="41">
        <f t="shared" si="598"/>
        <v>0.88948002670247217</v>
      </c>
      <c r="R210" s="41">
        <f t="shared" si="599"/>
        <v>0.28863382504856228</v>
      </c>
      <c r="S210" s="41">
        <f t="shared" si="602"/>
        <v>0.38120572572963091</v>
      </c>
      <c r="T210" s="41">
        <f t="shared" si="603"/>
        <v>2.7702147659684391</v>
      </c>
      <c r="V210" s="11">
        <f t="shared" ref="V210:X214" si="640">B210/$H210</f>
        <v>0</v>
      </c>
      <c r="W210" s="11">
        <f t="shared" si="640"/>
        <v>0</v>
      </c>
      <c r="X210" s="11">
        <f t="shared" si="640"/>
        <v>1.2706857524321031</v>
      </c>
      <c r="Y210" s="11">
        <f t="shared" si="600"/>
        <v>1.2706857524321031</v>
      </c>
      <c r="Z210" s="11">
        <f>$K$210*Y210</f>
        <v>9.2340492198947981</v>
      </c>
      <c r="AD210" s="34">
        <v>0.3</v>
      </c>
      <c r="AE210" s="35">
        <f t="shared" si="604"/>
        <v>0</v>
      </c>
      <c r="AF210" s="35">
        <f t="shared" si="605"/>
        <v>0</v>
      </c>
      <c r="AG210" s="35">
        <f t="shared" si="606"/>
        <v>2.7702147659684391</v>
      </c>
      <c r="AH210" s="11">
        <f t="shared" si="607"/>
        <v>2.7702147659684391</v>
      </c>
    </row>
    <row r="211" spans="1:34" x14ac:dyDescent="0.3">
      <c r="A211" s="7" t="s">
        <v>18</v>
      </c>
      <c r="B211" s="3"/>
      <c r="C211" s="3"/>
      <c r="D211" s="3">
        <v>7.448122834881403E-2</v>
      </c>
      <c r="E211" s="3">
        <v>7.448122834881403E-2</v>
      </c>
      <c r="G211">
        <v>1</v>
      </c>
      <c r="H211">
        <f>G211*0.1</f>
        <v>0.1</v>
      </c>
      <c r="J211" s="36">
        <v>43</v>
      </c>
      <c r="K211" s="43">
        <v>7.2669810000000004</v>
      </c>
      <c r="L211" s="7" t="s">
        <v>18</v>
      </c>
      <c r="M211" s="37">
        <f t="shared" si="596"/>
        <v>0.74481228348814021</v>
      </c>
      <c r="N211" s="40">
        <f t="shared" si="597"/>
        <v>5.4125367126749291</v>
      </c>
      <c r="O211" s="87">
        <v>0.31415926535897931</v>
      </c>
      <c r="P211" s="34">
        <v>0.3</v>
      </c>
      <c r="Q211" s="41">
        <f t="shared" si="598"/>
        <v>0.52136859844169814</v>
      </c>
      <c r="R211" s="41">
        <f t="shared" si="599"/>
        <v>0.2199114857512855</v>
      </c>
      <c r="S211" s="41">
        <f t="shared" si="602"/>
        <v>0.22344368504644205</v>
      </c>
      <c r="T211" s="41">
        <f t="shared" si="603"/>
        <v>1.6237610138024785</v>
      </c>
      <c r="V211" s="11">
        <f t="shared" si="640"/>
        <v>0</v>
      </c>
      <c r="W211" s="11">
        <f t="shared" si="640"/>
        <v>0</v>
      </c>
      <c r="X211" s="11">
        <f t="shared" si="640"/>
        <v>0.74481228348814021</v>
      </c>
      <c r="Y211" s="11">
        <f t="shared" si="600"/>
        <v>0.74481228348814021</v>
      </c>
      <c r="Z211" s="11">
        <f t="shared" ref="Z211:Z214" si="641">$K$210*Y211</f>
        <v>5.4125367126749291</v>
      </c>
      <c r="AD211" s="34">
        <v>0.3</v>
      </c>
      <c r="AE211" s="35">
        <f t="shared" si="604"/>
        <v>0</v>
      </c>
      <c r="AF211" s="35">
        <f t="shared" si="605"/>
        <v>0</v>
      </c>
      <c r="AG211" s="35">
        <f t="shared" si="606"/>
        <v>1.6237610138024785</v>
      </c>
      <c r="AH211" s="11">
        <f t="shared" si="607"/>
        <v>1.6237610138024785</v>
      </c>
    </row>
    <row r="212" spans="1:34" x14ac:dyDescent="0.3">
      <c r="A212" s="7" t="s">
        <v>16</v>
      </c>
      <c r="B212" s="3"/>
      <c r="C212" s="3"/>
      <c r="D212" s="3">
        <v>0.23523116767020075</v>
      </c>
      <c r="E212" s="3">
        <v>0.23523116767020075</v>
      </c>
      <c r="G212">
        <v>1</v>
      </c>
      <c r="H212">
        <f>G212*0.1</f>
        <v>0.1</v>
      </c>
      <c r="J212" s="36">
        <v>43</v>
      </c>
      <c r="K212" s="43">
        <v>7.2669810000000004</v>
      </c>
      <c r="L212" s="7" t="s">
        <v>16</v>
      </c>
      <c r="M212" s="37">
        <f t="shared" si="596"/>
        <v>2.3523116767020071</v>
      </c>
      <c r="N212" s="40">
        <f t="shared" si="597"/>
        <v>17.094204260671628</v>
      </c>
      <c r="O212" s="87">
        <v>0.41233403578366035</v>
      </c>
      <c r="P212" s="34">
        <v>0.3</v>
      </c>
      <c r="Q212" s="41">
        <f t="shared" si="598"/>
        <v>1.646618173691405</v>
      </c>
      <c r="R212" s="41">
        <f t="shared" si="599"/>
        <v>0.28863382504856222</v>
      </c>
      <c r="S212" s="41">
        <f t="shared" si="602"/>
        <v>0.70569350301060207</v>
      </c>
      <c r="T212" s="41">
        <f t="shared" si="603"/>
        <v>5.1282612782014887</v>
      </c>
      <c r="V212" s="11">
        <f t="shared" si="640"/>
        <v>0</v>
      </c>
      <c r="W212" s="11">
        <f t="shared" si="640"/>
        <v>0</v>
      </c>
      <c r="X212" s="11">
        <f t="shared" si="640"/>
        <v>2.3523116767020071</v>
      </c>
      <c r="Y212" s="11">
        <f t="shared" si="600"/>
        <v>2.3523116767020071</v>
      </c>
      <c r="Z212" s="11">
        <f t="shared" si="641"/>
        <v>17.094204260671628</v>
      </c>
      <c r="AD212" s="34">
        <v>0.3</v>
      </c>
      <c r="AE212" s="35">
        <f t="shared" si="604"/>
        <v>0</v>
      </c>
      <c r="AF212" s="35">
        <f t="shared" si="605"/>
        <v>0</v>
      </c>
      <c r="AG212" s="35">
        <f t="shared" si="606"/>
        <v>5.1282612782014887</v>
      </c>
      <c r="AH212" s="11">
        <f t="shared" si="607"/>
        <v>5.1282612782014887</v>
      </c>
    </row>
    <row r="213" spans="1:34" x14ac:dyDescent="0.3">
      <c r="A213" s="7" t="s">
        <v>14</v>
      </c>
      <c r="B213" s="3"/>
      <c r="C213" s="3"/>
      <c r="D213" s="3">
        <v>1.4551345711081805E-2</v>
      </c>
      <c r="E213" s="3">
        <v>1.4551345711081805E-2</v>
      </c>
      <c r="G213">
        <v>1</v>
      </c>
      <c r="H213">
        <f>G213*0.1</f>
        <v>0.1</v>
      </c>
      <c r="J213" s="36">
        <v>43</v>
      </c>
      <c r="K213" s="43">
        <v>7.2669810000000004</v>
      </c>
      <c r="L213" s="7" t="s">
        <v>14</v>
      </c>
      <c r="M213" s="37">
        <f t="shared" si="596"/>
        <v>0.14551345711081803</v>
      </c>
      <c r="N213" s="40">
        <f t="shared" si="597"/>
        <v>1.0574435280686296</v>
      </c>
      <c r="O213" s="87">
        <v>7.8539816339744828E-2</v>
      </c>
      <c r="P213" s="34">
        <v>0.3</v>
      </c>
      <c r="Q213" s="41">
        <f t="shared" si="598"/>
        <v>0.10185941997757261</v>
      </c>
      <c r="R213" s="41">
        <f t="shared" si="599"/>
        <v>5.4977871437821374E-2</v>
      </c>
      <c r="S213" s="41">
        <f t="shared" si="602"/>
        <v>4.3654037133245407E-2</v>
      </c>
      <c r="T213" s="41">
        <f t="shared" si="603"/>
        <v>0.31723305842058885</v>
      </c>
      <c r="V213" s="11">
        <f t="shared" si="640"/>
        <v>0</v>
      </c>
      <c r="W213" s="11">
        <f t="shared" si="640"/>
        <v>0</v>
      </c>
      <c r="X213" s="11">
        <f t="shared" si="640"/>
        <v>0.14551345711081803</v>
      </c>
      <c r="Y213" s="11">
        <f t="shared" si="600"/>
        <v>0.14551345711081803</v>
      </c>
      <c r="Z213" s="11">
        <f t="shared" si="641"/>
        <v>1.0574435280686296</v>
      </c>
      <c r="AD213" s="34">
        <v>0.3</v>
      </c>
      <c r="AE213" s="35">
        <f t="shared" si="604"/>
        <v>0</v>
      </c>
      <c r="AF213" s="35">
        <f t="shared" si="605"/>
        <v>0</v>
      </c>
      <c r="AG213" s="35">
        <f t="shared" si="606"/>
        <v>0.31723305842058885</v>
      </c>
      <c r="AH213" s="11">
        <f t="shared" si="607"/>
        <v>0.31723305842058885</v>
      </c>
    </row>
    <row r="214" spans="1:34" x14ac:dyDescent="0.3">
      <c r="A214" s="7" t="s">
        <v>12</v>
      </c>
      <c r="B214" s="3">
        <v>0.68414148853414591</v>
      </c>
      <c r="C214" s="3"/>
      <c r="D214" s="3">
        <v>0.20497892112701616</v>
      </c>
      <c r="E214" s="3">
        <v>0.88912040966116201</v>
      </c>
      <c r="G214">
        <v>1</v>
      </c>
      <c r="H214">
        <f>G214*0.1</f>
        <v>0.1</v>
      </c>
      <c r="J214" s="36">
        <v>43</v>
      </c>
      <c r="K214" s="43">
        <v>7.2669810000000004</v>
      </c>
      <c r="L214" s="7" t="s">
        <v>12</v>
      </c>
      <c r="M214" s="37">
        <f t="shared" si="596"/>
        <v>8.8912040966116201</v>
      </c>
      <c r="N214" s="40">
        <f t="shared" si="597"/>
        <v>64.612211237198807</v>
      </c>
      <c r="O214" s="87">
        <v>3.3575771485240913</v>
      </c>
      <c r="P214" s="34">
        <v>0.3</v>
      </c>
      <c r="Q214" s="41">
        <f t="shared" si="598"/>
        <v>6.2238428676281341</v>
      </c>
      <c r="R214" s="41">
        <f t="shared" si="599"/>
        <v>2.3503040039668637</v>
      </c>
      <c r="S214" s="41">
        <f t="shared" si="602"/>
        <v>2.667361228983486</v>
      </c>
      <c r="T214" s="41">
        <f t="shared" si="603"/>
        <v>19.383663371159642</v>
      </c>
      <c r="V214" s="11">
        <f t="shared" si="640"/>
        <v>6.8414148853414591</v>
      </c>
      <c r="W214" s="11">
        <f t="shared" si="640"/>
        <v>0</v>
      </c>
      <c r="X214" s="11">
        <f t="shared" si="640"/>
        <v>2.0497892112701614</v>
      </c>
      <c r="Y214" s="11">
        <f t="shared" si="600"/>
        <v>8.8912040966116201</v>
      </c>
      <c r="Z214" s="11">
        <f t="shared" si="641"/>
        <v>64.612211237198807</v>
      </c>
      <c r="AD214" s="34">
        <v>0.3</v>
      </c>
      <c r="AE214" s="35">
        <f t="shared" si="604"/>
        <v>14.914929595468069</v>
      </c>
      <c r="AF214" s="35">
        <f t="shared" si="605"/>
        <v>0</v>
      </c>
      <c r="AG214" s="35">
        <f t="shared" si="606"/>
        <v>4.4687337756915744</v>
      </c>
      <c r="AH214" s="11">
        <f t="shared" si="607"/>
        <v>19.383663371159642</v>
      </c>
    </row>
    <row r="215" spans="1:34" x14ac:dyDescent="0.3">
      <c r="A215" s="6">
        <v>44</v>
      </c>
      <c r="B215" s="3">
        <v>0.44403631474574934</v>
      </c>
      <c r="C215" s="3"/>
      <c r="D215" s="3">
        <v>0.8996263770292896</v>
      </c>
      <c r="E215" s="3">
        <v>1.3436626917750389</v>
      </c>
      <c r="J215" s="36"/>
      <c r="K215" s="38"/>
      <c r="L215" s="27">
        <v>44</v>
      </c>
      <c r="M215" s="46">
        <f>SUM(M210:M214)</f>
        <v>13.404527266344688</v>
      </c>
      <c r="N215" s="46">
        <f t="shared" ref="N215:T215" si="642">SUM(N210:N214)</f>
        <v>97.410444958508791</v>
      </c>
      <c r="O215" s="88">
        <f t="shared" si="642"/>
        <v>4.5749443017901363</v>
      </c>
      <c r="P215" s="46"/>
      <c r="Q215" s="46">
        <f t="shared" si="642"/>
        <v>9.3831690864412813</v>
      </c>
      <c r="R215" s="46">
        <f t="shared" si="642"/>
        <v>3.2024610112530949</v>
      </c>
      <c r="S215" s="46">
        <f t="shared" si="642"/>
        <v>4.021358179903407</v>
      </c>
      <c r="T215" s="46">
        <f t="shared" si="642"/>
        <v>29.223133487552637</v>
      </c>
      <c r="U215" s="46">
        <f t="shared" ref="U215" si="643">SUM(U210:U214)</f>
        <v>0</v>
      </c>
      <c r="V215" s="46">
        <f t="shared" ref="V215" si="644">SUM(V210:V214)</f>
        <v>6.8414148853414591</v>
      </c>
      <c r="W215" s="46">
        <f t="shared" ref="W215" si="645">SUM(W210:W214)</f>
        <v>0</v>
      </c>
      <c r="X215" s="46">
        <f t="shared" ref="X215" si="646">SUM(X210:X214)</f>
        <v>6.5631123810032292</v>
      </c>
      <c r="Y215" s="46">
        <f t="shared" ref="Y215" si="647">SUM(Y210:Y214)</f>
        <v>13.404527266344688</v>
      </c>
      <c r="Z215" s="46">
        <f t="shared" ref="Z215" si="648">SUM(Z210:Z214)</f>
        <v>97.410444958508791</v>
      </c>
      <c r="AA215" s="46">
        <f t="shared" ref="AA215" si="649">SUM(AA210:AA214)</f>
        <v>0</v>
      </c>
      <c r="AB215" s="46">
        <f t="shared" ref="AB215" si="650">SUM(AB210:AB214)</f>
        <v>0</v>
      </c>
      <c r="AC215" s="46">
        <f t="shared" ref="AC215" si="651">SUM(AC210:AC214)</f>
        <v>0</v>
      </c>
      <c r="AD215" s="46">
        <f t="shared" ref="AD215" si="652">SUM(AD210:AD214)</f>
        <v>1.5</v>
      </c>
      <c r="AE215" s="46">
        <f t="shared" ref="AE215" si="653">SUM(AE210:AE214)</f>
        <v>14.914929595468069</v>
      </c>
      <c r="AF215" s="46">
        <f t="shared" ref="AF215" si="654">SUM(AF210:AF214)</f>
        <v>0</v>
      </c>
      <c r="AG215" s="46">
        <f t="shared" ref="AG215" si="655">SUM(AG210:AG214)</f>
        <v>14.30820389208457</v>
      </c>
      <c r="AH215" s="46">
        <f t="shared" ref="AH215" si="656">SUM(AH210:AH214)</f>
        <v>29.223133487552637</v>
      </c>
    </row>
    <row r="216" spans="1:34" x14ac:dyDescent="0.3">
      <c r="A216" s="7" t="s">
        <v>15</v>
      </c>
      <c r="B216" s="3"/>
      <c r="C216" s="3"/>
      <c r="D216" s="3">
        <v>0.24686147763087976</v>
      </c>
      <c r="E216" s="3">
        <v>0.24686147763087976</v>
      </c>
      <c r="G216">
        <v>1</v>
      </c>
      <c r="H216">
        <f>G216*0.1</f>
        <v>0.1</v>
      </c>
      <c r="J216" s="36">
        <v>44</v>
      </c>
      <c r="K216" s="43">
        <v>9.2704810000000002</v>
      </c>
      <c r="L216" s="7" t="s">
        <v>15</v>
      </c>
      <c r="M216" s="37">
        <f t="shared" si="596"/>
        <v>2.4686147763087973</v>
      </c>
      <c r="N216" s="40">
        <f t="shared" si="597"/>
        <v>22.885246380089956</v>
      </c>
      <c r="O216" s="87">
        <v>0.78539816339744839</v>
      </c>
      <c r="P216" s="34">
        <v>0.3</v>
      </c>
      <c r="Q216" s="41">
        <f t="shared" si="598"/>
        <v>1.7280303434161581</v>
      </c>
      <c r="R216" s="41">
        <f t="shared" si="599"/>
        <v>0.5497787143782138</v>
      </c>
      <c r="S216" s="41">
        <f t="shared" si="602"/>
        <v>0.7405844328926392</v>
      </c>
      <c r="T216" s="41">
        <f t="shared" si="603"/>
        <v>6.8655739140269869</v>
      </c>
      <c r="V216" s="11">
        <f t="shared" ref="V216:X220" si="657">B216/$H216</f>
        <v>0</v>
      </c>
      <c r="W216" s="11">
        <f t="shared" si="657"/>
        <v>0</v>
      </c>
      <c r="X216" s="11">
        <f t="shared" si="657"/>
        <v>2.4686147763087973</v>
      </c>
      <c r="Y216" s="11">
        <f t="shared" si="600"/>
        <v>2.4686147763087973</v>
      </c>
      <c r="Z216" s="11">
        <f>$K$216*Y216</f>
        <v>22.885246380089956</v>
      </c>
      <c r="AD216" s="34">
        <v>0.3</v>
      </c>
      <c r="AE216" s="35">
        <f t="shared" si="604"/>
        <v>0</v>
      </c>
      <c r="AF216" s="35">
        <f t="shared" si="605"/>
        <v>0</v>
      </c>
      <c r="AG216" s="35">
        <f t="shared" si="606"/>
        <v>6.8655739140269869</v>
      </c>
      <c r="AH216" s="11">
        <f t="shared" si="607"/>
        <v>6.8655739140269869</v>
      </c>
    </row>
    <row r="217" spans="1:34" x14ac:dyDescent="0.3">
      <c r="A217" s="7" t="s">
        <v>18</v>
      </c>
      <c r="B217" s="3"/>
      <c r="C217" s="3"/>
      <c r="D217" s="3">
        <v>0.16985854958173327</v>
      </c>
      <c r="E217" s="3">
        <v>0.16985854958173327</v>
      </c>
      <c r="G217">
        <v>1</v>
      </c>
      <c r="H217">
        <f>G217*0.1</f>
        <v>0.1</v>
      </c>
      <c r="J217" s="36">
        <v>44</v>
      </c>
      <c r="K217" s="43">
        <v>9.2704810000000002</v>
      </c>
      <c r="L217" s="7" t="s">
        <v>18</v>
      </c>
      <c r="M217" s="37">
        <f t="shared" si="596"/>
        <v>1.6985854958173325</v>
      </c>
      <c r="N217" s="40">
        <f t="shared" si="597"/>
        <v>15.746704565850161</v>
      </c>
      <c r="O217" s="87">
        <v>0.66758843888783093</v>
      </c>
      <c r="P217" s="34">
        <v>0.3</v>
      </c>
      <c r="Q217" s="41">
        <f t="shared" si="598"/>
        <v>1.1890098470721326</v>
      </c>
      <c r="R217" s="41">
        <f t="shared" si="599"/>
        <v>0.46731190722148164</v>
      </c>
      <c r="S217" s="41">
        <f t="shared" si="602"/>
        <v>0.50957564874519978</v>
      </c>
      <c r="T217" s="41">
        <f t="shared" si="603"/>
        <v>4.7240113697550488</v>
      </c>
      <c r="V217" s="11">
        <f t="shared" si="657"/>
        <v>0</v>
      </c>
      <c r="W217" s="11">
        <f t="shared" si="657"/>
        <v>0</v>
      </c>
      <c r="X217" s="11">
        <f t="shared" si="657"/>
        <v>1.6985854958173325</v>
      </c>
      <c r="Y217" s="11">
        <f t="shared" si="600"/>
        <v>1.6985854958173325</v>
      </c>
      <c r="Z217" s="11">
        <f t="shared" ref="Z217:Z220" si="658">$K$216*Y217</f>
        <v>15.746704565850161</v>
      </c>
      <c r="AD217" s="34">
        <v>0.3</v>
      </c>
      <c r="AE217" s="35">
        <f t="shared" si="604"/>
        <v>0</v>
      </c>
      <c r="AF217" s="35">
        <f t="shared" si="605"/>
        <v>0</v>
      </c>
      <c r="AG217" s="35">
        <f t="shared" si="606"/>
        <v>4.7240113697550488</v>
      </c>
      <c r="AH217" s="11">
        <f t="shared" si="607"/>
        <v>4.7240113697550488</v>
      </c>
    </row>
    <row r="218" spans="1:34" x14ac:dyDescent="0.3">
      <c r="A218" s="7" t="s">
        <v>16</v>
      </c>
      <c r="B218" s="3"/>
      <c r="C218" s="3"/>
      <c r="D218" s="3">
        <v>0.23523116767020075</v>
      </c>
      <c r="E218" s="3">
        <v>0.23523116767020075</v>
      </c>
      <c r="G218">
        <v>1</v>
      </c>
      <c r="H218">
        <f>G218*0.1</f>
        <v>0.1</v>
      </c>
      <c r="J218" s="36">
        <v>44</v>
      </c>
      <c r="K218" s="43">
        <v>9.2704810000000002</v>
      </c>
      <c r="L218" s="7" t="s">
        <v>16</v>
      </c>
      <c r="M218" s="37">
        <f t="shared" si="596"/>
        <v>2.3523116767020071</v>
      </c>
      <c r="N218" s="40">
        <f t="shared" si="597"/>
        <v>21.807060704944099</v>
      </c>
      <c r="O218" s="87">
        <v>0.41233403578366035</v>
      </c>
      <c r="P218" s="34">
        <v>0.3</v>
      </c>
      <c r="Q218" s="41">
        <f t="shared" si="598"/>
        <v>1.646618173691405</v>
      </c>
      <c r="R218" s="41">
        <f t="shared" si="599"/>
        <v>0.28863382504856222</v>
      </c>
      <c r="S218" s="41">
        <f t="shared" si="602"/>
        <v>0.70569350301060207</v>
      </c>
      <c r="T218" s="41">
        <f t="shared" si="603"/>
        <v>6.5421182114832295</v>
      </c>
      <c r="V218" s="11">
        <f t="shared" si="657"/>
        <v>0</v>
      </c>
      <c r="W218" s="11">
        <f t="shared" si="657"/>
        <v>0</v>
      </c>
      <c r="X218" s="11">
        <f t="shared" si="657"/>
        <v>2.3523116767020071</v>
      </c>
      <c r="Y218" s="11">
        <f t="shared" si="600"/>
        <v>2.3523116767020071</v>
      </c>
      <c r="Z218" s="11">
        <f t="shared" si="658"/>
        <v>21.807060704944099</v>
      </c>
      <c r="AD218" s="34">
        <v>0.3</v>
      </c>
      <c r="AE218" s="35">
        <f t="shared" si="604"/>
        <v>0</v>
      </c>
      <c r="AF218" s="35">
        <f t="shared" si="605"/>
        <v>0</v>
      </c>
      <c r="AG218" s="35">
        <f t="shared" si="606"/>
        <v>6.5421182114832295</v>
      </c>
      <c r="AH218" s="11">
        <f t="shared" si="607"/>
        <v>6.5421182114832295</v>
      </c>
    </row>
    <row r="219" spans="1:34" x14ac:dyDescent="0.3">
      <c r="A219" s="7" t="s">
        <v>14</v>
      </c>
      <c r="B219" s="3"/>
      <c r="C219" s="3"/>
      <c r="D219" s="3">
        <v>1.0913509283311354E-2</v>
      </c>
      <c r="E219" s="3">
        <v>1.0913509283311354E-2</v>
      </c>
      <c r="G219">
        <v>1</v>
      </c>
      <c r="H219">
        <f>G219*0.1</f>
        <v>0.1</v>
      </c>
      <c r="J219" s="36">
        <v>44</v>
      </c>
      <c r="K219" s="43">
        <v>9.2704810000000002</v>
      </c>
      <c r="L219" s="7" t="s">
        <v>14</v>
      </c>
      <c r="M219" s="37">
        <f t="shared" si="596"/>
        <v>0.10913509283311353</v>
      </c>
      <c r="N219" s="40">
        <f t="shared" si="597"/>
        <v>1.0117348045426151</v>
      </c>
      <c r="O219" s="87">
        <v>5.8904862254808621E-2</v>
      </c>
      <c r="P219" s="34">
        <v>0.3</v>
      </c>
      <c r="Q219" s="41">
        <f t="shared" si="598"/>
        <v>7.6394564983179467E-2</v>
      </c>
      <c r="R219" s="41">
        <f t="shared" si="599"/>
        <v>4.123340357836603E-2</v>
      </c>
      <c r="S219" s="41">
        <f t="shared" si="602"/>
        <v>3.2740527849934059E-2</v>
      </c>
      <c r="T219" s="41">
        <f t="shared" si="603"/>
        <v>0.30352044136278455</v>
      </c>
      <c r="V219" s="11">
        <f t="shared" si="657"/>
        <v>0</v>
      </c>
      <c r="W219" s="11">
        <f t="shared" si="657"/>
        <v>0</v>
      </c>
      <c r="X219" s="11">
        <f t="shared" si="657"/>
        <v>0.10913509283311353</v>
      </c>
      <c r="Y219" s="11">
        <f t="shared" si="600"/>
        <v>0.10913509283311353</v>
      </c>
      <c r="Z219" s="11">
        <f t="shared" si="658"/>
        <v>1.0117348045426151</v>
      </c>
      <c r="AD219" s="34">
        <v>0.3</v>
      </c>
      <c r="AE219" s="35">
        <f t="shared" si="604"/>
        <v>0</v>
      </c>
      <c r="AF219" s="35">
        <f t="shared" si="605"/>
        <v>0</v>
      </c>
      <c r="AG219" s="35">
        <f t="shared" si="606"/>
        <v>0.30352044136278455</v>
      </c>
      <c r="AH219" s="11">
        <f t="shared" si="607"/>
        <v>0.30352044136278455</v>
      </c>
    </row>
    <row r="220" spans="1:34" x14ac:dyDescent="0.3">
      <c r="A220" s="7" t="s">
        <v>12</v>
      </c>
      <c r="B220" s="3">
        <v>0.44403631474574934</v>
      </c>
      <c r="C220" s="3"/>
      <c r="D220" s="3">
        <v>0.23676167286316441</v>
      </c>
      <c r="E220" s="3">
        <v>0.68079798760891375</v>
      </c>
      <c r="G220">
        <v>1</v>
      </c>
      <c r="H220">
        <f>G220*0.1</f>
        <v>0.1</v>
      </c>
      <c r="J220" s="36">
        <v>44</v>
      </c>
      <c r="K220" s="43">
        <v>9.2704810000000002</v>
      </c>
      <c r="L220" s="7" t="s">
        <v>12</v>
      </c>
      <c r="M220" s="37">
        <f t="shared" si="596"/>
        <v>6.8079798760891368</v>
      </c>
      <c r="N220" s="40">
        <f t="shared" si="597"/>
        <v>63.113248089666698</v>
      </c>
      <c r="O220" s="87">
        <v>2.3169245820224726</v>
      </c>
      <c r="P220" s="34">
        <v>0.3</v>
      </c>
      <c r="Q220" s="41">
        <f t="shared" si="598"/>
        <v>4.7655859132623952</v>
      </c>
      <c r="R220" s="41">
        <f t="shared" si="599"/>
        <v>1.6218472074157309</v>
      </c>
      <c r="S220" s="41">
        <f t="shared" si="602"/>
        <v>2.0423939628267411</v>
      </c>
      <c r="T220" s="41">
        <f t="shared" si="603"/>
        <v>18.933974426900011</v>
      </c>
      <c r="V220" s="11">
        <f t="shared" si="657"/>
        <v>4.4403631474574929</v>
      </c>
      <c r="W220" s="11">
        <f t="shared" si="657"/>
        <v>0</v>
      </c>
      <c r="X220" s="11">
        <f t="shared" si="657"/>
        <v>2.3676167286316439</v>
      </c>
      <c r="Y220" s="11">
        <f t="shared" si="600"/>
        <v>6.8079798760891368</v>
      </c>
      <c r="Z220" s="11">
        <f t="shared" si="658"/>
        <v>63.113248089666698</v>
      </c>
      <c r="AD220" s="34">
        <v>0.3</v>
      </c>
      <c r="AE220" s="35">
        <f t="shared" si="604"/>
        <v>12.349290657481465</v>
      </c>
      <c r="AF220" s="35">
        <f t="shared" si="605"/>
        <v>0</v>
      </c>
      <c r="AG220" s="35">
        <f t="shared" si="606"/>
        <v>6.5846837694185432</v>
      </c>
      <c r="AH220" s="11">
        <f t="shared" si="607"/>
        <v>18.933974426900008</v>
      </c>
    </row>
    <row r="221" spans="1:34" x14ac:dyDescent="0.3">
      <c r="A221" s="6">
        <v>47</v>
      </c>
      <c r="B221" s="3">
        <v>0.29602420983049954</v>
      </c>
      <c r="C221" s="3"/>
      <c r="D221" s="3">
        <v>0.85744092922817994</v>
      </c>
      <c r="E221" s="3">
        <v>1.1534651390586794</v>
      </c>
      <c r="J221" s="36"/>
      <c r="K221" s="38"/>
      <c r="L221" s="27">
        <v>47</v>
      </c>
      <c r="M221" s="46">
        <f>SUM(M216:M220)</f>
        <v>13.436626917750388</v>
      </c>
      <c r="N221" s="46">
        <f t="shared" ref="N221:T221" si="659">SUM(N216:N220)</f>
        <v>124.56399454509352</v>
      </c>
      <c r="O221" s="88">
        <f t="shared" si="659"/>
        <v>4.2411500823462207</v>
      </c>
      <c r="P221" s="46"/>
      <c r="Q221" s="46">
        <f t="shared" si="659"/>
        <v>9.4056388424252724</v>
      </c>
      <c r="R221" s="46">
        <f t="shared" si="659"/>
        <v>2.9688050576423546</v>
      </c>
      <c r="S221" s="46">
        <f t="shared" si="659"/>
        <v>4.0309880753251157</v>
      </c>
      <c r="T221" s="46">
        <f t="shared" si="659"/>
        <v>37.369198363528056</v>
      </c>
      <c r="U221" s="46">
        <f t="shared" ref="U221" si="660">SUM(U216:U220)</f>
        <v>0</v>
      </c>
      <c r="V221" s="46">
        <f t="shared" ref="V221" si="661">SUM(V216:V220)</f>
        <v>4.4403631474574929</v>
      </c>
      <c r="W221" s="46">
        <f t="shared" ref="W221" si="662">SUM(W216:W220)</f>
        <v>0</v>
      </c>
      <c r="X221" s="46">
        <f t="shared" ref="X221" si="663">SUM(X216:X220)</f>
        <v>8.9962637702928951</v>
      </c>
      <c r="Y221" s="46">
        <f t="shared" ref="Y221" si="664">SUM(Y216:Y220)</f>
        <v>13.436626917750388</v>
      </c>
      <c r="Z221" s="46">
        <f t="shared" ref="Z221" si="665">SUM(Z216:Z220)</f>
        <v>124.56399454509352</v>
      </c>
      <c r="AA221" s="46">
        <f t="shared" ref="AA221" si="666">SUM(AA216:AA220)</f>
        <v>0</v>
      </c>
      <c r="AB221" s="46">
        <f t="shared" ref="AB221" si="667">SUM(AB216:AB220)</f>
        <v>0</v>
      </c>
      <c r="AC221" s="46">
        <f t="shared" ref="AC221" si="668">SUM(AC216:AC220)</f>
        <v>0</v>
      </c>
      <c r="AD221" s="46">
        <f t="shared" ref="AD221" si="669">SUM(AD216:AD220)</f>
        <v>1.5</v>
      </c>
      <c r="AE221" s="46">
        <f t="shared" ref="AE221" si="670">SUM(AE216:AE220)</f>
        <v>12.349290657481465</v>
      </c>
      <c r="AF221" s="46">
        <f t="shared" ref="AF221" si="671">SUM(AF216:AF220)</f>
        <v>0</v>
      </c>
      <c r="AG221" s="46">
        <f t="shared" ref="AG221" si="672">SUM(AG216:AG220)</f>
        <v>25.019907706046592</v>
      </c>
      <c r="AH221" s="46">
        <f t="shared" ref="AH221" si="673">SUM(AH216:AH220)</f>
        <v>37.369198363528056</v>
      </c>
    </row>
    <row r="222" spans="1:34" x14ac:dyDescent="0.3">
      <c r="A222" s="7" t="s">
        <v>15</v>
      </c>
      <c r="B222" s="3"/>
      <c r="C222" s="3"/>
      <c r="D222" s="3">
        <v>0.13070641167098079</v>
      </c>
      <c r="E222" s="3">
        <v>0.13070641167098079</v>
      </c>
      <c r="G222">
        <v>1</v>
      </c>
      <c r="H222">
        <f>G222*0.1</f>
        <v>0.1</v>
      </c>
      <c r="J222" s="36">
        <v>47</v>
      </c>
      <c r="K222" s="43">
        <v>16.070055</v>
      </c>
      <c r="L222" s="7" t="s">
        <v>15</v>
      </c>
      <c r="M222" s="37">
        <f t="shared" si="596"/>
        <v>1.3070641167098078</v>
      </c>
      <c r="N222" s="40">
        <f t="shared" si="597"/>
        <v>21.004592244053029</v>
      </c>
      <c r="O222" s="87">
        <v>0.43196898986859661</v>
      </c>
      <c r="P222" s="34">
        <v>0.3</v>
      </c>
      <c r="Q222" s="41">
        <f t="shared" si="598"/>
        <v>0.91494488169686539</v>
      </c>
      <c r="R222" s="41">
        <f t="shared" si="599"/>
        <v>0.3023782929080176</v>
      </c>
      <c r="S222" s="41">
        <f t="shared" si="602"/>
        <v>0.39211923501294232</v>
      </c>
      <c r="T222" s="41">
        <f t="shared" si="603"/>
        <v>6.3013776732159092</v>
      </c>
      <c r="V222" s="11">
        <f t="shared" ref="V222:X226" si="674">B222/$H222</f>
        <v>0</v>
      </c>
      <c r="W222" s="11">
        <f t="shared" si="674"/>
        <v>0</v>
      </c>
      <c r="X222" s="11">
        <f t="shared" si="674"/>
        <v>1.3070641167098078</v>
      </c>
      <c r="Y222" s="11">
        <f t="shared" si="600"/>
        <v>1.3070641167098078</v>
      </c>
      <c r="Z222" s="11">
        <f>$K$222*Y222</f>
        <v>21.004592244053029</v>
      </c>
      <c r="AD222" s="34">
        <v>0.3</v>
      </c>
      <c r="AE222" s="35">
        <f t="shared" si="604"/>
        <v>0</v>
      </c>
      <c r="AF222" s="35">
        <f t="shared" si="605"/>
        <v>0</v>
      </c>
      <c r="AG222" s="35">
        <f t="shared" si="606"/>
        <v>6.3013776732159092</v>
      </c>
      <c r="AH222" s="11">
        <f t="shared" si="607"/>
        <v>6.3013776732159092</v>
      </c>
    </row>
    <row r="223" spans="1:34" x14ac:dyDescent="0.3">
      <c r="A223" s="7" t="s">
        <v>18</v>
      </c>
      <c r="B223" s="3"/>
      <c r="C223" s="3"/>
      <c r="D223" s="3">
        <v>0.18373445311474712</v>
      </c>
      <c r="E223" s="3">
        <v>0.18373445311474712</v>
      </c>
      <c r="G223">
        <v>1</v>
      </c>
      <c r="H223">
        <f>G223*0.1</f>
        <v>0.1</v>
      </c>
      <c r="J223" s="36">
        <v>47</v>
      </c>
      <c r="K223" s="43">
        <v>16.070055</v>
      </c>
      <c r="L223" s="7" t="s">
        <v>18</v>
      </c>
      <c r="M223" s="37">
        <f t="shared" si="596"/>
        <v>1.8373445311474712</v>
      </c>
      <c r="N223" s="40">
        <f t="shared" si="597"/>
        <v>29.526227669489074</v>
      </c>
      <c r="O223" s="87">
        <v>0.66758843888783093</v>
      </c>
      <c r="P223" s="34">
        <v>0.3</v>
      </c>
      <c r="Q223" s="41">
        <f t="shared" si="598"/>
        <v>1.2861411718032298</v>
      </c>
      <c r="R223" s="41">
        <f t="shared" si="599"/>
        <v>0.46731190722148164</v>
      </c>
      <c r="S223" s="41">
        <f t="shared" si="602"/>
        <v>0.55120335934424136</v>
      </c>
      <c r="T223" s="41">
        <f t="shared" si="603"/>
        <v>8.8578683008467234</v>
      </c>
      <c r="V223" s="11">
        <f t="shared" si="674"/>
        <v>0</v>
      </c>
      <c r="W223" s="11">
        <f t="shared" si="674"/>
        <v>0</v>
      </c>
      <c r="X223" s="11">
        <f t="shared" si="674"/>
        <v>1.8373445311474712</v>
      </c>
      <c r="Y223" s="11">
        <f t="shared" si="600"/>
        <v>1.8373445311474712</v>
      </c>
      <c r="Z223" s="11">
        <f t="shared" ref="Z223:Z226" si="675">$K$222*Y223</f>
        <v>29.526227669489074</v>
      </c>
      <c r="AD223" s="34">
        <v>0.3</v>
      </c>
      <c r="AE223" s="35">
        <f t="shared" si="604"/>
        <v>0</v>
      </c>
      <c r="AF223" s="35">
        <f t="shared" si="605"/>
        <v>0</v>
      </c>
      <c r="AG223" s="35">
        <f t="shared" si="606"/>
        <v>8.8578683008467234</v>
      </c>
      <c r="AH223" s="11">
        <f t="shared" si="607"/>
        <v>8.8578683008467234</v>
      </c>
    </row>
    <row r="224" spans="1:34" x14ac:dyDescent="0.3">
      <c r="A224" s="7" t="s">
        <v>16</v>
      </c>
      <c r="B224" s="3"/>
      <c r="C224" s="3"/>
      <c r="D224" s="3">
        <v>0.19537539098725762</v>
      </c>
      <c r="E224" s="3">
        <v>0.19537539098725762</v>
      </c>
      <c r="G224">
        <v>1</v>
      </c>
      <c r="H224">
        <f>G224*0.1</f>
        <v>0.1</v>
      </c>
      <c r="J224" s="36">
        <v>47</v>
      </c>
      <c r="K224" s="43">
        <v>16.070055</v>
      </c>
      <c r="L224" s="7" t="s">
        <v>16</v>
      </c>
      <c r="M224" s="37">
        <f t="shared" si="596"/>
        <v>1.953753909872576</v>
      </c>
      <c r="N224" s="40">
        <f t="shared" si="597"/>
        <v>31.39693278811734</v>
      </c>
      <c r="O224" s="87">
        <v>0.35342917352885173</v>
      </c>
      <c r="P224" s="34">
        <v>0.3</v>
      </c>
      <c r="Q224" s="41">
        <f t="shared" si="598"/>
        <v>1.3676277369108032</v>
      </c>
      <c r="R224" s="41">
        <f t="shared" si="599"/>
        <v>0.2474004214701962</v>
      </c>
      <c r="S224" s="41">
        <f t="shared" si="602"/>
        <v>0.58612617296177283</v>
      </c>
      <c r="T224" s="41">
        <f t="shared" si="603"/>
        <v>9.419079836435202</v>
      </c>
      <c r="V224" s="11">
        <f t="shared" si="674"/>
        <v>0</v>
      </c>
      <c r="W224" s="11">
        <f t="shared" si="674"/>
        <v>0</v>
      </c>
      <c r="X224" s="11">
        <f t="shared" si="674"/>
        <v>1.953753909872576</v>
      </c>
      <c r="Y224" s="11">
        <f t="shared" si="600"/>
        <v>1.953753909872576</v>
      </c>
      <c r="Z224" s="11">
        <f t="shared" si="675"/>
        <v>31.39693278811734</v>
      </c>
      <c r="AD224" s="34">
        <v>0.3</v>
      </c>
      <c r="AE224" s="35">
        <f t="shared" si="604"/>
        <v>0</v>
      </c>
      <c r="AF224" s="35">
        <f t="shared" si="605"/>
        <v>0</v>
      </c>
      <c r="AG224" s="35">
        <f t="shared" si="606"/>
        <v>9.419079836435202</v>
      </c>
      <c r="AH224" s="11">
        <f t="shared" si="607"/>
        <v>9.419079836435202</v>
      </c>
    </row>
    <row r="225" spans="1:34" x14ac:dyDescent="0.3">
      <c r="A225" s="7" t="s">
        <v>14</v>
      </c>
      <c r="B225" s="3"/>
      <c r="C225" s="3"/>
      <c r="D225" s="3">
        <v>1.0913509283311354E-2</v>
      </c>
      <c r="E225" s="3">
        <v>1.0913509283311354E-2</v>
      </c>
      <c r="G225">
        <v>1</v>
      </c>
      <c r="H225">
        <f>G225*0.1</f>
        <v>0.1</v>
      </c>
      <c r="J225" s="36">
        <v>47</v>
      </c>
      <c r="K225" s="43">
        <v>16.070055</v>
      </c>
      <c r="L225" s="7" t="s">
        <v>14</v>
      </c>
      <c r="M225" s="37">
        <f t="shared" si="596"/>
        <v>0.10913509283311353</v>
      </c>
      <c r="N225" s="40">
        <f t="shared" si="597"/>
        <v>1.7538069442582402</v>
      </c>
      <c r="O225" s="87">
        <v>5.8904862254808621E-2</v>
      </c>
      <c r="P225" s="34">
        <v>0.3</v>
      </c>
      <c r="Q225" s="41">
        <f t="shared" si="598"/>
        <v>7.6394564983179467E-2</v>
      </c>
      <c r="R225" s="41">
        <f t="shared" si="599"/>
        <v>4.123340357836603E-2</v>
      </c>
      <c r="S225" s="41">
        <f t="shared" si="602"/>
        <v>3.2740527849934059E-2</v>
      </c>
      <c r="T225" s="41">
        <f t="shared" si="603"/>
        <v>0.52614208327747203</v>
      </c>
      <c r="V225" s="11">
        <f t="shared" si="674"/>
        <v>0</v>
      </c>
      <c r="W225" s="11">
        <f t="shared" si="674"/>
        <v>0</v>
      </c>
      <c r="X225" s="11">
        <f t="shared" si="674"/>
        <v>0.10913509283311353</v>
      </c>
      <c r="Y225" s="11">
        <f t="shared" si="600"/>
        <v>0.10913509283311353</v>
      </c>
      <c r="Z225" s="11">
        <f t="shared" si="675"/>
        <v>1.7538069442582402</v>
      </c>
      <c r="AD225" s="34">
        <v>0.3</v>
      </c>
      <c r="AE225" s="35">
        <f t="shared" si="604"/>
        <v>0</v>
      </c>
      <c r="AF225" s="35">
        <f t="shared" si="605"/>
        <v>0</v>
      </c>
      <c r="AG225" s="35">
        <f t="shared" si="606"/>
        <v>0.52614208327747203</v>
      </c>
      <c r="AH225" s="11">
        <f t="shared" si="607"/>
        <v>0.52614208327747203</v>
      </c>
    </row>
    <row r="226" spans="1:34" x14ac:dyDescent="0.3">
      <c r="A226" s="7" t="s">
        <v>12</v>
      </c>
      <c r="B226" s="3">
        <v>0.29602420983049954</v>
      </c>
      <c r="C226" s="3"/>
      <c r="D226" s="3">
        <v>0.33671116417188307</v>
      </c>
      <c r="E226" s="3">
        <v>0.63273537400238267</v>
      </c>
      <c r="G226">
        <v>1</v>
      </c>
      <c r="H226">
        <f>G226*0.1</f>
        <v>0.1</v>
      </c>
      <c r="J226" s="36">
        <v>47</v>
      </c>
      <c r="K226" s="43">
        <v>16.070055</v>
      </c>
      <c r="L226" s="7" t="s">
        <v>12</v>
      </c>
      <c r="M226" s="37">
        <f t="shared" si="596"/>
        <v>6.3273537400238258</v>
      </c>
      <c r="N226" s="40">
        <f t="shared" si="597"/>
        <v>101.68092260663857</v>
      </c>
      <c r="O226" s="87">
        <v>2.1009400870881745</v>
      </c>
      <c r="P226" s="34">
        <v>0.3</v>
      </c>
      <c r="Q226" s="41">
        <f t="shared" si="598"/>
        <v>4.4291476180166773</v>
      </c>
      <c r="R226" s="41">
        <f t="shared" si="599"/>
        <v>1.4706580609617221</v>
      </c>
      <c r="S226" s="41">
        <f t="shared" si="602"/>
        <v>1.8982061220071476</v>
      </c>
      <c r="T226" s="41">
        <f t="shared" si="603"/>
        <v>30.504276781991571</v>
      </c>
      <c r="V226" s="11">
        <f t="shared" si="674"/>
        <v>2.9602420983049953</v>
      </c>
      <c r="W226" s="11">
        <f t="shared" si="674"/>
        <v>0</v>
      </c>
      <c r="X226" s="11">
        <f t="shared" si="674"/>
        <v>3.3671116417188305</v>
      </c>
      <c r="Y226" s="11">
        <f t="shared" si="600"/>
        <v>6.3273537400238258</v>
      </c>
      <c r="Z226" s="11">
        <f t="shared" si="675"/>
        <v>101.68092260663857</v>
      </c>
      <c r="AD226" s="34">
        <v>0.3</v>
      </c>
      <c r="AE226" s="35">
        <f t="shared" si="604"/>
        <v>14.271375999923004</v>
      </c>
      <c r="AF226" s="35">
        <f t="shared" si="605"/>
        <v>0</v>
      </c>
      <c r="AG226" s="35">
        <f t="shared" si="606"/>
        <v>16.232900782068569</v>
      </c>
      <c r="AH226" s="11">
        <f t="shared" si="607"/>
        <v>30.504276781991571</v>
      </c>
    </row>
    <row r="227" spans="1:34" x14ac:dyDescent="0.3">
      <c r="A227" s="6">
        <v>48</v>
      </c>
      <c r="B227" s="3">
        <v>1.5722141180256448</v>
      </c>
      <c r="C227" s="3"/>
      <c r="D227" s="3">
        <v>3.3702399797111386</v>
      </c>
      <c r="E227" s="3">
        <v>4.9424540977367837</v>
      </c>
      <c r="J227" s="36"/>
      <c r="K227" s="38"/>
      <c r="L227" s="27">
        <v>48</v>
      </c>
      <c r="M227" s="46">
        <f>SUM(M222:M226)</f>
        <v>11.534651390586795</v>
      </c>
      <c r="N227" s="46">
        <f t="shared" ref="N227:T227" si="676">SUM(N222:N226)</f>
        <v>185.36248225255628</v>
      </c>
      <c r="O227" s="88">
        <f t="shared" si="676"/>
        <v>3.6128315516282625</v>
      </c>
      <c r="P227" s="46"/>
      <c r="Q227" s="46">
        <f t="shared" si="676"/>
        <v>8.0742559734107555</v>
      </c>
      <c r="R227" s="46">
        <f t="shared" si="676"/>
        <v>2.5289820861397834</v>
      </c>
      <c r="S227" s="46">
        <f t="shared" si="676"/>
        <v>3.4603954171760378</v>
      </c>
      <c r="T227" s="46">
        <f t="shared" si="676"/>
        <v>55.608744675766872</v>
      </c>
      <c r="U227" s="46">
        <f t="shared" ref="U227" si="677">SUM(U222:U226)</f>
        <v>0</v>
      </c>
      <c r="V227" s="46">
        <f t="shared" ref="V227" si="678">SUM(V222:V226)</f>
        <v>2.9602420983049953</v>
      </c>
      <c r="W227" s="46">
        <f t="shared" ref="W227" si="679">SUM(W222:W226)</f>
        <v>0</v>
      </c>
      <c r="X227" s="46">
        <f t="shared" ref="X227" si="680">SUM(X222:X226)</f>
        <v>8.5744092922817998</v>
      </c>
      <c r="Y227" s="46">
        <f t="shared" ref="Y227" si="681">SUM(Y222:Y226)</f>
        <v>11.534651390586795</v>
      </c>
      <c r="Z227" s="46">
        <f t="shared" ref="Z227" si="682">SUM(Z222:Z226)</f>
        <v>185.36248225255628</v>
      </c>
      <c r="AA227" s="46">
        <f t="shared" ref="AA227" si="683">SUM(AA222:AA226)</f>
        <v>0</v>
      </c>
      <c r="AB227" s="46">
        <f t="shared" ref="AB227" si="684">SUM(AB222:AB226)</f>
        <v>0</v>
      </c>
      <c r="AC227" s="46">
        <f t="shared" ref="AC227" si="685">SUM(AC222:AC226)</f>
        <v>0</v>
      </c>
      <c r="AD227" s="46">
        <f t="shared" ref="AD227" si="686">SUM(AD222:AD226)</f>
        <v>1.5</v>
      </c>
      <c r="AE227" s="46">
        <f t="shared" ref="AE227" si="687">SUM(AE222:AE226)</f>
        <v>14.271375999923004</v>
      </c>
      <c r="AF227" s="46">
        <f t="shared" ref="AF227" si="688">SUM(AF222:AF226)</f>
        <v>0</v>
      </c>
      <c r="AG227" s="46">
        <f t="shared" ref="AG227" si="689">SUM(AG222:AG226)</f>
        <v>41.337368675843877</v>
      </c>
      <c r="AH227" s="46">
        <f t="shared" ref="AH227" si="690">SUM(AH222:AH226)</f>
        <v>55.608744675766872</v>
      </c>
    </row>
    <row r="228" spans="1:34" x14ac:dyDescent="0.3">
      <c r="A228" s="7" t="s">
        <v>15</v>
      </c>
      <c r="B228" s="3"/>
      <c r="C228" s="3"/>
      <c r="D228" s="3">
        <v>0.60178454850009855</v>
      </c>
      <c r="E228" s="3">
        <v>0.60178454850009855</v>
      </c>
      <c r="G228">
        <v>4</v>
      </c>
      <c r="H228">
        <f>G228*0.1</f>
        <v>0.4</v>
      </c>
      <c r="J228" s="36">
        <v>48</v>
      </c>
      <c r="K228" s="43">
        <v>27.076958999999999</v>
      </c>
      <c r="L228" s="7" t="s">
        <v>15</v>
      </c>
      <c r="M228" s="37">
        <f t="shared" si="596"/>
        <v>1.5044613712502464</v>
      </c>
      <c r="N228" s="40">
        <f t="shared" si="597"/>
        <v>40.736238866426696</v>
      </c>
      <c r="O228" s="87">
        <v>0.48105637508093702</v>
      </c>
      <c r="P228" s="34">
        <v>0.3</v>
      </c>
      <c r="Q228" s="41">
        <f t="shared" si="598"/>
        <v>1.0531229598751723</v>
      </c>
      <c r="R228" s="41">
        <f t="shared" si="599"/>
        <v>0.33673946255665588</v>
      </c>
      <c r="S228" s="41">
        <f t="shared" si="602"/>
        <v>0.45133841137507391</v>
      </c>
      <c r="T228" s="41">
        <f t="shared" si="603"/>
        <v>12.22087165992801</v>
      </c>
      <c r="V228" s="11">
        <f t="shared" ref="V228:X232" si="691">B228/$H228</f>
        <v>0</v>
      </c>
      <c r="W228" s="11">
        <f t="shared" si="691"/>
        <v>0</v>
      </c>
      <c r="X228" s="11">
        <f t="shared" si="691"/>
        <v>1.5044613712502464</v>
      </c>
      <c r="Y228" s="11">
        <f t="shared" si="600"/>
        <v>1.5044613712502464</v>
      </c>
      <c r="Z228" s="11">
        <f>$K$228*Y228</f>
        <v>40.736238866426696</v>
      </c>
      <c r="AD228" s="34">
        <v>0.3</v>
      </c>
      <c r="AE228" s="35">
        <f t="shared" si="604"/>
        <v>0</v>
      </c>
      <c r="AF228" s="35">
        <f t="shared" si="605"/>
        <v>0</v>
      </c>
      <c r="AG228" s="35">
        <f t="shared" si="606"/>
        <v>12.22087165992801</v>
      </c>
      <c r="AH228" s="11">
        <f t="shared" si="607"/>
        <v>12.22087165992801</v>
      </c>
    </row>
    <row r="229" spans="1:34" x14ac:dyDescent="0.3">
      <c r="A229" s="7" t="s">
        <v>18</v>
      </c>
      <c r="B229" s="3"/>
      <c r="C229" s="3"/>
      <c r="D229" s="3">
        <v>0.80323533514967205</v>
      </c>
      <c r="E229" s="3">
        <v>0.80323533514967205</v>
      </c>
      <c r="G229">
        <v>4</v>
      </c>
      <c r="H229">
        <f>G229*0.1</f>
        <v>0.4</v>
      </c>
      <c r="J229" s="36">
        <v>48</v>
      </c>
      <c r="K229" s="43">
        <v>27.076958999999999</v>
      </c>
      <c r="L229" s="7" t="s">
        <v>18</v>
      </c>
      <c r="M229" s="37">
        <f t="shared" si="596"/>
        <v>2.0080883378741801</v>
      </c>
      <c r="N229" s="40">
        <f t="shared" si="597"/>
        <v>54.372925592997319</v>
      </c>
      <c r="O229" s="87">
        <v>0.71667582410017194</v>
      </c>
      <c r="P229" s="34">
        <v>0.3</v>
      </c>
      <c r="Q229" s="41">
        <f t="shared" si="598"/>
        <v>1.405661836511926</v>
      </c>
      <c r="R229" s="41">
        <f t="shared" si="599"/>
        <v>0.5016730768701203</v>
      </c>
      <c r="S229" s="41">
        <f t="shared" si="602"/>
        <v>0.60242650136225395</v>
      </c>
      <c r="T229" s="41">
        <f t="shared" si="603"/>
        <v>16.311877677899194</v>
      </c>
      <c r="V229" s="11">
        <f t="shared" si="691"/>
        <v>0</v>
      </c>
      <c r="W229" s="11">
        <f t="shared" si="691"/>
        <v>0</v>
      </c>
      <c r="X229" s="11">
        <f t="shared" si="691"/>
        <v>2.0080883378741801</v>
      </c>
      <c r="Y229" s="11">
        <f t="shared" si="600"/>
        <v>2.0080883378741801</v>
      </c>
      <c r="Z229" s="11">
        <f t="shared" ref="Z229:Z232" si="692">$K$228*Y229</f>
        <v>54.372925592997319</v>
      </c>
      <c r="AD229" s="34">
        <v>0.3</v>
      </c>
      <c r="AE229" s="35">
        <f t="shared" si="604"/>
        <v>0</v>
      </c>
      <c r="AF229" s="35">
        <f t="shared" si="605"/>
        <v>0</v>
      </c>
      <c r="AG229" s="35">
        <f t="shared" si="606"/>
        <v>16.311877677899194</v>
      </c>
      <c r="AH229" s="11">
        <f t="shared" si="607"/>
        <v>16.311877677899194</v>
      </c>
    </row>
    <row r="230" spans="1:34" x14ac:dyDescent="0.3">
      <c r="A230" s="7" t="s">
        <v>16</v>
      </c>
      <c r="B230" s="3"/>
      <c r="C230" s="3"/>
      <c r="D230" s="3">
        <v>0.39498090675916675</v>
      </c>
      <c r="E230" s="3">
        <v>0.39498090675916675</v>
      </c>
      <c r="G230">
        <v>4</v>
      </c>
      <c r="H230">
        <f>G230*0.1</f>
        <v>0.4</v>
      </c>
      <c r="J230" s="36">
        <v>48</v>
      </c>
      <c r="K230" s="43">
        <v>27.076958999999999</v>
      </c>
      <c r="L230" s="7" t="s">
        <v>16</v>
      </c>
      <c r="M230" s="37">
        <f t="shared" si="596"/>
        <v>0.98745226689791687</v>
      </c>
      <c r="N230" s="40">
        <f t="shared" si="597"/>
        <v>26.737204545251952</v>
      </c>
      <c r="O230" s="87">
        <v>0.2110757564130642</v>
      </c>
      <c r="P230" s="34">
        <v>0.3</v>
      </c>
      <c r="Q230" s="41">
        <f t="shared" si="598"/>
        <v>0.69121658682854181</v>
      </c>
      <c r="R230" s="41">
        <f t="shared" si="599"/>
        <v>0.14775302948914493</v>
      </c>
      <c r="S230" s="41">
        <f t="shared" si="602"/>
        <v>0.29623568006937506</v>
      </c>
      <c r="T230" s="41">
        <f t="shared" si="603"/>
        <v>8.021161363575585</v>
      </c>
      <c r="V230" s="11">
        <f t="shared" si="691"/>
        <v>0</v>
      </c>
      <c r="W230" s="11">
        <f t="shared" si="691"/>
        <v>0</v>
      </c>
      <c r="X230" s="11">
        <f t="shared" si="691"/>
        <v>0.98745226689791687</v>
      </c>
      <c r="Y230" s="11">
        <f t="shared" si="600"/>
        <v>0.98745226689791687</v>
      </c>
      <c r="Z230" s="11">
        <f t="shared" si="692"/>
        <v>26.737204545251952</v>
      </c>
      <c r="AD230" s="34">
        <v>0.3</v>
      </c>
      <c r="AE230" s="35">
        <f t="shared" si="604"/>
        <v>0</v>
      </c>
      <c r="AF230" s="35">
        <f t="shared" si="605"/>
        <v>0</v>
      </c>
      <c r="AG230" s="35">
        <f t="shared" si="606"/>
        <v>8.021161363575585</v>
      </c>
      <c r="AH230" s="11">
        <f t="shared" si="607"/>
        <v>8.021161363575585</v>
      </c>
    </row>
    <row r="231" spans="1:34" x14ac:dyDescent="0.3">
      <c r="A231" s="7" t="s">
        <v>14</v>
      </c>
      <c r="B231" s="3"/>
      <c r="C231" s="3"/>
      <c r="D231" s="3">
        <v>4.0016200705474951E-2</v>
      </c>
      <c r="E231" s="3">
        <v>4.0016200705474951E-2</v>
      </c>
      <c r="G231">
        <v>4</v>
      </c>
      <c r="H231">
        <f>G231*0.1</f>
        <v>0.4</v>
      </c>
      <c r="J231" s="36">
        <v>48</v>
      </c>
      <c r="K231" s="43">
        <v>27.076958999999999</v>
      </c>
      <c r="L231" s="7" t="s">
        <v>14</v>
      </c>
      <c r="M231" s="37">
        <f t="shared" si="596"/>
        <v>0.10004050176368737</v>
      </c>
      <c r="N231" s="40">
        <f t="shared" si="597"/>
        <v>2.7087925645947903</v>
      </c>
      <c r="O231" s="87">
        <v>5.3996123733574555E-2</v>
      </c>
      <c r="P231" s="34">
        <v>0.3</v>
      </c>
      <c r="Q231" s="41">
        <f t="shared" si="598"/>
        <v>7.0028351234581149E-2</v>
      </c>
      <c r="R231" s="41">
        <f t="shared" si="599"/>
        <v>3.7797286613502186E-2</v>
      </c>
      <c r="S231" s="41">
        <f t="shared" si="602"/>
        <v>3.0012150529106208E-2</v>
      </c>
      <c r="T231" s="41">
        <f t="shared" si="603"/>
        <v>0.81263776937843701</v>
      </c>
      <c r="V231" s="11">
        <f t="shared" si="691"/>
        <v>0</v>
      </c>
      <c r="W231" s="11">
        <f t="shared" si="691"/>
        <v>0</v>
      </c>
      <c r="X231" s="11">
        <f t="shared" si="691"/>
        <v>0.10004050176368737</v>
      </c>
      <c r="Y231" s="11">
        <f t="shared" si="600"/>
        <v>0.10004050176368737</v>
      </c>
      <c r="Z231" s="11">
        <f t="shared" si="692"/>
        <v>2.7087925645947903</v>
      </c>
      <c r="AD231" s="34">
        <v>0.3</v>
      </c>
      <c r="AE231" s="35">
        <f t="shared" si="604"/>
        <v>0</v>
      </c>
      <c r="AF231" s="35">
        <f t="shared" si="605"/>
        <v>0</v>
      </c>
      <c r="AG231" s="35">
        <f t="shared" si="606"/>
        <v>0.81263776937843701</v>
      </c>
      <c r="AH231" s="11">
        <f t="shared" si="607"/>
        <v>0.81263776937843701</v>
      </c>
    </row>
    <row r="232" spans="1:34" x14ac:dyDescent="0.3">
      <c r="A232" s="7" t="s">
        <v>12</v>
      </c>
      <c r="B232" s="3">
        <v>1.5722141180256448</v>
      </c>
      <c r="C232" s="3"/>
      <c r="D232" s="3">
        <v>1.5302229885967267</v>
      </c>
      <c r="E232" s="3">
        <v>3.1024371066223715</v>
      </c>
      <c r="G232">
        <v>4</v>
      </c>
      <c r="H232">
        <f>G232*0.1</f>
        <v>0.4</v>
      </c>
      <c r="J232" s="36">
        <v>48</v>
      </c>
      <c r="K232" s="43">
        <v>27.076958999999999</v>
      </c>
      <c r="L232" s="7" t="s">
        <v>12</v>
      </c>
      <c r="M232" s="37">
        <f t="shared" si="596"/>
        <v>7.7560927665559287</v>
      </c>
      <c r="N232" s="40">
        <f t="shared" si="597"/>
        <v>210.01140584023145</v>
      </c>
      <c r="O232" s="87">
        <v>2.6261751088602172</v>
      </c>
      <c r="P232" s="34">
        <v>0.3</v>
      </c>
      <c r="Q232" s="41">
        <f t="shared" si="598"/>
        <v>5.4292649365891501</v>
      </c>
      <c r="R232" s="41">
        <f t="shared" si="599"/>
        <v>1.838322576202152</v>
      </c>
      <c r="S232" s="41">
        <f t="shared" si="602"/>
        <v>2.3268278299667786</v>
      </c>
      <c r="T232" s="41">
        <f t="shared" si="603"/>
        <v>63.003421752069436</v>
      </c>
      <c r="V232" s="11">
        <f t="shared" si="691"/>
        <v>3.9305352950641117</v>
      </c>
      <c r="W232" s="11">
        <f t="shared" si="691"/>
        <v>0</v>
      </c>
      <c r="X232" s="11">
        <f t="shared" si="691"/>
        <v>3.8255574714918166</v>
      </c>
      <c r="Y232" s="11">
        <f t="shared" si="600"/>
        <v>7.7560927665559287</v>
      </c>
      <c r="Z232" s="11">
        <f t="shared" si="692"/>
        <v>210.01140584023145</v>
      </c>
      <c r="AD232" s="34">
        <v>0.3</v>
      </c>
      <c r="AE232" s="35">
        <f t="shared" si="604"/>
        <v>31.928082909751158</v>
      </c>
      <c r="AF232" s="35">
        <f t="shared" si="605"/>
        <v>0</v>
      </c>
      <c r="AG232" s="35">
        <f t="shared" si="606"/>
        <v>31.075338842318271</v>
      </c>
      <c r="AH232" s="11">
        <f t="shared" si="607"/>
        <v>63.003421752069428</v>
      </c>
    </row>
    <row r="233" spans="1:34" x14ac:dyDescent="0.3">
      <c r="A233" s="6">
        <v>49</v>
      </c>
      <c r="B233" s="3">
        <v>0.59204841966099908</v>
      </c>
      <c r="C233" s="3"/>
      <c r="D233" s="3">
        <v>0.7627861619173244</v>
      </c>
      <c r="E233" s="3">
        <v>1.3548345815783236</v>
      </c>
      <c r="J233" s="36"/>
      <c r="K233" s="38"/>
      <c r="L233" s="27">
        <v>49</v>
      </c>
      <c r="M233" s="46">
        <f>SUM(M228:M232)</f>
        <v>12.35613524434196</v>
      </c>
      <c r="N233" s="46">
        <f t="shared" ref="N233:T233" si="693">SUM(N228:N232)</f>
        <v>334.56656740950223</v>
      </c>
      <c r="O233" s="88">
        <f t="shared" si="693"/>
        <v>4.0889791881879649</v>
      </c>
      <c r="P233" s="46"/>
      <c r="Q233" s="46">
        <f t="shared" si="693"/>
        <v>8.649294671039371</v>
      </c>
      <c r="R233" s="46">
        <f t="shared" si="693"/>
        <v>2.8622854317315753</v>
      </c>
      <c r="S233" s="46">
        <f t="shared" si="693"/>
        <v>3.7068405733025878</v>
      </c>
      <c r="T233" s="46">
        <f t="shared" si="693"/>
        <v>100.36997022285067</v>
      </c>
      <c r="U233" s="46">
        <f t="shared" ref="U233" si="694">SUM(U228:U232)</f>
        <v>0</v>
      </c>
      <c r="V233" s="46">
        <f t="shared" ref="V233" si="695">SUM(V228:V232)</f>
        <v>3.9305352950641117</v>
      </c>
      <c r="W233" s="46">
        <f t="shared" ref="W233" si="696">SUM(W228:W232)</f>
        <v>0</v>
      </c>
      <c r="X233" s="46">
        <f t="shared" ref="X233" si="697">SUM(X228:X232)</f>
        <v>8.4255999492778475</v>
      </c>
      <c r="Y233" s="46">
        <f t="shared" ref="Y233" si="698">SUM(Y228:Y232)</f>
        <v>12.35613524434196</v>
      </c>
      <c r="Z233" s="46">
        <f t="shared" ref="Z233" si="699">SUM(Z228:Z232)</f>
        <v>334.56656740950223</v>
      </c>
      <c r="AA233" s="46">
        <f t="shared" ref="AA233" si="700">SUM(AA228:AA232)</f>
        <v>0</v>
      </c>
      <c r="AB233" s="46">
        <f t="shared" ref="AB233" si="701">SUM(AB228:AB232)</f>
        <v>0</v>
      </c>
      <c r="AC233" s="46">
        <f t="shared" ref="AC233" si="702">SUM(AC228:AC232)</f>
        <v>0</v>
      </c>
      <c r="AD233" s="46">
        <f t="shared" ref="AD233" si="703">SUM(AD228:AD232)</f>
        <v>1.5</v>
      </c>
      <c r="AE233" s="46">
        <f t="shared" ref="AE233" si="704">SUM(AE228:AE232)</f>
        <v>31.928082909751158</v>
      </c>
      <c r="AF233" s="46">
        <f t="shared" ref="AF233" si="705">SUM(AF228:AF232)</f>
        <v>0</v>
      </c>
      <c r="AG233" s="46">
        <f t="shared" ref="AG233" si="706">SUM(AG228:AG232)</f>
        <v>68.4418873130995</v>
      </c>
      <c r="AH233" s="46">
        <f t="shared" ref="AH233" si="707">SUM(AH228:AH232)</f>
        <v>100.36997022285065</v>
      </c>
    </row>
    <row r="234" spans="1:34" x14ac:dyDescent="0.3">
      <c r="A234" s="7" t="s">
        <v>15</v>
      </c>
      <c r="B234" s="3"/>
      <c r="C234" s="3"/>
      <c r="D234" s="3">
        <v>0.13070641167098079</v>
      </c>
      <c r="E234" s="3">
        <v>0.13070641167098079</v>
      </c>
      <c r="G234">
        <v>1</v>
      </c>
      <c r="H234">
        <f>G234*0.1</f>
        <v>0.1</v>
      </c>
      <c r="J234" s="36">
        <v>49</v>
      </c>
      <c r="K234" s="43">
        <v>13.894721000000001</v>
      </c>
      <c r="L234" s="7" t="s">
        <v>15</v>
      </c>
      <c r="M234" s="37">
        <f t="shared" si="596"/>
        <v>1.3070641167098078</v>
      </c>
      <c r="N234" s="40">
        <f t="shared" si="597"/>
        <v>18.16129123079422</v>
      </c>
      <c r="O234" s="87">
        <v>0.43196898986859661</v>
      </c>
      <c r="P234" s="34">
        <v>0.3</v>
      </c>
      <c r="Q234" s="41">
        <f t="shared" si="598"/>
        <v>0.91494488169686539</v>
      </c>
      <c r="R234" s="41">
        <f t="shared" si="599"/>
        <v>0.3023782929080176</v>
      </c>
      <c r="S234" s="41">
        <f t="shared" si="602"/>
        <v>0.39211923501294232</v>
      </c>
      <c r="T234" s="41">
        <f t="shared" si="603"/>
        <v>5.4483873692382652</v>
      </c>
      <c r="V234" s="11">
        <f t="shared" ref="V234:X238" si="708">B234/$H234</f>
        <v>0</v>
      </c>
      <c r="W234" s="11">
        <f t="shared" si="708"/>
        <v>0</v>
      </c>
      <c r="X234" s="11">
        <f t="shared" si="708"/>
        <v>1.3070641167098078</v>
      </c>
      <c r="Y234" s="11">
        <f t="shared" si="600"/>
        <v>1.3070641167098078</v>
      </c>
      <c r="Z234" s="11">
        <f>$K$234*Y234</f>
        <v>18.16129123079422</v>
      </c>
      <c r="AD234" s="34">
        <v>0.3</v>
      </c>
      <c r="AE234" s="35">
        <f t="shared" si="604"/>
        <v>0</v>
      </c>
      <c r="AF234" s="35">
        <f t="shared" si="605"/>
        <v>0</v>
      </c>
      <c r="AG234" s="35">
        <f t="shared" si="606"/>
        <v>5.4483873692382652</v>
      </c>
      <c r="AH234" s="11">
        <f t="shared" si="607"/>
        <v>5.4483873692382652</v>
      </c>
    </row>
    <row r="235" spans="1:34" x14ac:dyDescent="0.3">
      <c r="A235" s="7" t="s">
        <v>18</v>
      </c>
      <c r="B235" s="3"/>
      <c r="C235" s="3"/>
      <c r="D235" s="3">
        <v>0.15514647374177432</v>
      </c>
      <c r="E235" s="3">
        <v>0.15514647374177432</v>
      </c>
      <c r="G235">
        <v>1</v>
      </c>
      <c r="H235">
        <f>G235*0.1</f>
        <v>0.1</v>
      </c>
      <c r="J235" s="36">
        <v>49</v>
      </c>
      <c r="K235" s="43">
        <v>13.894721000000001</v>
      </c>
      <c r="L235" s="7" t="s">
        <v>18</v>
      </c>
      <c r="M235" s="37">
        <f t="shared" si="596"/>
        <v>1.551464737417743</v>
      </c>
      <c r="N235" s="40">
        <f t="shared" si="597"/>
        <v>21.557169667757801</v>
      </c>
      <c r="O235" s="87">
        <v>0.60868357663302242</v>
      </c>
      <c r="P235" s="34">
        <v>0.3</v>
      </c>
      <c r="Q235" s="41">
        <f t="shared" si="598"/>
        <v>1.08602531619242</v>
      </c>
      <c r="R235" s="41">
        <f t="shared" si="599"/>
        <v>0.42607850364311567</v>
      </c>
      <c r="S235" s="41">
        <f t="shared" si="602"/>
        <v>0.46543942122532289</v>
      </c>
      <c r="T235" s="41">
        <f t="shared" si="603"/>
        <v>6.46715090032734</v>
      </c>
      <c r="V235" s="11">
        <f t="shared" si="708"/>
        <v>0</v>
      </c>
      <c r="W235" s="11">
        <f t="shared" si="708"/>
        <v>0</v>
      </c>
      <c r="X235" s="11">
        <f t="shared" si="708"/>
        <v>1.551464737417743</v>
      </c>
      <c r="Y235" s="11">
        <f t="shared" si="600"/>
        <v>1.551464737417743</v>
      </c>
      <c r="Z235" s="11">
        <f t="shared" ref="Z235:Z238" si="709">$K$234*Y235</f>
        <v>21.557169667757801</v>
      </c>
      <c r="AD235" s="34">
        <v>0.3</v>
      </c>
      <c r="AE235" s="35">
        <f t="shared" si="604"/>
        <v>0</v>
      </c>
      <c r="AF235" s="35">
        <f t="shared" si="605"/>
        <v>0</v>
      </c>
      <c r="AG235" s="35">
        <f t="shared" si="606"/>
        <v>6.46715090032734</v>
      </c>
      <c r="AH235" s="11">
        <f t="shared" si="607"/>
        <v>6.46715090032734</v>
      </c>
    </row>
    <row r="236" spans="1:34" x14ac:dyDescent="0.3">
      <c r="A236" s="7" t="s">
        <v>16</v>
      </c>
      <c r="B236" s="3"/>
      <c r="C236" s="3"/>
      <c r="D236" s="3">
        <v>0.24633430112639779</v>
      </c>
      <c r="E236" s="3">
        <v>0.24633430112639779</v>
      </c>
      <c r="G236">
        <v>1</v>
      </c>
      <c r="H236">
        <f>G236*0.1</f>
        <v>0.1</v>
      </c>
      <c r="J236" s="36">
        <v>49</v>
      </c>
      <c r="K236" s="43">
        <v>13.894721000000001</v>
      </c>
      <c r="L236" s="7" t="s">
        <v>16</v>
      </c>
      <c r="M236" s="37">
        <f t="shared" si="596"/>
        <v>2.4633430112639778</v>
      </c>
      <c r="N236" s="40">
        <f t="shared" si="597"/>
        <v>34.227463868812833</v>
      </c>
      <c r="O236" s="87">
        <v>0.51050880620834138</v>
      </c>
      <c r="P236" s="34">
        <v>0.3</v>
      </c>
      <c r="Q236" s="41">
        <f t="shared" si="598"/>
        <v>1.7243401078847844</v>
      </c>
      <c r="R236" s="41">
        <f t="shared" si="599"/>
        <v>0.35735616434583894</v>
      </c>
      <c r="S236" s="41">
        <f t="shared" si="602"/>
        <v>0.73900290337919328</v>
      </c>
      <c r="T236" s="41">
        <f t="shared" si="603"/>
        <v>10.268239160643848</v>
      </c>
      <c r="V236" s="11">
        <f t="shared" si="708"/>
        <v>0</v>
      </c>
      <c r="W236" s="11">
        <f t="shared" si="708"/>
        <v>0</v>
      </c>
      <c r="X236" s="11">
        <f t="shared" si="708"/>
        <v>2.4633430112639778</v>
      </c>
      <c r="Y236" s="11">
        <f t="shared" si="600"/>
        <v>2.4633430112639778</v>
      </c>
      <c r="Z236" s="11">
        <f t="shared" si="709"/>
        <v>34.227463868812833</v>
      </c>
      <c r="AD236" s="34">
        <v>0.3</v>
      </c>
      <c r="AE236" s="35">
        <f t="shared" si="604"/>
        <v>0</v>
      </c>
      <c r="AF236" s="35">
        <f t="shared" si="605"/>
        <v>0</v>
      </c>
      <c r="AG236" s="35">
        <f t="shared" si="606"/>
        <v>10.268239160643848</v>
      </c>
      <c r="AH236" s="11">
        <f t="shared" si="607"/>
        <v>10.268239160643848</v>
      </c>
    </row>
    <row r="237" spans="1:34" x14ac:dyDescent="0.3">
      <c r="A237" s="7" t="s">
        <v>14</v>
      </c>
      <c r="B237" s="3"/>
      <c r="C237" s="3"/>
      <c r="D237" s="3">
        <v>1.0913509283311354E-2</v>
      </c>
      <c r="E237" s="3">
        <v>1.0913509283311354E-2</v>
      </c>
      <c r="G237">
        <v>1</v>
      </c>
      <c r="H237">
        <f>G237*0.1</f>
        <v>0.1</v>
      </c>
      <c r="J237" s="36">
        <v>49</v>
      </c>
      <c r="K237" s="43">
        <v>13.894721000000001</v>
      </c>
      <c r="L237" s="7" t="s">
        <v>14</v>
      </c>
      <c r="M237" s="37">
        <f t="shared" si="596"/>
        <v>0.10913509283311353</v>
      </c>
      <c r="N237" s="40">
        <f t="shared" si="597"/>
        <v>1.516401666225212</v>
      </c>
      <c r="O237" s="87">
        <v>5.8904862254808621E-2</v>
      </c>
      <c r="P237" s="34">
        <v>0.3</v>
      </c>
      <c r="Q237" s="41">
        <f t="shared" si="598"/>
        <v>7.6394564983179467E-2</v>
      </c>
      <c r="R237" s="41">
        <f t="shared" si="599"/>
        <v>4.123340357836603E-2</v>
      </c>
      <c r="S237" s="41">
        <f t="shared" si="602"/>
        <v>3.2740527849934059E-2</v>
      </c>
      <c r="T237" s="41">
        <f t="shared" si="603"/>
        <v>0.45492049986756361</v>
      </c>
      <c r="V237" s="11">
        <f t="shared" si="708"/>
        <v>0</v>
      </c>
      <c r="W237" s="11">
        <f t="shared" si="708"/>
        <v>0</v>
      </c>
      <c r="X237" s="11">
        <f t="shared" si="708"/>
        <v>0.10913509283311353</v>
      </c>
      <c r="Y237" s="11">
        <f t="shared" si="600"/>
        <v>0.10913509283311353</v>
      </c>
      <c r="Z237" s="11">
        <f t="shared" si="709"/>
        <v>1.516401666225212</v>
      </c>
      <c r="AD237" s="34">
        <v>0.3</v>
      </c>
      <c r="AE237" s="35">
        <f t="shared" si="604"/>
        <v>0</v>
      </c>
      <c r="AF237" s="35">
        <f t="shared" si="605"/>
        <v>0</v>
      </c>
      <c r="AG237" s="35">
        <f t="shared" si="606"/>
        <v>0.45492049986756361</v>
      </c>
      <c r="AH237" s="11">
        <f t="shared" si="607"/>
        <v>0.45492049986756361</v>
      </c>
    </row>
    <row r="238" spans="1:34" x14ac:dyDescent="0.3">
      <c r="A238" s="7" t="s">
        <v>12</v>
      </c>
      <c r="B238" s="3">
        <v>0.59204841966099908</v>
      </c>
      <c r="C238" s="3"/>
      <c r="D238" s="3">
        <v>0.21968546609486023</v>
      </c>
      <c r="E238" s="3">
        <v>0.81173388575585936</v>
      </c>
      <c r="G238">
        <v>1</v>
      </c>
      <c r="H238">
        <f>G238*0.1</f>
        <v>0.1</v>
      </c>
      <c r="J238" s="36">
        <v>49</v>
      </c>
      <c r="K238" s="43">
        <v>13.894721000000001</v>
      </c>
      <c r="L238" s="7" t="s">
        <v>12</v>
      </c>
      <c r="M238" s="37">
        <f t="shared" si="596"/>
        <v>8.1173388575585932</v>
      </c>
      <c r="N238" s="40">
        <f t="shared" si="597"/>
        <v>112.7881586882354</v>
      </c>
      <c r="O238" s="87">
        <v>2.7292586178061327</v>
      </c>
      <c r="P238" s="34">
        <v>0.3</v>
      </c>
      <c r="Q238" s="41">
        <f t="shared" si="598"/>
        <v>5.6821372002910149</v>
      </c>
      <c r="R238" s="41">
        <f t="shared" si="599"/>
        <v>1.9104810324642927</v>
      </c>
      <c r="S238" s="41">
        <f t="shared" si="602"/>
        <v>2.4352016572675779</v>
      </c>
      <c r="T238" s="41">
        <f t="shared" si="603"/>
        <v>33.836447606470621</v>
      </c>
      <c r="V238" s="11">
        <f t="shared" si="708"/>
        <v>5.9204841966099906</v>
      </c>
      <c r="W238" s="11">
        <f t="shared" si="708"/>
        <v>0</v>
      </c>
      <c r="X238" s="11">
        <f t="shared" si="708"/>
        <v>2.1968546609486022</v>
      </c>
      <c r="Y238" s="11">
        <f t="shared" si="600"/>
        <v>8.1173388575585932</v>
      </c>
      <c r="Z238" s="11">
        <f t="shared" si="709"/>
        <v>112.7881586882354</v>
      </c>
      <c r="AD238" s="34">
        <v>0.3</v>
      </c>
      <c r="AE238" s="35">
        <f t="shared" si="604"/>
        <v>24.679042829041489</v>
      </c>
      <c r="AF238" s="35">
        <f t="shared" si="605"/>
        <v>0</v>
      </c>
      <c r="AG238" s="35">
        <f t="shared" si="606"/>
        <v>9.157404777429127</v>
      </c>
      <c r="AH238" s="11">
        <f t="shared" si="607"/>
        <v>33.836447606470614</v>
      </c>
    </row>
    <row r="239" spans="1:34" x14ac:dyDescent="0.3">
      <c r="A239" s="6">
        <v>50</v>
      </c>
      <c r="B239" s="3">
        <v>0.63809495409757244</v>
      </c>
      <c r="C239" s="3"/>
      <c r="D239" s="3">
        <v>2.1148493445891252</v>
      </c>
      <c r="E239" s="3">
        <v>2.7529442986866974</v>
      </c>
      <c r="J239" s="36"/>
      <c r="K239" s="38"/>
      <c r="L239" s="27">
        <v>50</v>
      </c>
      <c r="M239" s="46">
        <f>SUM(M234:M238)</f>
        <v>13.548345815783236</v>
      </c>
      <c r="N239" s="46">
        <f t="shared" ref="N239:T239" si="710">SUM(N234:N238)</f>
        <v>188.25048512182548</v>
      </c>
      <c r="O239" s="88">
        <f t="shared" si="710"/>
        <v>4.3393248527709023</v>
      </c>
      <c r="P239" s="46"/>
      <c r="Q239" s="46">
        <f t="shared" si="710"/>
        <v>9.4838420710482652</v>
      </c>
      <c r="R239" s="46">
        <f t="shared" si="710"/>
        <v>3.0375273969396313</v>
      </c>
      <c r="S239" s="46">
        <f t="shared" si="710"/>
        <v>4.0645037447349708</v>
      </c>
      <c r="T239" s="46">
        <f t="shared" si="710"/>
        <v>56.475145536547636</v>
      </c>
      <c r="U239" s="46">
        <f t="shared" ref="U239" si="711">SUM(U234:U238)</f>
        <v>0</v>
      </c>
      <c r="V239" s="46">
        <f t="shared" ref="V239" si="712">SUM(V234:V238)</f>
        <v>5.9204841966099906</v>
      </c>
      <c r="W239" s="46">
        <f t="shared" ref="W239" si="713">SUM(W234:W238)</f>
        <v>0</v>
      </c>
      <c r="X239" s="46">
        <f t="shared" ref="X239" si="714">SUM(X234:X238)</f>
        <v>7.6278616191732453</v>
      </c>
      <c r="Y239" s="46">
        <f t="shared" ref="Y239" si="715">SUM(Y234:Y238)</f>
        <v>13.548345815783236</v>
      </c>
      <c r="Z239" s="46">
        <f t="shared" ref="Z239" si="716">SUM(Z234:Z238)</f>
        <v>188.25048512182548</v>
      </c>
      <c r="AA239" s="46">
        <f t="shared" ref="AA239" si="717">SUM(AA234:AA238)</f>
        <v>0</v>
      </c>
      <c r="AB239" s="46">
        <f t="shared" ref="AB239" si="718">SUM(AB234:AB238)</f>
        <v>0</v>
      </c>
      <c r="AC239" s="46">
        <f t="shared" ref="AC239" si="719">SUM(AC234:AC238)</f>
        <v>0</v>
      </c>
      <c r="AD239" s="46">
        <f t="shared" ref="AD239" si="720">SUM(AD234:AD238)</f>
        <v>1.5</v>
      </c>
      <c r="AE239" s="46">
        <f t="shared" ref="AE239" si="721">SUM(AE234:AE238)</f>
        <v>24.679042829041489</v>
      </c>
      <c r="AF239" s="46">
        <f t="shared" ref="AF239" si="722">SUM(AF234:AF238)</f>
        <v>0</v>
      </c>
      <c r="AG239" s="46">
        <f t="shared" ref="AG239" si="723">SUM(AG234:AG238)</f>
        <v>31.796102707506144</v>
      </c>
      <c r="AH239" s="46">
        <f t="shared" ref="AH239" si="724">SUM(AH234:AH238)</f>
        <v>56.475145536547629</v>
      </c>
    </row>
    <row r="240" spans="1:34" x14ac:dyDescent="0.3">
      <c r="A240" s="7" t="s">
        <v>15</v>
      </c>
      <c r="B240" s="3"/>
      <c r="C240" s="3"/>
      <c r="D240" s="3">
        <v>0.25777498691419115</v>
      </c>
      <c r="E240" s="3">
        <v>0.25777498691419115</v>
      </c>
      <c r="G240">
        <v>2</v>
      </c>
      <c r="H240">
        <f>G240*0.1</f>
        <v>0.2</v>
      </c>
      <c r="J240" s="36">
        <v>50</v>
      </c>
      <c r="K240" s="43">
        <v>13.054057</v>
      </c>
      <c r="L240" s="7" t="s">
        <v>15</v>
      </c>
      <c r="M240" s="37">
        <f t="shared" si="596"/>
        <v>1.2888749345709556</v>
      </c>
      <c r="N240" s="40">
        <f t="shared" si="597"/>
        <v>16.825046861760526</v>
      </c>
      <c r="O240" s="87">
        <v>0.42215151282612845</v>
      </c>
      <c r="P240" s="34">
        <v>0.3</v>
      </c>
      <c r="Q240" s="41">
        <f t="shared" si="598"/>
        <v>0.90221245419966889</v>
      </c>
      <c r="R240" s="41">
        <f t="shared" si="599"/>
        <v>0.29550605897828991</v>
      </c>
      <c r="S240" s="41">
        <f t="shared" si="602"/>
        <v>0.38666248037128664</v>
      </c>
      <c r="T240" s="41">
        <f t="shared" si="603"/>
        <v>5.047514058528157</v>
      </c>
      <c r="V240" s="11">
        <f t="shared" ref="V240:X244" si="725">B240/$H240</f>
        <v>0</v>
      </c>
      <c r="W240" s="11">
        <f t="shared" si="725"/>
        <v>0</v>
      </c>
      <c r="X240" s="11">
        <f t="shared" si="725"/>
        <v>1.2888749345709556</v>
      </c>
      <c r="Y240" s="11">
        <f t="shared" si="600"/>
        <v>1.2888749345709556</v>
      </c>
      <c r="Z240" s="11">
        <f>$K$240*Y240</f>
        <v>16.825046861760526</v>
      </c>
      <c r="AD240" s="34">
        <v>0.3</v>
      </c>
      <c r="AE240" s="35">
        <f t="shared" si="604"/>
        <v>0</v>
      </c>
      <c r="AF240" s="35">
        <f t="shared" si="605"/>
        <v>0</v>
      </c>
      <c r="AG240" s="35">
        <f t="shared" si="606"/>
        <v>5.047514058528157</v>
      </c>
      <c r="AH240" s="11">
        <f t="shared" si="607"/>
        <v>5.047514058528157</v>
      </c>
    </row>
    <row r="241" spans="1:34" x14ac:dyDescent="0.3">
      <c r="A241" s="7" t="s">
        <v>18</v>
      </c>
      <c r="B241" s="3"/>
      <c r="C241" s="3"/>
      <c r="D241" s="3">
        <v>0.50376524788960431</v>
      </c>
      <c r="E241" s="3">
        <v>0.50376524788960431</v>
      </c>
      <c r="G241">
        <v>2</v>
      </c>
      <c r="H241">
        <f>G241*0.1</f>
        <v>0.2</v>
      </c>
      <c r="J241" s="36">
        <v>50</v>
      </c>
      <c r="K241" s="43">
        <v>13.054057</v>
      </c>
      <c r="L241" s="7" t="s">
        <v>18</v>
      </c>
      <c r="M241" s="37">
        <f t="shared" si="596"/>
        <v>2.5188262394480212</v>
      </c>
      <c r="N241" s="40">
        <f t="shared" si="597"/>
        <v>32.88090130285012</v>
      </c>
      <c r="O241" s="87">
        <v>0.87375545677966138</v>
      </c>
      <c r="P241" s="34">
        <v>0.3</v>
      </c>
      <c r="Q241" s="41">
        <f t="shared" si="598"/>
        <v>1.7631783676136148</v>
      </c>
      <c r="R241" s="41">
        <f t="shared" si="599"/>
        <v>0.61162881974576289</v>
      </c>
      <c r="S241" s="41">
        <f t="shared" si="602"/>
        <v>0.75564787183440629</v>
      </c>
      <c r="T241" s="41">
        <f t="shared" si="603"/>
        <v>9.8642703908550349</v>
      </c>
      <c r="V241" s="11">
        <f t="shared" si="725"/>
        <v>0</v>
      </c>
      <c r="W241" s="11">
        <f t="shared" si="725"/>
        <v>0</v>
      </c>
      <c r="X241" s="11">
        <f t="shared" si="725"/>
        <v>2.5188262394480212</v>
      </c>
      <c r="Y241" s="11">
        <f t="shared" si="600"/>
        <v>2.5188262394480212</v>
      </c>
      <c r="Z241" s="11">
        <f t="shared" ref="Z241:Z244" si="726">$K$240*Y241</f>
        <v>32.88090130285012</v>
      </c>
      <c r="AD241" s="34">
        <v>0.3</v>
      </c>
      <c r="AE241" s="35">
        <f t="shared" si="604"/>
        <v>0</v>
      </c>
      <c r="AF241" s="35">
        <f t="shared" si="605"/>
        <v>0</v>
      </c>
      <c r="AG241" s="35">
        <f t="shared" si="606"/>
        <v>9.8642703908550349</v>
      </c>
      <c r="AH241" s="11">
        <f t="shared" si="607"/>
        <v>9.8642703908550349</v>
      </c>
    </row>
    <row r="242" spans="1:34" x14ac:dyDescent="0.3">
      <c r="A242" s="7" t="s">
        <v>16</v>
      </c>
      <c r="B242" s="3"/>
      <c r="C242" s="3"/>
      <c r="D242" s="3">
        <v>0.34402199662002658</v>
      </c>
      <c r="E242" s="3">
        <v>0.34402199662002658</v>
      </c>
      <c r="G242">
        <v>2</v>
      </c>
      <c r="H242">
        <f>G242*0.1</f>
        <v>0.2</v>
      </c>
      <c r="J242" s="36">
        <v>50</v>
      </c>
      <c r="K242" s="43">
        <v>13.054057</v>
      </c>
      <c r="L242" s="7" t="s">
        <v>16</v>
      </c>
      <c r="M242" s="37">
        <f t="shared" si="596"/>
        <v>1.7201099831001327</v>
      </c>
      <c r="N242" s="40">
        <f t="shared" si="597"/>
        <v>22.45441376565817</v>
      </c>
      <c r="O242" s="87">
        <v>0.34361169648638362</v>
      </c>
      <c r="P242" s="34">
        <v>0.3</v>
      </c>
      <c r="Q242" s="41">
        <f t="shared" si="598"/>
        <v>1.2040769881700928</v>
      </c>
      <c r="R242" s="41">
        <f t="shared" si="599"/>
        <v>0.24052818754046851</v>
      </c>
      <c r="S242" s="41">
        <f t="shared" si="602"/>
        <v>0.51603299493003985</v>
      </c>
      <c r="T242" s="41">
        <f t="shared" si="603"/>
        <v>6.7363241296974516</v>
      </c>
      <c r="V242" s="11">
        <f t="shared" si="725"/>
        <v>0</v>
      </c>
      <c r="W242" s="11">
        <f t="shared" si="725"/>
        <v>0</v>
      </c>
      <c r="X242" s="11">
        <f t="shared" si="725"/>
        <v>1.7201099831001327</v>
      </c>
      <c r="Y242" s="11">
        <f t="shared" si="600"/>
        <v>1.7201099831001327</v>
      </c>
      <c r="Z242" s="11">
        <f t="shared" si="726"/>
        <v>22.45441376565817</v>
      </c>
      <c r="AD242" s="34">
        <v>0.3</v>
      </c>
      <c r="AE242" s="35">
        <f t="shared" si="604"/>
        <v>0</v>
      </c>
      <c r="AF242" s="35">
        <f t="shared" si="605"/>
        <v>0</v>
      </c>
      <c r="AG242" s="35">
        <f t="shared" si="606"/>
        <v>6.7363241296974516</v>
      </c>
      <c r="AH242" s="11">
        <f t="shared" si="607"/>
        <v>6.7363241296974516</v>
      </c>
    </row>
    <row r="243" spans="1:34" x14ac:dyDescent="0.3">
      <c r="A243" s="7" t="s">
        <v>14</v>
      </c>
      <c r="B243" s="3"/>
      <c r="C243" s="3"/>
      <c r="D243" s="3">
        <v>2.1827018566622704E-2</v>
      </c>
      <c r="E243" s="3">
        <v>2.1827018566622704E-2</v>
      </c>
      <c r="G243">
        <v>2</v>
      </c>
      <c r="H243">
        <f>G243*0.1</f>
        <v>0.2</v>
      </c>
      <c r="J243" s="36">
        <v>50</v>
      </c>
      <c r="K243" s="43">
        <v>13.054057</v>
      </c>
      <c r="L243" s="7" t="s">
        <v>14</v>
      </c>
      <c r="M243" s="37">
        <f t="shared" si="596"/>
        <v>0.10913509283311351</v>
      </c>
      <c r="N243" s="40">
        <f t="shared" si="597"/>
        <v>1.4246557225437553</v>
      </c>
      <c r="O243" s="87">
        <v>5.8904862254808614E-2</v>
      </c>
      <c r="P243" s="34">
        <v>0.3</v>
      </c>
      <c r="Q243" s="41">
        <f t="shared" si="598"/>
        <v>7.6394564983179453E-2</v>
      </c>
      <c r="R243" s="41">
        <f t="shared" si="599"/>
        <v>4.123340357836603E-2</v>
      </c>
      <c r="S243" s="41">
        <f t="shared" si="602"/>
        <v>3.2740527849934052E-2</v>
      </c>
      <c r="T243" s="41">
        <f t="shared" si="603"/>
        <v>0.42739671676312657</v>
      </c>
      <c r="V243" s="11">
        <f t="shared" si="725"/>
        <v>0</v>
      </c>
      <c r="W243" s="11">
        <f t="shared" si="725"/>
        <v>0</v>
      </c>
      <c r="X243" s="11">
        <f t="shared" si="725"/>
        <v>0.10913509283311351</v>
      </c>
      <c r="Y243" s="11">
        <f t="shared" si="600"/>
        <v>0.10913509283311351</v>
      </c>
      <c r="Z243" s="11">
        <f t="shared" si="726"/>
        <v>1.4246557225437553</v>
      </c>
      <c r="AD243" s="34">
        <v>0.3</v>
      </c>
      <c r="AE243" s="35">
        <f t="shared" si="604"/>
        <v>0</v>
      </c>
      <c r="AF243" s="35">
        <f t="shared" si="605"/>
        <v>0</v>
      </c>
      <c r="AG243" s="35">
        <f t="shared" si="606"/>
        <v>0.42739671676312657</v>
      </c>
      <c r="AH243" s="11">
        <f t="shared" si="607"/>
        <v>0.42739671676312657</v>
      </c>
    </row>
    <row r="244" spans="1:34" x14ac:dyDescent="0.3">
      <c r="A244" s="7" t="s">
        <v>12</v>
      </c>
      <c r="B244" s="3">
        <v>0.63809495409757244</v>
      </c>
      <c r="C244" s="3"/>
      <c r="D244" s="3">
        <v>0.98746009459868034</v>
      </c>
      <c r="E244" s="3">
        <v>1.6255550486962527</v>
      </c>
      <c r="G244">
        <v>2</v>
      </c>
      <c r="H244">
        <f>G244*0.1</f>
        <v>0.2</v>
      </c>
      <c r="J244" s="36">
        <v>50</v>
      </c>
      <c r="K244" s="43">
        <v>13.054057</v>
      </c>
      <c r="L244" s="7" t="s">
        <v>12</v>
      </c>
      <c r="M244" s="37">
        <f t="shared" si="596"/>
        <v>8.1277752434812633</v>
      </c>
      <c r="N244" s="40">
        <f t="shared" si="597"/>
        <v>106.10044131159329</v>
      </c>
      <c r="O244" s="87">
        <v>2.7587110489335367</v>
      </c>
      <c r="P244" s="34">
        <v>0.3</v>
      </c>
      <c r="Q244" s="41">
        <f t="shared" si="598"/>
        <v>5.6894426704368843</v>
      </c>
      <c r="R244" s="41">
        <f t="shared" si="599"/>
        <v>1.9310977342534756</v>
      </c>
      <c r="S244" s="41">
        <f t="shared" si="602"/>
        <v>2.438332573044379</v>
      </c>
      <c r="T244" s="41">
        <f t="shared" si="603"/>
        <v>31.830132393477989</v>
      </c>
      <c r="V244" s="11">
        <f t="shared" si="725"/>
        <v>3.190474770487862</v>
      </c>
      <c r="W244" s="11">
        <f t="shared" si="725"/>
        <v>0</v>
      </c>
      <c r="X244" s="11">
        <f t="shared" si="725"/>
        <v>4.9373004729934014</v>
      </c>
      <c r="Y244" s="11">
        <f t="shared" si="600"/>
        <v>8.1277752434812633</v>
      </c>
      <c r="Z244" s="11">
        <f t="shared" si="726"/>
        <v>106.10044131159329</v>
      </c>
      <c r="AD244" s="34">
        <v>0.3</v>
      </c>
      <c r="AE244" s="35">
        <f t="shared" si="604"/>
        <v>12.49459185330314</v>
      </c>
      <c r="AF244" s="35">
        <f t="shared" si="605"/>
        <v>0</v>
      </c>
      <c r="AG244" s="35">
        <f t="shared" si="606"/>
        <v>19.335540540174847</v>
      </c>
      <c r="AH244" s="11">
        <f t="shared" si="607"/>
        <v>31.830132393477989</v>
      </c>
    </row>
    <row r="245" spans="1:34" x14ac:dyDescent="0.3">
      <c r="A245" s="6">
        <v>51</v>
      </c>
      <c r="B245" s="3">
        <v>0.59204841966099908</v>
      </c>
      <c r="C245" s="3"/>
      <c r="D245" s="3">
        <v>0.76202670601519495</v>
      </c>
      <c r="E245" s="3">
        <v>1.354075125676194</v>
      </c>
      <c r="J245" s="36"/>
      <c r="K245" s="38"/>
      <c r="L245" s="27">
        <v>51</v>
      </c>
      <c r="M245" s="46">
        <f>SUM(M240:M244)</f>
        <v>13.764721493433488</v>
      </c>
      <c r="N245" s="46">
        <f t="shared" ref="N245:T245" si="727">SUM(N240:N244)</f>
        <v>179.68545896440588</v>
      </c>
      <c r="O245" s="88">
        <f t="shared" si="727"/>
        <v>4.4571345772805184</v>
      </c>
      <c r="P245" s="46"/>
      <c r="Q245" s="46">
        <f t="shared" si="727"/>
        <v>9.6353050454034399</v>
      </c>
      <c r="R245" s="46">
        <f t="shared" si="727"/>
        <v>3.1199942040963631</v>
      </c>
      <c r="S245" s="46">
        <f t="shared" si="727"/>
        <v>4.1294164480300459</v>
      </c>
      <c r="T245" s="46">
        <f t="shared" si="727"/>
        <v>53.905637689321757</v>
      </c>
      <c r="U245" s="46">
        <f t="shared" ref="U245" si="728">SUM(U240:U244)</f>
        <v>0</v>
      </c>
      <c r="V245" s="46">
        <f t="shared" ref="V245" si="729">SUM(V240:V244)</f>
        <v>3.190474770487862</v>
      </c>
      <c r="W245" s="46">
        <f t="shared" ref="W245" si="730">SUM(W240:W244)</f>
        <v>0</v>
      </c>
      <c r="X245" s="46">
        <f t="shared" ref="X245" si="731">SUM(X240:X244)</f>
        <v>10.574246722945624</v>
      </c>
      <c r="Y245" s="46">
        <f t="shared" ref="Y245" si="732">SUM(Y240:Y244)</f>
        <v>13.764721493433488</v>
      </c>
      <c r="Z245" s="46">
        <f t="shared" ref="Z245" si="733">SUM(Z240:Z244)</f>
        <v>179.68545896440588</v>
      </c>
      <c r="AA245" s="46">
        <f t="shared" ref="AA245" si="734">SUM(AA240:AA244)</f>
        <v>0</v>
      </c>
      <c r="AB245" s="46">
        <f t="shared" ref="AB245" si="735">SUM(AB240:AB244)</f>
        <v>0</v>
      </c>
      <c r="AC245" s="46">
        <f t="shared" ref="AC245" si="736">SUM(AC240:AC244)</f>
        <v>0</v>
      </c>
      <c r="AD245" s="46">
        <f t="shared" ref="AD245" si="737">SUM(AD240:AD244)</f>
        <v>1.5</v>
      </c>
      <c r="AE245" s="46">
        <f t="shared" ref="AE245" si="738">SUM(AE240:AE244)</f>
        <v>12.49459185330314</v>
      </c>
      <c r="AF245" s="46">
        <f t="shared" ref="AF245" si="739">SUM(AF240:AF244)</f>
        <v>0</v>
      </c>
      <c r="AG245" s="46">
        <f t="shared" ref="AG245" si="740">SUM(AG240:AG244)</f>
        <v>41.411045836018616</v>
      </c>
      <c r="AH245" s="46">
        <f t="shared" ref="AH245" si="741">SUM(AH240:AH244)</f>
        <v>53.905637689321757</v>
      </c>
    </row>
    <row r="246" spans="1:34" x14ac:dyDescent="0.3">
      <c r="A246" s="7" t="s">
        <v>15</v>
      </c>
      <c r="B246" s="3"/>
      <c r="C246" s="3"/>
      <c r="D246" s="3">
        <v>0.12706857524321033</v>
      </c>
      <c r="E246" s="3">
        <v>0.12706857524321033</v>
      </c>
      <c r="G246">
        <v>1</v>
      </c>
      <c r="H246">
        <f>G246*0.1</f>
        <v>0.1</v>
      </c>
      <c r="J246" s="36">
        <v>51</v>
      </c>
      <c r="K246" s="43">
        <v>14.099213000000001</v>
      </c>
      <c r="L246" s="7" t="s">
        <v>15</v>
      </c>
      <c r="M246" s="37">
        <f t="shared" si="596"/>
        <v>1.2706857524321031</v>
      </c>
      <c r="N246" s="40">
        <f t="shared" si="597"/>
        <v>17.91566907960549</v>
      </c>
      <c r="O246" s="87">
        <v>0.41233403578366035</v>
      </c>
      <c r="P246" s="34">
        <v>0.3</v>
      </c>
      <c r="Q246" s="41">
        <f t="shared" si="598"/>
        <v>0.88948002670247217</v>
      </c>
      <c r="R246" s="41">
        <f t="shared" si="599"/>
        <v>0.28863382504856222</v>
      </c>
      <c r="S246" s="41">
        <f t="shared" si="602"/>
        <v>0.38120572572963091</v>
      </c>
      <c r="T246" s="41">
        <f t="shared" si="603"/>
        <v>5.3747007238816469</v>
      </c>
      <c r="V246" s="11">
        <f t="shared" ref="V246:X250" si="742">B246/$H246</f>
        <v>0</v>
      </c>
      <c r="W246" s="11">
        <f t="shared" si="742"/>
        <v>0</v>
      </c>
      <c r="X246" s="11">
        <f t="shared" si="742"/>
        <v>1.2706857524321031</v>
      </c>
      <c r="Y246" s="11">
        <f t="shared" si="600"/>
        <v>1.2706857524321031</v>
      </c>
      <c r="Z246" s="11">
        <f>$K$246*Y246</f>
        <v>17.91566907960549</v>
      </c>
      <c r="AD246" s="34">
        <v>0.3</v>
      </c>
      <c r="AE246" s="35">
        <f t="shared" si="604"/>
        <v>0</v>
      </c>
      <c r="AF246" s="35">
        <f t="shared" si="605"/>
        <v>0</v>
      </c>
      <c r="AG246" s="35">
        <f t="shared" si="606"/>
        <v>5.3747007238816469</v>
      </c>
      <c r="AH246" s="11">
        <f t="shared" si="607"/>
        <v>5.3747007238816469</v>
      </c>
    </row>
    <row r="247" spans="1:34" x14ac:dyDescent="0.3">
      <c r="A247" s="7" t="s">
        <v>18</v>
      </c>
      <c r="B247" s="3"/>
      <c r="C247" s="3"/>
      <c r="D247" s="3">
        <v>0.13880024642454097</v>
      </c>
      <c r="E247" s="3">
        <v>0.13880024642454097</v>
      </c>
      <c r="G247">
        <v>1</v>
      </c>
      <c r="H247">
        <f>G247*0.1</f>
        <v>0.1</v>
      </c>
      <c r="J247" s="36">
        <v>51</v>
      </c>
      <c r="K247" s="43">
        <v>14.099213000000001</v>
      </c>
      <c r="L247" s="7" t="s">
        <v>18</v>
      </c>
      <c r="M247" s="37">
        <f t="shared" si="596"/>
        <v>1.3880024642454096</v>
      </c>
      <c r="N247" s="40">
        <f t="shared" si="597"/>
        <v>19.569742387920915</v>
      </c>
      <c r="O247" s="87">
        <v>0.51050880620834138</v>
      </c>
      <c r="P247" s="34">
        <v>0.3</v>
      </c>
      <c r="Q247" s="41">
        <f t="shared" si="598"/>
        <v>0.97160172497178665</v>
      </c>
      <c r="R247" s="41">
        <f t="shared" si="599"/>
        <v>0.35735616434583894</v>
      </c>
      <c r="S247" s="41">
        <f t="shared" si="602"/>
        <v>0.41640073927362287</v>
      </c>
      <c r="T247" s="41">
        <f t="shared" si="603"/>
        <v>5.8709227163762741</v>
      </c>
      <c r="V247" s="11">
        <f t="shared" si="742"/>
        <v>0</v>
      </c>
      <c r="W247" s="11">
        <f t="shared" si="742"/>
        <v>0</v>
      </c>
      <c r="X247" s="11">
        <f t="shared" si="742"/>
        <v>1.3880024642454096</v>
      </c>
      <c r="Y247" s="11">
        <f t="shared" si="600"/>
        <v>1.3880024642454096</v>
      </c>
      <c r="Z247" s="11">
        <f t="shared" ref="Z247:Z250" si="743">$K$246*Y247</f>
        <v>19.569742387920915</v>
      </c>
      <c r="AD247" s="34">
        <v>0.3</v>
      </c>
      <c r="AE247" s="35">
        <f t="shared" si="604"/>
        <v>0</v>
      </c>
      <c r="AF247" s="35">
        <f t="shared" si="605"/>
        <v>0</v>
      </c>
      <c r="AG247" s="35">
        <f t="shared" si="606"/>
        <v>5.8709227163762741</v>
      </c>
      <c r="AH247" s="11">
        <f t="shared" si="607"/>
        <v>5.8709227163762741</v>
      </c>
    </row>
    <row r="248" spans="1:34" x14ac:dyDescent="0.3">
      <c r="A248" s="7" t="s">
        <v>16</v>
      </c>
      <c r="B248" s="3"/>
      <c r="C248" s="3"/>
      <c r="D248" s="3">
        <v>0.34402199662002664</v>
      </c>
      <c r="E248" s="3">
        <v>0.34402199662002664</v>
      </c>
      <c r="G248">
        <v>1</v>
      </c>
      <c r="H248">
        <f>G248*0.1</f>
        <v>0.1</v>
      </c>
      <c r="J248" s="36">
        <v>51</v>
      </c>
      <c r="K248" s="43">
        <v>14.099213000000001</v>
      </c>
      <c r="L248" s="7" t="s">
        <v>16</v>
      </c>
      <c r="M248" s="37">
        <f t="shared" si="596"/>
        <v>3.4402199662002664</v>
      </c>
      <c r="N248" s="40">
        <f t="shared" si="597"/>
        <v>48.504394070310362</v>
      </c>
      <c r="O248" s="87">
        <v>0.68722339297276724</v>
      </c>
      <c r="P248" s="34">
        <v>0.3</v>
      </c>
      <c r="Q248" s="41">
        <f t="shared" si="598"/>
        <v>2.4081539763401865</v>
      </c>
      <c r="R248" s="41">
        <f t="shared" si="599"/>
        <v>0.48105637508093702</v>
      </c>
      <c r="S248" s="41">
        <f t="shared" si="602"/>
        <v>1.0320659898600799</v>
      </c>
      <c r="T248" s="41">
        <f t="shared" si="603"/>
        <v>14.551318221093108</v>
      </c>
      <c r="V248" s="11">
        <f t="shared" si="742"/>
        <v>0</v>
      </c>
      <c r="W248" s="11">
        <f t="shared" si="742"/>
        <v>0</v>
      </c>
      <c r="X248" s="11">
        <f t="shared" si="742"/>
        <v>3.4402199662002664</v>
      </c>
      <c r="Y248" s="11">
        <f t="shared" si="600"/>
        <v>3.4402199662002664</v>
      </c>
      <c r="Z248" s="11">
        <f t="shared" si="743"/>
        <v>48.504394070310362</v>
      </c>
      <c r="AD248" s="34">
        <v>0.3</v>
      </c>
      <c r="AE248" s="35">
        <f t="shared" si="604"/>
        <v>0</v>
      </c>
      <c r="AF248" s="35">
        <f t="shared" si="605"/>
        <v>0</v>
      </c>
      <c r="AG248" s="35">
        <f t="shared" si="606"/>
        <v>14.551318221093108</v>
      </c>
      <c r="AH248" s="11">
        <f t="shared" si="607"/>
        <v>14.551318221093108</v>
      </c>
    </row>
    <row r="249" spans="1:34" x14ac:dyDescent="0.3">
      <c r="A249" s="7" t="s">
        <v>14</v>
      </c>
      <c r="B249" s="3"/>
      <c r="C249" s="3"/>
      <c r="D249" s="3">
        <v>1.8189182138852254E-2</v>
      </c>
      <c r="E249" s="3">
        <v>1.8189182138852254E-2</v>
      </c>
      <c r="G249">
        <v>1</v>
      </c>
      <c r="H249">
        <f>G249*0.1</f>
        <v>0.1</v>
      </c>
      <c r="J249" s="36">
        <v>51</v>
      </c>
      <c r="K249" s="43">
        <v>14.099213000000001</v>
      </c>
      <c r="L249" s="7" t="s">
        <v>14</v>
      </c>
      <c r="M249" s="37">
        <f t="shared" si="596"/>
        <v>0.18189182138852253</v>
      </c>
      <c r="N249" s="40">
        <f t="shared" si="597"/>
        <v>2.5645315327147351</v>
      </c>
      <c r="O249" s="87">
        <v>9.8174770424681035E-2</v>
      </c>
      <c r="P249" s="34">
        <v>0.3</v>
      </c>
      <c r="Q249" s="41">
        <f t="shared" si="598"/>
        <v>0.12732427497196577</v>
      </c>
      <c r="R249" s="41">
        <f t="shared" si="599"/>
        <v>6.8722339297276724E-2</v>
      </c>
      <c r="S249" s="41">
        <f t="shared" si="602"/>
        <v>5.4567546416556756E-2</v>
      </c>
      <c r="T249" s="41">
        <f t="shared" si="603"/>
        <v>0.76935945981442044</v>
      </c>
      <c r="V249" s="11">
        <f t="shared" si="742"/>
        <v>0</v>
      </c>
      <c r="W249" s="11">
        <f t="shared" si="742"/>
        <v>0</v>
      </c>
      <c r="X249" s="11">
        <f t="shared" si="742"/>
        <v>0.18189182138852253</v>
      </c>
      <c r="Y249" s="11">
        <f t="shared" si="600"/>
        <v>0.18189182138852253</v>
      </c>
      <c r="Z249" s="11">
        <f t="shared" si="743"/>
        <v>2.5645315327147351</v>
      </c>
      <c r="AD249" s="34">
        <v>0.3</v>
      </c>
      <c r="AE249" s="35">
        <f t="shared" si="604"/>
        <v>0</v>
      </c>
      <c r="AF249" s="35">
        <f t="shared" si="605"/>
        <v>0</v>
      </c>
      <c r="AG249" s="35">
        <f t="shared" si="606"/>
        <v>0.76935945981442044</v>
      </c>
      <c r="AH249" s="11">
        <f t="shared" si="607"/>
        <v>0.76935945981442044</v>
      </c>
    </row>
    <row r="250" spans="1:34" x14ac:dyDescent="0.3">
      <c r="A250" s="7" t="s">
        <v>12</v>
      </c>
      <c r="B250" s="3">
        <v>0.59204841966099908</v>
      </c>
      <c r="C250" s="3"/>
      <c r="D250" s="3">
        <v>0.13394670558856481</v>
      </c>
      <c r="E250" s="3">
        <v>0.72599512524956389</v>
      </c>
      <c r="G250">
        <v>1</v>
      </c>
      <c r="H250">
        <f>G250*0.1</f>
        <v>0.1</v>
      </c>
      <c r="J250" s="36">
        <v>51</v>
      </c>
      <c r="K250" s="43">
        <v>14.099213000000001</v>
      </c>
      <c r="L250" s="7" t="s">
        <v>12</v>
      </c>
      <c r="M250" s="37">
        <f t="shared" si="596"/>
        <v>7.2599512524956387</v>
      </c>
      <c r="N250" s="40">
        <f t="shared" si="597"/>
        <v>102.35959907855279</v>
      </c>
      <c r="O250" s="87">
        <v>2.4740042147019614</v>
      </c>
      <c r="P250" s="34">
        <v>0.3</v>
      </c>
      <c r="Q250" s="41">
        <f t="shared" si="598"/>
        <v>5.0819658767469464</v>
      </c>
      <c r="R250" s="41">
        <f t="shared" si="599"/>
        <v>1.731802950291373</v>
      </c>
      <c r="S250" s="41">
        <f t="shared" si="602"/>
        <v>2.1779853757486913</v>
      </c>
      <c r="T250" s="41">
        <f t="shared" si="603"/>
        <v>30.707879723565835</v>
      </c>
      <c r="V250" s="11">
        <f t="shared" si="742"/>
        <v>5.9204841966099906</v>
      </c>
      <c r="W250" s="11">
        <f t="shared" si="742"/>
        <v>0</v>
      </c>
      <c r="X250" s="11">
        <f t="shared" si="742"/>
        <v>1.3394670558856481</v>
      </c>
      <c r="Y250" s="11">
        <f t="shared" si="600"/>
        <v>7.2599512524956387</v>
      </c>
      <c r="Z250" s="11">
        <f t="shared" si="743"/>
        <v>102.35959907855279</v>
      </c>
      <c r="AD250" s="34">
        <v>0.3</v>
      </c>
      <c r="AE250" s="35">
        <f t="shared" si="604"/>
        <v>25.042250325341442</v>
      </c>
      <c r="AF250" s="35">
        <f t="shared" si="605"/>
        <v>0</v>
      </c>
      <c r="AG250" s="35">
        <f t="shared" si="606"/>
        <v>5.6656293982243966</v>
      </c>
      <c r="AH250" s="11">
        <f t="shared" si="607"/>
        <v>30.707879723565839</v>
      </c>
    </row>
    <row r="251" spans="1:34" x14ac:dyDescent="0.3">
      <c r="A251" s="6">
        <v>52</v>
      </c>
      <c r="B251" s="3">
        <v>0.63809495409757244</v>
      </c>
      <c r="C251" s="3"/>
      <c r="D251" s="3">
        <v>0.95880235045957474</v>
      </c>
      <c r="E251" s="3">
        <v>1.5968973045571473</v>
      </c>
      <c r="J251" s="36"/>
      <c r="K251" s="38"/>
      <c r="L251" s="27">
        <v>52</v>
      </c>
      <c r="M251" s="46">
        <f>SUM(M246:M250)</f>
        <v>13.54075125676194</v>
      </c>
      <c r="N251" s="46">
        <f t="shared" ref="N251:T251" si="744">SUM(N246:N250)</f>
        <v>190.9139361491043</v>
      </c>
      <c r="O251" s="88">
        <f t="shared" si="744"/>
        <v>4.1822452200914118</v>
      </c>
      <c r="P251" s="46"/>
      <c r="Q251" s="46">
        <f t="shared" si="744"/>
        <v>9.4785258797333576</v>
      </c>
      <c r="R251" s="46">
        <f t="shared" si="744"/>
        <v>2.9275716540639882</v>
      </c>
      <c r="S251" s="46">
        <f t="shared" si="744"/>
        <v>4.0622253770285814</v>
      </c>
      <c r="T251" s="46">
        <f t="shared" si="744"/>
        <v>57.274180844731283</v>
      </c>
      <c r="U251" s="46">
        <f t="shared" ref="U251" si="745">SUM(U246:U250)</f>
        <v>0</v>
      </c>
      <c r="V251" s="46">
        <f t="shared" ref="V251" si="746">SUM(V246:V250)</f>
        <v>5.9204841966099906</v>
      </c>
      <c r="W251" s="46">
        <f t="shared" ref="W251" si="747">SUM(W246:W250)</f>
        <v>0</v>
      </c>
      <c r="X251" s="46">
        <f t="shared" ref="X251" si="748">SUM(X246:X250)</f>
        <v>7.6202670601519502</v>
      </c>
      <c r="Y251" s="46">
        <f t="shared" ref="Y251" si="749">SUM(Y246:Y250)</f>
        <v>13.54075125676194</v>
      </c>
      <c r="Z251" s="46">
        <f t="shared" ref="Z251" si="750">SUM(Z246:Z250)</f>
        <v>190.9139361491043</v>
      </c>
      <c r="AA251" s="46">
        <f t="shared" ref="AA251" si="751">SUM(AA246:AA250)</f>
        <v>0</v>
      </c>
      <c r="AB251" s="46">
        <f t="shared" ref="AB251" si="752">SUM(AB246:AB250)</f>
        <v>0</v>
      </c>
      <c r="AC251" s="46">
        <f t="shared" ref="AC251" si="753">SUM(AC246:AC250)</f>
        <v>0</v>
      </c>
      <c r="AD251" s="46">
        <f t="shared" ref="AD251" si="754">SUM(AD246:AD250)</f>
        <v>1.5</v>
      </c>
      <c r="AE251" s="46">
        <f t="shared" ref="AE251" si="755">SUM(AE246:AE250)</f>
        <v>25.042250325341442</v>
      </c>
      <c r="AF251" s="46">
        <f t="shared" ref="AF251" si="756">SUM(AF246:AF250)</f>
        <v>0</v>
      </c>
      <c r="AG251" s="46">
        <f t="shared" ref="AG251" si="757">SUM(AG246:AG250)</f>
        <v>32.231930519389849</v>
      </c>
      <c r="AH251" s="46">
        <f t="shared" ref="AH251" si="758">SUM(AH246:AH250)</f>
        <v>57.274180844731291</v>
      </c>
    </row>
    <row r="252" spans="1:34" x14ac:dyDescent="0.3">
      <c r="A252" s="7" t="s">
        <v>15</v>
      </c>
      <c r="B252" s="3"/>
      <c r="C252" s="3"/>
      <c r="D252" s="3">
        <v>0.12706857524321033</v>
      </c>
      <c r="E252" s="3">
        <v>0.12706857524321033</v>
      </c>
      <c r="G252">
        <v>1</v>
      </c>
      <c r="H252">
        <f>G252*0.1</f>
        <v>0.1</v>
      </c>
      <c r="J252" s="36">
        <v>52</v>
      </c>
      <c r="K252" s="43">
        <v>7.6072449999999998</v>
      </c>
      <c r="L252" s="7" t="s">
        <v>15</v>
      </c>
      <c r="M252" s="37">
        <f t="shared" si="596"/>
        <v>1.2706857524321031</v>
      </c>
      <c r="N252" s="40">
        <f t="shared" si="597"/>
        <v>9.6664178367603544</v>
      </c>
      <c r="O252" s="87">
        <v>0.41233403578366035</v>
      </c>
      <c r="P252" s="34">
        <v>0.3</v>
      </c>
      <c r="Q252" s="41">
        <f t="shared" si="598"/>
        <v>0.88948002670247217</v>
      </c>
      <c r="R252" s="41">
        <f t="shared" si="599"/>
        <v>0.28863382504856222</v>
      </c>
      <c r="S252" s="41">
        <f t="shared" si="602"/>
        <v>0.38120572572963091</v>
      </c>
      <c r="T252" s="41">
        <f t="shared" si="603"/>
        <v>2.8999253510281058</v>
      </c>
      <c r="V252" s="11">
        <f t="shared" ref="V252:X256" si="759">B252/$H252</f>
        <v>0</v>
      </c>
      <c r="W252" s="11">
        <f t="shared" si="759"/>
        <v>0</v>
      </c>
      <c r="X252" s="11">
        <f t="shared" si="759"/>
        <v>1.2706857524321031</v>
      </c>
      <c r="Y252" s="11">
        <f t="shared" si="600"/>
        <v>1.2706857524321031</v>
      </c>
      <c r="Z252" s="11">
        <f>$K$252*Y252</f>
        <v>9.6664178367603544</v>
      </c>
      <c r="AD252" s="34">
        <v>0.3</v>
      </c>
      <c r="AE252" s="35">
        <f t="shared" si="604"/>
        <v>0</v>
      </c>
      <c r="AF252" s="35">
        <f t="shared" si="605"/>
        <v>0</v>
      </c>
      <c r="AG252" s="35">
        <f t="shared" si="606"/>
        <v>2.8999253510281058</v>
      </c>
      <c r="AH252" s="11">
        <f t="shared" si="607"/>
        <v>2.8999253510281058</v>
      </c>
    </row>
    <row r="253" spans="1:34" x14ac:dyDescent="0.3">
      <c r="A253" s="7" t="s">
        <v>18</v>
      </c>
      <c r="B253" s="3"/>
      <c r="C253" s="3"/>
      <c r="D253" s="3">
        <v>0.16902237727478814</v>
      </c>
      <c r="E253" s="3">
        <v>0.16902237727478814</v>
      </c>
      <c r="G253">
        <v>1</v>
      </c>
      <c r="H253">
        <f>G253*0.1</f>
        <v>0.1</v>
      </c>
      <c r="J253" s="36">
        <v>52</v>
      </c>
      <c r="K253" s="43">
        <v>7.6072449999999998</v>
      </c>
      <c r="L253" s="7" t="s">
        <v>18</v>
      </c>
      <c r="M253" s="37">
        <f t="shared" si="596"/>
        <v>1.6902237727478813</v>
      </c>
      <c r="N253" s="40">
        <f t="shared" si="597"/>
        <v>12.857946344117456</v>
      </c>
      <c r="O253" s="87">
        <v>0.60868357663302242</v>
      </c>
      <c r="P253" s="34">
        <v>0.3</v>
      </c>
      <c r="Q253" s="41">
        <f t="shared" si="598"/>
        <v>1.1831566409235168</v>
      </c>
      <c r="R253" s="41">
        <f t="shared" si="599"/>
        <v>0.42607850364311567</v>
      </c>
      <c r="S253" s="41">
        <f t="shared" si="602"/>
        <v>0.50706713182436436</v>
      </c>
      <c r="T253" s="41">
        <f t="shared" si="603"/>
        <v>3.8573839032352364</v>
      </c>
      <c r="V253" s="11">
        <f t="shared" si="759"/>
        <v>0</v>
      </c>
      <c r="W253" s="11">
        <f t="shared" si="759"/>
        <v>0</v>
      </c>
      <c r="X253" s="11">
        <f t="shared" si="759"/>
        <v>1.6902237727478813</v>
      </c>
      <c r="Y253" s="11">
        <f t="shared" si="600"/>
        <v>1.6902237727478813</v>
      </c>
      <c r="Z253" s="11">
        <f t="shared" ref="Z253:Z256" si="760">$K$252*Y253</f>
        <v>12.857946344117456</v>
      </c>
      <c r="AD253" s="34">
        <v>0.3</v>
      </c>
      <c r="AE253" s="35">
        <f t="shared" si="604"/>
        <v>0</v>
      </c>
      <c r="AF253" s="35">
        <f t="shared" si="605"/>
        <v>0</v>
      </c>
      <c r="AG253" s="35">
        <f t="shared" si="606"/>
        <v>3.8573839032352364</v>
      </c>
      <c r="AH253" s="11">
        <f t="shared" si="607"/>
        <v>3.8573839032352364</v>
      </c>
    </row>
    <row r="254" spans="1:34" x14ac:dyDescent="0.3">
      <c r="A254" s="7" t="s">
        <v>16</v>
      </c>
      <c r="B254" s="3"/>
      <c r="C254" s="3"/>
      <c r="D254" s="3">
        <v>0.49763295403904623</v>
      </c>
      <c r="E254" s="3">
        <v>0.49763295403904623</v>
      </c>
      <c r="G254">
        <v>1</v>
      </c>
      <c r="H254">
        <f>G254*0.1</f>
        <v>0.1</v>
      </c>
      <c r="J254" s="36">
        <v>52</v>
      </c>
      <c r="K254" s="43">
        <v>7.6072449999999998</v>
      </c>
      <c r="L254" s="7" t="s">
        <v>16</v>
      </c>
      <c r="M254" s="37">
        <f t="shared" si="596"/>
        <v>4.9763295403904619</v>
      </c>
      <c r="N254" s="40">
        <f t="shared" si="597"/>
        <v>37.85615801448764</v>
      </c>
      <c r="O254" s="87">
        <v>0.74612825522757587</v>
      </c>
      <c r="P254" s="34">
        <v>0.3</v>
      </c>
      <c r="Q254" s="41">
        <f t="shared" si="598"/>
        <v>3.4834306782733231</v>
      </c>
      <c r="R254" s="41">
        <f t="shared" si="599"/>
        <v>0.52228977865930304</v>
      </c>
      <c r="S254" s="41">
        <f t="shared" si="602"/>
        <v>1.4928988621171386</v>
      </c>
      <c r="T254" s="41">
        <f t="shared" si="603"/>
        <v>11.356847404346292</v>
      </c>
      <c r="V254" s="11">
        <f t="shared" si="759"/>
        <v>0</v>
      </c>
      <c r="W254" s="11">
        <f t="shared" si="759"/>
        <v>0</v>
      </c>
      <c r="X254" s="11">
        <f t="shared" si="759"/>
        <v>4.9763295403904619</v>
      </c>
      <c r="Y254" s="11">
        <f t="shared" si="600"/>
        <v>4.9763295403904619</v>
      </c>
      <c r="Z254" s="11">
        <f t="shared" si="760"/>
        <v>37.85615801448764</v>
      </c>
      <c r="AD254" s="34">
        <v>0.3</v>
      </c>
      <c r="AE254" s="35">
        <f t="shared" si="604"/>
        <v>0</v>
      </c>
      <c r="AF254" s="35">
        <f t="shared" si="605"/>
        <v>0</v>
      </c>
      <c r="AG254" s="35">
        <f t="shared" si="606"/>
        <v>11.356847404346292</v>
      </c>
      <c r="AH254" s="11">
        <f t="shared" si="607"/>
        <v>11.356847404346292</v>
      </c>
    </row>
    <row r="255" spans="1:34" x14ac:dyDescent="0.3">
      <c r="A255" s="7" t="s">
        <v>14</v>
      </c>
      <c r="B255" s="3"/>
      <c r="C255" s="3"/>
      <c r="D255" s="3">
        <v>1.8189182138852254E-2</v>
      </c>
      <c r="E255" s="3">
        <v>1.8189182138852254E-2</v>
      </c>
      <c r="G255">
        <v>1</v>
      </c>
      <c r="H255">
        <f>G255*0.1</f>
        <v>0.1</v>
      </c>
      <c r="J255" s="36">
        <v>52</v>
      </c>
      <c r="K255" s="43">
        <v>7.6072449999999998</v>
      </c>
      <c r="L255" s="7" t="s">
        <v>14</v>
      </c>
      <c r="M255" s="37">
        <f t="shared" si="596"/>
        <v>0.18189182138852253</v>
      </c>
      <c r="N255" s="40">
        <f t="shared" si="597"/>
        <v>1.3836956487987311</v>
      </c>
      <c r="O255" s="87">
        <v>9.8174770424681035E-2</v>
      </c>
      <c r="P255" s="34">
        <v>0.3</v>
      </c>
      <c r="Q255" s="41">
        <f t="shared" si="598"/>
        <v>0.12732427497196577</v>
      </c>
      <c r="R255" s="41">
        <f t="shared" si="599"/>
        <v>6.8722339297276724E-2</v>
      </c>
      <c r="S255" s="41">
        <f t="shared" si="602"/>
        <v>5.4567546416556756E-2</v>
      </c>
      <c r="T255" s="41">
        <f t="shared" si="603"/>
        <v>0.4151086946396193</v>
      </c>
      <c r="V255" s="11">
        <f t="shared" si="759"/>
        <v>0</v>
      </c>
      <c r="W255" s="11">
        <f t="shared" si="759"/>
        <v>0</v>
      </c>
      <c r="X255" s="11">
        <f t="shared" si="759"/>
        <v>0.18189182138852253</v>
      </c>
      <c r="Y255" s="11">
        <f t="shared" si="600"/>
        <v>0.18189182138852253</v>
      </c>
      <c r="Z255" s="11">
        <f t="shared" si="760"/>
        <v>1.3836956487987311</v>
      </c>
      <c r="AD255" s="34">
        <v>0.3</v>
      </c>
      <c r="AE255" s="35">
        <f t="shared" si="604"/>
        <v>0</v>
      </c>
      <c r="AF255" s="35">
        <f t="shared" si="605"/>
        <v>0</v>
      </c>
      <c r="AG255" s="35">
        <f t="shared" si="606"/>
        <v>0.4151086946396193</v>
      </c>
      <c r="AH255" s="11">
        <f t="shared" si="607"/>
        <v>0.4151086946396193</v>
      </c>
    </row>
    <row r="256" spans="1:34" x14ac:dyDescent="0.3">
      <c r="A256" s="7" t="s">
        <v>12</v>
      </c>
      <c r="B256" s="3">
        <v>0.63809495409757244</v>
      </c>
      <c r="C256" s="3"/>
      <c r="D256" s="3">
        <v>0.14688926176367775</v>
      </c>
      <c r="E256" s="3">
        <v>0.78498421586125022</v>
      </c>
      <c r="G256">
        <v>1</v>
      </c>
      <c r="H256">
        <f>G256*0.1</f>
        <v>0.1</v>
      </c>
      <c r="J256" s="36">
        <v>52</v>
      </c>
      <c r="K256" s="43">
        <v>7.6072449999999998</v>
      </c>
      <c r="L256" s="7" t="s">
        <v>12</v>
      </c>
      <c r="M256" s="37">
        <f t="shared" si="596"/>
        <v>7.8498421586125016</v>
      </c>
      <c r="N256" s="40">
        <f t="shared" si="597"/>
        <v>59.715672511894155</v>
      </c>
      <c r="O256" s="87">
        <v>2.866703296400686</v>
      </c>
      <c r="P256" s="34">
        <v>0.3</v>
      </c>
      <c r="Q256" s="41">
        <f t="shared" si="598"/>
        <v>5.4948895110287506</v>
      </c>
      <c r="R256" s="41">
        <f t="shared" si="599"/>
        <v>2.0066923074804799</v>
      </c>
      <c r="S256" s="41">
        <f t="shared" si="602"/>
        <v>2.3549526475837506</v>
      </c>
      <c r="T256" s="41">
        <f t="shared" si="603"/>
        <v>17.914701753568249</v>
      </c>
      <c r="V256" s="11">
        <f t="shared" si="759"/>
        <v>6.380949540975724</v>
      </c>
      <c r="W256" s="11">
        <f t="shared" si="759"/>
        <v>0</v>
      </c>
      <c r="X256" s="11">
        <f t="shared" si="759"/>
        <v>1.4688926176367774</v>
      </c>
      <c r="Y256" s="11">
        <f t="shared" si="600"/>
        <v>7.8498421586125016</v>
      </c>
      <c r="Z256" s="11">
        <f t="shared" si="760"/>
        <v>59.715672511894155</v>
      </c>
      <c r="AD256" s="34">
        <v>0.3</v>
      </c>
      <c r="AE256" s="35">
        <f t="shared" si="604"/>
        <v>14.562433947251961</v>
      </c>
      <c r="AF256" s="35">
        <f t="shared" si="605"/>
        <v>0</v>
      </c>
      <c r="AG256" s="35">
        <f t="shared" si="606"/>
        <v>3.3522678063162856</v>
      </c>
      <c r="AH256" s="11">
        <f t="shared" si="607"/>
        <v>17.914701753568245</v>
      </c>
    </row>
    <row r="257" spans="1:34" x14ac:dyDescent="0.3">
      <c r="A257" s="6">
        <v>53</v>
      </c>
      <c r="B257" s="3">
        <v>0.14801210491524977</v>
      </c>
      <c r="C257" s="3"/>
      <c r="D257" s="3">
        <v>1.3379532009244552</v>
      </c>
      <c r="E257" s="3">
        <v>1.4859653058397049</v>
      </c>
      <c r="J257" s="36"/>
      <c r="K257" s="38"/>
      <c r="L257" s="27">
        <v>53</v>
      </c>
      <c r="M257" s="46">
        <f>SUM(M252:M256)</f>
        <v>15.96897304557147</v>
      </c>
      <c r="N257" s="46">
        <f t="shared" ref="N257:T257" si="761">SUM(N252:N256)</f>
        <v>121.47989035605833</v>
      </c>
      <c r="O257" s="88">
        <f t="shared" si="761"/>
        <v>4.7320239344696251</v>
      </c>
      <c r="P257" s="46"/>
      <c r="Q257" s="46">
        <f t="shared" si="761"/>
        <v>11.178281131900029</v>
      </c>
      <c r="R257" s="46">
        <f t="shared" si="761"/>
        <v>3.3124167541287375</v>
      </c>
      <c r="S257" s="46">
        <f t="shared" si="761"/>
        <v>4.7906919136714414</v>
      </c>
      <c r="T257" s="46">
        <f t="shared" si="761"/>
        <v>36.443967106817503</v>
      </c>
      <c r="U257" s="46">
        <f t="shared" ref="U257" si="762">SUM(U252:U256)</f>
        <v>0</v>
      </c>
      <c r="V257" s="46">
        <f t="shared" ref="V257" si="763">SUM(V252:V256)</f>
        <v>6.380949540975724</v>
      </c>
      <c r="W257" s="46">
        <f t="shared" ref="W257" si="764">SUM(W252:W256)</f>
        <v>0</v>
      </c>
      <c r="X257" s="46">
        <f t="shared" ref="X257" si="765">SUM(X252:X256)</f>
        <v>9.5880235045957463</v>
      </c>
      <c r="Y257" s="46">
        <f t="shared" ref="Y257" si="766">SUM(Y252:Y256)</f>
        <v>15.96897304557147</v>
      </c>
      <c r="Z257" s="46">
        <f t="shared" ref="Z257" si="767">SUM(Z252:Z256)</f>
        <v>121.47989035605833</v>
      </c>
      <c r="AA257" s="46">
        <f t="shared" ref="AA257" si="768">SUM(AA252:AA256)</f>
        <v>0</v>
      </c>
      <c r="AB257" s="46">
        <f t="shared" ref="AB257" si="769">SUM(AB252:AB256)</f>
        <v>0</v>
      </c>
      <c r="AC257" s="46">
        <f t="shared" ref="AC257" si="770">SUM(AC252:AC256)</f>
        <v>0</v>
      </c>
      <c r="AD257" s="46">
        <f t="shared" ref="AD257" si="771">SUM(AD252:AD256)</f>
        <v>1.5</v>
      </c>
      <c r="AE257" s="46">
        <f t="shared" ref="AE257" si="772">SUM(AE252:AE256)</f>
        <v>14.562433947251961</v>
      </c>
      <c r="AF257" s="46">
        <f t="shared" ref="AF257" si="773">SUM(AF252:AF256)</f>
        <v>0</v>
      </c>
      <c r="AG257" s="46">
        <f t="shared" ref="AG257" si="774">SUM(AG252:AG256)</f>
        <v>21.881533159565539</v>
      </c>
      <c r="AH257" s="46">
        <f t="shared" ref="AH257" si="775">SUM(AH252:AH256)</f>
        <v>36.443967106817496</v>
      </c>
    </row>
    <row r="258" spans="1:34" x14ac:dyDescent="0.3">
      <c r="A258" s="7" t="s">
        <v>15</v>
      </c>
      <c r="B258" s="3"/>
      <c r="C258" s="3"/>
      <c r="D258" s="3">
        <v>0.12706857524321033</v>
      </c>
      <c r="E258" s="3">
        <v>0.12706857524321033</v>
      </c>
      <c r="G258">
        <v>1</v>
      </c>
      <c r="H258">
        <f>G258*0.1</f>
        <v>0.1</v>
      </c>
      <c r="J258" s="36">
        <v>53</v>
      </c>
      <c r="K258" s="43">
        <v>1.7994730000000001</v>
      </c>
      <c r="L258" s="7" t="s">
        <v>15</v>
      </c>
      <c r="M258" s="37">
        <f t="shared" si="596"/>
        <v>1.2706857524321031</v>
      </c>
      <c r="N258" s="40">
        <f t="shared" si="597"/>
        <v>2.2865647029862539</v>
      </c>
      <c r="O258" s="87">
        <v>0.4123340357836604</v>
      </c>
      <c r="P258" s="34">
        <v>0.3</v>
      </c>
      <c r="Q258" s="41">
        <f t="shared" si="598"/>
        <v>0.88948002670247217</v>
      </c>
      <c r="R258" s="41">
        <f t="shared" si="599"/>
        <v>0.28863382504856228</v>
      </c>
      <c r="S258" s="41">
        <f t="shared" si="602"/>
        <v>0.38120572572963091</v>
      </c>
      <c r="T258" s="41">
        <f t="shared" si="603"/>
        <v>0.68596941089587615</v>
      </c>
      <c r="V258" s="11">
        <f t="shared" ref="V258:X262" si="776">B258/$H258</f>
        <v>0</v>
      </c>
      <c r="W258" s="11">
        <f t="shared" si="776"/>
        <v>0</v>
      </c>
      <c r="X258" s="11">
        <f t="shared" si="776"/>
        <v>1.2706857524321031</v>
      </c>
      <c r="Y258" s="11">
        <f t="shared" si="600"/>
        <v>1.2706857524321031</v>
      </c>
      <c r="Z258" s="11">
        <f>$K$258*Y258</f>
        <v>2.2865647029862539</v>
      </c>
      <c r="AD258" s="34">
        <v>0.3</v>
      </c>
      <c r="AE258" s="35">
        <f t="shared" si="604"/>
        <v>0</v>
      </c>
      <c r="AF258" s="35">
        <f t="shared" si="605"/>
        <v>0</v>
      </c>
      <c r="AG258" s="35">
        <f t="shared" si="606"/>
        <v>0.68596941089587615</v>
      </c>
      <c r="AH258" s="11">
        <f t="shared" si="607"/>
        <v>0.68596941089587615</v>
      </c>
    </row>
    <row r="259" spans="1:34" x14ac:dyDescent="0.3">
      <c r="A259" s="7" t="s">
        <v>18</v>
      </c>
      <c r="B259" s="3"/>
      <c r="C259" s="3"/>
      <c r="D259" s="3">
        <v>0.16521478285997832</v>
      </c>
      <c r="E259" s="3">
        <v>0.16521478285997832</v>
      </c>
      <c r="G259">
        <v>1</v>
      </c>
      <c r="H259">
        <f>G259*0.1</f>
        <v>0.1</v>
      </c>
      <c r="J259" s="36">
        <v>53</v>
      </c>
      <c r="K259" s="43">
        <v>1.7994730000000001</v>
      </c>
      <c r="L259" s="7" t="s">
        <v>18</v>
      </c>
      <c r="M259" s="37">
        <f t="shared" si="596"/>
        <v>1.652147828599783</v>
      </c>
      <c r="N259" s="40">
        <f t="shared" si="597"/>
        <v>2.9729954095739375</v>
      </c>
      <c r="O259" s="87">
        <v>0.60868357663302231</v>
      </c>
      <c r="P259" s="34">
        <v>0.3</v>
      </c>
      <c r="Q259" s="41">
        <f t="shared" si="598"/>
        <v>1.1565034800198482</v>
      </c>
      <c r="R259" s="41">
        <f t="shared" si="599"/>
        <v>0.42607850364311561</v>
      </c>
      <c r="S259" s="41">
        <f t="shared" si="602"/>
        <v>0.49564434857993489</v>
      </c>
      <c r="T259" s="41">
        <f t="shared" si="603"/>
        <v>0.89189862287218125</v>
      </c>
      <c r="V259" s="11">
        <f t="shared" si="776"/>
        <v>0</v>
      </c>
      <c r="W259" s="11">
        <f t="shared" si="776"/>
        <v>0</v>
      </c>
      <c r="X259" s="11">
        <f t="shared" si="776"/>
        <v>1.652147828599783</v>
      </c>
      <c r="Y259" s="11">
        <f t="shared" si="600"/>
        <v>1.652147828599783</v>
      </c>
      <c r="Z259" s="11">
        <f t="shared" ref="Z259:Z262" si="777">$K$258*Y259</f>
        <v>2.9729954095739375</v>
      </c>
      <c r="AD259" s="34">
        <v>0.3</v>
      </c>
      <c r="AE259" s="35">
        <f t="shared" si="604"/>
        <v>0</v>
      </c>
      <c r="AF259" s="35">
        <f t="shared" si="605"/>
        <v>0</v>
      </c>
      <c r="AG259" s="35">
        <f t="shared" si="606"/>
        <v>0.89189862287218125</v>
      </c>
      <c r="AH259" s="11">
        <f t="shared" si="607"/>
        <v>0.89189862287218125</v>
      </c>
    </row>
    <row r="260" spans="1:34" x14ac:dyDescent="0.3">
      <c r="A260" s="7" t="s">
        <v>16</v>
      </c>
      <c r="B260" s="3"/>
      <c r="C260" s="3"/>
      <c r="D260" s="3">
        <v>0.43060655865745845</v>
      </c>
      <c r="E260" s="3">
        <v>0.43060655865745845</v>
      </c>
      <c r="G260">
        <v>1</v>
      </c>
      <c r="H260">
        <f>G260*0.1</f>
        <v>0.1</v>
      </c>
      <c r="J260" s="36">
        <v>53</v>
      </c>
      <c r="K260" s="43">
        <v>1.7994730000000001</v>
      </c>
      <c r="L260" s="7" t="s">
        <v>16</v>
      </c>
      <c r="M260" s="37">
        <f t="shared" si="596"/>
        <v>4.3060655865745838</v>
      </c>
      <c r="N260" s="40">
        <f t="shared" si="597"/>
        <v>7.7486487592701261</v>
      </c>
      <c r="O260" s="87">
        <v>0.76576320931251196</v>
      </c>
      <c r="P260" s="34">
        <v>0.3</v>
      </c>
      <c r="Q260" s="41">
        <f t="shared" si="598"/>
        <v>3.0142459106022086</v>
      </c>
      <c r="R260" s="41">
        <f t="shared" si="599"/>
        <v>0.53603424651875831</v>
      </c>
      <c r="S260" s="41">
        <f t="shared" si="602"/>
        <v>1.291819675972375</v>
      </c>
      <c r="T260" s="41">
        <f t="shared" si="603"/>
        <v>2.3245946277810376</v>
      </c>
      <c r="V260" s="11">
        <f t="shared" si="776"/>
        <v>0</v>
      </c>
      <c r="W260" s="11">
        <f t="shared" si="776"/>
        <v>0</v>
      </c>
      <c r="X260" s="11">
        <f t="shared" si="776"/>
        <v>4.3060655865745838</v>
      </c>
      <c r="Y260" s="11">
        <f t="shared" si="600"/>
        <v>4.3060655865745838</v>
      </c>
      <c r="Z260" s="11">
        <f t="shared" si="777"/>
        <v>7.7486487592701261</v>
      </c>
      <c r="AD260" s="34">
        <v>0.3</v>
      </c>
      <c r="AE260" s="35">
        <f t="shared" si="604"/>
        <v>0</v>
      </c>
      <c r="AF260" s="35">
        <f t="shared" si="605"/>
        <v>0</v>
      </c>
      <c r="AG260" s="35">
        <f t="shared" si="606"/>
        <v>2.3245946277810376</v>
      </c>
      <c r="AH260" s="11">
        <f t="shared" si="607"/>
        <v>2.3245946277810376</v>
      </c>
    </row>
    <row r="261" spans="1:34" x14ac:dyDescent="0.3">
      <c r="A261" s="7" t="s">
        <v>14</v>
      </c>
      <c r="B261" s="3"/>
      <c r="C261" s="3"/>
      <c r="D261" s="3">
        <v>1.4551345711081805E-2</v>
      </c>
      <c r="E261" s="3">
        <v>1.4551345711081805E-2</v>
      </c>
      <c r="G261">
        <v>1</v>
      </c>
      <c r="H261">
        <f>G261*0.1</f>
        <v>0.1</v>
      </c>
      <c r="J261" s="36">
        <v>53</v>
      </c>
      <c r="K261" s="43">
        <v>1.7994730000000001</v>
      </c>
      <c r="L261" s="7" t="s">
        <v>14</v>
      </c>
      <c r="M261" s="37">
        <f t="shared" si="596"/>
        <v>0.14551345711081803</v>
      </c>
      <c r="N261" s="40">
        <f t="shared" si="597"/>
        <v>0.26184753720757509</v>
      </c>
      <c r="O261" s="87">
        <v>7.8539816339744828E-2</v>
      </c>
      <c r="P261" s="34">
        <v>0.3</v>
      </c>
      <c r="Q261" s="41">
        <f t="shared" si="598"/>
        <v>0.10185941997757261</v>
      </c>
      <c r="R261" s="41">
        <f t="shared" si="599"/>
        <v>5.4977871437821374E-2</v>
      </c>
      <c r="S261" s="41">
        <f t="shared" si="602"/>
        <v>4.3654037133245407E-2</v>
      </c>
      <c r="T261" s="41">
        <f t="shared" si="603"/>
        <v>7.8554261162272515E-2</v>
      </c>
      <c r="V261" s="11">
        <f t="shared" si="776"/>
        <v>0</v>
      </c>
      <c r="W261" s="11">
        <f t="shared" si="776"/>
        <v>0</v>
      </c>
      <c r="X261" s="11">
        <f t="shared" si="776"/>
        <v>0.14551345711081803</v>
      </c>
      <c r="Y261" s="11">
        <f t="shared" si="600"/>
        <v>0.14551345711081803</v>
      </c>
      <c r="Z261" s="11">
        <f t="shared" si="777"/>
        <v>0.26184753720757509</v>
      </c>
      <c r="AD261" s="34">
        <v>0.3</v>
      </c>
      <c r="AE261" s="35">
        <f t="shared" si="604"/>
        <v>0</v>
      </c>
      <c r="AF261" s="35">
        <f t="shared" si="605"/>
        <v>0</v>
      </c>
      <c r="AG261" s="35">
        <f t="shared" si="606"/>
        <v>7.8554261162272515E-2</v>
      </c>
      <c r="AH261" s="11">
        <f t="shared" si="607"/>
        <v>7.8554261162272515E-2</v>
      </c>
    </row>
    <row r="262" spans="1:34" x14ac:dyDescent="0.3">
      <c r="A262" s="7" t="s">
        <v>12</v>
      </c>
      <c r="B262" s="3">
        <v>0.14801210491524977</v>
      </c>
      <c r="C262" s="3"/>
      <c r="D262" s="3">
        <v>0.60051193845272632</v>
      </c>
      <c r="E262" s="3">
        <v>0.74852404336797607</v>
      </c>
      <c r="G262">
        <v>1</v>
      </c>
      <c r="H262">
        <f>G262*0.1</f>
        <v>0.1</v>
      </c>
      <c r="J262" s="36">
        <v>53</v>
      </c>
      <c r="K262" s="43">
        <v>1.7994730000000001</v>
      </c>
      <c r="L262" s="7" t="s">
        <v>12</v>
      </c>
      <c r="M262" s="37">
        <f t="shared" si="596"/>
        <v>7.4852404336797607</v>
      </c>
      <c r="N262" s="40">
        <f t="shared" si="597"/>
        <v>13.469488058915021</v>
      </c>
      <c r="O262" s="87">
        <v>2.336559536107409</v>
      </c>
      <c r="P262" s="34">
        <v>0.3</v>
      </c>
      <c r="Q262" s="41">
        <f t="shared" si="598"/>
        <v>5.239668303575832</v>
      </c>
      <c r="R262" s="41">
        <f t="shared" si="599"/>
        <v>1.6355916752751862</v>
      </c>
      <c r="S262" s="41">
        <f t="shared" si="602"/>
        <v>2.2455721301039282</v>
      </c>
      <c r="T262" s="41">
        <f t="shared" si="603"/>
        <v>4.0408464176745058</v>
      </c>
      <c r="V262" s="11">
        <f t="shared" si="776"/>
        <v>1.4801210491524976</v>
      </c>
      <c r="W262" s="11">
        <f t="shared" si="776"/>
        <v>0</v>
      </c>
      <c r="X262" s="11">
        <f t="shared" si="776"/>
        <v>6.005119384527263</v>
      </c>
      <c r="Y262" s="11">
        <f t="shared" si="600"/>
        <v>7.4852404336797607</v>
      </c>
      <c r="Z262" s="11">
        <f t="shared" si="777"/>
        <v>13.469488058915021</v>
      </c>
      <c r="AD262" s="34">
        <v>0.3</v>
      </c>
      <c r="AE262" s="35">
        <f t="shared" si="604"/>
        <v>0.79903135940447778</v>
      </c>
      <c r="AF262" s="35">
        <f t="shared" si="605"/>
        <v>0</v>
      </c>
      <c r="AG262" s="35">
        <f t="shared" si="606"/>
        <v>3.2418150582700282</v>
      </c>
      <c r="AH262" s="11">
        <f t="shared" si="607"/>
        <v>4.0408464176745058</v>
      </c>
    </row>
    <row r="263" spans="1:34" x14ac:dyDescent="0.3">
      <c r="A263" s="6">
        <v>54</v>
      </c>
      <c r="B263" s="3">
        <v>0.34207074426707301</v>
      </c>
      <c r="C263" s="3"/>
      <c r="D263" s="3">
        <v>0.89233383464620475</v>
      </c>
      <c r="E263" s="3">
        <v>1.2344045789132778</v>
      </c>
      <c r="J263" s="36"/>
      <c r="K263" s="38"/>
      <c r="L263" s="27">
        <v>54</v>
      </c>
      <c r="M263" s="46">
        <f>SUM(M258:M262)</f>
        <v>14.859653058397049</v>
      </c>
      <c r="N263" s="46">
        <f t="shared" ref="N263:T263" si="778">SUM(N258:N262)</f>
        <v>26.739544467952911</v>
      </c>
      <c r="O263" s="88">
        <f t="shared" si="778"/>
        <v>4.201880174176349</v>
      </c>
      <c r="P263" s="46"/>
      <c r="Q263" s="46">
        <f t="shared" si="778"/>
        <v>10.401757140877933</v>
      </c>
      <c r="R263" s="46">
        <f t="shared" si="778"/>
        <v>2.9413161219234434</v>
      </c>
      <c r="S263" s="46">
        <f t="shared" si="778"/>
        <v>4.4578959175191146</v>
      </c>
      <c r="T263" s="46">
        <f t="shared" si="778"/>
        <v>8.0218633403858739</v>
      </c>
      <c r="U263" s="46">
        <f t="shared" ref="U263" si="779">SUM(U258:U262)</f>
        <v>0</v>
      </c>
      <c r="V263" s="46">
        <f t="shared" ref="V263" si="780">SUM(V258:V262)</f>
        <v>1.4801210491524976</v>
      </c>
      <c r="W263" s="46">
        <f t="shared" ref="W263" si="781">SUM(W258:W262)</f>
        <v>0</v>
      </c>
      <c r="X263" s="46">
        <f t="shared" ref="X263" si="782">SUM(X258:X262)</f>
        <v>13.379532009244551</v>
      </c>
      <c r="Y263" s="46">
        <f t="shared" ref="Y263" si="783">SUM(Y258:Y262)</f>
        <v>14.859653058397049</v>
      </c>
      <c r="Z263" s="46">
        <f t="shared" ref="Z263" si="784">SUM(Z258:Z262)</f>
        <v>26.739544467952911</v>
      </c>
      <c r="AA263" s="46">
        <f t="shared" ref="AA263" si="785">SUM(AA258:AA262)</f>
        <v>0</v>
      </c>
      <c r="AB263" s="46">
        <f t="shared" ref="AB263" si="786">SUM(AB258:AB262)</f>
        <v>0</v>
      </c>
      <c r="AC263" s="46">
        <f t="shared" ref="AC263" si="787">SUM(AC258:AC262)</f>
        <v>0</v>
      </c>
      <c r="AD263" s="46">
        <f t="shared" ref="AD263" si="788">SUM(AD258:AD262)</f>
        <v>1.5</v>
      </c>
      <c r="AE263" s="46">
        <f t="shared" ref="AE263" si="789">SUM(AE258:AE262)</f>
        <v>0.79903135940447778</v>
      </c>
      <c r="AF263" s="46">
        <f t="shared" ref="AF263" si="790">SUM(AF258:AF262)</f>
        <v>0</v>
      </c>
      <c r="AG263" s="46">
        <f t="shared" ref="AG263" si="791">SUM(AG258:AG262)</f>
        <v>7.2228319809813959</v>
      </c>
      <c r="AH263" s="46">
        <f t="shared" ref="AH263" si="792">SUM(AH258:AH262)</f>
        <v>8.0218633403858739</v>
      </c>
    </row>
    <row r="264" spans="1:34" x14ac:dyDescent="0.3">
      <c r="A264" s="7" t="s">
        <v>15</v>
      </c>
      <c r="B264" s="3"/>
      <c r="C264" s="3"/>
      <c r="D264" s="3">
        <v>0.23908999060991803</v>
      </c>
      <c r="E264" s="3">
        <v>0.23908999060991803</v>
      </c>
      <c r="G264">
        <v>1</v>
      </c>
      <c r="H264">
        <f>G264*0.1</f>
        <v>0.1</v>
      </c>
      <c r="J264" s="36">
        <v>54</v>
      </c>
      <c r="K264" s="43">
        <v>11.629943000000001</v>
      </c>
      <c r="L264" s="7" t="s">
        <v>15</v>
      </c>
      <c r="M264" s="37">
        <f t="shared" ref="M264:M326" si="793">Y264</f>
        <v>2.3908999060991802</v>
      </c>
      <c r="N264" s="40">
        <f t="shared" ref="N264:N326" si="794">Z264</f>
        <v>27.806029626638821</v>
      </c>
      <c r="O264" s="87">
        <v>0.76576320931251196</v>
      </c>
      <c r="P264" s="34">
        <v>0.3</v>
      </c>
      <c r="Q264" s="41">
        <f t="shared" ref="Q264:Q326" si="795">(100%-P264)*M264</f>
        <v>1.6736299342694261</v>
      </c>
      <c r="R264" s="41">
        <f t="shared" ref="R264:R326" si="796">(100%-P264)*O264</f>
        <v>0.53603424651875831</v>
      </c>
      <c r="S264" s="41">
        <f t="shared" si="602"/>
        <v>0.71726997182975405</v>
      </c>
      <c r="T264" s="41">
        <f t="shared" si="603"/>
        <v>8.341808887991645</v>
      </c>
      <c r="V264" s="11">
        <f t="shared" ref="V264:X268" si="797">B264/$H264</f>
        <v>0</v>
      </c>
      <c r="W264" s="11">
        <f t="shared" si="797"/>
        <v>0</v>
      </c>
      <c r="X264" s="11">
        <f t="shared" si="797"/>
        <v>2.3908999060991802</v>
      </c>
      <c r="Y264" s="11">
        <f t="shared" ref="Y264:Y327" si="798">SUM(V264:X264)</f>
        <v>2.3908999060991802</v>
      </c>
      <c r="Z264" s="11">
        <f>$K$264*Y264</f>
        <v>27.806029626638821</v>
      </c>
      <c r="AD264" s="34">
        <v>0.3</v>
      </c>
      <c r="AE264" s="35">
        <f t="shared" si="604"/>
        <v>0</v>
      </c>
      <c r="AF264" s="35">
        <f t="shared" si="605"/>
        <v>0</v>
      </c>
      <c r="AG264" s="35">
        <f t="shared" si="606"/>
        <v>8.341808887991645</v>
      </c>
      <c r="AH264" s="11">
        <f t="shared" si="607"/>
        <v>8.341808887991645</v>
      </c>
    </row>
    <row r="265" spans="1:34" x14ac:dyDescent="0.3">
      <c r="A265" s="7" t="s">
        <v>18</v>
      </c>
      <c r="B265" s="3"/>
      <c r="C265" s="3"/>
      <c r="D265" s="3">
        <v>7.7133436684888312E-2</v>
      </c>
      <c r="E265" s="3">
        <v>7.7133436684888312E-2</v>
      </c>
      <c r="G265">
        <v>1</v>
      </c>
      <c r="H265">
        <f>G265*0.1</f>
        <v>0.1</v>
      </c>
      <c r="J265" s="36">
        <v>54</v>
      </c>
      <c r="K265" s="43">
        <v>11.629943000000001</v>
      </c>
      <c r="L265" s="7" t="s">
        <v>18</v>
      </c>
      <c r="M265" s="37">
        <f t="shared" si="793"/>
        <v>0.77133436684888312</v>
      </c>
      <c r="N265" s="40">
        <f t="shared" si="794"/>
        <v>8.9705747203936017</v>
      </c>
      <c r="O265" s="87">
        <v>0.33379421944391557</v>
      </c>
      <c r="P265" s="34">
        <v>0.3</v>
      </c>
      <c r="Q265" s="41">
        <f t="shared" si="795"/>
        <v>0.53993405679421813</v>
      </c>
      <c r="R265" s="41">
        <f t="shared" si="796"/>
        <v>0.23365595361074087</v>
      </c>
      <c r="S265" s="41">
        <f t="shared" si="602"/>
        <v>0.23140031005466494</v>
      </c>
      <c r="T265" s="41">
        <f t="shared" si="603"/>
        <v>2.6911724161180803</v>
      </c>
      <c r="V265" s="11">
        <f t="shared" si="797"/>
        <v>0</v>
      </c>
      <c r="W265" s="11">
        <f t="shared" si="797"/>
        <v>0</v>
      </c>
      <c r="X265" s="11">
        <f t="shared" si="797"/>
        <v>0.77133436684888312</v>
      </c>
      <c r="Y265" s="11">
        <f t="shared" si="798"/>
        <v>0.77133436684888312</v>
      </c>
      <c r="Z265" s="11">
        <f t="shared" ref="Z265:Z268" si="799">$K$264*Y265</f>
        <v>8.9705747203936017</v>
      </c>
      <c r="AD265" s="34">
        <v>0.3</v>
      </c>
      <c r="AE265" s="35">
        <f t="shared" si="604"/>
        <v>0</v>
      </c>
      <c r="AF265" s="35">
        <f t="shared" si="605"/>
        <v>0</v>
      </c>
      <c r="AG265" s="35">
        <f t="shared" si="606"/>
        <v>2.6911724161180803</v>
      </c>
      <c r="AH265" s="11">
        <f t="shared" si="607"/>
        <v>2.6911724161180803</v>
      </c>
    </row>
    <row r="266" spans="1:34" x14ac:dyDescent="0.3">
      <c r="A266" s="7" t="s">
        <v>16</v>
      </c>
      <c r="B266" s="3"/>
      <c r="C266" s="3"/>
      <c r="D266" s="3">
        <v>0.24633430112639776</v>
      </c>
      <c r="E266" s="3">
        <v>0.24633430112639776</v>
      </c>
      <c r="G266">
        <v>1</v>
      </c>
      <c r="H266">
        <f>G266*0.1</f>
        <v>0.1</v>
      </c>
      <c r="J266" s="36">
        <v>54</v>
      </c>
      <c r="K266" s="43">
        <v>11.629943000000001</v>
      </c>
      <c r="L266" s="7" t="s">
        <v>16</v>
      </c>
      <c r="M266" s="37">
        <f t="shared" si="793"/>
        <v>2.4633430112639774</v>
      </c>
      <c r="N266" s="40">
        <f t="shared" si="794"/>
        <v>28.648538810448418</v>
      </c>
      <c r="O266" s="87">
        <v>0.51050880620834138</v>
      </c>
      <c r="P266" s="34">
        <v>0.3</v>
      </c>
      <c r="Q266" s="41">
        <f t="shared" si="795"/>
        <v>1.724340107884784</v>
      </c>
      <c r="R266" s="41">
        <f t="shared" si="796"/>
        <v>0.35735616434583894</v>
      </c>
      <c r="S266" s="41">
        <f t="shared" ref="S266:S328" si="800">M266*P266</f>
        <v>0.73900290337919317</v>
      </c>
      <c r="T266" s="41">
        <f t="shared" ref="T266:T328" si="801">S266*K266</f>
        <v>8.594561643134524</v>
      </c>
      <c r="V266" s="11">
        <f t="shared" si="797"/>
        <v>0</v>
      </c>
      <c r="W266" s="11">
        <f t="shared" si="797"/>
        <v>0</v>
      </c>
      <c r="X266" s="11">
        <f t="shared" si="797"/>
        <v>2.4633430112639774</v>
      </c>
      <c r="Y266" s="11">
        <f t="shared" si="798"/>
        <v>2.4633430112639774</v>
      </c>
      <c r="Z266" s="11">
        <f t="shared" si="799"/>
        <v>28.648538810448418</v>
      </c>
      <c r="AD266" s="34">
        <v>0.3</v>
      </c>
      <c r="AE266" s="35">
        <f t="shared" ref="AE266:AE328" si="802">V266*AD266*K266</f>
        <v>0</v>
      </c>
      <c r="AF266" s="35">
        <f t="shared" ref="AF266:AF328" si="803">W266*AD266*K266</f>
        <v>0</v>
      </c>
      <c r="AG266" s="35">
        <f t="shared" ref="AG266:AG328" si="804">X266*AD266*K266</f>
        <v>8.594561643134524</v>
      </c>
      <c r="AH266" s="11">
        <f t="shared" ref="AH266:AH328" si="805">SUM(AE266:AG266)</f>
        <v>8.594561643134524</v>
      </c>
    </row>
    <row r="267" spans="1:34" x14ac:dyDescent="0.3">
      <c r="A267" s="7" t="s">
        <v>14</v>
      </c>
      <c r="B267" s="3"/>
      <c r="C267" s="3"/>
      <c r="D267" s="3">
        <v>7.2756728555409024E-3</v>
      </c>
      <c r="E267" s="3">
        <v>7.2756728555409024E-3</v>
      </c>
      <c r="G267">
        <v>1</v>
      </c>
      <c r="H267">
        <f>G267*0.1</f>
        <v>0.1</v>
      </c>
      <c r="J267" s="36">
        <v>54</v>
      </c>
      <c r="K267" s="43">
        <v>11.629943000000001</v>
      </c>
      <c r="L267" s="7" t="s">
        <v>14</v>
      </c>
      <c r="M267" s="37">
        <f t="shared" si="793"/>
        <v>7.2756728555409017E-2</v>
      </c>
      <c r="N267" s="40">
        <f t="shared" si="794"/>
        <v>0.84615660596587927</v>
      </c>
      <c r="O267" s="87">
        <v>3.9269908169872414E-2</v>
      </c>
      <c r="P267" s="34">
        <v>0.3</v>
      </c>
      <c r="Q267" s="41">
        <f t="shared" si="795"/>
        <v>5.0929709988786306E-2</v>
      </c>
      <c r="R267" s="41">
        <f t="shared" si="796"/>
        <v>2.7488935718910687E-2</v>
      </c>
      <c r="S267" s="41">
        <f t="shared" si="800"/>
        <v>2.1827018566622704E-2</v>
      </c>
      <c r="T267" s="41">
        <f t="shared" si="801"/>
        <v>0.25384698178976378</v>
      </c>
      <c r="V267" s="11">
        <f t="shared" si="797"/>
        <v>0</v>
      </c>
      <c r="W267" s="11">
        <f t="shared" si="797"/>
        <v>0</v>
      </c>
      <c r="X267" s="11">
        <f t="shared" si="797"/>
        <v>7.2756728555409017E-2</v>
      </c>
      <c r="Y267" s="11">
        <f t="shared" si="798"/>
        <v>7.2756728555409017E-2</v>
      </c>
      <c r="Z267" s="11">
        <f t="shared" si="799"/>
        <v>0.84615660596587927</v>
      </c>
      <c r="AD267" s="34">
        <v>0.3</v>
      </c>
      <c r="AE267" s="35">
        <f t="shared" si="802"/>
        <v>0</v>
      </c>
      <c r="AF267" s="35">
        <f t="shared" si="803"/>
        <v>0</v>
      </c>
      <c r="AG267" s="35">
        <f t="shared" si="804"/>
        <v>0.25384698178976378</v>
      </c>
      <c r="AH267" s="11">
        <f t="shared" si="805"/>
        <v>0.25384698178976378</v>
      </c>
    </row>
    <row r="268" spans="1:34" x14ac:dyDescent="0.3">
      <c r="A268" s="7" t="s">
        <v>12</v>
      </c>
      <c r="B268" s="3">
        <v>0.34207074426707301</v>
      </c>
      <c r="C268" s="3"/>
      <c r="D268" s="3">
        <v>0.32250043336945977</v>
      </c>
      <c r="E268" s="3">
        <v>0.66457117763653284</v>
      </c>
      <c r="G268">
        <v>1</v>
      </c>
      <c r="H268">
        <f>G268*0.1</f>
        <v>0.1</v>
      </c>
      <c r="J268" s="36">
        <v>54</v>
      </c>
      <c r="K268" s="43">
        <v>11.629943000000001</v>
      </c>
      <c r="L268" s="7" t="s">
        <v>12</v>
      </c>
      <c r="M268" s="37">
        <f t="shared" si="793"/>
        <v>6.6457117763653279</v>
      </c>
      <c r="N268" s="40">
        <f t="shared" si="794"/>
        <v>77.28924915355752</v>
      </c>
      <c r="O268" s="87">
        <v>2.395464398362217</v>
      </c>
      <c r="P268" s="34">
        <v>0.3</v>
      </c>
      <c r="Q268" s="41">
        <f t="shared" si="795"/>
        <v>4.6519982434557292</v>
      </c>
      <c r="R268" s="41">
        <f t="shared" si="796"/>
        <v>1.6768250788535519</v>
      </c>
      <c r="S268" s="41">
        <f t="shared" si="800"/>
        <v>1.9937135329095983</v>
      </c>
      <c r="T268" s="41">
        <f t="shared" si="801"/>
        <v>23.186774746067254</v>
      </c>
      <c r="V268" s="11">
        <f t="shared" si="797"/>
        <v>3.42070744267073</v>
      </c>
      <c r="W268" s="11">
        <f t="shared" si="797"/>
        <v>0</v>
      </c>
      <c r="X268" s="11">
        <f t="shared" si="797"/>
        <v>3.2250043336945975</v>
      </c>
      <c r="Y268" s="11">
        <f t="shared" si="798"/>
        <v>6.6457117763653279</v>
      </c>
      <c r="Z268" s="11">
        <f t="shared" si="799"/>
        <v>77.28924915355752</v>
      </c>
      <c r="AD268" s="34">
        <v>0.3</v>
      </c>
      <c r="AE268" s="35">
        <f t="shared" si="802"/>
        <v>11.934789773380906</v>
      </c>
      <c r="AF268" s="35">
        <f t="shared" si="803"/>
        <v>0</v>
      </c>
      <c r="AG268" s="35">
        <f t="shared" si="804"/>
        <v>11.251984972686344</v>
      </c>
      <c r="AH268" s="11">
        <f t="shared" si="805"/>
        <v>23.18677474606725</v>
      </c>
    </row>
    <row r="269" spans="1:34" x14ac:dyDescent="0.3">
      <c r="A269" s="6">
        <v>55</v>
      </c>
      <c r="B269" s="3">
        <v>0.98016569836464551</v>
      </c>
      <c r="C269" s="3"/>
      <c r="D269" s="3">
        <v>1.6127497512726399</v>
      </c>
      <c r="E269" s="3">
        <v>2.5929154496372853</v>
      </c>
      <c r="J269" s="36"/>
      <c r="K269" s="38"/>
      <c r="L269" s="27">
        <v>55</v>
      </c>
      <c r="M269" s="46">
        <f>SUM(M264:M268)</f>
        <v>12.344045789132778</v>
      </c>
      <c r="N269" s="46">
        <f t="shared" ref="N269:T269" si="806">SUM(N264:N268)</f>
        <v>143.56054891700424</v>
      </c>
      <c r="O269" s="88">
        <f t="shared" si="806"/>
        <v>4.0448005414968584</v>
      </c>
      <c r="P269" s="46"/>
      <c r="Q269" s="46">
        <f t="shared" si="806"/>
        <v>8.6408320523929447</v>
      </c>
      <c r="R269" s="46">
        <f t="shared" si="806"/>
        <v>2.8313603790478008</v>
      </c>
      <c r="S269" s="46">
        <f t="shared" si="806"/>
        <v>3.7032137367398335</v>
      </c>
      <c r="T269" s="46">
        <f t="shared" si="806"/>
        <v>43.068164675101272</v>
      </c>
      <c r="U269" s="46">
        <f t="shared" ref="U269" si="807">SUM(U264:U268)</f>
        <v>0</v>
      </c>
      <c r="V269" s="46">
        <f t="shared" ref="V269" si="808">SUM(V264:V268)</f>
        <v>3.42070744267073</v>
      </c>
      <c r="W269" s="46">
        <f t="shared" ref="W269" si="809">SUM(W264:W268)</f>
        <v>0</v>
      </c>
      <c r="X269" s="46">
        <f t="shared" ref="X269" si="810">SUM(X264:X268)</f>
        <v>8.9233383464620459</v>
      </c>
      <c r="Y269" s="46">
        <f t="shared" ref="Y269" si="811">SUM(Y264:Y268)</f>
        <v>12.344045789132778</v>
      </c>
      <c r="Z269" s="46">
        <f t="shared" ref="Z269" si="812">SUM(Z264:Z268)</f>
        <v>143.56054891700424</v>
      </c>
      <c r="AA269" s="46">
        <f t="shared" ref="AA269" si="813">SUM(AA264:AA268)</f>
        <v>0</v>
      </c>
      <c r="AB269" s="46">
        <f t="shared" ref="AB269" si="814">SUM(AB264:AB268)</f>
        <v>0</v>
      </c>
      <c r="AC269" s="46">
        <f t="shared" ref="AC269" si="815">SUM(AC264:AC268)</f>
        <v>0</v>
      </c>
      <c r="AD269" s="46">
        <f t="shared" ref="AD269" si="816">SUM(AD264:AD268)</f>
        <v>1.5</v>
      </c>
      <c r="AE269" s="46">
        <f t="shared" ref="AE269" si="817">SUM(AE264:AE268)</f>
        <v>11.934789773380906</v>
      </c>
      <c r="AF269" s="46">
        <f t="shared" ref="AF269" si="818">SUM(AF264:AF268)</f>
        <v>0</v>
      </c>
      <c r="AG269" s="46">
        <f t="shared" ref="AG269" si="819">SUM(AG264:AG268)</f>
        <v>31.133374901720359</v>
      </c>
      <c r="AH269" s="46">
        <f t="shared" ref="AH269" si="820">SUM(AH264:AH268)</f>
        <v>43.068164675101265</v>
      </c>
    </row>
    <row r="270" spans="1:34" x14ac:dyDescent="0.3">
      <c r="A270" s="7" t="s">
        <v>15</v>
      </c>
      <c r="B270" s="3"/>
      <c r="C270" s="3"/>
      <c r="D270" s="3">
        <v>0.34764739801367778</v>
      </c>
      <c r="E270" s="3">
        <v>0.34764739801367778</v>
      </c>
      <c r="G270">
        <v>2</v>
      </c>
      <c r="H270">
        <f>G270*0.1</f>
        <v>0.2</v>
      </c>
      <c r="J270" s="36">
        <v>55</v>
      </c>
      <c r="K270" s="43">
        <v>19.533549000000001</v>
      </c>
      <c r="L270" s="7" t="s">
        <v>15</v>
      </c>
      <c r="M270" s="37">
        <f t="shared" si="793"/>
        <v>1.7382369900683887</v>
      </c>
      <c r="N270" s="40">
        <f t="shared" si="794"/>
        <v>33.953937419113387</v>
      </c>
      <c r="O270" s="87">
        <v>0.5497787143782138</v>
      </c>
      <c r="P270" s="34">
        <v>0.3</v>
      </c>
      <c r="Q270" s="41">
        <f t="shared" si="795"/>
        <v>1.216765893047872</v>
      </c>
      <c r="R270" s="41">
        <f t="shared" si="796"/>
        <v>0.38484510006474965</v>
      </c>
      <c r="S270" s="41">
        <f t="shared" si="800"/>
        <v>0.52147109702051664</v>
      </c>
      <c r="T270" s="41">
        <f t="shared" si="801"/>
        <v>10.186181225734016</v>
      </c>
      <c r="V270" s="11">
        <f t="shared" ref="V270:X274" si="821">B270/$H270</f>
        <v>0</v>
      </c>
      <c r="W270" s="11">
        <f t="shared" si="821"/>
        <v>0</v>
      </c>
      <c r="X270" s="11">
        <f t="shared" si="821"/>
        <v>1.7382369900683887</v>
      </c>
      <c r="Y270" s="11">
        <f t="shared" si="798"/>
        <v>1.7382369900683887</v>
      </c>
      <c r="Z270" s="11">
        <f>$K$270*Y270</f>
        <v>33.953937419113387</v>
      </c>
      <c r="AD270" s="34">
        <v>0.3</v>
      </c>
      <c r="AE270" s="35">
        <f t="shared" si="802"/>
        <v>0</v>
      </c>
      <c r="AF270" s="35">
        <f t="shared" si="803"/>
        <v>0</v>
      </c>
      <c r="AG270" s="35">
        <f t="shared" si="804"/>
        <v>10.186181225734016</v>
      </c>
      <c r="AH270" s="11">
        <f t="shared" si="805"/>
        <v>10.186181225734016</v>
      </c>
    </row>
    <row r="271" spans="1:34" x14ac:dyDescent="0.3">
      <c r="A271" s="7" t="s">
        <v>18</v>
      </c>
      <c r="B271" s="3"/>
      <c r="C271" s="3"/>
      <c r="D271" s="3">
        <v>0.30699598709120912</v>
      </c>
      <c r="E271" s="3">
        <v>0.30699598709120912</v>
      </c>
      <c r="G271">
        <v>2</v>
      </c>
      <c r="H271">
        <f>G271*0.1</f>
        <v>0.2</v>
      </c>
      <c r="J271" s="36">
        <v>55</v>
      </c>
      <c r="K271" s="43">
        <v>19.533549000000001</v>
      </c>
      <c r="L271" s="7" t="s">
        <v>18</v>
      </c>
      <c r="M271" s="37">
        <f t="shared" si="793"/>
        <v>1.5349799354560456</v>
      </c>
      <c r="N271" s="40">
        <f t="shared" si="794"/>
        <v>29.983605783247505</v>
      </c>
      <c r="O271" s="87">
        <v>0.53996123733574564</v>
      </c>
      <c r="P271" s="34">
        <v>0.3</v>
      </c>
      <c r="Q271" s="41">
        <f t="shared" si="795"/>
        <v>1.0744859548192318</v>
      </c>
      <c r="R271" s="41">
        <f t="shared" si="796"/>
        <v>0.3779728661350219</v>
      </c>
      <c r="S271" s="41">
        <f t="shared" si="800"/>
        <v>0.46049398063681368</v>
      </c>
      <c r="T271" s="41">
        <f t="shared" si="801"/>
        <v>8.9950817349742511</v>
      </c>
      <c r="V271" s="11">
        <f t="shared" si="821"/>
        <v>0</v>
      </c>
      <c r="W271" s="11">
        <f t="shared" si="821"/>
        <v>0</v>
      </c>
      <c r="X271" s="11">
        <f t="shared" si="821"/>
        <v>1.5349799354560456</v>
      </c>
      <c r="Y271" s="11">
        <f t="shared" si="798"/>
        <v>1.5349799354560456</v>
      </c>
      <c r="Z271" s="11">
        <f t="shared" ref="Z271:Z274" si="822">$K$270*Y271</f>
        <v>29.983605783247505</v>
      </c>
      <c r="AD271" s="34">
        <v>0.3</v>
      </c>
      <c r="AE271" s="35">
        <f t="shared" si="802"/>
        <v>0</v>
      </c>
      <c r="AF271" s="35">
        <f t="shared" si="803"/>
        <v>0</v>
      </c>
      <c r="AG271" s="35">
        <f t="shared" si="804"/>
        <v>8.9950817349742511</v>
      </c>
      <c r="AH271" s="11">
        <f t="shared" si="805"/>
        <v>8.9950817349742511</v>
      </c>
    </row>
    <row r="272" spans="1:34" x14ac:dyDescent="0.3">
      <c r="A272" s="7" t="s">
        <v>16</v>
      </c>
      <c r="B272" s="3"/>
      <c r="C272" s="3"/>
      <c r="D272" s="3">
        <v>0.5458485542841679</v>
      </c>
      <c r="E272" s="3">
        <v>0.5458485542841679</v>
      </c>
      <c r="G272">
        <v>2</v>
      </c>
      <c r="H272">
        <f>G272*0.1</f>
        <v>0.2</v>
      </c>
      <c r="J272" s="36">
        <v>55</v>
      </c>
      <c r="K272" s="43">
        <v>19.533549000000001</v>
      </c>
      <c r="L272" s="7" t="s">
        <v>16</v>
      </c>
      <c r="M272" s="37">
        <f t="shared" si="793"/>
        <v>2.7292427714208394</v>
      </c>
      <c r="N272" s="40">
        <f t="shared" si="794"/>
        <v>53.311797408444768</v>
      </c>
      <c r="O272" s="87">
        <v>0.49087385212340517</v>
      </c>
      <c r="P272" s="34">
        <v>0.3</v>
      </c>
      <c r="Q272" s="41">
        <f t="shared" si="795"/>
        <v>1.9104699399945875</v>
      </c>
      <c r="R272" s="41">
        <f t="shared" si="796"/>
        <v>0.34361169648638362</v>
      </c>
      <c r="S272" s="41">
        <f t="shared" si="800"/>
        <v>0.81877283142625179</v>
      </c>
      <c r="T272" s="41">
        <f t="shared" si="801"/>
        <v>15.99353922253343</v>
      </c>
      <c r="V272" s="11">
        <f t="shared" si="821"/>
        <v>0</v>
      </c>
      <c r="W272" s="11">
        <f t="shared" si="821"/>
        <v>0</v>
      </c>
      <c r="X272" s="11">
        <f t="shared" si="821"/>
        <v>2.7292427714208394</v>
      </c>
      <c r="Y272" s="11">
        <f t="shared" si="798"/>
        <v>2.7292427714208394</v>
      </c>
      <c r="Z272" s="11">
        <f t="shared" si="822"/>
        <v>53.311797408444768</v>
      </c>
      <c r="AD272" s="34">
        <v>0.3</v>
      </c>
      <c r="AE272" s="35">
        <f t="shared" si="802"/>
        <v>0</v>
      </c>
      <c r="AF272" s="35">
        <f t="shared" si="803"/>
        <v>0</v>
      </c>
      <c r="AG272" s="35">
        <f t="shared" si="804"/>
        <v>15.99353922253343</v>
      </c>
      <c r="AH272" s="11">
        <f t="shared" si="805"/>
        <v>15.99353922253343</v>
      </c>
    </row>
    <row r="273" spans="1:34" x14ac:dyDescent="0.3">
      <c r="A273" s="7" t="s">
        <v>14</v>
      </c>
      <c r="B273" s="3"/>
      <c r="C273" s="3"/>
      <c r="D273" s="3">
        <v>2.1827018566622704E-2</v>
      </c>
      <c r="E273" s="3">
        <v>2.1827018566622704E-2</v>
      </c>
      <c r="G273">
        <v>2</v>
      </c>
      <c r="H273">
        <f>G273*0.1</f>
        <v>0.2</v>
      </c>
      <c r="J273" s="36">
        <v>55</v>
      </c>
      <c r="K273" s="43">
        <v>19.533549000000001</v>
      </c>
      <c r="L273" s="7" t="s">
        <v>14</v>
      </c>
      <c r="M273" s="37">
        <f t="shared" si="793"/>
        <v>0.10913509283311351</v>
      </c>
      <c r="N273" s="40">
        <f t="shared" si="794"/>
        <v>2.1317956834751719</v>
      </c>
      <c r="O273" s="87">
        <v>5.8904862254808614E-2</v>
      </c>
      <c r="P273" s="34">
        <v>0.3</v>
      </c>
      <c r="Q273" s="41">
        <f t="shared" si="795"/>
        <v>7.6394564983179453E-2</v>
      </c>
      <c r="R273" s="41">
        <f t="shared" si="796"/>
        <v>4.123340357836603E-2</v>
      </c>
      <c r="S273" s="41">
        <f t="shared" si="800"/>
        <v>3.2740527849934052E-2</v>
      </c>
      <c r="T273" s="41">
        <f t="shared" si="801"/>
        <v>0.6395387050425515</v>
      </c>
      <c r="V273" s="11">
        <f t="shared" si="821"/>
        <v>0</v>
      </c>
      <c r="W273" s="11">
        <f t="shared" si="821"/>
        <v>0</v>
      </c>
      <c r="X273" s="11">
        <f t="shared" si="821"/>
        <v>0.10913509283311351</v>
      </c>
      <c r="Y273" s="11">
        <f t="shared" si="798"/>
        <v>0.10913509283311351</v>
      </c>
      <c r="Z273" s="11">
        <f t="shared" si="822"/>
        <v>2.1317956834751719</v>
      </c>
      <c r="AD273" s="34">
        <v>0.3</v>
      </c>
      <c r="AE273" s="35">
        <f t="shared" si="802"/>
        <v>0</v>
      </c>
      <c r="AF273" s="35">
        <f t="shared" si="803"/>
        <v>0</v>
      </c>
      <c r="AG273" s="35">
        <f t="shared" si="804"/>
        <v>0.6395387050425515</v>
      </c>
      <c r="AH273" s="11">
        <f t="shared" si="805"/>
        <v>0.6395387050425515</v>
      </c>
    </row>
    <row r="274" spans="1:34" x14ac:dyDescent="0.3">
      <c r="A274" s="7" t="s">
        <v>12</v>
      </c>
      <c r="B274" s="3">
        <v>0.98016569836464551</v>
      </c>
      <c r="C274" s="3"/>
      <c r="D274" s="3">
        <v>0.39043079331696218</v>
      </c>
      <c r="E274" s="3">
        <v>1.3705964916816078</v>
      </c>
      <c r="G274">
        <v>2</v>
      </c>
      <c r="H274">
        <f>G274*0.1</f>
        <v>0.2</v>
      </c>
      <c r="J274" s="36">
        <v>55</v>
      </c>
      <c r="K274" s="43">
        <v>19.533549000000001</v>
      </c>
      <c r="L274" s="7" t="s">
        <v>12</v>
      </c>
      <c r="M274" s="37">
        <f t="shared" si="793"/>
        <v>6.8529824584080377</v>
      </c>
      <c r="N274" s="40">
        <f t="shared" si="794"/>
        <v>133.86306864745387</v>
      </c>
      <c r="O274" s="87">
        <v>2.5329090769567708</v>
      </c>
      <c r="P274" s="34">
        <v>0.3</v>
      </c>
      <c r="Q274" s="41">
        <f t="shared" si="795"/>
        <v>4.7970877208856262</v>
      </c>
      <c r="R274" s="41">
        <f t="shared" si="796"/>
        <v>1.7730363538697393</v>
      </c>
      <c r="S274" s="41">
        <f t="shared" si="800"/>
        <v>2.055894737522411</v>
      </c>
      <c r="T274" s="41">
        <f t="shared" si="801"/>
        <v>40.158920594236157</v>
      </c>
      <c r="V274" s="11">
        <f t="shared" si="821"/>
        <v>4.9008284918232272</v>
      </c>
      <c r="W274" s="11">
        <f t="shared" si="821"/>
        <v>0</v>
      </c>
      <c r="X274" s="11">
        <f t="shared" si="821"/>
        <v>1.9521539665848109</v>
      </c>
      <c r="Y274" s="11">
        <f t="shared" si="798"/>
        <v>6.8529824584080377</v>
      </c>
      <c r="Z274" s="11">
        <f t="shared" si="822"/>
        <v>133.86306864745387</v>
      </c>
      <c r="AD274" s="34">
        <v>0.3</v>
      </c>
      <c r="AE274" s="35">
        <f t="shared" si="802"/>
        <v>28.719172045687536</v>
      </c>
      <c r="AF274" s="35">
        <f t="shared" si="803"/>
        <v>0</v>
      </c>
      <c r="AG274" s="35">
        <f t="shared" si="804"/>
        <v>11.43974854854863</v>
      </c>
      <c r="AH274" s="11">
        <f t="shared" si="805"/>
        <v>40.158920594236164</v>
      </c>
    </row>
    <row r="275" spans="1:34" x14ac:dyDescent="0.3">
      <c r="A275" s="6">
        <v>56</v>
      </c>
      <c r="B275" s="3">
        <v>0.74006052457624882</v>
      </c>
      <c r="C275" s="3"/>
      <c r="D275" s="3">
        <v>4.4473866726627751</v>
      </c>
      <c r="E275" s="3">
        <v>5.1874471972390239</v>
      </c>
      <c r="J275" s="36"/>
      <c r="K275" s="38"/>
      <c r="L275" s="27">
        <v>56</v>
      </c>
      <c r="M275" s="46">
        <f>SUM(M270:M274)</f>
        <v>12.964577248186426</v>
      </c>
      <c r="N275" s="46">
        <f t="shared" ref="N275:T275" si="823">SUM(N270:N274)</f>
        <v>253.24420494173472</v>
      </c>
      <c r="O275" s="88">
        <f t="shared" si="823"/>
        <v>4.172427743048944</v>
      </c>
      <c r="P275" s="46"/>
      <c r="Q275" s="46">
        <f t="shared" si="823"/>
        <v>9.0752040737304966</v>
      </c>
      <c r="R275" s="46">
        <f t="shared" si="823"/>
        <v>2.9206994201342606</v>
      </c>
      <c r="S275" s="46">
        <f t="shared" si="823"/>
        <v>3.889373174455927</v>
      </c>
      <c r="T275" s="46">
        <f t="shared" si="823"/>
        <v>75.9732614825204</v>
      </c>
      <c r="U275" s="46">
        <f t="shared" ref="U275" si="824">SUM(U270:U274)</f>
        <v>0</v>
      </c>
      <c r="V275" s="46">
        <f t="shared" ref="V275" si="825">SUM(V270:V274)</f>
        <v>4.9008284918232272</v>
      </c>
      <c r="W275" s="46">
        <f t="shared" ref="W275" si="826">SUM(W270:W274)</f>
        <v>0</v>
      </c>
      <c r="X275" s="46">
        <f t="shared" ref="X275" si="827">SUM(X270:X274)</f>
        <v>8.0637487563631982</v>
      </c>
      <c r="Y275" s="46">
        <f t="shared" ref="Y275" si="828">SUM(Y270:Y274)</f>
        <v>12.964577248186426</v>
      </c>
      <c r="Z275" s="46">
        <f t="shared" ref="Z275" si="829">SUM(Z270:Z274)</f>
        <v>253.24420494173472</v>
      </c>
      <c r="AA275" s="46">
        <f t="shared" ref="AA275" si="830">SUM(AA270:AA274)</f>
        <v>0</v>
      </c>
      <c r="AB275" s="46">
        <f t="shared" ref="AB275" si="831">SUM(AB270:AB274)</f>
        <v>0</v>
      </c>
      <c r="AC275" s="46">
        <f t="shared" ref="AC275" si="832">SUM(AC270:AC274)</f>
        <v>0</v>
      </c>
      <c r="AD275" s="46">
        <f t="shared" ref="AD275" si="833">SUM(AD270:AD274)</f>
        <v>1.5</v>
      </c>
      <c r="AE275" s="46">
        <f t="shared" ref="AE275" si="834">SUM(AE270:AE274)</f>
        <v>28.719172045687536</v>
      </c>
      <c r="AF275" s="46">
        <f t="shared" ref="AF275" si="835">SUM(AF270:AF274)</f>
        <v>0</v>
      </c>
      <c r="AG275" s="46">
        <f t="shared" ref="AG275" si="836">SUM(AG270:AG274)</f>
        <v>47.254089436832878</v>
      </c>
      <c r="AH275" s="46">
        <f t="shared" ref="AH275" si="837">SUM(AH270:AH274)</f>
        <v>75.973261482520414</v>
      </c>
    </row>
    <row r="276" spans="1:34" x14ac:dyDescent="0.3">
      <c r="A276" s="7" t="s">
        <v>15</v>
      </c>
      <c r="B276" s="3"/>
      <c r="C276" s="3"/>
      <c r="D276" s="3">
        <v>0.25145709017243612</v>
      </c>
      <c r="E276" s="3">
        <v>0.25145709017243612</v>
      </c>
      <c r="G276">
        <v>4</v>
      </c>
      <c r="H276">
        <f>G276*0.1</f>
        <v>0.4</v>
      </c>
      <c r="J276" s="36">
        <v>56</v>
      </c>
      <c r="K276" s="43">
        <v>23.960269</v>
      </c>
      <c r="L276" s="7" t="s">
        <v>15</v>
      </c>
      <c r="M276" s="37">
        <f t="shared" si="793"/>
        <v>0.62864272543109023</v>
      </c>
      <c r="N276" s="40">
        <f t="shared" si="794"/>
        <v>15.062448806222063</v>
      </c>
      <c r="O276" s="87">
        <v>0.22580197197676644</v>
      </c>
      <c r="P276" s="34">
        <v>0.3</v>
      </c>
      <c r="Q276" s="41">
        <f t="shared" si="795"/>
        <v>0.44004990780176312</v>
      </c>
      <c r="R276" s="41">
        <f t="shared" si="796"/>
        <v>0.15806138038373649</v>
      </c>
      <c r="S276" s="41">
        <f t="shared" si="800"/>
        <v>0.18859281762932706</v>
      </c>
      <c r="T276" s="41">
        <f t="shared" si="801"/>
        <v>4.5187346418666188</v>
      </c>
      <c r="V276" s="11">
        <f t="shared" ref="V276:X280" si="838">B276/$H276</f>
        <v>0</v>
      </c>
      <c r="W276" s="11">
        <f t="shared" si="838"/>
        <v>0</v>
      </c>
      <c r="X276" s="11">
        <f t="shared" si="838"/>
        <v>0.62864272543109023</v>
      </c>
      <c r="Y276" s="11">
        <f t="shared" si="798"/>
        <v>0.62864272543109023</v>
      </c>
      <c r="Z276" s="11">
        <f>$K$276*Y276</f>
        <v>15.062448806222063</v>
      </c>
      <c r="AD276" s="34">
        <v>0.3</v>
      </c>
      <c r="AE276" s="35">
        <f t="shared" si="802"/>
        <v>0</v>
      </c>
      <c r="AF276" s="35">
        <f t="shared" si="803"/>
        <v>0</v>
      </c>
      <c r="AG276" s="35">
        <f t="shared" si="804"/>
        <v>4.5187346418666188</v>
      </c>
      <c r="AH276" s="11">
        <f t="shared" si="805"/>
        <v>4.5187346418666188</v>
      </c>
    </row>
    <row r="277" spans="1:34" x14ac:dyDescent="0.3">
      <c r="A277" s="7" t="s">
        <v>18</v>
      </c>
      <c r="B277" s="3"/>
      <c r="C277" s="3"/>
      <c r="D277" s="3">
        <v>1.0368019702814193</v>
      </c>
      <c r="E277" s="3">
        <v>1.0368019702814193</v>
      </c>
      <c r="G277">
        <v>4</v>
      </c>
      <c r="H277">
        <f>G277*0.1</f>
        <v>0.4</v>
      </c>
      <c r="J277" s="36">
        <v>56</v>
      </c>
      <c r="K277" s="43">
        <v>23.960269</v>
      </c>
      <c r="L277" s="7" t="s">
        <v>18</v>
      </c>
      <c r="M277" s="37">
        <f t="shared" si="793"/>
        <v>2.5920049257035482</v>
      </c>
      <c r="N277" s="40">
        <f t="shared" si="794"/>
        <v>62.105135269182028</v>
      </c>
      <c r="O277" s="87">
        <v>0.84921176417349098</v>
      </c>
      <c r="P277" s="34">
        <v>0.3</v>
      </c>
      <c r="Q277" s="41">
        <f t="shared" si="795"/>
        <v>1.8144034479924835</v>
      </c>
      <c r="R277" s="41">
        <f t="shared" si="796"/>
        <v>0.59444823492144361</v>
      </c>
      <c r="S277" s="41">
        <f t="shared" si="800"/>
        <v>0.77760147771106447</v>
      </c>
      <c r="T277" s="41">
        <f t="shared" si="801"/>
        <v>18.63154058075461</v>
      </c>
      <c r="V277" s="11">
        <f t="shared" si="838"/>
        <v>0</v>
      </c>
      <c r="W277" s="11">
        <f t="shared" si="838"/>
        <v>0</v>
      </c>
      <c r="X277" s="11">
        <f t="shared" si="838"/>
        <v>2.5920049257035482</v>
      </c>
      <c r="Y277" s="11">
        <f t="shared" si="798"/>
        <v>2.5920049257035482</v>
      </c>
      <c r="Z277" s="11">
        <f t="shared" ref="Z277:Z280" si="839">$K$276*Y277</f>
        <v>62.105135269182028</v>
      </c>
      <c r="AD277" s="34">
        <v>0.3</v>
      </c>
      <c r="AE277" s="35">
        <f t="shared" si="802"/>
        <v>0</v>
      </c>
      <c r="AF277" s="35">
        <f t="shared" si="803"/>
        <v>0</v>
      </c>
      <c r="AG277" s="35">
        <f t="shared" si="804"/>
        <v>18.63154058075461</v>
      </c>
      <c r="AH277" s="11">
        <f t="shared" si="805"/>
        <v>18.63154058075461</v>
      </c>
    </row>
    <row r="278" spans="1:34" x14ac:dyDescent="0.3">
      <c r="A278" s="7" t="s">
        <v>16</v>
      </c>
      <c r="B278" s="3"/>
      <c r="C278" s="3"/>
      <c r="D278" s="3">
        <v>1.0552994011557053</v>
      </c>
      <c r="E278" s="3">
        <v>1.0552994011557053</v>
      </c>
      <c r="G278">
        <v>4</v>
      </c>
      <c r="H278">
        <f>G278*0.1</f>
        <v>0.4</v>
      </c>
      <c r="J278" s="36">
        <v>56</v>
      </c>
      <c r="K278" s="43">
        <v>23.960269</v>
      </c>
      <c r="L278" s="7" t="s">
        <v>16</v>
      </c>
      <c r="M278" s="37">
        <f t="shared" si="793"/>
        <v>2.638248502889263</v>
      </c>
      <c r="N278" s="40">
        <f t="shared" si="794"/>
        <v>63.213143818074023</v>
      </c>
      <c r="O278" s="87">
        <v>0.38288160465625609</v>
      </c>
      <c r="P278" s="34">
        <v>0.3</v>
      </c>
      <c r="Q278" s="41">
        <f t="shared" si="795"/>
        <v>1.846773952022484</v>
      </c>
      <c r="R278" s="41">
        <f t="shared" si="796"/>
        <v>0.26801712325937926</v>
      </c>
      <c r="S278" s="41">
        <f t="shared" si="800"/>
        <v>0.79147455086677887</v>
      </c>
      <c r="T278" s="41">
        <f t="shared" si="801"/>
        <v>18.963943145422206</v>
      </c>
      <c r="V278" s="11">
        <f t="shared" si="838"/>
        <v>0</v>
      </c>
      <c r="W278" s="11">
        <f t="shared" si="838"/>
        <v>0</v>
      </c>
      <c r="X278" s="11">
        <f t="shared" si="838"/>
        <v>2.638248502889263</v>
      </c>
      <c r="Y278" s="11">
        <f t="shared" si="798"/>
        <v>2.638248502889263</v>
      </c>
      <c r="Z278" s="11">
        <f t="shared" si="839"/>
        <v>63.213143818074023</v>
      </c>
      <c r="AD278" s="34">
        <v>0.3</v>
      </c>
      <c r="AE278" s="35">
        <f t="shared" si="802"/>
        <v>0</v>
      </c>
      <c r="AF278" s="35">
        <f t="shared" si="803"/>
        <v>0</v>
      </c>
      <c r="AG278" s="35">
        <f t="shared" si="804"/>
        <v>18.963943145422206</v>
      </c>
      <c r="AH278" s="11">
        <f t="shared" si="805"/>
        <v>18.963943145422206</v>
      </c>
    </row>
    <row r="279" spans="1:34" x14ac:dyDescent="0.3">
      <c r="A279" s="7" t="s">
        <v>14</v>
      </c>
      <c r="B279" s="3"/>
      <c r="C279" s="3"/>
      <c r="D279" s="3">
        <v>4.0016200705474951E-2</v>
      </c>
      <c r="E279" s="3">
        <v>4.0016200705474951E-2</v>
      </c>
      <c r="G279">
        <v>4</v>
      </c>
      <c r="H279">
        <f>G279*0.1</f>
        <v>0.4</v>
      </c>
      <c r="J279" s="36">
        <v>56</v>
      </c>
      <c r="K279" s="43">
        <v>23.960269</v>
      </c>
      <c r="L279" s="7" t="s">
        <v>14</v>
      </c>
      <c r="M279" s="37">
        <f t="shared" si="793"/>
        <v>0.10004050176368737</v>
      </c>
      <c r="N279" s="40">
        <f t="shared" si="794"/>
        <v>2.3969973331529237</v>
      </c>
      <c r="O279" s="87">
        <v>5.3996123733574555E-2</v>
      </c>
      <c r="P279" s="34">
        <v>0.3</v>
      </c>
      <c r="Q279" s="41">
        <f t="shared" si="795"/>
        <v>7.0028351234581149E-2</v>
      </c>
      <c r="R279" s="41">
        <f t="shared" si="796"/>
        <v>3.7797286613502186E-2</v>
      </c>
      <c r="S279" s="41">
        <f t="shared" si="800"/>
        <v>3.0012150529106208E-2</v>
      </c>
      <c r="T279" s="41">
        <f t="shared" si="801"/>
        <v>0.71909919994587712</v>
      </c>
      <c r="V279" s="11">
        <f t="shared" si="838"/>
        <v>0</v>
      </c>
      <c r="W279" s="11">
        <f t="shared" si="838"/>
        <v>0</v>
      </c>
      <c r="X279" s="11">
        <f t="shared" si="838"/>
        <v>0.10004050176368737</v>
      </c>
      <c r="Y279" s="11">
        <f t="shared" si="798"/>
        <v>0.10004050176368737</v>
      </c>
      <c r="Z279" s="11">
        <f t="shared" si="839"/>
        <v>2.3969973331529237</v>
      </c>
      <c r="AD279" s="34">
        <v>0.3</v>
      </c>
      <c r="AE279" s="35">
        <f t="shared" si="802"/>
        <v>0</v>
      </c>
      <c r="AF279" s="35">
        <f t="shared" si="803"/>
        <v>0</v>
      </c>
      <c r="AG279" s="35">
        <f t="shared" si="804"/>
        <v>0.71909919994587712</v>
      </c>
      <c r="AH279" s="11">
        <f t="shared" si="805"/>
        <v>0.71909919994587712</v>
      </c>
    </row>
    <row r="280" spans="1:34" x14ac:dyDescent="0.3">
      <c r="A280" s="7" t="s">
        <v>12</v>
      </c>
      <c r="B280" s="3">
        <v>0.74006052457624882</v>
      </c>
      <c r="C280" s="3"/>
      <c r="D280" s="3">
        <v>2.0638120103477395</v>
      </c>
      <c r="E280" s="3">
        <v>2.8038725349239884</v>
      </c>
      <c r="G280">
        <v>4</v>
      </c>
      <c r="H280">
        <f>G280*0.1</f>
        <v>0.4</v>
      </c>
      <c r="J280" s="36">
        <v>56</v>
      </c>
      <c r="K280" s="43">
        <v>23.960269</v>
      </c>
      <c r="L280" s="7" t="s">
        <v>12</v>
      </c>
      <c r="M280" s="37">
        <f t="shared" si="793"/>
        <v>7.0096813373099707</v>
      </c>
      <c r="N280" s="40">
        <f t="shared" si="794"/>
        <v>167.95385044622662</v>
      </c>
      <c r="O280" s="87">
        <v>2.1892973804703848</v>
      </c>
      <c r="P280" s="34">
        <v>0.3</v>
      </c>
      <c r="Q280" s="41">
        <f t="shared" si="795"/>
        <v>4.9067769361169793</v>
      </c>
      <c r="R280" s="41">
        <f t="shared" si="796"/>
        <v>1.5325081663292692</v>
      </c>
      <c r="S280" s="41">
        <f t="shared" si="800"/>
        <v>2.1029044011929909</v>
      </c>
      <c r="T280" s="41">
        <f t="shared" si="801"/>
        <v>50.386155133867987</v>
      </c>
      <c r="V280" s="11">
        <f t="shared" si="838"/>
        <v>1.8501513114406221</v>
      </c>
      <c r="W280" s="11">
        <f t="shared" si="838"/>
        <v>0</v>
      </c>
      <c r="X280" s="11">
        <f t="shared" si="838"/>
        <v>5.1595300258693486</v>
      </c>
      <c r="Y280" s="11">
        <f t="shared" si="798"/>
        <v>7.0096813373099707</v>
      </c>
      <c r="Z280" s="11">
        <f t="shared" si="839"/>
        <v>167.95385044622662</v>
      </c>
      <c r="AD280" s="34">
        <v>0.3</v>
      </c>
      <c r="AE280" s="35">
        <f t="shared" si="802"/>
        <v>13.299036933846025</v>
      </c>
      <c r="AF280" s="35">
        <f t="shared" si="803"/>
        <v>0</v>
      </c>
      <c r="AG280" s="35">
        <f t="shared" si="804"/>
        <v>37.087118200021962</v>
      </c>
      <c r="AH280" s="11">
        <f t="shared" si="805"/>
        <v>50.386155133867987</v>
      </c>
    </row>
    <row r="281" spans="1:34" x14ac:dyDescent="0.3">
      <c r="A281" s="6">
        <v>57</v>
      </c>
      <c r="B281" s="3">
        <v>0.38880580831452366</v>
      </c>
      <c r="C281" s="3"/>
      <c r="D281" s="3">
        <v>2.3062546668160424</v>
      </c>
      <c r="E281" s="3">
        <v>2.6950604751305662</v>
      </c>
      <c r="J281" s="36"/>
      <c r="K281" s="38"/>
      <c r="L281" s="27">
        <v>57</v>
      </c>
      <c r="M281" s="46">
        <f>SUM(M276:M280)</f>
        <v>12.96861799309756</v>
      </c>
      <c r="N281" s="46">
        <f t="shared" ref="N281:T281" si="840">SUM(N276:N280)</f>
        <v>310.73157567285762</v>
      </c>
      <c r="O281" s="88">
        <f t="shared" si="840"/>
        <v>3.7011888450104728</v>
      </c>
      <c r="P281" s="46"/>
      <c r="Q281" s="46">
        <f t="shared" si="840"/>
        <v>9.0780325951682919</v>
      </c>
      <c r="R281" s="46">
        <f t="shared" si="840"/>
        <v>2.5908321915073307</v>
      </c>
      <c r="S281" s="46">
        <f t="shared" si="840"/>
        <v>3.8905853979292675</v>
      </c>
      <c r="T281" s="46">
        <f t="shared" si="840"/>
        <v>93.219472701857313</v>
      </c>
      <c r="U281" s="46">
        <f t="shared" ref="U281" si="841">SUM(U276:U280)</f>
        <v>0</v>
      </c>
      <c r="V281" s="46">
        <f t="shared" ref="V281" si="842">SUM(V276:V280)</f>
        <v>1.8501513114406221</v>
      </c>
      <c r="W281" s="46">
        <f t="shared" ref="W281" si="843">SUM(W276:W280)</f>
        <v>0</v>
      </c>
      <c r="X281" s="46">
        <f t="shared" ref="X281" si="844">SUM(X276:X280)</f>
        <v>11.118466681656937</v>
      </c>
      <c r="Y281" s="46">
        <f t="shared" ref="Y281" si="845">SUM(Y276:Y280)</f>
        <v>12.96861799309756</v>
      </c>
      <c r="Z281" s="46">
        <f t="shared" ref="Z281" si="846">SUM(Z276:Z280)</f>
        <v>310.73157567285762</v>
      </c>
      <c r="AA281" s="46">
        <f t="shared" ref="AA281" si="847">SUM(AA276:AA280)</f>
        <v>0</v>
      </c>
      <c r="AB281" s="46">
        <f t="shared" ref="AB281" si="848">SUM(AB276:AB280)</f>
        <v>0</v>
      </c>
      <c r="AC281" s="46">
        <f t="shared" ref="AC281" si="849">SUM(AC276:AC280)</f>
        <v>0</v>
      </c>
      <c r="AD281" s="46">
        <f t="shared" ref="AD281" si="850">SUM(AD276:AD280)</f>
        <v>1.5</v>
      </c>
      <c r="AE281" s="46">
        <f t="shared" ref="AE281" si="851">SUM(AE276:AE280)</f>
        <v>13.299036933846025</v>
      </c>
      <c r="AF281" s="46">
        <f t="shared" ref="AF281" si="852">SUM(AF276:AF280)</f>
        <v>0</v>
      </c>
      <c r="AG281" s="46">
        <f t="shared" ref="AG281" si="853">SUM(AG276:AG280)</f>
        <v>79.920435768011288</v>
      </c>
      <c r="AH281" s="46">
        <f t="shared" ref="AH281" si="854">SUM(AH276:AH280)</f>
        <v>93.219472701857313</v>
      </c>
    </row>
    <row r="282" spans="1:34" x14ac:dyDescent="0.3">
      <c r="A282" s="7" t="s">
        <v>15</v>
      </c>
      <c r="B282" s="3"/>
      <c r="C282" s="3"/>
      <c r="D282" s="3">
        <v>1.4551345711081805E-2</v>
      </c>
      <c r="E282" s="3">
        <v>1.4551345711081805E-2</v>
      </c>
      <c r="G282">
        <v>2</v>
      </c>
      <c r="H282">
        <f>G282*0.1</f>
        <v>0.2</v>
      </c>
      <c r="J282" s="36">
        <v>57</v>
      </c>
      <c r="K282" s="43">
        <v>17.104810000000001</v>
      </c>
      <c r="L282" s="7" t="s">
        <v>15</v>
      </c>
      <c r="M282" s="37">
        <f t="shared" si="793"/>
        <v>7.2756728555409017E-2</v>
      </c>
      <c r="N282" s="40">
        <f t="shared" si="794"/>
        <v>1.2444900181618457</v>
      </c>
      <c r="O282" s="87">
        <v>3.9269908169872414E-2</v>
      </c>
      <c r="P282" s="34">
        <v>0.3</v>
      </c>
      <c r="Q282" s="41">
        <f t="shared" si="795"/>
        <v>5.0929709988786306E-2</v>
      </c>
      <c r="R282" s="41">
        <f t="shared" si="796"/>
        <v>2.7488935718910687E-2</v>
      </c>
      <c r="S282" s="41">
        <f t="shared" si="800"/>
        <v>2.1827018566622704E-2</v>
      </c>
      <c r="T282" s="41">
        <f t="shared" si="801"/>
        <v>0.3733470054485537</v>
      </c>
      <c r="V282" s="11">
        <f t="shared" ref="V282:X286" si="855">B282/$H282</f>
        <v>0</v>
      </c>
      <c r="W282" s="11">
        <f t="shared" si="855"/>
        <v>0</v>
      </c>
      <c r="X282" s="11">
        <f t="shared" si="855"/>
        <v>7.2756728555409017E-2</v>
      </c>
      <c r="Y282" s="11">
        <f t="shared" si="798"/>
        <v>7.2756728555409017E-2</v>
      </c>
      <c r="Z282" s="11">
        <f>$K$282*Y282</f>
        <v>1.2444900181618457</v>
      </c>
      <c r="AD282" s="34">
        <v>0.3</v>
      </c>
      <c r="AE282" s="35">
        <f t="shared" si="802"/>
        <v>0</v>
      </c>
      <c r="AF282" s="35">
        <f t="shared" si="803"/>
        <v>0</v>
      </c>
      <c r="AG282" s="35">
        <f t="shared" si="804"/>
        <v>0.3733470054485537</v>
      </c>
      <c r="AH282" s="11">
        <f t="shared" si="805"/>
        <v>0.3733470054485537</v>
      </c>
    </row>
    <row r="283" spans="1:34" x14ac:dyDescent="0.3">
      <c r="A283" s="7" t="s">
        <v>18</v>
      </c>
      <c r="B283" s="3"/>
      <c r="C283" s="3"/>
      <c r="D283" s="3">
        <v>0.65355142873653105</v>
      </c>
      <c r="E283" s="3">
        <v>0.65355142873653105</v>
      </c>
      <c r="G283">
        <v>2</v>
      </c>
      <c r="H283">
        <f>G283*0.1</f>
        <v>0.2</v>
      </c>
      <c r="J283" s="36">
        <v>57</v>
      </c>
      <c r="K283" s="43">
        <v>17.104810000000001</v>
      </c>
      <c r="L283" s="7" t="s">
        <v>18</v>
      </c>
      <c r="M283" s="37">
        <f t="shared" si="793"/>
        <v>3.2677571436826551</v>
      </c>
      <c r="N283" s="40">
        <f t="shared" si="794"/>
        <v>55.894365068834517</v>
      </c>
      <c r="O283" s="87">
        <v>1.0504700435440875</v>
      </c>
      <c r="P283" s="34">
        <v>0.3</v>
      </c>
      <c r="Q283" s="41">
        <f t="shared" si="795"/>
        <v>2.2874300005778583</v>
      </c>
      <c r="R283" s="41">
        <f t="shared" si="796"/>
        <v>0.73532903048086118</v>
      </c>
      <c r="S283" s="41">
        <f t="shared" si="800"/>
        <v>0.98032714310479652</v>
      </c>
      <c r="T283" s="41">
        <f t="shared" si="801"/>
        <v>16.768309520650355</v>
      </c>
      <c r="V283" s="11">
        <f t="shared" si="855"/>
        <v>0</v>
      </c>
      <c r="W283" s="11">
        <f t="shared" si="855"/>
        <v>0</v>
      </c>
      <c r="X283" s="11">
        <f t="shared" si="855"/>
        <v>3.2677571436826551</v>
      </c>
      <c r="Y283" s="11">
        <f t="shared" si="798"/>
        <v>3.2677571436826551</v>
      </c>
      <c r="Z283" s="11">
        <f t="shared" ref="Z283:Z286" si="856">$K$282*Y283</f>
        <v>55.894365068834517</v>
      </c>
      <c r="AD283" s="34">
        <v>0.3</v>
      </c>
      <c r="AE283" s="35">
        <f t="shared" si="802"/>
        <v>0</v>
      </c>
      <c r="AF283" s="35">
        <f t="shared" si="803"/>
        <v>0</v>
      </c>
      <c r="AG283" s="35">
        <f t="shared" si="804"/>
        <v>16.768309520650355</v>
      </c>
      <c r="AH283" s="11">
        <f t="shared" si="805"/>
        <v>16.768309520650355</v>
      </c>
    </row>
    <row r="284" spans="1:34" x14ac:dyDescent="0.3">
      <c r="A284" s="7" t="s">
        <v>16</v>
      </c>
      <c r="B284" s="3">
        <v>0.38880580831452366</v>
      </c>
      <c r="C284" s="3"/>
      <c r="D284" s="3">
        <v>0.25144538720668064</v>
      </c>
      <c r="E284" s="3">
        <v>0.64025119552120424</v>
      </c>
      <c r="G284">
        <v>2</v>
      </c>
      <c r="H284">
        <f>G284*0.1</f>
        <v>0.2</v>
      </c>
      <c r="J284" s="36">
        <v>57</v>
      </c>
      <c r="K284" s="43">
        <v>17.104810000000001</v>
      </c>
      <c r="L284" s="7" t="s">
        <v>16</v>
      </c>
      <c r="M284" s="37">
        <f t="shared" si="793"/>
        <v>3.2012559776060217</v>
      </c>
      <c r="N284" s="40">
        <f t="shared" si="794"/>
        <v>54.756875258315254</v>
      </c>
      <c r="O284" s="87">
        <v>0.53996123733574564</v>
      </c>
      <c r="P284" s="34">
        <v>0.3</v>
      </c>
      <c r="Q284" s="41">
        <f t="shared" si="795"/>
        <v>2.2408791843242151</v>
      </c>
      <c r="R284" s="41">
        <f t="shared" si="796"/>
        <v>0.3779728661350219</v>
      </c>
      <c r="S284" s="41">
        <f t="shared" si="800"/>
        <v>0.96037679328180647</v>
      </c>
      <c r="T284" s="41">
        <f t="shared" si="801"/>
        <v>16.427062577494578</v>
      </c>
      <c r="V284" s="11">
        <f t="shared" si="855"/>
        <v>1.9440290415726182</v>
      </c>
      <c r="W284" s="11">
        <f t="shared" si="855"/>
        <v>0</v>
      </c>
      <c r="X284" s="11">
        <f t="shared" si="855"/>
        <v>1.2572269360334032</v>
      </c>
      <c r="Y284" s="11">
        <f t="shared" si="798"/>
        <v>3.2012559776060217</v>
      </c>
      <c r="Z284" s="11">
        <f t="shared" si="856"/>
        <v>54.756875258315254</v>
      </c>
      <c r="AD284" s="34">
        <v>0.3</v>
      </c>
      <c r="AE284" s="35">
        <f t="shared" si="802"/>
        <v>9.9756742171745199</v>
      </c>
      <c r="AF284" s="35">
        <f t="shared" si="803"/>
        <v>0</v>
      </c>
      <c r="AG284" s="35">
        <f t="shared" si="804"/>
        <v>6.4513883603200544</v>
      </c>
      <c r="AH284" s="11">
        <f t="shared" si="805"/>
        <v>16.427062577494574</v>
      </c>
    </row>
    <row r="285" spans="1:34" x14ac:dyDescent="0.3">
      <c r="A285" s="7" t="s">
        <v>14</v>
      </c>
      <c r="B285" s="3"/>
      <c r="C285" s="3"/>
      <c r="D285" s="3">
        <v>2.1827018566622704E-2</v>
      </c>
      <c r="E285" s="3">
        <v>2.1827018566622704E-2</v>
      </c>
      <c r="G285">
        <v>2</v>
      </c>
      <c r="H285">
        <f>G285*0.1</f>
        <v>0.2</v>
      </c>
      <c r="J285" s="36">
        <v>57</v>
      </c>
      <c r="K285" s="43">
        <v>17.104810000000001</v>
      </c>
      <c r="L285" s="7" t="s">
        <v>14</v>
      </c>
      <c r="M285" s="37">
        <f t="shared" si="793"/>
        <v>0.10913509283311351</v>
      </c>
      <c r="N285" s="40">
        <f t="shared" si="794"/>
        <v>1.8667350272427683</v>
      </c>
      <c r="O285" s="87">
        <v>5.8904862254808614E-2</v>
      </c>
      <c r="P285" s="34">
        <v>0.3</v>
      </c>
      <c r="Q285" s="41">
        <f t="shared" si="795"/>
        <v>7.6394564983179453E-2</v>
      </c>
      <c r="R285" s="41">
        <f t="shared" si="796"/>
        <v>4.123340357836603E-2</v>
      </c>
      <c r="S285" s="41">
        <f t="shared" si="800"/>
        <v>3.2740527849934052E-2</v>
      </c>
      <c r="T285" s="41">
        <f t="shared" si="801"/>
        <v>0.56002050817283044</v>
      </c>
      <c r="V285" s="11">
        <f t="shared" si="855"/>
        <v>0</v>
      </c>
      <c r="W285" s="11">
        <f t="shared" si="855"/>
        <v>0</v>
      </c>
      <c r="X285" s="11">
        <f t="shared" si="855"/>
        <v>0.10913509283311351</v>
      </c>
      <c r="Y285" s="11">
        <f t="shared" si="798"/>
        <v>0.10913509283311351</v>
      </c>
      <c r="Z285" s="11">
        <f t="shared" si="856"/>
        <v>1.8667350272427683</v>
      </c>
      <c r="AD285" s="34">
        <v>0.3</v>
      </c>
      <c r="AE285" s="35">
        <f t="shared" si="802"/>
        <v>0</v>
      </c>
      <c r="AF285" s="35">
        <f t="shared" si="803"/>
        <v>0</v>
      </c>
      <c r="AG285" s="35">
        <f t="shared" si="804"/>
        <v>0.56002050817283044</v>
      </c>
      <c r="AH285" s="11">
        <f t="shared" si="805"/>
        <v>0.56002050817283044</v>
      </c>
    </row>
    <row r="286" spans="1:34" x14ac:dyDescent="0.3">
      <c r="A286" s="7" t="s">
        <v>12</v>
      </c>
      <c r="B286" s="3"/>
      <c r="C286" s="3"/>
      <c r="D286" s="3">
        <v>1.3648794865951264</v>
      </c>
      <c r="E286" s="3">
        <v>1.3648794865951264</v>
      </c>
      <c r="G286">
        <v>2</v>
      </c>
      <c r="H286">
        <f>G286*0.1</f>
        <v>0.2</v>
      </c>
      <c r="J286" s="36">
        <v>57</v>
      </c>
      <c r="K286" s="43">
        <v>17.104810000000001</v>
      </c>
      <c r="L286" s="7" t="s">
        <v>12</v>
      </c>
      <c r="M286" s="37">
        <f t="shared" si="793"/>
        <v>6.8243974329756316</v>
      </c>
      <c r="N286" s="40">
        <f t="shared" si="794"/>
        <v>116.73002145553592</v>
      </c>
      <c r="O286" s="87">
        <v>2.0911226100457068</v>
      </c>
      <c r="P286" s="34">
        <v>0.3</v>
      </c>
      <c r="Q286" s="41">
        <f t="shared" si="795"/>
        <v>4.777078203082942</v>
      </c>
      <c r="R286" s="41">
        <f t="shared" si="796"/>
        <v>1.4637858270319946</v>
      </c>
      <c r="S286" s="41">
        <f t="shared" si="800"/>
        <v>2.0473192298926892</v>
      </c>
      <c r="T286" s="41">
        <f t="shared" si="801"/>
        <v>35.019006436660767</v>
      </c>
      <c r="V286" s="11">
        <f t="shared" si="855"/>
        <v>0</v>
      </c>
      <c r="W286" s="11">
        <f t="shared" si="855"/>
        <v>0</v>
      </c>
      <c r="X286" s="11">
        <f t="shared" si="855"/>
        <v>6.8243974329756316</v>
      </c>
      <c r="Y286" s="11">
        <f t="shared" si="798"/>
        <v>6.8243974329756316</v>
      </c>
      <c r="Z286" s="11">
        <f t="shared" si="856"/>
        <v>116.73002145553592</v>
      </c>
      <c r="AD286" s="34">
        <v>0.3</v>
      </c>
      <c r="AE286" s="35">
        <f t="shared" si="802"/>
        <v>0</v>
      </c>
      <c r="AF286" s="35">
        <f t="shared" si="803"/>
        <v>0</v>
      </c>
      <c r="AG286" s="35">
        <f t="shared" si="804"/>
        <v>35.019006436660767</v>
      </c>
      <c r="AH286" s="11">
        <f t="shared" si="805"/>
        <v>35.019006436660767</v>
      </c>
    </row>
    <row r="287" spans="1:34" x14ac:dyDescent="0.3">
      <c r="A287" s="6">
        <v>58</v>
      </c>
      <c r="B287" s="3">
        <v>0.83284212306027294</v>
      </c>
      <c r="C287" s="3"/>
      <c r="D287" s="3">
        <v>1.8037087840028037</v>
      </c>
      <c r="E287" s="3">
        <v>2.6365509070630768</v>
      </c>
      <c r="J287" s="36"/>
      <c r="K287" s="38"/>
      <c r="L287" s="27">
        <v>58</v>
      </c>
      <c r="M287" s="46">
        <f>SUM(M282:M286)</f>
        <v>13.475302375652831</v>
      </c>
      <c r="N287" s="46">
        <f t="shared" ref="N287:T287" si="857">SUM(N282:N286)</f>
        <v>230.49248682809031</v>
      </c>
      <c r="O287" s="88">
        <f t="shared" si="857"/>
        <v>3.7797286613502208</v>
      </c>
      <c r="P287" s="46"/>
      <c r="Q287" s="46">
        <f t="shared" si="857"/>
        <v>9.4327116629569829</v>
      </c>
      <c r="R287" s="46">
        <f t="shared" si="857"/>
        <v>2.6458100629451544</v>
      </c>
      <c r="S287" s="46">
        <f t="shared" si="857"/>
        <v>4.0425907126958487</v>
      </c>
      <c r="T287" s="46">
        <f t="shared" si="857"/>
        <v>69.147746048427081</v>
      </c>
      <c r="U287" s="46">
        <f t="shared" ref="U287" si="858">SUM(U282:U286)</f>
        <v>0</v>
      </c>
      <c r="V287" s="46">
        <f t="shared" ref="V287" si="859">SUM(V282:V286)</f>
        <v>1.9440290415726182</v>
      </c>
      <c r="W287" s="46">
        <f t="shared" ref="W287" si="860">SUM(W282:W286)</f>
        <v>0</v>
      </c>
      <c r="X287" s="46">
        <f t="shared" ref="X287" si="861">SUM(X282:X286)</f>
        <v>11.531273334080213</v>
      </c>
      <c r="Y287" s="46">
        <f t="shared" ref="Y287" si="862">SUM(Y282:Y286)</f>
        <v>13.475302375652831</v>
      </c>
      <c r="Z287" s="46">
        <f t="shared" ref="Z287" si="863">SUM(Z282:Z286)</f>
        <v>230.49248682809031</v>
      </c>
      <c r="AA287" s="46">
        <f t="shared" ref="AA287" si="864">SUM(AA282:AA286)</f>
        <v>0</v>
      </c>
      <c r="AB287" s="46">
        <f t="shared" ref="AB287" si="865">SUM(AB282:AB286)</f>
        <v>0</v>
      </c>
      <c r="AC287" s="46">
        <f t="shared" ref="AC287" si="866">SUM(AC282:AC286)</f>
        <v>0</v>
      </c>
      <c r="AD287" s="46">
        <f t="shared" ref="AD287" si="867">SUM(AD282:AD286)</f>
        <v>1.5</v>
      </c>
      <c r="AE287" s="46">
        <f t="shared" ref="AE287" si="868">SUM(AE282:AE286)</f>
        <v>9.9756742171745199</v>
      </c>
      <c r="AF287" s="46">
        <f t="shared" ref="AF287" si="869">SUM(AF282:AF286)</f>
        <v>0</v>
      </c>
      <c r="AG287" s="46">
        <f t="shared" ref="AG287" si="870">SUM(AG282:AG286)</f>
        <v>59.172071831252566</v>
      </c>
      <c r="AH287" s="46">
        <f t="shared" ref="AH287" si="871">SUM(AH282:AH286)</f>
        <v>69.147746048427081</v>
      </c>
    </row>
    <row r="288" spans="1:34" x14ac:dyDescent="0.3">
      <c r="A288" s="7" t="s">
        <v>15</v>
      </c>
      <c r="B288" s="3"/>
      <c r="C288" s="3"/>
      <c r="D288" s="3">
        <v>0.2259922351780429</v>
      </c>
      <c r="E288" s="3">
        <v>0.2259922351780429</v>
      </c>
      <c r="G288">
        <v>2</v>
      </c>
      <c r="H288">
        <f>G288*0.1</f>
        <v>0.2</v>
      </c>
      <c r="J288" s="36">
        <v>58</v>
      </c>
      <c r="K288" s="43">
        <v>18.756228</v>
      </c>
      <c r="L288" s="7" t="s">
        <v>15</v>
      </c>
      <c r="M288" s="37">
        <f t="shared" si="793"/>
        <v>1.1299611758902144</v>
      </c>
      <c r="N288" s="40">
        <f t="shared" si="794"/>
        <v>21.193809446144964</v>
      </c>
      <c r="O288" s="87">
        <v>0.38288160465625609</v>
      </c>
      <c r="P288" s="34">
        <v>0.3</v>
      </c>
      <c r="Q288" s="41">
        <f t="shared" si="795"/>
        <v>0.79097282312314998</v>
      </c>
      <c r="R288" s="41">
        <f t="shared" si="796"/>
        <v>0.26801712325937926</v>
      </c>
      <c r="S288" s="41">
        <f t="shared" si="800"/>
        <v>0.33898835276706429</v>
      </c>
      <c r="T288" s="41">
        <f t="shared" si="801"/>
        <v>6.3581428338434884</v>
      </c>
      <c r="V288" s="11">
        <f t="shared" ref="V288:X292" si="872">B288/$H288</f>
        <v>0</v>
      </c>
      <c r="W288" s="11">
        <f t="shared" si="872"/>
        <v>0</v>
      </c>
      <c r="X288" s="11">
        <f t="shared" si="872"/>
        <v>1.1299611758902144</v>
      </c>
      <c r="Y288" s="11">
        <f t="shared" si="798"/>
        <v>1.1299611758902144</v>
      </c>
      <c r="Z288" s="11">
        <f>$K$288*Y288</f>
        <v>21.193809446144964</v>
      </c>
      <c r="AD288" s="34">
        <v>0.3</v>
      </c>
      <c r="AE288" s="35">
        <f t="shared" si="802"/>
        <v>0</v>
      </c>
      <c r="AF288" s="35">
        <f t="shared" si="803"/>
        <v>0</v>
      </c>
      <c r="AG288" s="35">
        <f t="shared" si="804"/>
        <v>6.3581428338434884</v>
      </c>
      <c r="AH288" s="11">
        <f t="shared" si="805"/>
        <v>6.3581428338434884</v>
      </c>
    </row>
    <row r="289" spans="1:34" x14ac:dyDescent="0.3">
      <c r="A289" s="7" t="s">
        <v>18</v>
      </c>
      <c r="B289" s="3"/>
      <c r="C289" s="3"/>
      <c r="D289" s="3">
        <v>0.51613328197789687</v>
      </c>
      <c r="E289" s="3">
        <v>0.51613328197789687</v>
      </c>
      <c r="G289">
        <v>2</v>
      </c>
      <c r="H289">
        <f>G289*0.1</f>
        <v>0.2</v>
      </c>
      <c r="J289" s="36">
        <v>58</v>
      </c>
      <c r="K289" s="43">
        <v>18.756228</v>
      </c>
      <c r="L289" s="7" t="s">
        <v>18</v>
      </c>
      <c r="M289" s="37">
        <f t="shared" si="793"/>
        <v>2.580666409889484</v>
      </c>
      <c r="N289" s="40">
        <f t="shared" si="794"/>
        <v>48.403567575828617</v>
      </c>
      <c r="O289" s="87">
        <v>0.85412050269472517</v>
      </c>
      <c r="P289" s="34">
        <v>0.3</v>
      </c>
      <c r="Q289" s="41">
        <f t="shared" si="795"/>
        <v>1.8064664869226388</v>
      </c>
      <c r="R289" s="41">
        <f t="shared" si="796"/>
        <v>0.59788435188630762</v>
      </c>
      <c r="S289" s="41">
        <f t="shared" si="800"/>
        <v>0.77419992296684514</v>
      </c>
      <c r="T289" s="41">
        <f t="shared" si="801"/>
        <v>14.521070272748585</v>
      </c>
      <c r="V289" s="11">
        <f t="shared" si="872"/>
        <v>0</v>
      </c>
      <c r="W289" s="11">
        <f t="shared" si="872"/>
        <v>0</v>
      </c>
      <c r="X289" s="11">
        <f t="shared" si="872"/>
        <v>2.580666409889484</v>
      </c>
      <c r="Y289" s="11">
        <f t="shared" si="798"/>
        <v>2.580666409889484</v>
      </c>
      <c r="Z289" s="11">
        <f t="shared" ref="Z289:Z292" si="873">$K$288*Y289</f>
        <v>48.403567575828617</v>
      </c>
      <c r="AD289" s="34">
        <v>0.3</v>
      </c>
      <c r="AE289" s="35">
        <f t="shared" si="802"/>
        <v>0</v>
      </c>
      <c r="AF289" s="35">
        <f t="shared" si="803"/>
        <v>0</v>
      </c>
      <c r="AG289" s="35">
        <f t="shared" si="804"/>
        <v>14.521070272748585</v>
      </c>
      <c r="AH289" s="11">
        <f t="shared" si="805"/>
        <v>14.521070272748585</v>
      </c>
    </row>
    <row r="290" spans="1:34" x14ac:dyDescent="0.3">
      <c r="A290" s="7" t="s">
        <v>16</v>
      </c>
      <c r="B290" s="3">
        <v>0.38880580831452366</v>
      </c>
      <c r="C290" s="3"/>
      <c r="D290" s="3">
        <v>0.18938334361134343</v>
      </c>
      <c r="E290" s="3">
        <v>0.57818915192586706</v>
      </c>
      <c r="G290">
        <v>2</v>
      </c>
      <c r="H290">
        <f>G290*0.1</f>
        <v>0.2</v>
      </c>
      <c r="J290" s="36">
        <v>58</v>
      </c>
      <c r="K290" s="43">
        <v>18.756228</v>
      </c>
      <c r="L290" s="7" t="s">
        <v>16</v>
      </c>
      <c r="M290" s="37">
        <f t="shared" si="793"/>
        <v>2.8909457596293353</v>
      </c>
      <c r="N290" s="40">
        <f t="shared" si="794"/>
        <v>54.223237803241005</v>
      </c>
      <c r="O290" s="87">
        <v>0.41233403578366029</v>
      </c>
      <c r="P290" s="34">
        <v>0.3</v>
      </c>
      <c r="Q290" s="41">
        <f t="shared" si="795"/>
        <v>2.0236620317405345</v>
      </c>
      <c r="R290" s="41">
        <f t="shared" si="796"/>
        <v>0.28863382504856216</v>
      </c>
      <c r="S290" s="41">
        <f t="shared" si="800"/>
        <v>0.86728372788880059</v>
      </c>
      <c r="T290" s="41">
        <f t="shared" si="801"/>
        <v>16.266971340972301</v>
      </c>
      <c r="V290" s="11">
        <f t="shared" si="872"/>
        <v>1.9440290415726182</v>
      </c>
      <c r="W290" s="11">
        <f t="shared" si="872"/>
        <v>0</v>
      </c>
      <c r="X290" s="11">
        <f t="shared" si="872"/>
        <v>0.94691671805671707</v>
      </c>
      <c r="Y290" s="11">
        <f t="shared" si="798"/>
        <v>2.8909457596293353</v>
      </c>
      <c r="Z290" s="11">
        <f t="shared" si="873"/>
        <v>54.223237803241005</v>
      </c>
      <c r="AD290" s="34">
        <v>0.3</v>
      </c>
      <c r="AE290" s="35">
        <f t="shared" si="802"/>
        <v>10.93879558270725</v>
      </c>
      <c r="AF290" s="35">
        <f t="shared" si="803"/>
        <v>0</v>
      </c>
      <c r="AG290" s="35">
        <f t="shared" si="804"/>
        <v>5.3281757582650506</v>
      </c>
      <c r="AH290" s="11">
        <f t="shared" si="805"/>
        <v>16.266971340972301</v>
      </c>
    </row>
    <row r="291" spans="1:34" x14ac:dyDescent="0.3">
      <c r="A291" s="7" t="s">
        <v>14</v>
      </c>
      <c r="B291" s="3"/>
      <c r="C291" s="3"/>
      <c r="D291" s="3">
        <v>2.9102691422163603E-2</v>
      </c>
      <c r="E291" s="3">
        <v>2.9102691422163603E-2</v>
      </c>
      <c r="G291">
        <v>2</v>
      </c>
      <c r="H291">
        <f>G291*0.1</f>
        <v>0.2</v>
      </c>
      <c r="J291" s="36">
        <v>58</v>
      </c>
      <c r="K291" s="43">
        <v>18.756228</v>
      </c>
      <c r="L291" s="7" t="s">
        <v>14</v>
      </c>
      <c r="M291" s="37">
        <f t="shared" si="793"/>
        <v>0.14551345711081801</v>
      </c>
      <c r="N291" s="40">
        <f t="shared" si="794"/>
        <v>2.7292835786387237</v>
      </c>
      <c r="O291" s="87">
        <v>7.8539816339744814E-2</v>
      </c>
      <c r="P291" s="34">
        <v>0.3</v>
      </c>
      <c r="Q291" s="41">
        <f t="shared" si="795"/>
        <v>0.1018594199775726</v>
      </c>
      <c r="R291" s="41">
        <f t="shared" si="796"/>
        <v>5.4977871437821367E-2</v>
      </c>
      <c r="S291" s="41">
        <f t="shared" si="800"/>
        <v>4.3654037133245401E-2</v>
      </c>
      <c r="T291" s="41">
        <f t="shared" si="801"/>
        <v>0.81878507359161712</v>
      </c>
      <c r="V291" s="11">
        <f t="shared" si="872"/>
        <v>0</v>
      </c>
      <c r="W291" s="11">
        <f t="shared" si="872"/>
        <v>0</v>
      </c>
      <c r="X291" s="11">
        <f t="shared" si="872"/>
        <v>0.14551345711081801</v>
      </c>
      <c r="Y291" s="11">
        <f t="shared" si="798"/>
        <v>0.14551345711081801</v>
      </c>
      <c r="Z291" s="11">
        <f t="shared" si="873"/>
        <v>2.7292835786387237</v>
      </c>
      <c r="AD291" s="34">
        <v>0.3</v>
      </c>
      <c r="AE291" s="35">
        <f t="shared" si="802"/>
        <v>0</v>
      </c>
      <c r="AF291" s="35">
        <f t="shared" si="803"/>
        <v>0</v>
      </c>
      <c r="AG291" s="35">
        <f t="shared" si="804"/>
        <v>0.81878507359161712</v>
      </c>
      <c r="AH291" s="11">
        <f t="shared" si="805"/>
        <v>0.81878507359161712</v>
      </c>
    </row>
    <row r="292" spans="1:34" x14ac:dyDescent="0.3">
      <c r="A292" s="7" t="s">
        <v>12</v>
      </c>
      <c r="B292" s="3">
        <v>0.44403631474574934</v>
      </c>
      <c r="C292" s="3"/>
      <c r="D292" s="3">
        <v>0.84309723181335683</v>
      </c>
      <c r="E292" s="3">
        <v>1.2871335465591063</v>
      </c>
      <c r="G292">
        <v>2</v>
      </c>
      <c r="H292">
        <f>G292*0.1</f>
        <v>0.2</v>
      </c>
      <c r="J292" s="36">
        <v>58</v>
      </c>
      <c r="K292" s="43">
        <v>18.756228</v>
      </c>
      <c r="L292" s="7" t="s">
        <v>12</v>
      </c>
      <c r="M292" s="37">
        <f t="shared" si="793"/>
        <v>6.4356677327955305</v>
      </c>
      <c r="N292" s="40">
        <f t="shared" si="794"/>
        <v>120.70885132855605</v>
      </c>
      <c r="O292" s="87">
        <v>2.0224002707484292</v>
      </c>
      <c r="P292" s="34">
        <v>0.3</v>
      </c>
      <c r="Q292" s="41">
        <f t="shared" si="795"/>
        <v>4.5049674129568711</v>
      </c>
      <c r="R292" s="41">
        <f t="shared" si="796"/>
        <v>1.4156801895239004</v>
      </c>
      <c r="S292" s="41">
        <f t="shared" si="800"/>
        <v>1.930700319838659</v>
      </c>
      <c r="T292" s="41">
        <f t="shared" si="801"/>
        <v>36.21265539856681</v>
      </c>
      <c r="V292" s="11">
        <f t="shared" si="872"/>
        <v>2.2201815737287465</v>
      </c>
      <c r="W292" s="11">
        <f t="shared" si="872"/>
        <v>0</v>
      </c>
      <c r="X292" s="11">
        <f t="shared" si="872"/>
        <v>4.215486159066784</v>
      </c>
      <c r="Y292" s="11">
        <f t="shared" si="798"/>
        <v>6.4356677327955305</v>
      </c>
      <c r="Z292" s="11">
        <f t="shared" si="873"/>
        <v>120.70885132855605</v>
      </c>
      <c r="AD292" s="34">
        <v>0.3</v>
      </c>
      <c r="AE292" s="35">
        <f t="shared" si="802"/>
        <v>12.492669539476553</v>
      </c>
      <c r="AF292" s="35">
        <f t="shared" si="803"/>
        <v>0</v>
      </c>
      <c r="AG292" s="35">
        <f t="shared" si="804"/>
        <v>23.719985859090258</v>
      </c>
      <c r="AH292" s="11">
        <f t="shared" si="805"/>
        <v>36.21265539856681</v>
      </c>
    </row>
    <row r="293" spans="1:34" x14ac:dyDescent="0.3">
      <c r="A293" s="6">
        <v>59</v>
      </c>
      <c r="B293" s="3">
        <v>0.44403631474574934</v>
      </c>
      <c r="C293" s="3"/>
      <c r="D293" s="3">
        <v>4.5345746720872526</v>
      </c>
      <c r="E293" s="3">
        <v>4.9786109868330017</v>
      </c>
      <c r="J293" s="36"/>
      <c r="K293" s="38"/>
      <c r="L293" s="27">
        <v>59</v>
      </c>
      <c r="M293" s="46">
        <f>SUM(M288:M292)</f>
        <v>13.182754535315382</v>
      </c>
      <c r="N293" s="46">
        <f t="shared" ref="N293:T293" si="874">SUM(N288:N292)</f>
        <v>247.25874973240937</v>
      </c>
      <c r="O293" s="88">
        <f t="shared" si="874"/>
        <v>3.7502762302228154</v>
      </c>
      <c r="P293" s="46"/>
      <c r="Q293" s="46">
        <f t="shared" si="874"/>
        <v>9.2279281747207662</v>
      </c>
      <c r="R293" s="46">
        <f t="shared" si="874"/>
        <v>2.6251933611559708</v>
      </c>
      <c r="S293" s="46">
        <f t="shared" si="874"/>
        <v>3.9548263605946143</v>
      </c>
      <c r="T293" s="46">
        <f t="shared" si="874"/>
        <v>74.177624919722803</v>
      </c>
      <c r="U293" s="46">
        <f t="shared" ref="U293" si="875">SUM(U288:U292)</f>
        <v>0</v>
      </c>
      <c r="V293" s="46">
        <f t="shared" ref="V293" si="876">SUM(V288:V292)</f>
        <v>4.1642106153013643</v>
      </c>
      <c r="W293" s="46">
        <f t="shared" ref="W293" si="877">SUM(W288:W292)</f>
        <v>0</v>
      </c>
      <c r="X293" s="46">
        <f t="shared" ref="X293" si="878">SUM(X288:X292)</f>
        <v>9.0185439200140181</v>
      </c>
      <c r="Y293" s="46">
        <f t="shared" ref="Y293" si="879">SUM(Y288:Y292)</f>
        <v>13.182754535315382</v>
      </c>
      <c r="Z293" s="46">
        <f t="shared" ref="Z293" si="880">SUM(Z288:Z292)</f>
        <v>247.25874973240937</v>
      </c>
      <c r="AA293" s="46">
        <f t="shared" ref="AA293" si="881">SUM(AA288:AA292)</f>
        <v>0</v>
      </c>
      <c r="AB293" s="46">
        <f t="shared" ref="AB293" si="882">SUM(AB288:AB292)</f>
        <v>0</v>
      </c>
      <c r="AC293" s="46">
        <f t="shared" ref="AC293" si="883">SUM(AC288:AC292)</f>
        <v>0</v>
      </c>
      <c r="AD293" s="46">
        <f t="shared" ref="AD293" si="884">SUM(AD288:AD292)</f>
        <v>1.5</v>
      </c>
      <c r="AE293" s="46">
        <f t="shared" ref="AE293" si="885">SUM(AE288:AE292)</f>
        <v>23.431465122183802</v>
      </c>
      <c r="AF293" s="46">
        <f t="shared" ref="AF293" si="886">SUM(AF288:AF292)</f>
        <v>0</v>
      </c>
      <c r="AG293" s="46">
        <f t="shared" ref="AG293" si="887">SUM(AG288:AG292)</f>
        <v>50.746159797538994</v>
      </c>
      <c r="AH293" s="46">
        <f t="shared" ref="AH293" si="888">SUM(AH288:AH292)</f>
        <v>74.177624919722803</v>
      </c>
    </row>
    <row r="294" spans="1:34" x14ac:dyDescent="0.3">
      <c r="A294" s="7" t="s">
        <v>15</v>
      </c>
      <c r="B294" s="3"/>
      <c r="C294" s="3"/>
      <c r="D294" s="3">
        <v>3.2740527849934052E-2</v>
      </c>
      <c r="E294" s="3">
        <v>3.2740527849934052E-2</v>
      </c>
      <c r="G294">
        <v>5</v>
      </c>
      <c r="H294">
        <f>G294*0.1</f>
        <v>0.5</v>
      </c>
      <c r="J294" s="36">
        <v>59</v>
      </c>
      <c r="K294" s="43">
        <v>45.865789999999997</v>
      </c>
      <c r="L294" s="7" t="s">
        <v>15</v>
      </c>
      <c r="M294" s="37">
        <f t="shared" si="793"/>
        <v>6.5481055699868104E-2</v>
      </c>
      <c r="N294" s="40">
        <f t="shared" si="794"/>
        <v>3.0033403497084534</v>
      </c>
      <c r="O294" s="87">
        <v>3.5342917352885167E-2</v>
      </c>
      <c r="P294" s="34">
        <v>0.3</v>
      </c>
      <c r="Q294" s="41">
        <f t="shared" si="795"/>
        <v>4.5836738989907672E-2</v>
      </c>
      <c r="R294" s="41">
        <f t="shared" si="796"/>
        <v>2.4740042147019616E-2</v>
      </c>
      <c r="S294" s="41">
        <f t="shared" si="800"/>
        <v>1.9644316709960429E-2</v>
      </c>
      <c r="T294" s="41">
        <f t="shared" si="801"/>
        <v>0.90100210491253585</v>
      </c>
      <c r="V294" s="11">
        <f t="shared" ref="V294:X298" si="889">B294/$H294</f>
        <v>0</v>
      </c>
      <c r="W294" s="11">
        <f t="shared" si="889"/>
        <v>0</v>
      </c>
      <c r="X294" s="11">
        <f t="shared" si="889"/>
        <v>6.5481055699868104E-2</v>
      </c>
      <c r="Y294" s="11">
        <f t="shared" si="798"/>
        <v>6.5481055699868104E-2</v>
      </c>
      <c r="Z294" s="11">
        <f>$K$294*Y294</f>
        <v>3.0033403497084534</v>
      </c>
      <c r="AD294" s="34">
        <v>0.3</v>
      </c>
      <c r="AE294" s="35">
        <f t="shared" si="802"/>
        <v>0</v>
      </c>
      <c r="AF294" s="35">
        <f t="shared" si="803"/>
        <v>0</v>
      </c>
      <c r="AG294" s="35">
        <f t="shared" si="804"/>
        <v>0.90100210491253585</v>
      </c>
      <c r="AH294" s="11">
        <f t="shared" si="805"/>
        <v>0.90100210491253585</v>
      </c>
    </row>
    <row r="295" spans="1:34" x14ac:dyDescent="0.3">
      <c r="A295" s="7" t="s">
        <v>18</v>
      </c>
      <c r="B295" s="3"/>
      <c r="C295" s="3"/>
      <c r="D295" s="3">
        <v>1.233116772007363</v>
      </c>
      <c r="E295" s="3">
        <v>1.233116772007363</v>
      </c>
      <c r="G295">
        <v>5</v>
      </c>
      <c r="H295">
        <f>G295*0.1</f>
        <v>0.5</v>
      </c>
      <c r="J295" s="36">
        <v>59</v>
      </c>
      <c r="K295" s="43">
        <v>45.865789999999997</v>
      </c>
      <c r="L295" s="7" t="s">
        <v>18</v>
      </c>
      <c r="M295" s="37">
        <f t="shared" si="793"/>
        <v>2.4662335440147261</v>
      </c>
      <c r="N295" s="40">
        <f t="shared" si="794"/>
        <v>113.11574982073518</v>
      </c>
      <c r="O295" s="87">
        <v>0.76969020012949962</v>
      </c>
      <c r="P295" s="34">
        <v>0.3</v>
      </c>
      <c r="Q295" s="41">
        <f t="shared" si="795"/>
        <v>1.7263634808103081</v>
      </c>
      <c r="R295" s="41">
        <f t="shared" si="796"/>
        <v>0.53878314009064965</v>
      </c>
      <c r="S295" s="41">
        <f t="shared" si="800"/>
        <v>0.73987006320441784</v>
      </c>
      <c r="T295" s="41">
        <f t="shared" si="801"/>
        <v>33.934724946220555</v>
      </c>
      <c r="V295" s="11">
        <f t="shared" si="889"/>
        <v>0</v>
      </c>
      <c r="W295" s="11">
        <f t="shared" si="889"/>
        <v>0</v>
      </c>
      <c r="X295" s="11">
        <f t="shared" si="889"/>
        <v>2.4662335440147261</v>
      </c>
      <c r="Y295" s="11">
        <f t="shared" si="798"/>
        <v>2.4662335440147261</v>
      </c>
      <c r="Z295" s="11">
        <f t="shared" ref="Z295:Z298" si="890">$K$294*Y295</f>
        <v>113.11574982073518</v>
      </c>
      <c r="AD295" s="34">
        <v>0.3</v>
      </c>
      <c r="AE295" s="35">
        <f t="shared" si="802"/>
        <v>0</v>
      </c>
      <c r="AF295" s="35">
        <f t="shared" si="803"/>
        <v>0</v>
      </c>
      <c r="AG295" s="35">
        <f t="shared" si="804"/>
        <v>33.934724946220555</v>
      </c>
      <c r="AH295" s="11">
        <f t="shared" si="805"/>
        <v>33.934724946220555</v>
      </c>
    </row>
    <row r="296" spans="1:34" x14ac:dyDescent="0.3">
      <c r="A296" s="7" t="s">
        <v>16</v>
      </c>
      <c r="B296" s="3"/>
      <c r="C296" s="3"/>
      <c r="D296" s="3">
        <v>0.78981507922430128</v>
      </c>
      <c r="E296" s="3">
        <v>0.78981507922430128</v>
      </c>
      <c r="G296">
        <v>5</v>
      </c>
      <c r="H296">
        <f>G296*0.1</f>
        <v>0.5</v>
      </c>
      <c r="J296" s="36">
        <v>59</v>
      </c>
      <c r="K296" s="43">
        <v>45.865789999999997</v>
      </c>
      <c r="L296" s="7" t="s">
        <v>16</v>
      </c>
      <c r="M296" s="37">
        <f t="shared" si="793"/>
        <v>1.5796301584486026</v>
      </c>
      <c r="N296" s="40">
        <f t="shared" si="794"/>
        <v>72.450985125070332</v>
      </c>
      <c r="O296" s="87">
        <v>0.2670353755551324</v>
      </c>
      <c r="P296" s="34">
        <v>0.3</v>
      </c>
      <c r="Q296" s="41">
        <f t="shared" si="795"/>
        <v>1.1057411109140216</v>
      </c>
      <c r="R296" s="41">
        <f t="shared" si="796"/>
        <v>0.18692476288859267</v>
      </c>
      <c r="S296" s="41">
        <f t="shared" si="800"/>
        <v>0.47388904753458072</v>
      </c>
      <c r="T296" s="41">
        <f t="shared" si="801"/>
        <v>21.735295537521097</v>
      </c>
      <c r="V296" s="11">
        <f t="shared" si="889"/>
        <v>0</v>
      </c>
      <c r="W296" s="11">
        <f t="shared" si="889"/>
        <v>0</v>
      </c>
      <c r="X296" s="11">
        <f t="shared" si="889"/>
        <v>1.5796301584486026</v>
      </c>
      <c r="Y296" s="11">
        <f t="shared" si="798"/>
        <v>1.5796301584486026</v>
      </c>
      <c r="Z296" s="11">
        <f t="shared" si="890"/>
        <v>72.450985125070332</v>
      </c>
      <c r="AD296" s="34">
        <v>0.3</v>
      </c>
      <c r="AE296" s="35">
        <f t="shared" si="802"/>
        <v>0</v>
      </c>
      <c r="AF296" s="35">
        <f t="shared" si="803"/>
        <v>0</v>
      </c>
      <c r="AG296" s="35">
        <f t="shared" si="804"/>
        <v>21.735295537521097</v>
      </c>
      <c r="AH296" s="11">
        <f t="shared" si="805"/>
        <v>21.735295537521097</v>
      </c>
    </row>
    <row r="297" spans="1:34" x14ac:dyDescent="0.3">
      <c r="A297" s="7" t="s">
        <v>14</v>
      </c>
      <c r="B297" s="3"/>
      <c r="C297" s="3"/>
      <c r="D297" s="3">
        <v>4.0016200705474951E-2</v>
      </c>
      <c r="E297" s="3">
        <v>4.0016200705474951E-2</v>
      </c>
      <c r="G297">
        <v>5</v>
      </c>
      <c r="H297">
        <f>G297*0.1</f>
        <v>0.5</v>
      </c>
      <c r="J297" s="36">
        <v>59</v>
      </c>
      <c r="K297" s="43">
        <v>45.865789999999997</v>
      </c>
      <c r="L297" s="7" t="s">
        <v>14</v>
      </c>
      <c r="M297" s="37">
        <f t="shared" si="793"/>
        <v>8.0032401410949902E-2</v>
      </c>
      <c r="N297" s="40">
        <f t="shared" si="794"/>
        <v>3.6707493163103315</v>
      </c>
      <c r="O297" s="87">
        <v>4.3196898986859647E-2</v>
      </c>
      <c r="P297" s="34">
        <v>0.3</v>
      </c>
      <c r="Q297" s="41">
        <f t="shared" si="795"/>
        <v>5.6022680987664927E-2</v>
      </c>
      <c r="R297" s="41">
        <f t="shared" si="796"/>
        <v>3.0237829290801752E-2</v>
      </c>
      <c r="S297" s="41">
        <f t="shared" si="800"/>
        <v>2.4009720423284971E-2</v>
      </c>
      <c r="T297" s="41">
        <f t="shared" si="801"/>
        <v>1.1012247948930995</v>
      </c>
      <c r="V297" s="11">
        <f t="shared" si="889"/>
        <v>0</v>
      </c>
      <c r="W297" s="11">
        <f t="shared" si="889"/>
        <v>0</v>
      </c>
      <c r="X297" s="11">
        <f t="shared" si="889"/>
        <v>8.0032401410949902E-2</v>
      </c>
      <c r="Y297" s="11">
        <f t="shared" si="798"/>
        <v>8.0032401410949902E-2</v>
      </c>
      <c r="Z297" s="11">
        <f t="shared" si="890"/>
        <v>3.6707493163103315</v>
      </c>
      <c r="AD297" s="34">
        <v>0.3</v>
      </c>
      <c r="AE297" s="35">
        <f t="shared" si="802"/>
        <v>0</v>
      </c>
      <c r="AF297" s="35">
        <f t="shared" si="803"/>
        <v>0</v>
      </c>
      <c r="AG297" s="35">
        <f t="shared" si="804"/>
        <v>1.1012247948930995</v>
      </c>
      <c r="AH297" s="11">
        <f t="shared" si="805"/>
        <v>1.1012247948930995</v>
      </c>
    </row>
    <row r="298" spans="1:34" x14ac:dyDescent="0.3">
      <c r="A298" s="7" t="s">
        <v>12</v>
      </c>
      <c r="B298" s="3">
        <v>0.44403631474574934</v>
      </c>
      <c r="C298" s="3"/>
      <c r="D298" s="3">
        <v>2.4388860923001787</v>
      </c>
      <c r="E298" s="3">
        <v>2.8829224070459283</v>
      </c>
      <c r="G298">
        <v>5</v>
      </c>
      <c r="H298">
        <f>G298*0.1</f>
        <v>0.5</v>
      </c>
      <c r="J298" s="36">
        <v>59</v>
      </c>
      <c r="K298" s="43">
        <v>45.865789999999997</v>
      </c>
      <c r="L298" s="7" t="s">
        <v>12</v>
      </c>
      <c r="M298" s="37">
        <f t="shared" si="793"/>
        <v>5.7658448140918566</v>
      </c>
      <c r="N298" s="40">
        <f t="shared" si="794"/>
        <v>264.45502741572614</v>
      </c>
      <c r="O298" s="87">
        <v>1.7789268400952198</v>
      </c>
      <c r="P298" s="34">
        <v>0.3</v>
      </c>
      <c r="Q298" s="41">
        <f t="shared" si="795"/>
        <v>4.0360913698642991</v>
      </c>
      <c r="R298" s="41">
        <f t="shared" si="796"/>
        <v>1.2452487880666538</v>
      </c>
      <c r="S298" s="41">
        <f t="shared" si="800"/>
        <v>1.7297534442275568</v>
      </c>
      <c r="T298" s="41">
        <f t="shared" si="801"/>
        <v>79.336508224717832</v>
      </c>
      <c r="V298" s="11">
        <f t="shared" si="889"/>
        <v>0.88807262949149868</v>
      </c>
      <c r="W298" s="11">
        <f t="shared" si="889"/>
        <v>0</v>
      </c>
      <c r="X298" s="11">
        <f t="shared" si="889"/>
        <v>4.8777721846003574</v>
      </c>
      <c r="Y298" s="11">
        <f t="shared" si="798"/>
        <v>5.7658448140918566</v>
      </c>
      <c r="Z298" s="11">
        <f t="shared" si="890"/>
        <v>264.45502741572614</v>
      </c>
      <c r="AD298" s="34">
        <v>0.3</v>
      </c>
      <c r="AE298" s="35">
        <f t="shared" si="802"/>
        <v>12.219645818701466</v>
      </c>
      <c r="AF298" s="35">
        <f t="shared" si="803"/>
        <v>0</v>
      </c>
      <c r="AG298" s="35">
        <f t="shared" si="804"/>
        <v>67.116862406016367</v>
      </c>
      <c r="AH298" s="11">
        <f t="shared" si="805"/>
        <v>79.336508224717832</v>
      </c>
    </row>
    <row r="299" spans="1:34" x14ac:dyDescent="0.3">
      <c r="A299" s="6">
        <v>60</v>
      </c>
      <c r="B299" s="3">
        <v>0.94791411510249635</v>
      </c>
      <c r="C299" s="3"/>
      <c r="D299" s="3">
        <v>3.9948473814038792</v>
      </c>
      <c r="E299" s="3">
        <v>4.9427614965063755</v>
      </c>
      <c r="J299" s="36"/>
      <c r="K299" s="38"/>
      <c r="L299" s="27">
        <v>60</v>
      </c>
      <c r="M299" s="46">
        <f>SUM(M294:M298)</f>
        <v>9.9572219736660035</v>
      </c>
      <c r="N299" s="46">
        <f t="shared" ref="N299:T299" si="891">SUM(N294:N298)</f>
        <v>456.69585202755042</v>
      </c>
      <c r="O299" s="88">
        <f t="shared" si="891"/>
        <v>2.8941922321195968</v>
      </c>
      <c r="P299" s="46"/>
      <c r="Q299" s="46">
        <f t="shared" si="891"/>
        <v>6.9700553815662012</v>
      </c>
      <c r="R299" s="46">
        <f t="shared" si="891"/>
        <v>2.0259345624837177</v>
      </c>
      <c r="S299" s="46">
        <f t="shared" si="891"/>
        <v>2.9871665920998005</v>
      </c>
      <c r="T299" s="46">
        <f t="shared" si="891"/>
        <v>137.00875560826512</v>
      </c>
      <c r="U299" s="46">
        <f t="shared" ref="U299" si="892">SUM(U294:U298)</f>
        <v>0</v>
      </c>
      <c r="V299" s="46">
        <f t="shared" ref="V299" si="893">SUM(V294:V298)</f>
        <v>0.88807262949149868</v>
      </c>
      <c r="W299" s="46">
        <f t="shared" ref="W299" si="894">SUM(W294:W298)</f>
        <v>0</v>
      </c>
      <c r="X299" s="46">
        <f t="shared" ref="X299" si="895">SUM(X294:X298)</f>
        <v>9.0691493441745052</v>
      </c>
      <c r="Y299" s="46">
        <f t="shared" ref="Y299" si="896">SUM(Y294:Y298)</f>
        <v>9.9572219736660035</v>
      </c>
      <c r="Z299" s="46">
        <f t="shared" ref="Z299" si="897">SUM(Z294:Z298)</f>
        <v>456.69585202755042</v>
      </c>
      <c r="AA299" s="46">
        <f t="shared" ref="AA299" si="898">SUM(AA294:AA298)</f>
        <v>0</v>
      </c>
      <c r="AB299" s="46">
        <f t="shared" ref="AB299" si="899">SUM(AB294:AB298)</f>
        <v>0</v>
      </c>
      <c r="AC299" s="46">
        <f t="shared" ref="AC299" si="900">SUM(AC294:AC298)</f>
        <v>0</v>
      </c>
      <c r="AD299" s="46">
        <f t="shared" ref="AD299" si="901">SUM(AD294:AD298)</f>
        <v>1.5</v>
      </c>
      <c r="AE299" s="46">
        <f t="shared" ref="AE299" si="902">SUM(AE294:AE298)</f>
        <v>12.219645818701466</v>
      </c>
      <c r="AF299" s="46">
        <f t="shared" ref="AF299" si="903">SUM(AF294:AF298)</f>
        <v>0</v>
      </c>
      <c r="AG299" s="46">
        <f t="shared" ref="AG299" si="904">SUM(AG294:AG298)</f>
        <v>124.78910978956365</v>
      </c>
      <c r="AH299" s="46">
        <f t="shared" ref="AH299" si="905">SUM(AH294:AH298)</f>
        <v>137.00875560826512</v>
      </c>
    </row>
    <row r="300" spans="1:34" x14ac:dyDescent="0.3">
      <c r="A300" s="7" t="s">
        <v>15</v>
      </c>
      <c r="B300" s="3"/>
      <c r="C300" s="3"/>
      <c r="D300" s="3">
        <v>0.33415140329639981</v>
      </c>
      <c r="E300" s="3">
        <v>0.33415140329639981</v>
      </c>
      <c r="G300">
        <v>1</v>
      </c>
      <c r="H300">
        <f>G300*0.1</f>
        <v>0.1</v>
      </c>
      <c r="J300" s="36">
        <v>60</v>
      </c>
      <c r="K300" s="43">
        <v>50.319574000000003</v>
      </c>
      <c r="L300" s="7" t="s">
        <v>15</v>
      </c>
      <c r="M300" s="37">
        <f t="shared" si="793"/>
        <v>3.3415140329639978</v>
      </c>
      <c r="N300" s="40">
        <f t="shared" si="794"/>
        <v>168.14356265377035</v>
      </c>
      <c r="O300" s="87">
        <v>1.8260507298990665</v>
      </c>
      <c r="P300" s="34">
        <v>0.3</v>
      </c>
      <c r="Q300" s="41">
        <f t="shared" si="795"/>
        <v>2.3390598230747983</v>
      </c>
      <c r="R300" s="41">
        <f t="shared" si="796"/>
        <v>1.2782355109293464</v>
      </c>
      <c r="S300" s="41">
        <f t="shared" si="800"/>
        <v>1.0024542098891993</v>
      </c>
      <c r="T300" s="41">
        <f t="shared" si="801"/>
        <v>50.443068796131101</v>
      </c>
      <c r="U300" s="39"/>
      <c r="V300" s="11">
        <f t="shared" ref="V300:X304" si="906">B300/$H300</f>
        <v>0</v>
      </c>
      <c r="W300" s="11">
        <f t="shared" si="906"/>
        <v>0</v>
      </c>
      <c r="X300" s="11">
        <f t="shared" si="906"/>
        <v>3.3415140329639978</v>
      </c>
      <c r="Y300" s="11">
        <f t="shared" si="798"/>
        <v>3.3415140329639978</v>
      </c>
      <c r="Z300" s="11">
        <f t="shared" ref="Z300:Z303" si="907">$K$300*Y300</f>
        <v>168.14356265377035</v>
      </c>
      <c r="AD300" s="34">
        <v>0.3</v>
      </c>
      <c r="AE300" s="35">
        <f t="shared" si="802"/>
        <v>0</v>
      </c>
      <c r="AF300" s="35">
        <f t="shared" si="803"/>
        <v>0</v>
      </c>
      <c r="AG300" s="35">
        <f t="shared" si="804"/>
        <v>50.443068796131101</v>
      </c>
      <c r="AH300" s="11">
        <f t="shared" si="805"/>
        <v>50.443068796131101</v>
      </c>
    </row>
    <row r="301" spans="1:34" x14ac:dyDescent="0.3">
      <c r="A301" s="7" t="s">
        <v>18</v>
      </c>
      <c r="B301" s="3"/>
      <c r="C301" s="3"/>
      <c r="D301" s="3">
        <v>1.7214788641355663</v>
      </c>
      <c r="E301" s="3">
        <v>1.7214788641355663</v>
      </c>
      <c r="G301">
        <v>1</v>
      </c>
      <c r="H301">
        <f>G301*0.1</f>
        <v>0.1</v>
      </c>
      <c r="J301" s="36">
        <v>60</v>
      </c>
      <c r="K301" s="43">
        <v>50.319574000000003</v>
      </c>
      <c r="L301" s="7" t="s">
        <v>18</v>
      </c>
      <c r="M301" s="37">
        <f t="shared" si="793"/>
        <v>17.214788641355661</v>
      </c>
      <c r="N301" s="40">
        <f t="shared" si="794"/>
        <v>866.24083093305569</v>
      </c>
      <c r="O301" s="87">
        <v>5.6548667764616267</v>
      </c>
      <c r="P301" s="34">
        <v>0.3</v>
      </c>
      <c r="Q301" s="41">
        <f t="shared" si="795"/>
        <v>12.050352048948962</v>
      </c>
      <c r="R301" s="41">
        <f t="shared" si="796"/>
        <v>3.9584067435231383</v>
      </c>
      <c r="S301" s="41">
        <f t="shared" si="800"/>
        <v>5.1644365924066982</v>
      </c>
      <c r="T301" s="41">
        <f t="shared" si="801"/>
        <v>259.87224927991673</v>
      </c>
      <c r="V301" s="11">
        <f t="shared" si="906"/>
        <v>0</v>
      </c>
      <c r="W301" s="11">
        <f t="shared" si="906"/>
        <v>0</v>
      </c>
      <c r="X301" s="11">
        <f t="shared" si="906"/>
        <v>17.214788641355661</v>
      </c>
      <c r="Y301" s="11">
        <f t="shared" si="798"/>
        <v>17.214788641355661</v>
      </c>
      <c r="Z301" s="11">
        <f t="shared" si="907"/>
        <v>866.24083093305569</v>
      </c>
      <c r="AD301" s="34">
        <v>0.3</v>
      </c>
      <c r="AE301" s="35">
        <f t="shared" si="802"/>
        <v>0</v>
      </c>
      <c r="AF301" s="35">
        <f t="shared" si="803"/>
        <v>0</v>
      </c>
      <c r="AG301" s="35">
        <f t="shared" si="804"/>
        <v>259.87224927991673</v>
      </c>
      <c r="AH301" s="11">
        <f t="shared" si="805"/>
        <v>259.87224927991673</v>
      </c>
    </row>
    <row r="302" spans="1:34" x14ac:dyDescent="0.3">
      <c r="A302" s="7" t="s">
        <v>16</v>
      </c>
      <c r="B302" s="3"/>
      <c r="C302" s="3"/>
      <c r="D302" s="3">
        <v>0.48755751617251275</v>
      </c>
      <c r="E302" s="3">
        <v>0.48755751617251275</v>
      </c>
      <c r="G302">
        <v>1</v>
      </c>
      <c r="H302">
        <f>G302*0.1</f>
        <v>0.1</v>
      </c>
      <c r="J302" s="36">
        <v>60</v>
      </c>
      <c r="K302" s="43">
        <v>50.319574000000003</v>
      </c>
      <c r="L302" s="7" t="s">
        <v>16</v>
      </c>
      <c r="M302" s="37">
        <f t="shared" si="793"/>
        <v>4.8755751617251271</v>
      </c>
      <c r="N302" s="40">
        <f t="shared" si="794"/>
        <v>245.33686514298952</v>
      </c>
      <c r="O302" s="87">
        <v>0.94247779607693782</v>
      </c>
      <c r="P302" s="34">
        <v>0.3</v>
      </c>
      <c r="Q302" s="41">
        <f t="shared" si="795"/>
        <v>3.4129026132075886</v>
      </c>
      <c r="R302" s="41">
        <f t="shared" si="796"/>
        <v>0.65973445725385649</v>
      </c>
      <c r="S302" s="41">
        <f t="shared" si="800"/>
        <v>1.462672548517538</v>
      </c>
      <c r="T302" s="41">
        <f t="shared" si="801"/>
        <v>73.601059542896849</v>
      </c>
      <c r="V302" s="11">
        <f t="shared" si="906"/>
        <v>0</v>
      </c>
      <c r="W302" s="11">
        <f t="shared" si="906"/>
        <v>0</v>
      </c>
      <c r="X302" s="11">
        <f t="shared" si="906"/>
        <v>4.8755751617251271</v>
      </c>
      <c r="Y302" s="11">
        <f t="shared" si="798"/>
        <v>4.8755751617251271</v>
      </c>
      <c r="Z302" s="11">
        <f t="shared" si="907"/>
        <v>245.33686514298952</v>
      </c>
      <c r="AD302" s="34">
        <v>0.3</v>
      </c>
      <c r="AE302" s="35">
        <f t="shared" si="802"/>
        <v>0</v>
      </c>
      <c r="AF302" s="35">
        <f t="shared" si="803"/>
        <v>0</v>
      </c>
      <c r="AG302" s="35">
        <f t="shared" si="804"/>
        <v>73.601059542896849</v>
      </c>
      <c r="AH302" s="11">
        <f t="shared" si="805"/>
        <v>73.601059542896849</v>
      </c>
    </row>
    <row r="303" spans="1:34" x14ac:dyDescent="0.3">
      <c r="A303" s="7" t="s">
        <v>14</v>
      </c>
      <c r="B303" s="3"/>
      <c r="C303" s="3"/>
      <c r="D303" s="3">
        <v>6.5481055699868104E-2</v>
      </c>
      <c r="E303" s="3">
        <v>6.5481055699868104E-2</v>
      </c>
      <c r="G303">
        <v>1</v>
      </c>
      <c r="H303">
        <f>G303*0.1</f>
        <v>0.1</v>
      </c>
      <c r="J303" s="36">
        <v>60</v>
      </c>
      <c r="K303" s="43">
        <v>50.319574000000003</v>
      </c>
      <c r="L303" s="7" t="s">
        <v>14</v>
      </c>
      <c r="M303" s="37">
        <f t="shared" si="793"/>
        <v>0.65481055699868096</v>
      </c>
      <c r="N303" s="40">
        <f t="shared" si="794"/>
        <v>32.949788278876348</v>
      </c>
      <c r="O303" s="87">
        <v>0.35342917352885173</v>
      </c>
      <c r="P303" s="34">
        <v>0.3</v>
      </c>
      <c r="Q303" s="41">
        <f t="shared" si="795"/>
        <v>0.45836738989907666</v>
      </c>
      <c r="R303" s="41">
        <f t="shared" si="796"/>
        <v>0.2474004214701962</v>
      </c>
      <c r="S303" s="41">
        <f t="shared" si="800"/>
        <v>0.19644316709960427</v>
      </c>
      <c r="T303" s="41">
        <f t="shared" si="801"/>
        <v>9.8849364836629032</v>
      </c>
      <c r="V303" s="11">
        <f t="shared" si="906"/>
        <v>0</v>
      </c>
      <c r="W303" s="11">
        <f t="shared" si="906"/>
        <v>0</v>
      </c>
      <c r="X303" s="11">
        <f t="shared" si="906"/>
        <v>0.65481055699868096</v>
      </c>
      <c r="Y303" s="11">
        <f t="shared" si="798"/>
        <v>0.65481055699868096</v>
      </c>
      <c r="Z303" s="11">
        <f t="shared" si="907"/>
        <v>32.949788278876348</v>
      </c>
      <c r="AD303" s="34">
        <v>0.3</v>
      </c>
      <c r="AE303" s="35">
        <f t="shared" si="802"/>
        <v>0</v>
      </c>
      <c r="AF303" s="35">
        <f t="shared" si="803"/>
        <v>0</v>
      </c>
      <c r="AG303" s="35">
        <f t="shared" si="804"/>
        <v>9.8849364836629032</v>
      </c>
      <c r="AH303" s="11">
        <f t="shared" si="805"/>
        <v>9.8849364836629032</v>
      </c>
    </row>
    <row r="304" spans="1:34" x14ac:dyDescent="0.3">
      <c r="A304" s="7" t="s">
        <v>12</v>
      </c>
      <c r="B304" s="3">
        <v>0.94791411510249635</v>
      </c>
      <c r="C304" s="3"/>
      <c r="D304" s="3">
        <v>1.3861785420995327</v>
      </c>
      <c r="E304" s="3">
        <v>2.3340926572020289</v>
      </c>
      <c r="G304">
        <v>1</v>
      </c>
      <c r="H304">
        <f>G304*0.1</f>
        <v>0.1</v>
      </c>
      <c r="J304" s="36">
        <v>60</v>
      </c>
      <c r="K304" s="43">
        <v>50.319574000000003</v>
      </c>
      <c r="L304" s="7" t="s">
        <v>12</v>
      </c>
      <c r="M304" s="37">
        <f>Y304</f>
        <v>23.34092657202029</v>
      </c>
      <c r="N304" s="40">
        <f t="shared" si="794"/>
        <v>1174.5054818693413</v>
      </c>
      <c r="O304" s="87">
        <v>12.782355109293473</v>
      </c>
      <c r="P304" s="34">
        <v>0.3</v>
      </c>
      <c r="Q304" s="41">
        <f>(100%-P304)*M304</f>
        <v>16.338648600414203</v>
      </c>
      <c r="R304" s="41">
        <f t="shared" si="796"/>
        <v>8.947648576505431</v>
      </c>
      <c r="S304" s="41">
        <f t="shared" si="800"/>
        <v>7.0022779716060866</v>
      </c>
      <c r="T304" s="41">
        <f t="shared" si="801"/>
        <v>352.35164456080241</v>
      </c>
      <c r="V304" s="11">
        <f t="shared" si="906"/>
        <v>9.4791411510249635</v>
      </c>
      <c r="W304" s="11">
        <f t="shared" si="906"/>
        <v>0</v>
      </c>
      <c r="X304" s="11">
        <f t="shared" si="906"/>
        <v>13.861785420995327</v>
      </c>
      <c r="Y304" s="11">
        <f>SUM(V304:X304)</f>
        <v>23.34092657202029</v>
      </c>
      <c r="Z304" s="11">
        <f>$K$300*Y304</f>
        <v>1174.5054818693413</v>
      </c>
      <c r="AD304" s="34">
        <v>0.3</v>
      </c>
      <c r="AE304" s="35">
        <f t="shared" si="802"/>
        <v>143.09590338163375</v>
      </c>
      <c r="AF304" s="35">
        <f t="shared" si="803"/>
        <v>0</v>
      </c>
      <c r="AG304" s="35">
        <f t="shared" si="804"/>
        <v>209.25574117916864</v>
      </c>
      <c r="AH304" s="11">
        <f t="shared" si="805"/>
        <v>352.35164456080236</v>
      </c>
    </row>
    <row r="305" spans="1:34" x14ac:dyDescent="0.3">
      <c r="A305" s="6">
        <v>62</v>
      </c>
      <c r="B305" s="3">
        <v>0.14801210491524977</v>
      </c>
      <c r="C305" s="3"/>
      <c r="D305" s="3">
        <v>1.4684291706345425</v>
      </c>
      <c r="E305" s="3">
        <v>1.6164412755497923</v>
      </c>
      <c r="J305" s="36"/>
      <c r="K305" s="38"/>
      <c r="L305" s="27">
        <v>62</v>
      </c>
      <c r="M305" s="46">
        <f>SUM(M300:M304)</f>
        <v>49.427614965063754</v>
      </c>
      <c r="N305" s="46">
        <f t="shared" ref="N305:T305" si="908">SUM(N300:N304)</f>
        <v>2487.1765288780334</v>
      </c>
      <c r="O305" s="88">
        <f t="shared" si="908"/>
        <v>21.559179585259955</v>
      </c>
      <c r="P305" s="46"/>
      <c r="Q305" s="46">
        <f t="shared" si="908"/>
        <v>34.599330475544633</v>
      </c>
      <c r="R305" s="46">
        <f t="shared" si="908"/>
        <v>15.091425709681968</v>
      </c>
      <c r="S305" s="46">
        <f t="shared" si="908"/>
        <v>14.828284489519127</v>
      </c>
      <c r="T305" s="46">
        <f t="shared" si="908"/>
        <v>746.15295866341</v>
      </c>
      <c r="U305" s="46">
        <f t="shared" ref="U305" si="909">SUM(U300:U304)</f>
        <v>0</v>
      </c>
      <c r="V305" s="46">
        <f t="shared" ref="V305" si="910">SUM(V300:V304)</f>
        <v>9.4791411510249635</v>
      </c>
      <c r="W305" s="46">
        <f t="shared" ref="W305" si="911">SUM(W300:W304)</f>
        <v>0</v>
      </c>
      <c r="X305" s="46">
        <f t="shared" ref="X305" si="912">SUM(X300:X304)</f>
        <v>39.948473814038792</v>
      </c>
      <c r="Y305" s="46">
        <f t="shared" ref="Y305" si="913">SUM(Y300:Y304)</f>
        <v>49.427614965063754</v>
      </c>
      <c r="Z305" s="46">
        <f t="shared" ref="Z305" si="914">SUM(Z300:Z304)</f>
        <v>2487.1765288780334</v>
      </c>
      <c r="AA305" s="46">
        <f t="shared" ref="AA305" si="915">SUM(AA300:AA304)</f>
        <v>0</v>
      </c>
      <c r="AB305" s="46">
        <f t="shared" ref="AB305" si="916">SUM(AB300:AB304)</f>
        <v>0</v>
      </c>
      <c r="AC305" s="46">
        <f t="shared" ref="AC305" si="917">SUM(AC300:AC304)</f>
        <v>0</v>
      </c>
      <c r="AD305" s="46">
        <f t="shared" ref="AD305" si="918">SUM(AD300:AD304)</f>
        <v>1.5</v>
      </c>
      <c r="AE305" s="46">
        <f t="shared" ref="AE305" si="919">SUM(AE300:AE304)</f>
        <v>143.09590338163375</v>
      </c>
      <c r="AF305" s="46">
        <f t="shared" ref="AF305" si="920">SUM(AF300:AF304)</f>
        <v>0</v>
      </c>
      <c r="AG305" s="46">
        <f t="shared" ref="AG305" si="921">SUM(AG300:AG304)</f>
        <v>603.05705528177623</v>
      </c>
      <c r="AH305" s="46">
        <f t="shared" ref="AH305" si="922">SUM(AH300:AH304)</f>
        <v>746.15295866340989</v>
      </c>
    </row>
    <row r="306" spans="1:34" x14ac:dyDescent="0.3">
      <c r="A306" s="7" t="s">
        <v>15</v>
      </c>
      <c r="B306" s="3"/>
      <c r="C306" s="3"/>
      <c r="D306" s="3">
        <v>0.12706857524321033</v>
      </c>
      <c r="E306" s="3">
        <v>0.12706857524321033</v>
      </c>
      <c r="G306">
        <v>1</v>
      </c>
      <c r="H306">
        <f>G306*0.1</f>
        <v>0.1</v>
      </c>
      <c r="J306" s="36">
        <v>62</v>
      </c>
      <c r="K306" s="43">
        <v>4.2036550000000004</v>
      </c>
      <c r="L306" s="7" t="s">
        <v>15</v>
      </c>
      <c r="M306" s="37">
        <f t="shared" si="793"/>
        <v>1.2706857524321031</v>
      </c>
      <c r="N306" s="40">
        <f t="shared" si="794"/>
        <v>5.3415245166399732</v>
      </c>
      <c r="O306" s="87">
        <v>0.4123340357836604</v>
      </c>
      <c r="P306" s="34">
        <v>0.3</v>
      </c>
      <c r="Q306" s="41">
        <f t="shared" si="795"/>
        <v>0.88948002670247217</v>
      </c>
      <c r="R306" s="41">
        <f t="shared" si="796"/>
        <v>0.28863382504856228</v>
      </c>
      <c r="S306" s="41">
        <f t="shared" si="800"/>
        <v>0.38120572572963091</v>
      </c>
      <c r="T306" s="41">
        <f t="shared" si="801"/>
        <v>1.6024573549919918</v>
      </c>
      <c r="V306" s="11">
        <f t="shared" ref="V306:X310" si="923">B306/$H306</f>
        <v>0</v>
      </c>
      <c r="W306" s="11">
        <f t="shared" si="923"/>
        <v>0</v>
      </c>
      <c r="X306" s="11">
        <f t="shared" si="923"/>
        <v>1.2706857524321031</v>
      </c>
      <c r="Y306" s="11">
        <f t="shared" si="798"/>
        <v>1.2706857524321031</v>
      </c>
      <c r="Z306" s="11">
        <f>$K$306*Y306</f>
        <v>5.3415245166399732</v>
      </c>
      <c r="AD306" s="34">
        <v>0.3</v>
      </c>
      <c r="AE306" s="35">
        <f t="shared" si="802"/>
        <v>0</v>
      </c>
      <c r="AF306" s="35">
        <f t="shared" si="803"/>
        <v>0</v>
      </c>
      <c r="AG306" s="35">
        <f t="shared" si="804"/>
        <v>1.6024573549919918</v>
      </c>
      <c r="AH306" s="11">
        <f t="shared" si="805"/>
        <v>1.6024573549919918</v>
      </c>
    </row>
    <row r="307" spans="1:34" x14ac:dyDescent="0.3">
      <c r="A307" s="7" t="s">
        <v>18</v>
      </c>
      <c r="B307" s="3"/>
      <c r="C307" s="3"/>
      <c r="D307" s="3">
        <v>0.28045396852067733</v>
      </c>
      <c r="E307" s="3">
        <v>0.28045396852067733</v>
      </c>
      <c r="G307">
        <v>1</v>
      </c>
      <c r="H307">
        <f>G307*0.1</f>
        <v>0.1</v>
      </c>
      <c r="J307" s="36">
        <v>62</v>
      </c>
      <c r="K307" s="43">
        <v>4.2036550000000004</v>
      </c>
      <c r="L307" s="7" t="s">
        <v>18</v>
      </c>
      <c r="M307" s="37">
        <f t="shared" si="793"/>
        <v>2.8045396852067732</v>
      </c>
      <c r="N307" s="40">
        <f t="shared" si="794"/>
        <v>11.789317270417879</v>
      </c>
      <c r="O307" s="87">
        <v>0.863937979737193</v>
      </c>
      <c r="P307" s="34">
        <v>0.3</v>
      </c>
      <c r="Q307" s="41">
        <f t="shared" si="795"/>
        <v>1.9631777796447412</v>
      </c>
      <c r="R307" s="41">
        <f t="shared" si="796"/>
        <v>0.60475658581603509</v>
      </c>
      <c r="S307" s="41">
        <f t="shared" si="800"/>
        <v>0.84136190556203194</v>
      </c>
      <c r="T307" s="41">
        <f t="shared" si="801"/>
        <v>3.5367951811253637</v>
      </c>
      <c r="V307" s="11">
        <f t="shared" si="923"/>
        <v>0</v>
      </c>
      <c r="W307" s="11">
        <f t="shared" si="923"/>
        <v>0</v>
      </c>
      <c r="X307" s="11">
        <f t="shared" si="923"/>
        <v>2.8045396852067732</v>
      </c>
      <c r="Y307" s="11">
        <f t="shared" si="798"/>
        <v>2.8045396852067732</v>
      </c>
      <c r="Z307" s="11">
        <f t="shared" ref="Z307:Z310" si="924">$K$306*Y307</f>
        <v>11.789317270417879</v>
      </c>
      <c r="AD307" s="34">
        <v>0.3</v>
      </c>
      <c r="AE307" s="35">
        <f t="shared" si="802"/>
        <v>0</v>
      </c>
      <c r="AF307" s="35">
        <f t="shared" si="803"/>
        <v>0</v>
      </c>
      <c r="AG307" s="35">
        <f t="shared" si="804"/>
        <v>3.5367951811253637</v>
      </c>
      <c r="AH307" s="11">
        <f t="shared" si="805"/>
        <v>3.5367951811253637</v>
      </c>
    </row>
    <row r="308" spans="1:34" x14ac:dyDescent="0.3">
      <c r="A308" s="7" t="s">
        <v>16</v>
      </c>
      <c r="B308" s="3"/>
      <c r="C308" s="3"/>
      <c r="D308" s="3">
        <v>0.44170969211365535</v>
      </c>
      <c r="E308" s="3">
        <v>0.44170969211365535</v>
      </c>
      <c r="G308">
        <v>1</v>
      </c>
      <c r="H308">
        <f>G308*0.1</f>
        <v>0.1</v>
      </c>
      <c r="J308" s="36">
        <v>62</v>
      </c>
      <c r="K308" s="43">
        <v>4.2036550000000004</v>
      </c>
      <c r="L308" s="7" t="s">
        <v>16</v>
      </c>
      <c r="M308" s="37">
        <f t="shared" si="793"/>
        <v>4.4170969211365536</v>
      </c>
      <c r="N308" s="40">
        <f t="shared" si="794"/>
        <v>18.56795155802028</v>
      </c>
      <c r="O308" s="87">
        <v>0.863937979737193</v>
      </c>
      <c r="P308" s="34">
        <v>0.3</v>
      </c>
      <c r="Q308" s="41">
        <f t="shared" si="795"/>
        <v>3.0919678447955872</v>
      </c>
      <c r="R308" s="41">
        <f t="shared" si="796"/>
        <v>0.60475658581603509</v>
      </c>
      <c r="S308" s="41">
        <f t="shared" si="800"/>
        <v>1.325129076340966</v>
      </c>
      <c r="T308" s="41">
        <f t="shared" si="801"/>
        <v>5.5703854674060835</v>
      </c>
      <c r="V308" s="11">
        <f t="shared" si="923"/>
        <v>0</v>
      </c>
      <c r="W308" s="11">
        <f t="shared" si="923"/>
        <v>0</v>
      </c>
      <c r="X308" s="11">
        <f t="shared" si="923"/>
        <v>4.4170969211365536</v>
      </c>
      <c r="Y308" s="11">
        <f t="shared" si="798"/>
        <v>4.4170969211365536</v>
      </c>
      <c r="Z308" s="11">
        <f t="shared" si="924"/>
        <v>18.56795155802028</v>
      </c>
      <c r="AD308" s="34">
        <v>0.3</v>
      </c>
      <c r="AE308" s="35">
        <f t="shared" si="802"/>
        <v>0</v>
      </c>
      <c r="AF308" s="35">
        <f t="shared" si="803"/>
        <v>0</v>
      </c>
      <c r="AG308" s="35">
        <f t="shared" si="804"/>
        <v>5.5703854674060835</v>
      </c>
      <c r="AH308" s="11">
        <f t="shared" si="805"/>
        <v>5.5703854674060835</v>
      </c>
    </row>
    <row r="309" spans="1:34" x14ac:dyDescent="0.3">
      <c r="A309" s="7" t="s">
        <v>14</v>
      </c>
      <c r="B309" s="3"/>
      <c r="C309" s="3"/>
      <c r="D309" s="3">
        <v>1.0913509283311354E-2</v>
      </c>
      <c r="E309" s="3">
        <v>1.0913509283311354E-2</v>
      </c>
      <c r="G309">
        <v>1</v>
      </c>
      <c r="H309">
        <f>G309*0.1</f>
        <v>0.1</v>
      </c>
      <c r="J309" s="36">
        <v>62</v>
      </c>
      <c r="K309" s="43">
        <v>4.2036550000000004</v>
      </c>
      <c r="L309" s="7" t="s">
        <v>14</v>
      </c>
      <c r="M309" s="37">
        <f t="shared" si="793"/>
        <v>0.10913509283311353</v>
      </c>
      <c r="N309" s="40">
        <f t="shared" si="794"/>
        <v>0.45876627866338188</v>
      </c>
      <c r="O309" s="87">
        <v>5.8904862254808621E-2</v>
      </c>
      <c r="P309" s="34">
        <v>0.3</v>
      </c>
      <c r="Q309" s="41">
        <f t="shared" si="795"/>
        <v>7.6394564983179467E-2</v>
      </c>
      <c r="R309" s="41">
        <f t="shared" si="796"/>
        <v>4.123340357836603E-2</v>
      </c>
      <c r="S309" s="41">
        <f t="shared" si="800"/>
        <v>3.2740527849934059E-2</v>
      </c>
      <c r="T309" s="41">
        <f t="shared" si="801"/>
        <v>0.13762988359901457</v>
      </c>
      <c r="V309" s="11">
        <f t="shared" si="923"/>
        <v>0</v>
      </c>
      <c r="W309" s="11">
        <f t="shared" si="923"/>
        <v>0</v>
      </c>
      <c r="X309" s="11">
        <f t="shared" si="923"/>
        <v>0.10913509283311353</v>
      </c>
      <c r="Y309" s="11">
        <f t="shared" si="798"/>
        <v>0.10913509283311353</v>
      </c>
      <c r="Z309" s="11">
        <f t="shared" si="924"/>
        <v>0.45876627866338188</v>
      </c>
      <c r="AD309" s="34">
        <v>0.3</v>
      </c>
      <c r="AE309" s="35">
        <f t="shared" si="802"/>
        <v>0</v>
      </c>
      <c r="AF309" s="35">
        <f t="shared" si="803"/>
        <v>0</v>
      </c>
      <c r="AG309" s="35">
        <f t="shared" si="804"/>
        <v>0.13762988359901457</v>
      </c>
      <c r="AH309" s="11">
        <f t="shared" si="805"/>
        <v>0.13762988359901457</v>
      </c>
    </row>
    <row r="310" spans="1:34" x14ac:dyDescent="0.3">
      <c r="A310" s="7" t="s">
        <v>12</v>
      </c>
      <c r="B310" s="3">
        <v>0.14801210491524977</v>
      </c>
      <c r="C310" s="3"/>
      <c r="D310" s="3">
        <v>0.60828342547368808</v>
      </c>
      <c r="E310" s="3">
        <v>0.75629553038893782</v>
      </c>
      <c r="G310">
        <v>1</v>
      </c>
      <c r="H310">
        <f>G310*0.1</f>
        <v>0.1</v>
      </c>
      <c r="J310" s="36">
        <v>62</v>
      </c>
      <c r="K310" s="43">
        <v>4.2036550000000004</v>
      </c>
      <c r="L310" s="7" t="s">
        <v>12</v>
      </c>
      <c r="M310" s="37">
        <f t="shared" si="793"/>
        <v>7.5629553038893782</v>
      </c>
      <c r="N310" s="40">
        <f t="shared" si="794"/>
        <v>31.792054877971108</v>
      </c>
      <c r="O310" s="87">
        <v>2.3561944901923453</v>
      </c>
      <c r="P310" s="34">
        <v>0.3</v>
      </c>
      <c r="Q310" s="41">
        <f t="shared" si="795"/>
        <v>5.2940687127225647</v>
      </c>
      <c r="R310" s="41">
        <f t="shared" si="796"/>
        <v>1.6493361431346416</v>
      </c>
      <c r="S310" s="41">
        <f t="shared" si="800"/>
        <v>2.2688865911668135</v>
      </c>
      <c r="T310" s="41">
        <f t="shared" si="801"/>
        <v>9.5376164633913323</v>
      </c>
      <c r="V310" s="11">
        <f t="shared" si="923"/>
        <v>1.4801210491524976</v>
      </c>
      <c r="W310" s="11">
        <f t="shared" si="923"/>
        <v>0</v>
      </c>
      <c r="X310" s="11">
        <f t="shared" si="923"/>
        <v>6.0828342547368806</v>
      </c>
      <c r="Y310" s="11">
        <f t="shared" si="798"/>
        <v>7.5629553038893782</v>
      </c>
      <c r="Z310" s="11">
        <f t="shared" si="924"/>
        <v>31.792054877971108</v>
      </c>
      <c r="AD310" s="34">
        <v>0.3</v>
      </c>
      <c r="AE310" s="35">
        <f t="shared" si="802"/>
        <v>1.8665754746625429</v>
      </c>
      <c r="AF310" s="35">
        <f t="shared" si="803"/>
        <v>0</v>
      </c>
      <c r="AG310" s="35">
        <f t="shared" si="804"/>
        <v>7.6710409887287891</v>
      </c>
      <c r="AH310" s="11">
        <f t="shared" si="805"/>
        <v>9.5376164633913323</v>
      </c>
    </row>
    <row r="311" spans="1:34" x14ac:dyDescent="0.3">
      <c r="A311" s="6">
        <v>63</v>
      </c>
      <c r="B311" s="3"/>
      <c r="C311" s="3"/>
      <c r="D311" s="3">
        <v>1.2062491137557383</v>
      </c>
      <c r="E311" s="3">
        <v>1.2062491137557383</v>
      </c>
      <c r="J311" s="36"/>
      <c r="K311" s="38"/>
      <c r="L311" s="27">
        <v>63</v>
      </c>
      <c r="M311" s="46">
        <f>SUM(M306:M310)</f>
        <v>16.164412755497921</v>
      </c>
      <c r="N311" s="46">
        <f t="shared" ref="N311:T311" si="925">SUM(N306:N310)</f>
        <v>67.949614501712617</v>
      </c>
      <c r="O311" s="88">
        <f t="shared" si="925"/>
        <v>4.5553093477052</v>
      </c>
      <c r="P311" s="46"/>
      <c r="Q311" s="46">
        <f t="shared" si="925"/>
        <v>11.315088928848546</v>
      </c>
      <c r="R311" s="46">
        <f t="shared" si="925"/>
        <v>3.1887165433936402</v>
      </c>
      <c r="S311" s="46">
        <f t="shared" si="925"/>
        <v>4.8493238266493766</v>
      </c>
      <c r="T311" s="46">
        <f t="shared" si="925"/>
        <v>20.384884350513786</v>
      </c>
      <c r="U311" s="46">
        <f t="shared" ref="U311" si="926">SUM(U306:U310)</f>
        <v>0</v>
      </c>
      <c r="V311" s="46">
        <f t="shared" ref="V311" si="927">SUM(V306:V310)</f>
        <v>1.4801210491524976</v>
      </c>
      <c r="W311" s="46">
        <f t="shared" ref="W311" si="928">SUM(W306:W310)</f>
        <v>0</v>
      </c>
      <c r="X311" s="46">
        <f t="shared" ref="X311" si="929">SUM(X306:X310)</f>
        <v>14.684291706345423</v>
      </c>
      <c r="Y311" s="46">
        <f t="shared" ref="Y311" si="930">SUM(Y306:Y310)</f>
        <v>16.164412755497921</v>
      </c>
      <c r="Z311" s="46">
        <f t="shared" ref="Z311" si="931">SUM(Z306:Z310)</f>
        <v>67.949614501712617</v>
      </c>
      <c r="AA311" s="46">
        <f t="shared" ref="AA311" si="932">SUM(AA306:AA310)</f>
        <v>0</v>
      </c>
      <c r="AB311" s="46">
        <f t="shared" ref="AB311" si="933">SUM(AB306:AB310)</f>
        <v>0</v>
      </c>
      <c r="AC311" s="46">
        <f t="shared" ref="AC311" si="934">SUM(AC306:AC310)</f>
        <v>0</v>
      </c>
      <c r="AD311" s="46">
        <f t="shared" ref="AD311" si="935">SUM(AD306:AD310)</f>
        <v>1.5</v>
      </c>
      <c r="AE311" s="46">
        <f t="shared" ref="AE311" si="936">SUM(AE306:AE310)</f>
        <v>1.8665754746625429</v>
      </c>
      <c r="AF311" s="46">
        <f t="shared" ref="AF311" si="937">SUM(AF306:AF310)</f>
        <v>0</v>
      </c>
      <c r="AG311" s="46">
        <f t="shared" ref="AG311" si="938">SUM(AG306:AG310)</f>
        <v>18.518308875851243</v>
      </c>
      <c r="AH311" s="46">
        <f t="shared" ref="AH311" si="939">SUM(AH306:AH310)</f>
        <v>20.384884350513786</v>
      </c>
    </row>
    <row r="312" spans="1:34" x14ac:dyDescent="0.3">
      <c r="A312" s="7" t="s">
        <v>15</v>
      </c>
      <c r="B312" s="3"/>
      <c r="C312" s="3"/>
      <c r="D312" s="3">
        <v>7.2756728555409024E-3</v>
      </c>
      <c r="E312" s="3">
        <v>7.2756728555409024E-3</v>
      </c>
      <c r="G312">
        <v>1</v>
      </c>
      <c r="H312">
        <f>G312*0.1</f>
        <v>0.1</v>
      </c>
      <c r="J312" s="36">
        <v>63</v>
      </c>
      <c r="K312" s="43">
        <v>5.3132349999999997</v>
      </c>
      <c r="L312" s="7" t="s">
        <v>15</v>
      </c>
      <c r="M312" s="37">
        <f t="shared" si="793"/>
        <v>7.2756728555409017E-2</v>
      </c>
      <c r="N312" s="40">
        <f t="shared" si="794"/>
        <v>0.38657359664609858</v>
      </c>
      <c r="O312" s="87">
        <v>3.9269908169872414E-2</v>
      </c>
      <c r="P312" s="34">
        <v>0.3</v>
      </c>
      <c r="Q312" s="41">
        <f t="shared" si="795"/>
        <v>5.0929709988786306E-2</v>
      </c>
      <c r="R312" s="41">
        <f t="shared" si="796"/>
        <v>2.7488935718910687E-2</v>
      </c>
      <c r="S312" s="41">
        <f t="shared" si="800"/>
        <v>2.1827018566622704E-2</v>
      </c>
      <c r="T312" s="41">
        <f t="shared" si="801"/>
        <v>0.11597207899382958</v>
      </c>
      <c r="V312" s="11">
        <f t="shared" ref="V312:X316" si="940">B312/$H312</f>
        <v>0</v>
      </c>
      <c r="W312" s="11">
        <f t="shared" si="940"/>
        <v>0</v>
      </c>
      <c r="X312" s="11">
        <f t="shared" si="940"/>
        <v>7.2756728555409017E-2</v>
      </c>
      <c r="Y312" s="11">
        <f t="shared" si="798"/>
        <v>7.2756728555409017E-2</v>
      </c>
      <c r="Z312" s="11">
        <f>$K$312*Y312</f>
        <v>0.38657359664609858</v>
      </c>
      <c r="AD312" s="34">
        <v>0.3</v>
      </c>
      <c r="AE312" s="35">
        <f t="shared" si="802"/>
        <v>0</v>
      </c>
      <c r="AF312" s="35">
        <f t="shared" si="803"/>
        <v>0</v>
      </c>
      <c r="AG312" s="35">
        <f t="shared" si="804"/>
        <v>0.11597207899382958</v>
      </c>
      <c r="AH312" s="11">
        <f t="shared" si="805"/>
        <v>0.11597207899382958</v>
      </c>
    </row>
    <row r="313" spans="1:34" x14ac:dyDescent="0.3">
      <c r="A313" s="7" t="s">
        <v>18</v>
      </c>
      <c r="B313" s="3"/>
      <c r="C313" s="3"/>
      <c r="D313" s="3">
        <v>0.20962710747260915</v>
      </c>
      <c r="E313" s="3">
        <v>0.20962710747260915</v>
      </c>
      <c r="G313">
        <v>1</v>
      </c>
      <c r="H313">
        <f>G313*0.1</f>
        <v>0.1</v>
      </c>
      <c r="J313" s="36">
        <v>63</v>
      </c>
      <c r="K313" s="43">
        <v>5.3132349999999997</v>
      </c>
      <c r="L313" s="7" t="s">
        <v>18</v>
      </c>
      <c r="M313" s="37">
        <f t="shared" si="793"/>
        <v>2.0962710747260913</v>
      </c>
      <c r="N313" s="40">
        <f t="shared" si="794"/>
        <v>11.137980843722284</v>
      </c>
      <c r="O313" s="87">
        <v>0.68722339297276724</v>
      </c>
      <c r="P313" s="34">
        <v>0.3</v>
      </c>
      <c r="Q313" s="41">
        <f t="shared" si="795"/>
        <v>1.4673897523082637</v>
      </c>
      <c r="R313" s="41">
        <f t="shared" si="796"/>
        <v>0.48105637508093702</v>
      </c>
      <c r="S313" s="41">
        <f t="shared" si="800"/>
        <v>0.62888132241782735</v>
      </c>
      <c r="T313" s="41">
        <f t="shared" si="801"/>
        <v>3.3413942531166847</v>
      </c>
      <c r="V313" s="11">
        <f t="shared" si="940"/>
        <v>0</v>
      </c>
      <c r="W313" s="11">
        <f t="shared" si="940"/>
        <v>0</v>
      </c>
      <c r="X313" s="11">
        <f t="shared" si="940"/>
        <v>2.0962710747260913</v>
      </c>
      <c r="Y313" s="11">
        <f t="shared" si="798"/>
        <v>2.0962710747260913</v>
      </c>
      <c r="Z313" s="11">
        <f t="shared" ref="Z313:Z316" si="941">$K$312*Y313</f>
        <v>11.137980843722284</v>
      </c>
      <c r="AD313" s="34">
        <v>0.3</v>
      </c>
      <c r="AE313" s="35">
        <f t="shared" si="802"/>
        <v>0</v>
      </c>
      <c r="AF313" s="35">
        <f t="shared" si="803"/>
        <v>0</v>
      </c>
      <c r="AG313" s="35">
        <f t="shared" si="804"/>
        <v>3.3413942531166847</v>
      </c>
      <c r="AH313" s="11">
        <f t="shared" si="805"/>
        <v>3.3413942531166847</v>
      </c>
    </row>
    <row r="314" spans="1:34" x14ac:dyDescent="0.3">
      <c r="A314" s="7" t="s">
        <v>16</v>
      </c>
      <c r="B314" s="3"/>
      <c r="C314" s="3"/>
      <c r="D314" s="3">
        <v>0.2921821251852551</v>
      </c>
      <c r="E314" s="3">
        <v>0.2921821251852551</v>
      </c>
      <c r="G314">
        <v>1</v>
      </c>
      <c r="H314">
        <f>G314*0.1</f>
        <v>0.1</v>
      </c>
      <c r="J314" s="36">
        <v>63</v>
      </c>
      <c r="K314" s="43">
        <v>5.3132349999999997</v>
      </c>
      <c r="L314" s="7" t="s">
        <v>16</v>
      </c>
      <c r="M314" s="37">
        <f t="shared" si="793"/>
        <v>2.9218212518525508</v>
      </c>
      <c r="N314" s="40">
        <f t="shared" si="794"/>
        <v>15.524322939086787</v>
      </c>
      <c r="O314" s="87">
        <v>0.58904862254808621</v>
      </c>
      <c r="P314" s="34">
        <v>0.3</v>
      </c>
      <c r="Q314" s="41">
        <f t="shared" si="795"/>
        <v>2.0452748762967854</v>
      </c>
      <c r="R314" s="41">
        <f t="shared" si="796"/>
        <v>0.41233403578366035</v>
      </c>
      <c r="S314" s="41">
        <f t="shared" si="800"/>
        <v>0.8765463755557652</v>
      </c>
      <c r="T314" s="41">
        <f t="shared" si="801"/>
        <v>4.6572968817260358</v>
      </c>
      <c r="V314" s="11">
        <f t="shared" si="940"/>
        <v>0</v>
      </c>
      <c r="W314" s="11">
        <f t="shared" si="940"/>
        <v>0</v>
      </c>
      <c r="X314" s="11">
        <f t="shared" si="940"/>
        <v>2.9218212518525508</v>
      </c>
      <c r="Y314" s="11">
        <f t="shared" si="798"/>
        <v>2.9218212518525508</v>
      </c>
      <c r="Z314" s="11">
        <f t="shared" si="941"/>
        <v>15.524322939086787</v>
      </c>
      <c r="AD314" s="34">
        <v>0.3</v>
      </c>
      <c r="AE314" s="35">
        <f t="shared" si="802"/>
        <v>0</v>
      </c>
      <c r="AF314" s="35">
        <f t="shared" si="803"/>
        <v>0</v>
      </c>
      <c r="AG314" s="35">
        <f t="shared" si="804"/>
        <v>4.6572968817260358</v>
      </c>
      <c r="AH314" s="11">
        <f t="shared" si="805"/>
        <v>4.6572968817260358</v>
      </c>
    </row>
    <row r="315" spans="1:34" x14ac:dyDescent="0.3">
      <c r="A315" s="7" t="s">
        <v>14</v>
      </c>
      <c r="B315" s="3"/>
      <c r="C315" s="3"/>
      <c r="D315" s="3">
        <v>1.0913509283311354E-2</v>
      </c>
      <c r="E315" s="3">
        <v>1.0913509283311354E-2</v>
      </c>
      <c r="G315">
        <v>1</v>
      </c>
      <c r="H315">
        <f>G315*0.1</f>
        <v>0.1</v>
      </c>
      <c r="J315" s="36">
        <v>63</v>
      </c>
      <c r="K315" s="43">
        <v>5.3132349999999997</v>
      </c>
      <c r="L315" s="7" t="s">
        <v>14</v>
      </c>
      <c r="M315" s="37">
        <f t="shared" si="793"/>
        <v>0.10913509283311353</v>
      </c>
      <c r="N315" s="40">
        <f t="shared" si="794"/>
        <v>0.57986039496914787</v>
      </c>
      <c r="O315" s="87">
        <v>5.8904862254808621E-2</v>
      </c>
      <c r="P315" s="34">
        <v>0.3</v>
      </c>
      <c r="Q315" s="41">
        <f t="shared" si="795"/>
        <v>7.6394564983179467E-2</v>
      </c>
      <c r="R315" s="41">
        <f t="shared" si="796"/>
        <v>4.123340357836603E-2</v>
      </c>
      <c r="S315" s="41">
        <f t="shared" si="800"/>
        <v>3.2740527849934059E-2</v>
      </c>
      <c r="T315" s="41">
        <f t="shared" si="801"/>
        <v>0.17395811849074438</v>
      </c>
      <c r="V315" s="11">
        <f t="shared" si="940"/>
        <v>0</v>
      </c>
      <c r="W315" s="11">
        <f t="shared" si="940"/>
        <v>0</v>
      </c>
      <c r="X315" s="11">
        <f t="shared" si="940"/>
        <v>0.10913509283311353</v>
      </c>
      <c r="Y315" s="11">
        <f t="shared" si="798"/>
        <v>0.10913509283311353</v>
      </c>
      <c r="Z315" s="11">
        <f t="shared" si="941"/>
        <v>0.57986039496914787</v>
      </c>
      <c r="AD315" s="34">
        <v>0.3</v>
      </c>
      <c r="AE315" s="35">
        <f t="shared" si="802"/>
        <v>0</v>
      </c>
      <c r="AF315" s="35">
        <f t="shared" si="803"/>
        <v>0</v>
      </c>
      <c r="AG315" s="35">
        <f t="shared" si="804"/>
        <v>0.17395811849074438</v>
      </c>
      <c r="AH315" s="11">
        <f t="shared" si="805"/>
        <v>0.17395811849074438</v>
      </c>
    </row>
    <row r="316" spans="1:34" x14ac:dyDescent="0.3">
      <c r="A316" s="7" t="s">
        <v>12</v>
      </c>
      <c r="B316" s="3"/>
      <c r="C316" s="3"/>
      <c r="D316" s="3">
        <v>0.68625069895902169</v>
      </c>
      <c r="E316" s="3">
        <v>0.68625069895902169</v>
      </c>
      <c r="G316">
        <v>1</v>
      </c>
      <c r="H316">
        <f>G316*0.1</f>
        <v>0.1</v>
      </c>
      <c r="J316" s="36">
        <v>63</v>
      </c>
      <c r="K316" s="43">
        <v>5.3132349999999997</v>
      </c>
      <c r="L316" s="7" t="s">
        <v>12</v>
      </c>
      <c r="M316" s="37">
        <f t="shared" si="793"/>
        <v>6.8625069895902167</v>
      </c>
      <c r="N316" s="40">
        <f t="shared" si="794"/>
        <v>36.462112324835374</v>
      </c>
      <c r="O316" s="87">
        <v>2.1009400870881745</v>
      </c>
      <c r="P316" s="34">
        <v>0.3</v>
      </c>
      <c r="Q316" s="41">
        <f t="shared" si="795"/>
        <v>4.803754892713151</v>
      </c>
      <c r="R316" s="41">
        <f t="shared" si="796"/>
        <v>1.4706580609617221</v>
      </c>
      <c r="S316" s="41">
        <f t="shared" si="800"/>
        <v>2.0587520968770647</v>
      </c>
      <c r="T316" s="41">
        <f t="shared" si="801"/>
        <v>10.93863369745061</v>
      </c>
      <c r="V316" s="11">
        <f t="shared" si="940"/>
        <v>0</v>
      </c>
      <c r="W316" s="11">
        <f t="shared" si="940"/>
        <v>0</v>
      </c>
      <c r="X316" s="11">
        <f t="shared" si="940"/>
        <v>6.8625069895902167</v>
      </c>
      <c r="Y316" s="11">
        <f t="shared" si="798"/>
        <v>6.8625069895902167</v>
      </c>
      <c r="Z316" s="11">
        <f t="shared" si="941"/>
        <v>36.462112324835374</v>
      </c>
      <c r="AD316" s="34">
        <v>0.3</v>
      </c>
      <c r="AE316" s="35">
        <f t="shared" si="802"/>
        <v>0</v>
      </c>
      <c r="AF316" s="35">
        <f t="shared" si="803"/>
        <v>0</v>
      </c>
      <c r="AG316" s="35">
        <f t="shared" si="804"/>
        <v>10.93863369745061</v>
      </c>
      <c r="AH316" s="11">
        <f t="shared" si="805"/>
        <v>10.93863369745061</v>
      </c>
    </row>
    <row r="317" spans="1:34" x14ac:dyDescent="0.3">
      <c r="A317" s="6">
        <v>64</v>
      </c>
      <c r="B317" s="3">
        <v>0.59204841966099908</v>
      </c>
      <c r="C317" s="3"/>
      <c r="D317" s="3">
        <v>1.0269065707643017</v>
      </c>
      <c r="E317" s="3">
        <v>1.6189549904253009</v>
      </c>
      <c r="J317" s="36"/>
      <c r="K317" s="38"/>
      <c r="L317" s="27">
        <v>64</v>
      </c>
      <c r="M317" s="46">
        <f>SUM(M312:M316)</f>
        <v>12.06249113755738</v>
      </c>
      <c r="N317" s="46">
        <f t="shared" ref="N317:T317" si="942">SUM(N312:N316)</f>
        <v>64.090850099259697</v>
      </c>
      <c r="O317" s="88">
        <f t="shared" si="942"/>
        <v>3.4753868730337087</v>
      </c>
      <c r="P317" s="46"/>
      <c r="Q317" s="46">
        <f t="shared" si="942"/>
        <v>8.4437437962901658</v>
      </c>
      <c r="R317" s="46">
        <f t="shared" si="942"/>
        <v>2.4327708111235964</v>
      </c>
      <c r="S317" s="46">
        <f t="shared" si="942"/>
        <v>3.618747341267214</v>
      </c>
      <c r="T317" s="46">
        <f t="shared" si="942"/>
        <v>19.227255029777908</v>
      </c>
      <c r="U317" s="46">
        <f t="shared" ref="U317" si="943">SUM(U312:U316)</f>
        <v>0</v>
      </c>
      <c r="V317" s="46">
        <f t="shared" ref="V317" si="944">SUM(V312:V316)</f>
        <v>0</v>
      </c>
      <c r="W317" s="46">
        <f t="shared" ref="W317" si="945">SUM(W312:W316)</f>
        <v>0</v>
      </c>
      <c r="X317" s="46">
        <f t="shared" ref="X317" si="946">SUM(X312:X316)</f>
        <v>12.06249113755738</v>
      </c>
      <c r="Y317" s="46">
        <f t="shared" ref="Y317" si="947">SUM(Y312:Y316)</f>
        <v>12.06249113755738</v>
      </c>
      <c r="Z317" s="46">
        <f t="shared" ref="Z317" si="948">SUM(Z312:Z316)</f>
        <v>64.090850099259697</v>
      </c>
      <c r="AA317" s="46">
        <f t="shared" ref="AA317" si="949">SUM(AA312:AA316)</f>
        <v>0</v>
      </c>
      <c r="AB317" s="46">
        <f t="shared" ref="AB317" si="950">SUM(AB312:AB316)</f>
        <v>0</v>
      </c>
      <c r="AC317" s="46">
        <f t="shared" ref="AC317" si="951">SUM(AC312:AC316)</f>
        <v>0</v>
      </c>
      <c r="AD317" s="46">
        <f t="shared" ref="AD317" si="952">SUM(AD312:AD316)</f>
        <v>1.5</v>
      </c>
      <c r="AE317" s="46">
        <f t="shared" ref="AE317" si="953">SUM(AE312:AE316)</f>
        <v>0</v>
      </c>
      <c r="AF317" s="46">
        <f t="shared" ref="AF317" si="954">SUM(AF312:AF316)</f>
        <v>0</v>
      </c>
      <c r="AG317" s="46">
        <f t="shared" ref="AG317" si="955">SUM(AG312:AG316)</f>
        <v>19.227255029777908</v>
      </c>
      <c r="AH317" s="46">
        <f t="shared" ref="AH317" si="956">SUM(AH312:AH316)</f>
        <v>19.227255029777908</v>
      </c>
    </row>
    <row r="318" spans="1:34" x14ac:dyDescent="0.3">
      <c r="A318" s="7" t="s">
        <v>15</v>
      </c>
      <c r="B318" s="3"/>
      <c r="C318" s="3"/>
      <c r="D318" s="3">
        <v>0.25049931405865022</v>
      </c>
      <c r="E318" s="3">
        <v>0.25049931405865022</v>
      </c>
      <c r="G318">
        <v>1</v>
      </c>
      <c r="H318">
        <f>G318*0.1</f>
        <v>0.1</v>
      </c>
      <c r="J318" s="36">
        <v>64</v>
      </c>
      <c r="K318" s="43">
        <v>8.3605730000000005</v>
      </c>
      <c r="L318" s="7" t="s">
        <v>15</v>
      </c>
      <c r="M318" s="37">
        <f t="shared" si="793"/>
        <v>2.5049931405865022</v>
      </c>
      <c r="N318" s="40">
        <f t="shared" si="794"/>
        <v>20.943178016372716</v>
      </c>
      <c r="O318" s="87">
        <v>0.8050331174823846</v>
      </c>
      <c r="P318" s="34">
        <v>0.3</v>
      </c>
      <c r="Q318" s="41">
        <f t="shared" si="795"/>
        <v>1.7534951984105513</v>
      </c>
      <c r="R318" s="41">
        <f t="shared" si="796"/>
        <v>0.56352318223766917</v>
      </c>
      <c r="S318" s="41">
        <f t="shared" si="800"/>
        <v>0.75149794217595067</v>
      </c>
      <c r="T318" s="41">
        <f t="shared" si="801"/>
        <v>6.2829534049118152</v>
      </c>
      <c r="V318" s="11">
        <f t="shared" ref="V318:X322" si="957">B318/$H318</f>
        <v>0</v>
      </c>
      <c r="W318" s="11">
        <f t="shared" si="957"/>
        <v>0</v>
      </c>
      <c r="X318" s="11">
        <f t="shared" si="957"/>
        <v>2.5049931405865022</v>
      </c>
      <c r="Y318" s="11">
        <f t="shared" si="798"/>
        <v>2.5049931405865022</v>
      </c>
      <c r="Z318" s="11">
        <f>$K$318*Y318</f>
        <v>20.943178016372716</v>
      </c>
      <c r="AD318" s="34">
        <v>0.3</v>
      </c>
      <c r="AE318" s="35">
        <f t="shared" si="802"/>
        <v>0</v>
      </c>
      <c r="AF318" s="35">
        <f t="shared" si="803"/>
        <v>0</v>
      </c>
      <c r="AG318" s="35">
        <f t="shared" si="804"/>
        <v>6.2829534049118152</v>
      </c>
      <c r="AH318" s="11">
        <f t="shared" si="805"/>
        <v>6.2829534049118152</v>
      </c>
    </row>
    <row r="319" spans="1:34" x14ac:dyDescent="0.3">
      <c r="A319" s="7" t="s">
        <v>18</v>
      </c>
      <c r="B319" s="3"/>
      <c r="C319" s="3"/>
      <c r="D319" s="3">
        <v>0.18373445311474712</v>
      </c>
      <c r="E319" s="3">
        <v>0.18373445311474712</v>
      </c>
      <c r="G319">
        <v>1</v>
      </c>
      <c r="H319">
        <f>G319*0.1</f>
        <v>0.1</v>
      </c>
      <c r="J319" s="36">
        <v>64</v>
      </c>
      <c r="K319" s="43">
        <v>8.3605730000000005</v>
      </c>
      <c r="L319" s="7" t="s">
        <v>18</v>
      </c>
      <c r="M319" s="37">
        <f t="shared" si="793"/>
        <v>1.8373445311474712</v>
      </c>
      <c r="N319" s="40">
        <f t="shared" si="794"/>
        <v>15.361253078809208</v>
      </c>
      <c r="O319" s="87">
        <v>0.66758843888783093</v>
      </c>
      <c r="P319" s="34">
        <v>0.3</v>
      </c>
      <c r="Q319" s="41">
        <f t="shared" si="795"/>
        <v>1.2861411718032298</v>
      </c>
      <c r="R319" s="41">
        <f t="shared" si="796"/>
        <v>0.46731190722148164</v>
      </c>
      <c r="S319" s="41">
        <f t="shared" si="800"/>
        <v>0.55120335934424136</v>
      </c>
      <c r="T319" s="41">
        <f t="shared" si="801"/>
        <v>4.6083759236427619</v>
      </c>
      <c r="V319" s="11">
        <f t="shared" si="957"/>
        <v>0</v>
      </c>
      <c r="W319" s="11">
        <f t="shared" si="957"/>
        <v>0</v>
      </c>
      <c r="X319" s="11">
        <f t="shared" si="957"/>
        <v>1.8373445311474712</v>
      </c>
      <c r="Y319" s="11">
        <f t="shared" si="798"/>
        <v>1.8373445311474712</v>
      </c>
      <c r="Z319" s="11">
        <f t="shared" ref="Z319:Z322" si="958">$K$318*Y319</f>
        <v>15.361253078809208</v>
      </c>
      <c r="AD319" s="34">
        <v>0.3</v>
      </c>
      <c r="AE319" s="35">
        <f t="shared" si="802"/>
        <v>0</v>
      </c>
      <c r="AF319" s="35">
        <f t="shared" si="803"/>
        <v>0</v>
      </c>
      <c r="AG319" s="35">
        <f t="shared" si="804"/>
        <v>4.6083759236427619</v>
      </c>
      <c r="AH319" s="11">
        <f t="shared" si="805"/>
        <v>4.6083759236427619</v>
      </c>
    </row>
    <row r="320" spans="1:34" x14ac:dyDescent="0.3">
      <c r="A320" s="7" t="s">
        <v>16</v>
      </c>
      <c r="B320" s="3"/>
      <c r="C320" s="3"/>
      <c r="D320" s="3">
        <v>0.3999452585454174</v>
      </c>
      <c r="E320" s="3">
        <v>0.3999452585454174</v>
      </c>
      <c r="G320">
        <v>1</v>
      </c>
      <c r="H320">
        <f>G320*0.1</f>
        <v>0.1</v>
      </c>
      <c r="J320" s="36">
        <v>64</v>
      </c>
      <c r="K320" s="43">
        <v>8.3605730000000005</v>
      </c>
      <c r="L320" s="7" t="s">
        <v>16</v>
      </c>
      <c r="M320" s="37">
        <f t="shared" si="793"/>
        <v>3.9994525854541738</v>
      </c>
      <c r="N320" s="40">
        <f t="shared" si="794"/>
        <v>33.437715300728357</v>
      </c>
      <c r="O320" s="87">
        <v>0.56941366846315</v>
      </c>
      <c r="P320" s="34">
        <v>0.3</v>
      </c>
      <c r="Q320" s="41">
        <f t="shared" si="795"/>
        <v>2.7996168098179215</v>
      </c>
      <c r="R320" s="41">
        <f t="shared" si="796"/>
        <v>0.39858956792420497</v>
      </c>
      <c r="S320" s="41">
        <f t="shared" si="800"/>
        <v>1.1998357756362521</v>
      </c>
      <c r="T320" s="41">
        <f t="shared" si="801"/>
        <v>10.031314590218507</v>
      </c>
      <c r="V320" s="11">
        <f t="shared" si="957"/>
        <v>0</v>
      </c>
      <c r="W320" s="11">
        <f t="shared" si="957"/>
        <v>0</v>
      </c>
      <c r="X320" s="11">
        <f t="shared" si="957"/>
        <v>3.9994525854541738</v>
      </c>
      <c r="Y320" s="11">
        <f t="shared" si="798"/>
        <v>3.9994525854541738</v>
      </c>
      <c r="Z320" s="11">
        <f t="shared" si="958"/>
        <v>33.437715300728357</v>
      </c>
      <c r="AD320" s="34">
        <v>0.3</v>
      </c>
      <c r="AE320" s="35">
        <f t="shared" si="802"/>
        <v>0</v>
      </c>
      <c r="AF320" s="35">
        <f t="shared" si="803"/>
        <v>0</v>
      </c>
      <c r="AG320" s="35">
        <f t="shared" si="804"/>
        <v>10.031314590218507</v>
      </c>
      <c r="AH320" s="11">
        <f t="shared" si="805"/>
        <v>10.031314590218507</v>
      </c>
    </row>
    <row r="321" spans="1:34" x14ac:dyDescent="0.3">
      <c r="A321" s="7" t="s">
        <v>14</v>
      </c>
      <c r="B321" s="3"/>
      <c r="C321" s="3"/>
      <c r="D321" s="3">
        <v>1.0913509283311354E-2</v>
      </c>
      <c r="E321" s="3">
        <v>1.0913509283311354E-2</v>
      </c>
      <c r="G321">
        <v>1</v>
      </c>
      <c r="H321">
        <f>G321*0.1</f>
        <v>0.1</v>
      </c>
      <c r="J321" s="36">
        <v>64</v>
      </c>
      <c r="K321" s="43">
        <v>8.3605730000000005</v>
      </c>
      <c r="L321" s="7" t="s">
        <v>14</v>
      </c>
      <c r="M321" s="37">
        <f t="shared" si="793"/>
        <v>0.10913509283311353</v>
      </c>
      <c r="N321" s="40">
        <f t="shared" si="794"/>
        <v>0.91243191049302252</v>
      </c>
      <c r="O321" s="87">
        <v>5.8904862254808621E-2</v>
      </c>
      <c r="P321" s="34">
        <v>0.3</v>
      </c>
      <c r="Q321" s="41">
        <f t="shared" si="795"/>
        <v>7.6394564983179467E-2</v>
      </c>
      <c r="R321" s="41">
        <f t="shared" si="796"/>
        <v>4.123340357836603E-2</v>
      </c>
      <c r="S321" s="41">
        <f t="shared" si="800"/>
        <v>3.2740527849934059E-2</v>
      </c>
      <c r="T321" s="41">
        <f t="shared" si="801"/>
        <v>0.27372957314790675</v>
      </c>
      <c r="V321" s="11">
        <f t="shared" si="957"/>
        <v>0</v>
      </c>
      <c r="W321" s="11">
        <f t="shared" si="957"/>
        <v>0</v>
      </c>
      <c r="X321" s="11">
        <f t="shared" si="957"/>
        <v>0.10913509283311353</v>
      </c>
      <c r="Y321" s="11">
        <f t="shared" si="798"/>
        <v>0.10913509283311353</v>
      </c>
      <c r="Z321" s="11">
        <f t="shared" si="958"/>
        <v>0.91243191049302252</v>
      </c>
      <c r="AD321" s="34">
        <v>0.3</v>
      </c>
      <c r="AE321" s="35">
        <f t="shared" si="802"/>
        <v>0</v>
      </c>
      <c r="AF321" s="35">
        <f t="shared" si="803"/>
        <v>0</v>
      </c>
      <c r="AG321" s="35">
        <f t="shared" si="804"/>
        <v>0.27372957314790675</v>
      </c>
      <c r="AH321" s="11">
        <f t="shared" si="805"/>
        <v>0.27372957314790675</v>
      </c>
    </row>
    <row r="322" spans="1:34" x14ac:dyDescent="0.3">
      <c r="A322" s="7" t="s">
        <v>12</v>
      </c>
      <c r="B322" s="3">
        <v>0.59204841966099908</v>
      </c>
      <c r="C322" s="3"/>
      <c r="D322" s="3">
        <v>0.18181403576217559</v>
      </c>
      <c r="E322" s="3">
        <v>0.77386245542317467</v>
      </c>
      <c r="G322">
        <v>1</v>
      </c>
      <c r="H322">
        <f>G322*0.1</f>
        <v>0.1</v>
      </c>
      <c r="J322" s="36">
        <v>64</v>
      </c>
      <c r="K322" s="43">
        <v>8.3605730000000005</v>
      </c>
      <c r="L322" s="7" t="s">
        <v>12</v>
      </c>
      <c r="M322" s="37">
        <f t="shared" si="793"/>
        <v>7.7386245542317464</v>
      </c>
      <c r="N322" s="40">
        <f t="shared" si="794"/>
        <v>64.699335505246978</v>
      </c>
      <c r="O322" s="87">
        <v>2.6703537555513246</v>
      </c>
      <c r="P322" s="34">
        <v>0.3</v>
      </c>
      <c r="Q322" s="41">
        <f t="shared" si="795"/>
        <v>5.4170371879622223</v>
      </c>
      <c r="R322" s="41">
        <f t="shared" si="796"/>
        <v>1.869247628885927</v>
      </c>
      <c r="S322" s="41">
        <f t="shared" si="800"/>
        <v>2.3215873662695237</v>
      </c>
      <c r="T322" s="41">
        <f t="shared" si="801"/>
        <v>19.409800651574091</v>
      </c>
      <c r="V322" s="11">
        <f t="shared" si="957"/>
        <v>5.9204841966099906</v>
      </c>
      <c r="W322" s="11">
        <f t="shared" si="957"/>
        <v>0</v>
      </c>
      <c r="X322" s="11">
        <f t="shared" si="957"/>
        <v>1.8181403576217559</v>
      </c>
      <c r="Y322" s="11">
        <f t="shared" si="798"/>
        <v>7.7386245542317464</v>
      </c>
      <c r="Z322" s="11">
        <f t="shared" si="958"/>
        <v>64.699335505246978</v>
      </c>
      <c r="AD322" s="34">
        <v>0.3</v>
      </c>
      <c r="AE322" s="35">
        <f t="shared" si="802"/>
        <v>14.849592096331254</v>
      </c>
      <c r="AF322" s="35">
        <f t="shared" si="803"/>
        <v>0</v>
      </c>
      <c r="AG322" s="35">
        <f t="shared" si="804"/>
        <v>4.5602085552428395</v>
      </c>
      <c r="AH322" s="11">
        <f t="shared" si="805"/>
        <v>19.409800651574095</v>
      </c>
    </row>
    <row r="323" spans="1:34" x14ac:dyDescent="0.3">
      <c r="A323" s="6">
        <v>65</v>
      </c>
      <c r="B323" s="3">
        <v>0.14801210491524977</v>
      </c>
      <c r="C323" s="3"/>
      <c r="D323" s="3">
        <v>1.3641782588408033</v>
      </c>
      <c r="E323" s="3">
        <v>1.5121903637560532</v>
      </c>
      <c r="J323" s="36"/>
      <c r="K323" s="38"/>
      <c r="L323" s="27">
        <v>65</v>
      </c>
      <c r="M323" s="46">
        <f>SUM(M318:M322)</f>
        <v>16.189549904253006</v>
      </c>
      <c r="N323" s="46">
        <f t="shared" ref="N323:T323" si="959">SUM(N318:N322)</f>
        <v>135.35391381165027</v>
      </c>
      <c r="O323" s="88">
        <f t="shared" si="959"/>
        <v>4.7712938426394986</v>
      </c>
      <c r="P323" s="46"/>
      <c r="Q323" s="46">
        <f t="shared" si="959"/>
        <v>11.332684932977106</v>
      </c>
      <c r="R323" s="46">
        <f t="shared" si="959"/>
        <v>3.3399056898476491</v>
      </c>
      <c r="S323" s="46">
        <f t="shared" si="959"/>
        <v>4.8568649712759022</v>
      </c>
      <c r="T323" s="46">
        <f t="shared" si="959"/>
        <v>40.606174143495082</v>
      </c>
      <c r="U323" s="46">
        <f t="shared" ref="U323" si="960">SUM(U318:U322)</f>
        <v>0</v>
      </c>
      <c r="V323" s="46">
        <f t="shared" ref="V323" si="961">SUM(V318:V322)</f>
        <v>5.9204841966099906</v>
      </c>
      <c r="W323" s="46">
        <f t="shared" ref="W323" si="962">SUM(W318:W322)</f>
        <v>0</v>
      </c>
      <c r="X323" s="46">
        <f t="shared" ref="X323" si="963">SUM(X318:X322)</f>
        <v>10.269065707643017</v>
      </c>
      <c r="Y323" s="46">
        <f t="shared" ref="Y323" si="964">SUM(Y318:Y322)</f>
        <v>16.189549904253006</v>
      </c>
      <c r="Z323" s="46">
        <f t="shared" ref="Z323" si="965">SUM(Z318:Z322)</f>
        <v>135.35391381165027</v>
      </c>
      <c r="AA323" s="46">
        <f t="shared" ref="AA323" si="966">SUM(AA318:AA322)</f>
        <v>0</v>
      </c>
      <c r="AB323" s="46">
        <f t="shared" ref="AB323" si="967">SUM(AB318:AB322)</f>
        <v>0</v>
      </c>
      <c r="AC323" s="46">
        <f t="shared" ref="AC323" si="968">SUM(AC318:AC322)</f>
        <v>0</v>
      </c>
      <c r="AD323" s="46">
        <f t="shared" ref="AD323" si="969">SUM(AD318:AD322)</f>
        <v>1.5</v>
      </c>
      <c r="AE323" s="46">
        <f t="shared" ref="AE323" si="970">SUM(AE318:AE322)</f>
        <v>14.849592096331254</v>
      </c>
      <c r="AF323" s="46">
        <f t="shared" ref="AF323" si="971">SUM(AF318:AF322)</f>
        <v>0</v>
      </c>
      <c r="AG323" s="46">
        <f t="shared" ref="AG323" si="972">SUM(AG318:AG322)</f>
        <v>25.756582047163832</v>
      </c>
      <c r="AH323" s="46">
        <f t="shared" ref="AH323" si="973">SUM(AH318:AH322)</f>
        <v>40.606174143495082</v>
      </c>
    </row>
    <row r="324" spans="1:34" x14ac:dyDescent="0.3">
      <c r="A324" s="7" t="s">
        <v>15</v>
      </c>
      <c r="B324" s="3"/>
      <c r="C324" s="3"/>
      <c r="D324" s="3">
        <v>0.12706857524321033</v>
      </c>
      <c r="E324" s="3">
        <v>0.12706857524321033</v>
      </c>
      <c r="G324">
        <v>1</v>
      </c>
      <c r="H324">
        <f>G324*0.1</f>
        <v>0.1</v>
      </c>
      <c r="J324" s="36">
        <v>65</v>
      </c>
      <c r="K324" s="43">
        <v>15.411365</v>
      </c>
      <c r="L324" s="7" t="s">
        <v>15</v>
      </c>
      <c r="M324" s="37">
        <f t="shared" si="793"/>
        <v>1.2706857524321031</v>
      </c>
      <c r="N324" s="40">
        <f t="shared" si="794"/>
        <v>19.583001931030779</v>
      </c>
      <c r="O324" s="87">
        <v>0.4123340357836604</v>
      </c>
      <c r="P324" s="34">
        <v>0.3</v>
      </c>
      <c r="Q324" s="41">
        <f t="shared" si="795"/>
        <v>0.88948002670247217</v>
      </c>
      <c r="R324" s="41">
        <f t="shared" si="796"/>
        <v>0.28863382504856228</v>
      </c>
      <c r="S324" s="41">
        <f t="shared" si="800"/>
        <v>0.38120572572963091</v>
      </c>
      <c r="T324" s="41">
        <f t="shared" si="801"/>
        <v>5.8749005793092328</v>
      </c>
      <c r="V324" s="11">
        <f t="shared" ref="V324:X328" si="974">B324/$H324</f>
        <v>0</v>
      </c>
      <c r="W324" s="11">
        <f t="shared" si="974"/>
        <v>0</v>
      </c>
      <c r="X324" s="11">
        <f t="shared" si="974"/>
        <v>1.2706857524321031</v>
      </c>
      <c r="Y324" s="11">
        <f t="shared" si="798"/>
        <v>1.2706857524321031</v>
      </c>
      <c r="Z324" s="11">
        <f>$K$324*Y324</f>
        <v>19.583001931030779</v>
      </c>
      <c r="AD324" s="34">
        <v>0.3</v>
      </c>
      <c r="AE324" s="35">
        <f t="shared" si="802"/>
        <v>0</v>
      </c>
      <c r="AF324" s="35">
        <f t="shared" si="803"/>
        <v>0</v>
      </c>
      <c r="AG324" s="35">
        <f t="shared" si="804"/>
        <v>5.8749005793092328</v>
      </c>
      <c r="AH324" s="11">
        <f t="shared" si="805"/>
        <v>5.8749005793092328</v>
      </c>
    </row>
    <row r="325" spans="1:34" x14ac:dyDescent="0.3">
      <c r="A325" s="7" t="s">
        <v>18</v>
      </c>
      <c r="B325" s="3"/>
      <c r="C325" s="3"/>
      <c r="D325" s="3">
        <v>0.26629735573850505</v>
      </c>
      <c r="E325" s="3">
        <v>0.26629735573850505</v>
      </c>
      <c r="G325">
        <v>1</v>
      </c>
      <c r="H325">
        <f>G325*0.1</f>
        <v>0.1</v>
      </c>
      <c r="J325" s="36">
        <v>65</v>
      </c>
      <c r="K325" s="43">
        <v>15.411365</v>
      </c>
      <c r="L325" s="7" t="s">
        <v>18</v>
      </c>
      <c r="M325" s="37">
        <f t="shared" si="793"/>
        <v>2.6629735573850501</v>
      </c>
      <c r="N325" s="40">
        <f t="shared" si="794"/>
        <v>41.040057478209455</v>
      </c>
      <c r="O325" s="87">
        <v>0.88357293382212931</v>
      </c>
      <c r="P325" s="34">
        <v>0.3</v>
      </c>
      <c r="Q325" s="41">
        <f t="shared" si="795"/>
        <v>1.8640814901695351</v>
      </c>
      <c r="R325" s="41">
        <f t="shared" si="796"/>
        <v>0.61850105367549046</v>
      </c>
      <c r="S325" s="41">
        <f t="shared" si="800"/>
        <v>0.79889206721551498</v>
      </c>
      <c r="T325" s="41">
        <f t="shared" si="801"/>
        <v>12.312017243462835</v>
      </c>
      <c r="V325" s="11">
        <f t="shared" si="974"/>
        <v>0</v>
      </c>
      <c r="W325" s="11">
        <f t="shared" si="974"/>
        <v>0</v>
      </c>
      <c r="X325" s="11">
        <f t="shared" si="974"/>
        <v>2.6629735573850501</v>
      </c>
      <c r="Y325" s="11">
        <f t="shared" si="798"/>
        <v>2.6629735573850501</v>
      </c>
      <c r="Z325" s="11">
        <f t="shared" ref="Z325:Z328" si="975">$K$324*Y325</f>
        <v>41.040057478209455</v>
      </c>
      <c r="AD325" s="34">
        <v>0.3</v>
      </c>
      <c r="AE325" s="35">
        <f t="shared" si="802"/>
        <v>0</v>
      </c>
      <c r="AF325" s="35">
        <f t="shared" si="803"/>
        <v>0</v>
      </c>
      <c r="AG325" s="35">
        <f t="shared" si="804"/>
        <v>12.312017243462835</v>
      </c>
      <c r="AH325" s="11">
        <f t="shared" si="805"/>
        <v>12.312017243462835</v>
      </c>
    </row>
    <row r="326" spans="1:34" x14ac:dyDescent="0.3">
      <c r="A326" s="7" t="s">
        <v>16</v>
      </c>
      <c r="B326" s="3"/>
      <c r="C326" s="3"/>
      <c r="D326" s="3">
        <v>0.28107899172905804</v>
      </c>
      <c r="E326" s="3">
        <v>0.28107899172905804</v>
      </c>
      <c r="G326">
        <v>1</v>
      </c>
      <c r="H326">
        <f>G326*0.1</f>
        <v>0.1</v>
      </c>
      <c r="J326" s="36">
        <v>65</v>
      </c>
      <c r="K326" s="43">
        <v>15.411365</v>
      </c>
      <c r="L326" s="7" t="s">
        <v>16</v>
      </c>
      <c r="M326" s="37">
        <f t="shared" si="793"/>
        <v>2.8107899172905801</v>
      </c>
      <c r="N326" s="40">
        <f t="shared" si="794"/>
        <v>43.318109353684939</v>
      </c>
      <c r="O326" s="87">
        <v>0.49087385212340517</v>
      </c>
      <c r="P326" s="34">
        <v>0.3</v>
      </c>
      <c r="Q326" s="41">
        <f t="shared" si="795"/>
        <v>1.9675529421034059</v>
      </c>
      <c r="R326" s="41">
        <f t="shared" si="796"/>
        <v>0.34361169648638362</v>
      </c>
      <c r="S326" s="41">
        <f t="shared" si="800"/>
        <v>0.843236975187174</v>
      </c>
      <c r="T326" s="41">
        <f t="shared" si="801"/>
        <v>12.995432806105482</v>
      </c>
      <c r="V326" s="11">
        <f t="shared" si="974"/>
        <v>0</v>
      </c>
      <c r="W326" s="11">
        <f t="shared" si="974"/>
        <v>0</v>
      </c>
      <c r="X326" s="11">
        <f t="shared" si="974"/>
        <v>2.8107899172905801</v>
      </c>
      <c r="Y326" s="11">
        <f t="shared" si="798"/>
        <v>2.8107899172905801</v>
      </c>
      <c r="Z326" s="11">
        <f t="shared" si="975"/>
        <v>43.318109353684939</v>
      </c>
      <c r="AD326" s="34">
        <v>0.3</v>
      </c>
      <c r="AE326" s="35">
        <f t="shared" si="802"/>
        <v>0</v>
      </c>
      <c r="AF326" s="35">
        <f t="shared" si="803"/>
        <v>0</v>
      </c>
      <c r="AG326" s="35">
        <f t="shared" si="804"/>
        <v>12.995432806105482</v>
      </c>
      <c r="AH326" s="11">
        <f t="shared" si="805"/>
        <v>12.995432806105482</v>
      </c>
    </row>
    <row r="327" spans="1:34" x14ac:dyDescent="0.3">
      <c r="A327" s="7" t="s">
        <v>14</v>
      </c>
      <c r="B327" s="3"/>
      <c r="C327" s="3"/>
      <c r="D327" s="3">
        <v>1.4551345711081805E-2</v>
      </c>
      <c r="E327" s="3">
        <v>1.4551345711081805E-2</v>
      </c>
      <c r="G327">
        <v>1</v>
      </c>
      <c r="H327">
        <f>G327*0.1</f>
        <v>0.1</v>
      </c>
      <c r="J327" s="36">
        <v>65</v>
      </c>
      <c r="K327" s="43">
        <v>15.411365</v>
      </c>
      <c r="L327" s="7" t="s">
        <v>14</v>
      </c>
      <c r="M327" s="37">
        <f t="shared" ref="M327:M364" si="976">Y327</f>
        <v>0.14551345711081803</v>
      </c>
      <c r="N327" s="40">
        <f t="shared" ref="N327:N364" si="977">Z327</f>
        <v>2.242560999946662</v>
      </c>
      <c r="O327" s="87">
        <v>7.8539816339744828E-2</v>
      </c>
      <c r="P327" s="34">
        <v>0.3</v>
      </c>
      <c r="Q327" s="41">
        <f t="shared" ref="Q327:Q364" si="978">(100%-P327)*M327</f>
        <v>0.10185941997757261</v>
      </c>
      <c r="R327" s="41">
        <f t="shared" ref="R327:R364" si="979">(100%-P327)*O327</f>
        <v>5.4977871437821374E-2</v>
      </c>
      <c r="S327" s="41">
        <f t="shared" si="800"/>
        <v>4.3654037133245407E-2</v>
      </c>
      <c r="T327" s="41">
        <f t="shared" si="801"/>
        <v>0.67276829998399856</v>
      </c>
      <c r="V327" s="11">
        <f t="shared" si="974"/>
        <v>0</v>
      </c>
      <c r="W327" s="11">
        <f t="shared" si="974"/>
        <v>0</v>
      </c>
      <c r="X327" s="11">
        <f t="shared" si="974"/>
        <v>0.14551345711081803</v>
      </c>
      <c r="Y327" s="11">
        <f t="shared" si="798"/>
        <v>0.14551345711081803</v>
      </c>
      <c r="Z327" s="11">
        <f t="shared" si="975"/>
        <v>2.242560999946662</v>
      </c>
      <c r="AD327" s="34">
        <v>0.3</v>
      </c>
      <c r="AE327" s="35">
        <f t="shared" si="802"/>
        <v>0</v>
      </c>
      <c r="AF327" s="35">
        <f t="shared" si="803"/>
        <v>0</v>
      </c>
      <c r="AG327" s="35">
        <f t="shared" si="804"/>
        <v>0.67276829998399856</v>
      </c>
      <c r="AH327" s="11">
        <f t="shared" si="805"/>
        <v>0.67276829998399856</v>
      </c>
    </row>
    <row r="328" spans="1:34" x14ac:dyDescent="0.3">
      <c r="A328" s="7" t="s">
        <v>12</v>
      </c>
      <c r="B328" s="3">
        <v>0.14801210491524977</v>
      </c>
      <c r="C328" s="3"/>
      <c r="D328" s="3">
        <v>0.67518199041894811</v>
      </c>
      <c r="E328" s="3">
        <v>0.82319409533419785</v>
      </c>
      <c r="G328">
        <v>1</v>
      </c>
      <c r="H328">
        <f>G328*0.1</f>
        <v>0.1</v>
      </c>
      <c r="J328" s="36">
        <v>65</v>
      </c>
      <c r="K328" s="43">
        <v>15.411365</v>
      </c>
      <c r="L328" s="7" t="s">
        <v>12</v>
      </c>
      <c r="M328" s="37">
        <f t="shared" si="976"/>
        <v>8.2319409533419794</v>
      </c>
      <c r="N328" s="40">
        <f t="shared" si="977"/>
        <v>126.86544669040121</v>
      </c>
      <c r="O328" s="87">
        <v>2.6114488932965161</v>
      </c>
      <c r="P328" s="34">
        <v>0.3</v>
      </c>
      <c r="Q328" s="41">
        <f t="shared" si="978"/>
        <v>5.7623586673393854</v>
      </c>
      <c r="R328" s="41">
        <f t="shared" si="979"/>
        <v>1.8280142253075611</v>
      </c>
      <c r="S328" s="41">
        <f t="shared" si="800"/>
        <v>2.4695822860025936</v>
      </c>
      <c r="T328" s="41">
        <f t="shared" si="801"/>
        <v>38.059634007120358</v>
      </c>
      <c r="V328" s="11">
        <f t="shared" si="974"/>
        <v>1.4801210491524976</v>
      </c>
      <c r="W328" s="11">
        <f t="shared" si="974"/>
        <v>0</v>
      </c>
      <c r="X328" s="11">
        <f t="shared" si="974"/>
        <v>6.7518199041894809</v>
      </c>
      <c r="Y328" s="11">
        <f t="shared" ref="Y328:Y364" si="980">SUM(V328:X328)</f>
        <v>8.2319409533419794</v>
      </c>
      <c r="Z328" s="11">
        <f t="shared" si="975"/>
        <v>126.86544669040121</v>
      </c>
      <c r="AD328" s="34">
        <v>0.3</v>
      </c>
      <c r="AE328" s="35">
        <f t="shared" si="802"/>
        <v>6.8432057198016247</v>
      </c>
      <c r="AF328" s="35">
        <f t="shared" si="803"/>
        <v>0</v>
      </c>
      <c r="AG328" s="35">
        <f t="shared" si="804"/>
        <v>31.216428287318731</v>
      </c>
      <c r="AH328" s="11">
        <f t="shared" si="805"/>
        <v>38.059634007120358</v>
      </c>
    </row>
    <row r="329" spans="1:34" x14ac:dyDescent="0.3">
      <c r="A329" s="6">
        <v>66</v>
      </c>
      <c r="B329" s="3">
        <v>0.7861070590128223</v>
      </c>
      <c r="C329" s="3"/>
      <c r="D329" s="3">
        <v>2.962546823658645</v>
      </c>
      <c r="E329" s="3">
        <v>3.7486538826714675</v>
      </c>
      <c r="J329" s="36"/>
      <c r="K329" s="38"/>
      <c r="L329" s="27">
        <v>66</v>
      </c>
      <c r="M329" s="46">
        <f>SUM(M324:M328)</f>
        <v>15.12190363756053</v>
      </c>
      <c r="N329" s="46">
        <f t="shared" ref="N329:T329" si="981">SUM(N324:N328)</f>
        <v>233.04917645327305</v>
      </c>
      <c r="O329" s="88">
        <f t="shared" si="981"/>
        <v>4.4767695313654556</v>
      </c>
      <c r="P329" s="46"/>
      <c r="Q329" s="46">
        <f t="shared" si="981"/>
        <v>10.585332546292371</v>
      </c>
      <c r="R329" s="46">
        <f t="shared" si="981"/>
        <v>3.1337386719558187</v>
      </c>
      <c r="S329" s="46">
        <f t="shared" si="981"/>
        <v>4.5365710912681587</v>
      </c>
      <c r="T329" s="46">
        <f t="shared" si="981"/>
        <v>69.914752935981909</v>
      </c>
      <c r="U329" s="46">
        <f t="shared" ref="U329" si="982">SUM(U324:U328)</f>
        <v>0</v>
      </c>
      <c r="V329" s="46">
        <f t="shared" ref="V329" si="983">SUM(V324:V328)</f>
        <v>1.4801210491524976</v>
      </c>
      <c r="W329" s="46">
        <f t="shared" ref="W329" si="984">SUM(W324:W328)</f>
        <v>0</v>
      </c>
      <c r="X329" s="46">
        <f t="shared" ref="X329" si="985">SUM(X324:X328)</f>
        <v>13.641782588408031</v>
      </c>
      <c r="Y329" s="46">
        <f t="shared" ref="Y329" si="986">SUM(Y324:Y328)</f>
        <v>15.12190363756053</v>
      </c>
      <c r="Z329" s="46">
        <f t="shared" ref="Z329" si="987">SUM(Z324:Z328)</f>
        <v>233.04917645327305</v>
      </c>
      <c r="AA329" s="46">
        <f t="shared" ref="AA329" si="988">SUM(AA324:AA328)</f>
        <v>0</v>
      </c>
      <c r="AB329" s="46">
        <f t="shared" ref="AB329" si="989">SUM(AB324:AB328)</f>
        <v>0</v>
      </c>
      <c r="AC329" s="46">
        <f t="shared" ref="AC329" si="990">SUM(AC324:AC328)</f>
        <v>0</v>
      </c>
      <c r="AD329" s="46">
        <f t="shared" ref="AD329" si="991">SUM(AD324:AD328)</f>
        <v>1.5</v>
      </c>
      <c r="AE329" s="46">
        <f t="shared" ref="AE329" si="992">SUM(AE324:AE328)</f>
        <v>6.8432057198016247</v>
      </c>
      <c r="AF329" s="46">
        <f t="shared" ref="AF329" si="993">SUM(AF324:AF328)</f>
        <v>0</v>
      </c>
      <c r="AG329" s="46">
        <f t="shared" ref="AG329" si="994">SUM(AG324:AG328)</f>
        <v>63.071547216180278</v>
      </c>
      <c r="AH329" s="46">
        <f t="shared" ref="AH329" si="995">SUM(AH324:AH328)</f>
        <v>69.914752935981909</v>
      </c>
    </row>
    <row r="330" spans="1:34" x14ac:dyDescent="0.3">
      <c r="A330" s="7" t="s">
        <v>15</v>
      </c>
      <c r="B330" s="3"/>
      <c r="C330" s="3"/>
      <c r="D330" s="3">
        <v>0.36219874372475952</v>
      </c>
      <c r="E330" s="3">
        <v>0.36219874372475952</v>
      </c>
      <c r="G330">
        <v>3</v>
      </c>
      <c r="H330">
        <f>G330*0.1</f>
        <v>0.30000000000000004</v>
      </c>
      <c r="J330" s="36">
        <v>66</v>
      </c>
      <c r="K330" s="43">
        <v>20.295914</v>
      </c>
      <c r="L330" s="7" t="s">
        <v>15</v>
      </c>
      <c r="M330" s="37">
        <f t="shared" si="976"/>
        <v>1.2073291457491981</v>
      </c>
      <c r="N330" s="40">
        <f t="shared" si="977"/>
        <v>24.503848511819189</v>
      </c>
      <c r="O330" s="87">
        <v>0.39269908169872414</v>
      </c>
      <c r="P330" s="34">
        <v>0.3</v>
      </c>
      <c r="Q330" s="41">
        <f t="shared" si="978"/>
        <v>0.84513040202443868</v>
      </c>
      <c r="R330" s="41">
        <f t="shared" si="979"/>
        <v>0.2748893571891069</v>
      </c>
      <c r="S330" s="41">
        <f t="shared" ref="S330:S364" si="996">M330*P330</f>
        <v>0.36219874372475941</v>
      </c>
      <c r="T330" s="41">
        <f t="shared" ref="T330:T364" si="997">S330*K330</f>
        <v>7.351154553545757</v>
      </c>
      <c r="V330" s="11">
        <f t="shared" ref="V330:X334" si="998">B330/$H330</f>
        <v>0</v>
      </c>
      <c r="W330" s="11">
        <f t="shared" si="998"/>
        <v>0</v>
      </c>
      <c r="X330" s="11">
        <f t="shared" si="998"/>
        <v>1.2073291457491981</v>
      </c>
      <c r="Y330" s="11">
        <f t="shared" si="980"/>
        <v>1.2073291457491981</v>
      </c>
      <c r="Z330" s="11">
        <f>$K$330*Y330</f>
        <v>24.503848511819189</v>
      </c>
      <c r="AD330" s="34">
        <v>0.3</v>
      </c>
      <c r="AE330" s="35">
        <f t="shared" ref="AE330:AE364" si="999">V330*AD330*K330</f>
        <v>0</v>
      </c>
      <c r="AF330" s="35">
        <f t="shared" ref="AF330:AF364" si="1000">W330*AD330*K330</f>
        <v>0</v>
      </c>
      <c r="AG330" s="35">
        <f t="shared" ref="AG330:AG364" si="1001">X330*AD330*K330</f>
        <v>7.351154553545757</v>
      </c>
      <c r="AH330" s="11">
        <f t="shared" ref="AH330:AH364" si="1002">SUM(AE330:AG330)</f>
        <v>7.351154553545757</v>
      </c>
    </row>
    <row r="331" spans="1:34" x14ac:dyDescent="0.3">
      <c r="A331" s="7" t="s">
        <v>18</v>
      </c>
      <c r="B331" s="3"/>
      <c r="C331" s="3"/>
      <c r="D331" s="3">
        <v>0.73243421908057327</v>
      </c>
      <c r="E331" s="3">
        <v>0.73243421908057327</v>
      </c>
      <c r="G331">
        <v>3</v>
      </c>
      <c r="H331">
        <f>G331*0.1</f>
        <v>0.30000000000000004</v>
      </c>
      <c r="J331" s="36">
        <v>66</v>
      </c>
      <c r="K331" s="43">
        <v>20.295914</v>
      </c>
      <c r="L331" s="7" t="s">
        <v>18</v>
      </c>
      <c r="M331" s="37">
        <f t="shared" si="976"/>
        <v>2.4414473969352439</v>
      </c>
      <c r="N331" s="40">
        <f t="shared" si="977"/>
        <v>49.551406403721572</v>
      </c>
      <c r="O331" s="87">
        <v>0.81157810217736337</v>
      </c>
      <c r="P331" s="34">
        <v>0.3</v>
      </c>
      <c r="Q331" s="41">
        <f t="shared" si="978"/>
        <v>1.7090131778546707</v>
      </c>
      <c r="R331" s="41">
        <f t="shared" si="979"/>
        <v>0.56810467152415434</v>
      </c>
      <c r="S331" s="41">
        <f t="shared" si="996"/>
        <v>0.73243421908057316</v>
      </c>
      <c r="T331" s="41">
        <f t="shared" si="997"/>
        <v>14.865421921116472</v>
      </c>
      <c r="V331" s="11">
        <f t="shared" si="998"/>
        <v>0</v>
      </c>
      <c r="W331" s="11">
        <f t="shared" si="998"/>
        <v>0</v>
      </c>
      <c r="X331" s="11">
        <f t="shared" si="998"/>
        <v>2.4414473969352439</v>
      </c>
      <c r="Y331" s="11">
        <f t="shared" si="980"/>
        <v>2.4414473969352439</v>
      </c>
      <c r="Z331" s="11">
        <f t="shared" ref="Z331:Z334" si="1003">$K$330*Y331</f>
        <v>49.551406403721572</v>
      </c>
      <c r="AD331" s="34">
        <v>0.3</v>
      </c>
      <c r="AE331" s="35">
        <f t="shared" si="999"/>
        <v>0</v>
      </c>
      <c r="AF331" s="35">
        <f t="shared" si="1000"/>
        <v>0</v>
      </c>
      <c r="AG331" s="35">
        <f t="shared" si="1001"/>
        <v>14.865421921116472</v>
      </c>
      <c r="AH331" s="11">
        <f t="shared" si="1002"/>
        <v>14.865421921116472</v>
      </c>
    </row>
    <row r="332" spans="1:34" x14ac:dyDescent="0.3">
      <c r="A332" s="7" t="s">
        <v>16</v>
      </c>
      <c r="B332" s="3"/>
      <c r="C332" s="3"/>
      <c r="D332" s="3">
        <v>0.33802994924411245</v>
      </c>
      <c r="E332" s="3">
        <v>0.33802994924411245</v>
      </c>
      <c r="G332">
        <v>3</v>
      </c>
      <c r="H332">
        <f>G332*0.1</f>
        <v>0.30000000000000004</v>
      </c>
      <c r="J332" s="36">
        <v>66</v>
      </c>
      <c r="K332" s="43">
        <v>20.295914</v>
      </c>
      <c r="L332" s="7" t="s">
        <v>16</v>
      </c>
      <c r="M332" s="37">
        <f t="shared" si="976"/>
        <v>1.1267664974803746</v>
      </c>
      <c r="N332" s="40">
        <f t="shared" si="977"/>
        <v>22.8687559309429</v>
      </c>
      <c r="O332" s="87">
        <v>0.22252947962927697</v>
      </c>
      <c r="P332" s="34">
        <v>0.3</v>
      </c>
      <c r="Q332" s="41">
        <f t="shared" si="978"/>
        <v>0.78873654823626216</v>
      </c>
      <c r="R332" s="41">
        <f t="shared" si="979"/>
        <v>0.15577063574049388</v>
      </c>
      <c r="S332" s="41">
        <f t="shared" si="996"/>
        <v>0.33802994924411239</v>
      </c>
      <c r="T332" s="41">
        <f t="shared" si="997"/>
        <v>6.8606267792828701</v>
      </c>
      <c r="V332" s="11">
        <f t="shared" si="998"/>
        <v>0</v>
      </c>
      <c r="W332" s="11">
        <f t="shared" si="998"/>
        <v>0</v>
      </c>
      <c r="X332" s="11">
        <f t="shared" si="998"/>
        <v>1.1267664974803746</v>
      </c>
      <c r="Y332" s="11">
        <f t="shared" si="980"/>
        <v>1.1267664974803746</v>
      </c>
      <c r="Z332" s="11">
        <f t="shared" si="1003"/>
        <v>22.8687559309429</v>
      </c>
      <c r="AD332" s="34">
        <v>0.3</v>
      </c>
      <c r="AE332" s="35">
        <f t="shared" si="999"/>
        <v>0</v>
      </c>
      <c r="AF332" s="35">
        <f t="shared" si="1000"/>
        <v>0</v>
      </c>
      <c r="AG332" s="35">
        <f t="shared" si="1001"/>
        <v>6.8606267792828701</v>
      </c>
      <c r="AH332" s="11">
        <f t="shared" si="1002"/>
        <v>6.8606267792828701</v>
      </c>
    </row>
    <row r="333" spans="1:34" x14ac:dyDescent="0.3">
      <c r="A333" s="7" t="s">
        <v>14</v>
      </c>
      <c r="B333" s="3"/>
      <c r="C333" s="3"/>
      <c r="D333" s="3">
        <v>2.9102691422163603E-2</v>
      </c>
      <c r="E333" s="3">
        <v>2.9102691422163603E-2</v>
      </c>
      <c r="G333">
        <v>3</v>
      </c>
      <c r="H333">
        <f>G333*0.1</f>
        <v>0.30000000000000004</v>
      </c>
      <c r="J333" s="36">
        <v>66</v>
      </c>
      <c r="K333" s="43">
        <v>20.295914</v>
      </c>
      <c r="L333" s="7" t="s">
        <v>14</v>
      </c>
      <c r="M333" s="37">
        <f t="shared" si="976"/>
        <v>9.7008971407212E-2</v>
      </c>
      <c r="N333" s="40">
        <f t="shared" si="977"/>
        <v>1.9688857409092337</v>
      </c>
      <c r="O333" s="87">
        <v>5.2359877559829869E-2</v>
      </c>
      <c r="P333" s="34">
        <v>0.3</v>
      </c>
      <c r="Q333" s="41">
        <f t="shared" si="978"/>
        <v>6.790627998504839E-2</v>
      </c>
      <c r="R333" s="41">
        <f t="shared" si="979"/>
        <v>3.6651914291880909E-2</v>
      </c>
      <c r="S333" s="41">
        <f t="shared" si="996"/>
        <v>2.9102691422163599E-2</v>
      </c>
      <c r="T333" s="41">
        <f t="shared" si="997"/>
        <v>0.59066572227277014</v>
      </c>
      <c r="V333" s="11">
        <f t="shared" si="998"/>
        <v>0</v>
      </c>
      <c r="W333" s="11">
        <f t="shared" si="998"/>
        <v>0</v>
      </c>
      <c r="X333" s="11">
        <f t="shared" si="998"/>
        <v>9.7008971407212E-2</v>
      </c>
      <c r="Y333" s="11">
        <f t="shared" si="980"/>
        <v>9.7008971407212E-2</v>
      </c>
      <c r="Z333" s="11">
        <f t="shared" si="1003"/>
        <v>1.9688857409092337</v>
      </c>
      <c r="AD333" s="34">
        <v>0.3</v>
      </c>
      <c r="AE333" s="35">
        <f t="shared" si="999"/>
        <v>0</v>
      </c>
      <c r="AF333" s="35">
        <f t="shared" si="1000"/>
        <v>0</v>
      </c>
      <c r="AG333" s="35">
        <f t="shared" si="1001"/>
        <v>0.59066572227277014</v>
      </c>
      <c r="AH333" s="11">
        <f t="shared" si="1002"/>
        <v>0.59066572227277014</v>
      </c>
    </row>
    <row r="334" spans="1:34" x14ac:dyDescent="0.3">
      <c r="A334" s="7" t="s">
        <v>12</v>
      </c>
      <c r="B334" s="3">
        <v>0.7861070590128223</v>
      </c>
      <c r="C334" s="3"/>
      <c r="D334" s="3">
        <v>1.5007812201870361</v>
      </c>
      <c r="E334" s="3">
        <v>2.2868882791998582</v>
      </c>
      <c r="G334">
        <v>3</v>
      </c>
      <c r="H334">
        <f>G334*0.1</f>
        <v>0.30000000000000004</v>
      </c>
      <c r="J334" s="36">
        <v>66</v>
      </c>
      <c r="K334" s="43">
        <v>20.295914</v>
      </c>
      <c r="L334" s="7" t="s">
        <v>12</v>
      </c>
      <c r="M334" s="37">
        <f t="shared" si="976"/>
        <v>7.622960930666193</v>
      </c>
      <c r="N334" s="40">
        <f t="shared" si="977"/>
        <v>154.71495947416102</v>
      </c>
      <c r="O334" s="87">
        <v>2.4805491993969402</v>
      </c>
      <c r="P334" s="34">
        <v>0.3</v>
      </c>
      <c r="Q334" s="41">
        <f t="shared" si="978"/>
        <v>5.3360726514663348</v>
      </c>
      <c r="R334" s="41">
        <f t="shared" si="979"/>
        <v>1.736384439577858</v>
      </c>
      <c r="S334" s="41">
        <f t="shared" si="996"/>
        <v>2.2868882791998577</v>
      </c>
      <c r="T334" s="41">
        <f t="shared" si="997"/>
        <v>46.414487842248299</v>
      </c>
      <c r="V334" s="11">
        <f t="shared" si="998"/>
        <v>2.6203568633760739</v>
      </c>
      <c r="W334" s="11">
        <f t="shared" si="998"/>
        <v>0</v>
      </c>
      <c r="X334" s="11">
        <f t="shared" si="998"/>
        <v>5.0026040672901191</v>
      </c>
      <c r="Y334" s="11">
        <f t="shared" si="980"/>
        <v>7.622960930666193</v>
      </c>
      <c r="Z334" s="11">
        <f t="shared" si="1003"/>
        <v>154.71495947416102</v>
      </c>
      <c r="AD334" s="34">
        <v>0.3</v>
      </c>
      <c r="AE334" s="35">
        <f t="shared" si="999"/>
        <v>15.954761264517163</v>
      </c>
      <c r="AF334" s="35">
        <f t="shared" si="1000"/>
        <v>0</v>
      </c>
      <c r="AG334" s="35">
        <f t="shared" si="1001"/>
        <v>30.459726577731139</v>
      </c>
      <c r="AH334" s="11">
        <f t="shared" si="1002"/>
        <v>46.414487842248306</v>
      </c>
    </row>
    <row r="335" spans="1:34" x14ac:dyDescent="0.3">
      <c r="A335" s="6">
        <v>67</v>
      </c>
      <c r="B335" s="3">
        <v>0.44403631474574934</v>
      </c>
      <c r="C335" s="3"/>
      <c r="D335" s="3">
        <v>2.3850488042690747</v>
      </c>
      <c r="E335" s="3">
        <v>2.8290851190148238</v>
      </c>
      <c r="J335" s="36"/>
      <c r="K335" s="38"/>
      <c r="L335" s="27">
        <v>67</v>
      </c>
      <c r="M335" s="46">
        <f>SUM(M330:M334)</f>
        <v>12.495512942238221</v>
      </c>
      <c r="N335" s="46">
        <f t="shared" ref="N335:T335" si="1004">SUM(N330:N334)</f>
        <v>253.60785606155389</v>
      </c>
      <c r="O335" s="88">
        <f t="shared" si="1004"/>
        <v>3.9597157404621344</v>
      </c>
      <c r="P335" s="46"/>
      <c r="Q335" s="46">
        <f t="shared" si="1004"/>
        <v>8.7468590595667557</v>
      </c>
      <c r="R335" s="46">
        <f t="shared" si="1004"/>
        <v>2.7718010183234938</v>
      </c>
      <c r="S335" s="46">
        <f t="shared" si="1004"/>
        <v>3.7486538826714666</v>
      </c>
      <c r="T335" s="46">
        <f t="shared" si="1004"/>
        <v>76.082356818466167</v>
      </c>
      <c r="U335" s="46">
        <f t="shared" ref="U335" si="1005">SUM(U330:U334)</f>
        <v>0</v>
      </c>
      <c r="V335" s="46">
        <f t="shared" ref="V335" si="1006">SUM(V330:V334)</f>
        <v>2.6203568633760739</v>
      </c>
      <c r="W335" s="46">
        <f t="shared" ref="W335" si="1007">SUM(W330:W334)</f>
        <v>0</v>
      </c>
      <c r="X335" s="46">
        <f t="shared" ref="X335" si="1008">SUM(X330:X334)</f>
        <v>9.8751560788621475</v>
      </c>
      <c r="Y335" s="46">
        <f t="shared" ref="Y335" si="1009">SUM(Y330:Y334)</f>
        <v>12.495512942238221</v>
      </c>
      <c r="Z335" s="46">
        <f t="shared" ref="Z335" si="1010">SUM(Z330:Z334)</f>
        <v>253.60785606155389</v>
      </c>
      <c r="AA335" s="46">
        <f t="shared" ref="AA335" si="1011">SUM(AA330:AA334)</f>
        <v>0</v>
      </c>
      <c r="AB335" s="46">
        <f t="shared" ref="AB335" si="1012">SUM(AB330:AB334)</f>
        <v>0</v>
      </c>
      <c r="AC335" s="46">
        <f t="shared" ref="AC335" si="1013">SUM(AC330:AC334)</f>
        <v>0</v>
      </c>
      <c r="AD335" s="46">
        <f t="shared" ref="AD335" si="1014">SUM(AD330:AD334)</f>
        <v>1.5</v>
      </c>
      <c r="AE335" s="46">
        <f t="shared" ref="AE335" si="1015">SUM(AE330:AE334)</f>
        <v>15.954761264517163</v>
      </c>
      <c r="AF335" s="46">
        <f t="shared" ref="AF335" si="1016">SUM(AF330:AF334)</f>
        <v>0</v>
      </c>
      <c r="AG335" s="46">
        <f t="shared" ref="AG335" si="1017">SUM(AG330:AG334)</f>
        <v>60.127595553949007</v>
      </c>
      <c r="AH335" s="46">
        <f t="shared" ref="AH335" si="1018">SUM(AH330:AH334)</f>
        <v>76.082356818466181</v>
      </c>
    </row>
    <row r="336" spans="1:34" x14ac:dyDescent="0.3">
      <c r="A336" s="7" t="s">
        <v>15</v>
      </c>
      <c r="B336" s="3"/>
      <c r="C336" s="3"/>
      <c r="D336" s="3">
        <v>0.13070641167098079</v>
      </c>
      <c r="E336" s="3">
        <v>0.13070641167098079</v>
      </c>
      <c r="G336">
        <v>2</v>
      </c>
      <c r="H336">
        <f>G336*0.1</f>
        <v>0.2</v>
      </c>
      <c r="J336" s="36">
        <v>67</v>
      </c>
      <c r="K336" s="43">
        <v>25.199660000000002</v>
      </c>
      <c r="L336" s="7" t="s">
        <v>15</v>
      </c>
      <c r="M336" s="37">
        <f t="shared" si="976"/>
        <v>0.65353205835490391</v>
      </c>
      <c r="N336" s="40">
        <f t="shared" si="977"/>
        <v>16.46878566964374</v>
      </c>
      <c r="O336" s="87">
        <v>0.2159844949342983</v>
      </c>
      <c r="P336" s="34">
        <v>0.3</v>
      </c>
      <c r="Q336" s="41">
        <f t="shared" si="978"/>
        <v>0.45747244084843269</v>
      </c>
      <c r="R336" s="41">
        <f t="shared" si="979"/>
        <v>0.1511891464540088</v>
      </c>
      <c r="S336" s="41">
        <f t="shared" si="996"/>
        <v>0.19605961750647116</v>
      </c>
      <c r="T336" s="41">
        <f t="shared" si="997"/>
        <v>4.9406357008931217</v>
      </c>
      <c r="V336" s="11">
        <f t="shared" ref="V336:X340" si="1019">B336/$H336</f>
        <v>0</v>
      </c>
      <c r="W336" s="11">
        <f t="shared" si="1019"/>
        <v>0</v>
      </c>
      <c r="X336" s="11">
        <f t="shared" si="1019"/>
        <v>0.65353205835490391</v>
      </c>
      <c r="Y336" s="11">
        <f t="shared" si="980"/>
        <v>0.65353205835490391</v>
      </c>
      <c r="Z336" s="11">
        <f>$K$336*Y336</f>
        <v>16.46878566964374</v>
      </c>
      <c r="AD336" s="34">
        <v>0.3</v>
      </c>
      <c r="AE336" s="35">
        <f t="shared" si="999"/>
        <v>0</v>
      </c>
      <c r="AF336" s="35">
        <f t="shared" si="1000"/>
        <v>0</v>
      </c>
      <c r="AG336" s="35">
        <f t="shared" si="1001"/>
        <v>4.9406357008931217</v>
      </c>
      <c r="AH336" s="11">
        <f t="shared" si="1002"/>
        <v>4.9406357008931217</v>
      </c>
    </row>
    <row r="337" spans="1:34" x14ac:dyDescent="0.3">
      <c r="A337" s="7" t="s">
        <v>18</v>
      </c>
      <c r="B337" s="3"/>
      <c r="C337" s="3"/>
      <c r="D337" s="3">
        <v>0.54318593457089903</v>
      </c>
      <c r="E337" s="3">
        <v>0.54318593457089903</v>
      </c>
      <c r="G337">
        <v>2</v>
      </c>
      <c r="H337">
        <f>G337*0.1</f>
        <v>0.2</v>
      </c>
      <c r="J337" s="36">
        <v>67</v>
      </c>
      <c r="K337" s="43">
        <v>25.199660000000002</v>
      </c>
      <c r="L337" s="7" t="s">
        <v>18</v>
      </c>
      <c r="M337" s="37">
        <f t="shared" si="976"/>
        <v>2.7159296728544948</v>
      </c>
      <c r="N337" s="40">
        <f t="shared" si="977"/>
        <v>68.440504339844509</v>
      </c>
      <c r="O337" s="87">
        <v>0.89339041086459747</v>
      </c>
      <c r="P337" s="34">
        <v>0.3</v>
      </c>
      <c r="Q337" s="41">
        <f t="shared" si="978"/>
        <v>1.9011507709981463</v>
      </c>
      <c r="R337" s="41">
        <f t="shared" si="979"/>
        <v>0.62537328760521815</v>
      </c>
      <c r="S337" s="41">
        <f t="shared" si="996"/>
        <v>0.81477890185634838</v>
      </c>
      <c r="T337" s="41">
        <f t="shared" si="997"/>
        <v>20.532151301953348</v>
      </c>
      <c r="V337" s="11">
        <f t="shared" si="1019"/>
        <v>0</v>
      </c>
      <c r="W337" s="11">
        <f t="shared" si="1019"/>
        <v>0</v>
      </c>
      <c r="X337" s="11">
        <f t="shared" si="1019"/>
        <v>2.7159296728544948</v>
      </c>
      <c r="Y337" s="11">
        <f t="shared" si="980"/>
        <v>2.7159296728544948</v>
      </c>
      <c r="Z337" s="11">
        <f t="shared" ref="Z337:Z340" si="1020">$K$336*Y337</f>
        <v>68.440504339844509</v>
      </c>
      <c r="AD337" s="34">
        <v>0.3</v>
      </c>
      <c r="AE337" s="35">
        <f t="shared" si="999"/>
        <v>0</v>
      </c>
      <c r="AF337" s="35">
        <f t="shared" si="1000"/>
        <v>0</v>
      </c>
      <c r="AG337" s="35">
        <f t="shared" si="1001"/>
        <v>20.532151301953348</v>
      </c>
      <c r="AH337" s="11">
        <f t="shared" si="1002"/>
        <v>20.532151301953348</v>
      </c>
    </row>
    <row r="338" spans="1:34" x14ac:dyDescent="0.3">
      <c r="A338" s="7" t="s">
        <v>16</v>
      </c>
      <c r="B338" s="3"/>
      <c r="C338" s="3"/>
      <c r="D338" s="3">
        <v>0.72166577861558145</v>
      </c>
      <c r="E338" s="3">
        <v>0.72166577861558145</v>
      </c>
      <c r="G338">
        <v>2</v>
      </c>
      <c r="H338">
        <f>G338*0.1</f>
        <v>0.2</v>
      </c>
      <c r="J338" s="36">
        <v>67</v>
      </c>
      <c r="K338" s="43">
        <v>25.199660000000002</v>
      </c>
      <c r="L338" s="7" t="s">
        <v>16</v>
      </c>
      <c r="M338" s="37">
        <f t="shared" si="976"/>
        <v>3.6083288930779069</v>
      </c>
      <c r="N338" s="40">
        <f t="shared" si="977"/>
        <v>90.928661273739607</v>
      </c>
      <c r="O338" s="87">
        <v>0.61850105367549046</v>
      </c>
      <c r="P338" s="34">
        <v>0.3</v>
      </c>
      <c r="Q338" s="41">
        <f t="shared" si="978"/>
        <v>2.5258302251545346</v>
      </c>
      <c r="R338" s="41">
        <f t="shared" si="979"/>
        <v>0.4329507375728433</v>
      </c>
      <c r="S338" s="41">
        <f t="shared" si="996"/>
        <v>1.0824986679233721</v>
      </c>
      <c r="T338" s="41">
        <f t="shared" si="997"/>
        <v>27.278598382121885</v>
      </c>
      <c r="V338" s="11">
        <f t="shared" si="1019"/>
        <v>0</v>
      </c>
      <c r="W338" s="11">
        <f t="shared" si="1019"/>
        <v>0</v>
      </c>
      <c r="X338" s="11">
        <f t="shared" si="1019"/>
        <v>3.6083288930779069</v>
      </c>
      <c r="Y338" s="11">
        <f t="shared" si="980"/>
        <v>3.6083288930779069</v>
      </c>
      <c r="Z338" s="11">
        <f t="shared" si="1020"/>
        <v>90.928661273739607</v>
      </c>
      <c r="AD338" s="34">
        <v>0.3</v>
      </c>
      <c r="AE338" s="35">
        <f t="shared" si="999"/>
        <v>0</v>
      </c>
      <c r="AF338" s="35">
        <f t="shared" si="1000"/>
        <v>0</v>
      </c>
      <c r="AG338" s="35">
        <f t="shared" si="1001"/>
        <v>27.278598382121885</v>
      </c>
      <c r="AH338" s="11">
        <f t="shared" si="1002"/>
        <v>27.278598382121885</v>
      </c>
    </row>
    <row r="339" spans="1:34" x14ac:dyDescent="0.3">
      <c r="A339" s="7" t="s">
        <v>14</v>
      </c>
      <c r="B339" s="3"/>
      <c r="C339" s="3"/>
      <c r="D339" s="3">
        <v>2.1827018566622704E-2</v>
      </c>
      <c r="E339" s="3">
        <v>2.1827018566622704E-2</v>
      </c>
      <c r="G339">
        <v>2</v>
      </c>
      <c r="H339">
        <f>G339*0.1</f>
        <v>0.2</v>
      </c>
      <c r="J339" s="36">
        <v>67</v>
      </c>
      <c r="K339" s="43">
        <v>25.199660000000002</v>
      </c>
      <c r="L339" s="7" t="s">
        <v>14</v>
      </c>
      <c r="M339" s="37">
        <f t="shared" si="976"/>
        <v>0.10913509283311351</v>
      </c>
      <c r="N339" s="40">
        <f t="shared" si="977"/>
        <v>2.7501672334628973</v>
      </c>
      <c r="O339" s="87">
        <v>5.8904862254808614E-2</v>
      </c>
      <c r="P339" s="34">
        <v>0.3</v>
      </c>
      <c r="Q339" s="41">
        <f t="shared" si="978"/>
        <v>7.6394564983179453E-2</v>
      </c>
      <c r="R339" s="41">
        <f t="shared" si="979"/>
        <v>4.123340357836603E-2</v>
      </c>
      <c r="S339" s="41">
        <f t="shared" si="996"/>
        <v>3.2740527849934052E-2</v>
      </c>
      <c r="T339" s="41">
        <f t="shared" si="997"/>
        <v>0.82505017003886916</v>
      </c>
      <c r="V339" s="11">
        <f t="shared" si="1019"/>
        <v>0</v>
      </c>
      <c r="W339" s="11">
        <f t="shared" si="1019"/>
        <v>0</v>
      </c>
      <c r="X339" s="11">
        <f t="shared" si="1019"/>
        <v>0.10913509283311351</v>
      </c>
      <c r="Y339" s="11">
        <f t="shared" si="980"/>
        <v>0.10913509283311351</v>
      </c>
      <c r="Z339" s="11">
        <f t="shared" si="1020"/>
        <v>2.7501672334628973</v>
      </c>
      <c r="AD339" s="34">
        <v>0.3</v>
      </c>
      <c r="AE339" s="35">
        <f t="shared" si="999"/>
        <v>0</v>
      </c>
      <c r="AF339" s="35">
        <f t="shared" si="1000"/>
        <v>0</v>
      </c>
      <c r="AG339" s="35">
        <f t="shared" si="1001"/>
        <v>0.82505017003886916</v>
      </c>
      <c r="AH339" s="11">
        <f t="shared" si="1002"/>
        <v>0.82505017003886916</v>
      </c>
    </row>
    <row r="340" spans="1:34" x14ac:dyDescent="0.3">
      <c r="A340" s="7" t="s">
        <v>12</v>
      </c>
      <c r="B340" s="3">
        <v>0.44403631474574934</v>
      </c>
      <c r="C340" s="3"/>
      <c r="D340" s="3">
        <v>0.96766366084499078</v>
      </c>
      <c r="E340" s="3">
        <v>1.4116999755907402</v>
      </c>
      <c r="G340">
        <v>2</v>
      </c>
      <c r="H340">
        <f>G340*0.1</f>
        <v>0.2</v>
      </c>
      <c r="J340" s="36">
        <v>67</v>
      </c>
      <c r="K340" s="43">
        <v>25.199660000000002</v>
      </c>
      <c r="L340" s="7" t="s">
        <v>12</v>
      </c>
      <c r="M340" s="37">
        <f t="shared" si="976"/>
        <v>7.0584998779537003</v>
      </c>
      <c r="N340" s="40">
        <f t="shared" si="977"/>
        <v>177.87179703447475</v>
      </c>
      <c r="O340" s="87">
        <v>2.2678371968101319</v>
      </c>
      <c r="P340" s="34">
        <v>0.3</v>
      </c>
      <c r="Q340" s="41">
        <f t="shared" si="978"/>
        <v>4.9409499145675895</v>
      </c>
      <c r="R340" s="41">
        <f t="shared" si="979"/>
        <v>1.5874860377670923</v>
      </c>
      <c r="S340" s="41">
        <f t="shared" si="996"/>
        <v>2.1175499633861099</v>
      </c>
      <c r="T340" s="41">
        <f t="shared" si="997"/>
        <v>53.36153911034242</v>
      </c>
      <c r="V340" s="11">
        <f t="shared" si="1019"/>
        <v>2.2201815737287465</v>
      </c>
      <c r="W340" s="11">
        <f t="shared" si="1019"/>
        <v>0</v>
      </c>
      <c r="X340" s="11">
        <f t="shared" si="1019"/>
        <v>4.8383183042249538</v>
      </c>
      <c r="Y340" s="11">
        <f t="shared" si="980"/>
        <v>7.0584998779537003</v>
      </c>
      <c r="Z340" s="11">
        <f t="shared" si="1020"/>
        <v>177.87179703447475</v>
      </c>
      <c r="AD340" s="34">
        <v>0.3</v>
      </c>
      <c r="AE340" s="35">
        <f t="shared" si="999"/>
        <v>16.784346238868803</v>
      </c>
      <c r="AF340" s="35">
        <f t="shared" si="1000"/>
        <v>0</v>
      </c>
      <c r="AG340" s="35">
        <f t="shared" si="1001"/>
        <v>36.577192871473621</v>
      </c>
      <c r="AH340" s="11">
        <f t="shared" si="1002"/>
        <v>53.36153911034242</v>
      </c>
    </row>
    <row r="341" spans="1:34" x14ac:dyDescent="0.3">
      <c r="A341" s="6">
        <v>68</v>
      </c>
      <c r="B341" s="3">
        <v>0.14801210491524977</v>
      </c>
      <c r="C341" s="3"/>
      <c r="D341" s="3">
        <v>2.132525152825377</v>
      </c>
      <c r="E341" s="3">
        <v>2.2805372577406269</v>
      </c>
      <c r="J341" s="36"/>
      <c r="K341" s="38"/>
      <c r="L341" s="27">
        <v>68</v>
      </c>
      <c r="M341" s="46">
        <f>SUM(M336:M340)</f>
        <v>14.145425595074119</v>
      </c>
      <c r="N341" s="46">
        <f t="shared" ref="N341:T341" si="1021">SUM(N336:N340)</f>
        <v>356.45991555116552</v>
      </c>
      <c r="O341" s="88">
        <f t="shared" si="1021"/>
        <v>4.0546180185393261</v>
      </c>
      <c r="P341" s="46"/>
      <c r="Q341" s="46">
        <f t="shared" si="1021"/>
        <v>9.9017979165518817</v>
      </c>
      <c r="R341" s="46">
        <f t="shared" si="1021"/>
        <v>2.8382326129775288</v>
      </c>
      <c r="S341" s="46">
        <f t="shared" si="1021"/>
        <v>4.2436276785222358</v>
      </c>
      <c r="T341" s="46">
        <f t="shared" si="1021"/>
        <v>106.93797466534966</v>
      </c>
      <c r="U341" s="46">
        <f t="shared" ref="U341" si="1022">SUM(U336:U340)</f>
        <v>0</v>
      </c>
      <c r="V341" s="46">
        <f t="shared" ref="V341" si="1023">SUM(V336:V340)</f>
        <v>2.2201815737287465</v>
      </c>
      <c r="W341" s="46">
        <f t="shared" ref="W341" si="1024">SUM(W336:W340)</f>
        <v>0</v>
      </c>
      <c r="X341" s="46">
        <f t="shared" ref="X341" si="1025">SUM(X336:X340)</f>
        <v>11.925244021345373</v>
      </c>
      <c r="Y341" s="46">
        <f t="shared" ref="Y341" si="1026">SUM(Y336:Y340)</f>
        <v>14.145425595074119</v>
      </c>
      <c r="Z341" s="46">
        <f t="shared" ref="Z341" si="1027">SUM(Z336:Z340)</f>
        <v>356.45991555116552</v>
      </c>
      <c r="AA341" s="46">
        <f t="shared" ref="AA341" si="1028">SUM(AA336:AA340)</f>
        <v>0</v>
      </c>
      <c r="AB341" s="46">
        <f t="shared" ref="AB341" si="1029">SUM(AB336:AB340)</f>
        <v>0</v>
      </c>
      <c r="AC341" s="46">
        <f t="shared" ref="AC341" si="1030">SUM(AC336:AC340)</f>
        <v>0</v>
      </c>
      <c r="AD341" s="46">
        <f t="shared" ref="AD341" si="1031">SUM(AD336:AD340)</f>
        <v>1.5</v>
      </c>
      <c r="AE341" s="46">
        <f t="shared" ref="AE341" si="1032">SUM(AE336:AE340)</f>
        <v>16.784346238868803</v>
      </c>
      <c r="AF341" s="46">
        <f t="shared" ref="AF341" si="1033">SUM(AF336:AF340)</f>
        <v>0</v>
      </c>
      <c r="AG341" s="46">
        <f t="shared" ref="AG341" si="1034">SUM(AG336:AG340)</f>
        <v>90.15362842648085</v>
      </c>
      <c r="AH341" s="46">
        <f t="shared" ref="AH341" si="1035">SUM(AH336:AH340)</f>
        <v>106.93797466534966</v>
      </c>
    </row>
    <row r="342" spans="1:34" x14ac:dyDescent="0.3">
      <c r="A342" s="7" t="s">
        <v>15</v>
      </c>
      <c r="B342" s="3"/>
      <c r="C342" s="3"/>
      <c r="D342" s="3">
        <v>1.8189182138852254E-2</v>
      </c>
      <c r="E342" s="3">
        <v>1.8189182138852254E-2</v>
      </c>
      <c r="G342">
        <v>2</v>
      </c>
      <c r="H342">
        <f>G342*0.1</f>
        <v>0.2</v>
      </c>
      <c r="J342" s="36">
        <v>68</v>
      </c>
      <c r="K342" s="43">
        <v>19.435549000000002</v>
      </c>
      <c r="L342" s="7" t="s">
        <v>15</v>
      </c>
      <c r="M342" s="37">
        <f t="shared" si="976"/>
        <v>9.0945910694261264E-2</v>
      </c>
      <c r="N342" s="40">
        <f t="shared" si="977"/>
        <v>1.7675837036479389</v>
      </c>
      <c r="O342" s="87">
        <v>4.9087385212340517E-2</v>
      </c>
      <c r="P342" s="34">
        <v>0.3</v>
      </c>
      <c r="Q342" s="41">
        <f t="shared" si="978"/>
        <v>6.3662137485982886E-2</v>
      </c>
      <c r="R342" s="41">
        <f t="shared" si="979"/>
        <v>3.4361169648638362E-2</v>
      </c>
      <c r="S342" s="41">
        <f t="shared" si="996"/>
        <v>2.7283773208278378E-2</v>
      </c>
      <c r="T342" s="41">
        <f t="shared" si="997"/>
        <v>0.53027511109438163</v>
      </c>
      <c r="V342" s="11">
        <f t="shared" ref="V342:X346" si="1036">B342/$H342</f>
        <v>0</v>
      </c>
      <c r="W342" s="11">
        <f t="shared" si="1036"/>
        <v>0</v>
      </c>
      <c r="X342" s="11">
        <f t="shared" si="1036"/>
        <v>9.0945910694261264E-2</v>
      </c>
      <c r="Y342" s="11">
        <f t="shared" si="980"/>
        <v>9.0945910694261264E-2</v>
      </c>
      <c r="Z342" s="11">
        <f>$K$342*Y342</f>
        <v>1.7675837036479389</v>
      </c>
      <c r="AD342" s="34">
        <v>0.3</v>
      </c>
      <c r="AE342" s="35">
        <f t="shared" si="999"/>
        <v>0</v>
      </c>
      <c r="AF342" s="35">
        <f t="shared" si="1000"/>
        <v>0</v>
      </c>
      <c r="AG342" s="35">
        <f t="shared" si="1001"/>
        <v>0.53027511109438163</v>
      </c>
      <c r="AH342" s="11">
        <f t="shared" si="1002"/>
        <v>0.53027511109438163</v>
      </c>
    </row>
    <row r="343" spans="1:34" x14ac:dyDescent="0.3">
      <c r="A343" s="7" t="s">
        <v>18</v>
      </c>
      <c r="B343" s="3"/>
      <c r="C343" s="3"/>
      <c r="D343" s="3">
        <v>0.65212025695105746</v>
      </c>
      <c r="E343" s="3">
        <v>0.65212025695105746</v>
      </c>
      <c r="G343">
        <v>2</v>
      </c>
      <c r="H343">
        <f>G343*0.1</f>
        <v>0.2</v>
      </c>
      <c r="J343" s="36">
        <v>68</v>
      </c>
      <c r="K343" s="43">
        <v>19.435549000000002</v>
      </c>
      <c r="L343" s="7" t="s">
        <v>18</v>
      </c>
      <c r="M343" s="37">
        <f t="shared" si="976"/>
        <v>3.2606012847552872</v>
      </c>
      <c r="N343" s="40">
        <f t="shared" si="977"/>
        <v>63.371576039324346</v>
      </c>
      <c r="O343" s="87">
        <v>1.0406525665016191</v>
      </c>
      <c r="P343" s="34">
        <v>0.3</v>
      </c>
      <c r="Q343" s="41">
        <f t="shared" si="978"/>
        <v>2.282420899328701</v>
      </c>
      <c r="R343" s="41">
        <f t="shared" si="979"/>
        <v>0.72845679655113327</v>
      </c>
      <c r="S343" s="41">
        <f t="shared" si="996"/>
        <v>0.97818038542658614</v>
      </c>
      <c r="T343" s="41">
        <f t="shared" si="997"/>
        <v>19.011472811797301</v>
      </c>
      <c r="V343" s="11">
        <f t="shared" si="1036"/>
        <v>0</v>
      </c>
      <c r="W343" s="11">
        <f t="shared" si="1036"/>
        <v>0</v>
      </c>
      <c r="X343" s="11">
        <f t="shared" si="1036"/>
        <v>3.2606012847552872</v>
      </c>
      <c r="Y343" s="11">
        <f t="shared" si="980"/>
        <v>3.2606012847552872</v>
      </c>
      <c r="Z343" s="11">
        <f t="shared" ref="Z343:Z346" si="1037">$K$342*Y343</f>
        <v>63.371576039324346</v>
      </c>
      <c r="AD343" s="34">
        <v>0.3</v>
      </c>
      <c r="AE343" s="35">
        <f t="shared" si="999"/>
        <v>0</v>
      </c>
      <c r="AF343" s="35">
        <f t="shared" si="1000"/>
        <v>0</v>
      </c>
      <c r="AG343" s="35">
        <f t="shared" si="1001"/>
        <v>19.011472811797301</v>
      </c>
      <c r="AH343" s="11">
        <f t="shared" si="1002"/>
        <v>19.011472811797301</v>
      </c>
    </row>
    <row r="344" spans="1:34" x14ac:dyDescent="0.3">
      <c r="A344" s="7" t="s">
        <v>16</v>
      </c>
      <c r="B344" s="3"/>
      <c r="C344" s="3"/>
      <c r="D344" s="3">
        <v>0.23523116767020075</v>
      </c>
      <c r="E344" s="3">
        <v>0.23523116767020075</v>
      </c>
      <c r="G344">
        <v>2</v>
      </c>
      <c r="H344">
        <f>G344*0.1</f>
        <v>0.2</v>
      </c>
      <c r="J344" s="36">
        <v>68</v>
      </c>
      <c r="K344" s="43">
        <v>19.435549000000002</v>
      </c>
      <c r="L344" s="7" t="s">
        <v>16</v>
      </c>
      <c r="M344" s="37">
        <f t="shared" si="976"/>
        <v>1.1761558383510036</v>
      </c>
      <c r="N344" s="40">
        <f t="shared" si="977"/>
        <v>22.859234427907012</v>
      </c>
      <c r="O344" s="87">
        <v>0.20616701789183017</v>
      </c>
      <c r="P344" s="34">
        <v>0.3</v>
      </c>
      <c r="Q344" s="41">
        <f t="shared" si="978"/>
        <v>0.82330908684570248</v>
      </c>
      <c r="R344" s="41">
        <f t="shared" si="979"/>
        <v>0.14431691252428111</v>
      </c>
      <c r="S344" s="41">
        <f t="shared" si="996"/>
        <v>0.35284675150530104</v>
      </c>
      <c r="T344" s="41">
        <f t="shared" si="997"/>
        <v>6.8577703283721023</v>
      </c>
      <c r="V344" s="11">
        <f t="shared" si="1036"/>
        <v>0</v>
      </c>
      <c r="W344" s="11">
        <f t="shared" si="1036"/>
        <v>0</v>
      </c>
      <c r="X344" s="11">
        <f t="shared" si="1036"/>
        <v>1.1761558383510036</v>
      </c>
      <c r="Y344" s="11">
        <f t="shared" si="980"/>
        <v>1.1761558383510036</v>
      </c>
      <c r="Z344" s="11">
        <f t="shared" si="1037"/>
        <v>22.859234427907012</v>
      </c>
      <c r="AD344" s="34">
        <v>0.3</v>
      </c>
      <c r="AE344" s="35">
        <f t="shared" si="999"/>
        <v>0</v>
      </c>
      <c r="AF344" s="35">
        <f t="shared" si="1000"/>
        <v>0</v>
      </c>
      <c r="AG344" s="35">
        <f t="shared" si="1001"/>
        <v>6.8577703283721023</v>
      </c>
      <c r="AH344" s="11">
        <f t="shared" si="1002"/>
        <v>6.8577703283721023</v>
      </c>
    </row>
    <row r="345" spans="1:34" x14ac:dyDescent="0.3">
      <c r="A345" s="7" t="s">
        <v>14</v>
      </c>
      <c r="B345" s="3"/>
      <c r="C345" s="3"/>
      <c r="D345" s="3">
        <v>1.4551345711081805E-2</v>
      </c>
      <c r="E345" s="3">
        <v>1.4551345711081805E-2</v>
      </c>
      <c r="G345">
        <v>2</v>
      </c>
      <c r="H345">
        <f>G345*0.1</f>
        <v>0.2</v>
      </c>
      <c r="J345" s="36">
        <v>68</v>
      </c>
      <c r="K345" s="43">
        <v>19.435549000000002</v>
      </c>
      <c r="L345" s="7" t="s">
        <v>14</v>
      </c>
      <c r="M345" s="37">
        <f t="shared" si="976"/>
        <v>7.2756728555409017E-2</v>
      </c>
      <c r="N345" s="40">
        <f t="shared" si="977"/>
        <v>1.4140669629183513</v>
      </c>
      <c r="O345" s="87">
        <v>3.9269908169872414E-2</v>
      </c>
      <c r="P345" s="34">
        <v>0.3</v>
      </c>
      <c r="Q345" s="41">
        <f t="shared" si="978"/>
        <v>5.0929709988786306E-2</v>
      </c>
      <c r="R345" s="41">
        <f t="shared" si="979"/>
        <v>2.7488935718910687E-2</v>
      </c>
      <c r="S345" s="41">
        <f t="shared" si="996"/>
        <v>2.1827018566622704E-2</v>
      </c>
      <c r="T345" s="41">
        <f t="shared" si="997"/>
        <v>0.42422008887550539</v>
      </c>
      <c r="V345" s="11">
        <f t="shared" si="1036"/>
        <v>0</v>
      </c>
      <c r="W345" s="11">
        <f t="shared" si="1036"/>
        <v>0</v>
      </c>
      <c r="X345" s="11">
        <f t="shared" si="1036"/>
        <v>7.2756728555409017E-2</v>
      </c>
      <c r="Y345" s="11">
        <f t="shared" si="980"/>
        <v>7.2756728555409017E-2</v>
      </c>
      <c r="Z345" s="11">
        <f t="shared" si="1037"/>
        <v>1.4140669629183513</v>
      </c>
      <c r="AD345" s="34">
        <v>0.3</v>
      </c>
      <c r="AE345" s="35">
        <f t="shared" si="999"/>
        <v>0</v>
      </c>
      <c r="AF345" s="35">
        <f t="shared" si="1000"/>
        <v>0</v>
      </c>
      <c r="AG345" s="35">
        <f t="shared" si="1001"/>
        <v>0.42422008887550539</v>
      </c>
      <c r="AH345" s="11">
        <f t="shared" si="1002"/>
        <v>0.42422008887550539</v>
      </c>
    </row>
    <row r="346" spans="1:34" x14ac:dyDescent="0.3">
      <c r="A346" s="7" t="s">
        <v>12</v>
      </c>
      <c r="B346" s="3">
        <v>0.14801210491524977</v>
      </c>
      <c r="C346" s="3"/>
      <c r="D346" s="3">
        <v>1.2124332003541849</v>
      </c>
      <c r="E346" s="3">
        <v>1.3604453052694347</v>
      </c>
      <c r="G346">
        <v>2</v>
      </c>
      <c r="H346">
        <f>G346*0.1</f>
        <v>0.2</v>
      </c>
      <c r="J346" s="36">
        <v>68</v>
      </c>
      <c r="K346" s="43">
        <v>19.435549000000002</v>
      </c>
      <c r="L346" s="7" t="s">
        <v>12</v>
      </c>
      <c r="M346" s="37">
        <f t="shared" si="976"/>
        <v>6.8022265263471731</v>
      </c>
      <c r="N346" s="40">
        <f t="shared" si="977"/>
        <v>132.20500696192028</v>
      </c>
      <c r="O346" s="87">
        <v>2.1107575641306431</v>
      </c>
      <c r="P346" s="34">
        <v>0.3</v>
      </c>
      <c r="Q346" s="41">
        <f t="shared" si="978"/>
        <v>4.7615585684430206</v>
      </c>
      <c r="R346" s="41">
        <f t="shared" si="979"/>
        <v>1.4775302948914502</v>
      </c>
      <c r="S346" s="41">
        <f t="shared" si="996"/>
        <v>2.040667957904152</v>
      </c>
      <c r="T346" s="41">
        <f t="shared" si="997"/>
        <v>39.661502088576086</v>
      </c>
      <c r="V346" s="11">
        <f t="shared" si="1036"/>
        <v>0.74006052457624882</v>
      </c>
      <c r="W346" s="11">
        <f t="shared" si="1036"/>
        <v>0</v>
      </c>
      <c r="X346" s="11">
        <f t="shared" si="1036"/>
        <v>6.0621660017709242</v>
      </c>
      <c r="Y346" s="11">
        <f t="shared" si="980"/>
        <v>6.8022265263471731</v>
      </c>
      <c r="Z346" s="11">
        <f t="shared" si="1037"/>
        <v>132.20500696192028</v>
      </c>
      <c r="AD346" s="34">
        <v>0.3</v>
      </c>
      <c r="AE346" s="35">
        <f t="shared" si="999"/>
        <v>4.3150447765102165</v>
      </c>
      <c r="AF346" s="35">
        <f t="shared" si="1000"/>
        <v>0</v>
      </c>
      <c r="AG346" s="35">
        <f t="shared" si="1001"/>
        <v>35.346457312065866</v>
      </c>
      <c r="AH346" s="11">
        <f t="shared" si="1002"/>
        <v>39.661502088576086</v>
      </c>
    </row>
    <row r="347" spans="1:34" x14ac:dyDescent="0.3">
      <c r="A347" s="6">
        <v>69</v>
      </c>
      <c r="B347" s="3">
        <v>0.88807262949149857</v>
      </c>
      <c r="C347" s="3"/>
      <c r="D347" s="3">
        <v>9.3993370995406664</v>
      </c>
      <c r="E347" s="3">
        <v>10.287409729032163</v>
      </c>
      <c r="J347" s="36"/>
      <c r="K347" s="38"/>
      <c r="L347" s="27">
        <v>69</v>
      </c>
      <c r="M347" s="46">
        <f>SUM(M342:M346)</f>
        <v>11.402686288703133</v>
      </c>
      <c r="N347" s="46">
        <f t="shared" ref="N347:T347" si="1038">SUM(N342:N346)</f>
        <v>221.61746809571792</v>
      </c>
      <c r="O347" s="88">
        <f t="shared" si="1038"/>
        <v>3.4459344419063056</v>
      </c>
      <c r="P347" s="46"/>
      <c r="Q347" s="46">
        <f t="shared" si="1038"/>
        <v>7.9818804020921927</v>
      </c>
      <c r="R347" s="46">
        <f t="shared" si="1038"/>
        <v>2.4121541093344137</v>
      </c>
      <c r="S347" s="46">
        <f t="shared" si="1038"/>
        <v>3.4208058866109403</v>
      </c>
      <c r="T347" s="46">
        <f t="shared" si="1038"/>
        <v>66.485240428715372</v>
      </c>
      <c r="V347" s="11"/>
      <c r="W347" s="11"/>
      <c r="X347" s="11"/>
      <c r="Y347" s="11"/>
      <c r="Z347" s="11"/>
      <c r="AD347" s="34">
        <v>0.3</v>
      </c>
      <c r="AE347" s="35">
        <f t="shared" si="999"/>
        <v>0</v>
      </c>
      <c r="AF347" s="35">
        <f t="shared" si="1000"/>
        <v>0</v>
      </c>
      <c r="AG347" s="35">
        <f t="shared" si="1001"/>
        <v>0</v>
      </c>
      <c r="AH347" s="11">
        <f t="shared" si="1002"/>
        <v>0</v>
      </c>
    </row>
    <row r="348" spans="1:34" x14ac:dyDescent="0.3">
      <c r="A348" s="7" t="s">
        <v>15</v>
      </c>
      <c r="B348" s="3"/>
      <c r="C348" s="3"/>
      <c r="D348" s="3">
        <v>0.3014290240474366</v>
      </c>
      <c r="E348" s="3">
        <v>0.3014290240474366</v>
      </c>
      <c r="G348">
        <v>8</v>
      </c>
      <c r="H348">
        <f>G348*0.1</f>
        <v>0.8</v>
      </c>
      <c r="J348" s="36">
        <v>69</v>
      </c>
      <c r="K348" s="43">
        <v>68.127292999999995</v>
      </c>
      <c r="L348" s="7" t="s">
        <v>15</v>
      </c>
      <c r="M348" s="37">
        <f t="shared" si="976"/>
        <v>0.37678628005929571</v>
      </c>
      <c r="N348" s="40">
        <f t="shared" si="977"/>
        <v>25.669429299979694</v>
      </c>
      <c r="O348" s="87">
        <v>0.13499030933393641</v>
      </c>
      <c r="P348" s="34">
        <v>0.3</v>
      </c>
      <c r="Q348" s="41">
        <f t="shared" si="978"/>
        <v>0.26375039604150696</v>
      </c>
      <c r="R348" s="41">
        <f t="shared" si="979"/>
        <v>9.4493216533755475E-2</v>
      </c>
      <c r="S348" s="41">
        <f>M348*P348</f>
        <v>0.1130358840177887</v>
      </c>
      <c r="T348" s="41">
        <f>S348*K348</f>
        <v>7.7008287899939081</v>
      </c>
      <c r="V348" s="11">
        <f t="shared" ref="V348:X352" si="1039">B348/$H348</f>
        <v>0</v>
      </c>
      <c r="W348" s="11">
        <f t="shared" si="1039"/>
        <v>0</v>
      </c>
      <c r="X348" s="11">
        <f t="shared" si="1039"/>
        <v>0.37678628005929571</v>
      </c>
      <c r="Y348" s="11">
        <f t="shared" si="980"/>
        <v>0.37678628005929571</v>
      </c>
      <c r="Z348" s="11">
        <f>$K$348*Y348</f>
        <v>25.669429299979694</v>
      </c>
      <c r="AD348" s="34">
        <v>0.3</v>
      </c>
      <c r="AE348" s="35">
        <f t="shared" si="999"/>
        <v>0</v>
      </c>
      <c r="AF348" s="35">
        <f t="shared" si="1000"/>
        <v>0</v>
      </c>
      <c r="AG348" s="35">
        <f t="shared" si="1001"/>
        <v>7.7008287899939081</v>
      </c>
      <c r="AH348" s="11">
        <f t="shared" si="1002"/>
        <v>7.7008287899939081</v>
      </c>
    </row>
    <row r="349" spans="1:34" x14ac:dyDescent="0.3">
      <c r="A349" s="7" t="s">
        <v>18</v>
      </c>
      <c r="B349" s="3"/>
      <c r="C349" s="3"/>
      <c r="D349" s="3">
        <v>2.7693445208910901</v>
      </c>
      <c r="E349" s="3">
        <v>2.7693445208910901</v>
      </c>
      <c r="G349">
        <v>8</v>
      </c>
      <c r="H349">
        <f>G349*0.1</f>
        <v>0.8</v>
      </c>
      <c r="J349" s="36">
        <v>69</v>
      </c>
      <c r="K349" s="43">
        <v>68.127292999999995</v>
      </c>
      <c r="L349" s="7" t="s">
        <v>18</v>
      </c>
      <c r="M349" s="37">
        <f t="shared" si="976"/>
        <v>3.4616806511138623</v>
      </c>
      <c r="N349" s="40">
        <f t="shared" si="977"/>
        <v>235.83493199086485</v>
      </c>
      <c r="O349" s="87">
        <v>1.1167380135807452</v>
      </c>
      <c r="P349" s="34">
        <v>0.3</v>
      </c>
      <c r="Q349" s="41">
        <f t="shared" si="978"/>
        <v>2.4231764557797035</v>
      </c>
      <c r="R349" s="41">
        <f t="shared" si="979"/>
        <v>0.78171660950652155</v>
      </c>
      <c r="S349" s="41">
        <f t="shared" si="996"/>
        <v>1.0385041953341587</v>
      </c>
      <c r="T349" s="41">
        <f>S349*K349</f>
        <v>70.750479597259456</v>
      </c>
      <c r="V349" s="11">
        <f t="shared" si="1039"/>
        <v>0</v>
      </c>
      <c r="W349" s="11">
        <f t="shared" si="1039"/>
        <v>0</v>
      </c>
      <c r="X349" s="11">
        <f t="shared" si="1039"/>
        <v>3.4616806511138623</v>
      </c>
      <c r="Y349" s="11">
        <f t="shared" si="980"/>
        <v>3.4616806511138623</v>
      </c>
      <c r="Z349" s="11">
        <f t="shared" ref="Z349:Z352" si="1040">$K$348*Y349</f>
        <v>235.83493199086485</v>
      </c>
      <c r="AD349" s="34">
        <v>0.3</v>
      </c>
      <c r="AE349" s="35">
        <f t="shared" si="999"/>
        <v>0</v>
      </c>
      <c r="AF349" s="35">
        <f t="shared" si="1000"/>
        <v>0</v>
      </c>
      <c r="AG349" s="35">
        <f t="shared" si="1001"/>
        <v>70.750479597259456</v>
      </c>
      <c r="AH349" s="11">
        <f t="shared" si="1002"/>
        <v>70.750479597259456</v>
      </c>
    </row>
    <row r="350" spans="1:34" x14ac:dyDescent="0.3">
      <c r="A350" s="7" t="s">
        <v>16</v>
      </c>
      <c r="B350" s="3"/>
      <c r="C350" s="3"/>
      <c r="D350" s="3">
        <v>1.198835300544814</v>
      </c>
      <c r="E350" s="3">
        <v>1.198835300544814</v>
      </c>
      <c r="G350">
        <v>8</v>
      </c>
      <c r="H350">
        <f>G350*0.1</f>
        <v>0.8</v>
      </c>
      <c r="J350" s="36">
        <v>69</v>
      </c>
      <c r="K350" s="43">
        <v>68.127292999999995</v>
      </c>
      <c r="L350" s="7" t="s">
        <v>16</v>
      </c>
      <c r="M350" s="37">
        <f t="shared" si="976"/>
        <v>1.4985441256810175</v>
      </c>
      <c r="N350" s="40">
        <f t="shared" si="977"/>
        <v>102.09175472369949</v>
      </c>
      <c r="O350" s="87">
        <v>0.30925052683774534</v>
      </c>
      <c r="P350" s="34">
        <v>0.3</v>
      </c>
      <c r="Q350" s="41">
        <f t="shared" si="978"/>
        <v>1.0489808879767122</v>
      </c>
      <c r="R350" s="41">
        <f t="shared" si="979"/>
        <v>0.21647536878642173</v>
      </c>
      <c r="S350" s="41">
        <f t="shared" si="996"/>
        <v>0.44956323770430523</v>
      </c>
      <c r="T350" s="41">
        <f t="shared" si="997"/>
        <v>30.627526417109848</v>
      </c>
      <c r="V350" s="11">
        <f t="shared" si="1039"/>
        <v>0</v>
      </c>
      <c r="W350" s="11">
        <f t="shared" si="1039"/>
        <v>0</v>
      </c>
      <c r="X350" s="11">
        <f t="shared" si="1039"/>
        <v>1.4985441256810175</v>
      </c>
      <c r="Y350" s="11">
        <f t="shared" si="980"/>
        <v>1.4985441256810175</v>
      </c>
      <c r="Z350" s="11">
        <f t="shared" si="1040"/>
        <v>102.09175472369949</v>
      </c>
      <c r="AD350" s="34">
        <v>0.3</v>
      </c>
      <c r="AE350" s="35">
        <f t="shared" si="999"/>
        <v>0</v>
      </c>
      <c r="AF350" s="35">
        <f t="shared" si="1000"/>
        <v>0</v>
      </c>
      <c r="AG350" s="35">
        <f t="shared" si="1001"/>
        <v>30.627526417109848</v>
      </c>
      <c r="AH350" s="11">
        <f t="shared" si="1002"/>
        <v>30.627526417109848</v>
      </c>
    </row>
    <row r="351" spans="1:34" x14ac:dyDescent="0.3">
      <c r="A351" s="7" t="s">
        <v>14</v>
      </c>
      <c r="B351" s="3"/>
      <c r="C351" s="3"/>
      <c r="D351" s="3">
        <v>9.0945910694261251E-2</v>
      </c>
      <c r="E351" s="3">
        <v>9.0945910694261251E-2</v>
      </c>
      <c r="G351">
        <v>8</v>
      </c>
      <c r="H351">
        <f>G351*0.1</f>
        <v>0.8</v>
      </c>
      <c r="J351" s="36">
        <v>69</v>
      </c>
      <c r="K351" s="43">
        <v>68.127292999999995</v>
      </c>
      <c r="L351" s="7" t="s">
        <v>14</v>
      </c>
      <c r="M351" s="37">
        <f t="shared" si="976"/>
        <v>0.11368238836782656</v>
      </c>
      <c r="N351" s="40">
        <f t="shared" si="977"/>
        <v>7.7448733812747106</v>
      </c>
      <c r="O351" s="87">
        <v>6.1359231515425668E-2</v>
      </c>
      <c r="P351" s="34">
        <v>0.3</v>
      </c>
      <c r="Q351" s="41">
        <f t="shared" si="978"/>
        <v>7.9577671857478591E-2</v>
      </c>
      <c r="R351" s="41">
        <f t="shared" si="979"/>
        <v>4.2951462060797967E-2</v>
      </c>
      <c r="S351" s="41">
        <f t="shared" si="996"/>
        <v>3.4104716510347965E-2</v>
      </c>
      <c r="T351" s="41">
        <f t="shared" si="997"/>
        <v>2.3234620143824132</v>
      </c>
      <c r="V351" s="11">
        <f t="shared" si="1039"/>
        <v>0</v>
      </c>
      <c r="W351" s="11">
        <f t="shared" si="1039"/>
        <v>0</v>
      </c>
      <c r="X351" s="11">
        <f t="shared" si="1039"/>
        <v>0.11368238836782656</v>
      </c>
      <c r="Y351" s="11">
        <f t="shared" si="980"/>
        <v>0.11368238836782656</v>
      </c>
      <c r="Z351" s="11">
        <f t="shared" si="1040"/>
        <v>7.7448733812747106</v>
      </c>
      <c r="AD351" s="34">
        <v>0.3</v>
      </c>
      <c r="AE351" s="35">
        <f t="shared" si="999"/>
        <v>0</v>
      </c>
      <c r="AF351" s="35">
        <f t="shared" si="1000"/>
        <v>0</v>
      </c>
      <c r="AG351" s="35">
        <f t="shared" si="1001"/>
        <v>2.3234620143824132</v>
      </c>
      <c r="AH351" s="11">
        <f t="shared" si="1002"/>
        <v>2.3234620143824132</v>
      </c>
    </row>
    <row r="352" spans="1:34" x14ac:dyDescent="0.3">
      <c r="A352" s="7" t="s">
        <v>12</v>
      </c>
      <c r="B352" s="3">
        <v>0.88807262949149857</v>
      </c>
      <c r="C352" s="3"/>
      <c r="D352" s="3">
        <v>5.0387823433630636</v>
      </c>
      <c r="E352" s="3">
        <v>5.9268549728545619</v>
      </c>
      <c r="G352">
        <v>8</v>
      </c>
      <c r="H352">
        <f>G352*0.1</f>
        <v>0.8</v>
      </c>
      <c r="J352" s="36">
        <v>69</v>
      </c>
      <c r="K352" s="43">
        <v>68.127292999999995</v>
      </c>
      <c r="L352" s="7" t="s">
        <v>12</v>
      </c>
      <c r="M352" s="37">
        <f t="shared" si="976"/>
        <v>7.4085687160682028</v>
      </c>
      <c r="N352" s="40">
        <f t="shared" si="977"/>
        <v>504.72573163021224</v>
      </c>
      <c r="O352" s="87">
        <v>2.3046527357193884</v>
      </c>
      <c r="P352" s="34">
        <v>0.3</v>
      </c>
      <c r="Q352" s="41">
        <f t="shared" si="978"/>
        <v>5.1859981012477414</v>
      </c>
      <c r="R352" s="41">
        <f t="shared" si="979"/>
        <v>1.6132569150035718</v>
      </c>
      <c r="S352" s="41">
        <f t="shared" si="996"/>
        <v>2.2225706148204609</v>
      </c>
      <c r="T352" s="41">
        <f t="shared" si="997"/>
        <v>151.41771948906367</v>
      </c>
      <c r="V352" s="11">
        <f t="shared" si="1039"/>
        <v>1.1100907868643732</v>
      </c>
      <c r="W352" s="11">
        <f t="shared" si="1039"/>
        <v>0</v>
      </c>
      <c r="X352" s="11">
        <f t="shared" si="1039"/>
        <v>6.2984779292038295</v>
      </c>
      <c r="Y352" s="11">
        <f t="shared" si="980"/>
        <v>7.4085687160682028</v>
      </c>
      <c r="Z352" s="11">
        <f t="shared" si="1040"/>
        <v>504.72573163021224</v>
      </c>
      <c r="AD352" s="34">
        <v>0.3</v>
      </c>
      <c r="AE352" s="35">
        <f t="shared" si="999"/>
        <v>22.68824408799291</v>
      </c>
      <c r="AF352" s="35">
        <f t="shared" si="1000"/>
        <v>0</v>
      </c>
      <c r="AG352" s="35">
        <f t="shared" si="1001"/>
        <v>128.72947540107074</v>
      </c>
      <c r="AH352" s="11">
        <f t="shared" si="1002"/>
        <v>151.41771948906364</v>
      </c>
    </row>
    <row r="353" spans="1:34" x14ac:dyDescent="0.3">
      <c r="A353" s="6">
        <v>70</v>
      </c>
      <c r="B353" s="3">
        <v>0.29602420983049954</v>
      </c>
      <c r="C353" s="3"/>
      <c r="D353" s="3">
        <v>1.1107842155526584</v>
      </c>
      <c r="E353" s="3">
        <v>1.4068084253831579</v>
      </c>
      <c r="J353" s="36"/>
      <c r="K353" s="38"/>
      <c r="L353" s="27">
        <v>70</v>
      </c>
      <c r="M353" s="46">
        <f>SUM(M348:M352)</f>
        <v>12.859262161290204</v>
      </c>
      <c r="N353" s="46">
        <f t="shared" ref="N353:T353" si="1041">SUM(N348:N352)</f>
        <v>876.06672102603102</v>
      </c>
      <c r="O353" s="88">
        <f t="shared" si="1041"/>
        <v>3.9269908169872414</v>
      </c>
      <c r="P353" s="46"/>
      <c r="Q353" s="46">
        <f t="shared" si="1041"/>
        <v>9.0014835129031425</v>
      </c>
      <c r="R353" s="46">
        <f t="shared" si="1041"/>
        <v>2.7488935718910685</v>
      </c>
      <c r="S353" s="46">
        <f t="shared" si="1041"/>
        <v>3.8577786483870615</v>
      </c>
      <c r="T353" s="46">
        <f t="shared" si="1041"/>
        <v>262.82001630780928</v>
      </c>
      <c r="V353" s="11"/>
      <c r="W353" s="11"/>
      <c r="X353" s="11"/>
      <c r="Y353" s="11"/>
      <c r="Z353" s="11"/>
      <c r="AD353" s="34">
        <v>0.3</v>
      </c>
      <c r="AE353" s="35">
        <f t="shared" si="999"/>
        <v>0</v>
      </c>
      <c r="AF353" s="35">
        <f t="shared" si="1000"/>
        <v>0</v>
      </c>
      <c r="AG353" s="35">
        <f t="shared" si="1001"/>
        <v>0</v>
      </c>
      <c r="AH353" s="11">
        <f t="shared" si="1002"/>
        <v>0</v>
      </c>
    </row>
    <row r="354" spans="1:34" x14ac:dyDescent="0.3">
      <c r="A354" s="7" t="s">
        <v>15</v>
      </c>
      <c r="B354" s="3"/>
      <c r="C354" s="3"/>
      <c r="D354" s="3">
        <v>0.12706857524321033</v>
      </c>
      <c r="E354" s="3">
        <v>0.12706857524321033</v>
      </c>
      <c r="G354">
        <v>1</v>
      </c>
      <c r="H354">
        <f>G354*0.1</f>
        <v>0.1</v>
      </c>
      <c r="J354" s="36">
        <v>70</v>
      </c>
      <c r="K354" s="43">
        <v>13.370430000000001</v>
      </c>
      <c r="L354" s="7" t="s">
        <v>15</v>
      </c>
      <c r="M354" s="37">
        <f t="shared" si="976"/>
        <v>1.2706857524321031</v>
      </c>
      <c r="N354" s="40">
        <f t="shared" si="977"/>
        <v>16.989614904890765</v>
      </c>
      <c r="O354" s="87">
        <v>0.41233403578366035</v>
      </c>
      <c r="P354" s="34">
        <v>0.3</v>
      </c>
      <c r="Q354" s="41">
        <f t="shared" si="978"/>
        <v>0.88948002670247217</v>
      </c>
      <c r="R354" s="41">
        <f t="shared" si="979"/>
        <v>0.28863382504856222</v>
      </c>
      <c r="S354" s="41">
        <f t="shared" si="996"/>
        <v>0.38120572572963091</v>
      </c>
      <c r="T354" s="41">
        <f t="shared" si="997"/>
        <v>5.096884471467229</v>
      </c>
      <c r="V354" s="11">
        <f t="shared" ref="V354:X358" si="1042">B354/$H354</f>
        <v>0</v>
      </c>
      <c r="W354" s="11">
        <f t="shared" si="1042"/>
        <v>0</v>
      </c>
      <c r="X354" s="11">
        <f t="shared" si="1042"/>
        <v>1.2706857524321031</v>
      </c>
      <c r="Y354" s="11">
        <f t="shared" si="980"/>
        <v>1.2706857524321031</v>
      </c>
      <c r="Z354" s="11">
        <f>$K$354*Y354</f>
        <v>16.989614904890765</v>
      </c>
      <c r="AD354" s="34">
        <v>0.3</v>
      </c>
      <c r="AE354" s="35">
        <f t="shared" si="999"/>
        <v>0</v>
      </c>
      <c r="AF354" s="35">
        <f t="shared" si="1000"/>
        <v>0</v>
      </c>
      <c r="AG354" s="35">
        <f t="shared" si="1001"/>
        <v>5.096884471467229</v>
      </c>
      <c r="AH354" s="11">
        <f t="shared" si="1002"/>
        <v>5.096884471467229</v>
      </c>
    </row>
    <row r="355" spans="1:34" x14ac:dyDescent="0.3">
      <c r="A355" s="7" t="s">
        <v>18</v>
      </c>
      <c r="B355" s="3"/>
      <c r="C355" s="3"/>
      <c r="D355" s="3">
        <v>0.27657428860302413</v>
      </c>
      <c r="E355" s="3">
        <v>0.27657428860302413</v>
      </c>
      <c r="G355">
        <v>1</v>
      </c>
      <c r="H355">
        <f>G355*0.1</f>
        <v>0.1</v>
      </c>
      <c r="J355" s="36">
        <v>70</v>
      </c>
      <c r="K355" s="43">
        <v>13.370430000000001</v>
      </c>
      <c r="L355" s="7" t="s">
        <v>18</v>
      </c>
      <c r="M355" s="37">
        <f t="shared" si="976"/>
        <v>2.7657428860302411</v>
      </c>
      <c r="N355" s="40">
        <f t="shared" si="977"/>
        <v>36.979171655665318</v>
      </c>
      <c r="O355" s="87">
        <v>0.92284284199200162</v>
      </c>
      <c r="P355" s="34">
        <v>0.3</v>
      </c>
      <c r="Q355" s="41">
        <f t="shared" si="978"/>
        <v>1.9360200202211686</v>
      </c>
      <c r="R355" s="41">
        <f t="shared" si="979"/>
        <v>0.64598998939440111</v>
      </c>
      <c r="S355" s="41">
        <f t="shared" si="996"/>
        <v>0.82972286580907229</v>
      </c>
      <c r="T355" s="41">
        <f t="shared" si="997"/>
        <v>11.093751496699594</v>
      </c>
      <c r="V355" s="11">
        <f t="shared" si="1042"/>
        <v>0</v>
      </c>
      <c r="W355" s="11">
        <f t="shared" si="1042"/>
        <v>0</v>
      </c>
      <c r="X355" s="11">
        <f t="shared" si="1042"/>
        <v>2.7657428860302411</v>
      </c>
      <c r="Y355" s="11">
        <f t="shared" si="980"/>
        <v>2.7657428860302411</v>
      </c>
      <c r="Z355" s="11">
        <f t="shared" ref="Z355:Z358" si="1043">$K$354*Y355</f>
        <v>36.979171655665318</v>
      </c>
      <c r="AD355" s="34">
        <v>0.3</v>
      </c>
      <c r="AE355" s="35">
        <f t="shared" si="999"/>
        <v>0</v>
      </c>
      <c r="AF355" s="35">
        <f t="shared" si="1000"/>
        <v>0</v>
      </c>
      <c r="AG355" s="35">
        <f t="shared" si="1001"/>
        <v>11.093751496699594</v>
      </c>
      <c r="AH355" s="11">
        <f t="shared" si="1002"/>
        <v>11.093751496699594</v>
      </c>
    </row>
    <row r="356" spans="1:34" x14ac:dyDescent="0.3">
      <c r="A356" s="7" t="s">
        <v>16</v>
      </c>
      <c r="B356" s="3"/>
      <c r="C356" s="3"/>
      <c r="D356" s="3">
        <v>0.28707103910497223</v>
      </c>
      <c r="E356" s="3">
        <v>0.28707103910497223</v>
      </c>
      <c r="G356">
        <v>1</v>
      </c>
      <c r="H356">
        <f>G356*0.1</f>
        <v>0.1</v>
      </c>
      <c r="J356" s="36">
        <v>70</v>
      </c>
      <c r="K356" s="43">
        <v>13.370430000000001</v>
      </c>
      <c r="L356" s="7" t="s">
        <v>16</v>
      </c>
      <c r="M356" s="37">
        <f t="shared" si="976"/>
        <v>2.8707103910497223</v>
      </c>
      <c r="N356" s="40">
        <f t="shared" si="977"/>
        <v>38.382632333802938</v>
      </c>
      <c r="O356" s="87">
        <v>0.51050880620834138</v>
      </c>
      <c r="P356" s="34">
        <v>0.3</v>
      </c>
      <c r="Q356" s="41">
        <f t="shared" si="978"/>
        <v>2.0094972737348056</v>
      </c>
      <c r="R356" s="41">
        <f t="shared" si="979"/>
        <v>0.35735616434583894</v>
      </c>
      <c r="S356" s="41">
        <f t="shared" si="996"/>
        <v>0.86121311731491668</v>
      </c>
      <c r="T356" s="41">
        <f t="shared" si="997"/>
        <v>11.514789700140883</v>
      </c>
      <c r="V356" s="11">
        <f t="shared" si="1042"/>
        <v>0</v>
      </c>
      <c r="W356" s="11">
        <f t="shared" si="1042"/>
        <v>0</v>
      </c>
      <c r="X356" s="11">
        <f t="shared" si="1042"/>
        <v>2.8707103910497223</v>
      </c>
      <c r="Y356" s="11">
        <f t="shared" si="980"/>
        <v>2.8707103910497223</v>
      </c>
      <c r="Z356" s="11">
        <f t="shared" si="1043"/>
        <v>38.382632333802938</v>
      </c>
      <c r="AD356" s="34">
        <v>0.3</v>
      </c>
      <c r="AE356" s="35">
        <f t="shared" si="999"/>
        <v>0</v>
      </c>
      <c r="AF356" s="35">
        <f t="shared" si="1000"/>
        <v>0</v>
      </c>
      <c r="AG356" s="35">
        <f t="shared" si="1001"/>
        <v>11.514789700140883</v>
      </c>
      <c r="AH356" s="11">
        <f t="shared" si="1002"/>
        <v>11.514789700140883</v>
      </c>
    </row>
    <row r="357" spans="1:34" x14ac:dyDescent="0.3">
      <c r="A357" s="7" t="s">
        <v>14</v>
      </c>
      <c r="B357" s="3"/>
      <c r="C357" s="3"/>
      <c r="D357" s="3">
        <v>7.2756728555409024E-3</v>
      </c>
      <c r="E357" s="3">
        <v>7.2756728555409024E-3</v>
      </c>
      <c r="G357">
        <v>1</v>
      </c>
      <c r="H357">
        <f>G357*0.1</f>
        <v>0.1</v>
      </c>
      <c r="J357" s="36">
        <v>70</v>
      </c>
      <c r="K357" s="43">
        <v>13.370430000000001</v>
      </c>
      <c r="L357" s="7" t="s">
        <v>14</v>
      </c>
      <c r="M357" s="37">
        <f t="shared" si="976"/>
        <v>7.2756728555409017E-2</v>
      </c>
      <c r="N357" s="40">
        <f t="shared" si="977"/>
        <v>0.97278874617909739</v>
      </c>
      <c r="O357" s="87">
        <v>3.9269908169872414E-2</v>
      </c>
      <c r="P357" s="34">
        <v>0.3</v>
      </c>
      <c r="Q357" s="41">
        <f t="shared" si="978"/>
        <v>5.0929709988786306E-2</v>
      </c>
      <c r="R357" s="41">
        <f t="shared" si="979"/>
        <v>2.7488935718910687E-2</v>
      </c>
      <c r="S357" s="41">
        <f t="shared" si="996"/>
        <v>2.1827018566622704E-2</v>
      </c>
      <c r="T357" s="41">
        <f t="shared" si="997"/>
        <v>0.29183662385372922</v>
      </c>
      <c r="V357" s="11">
        <f t="shared" si="1042"/>
        <v>0</v>
      </c>
      <c r="W357" s="11">
        <f t="shared" si="1042"/>
        <v>0</v>
      </c>
      <c r="X357" s="11">
        <f t="shared" si="1042"/>
        <v>7.2756728555409017E-2</v>
      </c>
      <c r="Y357" s="11">
        <f t="shared" si="980"/>
        <v>7.2756728555409017E-2</v>
      </c>
      <c r="Z357" s="11">
        <f t="shared" si="1043"/>
        <v>0.97278874617909739</v>
      </c>
      <c r="AD357" s="34">
        <v>0.3</v>
      </c>
      <c r="AE357" s="35">
        <f t="shared" si="999"/>
        <v>0</v>
      </c>
      <c r="AF357" s="35">
        <f t="shared" si="1000"/>
        <v>0</v>
      </c>
      <c r="AG357" s="35">
        <f t="shared" si="1001"/>
        <v>0.29183662385372922</v>
      </c>
      <c r="AH357" s="11">
        <f t="shared" si="1002"/>
        <v>0.29183662385372922</v>
      </c>
    </row>
    <row r="358" spans="1:34" x14ac:dyDescent="0.3">
      <c r="A358" s="7" t="s">
        <v>12</v>
      </c>
      <c r="B358" s="3">
        <v>0.29602420983049954</v>
      </c>
      <c r="C358" s="3"/>
      <c r="D358" s="3">
        <v>0.4127946397459108</v>
      </c>
      <c r="E358" s="3">
        <v>0.70881884957641028</v>
      </c>
      <c r="G358">
        <v>1</v>
      </c>
      <c r="H358">
        <f>G358*0.1</f>
        <v>0.1</v>
      </c>
      <c r="J358" s="36">
        <v>70</v>
      </c>
      <c r="K358" s="43">
        <v>13.370430000000001</v>
      </c>
      <c r="L358" s="7" t="s">
        <v>12</v>
      </c>
      <c r="M358" s="37">
        <f t="shared" si="976"/>
        <v>7.0881884957641033</v>
      </c>
      <c r="N358" s="40">
        <f t="shared" si="977"/>
        <v>94.772128109419242</v>
      </c>
      <c r="O358" s="87">
        <v>2.2776546738526005</v>
      </c>
      <c r="P358" s="34">
        <v>0.3</v>
      </c>
      <c r="Q358" s="41">
        <f t="shared" si="978"/>
        <v>4.9617319470348722</v>
      </c>
      <c r="R358" s="41">
        <f t="shared" si="979"/>
        <v>1.5943582716968203</v>
      </c>
      <c r="S358" s="41">
        <f t="shared" si="996"/>
        <v>2.1264565487292311</v>
      </c>
      <c r="T358" s="41">
        <f t="shared" si="997"/>
        <v>28.431638432825775</v>
      </c>
      <c r="V358" s="11">
        <f t="shared" si="1042"/>
        <v>2.9602420983049953</v>
      </c>
      <c r="W358" s="11">
        <f t="shared" si="1042"/>
        <v>0</v>
      </c>
      <c r="X358" s="11">
        <f t="shared" si="1042"/>
        <v>4.127946397459108</v>
      </c>
      <c r="Y358" s="11">
        <f t="shared" si="980"/>
        <v>7.0881884957641033</v>
      </c>
      <c r="Z358" s="11">
        <f t="shared" si="1043"/>
        <v>94.772128109419242</v>
      </c>
      <c r="AD358" s="34">
        <v>0.3</v>
      </c>
      <c r="AE358" s="35">
        <f t="shared" si="999"/>
        <v>11.873912927532018</v>
      </c>
      <c r="AF358" s="35">
        <f t="shared" si="1000"/>
        <v>0</v>
      </c>
      <c r="AG358" s="35">
        <f t="shared" si="1001"/>
        <v>16.557725505293757</v>
      </c>
      <c r="AH358" s="11">
        <f t="shared" si="1002"/>
        <v>28.431638432825775</v>
      </c>
    </row>
    <row r="359" spans="1:34" x14ac:dyDescent="0.3">
      <c r="A359" s="6">
        <v>73</v>
      </c>
      <c r="B359" s="3">
        <v>0.44403631474574934</v>
      </c>
      <c r="C359" s="3"/>
      <c r="D359" s="3">
        <v>4.1724401890234457</v>
      </c>
      <c r="E359" s="3">
        <v>4.6164765037691957</v>
      </c>
      <c r="J359" s="36"/>
      <c r="K359" s="38"/>
      <c r="L359" s="27">
        <v>73</v>
      </c>
      <c r="M359" s="46">
        <f>SUM(M354:M358)</f>
        <v>14.068084253831579</v>
      </c>
      <c r="N359" s="46">
        <f t="shared" ref="N359:T359" si="1044">SUM(N354:N358)</f>
        <v>188.09633574995735</v>
      </c>
      <c r="O359" s="88">
        <f t="shared" si="1044"/>
        <v>4.1626102660064763</v>
      </c>
      <c r="P359" s="46"/>
      <c r="Q359" s="46">
        <f t="shared" si="1044"/>
        <v>9.8476589776821051</v>
      </c>
      <c r="R359" s="46">
        <f t="shared" si="1044"/>
        <v>2.9138271862045331</v>
      </c>
      <c r="S359" s="46">
        <f t="shared" si="1044"/>
        <v>4.2204252761494736</v>
      </c>
      <c r="T359" s="46">
        <f t="shared" si="1044"/>
        <v>56.428900724987209</v>
      </c>
      <c r="V359" s="11"/>
      <c r="W359" s="11"/>
      <c r="X359" s="11"/>
      <c r="Y359" s="11"/>
      <c r="Z359" s="11"/>
      <c r="AD359" s="34">
        <v>0.3</v>
      </c>
      <c r="AE359" s="35">
        <f t="shared" si="999"/>
        <v>0</v>
      </c>
      <c r="AF359" s="35">
        <f t="shared" si="1000"/>
        <v>0</v>
      </c>
      <c r="AG359" s="35">
        <f t="shared" si="1001"/>
        <v>0</v>
      </c>
      <c r="AH359" s="11">
        <f t="shared" si="1002"/>
        <v>0</v>
      </c>
    </row>
    <row r="360" spans="1:34" x14ac:dyDescent="0.3">
      <c r="A360" s="7" t="s">
        <v>15</v>
      </c>
      <c r="B360" s="3"/>
      <c r="C360" s="3"/>
      <c r="D360" s="3">
        <v>0.2832398419085842</v>
      </c>
      <c r="E360" s="3">
        <v>0.2832398419085842</v>
      </c>
      <c r="G360">
        <v>4</v>
      </c>
      <c r="H360">
        <f>G360*0.1</f>
        <v>0.4</v>
      </c>
      <c r="J360" s="36">
        <v>73</v>
      </c>
      <c r="K360" s="43">
        <v>38.649324</v>
      </c>
      <c r="L360" s="7" t="s">
        <v>15</v>
      </c>
      <c r="M360" s="37">
        <f t="shared" si="976"/>
        <v>0.7080996047714605</v>
      </c>
      <c r="N360" s="40">
        <f t="shared" si="977"/>
        <v>27.367571049084123</v>
      </c>
      <c r="O360" s="87">
        <v>0.24543692606170261</v>
      </c>
      <c r="P360" s="34">
        <v>0.3</v>
      </c>
      <c r="Q360" s="41">
        <f t="shared" si="978"/>
        <v>0.49566972334002229</v>
      </c>
      <c r="R360" s="41">
        <f t="shared" si="979"/>
        <v>0.17180584824319181</v>
      </c>
      <c r="S360" s="41">
        <f t="shared" si="996"/>
        <v>0.21242988143143815</v>
      </c>
      <c r="T360" s="41">
        <f t="shared" si="997"/>
        <v>8.2102713147252366</v>
      </c>
      <c r="V360" s="11">
        <f t="shared" ref="V360:X364" si="1045">B360/$H360</f>
        <v>0</v>
      </c>
      <c r="W360" s="11">
        <f t="shared" si="1045"/>
        <v>0</v>
      </c>
      <c r="X360" s="11">
        <f t="shared" si="1045"/>
        <v>0.7080996047714605</v>
      </c>
      <c r="Y360" s="11">
        <f t="shared" si="980"/>
        <v>0.7080996047714605</v>
      </c>
      <c r="Z360" s="11">
        <f>$K$360*Y360</f>
        <v>27.367571049084123</v>
      </c>
      <c r="AD360" s="34">
        <v>0.3</v>
      </c>
      <c r="AE360" s="35">
        <f t="shared" si="999"/>
        <v>0</v>
      </c>
      <c r="AF360" s="35">
        <f t="shared" si="1000"/>
        <v>0</v>
      </c>
      <c r="AG360" s="35">
        <f t="shared" si="1001"/>
        <v>8.2102713147252366</v>
      </c>
      <c r="AH360" s="11">
        <f t="shared" si="1002"/>
        <v>8.2102713147252366</v>
      </c>
    </row>
    <row r="361" spans="1:34" x14ac:dyDescent="0.3">
      <c r="A361" s="7" t="s">
        <v>18</v>
      </c>
      <c r="B361" s="3"/>
      <c r="C361" s="3"/>
      <c r="D361" s="3">
        <v>0.90243153653512487</v>
      </c>
      <c r="E361" s="3">
        <v>0.90243153653512487</v>
      </c>
      <c r="G361">
        <v>4</v>
      </c>
      <c r="H361">
        <f>G361*0.1</f>
        <v>0.4</v>
      </c>
      <c r="J361" s="36">
        <v>73</v>
      </c>
      <c r="K361" s="43">
        <v>38.649324</v>
      </c>
      <c r="L361" s="7" t="s">
        <v>18</v>
      </c>
      <c r="M361" s="37">
        <f t="shared" si="976"/>
        <v>2.2560788413378119</v>
      </c>
      <c r="N361" s="40">
        <f t="shared" si="977"/>
        <v>87.19592210840969</v>
      </c>
      <c r="O361" s="87">
        <v>0.75103699374881006</v>
      </c>
      <c r="P361" s="34">
        <v>0.3</v>
      </c>
      <c r="Q361" s="41">
        <f t="shared" si="978"/>
        <v>1.5792551889364683</v>
      </c>
      <c r="R361" s="41">
        <f t="shared" si="979"/>
        <v>0.52572589562416705</v>
      </c>
      <c r="S361" s="41">
        <f t="shared" si="996"/>
        <v>0.67682365240134357</v>
      </c>
      <c r="T361" s="41">
        <f t="shared" si="997"/>
        <v>26.158776632522905</v>
      </c>
      <c r="V361" s="11">
        <f t="shared" si="1045"/>
        <v>0</v>
      </c>
      <c r="W361" s="11">
        <f t="shared" si="1045"/>
        <v>0</v>
      </c>
      <c r="X361" s="11">
        <f t="shared" si="1045"/>
        <v>2.2560788413378119</v>
      </c>
      <c r="Y361" s="11">
        <f t="shared" si="980"/>
        <v>2.2560788413378119</v>
      </c>
      <c r="Z361" s="11">
        <f t="shared" ref="Z361:Z364" si="1046">$K$360*Y361</f>
        <v>87.19592210840969</v>
      </c>
      <c r="AD361" s="34">
        <v>0.3</v>
      </c>
      <c r="AE361" s="35">
        <f t="shared" si="999"/>
        <v>0</v>
      </c>
      <c r="AF361" s="35">
        <f t="shared" si="1000"/>
        <v>0</v>
      </c>
      <c r="AG361" s="35">
        <f t="shared" si="1001"/>
        <v>26.158776632522905</v>
      </c>
      <c r="AH361" s="11">
        <f t="shared" si="1002"/>
        <v>26.158776632522905</v>
      </c>
    </row>
    <row r="362" spans="1:34" x14ac:dyDescent="0.3">
      <c r="A362" s="7" t="s">
        <v>16</v>
      </c>
      <c r="B362" s="3"/>
      <c r="C362" s="3"/>
      <c r="D362" s="3">
        <v>0.86111790767744834</v>
      </c>
      <c r="E362" s="3">
        <v>0.86111790767744834</v>
      </c>
      <c r="G362">
        <v>4</v>
      </c>
      <c r="H362">
        <f>G362*0.1</f>
        <v>0.4</v>
      </c>
      <c r="J362" s="36">
        <v>73</v>
      </c>
      <c r="K362" s="43">
        <v>38.649324</v>
      </c>
      <c r="L362" s="7" t="s">
        <v>16</v>
      </c>
      <c r="M362" s="37">
        <f t="shared" si="976"/>
        <v>2.1527947691936209</v>
      </c>
      <c r="N362" s="40">
        <f t="shared" si="977"/>
        <v>83.204062540069472</v>
      </c>
      <c r="O362" s="87">
        <v>0.42706025134736258</v>
      </c>
      <c r="P362" s="34">
        <v>0.3</v>
      </c>
      <c r="Q362" s="41">
        <f t="shared" si="978"/>
        <v>1.5069563384355344</v>
      </c>
      <c r="R362" s="41">
        <f t="shared" si="979"/>
        <v>0.29894217594315381</v>
      </c>
      <c r="S362" s="41">
        <f t="shared" si="996"/>
        <v>0.64583843075808622</v>
      </c>
      <c r="T362" s="41">
        <f t="shared" si="997"/>
        <v>24.961218762020842</v>
      </c>
      <c r="V362" s="11">
        <f t="shared" si="1045"/>
        <v>0</v>
      </c>
      <c r="W362" s="11">
        <f t="shared" si="1045"/>
        <v>0</v>
      </c>
      <c r="X362" s="11">
        <f t="shared" si="1045"/>
        <v>2.1527947691936209</v>
      </c>
      <c r="Y362" s="11">
        <f t="shared" si="980"/>
        <v>2.1527947691936209</v>
      </c>
      <c r="Z362" s="11">
        <f t="shared" si="1046"/>
        <v>83.204062540069472</v>
      </c>
      <c r="AD362" s="34">
        <v>0.3</v>
      </c>
      <c r="AE362" s="35">
        <f t="shared" si="999"/>
        <v>0</v>
      </c>
      <c r="AF362" s="35">
        <f t="shared" si="1000"/>
        <v>0</v>
      </c>
      <c r="AG362" s="35">
        <f t="shared" si="1001"/>
        <v>24.961218762020842</v>
      </c>
      <c r="AH362" s="11">
        <f t="shared" si="1002"/>
        <v>24.961218762020842</v>
      </c>
    </row>
    <row r="363" spans="1:34" x14ac:dyDescent="0.3">
      <c r="A363" s="7" t="s">
        <v>14</v>
      </c>
      <c r="B363" s="3"/>
      <c r="C363" s="3"/>
      <c r="D363" s="3">
        <v>5.0929709988786299E-2</v>
      </c>
      <c r="E363" s="3">
        <v>5.0929709988786299E-2</v>
      </c>
      <c r="G363">
        <v>4</v>
      </c>
      <c r="H363">
        <f>G363*0.1</f>
        <v>0.4</v>
      </c>
      <c r="J363" s="36">
        <v>73</v>
      </c>
      <c r="K363" s="43">
        <v>38.649324</v>
      </c>
      <c r="L363" s="7" t="s">
        <v>14</v>
      </c>
      <c r="M363" s="37">
        <f t="shared" si="976"/>
        <v>0.12732427497196575</v>
      </c>
      <c r="N363" s="40">
        <f t="shared" si="977"/>
        <v>4.9209971564565951</v>
      </c>
      <c r="O363" s="87">
        <v>6.8722339297276711E-2</v>
      </c>
      <c r="P363" s="34">
        <v>0.3</v>
      </c>
      <c r="Q363" s="41">
        <f t="shared" si="978"/>
        <v>8.9126992480376019E-2</v>
      </c>
      <c r="R363" s="41">
        <f t="shared" si="979"/>
        <v>4.8105637508093692E-2</v>
      </c>
      <c r="S363" s="41">
        <f t="shared" si="996"/>
        <v>3.8197282491589719E-2</v>
      </c>
      <c r="T363" s="41">
        <f t="shared" si="997"/>
        <v>1.4762991469369784</v>
      </c>
      <c r="V363" s="11">
        <f t="shared" si="1045"/>
        <v>0</v>
      </c>
      <c r="W363" s="11">
        <f t="shared" si="1045"/>
        <v>0</v>
      </c>
      <c r="X363" s="11">
        <f t="shared" si="1045"/>
        <v>0.12732427497196575</v>
      </c>
      <c r="Y363" s="11">
        <f t="shared" si="980"/>
        <v>0.12732427497196575</v>
      </c>
      <c r="Z363" s="11">
        <f t="shared" si="1046"/>
        <v>4.9209971564565951</v>
      </c>
      <c r="AD363" s="34">
        <v>0.3</v>
      </c>
      <c r="AE363" s="35">
        <f t="shared" si="999"/>
        <v>0</v>
      </c>
      <c r="AF363" s="35">
        <f t="shared" si="1000"/>
        <v>0</v>
      </c>
      <c r="AG363" s="35">
        <f t="shared" si="1001"/>
        <v>1.4762991469369784</v>
      </c>
      <c r="AH363" s="11">
        <f t="shared" si="1002"/>
        <v>1.4762991469369784</v>
      </c>
    </row>
    <row r="364" spans="1:34" x14ac:dyDescent="0.3">
      <c r="A364" s="7" t="s">
        <v>12</v>
      </c>
      <c r="B364" s="3">
        <v>0.44403631474574934</v>
      </c>
      <c r="C364" s="3"/>
      <c r="D364" s="3">
        <v>2.0747211929135023</v>
      </c>
      <c r="E364" s="3">
        <v>2.5187575076592514</v>
      </c>
      <c r="G364">
        <v>4</v>
      </c>
      <c r="H364">
        <f>G364*0.1</f>
        <v>0.4</v>
      </c>
      <c r="J364" s="36">
        <v>73</v>
      </c>
      <c r="K364" s="43">
        <v>38.649324</v>
      </c>
      <c r="L364" s="7" t="s">
        <v>12</v>
      </c>
      <c r="M364" s="37">
        <f t="shared" si="976"/>
        <v>6.296893769148129</v>
      </c>
      <c r="N364" s="40">
        <f t="shared" si="977"/>
        <v>243.37068747738724</v>
      </c>
      <c r="O364" s="87">
        <v>1.9487691929299178</v>
      </c>
      <c r="P364" s="34">
        <v>0.3</v>
      </c>
      <c r="Q364" s="41">
        <f t="shared" si="978"/>
        <v>4.4078256384036898</v>
      </c>
      <c r="R364" s="41">
        <f t="shared" si="979"/>
        <v>1.3641384350509425</v>
      </c>
      <c r="S364" s="41">
        <f t="shared" si="996"/>
        <v>1.8890681307444386</v>
      </c>
      <c r="T364" s="41">
        <f t="shared" si="997"/>
        <v>73.011206243216165</v>
      </c>
      <c r="V364" s="11">
        <f t="shared" si="1045"/>
        <v>1.1100907868643732</v>
      </c>
      <c r="W364" s="11">
        <f t="shared" si="1045"/>
        <v>0</v>
      </c>
      <c r="X364" s="11">
        <f t="shared" si="1045"/>
        <v>5.1868029822837558</v>
      </c>
      <c r="Y364" s="11">
        <f t="shared" si="980"/>
        <v>6.296893769148129</v>
      </c>
      <c r="Z364" s="11">
        <f t="shared" si="1046"/>
        <v>243.37068747738724</v>
      </c>
      <c r="AD364" s="34">
        <v>0.3</v>
      </c>
      <c r="AE364" s="35">
        <f t="shared" si="999"/>
        <v>12.871277547280831</v>
      </c>
      <c r="AF364" s="35">
        <f t="shared" si="1000"/>
        <v>0</v>
      </c>
      <c r="AG364" s="35">
        <f t="shared" si="1001"/>
        <v>60.139928695935339</v>
      </c>
      <c r="AH364" s="11">
        <f t="shared" si="1002"/>
        <v>73.011206243216165</v>
      </c>
    </row>
    <row r="365" spans="1:34" x14ac:dyDescent="0.3">
      <c r="A365" s="6" t="s">
        <v>23</v>
      </c>
      <c r="B365" s="3">
        <v>54.166683415636626</v>
      </c>
      <c r="C365" s="3">
        <v>4.9721825430612823</v>
      </c>
      <c r="D365" s="3">
        <v>134.20960628490769</v>
      </c>
      <c r="E365" s="3">
        <v>193.34847224360553</v>
      </c>
      <c r="M365" s="54">
        <f>SUM(M360:M364)</f>
        <v>11.541191259422988</v>
      </c>
      <c r="N365" s="54">
        <f t="shared" ref="N365:T365" si="1047">SUM(N360:N364)</f>
        <v>446.05924033140712</v>
      </c>
      <c r="O365" s="89">
        <f t="shared" si="1047"/>
        <v>3.44102570338507</v>
      </c>
      <c r="P365" s="54"/>
      <c r="Q365" s="54">
        <f t="shared" si="1047"/>
        <v>8.0788338815960898</v>
      </c>
      <c r="R365" s="54">
        <f t="shared" si="1047"/>
        <v>2.4087179923695485</v>
      </c>
      <c r="S365" s="54">
        <f t="shared" si="1047"/>
        <v>3.4623573778268963</v>
      </c>
      <c r="T365" s="54">
        <f t="shared" si="1047"/>
        <v>133.81777209942214</v>
      </c>
      <c r="AE365" s="35"/>
      <c r="AF365" s="35"/>
      <c r="AG365" s="35"/>
    </row>
    <row r="366" spans="1:34" x14ac:dyDescent="0.3">
      <c r="T366" s="39">
        <f>T365+T359+T353+T347+T341+T335+T329+T323+T317+T311+T305+T299+T293+T287+T281+T275+T269+T263+T257+T251+T245+T239+T233+T227+T221+T215+T209+T203+T197+T191+T185+T179+T172+T166+T159+T152+T145+T138+T133+T126+T119+T113+T106+T99+T92+T86+T81+T76+T69+T64+T59+T53+T46+T41+T36+T30+T26+T20+T15+T10</f>
        <v>5753.7646209803879</v>
      </c>
      <c r="AE366" s="35"/>
      <c r="AF366" s="35"/>
      <c r="AG366" s="35"/>
    </row>
    <row r="367" spans="1:34" x14ac:dyDescent="0.3">
      <c r="T367" s="28">
        <f>T366/5</f>
        <v>1150.7529241960776</v>
      </c>
      <c r="AE367" s="35"/>
      <c r="AF367" s="35"/>
      <c r="AG367" s="35"/>
    </row>
    <row r="368" spans="1:34" x14ac:dyDescent="0.3">
      <c r="AE368" s="35"/>
      <c r="AF368" s="35"/>
      <c r="AG368" s="35"/>
    </row>
    <row r="369" spans="31:33" x14ac:dyDescent="0.3">
      <c r="AE369" s="35"/>
      <c r="AF369" s="35"/>
      <c r="AG369" s="35"/>
    </row>
    <row r="370" spans="31:33" x14ac:dyDescent="0.3">
      <c r="AE370" s="35"/>
      <c r="AF370" s="35"/>
      <c r="AG370" s="35"/>
    </row>
    <row r="371" spans="31:33" x14ac:dyDescent="0.3">
      <c r="AE371" s="35"/>
      <c r="AF371" s="35"/>
      <c r="AG371" s="35"/>
    </row>
    <row r="372" spans="31:33" x14ac:dyDescent="0.3">
      <c r="AE372" s="35"/>
      <c r="AF372" s="35"/>
      <c r="AG372" s="35"/>
    </row>
    <row r="373" spans="31:33" x14ac:dyDescent="0.3">
      <c r="AE373" s="35"/>
      <c r="AF373" s="35"/>
      <c r="AG373" s="35"/>
    </row>
    <row r="374" spans="31:33" x14ac:dyDescent="0.3">
      <c r="AE374" s="35"/>
      <c r="AF374" s="35"/>
      <c r="AG374" s="35"/>
    </row>
    <row r="375" spans="31:33" x14ac:dyDescent="0.3">
      <c r="AE375" s="35"/>
      <c r="AF375" s="35"/>
      <c r="AG375" s="35"/>
    </row>
    <row r="376" spans="31:33" x14ac:dyDescent="0.3">
      <c r="AE376" s="35"/>
      <c r="AF376" s="35"/>
      <c r="AG376" s="35"/>
    </row>
    <row r="377" spans="31:33" x14ac:dyDescent="0.3">
      <c r="AE377" s="35"/>
      <c r="AF377" s="35"/>
      <c r="AG377" s="35"/>
    </row>
    <row r="378" spans="31:33" x14ac:dyDescent="0.3">
      <c r="AE378" s="35"/>
      <c r="AF378" s="35"/>
      <c r="AG378" s="35"/>
    </row>
    <row r="379" spans="31:33" x14ac:dyDescent="0.3">
      <c r="AE379" s="35"/>
      <c r="AF379" s="35"/>
      <c r="AG379" s="35"/>
    </row>
  </sheetData>
  <mergeCells count="7">
    <mergeCell ref="Q4:R4"/>
    <mergeCell ref="S4:T4"/>
    <mergeCell ref="J4:J5"/>
    <mergeCell ref="K4:K5"/>
    <mergeCell ref="L4:L5"/>
    <mergeCell ref="M4:O4"/>
    <mergeCell ref="P4:P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U43"/>
  <sheetViews>
    <sheetView topLeftCell="A22" workbookViewId="0">
      <selection activeCell="D34" sqref="D34"/>
    </sheetView>
  </sheetViews>
  <sheetFormatPr defaultColWidth="11.5546875" defaultRowHeight="14.4" x14ac:dyDescent="0.3"/>
  <cols>
    <col min="1" max="1" width="16.5546875" bestFit="1" customWidth="1"/>
    <col min="2" max="2" width="13.44140625" customWidth="1"/>
    <col min="3" max="3" width="16.6640625" customWidth="1"/>
    <col min="4" max="4" width="13.88671875" bestFit="1" customWidth="1"/>
    <col min="5" max="5" width="25.6640625" customWidth="1"/>
    <col min="6" max="6" width="31.5546875" bestFit="1" customWidth="1"/>
    <col min="7" max="7" width="26" bestFit="1" customWidth="1"/>
    <col min="8" max="8" width="28.33203125" bestFit="1" customWidth="1"/>
  </cols>
  <sheetData>
    <row r="3" spans="1:21" x14ac:dyDescent="0.3">
      <c r="A3" s="5" t="s">
        <v>22</v>
      </c>
      <c r="B3" t="s">
        <v>101</v>
      </c>
      <c r="C3" t="s">
        <v>65</v>
      </c>
      <c r="D3" t="s">
        <v>124</v>
      </c>
      <c r="E3" t="s">
        <v>125</v>
      </c>
      <c r="F3" t="s">
        <v>126</v>
      </c>
      <c r="G3" t="s">
        <v>127</v>
      </c>
      <c r="H3" t="s">
        <v>70</v>
      </c>
    </row>
    <row r="4" spans="1:21" x14ac:dyDescent="0.3">
      <c r="A4" s="6" t="s">
        <v>15</v>
      </c>
      <c r="B4" s="3">
        <v>47.882744549118627</v>
      </c>
      <c r="C4" s="3">
        <v>1057.3706942906017</v>
      </c>
      <c r="D4" s="3">
        <v>18.720526223266322</v>
      </c>
      <c r="E4" s="3">
        <v>33.517921184383027</v>
      </c>
      <c r="F4" s="3">
        <v>13.104368356286423</v>
      </c>
      <c r="G4" s="3">
        <v>14.364823364735582</v>
      </c>
      <c r="H4" s="3">
        <v>317.21120828718045</v>
      </c>
      <c r="I4" s="3"/>
      <c r="N4" s="6" t="s">
        <v>15</v>
      </c>
      <c r="O4" s="11">
        <v>47.882744549118627</v>
      </c>
      <c r="P4" s="11">
        <v>1057.3706942906017</v>
      </c>
      <c r="Q4" s="11">
        <v>18.720526223266322</v>
      </c>
      <c r="R4" s="11">
        <v>33.517921184383027</v>
      </c>
      <c r="S4" s="11">
        <v>13.104368356286423</v>
      </c>
      <c r="T4" s="11">
        <v>14.364823364735582</v>
      </c>
      <c r="U4" s="11">
        <v>317.21120828718045</v>
      </c>
    </row>
    <row r="5" spans="1:21" x14ac:dyDescent="0.3">
      <c r="A5" s="6" t="s">
        <v>21</v>
      </c>
      <c r="B5" s="3">
        <v>0.38626027499148391</v>
      </c>
      <c r="C5" s="3">
        <v>9.5169724605214761</v>
      </c>
      <c r="D5" s="3">
        <v>0.20848113748041192</v>
      </c>
      <c r="E5" s="3">
        <v>0.27038219249403872</v>
      </c>
      <c r="F5" s="3">
        <v>0.14593679623628833</v>
      </c>
      <c r="G5" s="3">
        <v>0.11587808249744519</v>
      </c>
      <c r="H5" s="3">
        <v>2.8550917381564425</v>
      </c>
      <c r="I5" s="3"/>
      <c r="N5" s="6" t="s">
        <v>21</v>
      </c>
      <c r="O5" s="11">
        <v>0.38626027499148391</v>
      </c>
      <c r="P5" s="11">
        <v>9.5169724605214761</v>
      </c>
      <c r="Q5" s="11">
        <v>0.20848113748041192</v>
      </c>
      <c r="R5" s="11">
        <v>0.27038219249403872</v>
      </c>
      <c r="S5" s="11">
        <v>0.14593679623628833</v>
      </c>
      <c r="T5" s="11">
        <v>0.11587808249744519</v>
      </c>
      <c r="U5" s="11">
        <v>2.8550917381564425</v>
      </c>
    </row>
    <row r="6" spans="1:21" x14ac:dyDescent="0.3">
      <c r="A6" s="6" t="s">
        <v>18</v>
      </c>
      <c r="B6" s="3">
        <v>169.15664865322597</v>
      </c>
      <c r="C6" s="3">
        <v>5086.8056127195705</v>
      </c>
      <c r="D6" s="3">
        <v>59.340314111532756</v>
      </c>
      <c r="E6" s="3">
        <v>118.40965405725819</v>
      </c>
      <c r="F6" s="3">
        <v>41.538219878072915</v>
      </c>
      <c r="G6" s="3">
        <v>50.746994595967806</v>
      </c>
      <c r="H6" s="3">
        <v>1526.0416272966479</v>
      </c>
      <c r="I6" s="3"/>
      <c r="N6" s="6" t="s">
        <v>18</v>
      </c>
      <c r="O6" s="11">
        <v>169.15664865322597</v>
      </c>
      <c r="P6" s="11">
        <v>5086.8056127195705</v>
      </c>
      <c r="Q6" s="11">
        <v>59.340314111532756</v>
      </c>
      <c r="R6" s="11">
        <v>118.40965405725819</v>
      </c>
      <c r="S6" s="11">
        <v>41.538219878072915</v>
      </c>
      <c r="T6" s="11">
        <v>50.746994595967806</v>
      </c>
      <c r="U6" s="11">
        <v>1526.0416272966479</v>
      </c>
    </row>
    <row r="7" spans="1:21" x14ac:dyDescent="0.3">
      <c r="A7" s="6" t="s">
        <v>16</v>
      </c>
      <c r="B7" s="3">
        <v>175.72727486092901</v>
      </c>
      <c r="C7" s="3">
        <v>3815.8599224066452</v>
      </c>
      <c r="D7" s="3">
        <v>30.122473935552762</v>
      </c>
      <c r="E7" s="3">
        <v>123.00909240265032</v>
      </c>
      <c r="F7" s="3">
        <v>21.085731754886936</v>
      </c>
      <c r="G7" s="3">
        <v>52.718182458278697</v>
      </c>
      <c r="H7" s="3">
        <v>1144.7579453197682</v>
      </c>
      <c r="I7" s="3"/>
      <c r="N7" s="6" t="s">
        <v>16</v>
      </c>
      <c r="O7" s="11">
        <v>175.72727486092901</v>
      </c>
      <c r="P7" s="11">
        <v>3815.8599224066452</v>
      </c>
      <c r="Q7" s="11">
        <v>30.122473935552762</v>
      </c>
      <c r="R7" s="11">
        <v>123.00909240265032</v>
      </c>
      <c r="S7" s="11">
        <v>21.085731754886936</v>
      </c>
      <c r="T7" s="11">
        <v>52.718182458278697</v>
      </c>
      <c r="U7" s="11">
        <v>1144.7579453197682</v>
      </c>
    </row>
    <row r="8" spans="1:21" x14ac:dyDescent="0.3">
      <c r="A8" s="6" t="s">
        <v>20</v>
      </c>
      <c r="B8" s="3">
        <v>0.13582424524946188</v>
      </c>
      <c r="C8" s="3">
        <v>4.1267940271468229</v>
      </c>
      <c r="D8" s="3">
        <v>4.7451139038595824E-2</v>
      </c>
      <c r="E8" s="3">
        <v>9.5076971674623298E-2</v>
      </c>
      <c r="F8" s="3">
        <v>3.3215797327017071E-2</v>
      </c>
      <c r="G8" s="3">
        <v>4.0747273574838566E-2</v>
      </c>
      <c r="H8" s="3">
        <v>1.2380382081440469</v>
      </c>
      <c r="I8" s="3"/>
      <c r="N8" s="6" t="s">
        <v>20</v>
      </c>
      <c r="O8" s="11">
        <v>0.13582424524946188</v>
      </c>
      <c r="P8" s="11">
        <v>4.1267940271468229</v>
      </c>
      <c r="Q8" s="11">
        <v>4.7451139038595824E-2</v>
      </c>
      <c r="R8" s="11">
        <v>9.5076971674623298E-2</v>
      </c>
      <c r="S8" s="11">
        <v>3.3215797327017071E-2</v>
      </c>
      <c r="T8" s="11">
        <v>4.0747273574838566E-2</v>
      </c>
      <c r="U8" s="11">
        <v>1.2380382081440469</v>
      </c>
    </row>
    <row r="9" spans="1:21" x14ac:dyDescent="0.3">
      <c r="A9" s="6" t="s">
        <v>14</v>
      </c>
      <c r="B9" s="3">
        <v>9.4201216644635153</v>
      </c>
      <c r="C9" s="3">
        <v>238.70305589573888</v>
      </c>
      <c r="D9" s="3">
        <v>5.0387499672107383</v>
      </c>
      <c r="E9" s="3">
        <v>6.5940851651244614</v>
      </c>
      <c r="F9" s="3">
        <v>3.5271249770475155</v>
      </c>
      <c r="G9" s="3">
        <v>2.8260364993390525</v>
      </c>
      <c r="H9" s="3">
        <v>71.610916768721651</v>
      </c>
      <c r="I9" s="3"/>
      <c r="N9" s="6" t="s">
        <v>14</v>
      </c>
      <c r="O9" s="11">
        <v>9.4201216644635153</v>
      </c>
      <c r="P9" s="11">
        <v>238.70305589573888</v>
      </c>
      <c r="Q9" s="11">
        <v>5.0387499672107383</v>
      </c>
      <c r="R9" s="11">
        <v>6.5940851651244614</v>
      </c>
      <c r="S9" s="11">
        <v>3.5271249770475155</v>
      </c>
      <c r="T9" s="11">
        <v>2.8260364993390525</v>
      </c>
      <c r="U9" s="11">
        <v>71.610916768721651</v>
      </c>
    </row>
    <row r="10" spans="1:21" x14ac:dyDescent="0.3">
      <c r="A10" s="6" t="s">
        <v>12</v>
      </c>
      <c r="B10" s="3">
        <v>381.13336142093959</v>
      </c>
      <c r="C10" s="3">
        <v>8966.8328044807567</v>
      </c>
      <c r="D10" s="3">
        <v>136.77704340577495</v>
      </c>
      <c r="E10" s="3">
        <v>266.79335299465765</v>
      </c>
      <c r="F10" s="3">
        <v>95.743930384042471</v>
      </c>
      <c r="G10" s="3">
        <v>114.34000842628186</v>
      </c>
      <c r="H10" s="3">
        <v>2690.0497933617712</v>
      </c>
      <c r="I10" s="3"/>
      <c r="N10" s="6" t="s">
        <v>12</v>
      </c>
      <c r="O10" s="11">
        <v>381.13336142093959</v>
      </c>
      <c r="P10" s="11">
        <v>8966.8328044807567</v>
      </c>
      <c r="Q10" s="11">
        <v>136.77704340577495</v>
      </c>
      <c r="R10" s="11">
        <v>266.79335299465765</v>
      </c>
      <c r="S10" s="11">
        <v>95.743930384042471</v>
      </c>
      <c r="T10" s="11">
        <v>114.34000842628186</v>
      </c>
      <c r="U10" s="11">
        <v>2690.0497933617712</v>
      </c>
    </row>
    <row r="11" spans="1:21" x14ac:dyDescent="0.3">
      <c r="A11" s="6" t="s">
        <v>23</v>
      </c>
      <c r="B11" s="3">
        <v>783.84223566891774</v>
      </c>
      <c r="C11" s="3">
        <v>19179.215856280982</v>
      </c>
      <c r="D11" s="3">
        <v>250.25503991985653</v>
      </c>
      <c r="E11" s="3">
        <v>548.68956496824239</v>
      </c>
      <c r="F11" s="3">
        <v>175.17852794389958</v>
      </c>
      <c r="G11" s="3">
        <v>235.15267070067529</v>
      </c>
      <c r="H11" s="3">
        <v>5753.7646209803897</v>
      </c>
    </row>
    <row r="13" spans="1:21" x14ac:dyDescent="0.3">
      <c r="C13">
        <f>GETPIVOTDATA("Suma de er totales",$A$3)-GETPIVOTDATA("Suma de POS M3 VTA por UMM",$A$3)</f>
        <v>13425.451235300592</v>
      </c>
    </row>
    <row r="21" spans="1:3" x14ac:dyDescent="0.3">
      <c r="A21" s="5" t="s">
        <v>22</v>
      </c>
      <c r="B21" s="5" t="s">
        <v>65</v>
      </c>
      <c r="C21" t="s">
        <v>70</v>
      </c>
    </row>
    <row r="22" spans="1:3" x14ac:dyDescent="0.3">
      <c r="A22" s="6" t="s">
        <v>15</v>
      </c>
      <c r="B22" s="3">
        <v>1057.3706942906017</v>
      </c>
      <c r="C22" s="3">
        <v>317.21120828718045</v>
      </c>
    </row>
    <row r="23" spans="1:3" x14ac:dyDescent="0.3">
      <c r="A23" s="6" t="s">
        <v>21</v>
      </c>
      <c r="B23" s="3">
        <v>9.5169724605214761</v>
      </c>
      <c r="C23" s="3">
        <v>2.8550917381564425</v>
      </c>
    </row>
    <row r="24" spans="1:3" x14ac:dyDescent="0.3">
      <c r="A24" s="6" t="s">
        <v>18</v>
      </c>
      <c r="B24" s="3">
        <v>5086.8056127195705</v>
      </c>
      <c r="C24" s="3">
        <v>1526.0416272966479</v>
      </c>
    </row>
    <row r="25" spans="1:3" x14ac:dyDescent="0.3">
      <c r="A25" s="6" t="s">
        <v>16</v>
      </c>
      <c r="B25" s="3">
        <v>3815.8599224066452</v>
      </c>
      <c r="C25" s="3">
        <v>1144.7579453197682</v>
      </c>
    </row>
    <row r="26" spans="1:3" x14ac:dyDescent="0.3">
      <c r="A26" s="6" t="s">
        <v>20</v>
      </c>
      <c r="B26" s="3">
        <v>4.1267940271468229</v>
      </c>
      <c r="C26" s="3">
        <v>1.2380382081440469</v>
      </c>
    </row>
    <row r="27" spans="1:3" x14ac:dyDescent="0.3">
      <c r="A27" s="6" t="s">
        <v>14</v>
      </c>
      <c r="B27" s="3">
        <v>238.70305589573888</v>
      </c>
      <c r="C27" s="3">
        <v>71.610916768721651</v>
      </c>
    </row>
    <row r="28" spans="1:3" x14ac:dyDescent="0.3">
      <c r="A28" s="6" t="s">
        <v>12</v>
      </c>
      <c r="B28" s="3">
        <v>8966.8328044807567</v>
      </c>
      <c r="C28" s="3">
        <v>2690.0497933617712</v>
      </c>
    </row>
    <row r="29" spans="1:3" x14ac:dyDescent="0.3">
      <c r="A29" s="6" t="s">
        <v>23</v>
      </c>
      <c r="B29" s="3">
        <v>19179.215856280982</v>
      </c>
      <c r="C29" s="3">
        <v>5753.7646209803897</v>
      </c>
    </row>
    <row r="31" spans="1:3" x14ac:dyDescent="0.3">
      <c r="C31">
        <f>GETPIVOTDATA("Suma de er totales",$A$3)-GETPIVOTDATA("Suma de POS M3 VTA por UMM",$A$3)</f>
        <v>13425.451235300592</v>
      </c>
    </row>
    <row r="33" spans="1:4" x14ac:dyDescent="0.3">
      <c r="A33" s="6" t="s">
        <v>15</v>
      </c>
      <c r="B33" s="11">
        <v>1057.3706942906017</v>
      </c>
      <c r="C33" s="11">
        <v>317.21120828718045</v>
      </c>
      <c r="D33" s="11">
        <f>B33-C33</f>
        <v>740.15948600342131</v>
      </c>
    </row>
    <row r="34" spans="1:4" x14ac:dyDescent="0.3">
      <c r="A34" s="6" t="s">
        <v>21</v>
      </c>
      <c r="B34" s="11">
        <v>9.5169724605214761</v>
      </c>
      <c r="C34" s="11">
        <v>2.8550917381564425</v>
      </c>
      <c r="D34" s="11">
        <f t="shared" ref="D34:D41" si="0">B34-C34</f>
        <v>6.6618807223650336</v>
      </c>
    </row>
    <row r="35" spans="1:4" x14ac:dyDescent="0.3">
      <c r="A35" s="6"/>
      <c r="B35" s="11">
        <f>SUM(B33:B34)</f>
        <v>1066.8876667511231</v>
      </c>
      <c r="C35" s="11">
        <f>SUM(C33:C34)</f>
        <v>320.06630002533689</v>
      </c>
      <c r="D35" s="11">
        <f>SUM(D33:D34)</f>
        <v>746.82136672578633</v>
      </c>
    </row>
    <row r="36" spans="1:4" x14ac:dyDescent="0.3">
      <c r="A36" s="6" t="s">
        <v>18</v>
      </c>
      <c r="B36" s="11">
        <v>5086.8056127195705</v>
      </c>
      <c r="C36" s="11">
        <v>1526.0416272966479</v>
      </c>
      <c r="D36" s="11">
        <f t="shared" si="0"/>
        <v>3560.7639854229228</v>
      </c>
    </row>
    <row r="37" spans="1:4" x14ac:dyDescent="0.3">
      <c r="A37" s="6" t="s">
        <v>16</v>
      </c>
      <c r="B37" s="11">
        <v>3815.8599224066452</v>
      </c>
      <c r="C37" s="11">
        <v>1144.7579453197682</v>
      </c>
      <c r="D37" s="11">
        <f t="shared" si="0"/>
        <v>2671.101977086877</v>
      </c>
    </row>
    <row r="38" spans="1:4" x14ac:dyDescent="0.3">
      <c r="A38" s="6" t="s">
        <v>20</v>
      </c>
      <c r="B38" s="11">
        <v>4.1267940271468229</v>
      </c>
      <c r="C38" s="11">
        <v>1.2380382081440469</v>
      </c>
      <c r="D38" s="11">
        <f t="shared" si="0"/>
        <v>2.888755819002776</v>
      </c>
    </row>
    <row r="39" spans="1:4" x14ac:dyDescent="0.3">
      <c r="A39" s="6"/>
      <c r="B39" s="11">
        <f>SUM(B36:B38)</f>
        <v>8906.7923291533625</v>
      </c>
      <c r="C39" s="11">
        <f>SUM(C36:C38)</f>
        <v>2672.0376108245605</v>
      </c>
      <c r="D39" s="11">
        <f>SUM(D36:D38)</f>
        <v>6234.7547183288025</v>
      </c>
    </row>
    <row r="40" spans="1:4" x14ac:dyDescent="0.3">
      <c r="A40" s="6" t="s">
        <v>14</v>
      </c>
      <c r="B40" s="11">
        <v>238.70305589573888</v>
      </c>
      <c r="C40" s="11">
        <v>71.610916768721651</v>
      </c>
      <c r="D40" s="11">
        <f t="shared" si="0"/>
        <v>167.09213912701722</v>
      </c>
    </row>
    <row r="41" spans="1:4" x14ac:dyDescent="0.3">
      <c r="A41" s="6" t="s">
        <v>12</v>
      </c>
      <c r="B41" s="11">
        <v>8966.8328044807567</v>
      </c>
      <c r="C41" s="11">
        <v>2690.0497933617712</v>
      </c>
      <c r="D41" s="11">
        <f t="shared" si="0"/>
        <v>6276.7830111189851</v>
      </c>
    </row>
    <row r="42" spans="1:4" x14ac:dyDescent="0.3">
      <c r="A42" s="29"/>
      <c r="B42" s="65">
        <f>SUM(B40:B41)</f>
        <v>9205.5358603764962</v>
      </c>
      <c r="C42" s="65">
        <f>SUM(C40:C41)</f>
        <v>2761.660710130493</v>
      </c>
      <c r="D42" s="11">
        <f>SUM(D40:D41)</f>
        <v>6443.8751502460027</v>
      </c>
    </row>
    <row r="43" spans="1:4" x14ac:dyDescent="0.3">
      <c r="B43" s="11">
        <f>B35+B39+B42</f>
        <v>19179.215856280982</v>
      </c>
      <c r="C43" s="11">
        <f t="shared" ref="C43:D43" si="1">C35+C39+C42</f>
        <v>5753.7646209803897</v>
      </c>
      <c r="D43" s="11">
        <f t="shared" si="1"/>
        <v>13425.451235300592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Q304"/>
  <sheetViews>
    <sheetView workbookViewId="0">
      <selection activeCell="B21" sqref="B21"/>
    </sheetView>
  </sheetViews>
  <sheetFormatPr defaultColWidth="11.5546875" defaultRowHeight="14.4" x14ac:dyDescent="0.3"/>
  <cols>
    <col min="2" max="2" width="15.44140625" bestFit="1" customWidth="1"/>
    <col min="6" max="6" width="6.109375" customWidth="1"/>
    <col min="16" max="16" width="13.21875" bestFit="1" customWidth="1"/>
  </cols>
  <sheetData>
    <row r="1" spans="2:17" ht="14.4" customHeight="1" x14ac:dyDescent="0.3">
      <c r="C1">
        <v>1</v>
      </c>
    </row>
    <row r="2" spans="2:17" ht="37.799999999999997" x14ac:dyDescent="0.3">
      <c r="B2" t="str">
        <f>'CUADRO 3 NOM'!L4</f>
        <v>Especie</v>
      </c>
      <c r="C2" t="str">
        <f>'CUADRO 3 NOM'!M5</f>
        <v>er/ha</v>
      </c>
      <c r="D2" t="str">
        <f>'CUADRO 3 NOM'!N5</f>
        <v>er totales</v>
      </c>
      <c r="E2" t="str">
        <f>'CUADRO 3 NOM'!O5</f>
        <v>ab/ha</v>
      </c>
      <c r="F2" t="str">
        <f>'CUADRO 3 NOM'!P4</f>
        <v>IC</v>
      </c>
      <c r="G2" s="48" t="s">
        <v>68</v>
      </c>
      <c r="H2" s="49" t="s">
        <v>69</v>
      </c>
      <c r="I2" s="49" t="s">
        <v>66</v>
      </c>
      <c r="J2" s="48" t="s">
        <v>67</v>
      </c>
      <c r="K2">
        <f>'CUADRO 3 NOM'!U5</f>
        <v>0</v>
      </c>
      <c r="L2" t="str">
        <f>'CUADRO 3 NOM'!V5</f>
        <v>20a25</v>
      </c>
      <c r="M2" t="str">
        <f>'CUADRO 3 NOM'!W5</f>
        <v>30a40</v>
      </c>
      <c r="N2" t="str">
        <f>'CUADRO 3 NOM'!X5</f>
        <v>5a15</v>
      </c>
      <c r="O2" t="str">
        <f>'CUADRO 3 NOM'!Y5</f>
        <v>Total</v>
      </c>
      <c r="P2" t="str">
        <f>'CUADRO 3 NOM'!Z5</f>
        <v>ER/TOTALES M</v>
      </c>
      <c r="Q2" t="str">
        <f>'CUADRO 3 NOM'!AA5</f>
        <v>ICA</v>
      </c>
    </row>
    <row r="3" spans="2:17" x14ac:dyDescent="0.3">
      <c r="B3" t="str">
        <f>'CUADRO 3 NOM'!L6</f>
        <v>Juniperus sp</v>
      </c>
      <c r="C3">
        <f>'CUADRO 3 NOM'!M6</f>
        <v>0.91893624933287765</v>
      </c>
      <c r="D3">
        <f>'CUADRO 3 NOM'!N6</f>
        <v>41.934223116693161</v>
      </c>
      <c r="E3">
        <f>'CUADRO 3 NOM'!O6</f>
        <v>0.40251655874119219</v>
      </c>
      <c r="F3" s="34">
        <v>0.3</v>
      </c>
      <c r="G3">
        <f>'CUADRO 3 NOM'!Q6</f>
        <v>0.64325537453301429</v>
      </c>
      <c r="H3">
        <f>'CUADRO 3 NOM'!R6</f>
        <v>0.28176159111883453</v>
      </c>
      <c r="I3">
        <f>'CUADRO 3 NOM'!S6</f>
        <v>0.27568087479986331</v>
      </c>
      <c r="J3">
        <f>'CUADRO 3 NOM'!T6</f>
        <v>12.580266935007948</v>
      </c>
      <c r="K3">
        <f>D3-J3</f>
        <v>29.353956181685213</v>
      </c>
      <c r="L3">
        <f>'CUADRO 3 NOM'!V6</f>
        <v>0</v>
      </c>
      <c r="M3">
        <f>'CUADRO 3 NOM'!W6</f>
        <v>0.51667295549896441</v>
      </c>
      <c r="N3">
        <f>'CUADRO 3 NOM'!X6</f>
        <v>0.40226329383391324</v>
      </c>
      <c r="O3">
        <f>'CUADRO 3 NOM'!Y6</f>
        <v>0.91893624933287765</v>
      </c>
      <c r="P3">
        <f>'CUADRO 3 NOM'!Z6</f>
        <v>41.934223116693161</v>
      </c>
      <c r="Q3">
        <f>'CUADRO 3 NOM'!AA6</f>
        <v>0</v>
      </c>
    </row>
    <row r="4" spans="2:17" x14ac:dyDescent="0.3">
      <c r="B4" t="str">
        <f>'CUADRO 3 NOM'!L7</f>
        <v>Pinus cembroides</v>
      </c>
      <c r="C4">
        <f>'CUADRO 3 NOM'!M7</f>
        <v>4.5950587997699719</v>
      </c>
      <c r="D4">
        <f>'CUADRO 3 NOM'!N7</f>
        <v>209.68834463083383</v>
      </c>
      <c r="E4">
        <f>'CUADRO 3 NOM'!O7</f>
        <v>1.7426021750380851</v>
      </c>
      <c r="F4" s="34">
        <v>0.3</v>
      </c>
      <c r="G4">
        <f>'CUADRO 3 NOM'!Q7</f>
        <v>3.2165411598389801</v>
      </c>
      <c r="H4">
        <f>'CUADRO 3 NOM'!R7</f>
        <v>1.2198215225266595</v>
      </c>
      <c r="I4">
        <f>'CUADRO 3 NOM'!S7</f>
        <v>1.3785176399309915</v>
      </c>
      <c r="J4">
        <f>'CUADRO 3 NOM'!T7</f>
        <v>62.906446870026912</v>
      </c>
      <c r="K4">
        <f>'CUADRO 3 NOM'!U7</f>
        <v>0</v>
      </c>
      <c r="L4">
        <f>'CUADRO 3 NOM'!V7</f>
        <v>0.2435176780573905</v>
      </c>
      <c r="M4">
        <f>'CUADRO 3 NOM'!W7</f>
        <v>0</v>
      </c>
      <c r="N4">
        <f>'CUADRO 3 NOM'!X7</f>
        <v>4.3515411217125815</v>
      </c>
      <c r="O4">
        <f>'CUADRO 3 NOM'!Y7</f>
        <v>4.5950587997699719</v>
      </c>
      <c r="P4">
        <f>'CUADRO 3 NOM'!Z7</f>
        <v>209.68834463083383</v>
      </c>
      <c r="Q4">
        <f>'CUADRO 3 NOM'!AA7</f>
        <v>0</v>
      </c>
    </row>
    <row r="5" spans="2:17" x14ac:dyDescent="0.3">
      <c r="B5" t="str">
        <f>'CUADRO 3 NOM'!L8</f>
        <v>Pinus engelmannii</v>
      </c>
      <c r="C5">
        <f>'CUADRO 3 NOM'!M8</f>
        <v>2.5530264293093388</v>
      </c>
      <c r="D5">
        <f>'CUADRO 3 NOM'!N8</f>
        <v>116.50338093332837</v>
      </c>
      <c r="E5">
        <f>'CUADRO 3 NOM'!O8</f>
        <v>0.42215151282612801</v>
      </c>
      <c r="F5" s="34">
        <v>0.3</v>
      </c>
      <c r="G5">
        <f>'CUADRO 3 NOM'!Q8</f>
        <v>1.7871185005165371</v>
      </c>
      <c r="H5">
        <f>'CUADRO 3 NOM'!R8</f>
        <v>0.29550605897828958</v>
      </c>
      <c r="I5">
        <f>'CUADRO 3 NOM'!S8</f>
        <v>0.76590792879280156</v>
      </c>
      <c r="J5">
        <f>'CUADRO 3 NOM'!T8</f>
        <v>34.950982877773434</v>
      </c>
      <c r="K5">
        <f>'CUADRO 3 NOM'!U8</f>
        <v>0</v>
      </c>
      <c r="L5">
        <f>'CUADRO 3 NOM'!V8</f>
        <v>0</v>
      </c>
      <c r="M5">
        <f>'CUADRO 3 NOM'!W8</f>
        <v>0</v>
      </c>
      <c r="N5">
        <f>'CUADRO 3 NOM'!X8</f>
        <v>2.5530264293093388</v>
      </c>
      <c r="O5">
        <f>'CUADRO 3 NOM'!Y8</f>
        <v>2.5530264293093388</v>
      </c>
      <c r="P5">
        <f>'CUADRO 3 NOM'!Z8</f>
        <v>116.50338093332837</v>
      </c>
      <c r="Q5">
        <f>'CUADRO 3 NOM'!AA8</f>
        <v>2.2191120177776762</v>
      </c>
    </row>
    <row r="6" spans="2:17" x14ac:dyDescent="0.3">
      <c r="B6" t="str">
        <f>'CUADRO 3 NOM'!L9</f>
        <v>Quercus rugosa</v>
      </c>
      <c r="C6">
        <f>'CUADRO 3 NOM'!M9</f>
        <v>3.9010126994047116</v>
      </c>
      <c r="D6">
        <f>'CUADRO 3 NOM'!N9</f>
        <v>178.01663285853564</v>
      </c>
      <c r="E6">
        <f>'CUADRO 3 NOM'!O9</f>
        <v>1.5217089415825558</v>
      </c>
      <c r="F6" s="34">
        <v>0.3</v>
      </c>
      <c r="G6">
        <f>'CUADRO 3 NOM'!Q9</f>
        <v>2.730708889583298</v>
      </c>
      <c r="H6">
        <f>'CUADRO 3 NOM'!R9</f>
        <v>1.065196259107789</v>
      </c>
      <c r="I6">
        <f>'CUADRO 3 NOM'!S9</f>
        <v>1.1703038098214134</v>
      </c>
      <c r="J6">
        <f>'CUADRO 3 NOM'!T9</f>
        <v>53.404941875104484</v>
      </c>
      <c r="K6">
        <f>'CUADRO 3 NOM'!U9</f>
        <v>0</v>
      </c>
      <c r="L6">
        <f>'CUADRO 3 NOM'!V9</f>
        <v>0.97699120414900642</v>
      </c>
      <c r="M6">
        <f>'CUADRO 3 NOM'!W9</f>
        <v>2.5559055513620081</v>
      </c>
      <c r="N6">
        <f>'CUADRO 3 NOM'!X9</f>
        <v>0.36811594389369678</v>
      </c>
      <c r="O6">
        <f>'CUADRO 3 NOM'!Y9</f>
        <v>3.9010126994047116</v>
      </c>
      <c r="P6">
        <f>'CUADRO 3 NOM'!Z9</f>
        <v>178.01663285853564</v>
      </c>
      <c r="Q6">
        <f>'CUADRO 3 NOM'!AA9</f>
        <v>0</v>
      </c>
    </row>
    <row r="7" spans="2:17" x14ac:dyDescent="0.3">
      <c r="B7" t="str">
        <f>'CUADRO 3 NOM'!L11</f>
        <v>Juniperus sp</v>
      </c>
      <c r="C7">
        <f>'CUADRO 3 NOM'!M11</f>
        <v>0.31527915707343895</v>
      </c>
      <c r="D7">
        <f>'CUADRO 3 NOM'!N11</f>
        <v>9.1620879715518342</v>
      </c>
      <c r="E7">
        <f>'CUADRO 3 NOM'!O11</f>
        <v>0.17016960206944717</v>
      </c>
      <c r="F7" s="34">
        <v>0.3</v>
      </c>
      <c r="G7">
        <f>'CUADRO 3 NOM'!Q11</f>
        <v>0.22069540995140724</v>
      </c>
      <c r="H7">
        <f>'CUADRO 3 NOM'!R11</f>
        <v>0.11911872144861302</v>
      </c>
      <c r="I7">
        <f>'CUADRO 3 NOM'!S11</f>
        <v>9.4583747122031686E-2</v>
      </c>
      <c r="J7">
        <f>'CUADRO 3 NOM'!T11</f>
        <v>2.74862639146555</v>
      </c>
      <c r="K7">
        <f>'CUADRO 3 NOM'!U11</f>
        <v>0</v>
      </c>
      <c r="L7">
        <f>'CUADRO 3 NOM'!V11</f>
        <v>0</v>
      </c>
      <c r="M7">
        <f>'CUADRO 3 NOM'!W11</f>
        <v>0</v>
      </c>
      <c r="N7">
        <f>'CUADRO 3 NOM'!X11</f>
        <v>0.31527915707343895</v>
      </c>
      <c r="O7">
        <f>'CUADRO 3 NOM'!Y11</f>
        <v>0.31527915707343895</v>
      </c>
      <c r="P7">
        <f>'CUADRO 3 NOM'!Z11</f>
        <v>9.1620879715518342</v>
      </c>
      <c r="Q7">
        <f>'CUADRO 3 NOM'!AA11</f>
        <v>0</v>
      </c>
    </row>
    <row r="8" spans="2:17" x14ac:dyDescent="0.3">
      <c r="B8" t="str">
        <f>'CUADRO 3 NOM'!L12</f>
        <v>Pinus cembroides</v>
      </c>
      <c r="C8">
        <f>'CUADRO 3 NOM'!M12</f>
        <v>3.8286820076530699</v>
      </c>
      <c r="D8">
        <f>'CUADRO 3 NOM'!N12</f>
        <v>111.26241802608004</v>
      </c>
      <c r="E8">
        <f>'CUADRO 3 NOM'!O12</f>
        <v>1.5511613727099589</v>
      </c>
      <c r="F8" s="34">
        <v>0.3</v>
      </c>
      <c r="G8">
        <f>'CUADRO 3 NOM'!Q12</f>
        <v>2.6800774053571486</v>
      </c>
      <c r="H8">
        <f>'CUADRO 3 NOM'!R12</f>
        <v>1.0858129608969711</v>
      </c>
      <c r="I8">
        <f>'CUADRO 3 NOM'!S12</f>
        <v>1.1486046022959209</v>
      </c>
      <c r="J8">
        <f>'CUADRO 3 NOM'!T12</f>
        <v>33.378725407824014</v>
      </c>
      <c r="K8">
        <f>'CUADRO 3 NOM'!U12</f>
        <v>0</v>
      </c>
      <c r="L8">
        <f>'CUADRO 3 NOM'!V12</f>
        <v>1.3093755360556525</v>
      </c>
      <c r="M8">
        <f>'CUADRO 3 NOM'!W12</f>
        <v>0</v>
      </c>
      <c r="N8">
        <f>'CUADRO 3 NOM'!X12</f>
        <v>2.5193064715974174</v>
      </c>
      <c r="O8">
        <f>'CUADRO 3 NOM'!Y12</f>
        <v>3.8286820076530699</v>
      </c>
      <c r="P8">
        <f>'CUADRO 3 NOM'!Z12</f>
        <v>111.26241802608004</v>
      </c>
      <c r="Q8">
        <f>'CUADRO 3 NOM'!AA12</f>
        <v>0</v>
      </c>
    </row>
    <row r="9" spans="2:17" x14ac:dyDescent="0.3">
      <c r="B9" t="str">
        <f>'CUADRO 3 NOM'!L13</f>
        <v>Pinus engelmannii</v>
      </c>
      <c r="C9">
        <f>'CUADRO 3 NOM'!M13</f>
        <v>0.6312778120378113</v>
      </c>
      <c r="D9">
        <f>'CUADRO 3 NOM'!N13</f>
        <v>18.345084724493685</v>
      </c>
      <c r="E9">
        <f>'CUADRO 3 NOM'!O13</f>
        <v>0.11126473981463851</v>
      </c>
      <c r="F9" s="34">
        <v>0.3</v>
      </c>
      <c r="G9">
        <f>'CUADRO 3 NOM'!Q13</f>
        <v>0.4418944684264679</v>
      </c>
      <c r="H9">
        <f>'CUADRO 3 NOM'!R13</f>
        <v>7.7885317870246953E-2</v>
      </c>
      <c r="I9">
        <f>'CUADRO 3 NOM'!S13</f>
        <v>0.18938334361134337</v>
      </c>
      <c r="J9">
        <f>'CUADRO 3 NOM'!T13</f>
        <v>5.5035254173481052</v>
      </c>
      <c r="K9">
        <f>'CUADRO 3 NOM'!U13</f>
        <v>0</v>
      </c>
      <c r="L9">
        <f>'CUADRO 3 NOM'!V13</f>
        <v>0</v>
      </c>
      <c r="M9">
        <f>'CUADRO 3 NOM'!W13</f>
        <v>0</v>
      </c>
      <c r="N9">
        <f>'CUADRO 3 NOM'!X13</f>
        <v>0.6312778120378113</v>
      </c>
      <c r="O9">
        <f>'CUADRO 3 NOM'!Y13</f>
        <v>0.6312778120378113</v>
      </c>
      <c r="P9">
        <f>'CUADRO 3 NOM'!Z13</f>
        <v>18.345084724493685</v>
      </c>
      <c r="Q9">
        <f>'CUADRO 3 NOM'!AA13</f>
        <v>1.223005648299579</v>
      </c>
    </row>
    <row r="10" spans="2:17" x14ac:dyDescent="0.3">
      <c r="B10" t="str">
        <f>'CUADRO 3 NOM'!L14</f>
        <v>Quercus rugosa</v>
      </c>
      <c r="C10">
        <f>'CUADRO 3 NOM'!M14</f>
        <v>4.3416817387566242</v>
      </c>
      <c r="D10">
        <f>'CUADRO 3 NOM'!N14</f>
        <v>126.1703133318848</v>
      </c>
      <c r="E10">
        <f>'CUADRO 3 NOM'!O14</f>
        <v>1.9307704850187268</v>
      </c>
      <c r="F10" s="34">
        <v>0.3</v>
      </c>
      <c r="G10">
        <f>'CUADRO 3 NOM'!Q14</f>
        <v>3.039177217129637</v>
      </c>
      <c r="H10">
        <f>'CUADRO 3 NOM'!R14</f>
        <v>1.3515393395131088</v>
      </c>
      <c r="I10">
        <f>'CUADRO 3 NOM'!S14</f>
        <v>1.3025045216269873</v>
      </c>
      <c r="J10">
        <f>'CUADRO 3 NOM'!T14</f>
        <v>37.851093999565443</v>
      </c>
      <c r="K10">
        <f>'CUADRO 3 NOM'!U14</f>
        <v>0</v>
      </c>
      <c r="L10">
        <f>'CUADRO 3 NOM'!V14</f>
        <v>1.0193101821300863</v>
      </c>
      <c r="M10">
        <f>'CUADRO 3 NOM'!W14</f>
        <v>2.5077596093396002</v>
      </c>
      <c r="N10">
        <f>'CUADRO 3 NOM'!X14</f>
        <v>0.81461194728693809</v>
      </c>
      <c r="O10">
        <f>'CUADRO 3 NOM'!Y14</f>
        <v>4.3416817387566242</v>
      </c>
      <c r="P10">
        <f>'CUADRO 3 NOM'!Z14</f>
        <v>126.1703133318848</v>
      </c>
      <c r="Q10">
        <f>'CUADRO 3 NOM'!AA14</f>
        <v>0</v>
      </c>
    </row>
    <row r="11" spans="2:17" x14ac:dyDescent="0.3">
      <c r="B11" t="str">
        <f>'CUADRO 3 NOM'!L16</f>
        <v>Juniperus sp</v>
      </c>
      <c r="C11">
        <f>'CUADRO 3 NOM'!M16</f>
        <v>9.7008971407212E-2</v>
      </c>
      <c r="D11">
        <f>'CUADRO 3 NOM'!N16</f>
        <v>1.671482718023916</v>
      </c>
      <c r="E11">
        <f>'CUADRO 3 NOM'!O16</f>
        <v>5.2359877559829869E-2</v>
      </c>
      <c r="F11" s="34">
        <v>0.3</v>
      </c>
      <c r="G11">
        <f>'CUADRO 3 NOM'!Q16</f>
        <v>6.790627998504839E-2</v>
      </c>
      <c r="H11">
        <f>'CUADRO 3 NOM'!R16</f>
        <v>3.6651914291880909E-2</v>
      </c>
      <c r="I11">
        <f>'CUADRO 3 NOM'!S16</f>
        <v>2.9102691422163599E-2</v>
      </c>
      <c r="J11">
        <f>'CUADRO 3 NOM'!T16</f>
        <v>0.50144481540717478</v>
      </c>
      <c r="K11">
        <f>'CUADRO 3 NOM'!U16</f>
        <v>0</v>
      </c>
      <c r="L11">
        <f>'CUADRO 3 NOM'!V16</f>
        <v>0</v>
      </c>
      <c r="M11">
        <f>'CUADRO 3 NOM'!W16</f>
        <v>0</v>
      </c>
      <c r="N11">
        <f>'CUADRO 3 NOM'!X16</f>
        <v>9.7008971407212E-2</v>
      </c>
      <c r="O11">
        <f>'CUADRO 3 NOM'!Y16</f>
        <v>9.7008971407212E-2</v>
      </c>
      <c r="P11">
        <f>'CUADRO 3 NOM'!Z16</f>
        <v>1.671482718023916</v>
      </c>
      <c r="Q11">
        <f>'CUADRO 3 NOM'!AA16</f>
        <v>0</v>
      </c>
    </row>
    <row r="12" spans="2:17" x14ac:dyDescent="0.3">
      <c r="B12" t="str">
        <f>'CUADRO 3 NOM'!L17</f>
        <v>Pinus cembroides</v>
      </c>
      <c r="C12">
        <f>'CUADRO 3 NOM'!M17</f>
        <v>0.5013381486406594</v>
      </c>
      <c r="D12">
        <f>'CUADRO 3 NOM'!N17</f>
        <v>8.6381500513123584</v>
      </c>
      <c r="E12">
        <f>'CUADRO 3 NOM'!O17</f>
        <v>0.28143434188408578</v>
      </c>
      <c r="F12" s="34">
        <v>0.3</v>
      </c>
      <c r="G12">
        <f>'CUADRO 3 NOM'!Q17</f>
        <v>0.35093670404846156</v>
      </c>
      <c r="H12">
        <f>'CUADRO 3 NOM'!R17</f>
        <v>0.19700403931886004</v>
      </c>
      <c r="I12">
        <f>'CUADRO 3 NOM'!S17</f>
        <v>0.15040144459219781</v>
      </c>
      <c r="J12">
        <f>'CUADRO 3 NOM'!T17</f>
        <v>2.591445015393707</v>
      </c>
      <c r="K12">
        <f>'CUADRO 3 NOM'!U17</f>
        <v>0</v>
      </c>
      <c r="L12">
        <f>'CUADRO 3 NOM'!V17</f>
        <v>0</v>
      </c>
      <c r="M12">
        <f>'CUADRO 3 NOM'!W17</f>
        <v>0</v>
      </c>
      <c r="N12">
        <f>'CUADRO 3 NOM'!X17</f>
        <v>0.5013381486406594</v>
      </c>
      <c r="O12">
        <f>'CUADRO 3 NOM'!Y17</f>
        <v>0.5013381486406594</v>
      </c>
      <c r="P12">
        <f>'CUADRO 3 NOM'!Z17</f>
        <v>8.6381500513123584</v>
      </c>
      <c r="Q12">
        <f>'CUADRO 3 NOM'!AA17</f>
        <v>0</v>
      </c>
    </row>
    <row r="13" spans="2:17" x14ac:dyDescent="0.3">
      <c r="B13" t="str">
        <f>'CUADRO 3 NOM'!L18</f>
        <v>Pinus engelmannii</v>
      </c>
      <c r="C13">
        <f>'CUADRO 3 NOM'!M18</f>
        <v>2.8434926754540557</v>
      </c>
      <c r="D13">
        <f>'CUADRO 3 NOM'!N18</f>
        <v>48.993910531203689</v>
      </c>
      <c r="E13">
        <f>'CUADRO 3 NOM'!O18</f>
        <v>0.52359877559829882</v>
      </c>
      <c r="F13" s="34">
        <v>0.3</v>
      </c>
      <c r="G13">
        <f>'CUADRO 3 NOM'!Q18</f>
        <v>1.9904448728178388</v>
      </c>
      <c r="H13">
        <f>'CUADRO 3 NOM'!R18</f>
        <v>0.36651914291880916</v>
      </c>
      <c r="I13">
        <f>'CUADRO 3 NOM'!S18</f>
        <v>0.85304780263621671</v>
      </c>
      <c r="J13">
        <f>'CUADRO 3 NOM'!T18</f>
        <v>14.698173159361108</v>
      </c>
      <c r="K13">
        <f>'CUADRO 3 NOM'!U18</f>
        <v>0</v>
      </c>
      <c r="L13">
        <f>'CUADRO 3 NOM'!V18</f>
        <v>0</v>
      </c>
      <c r="M13">
        <f>'CUADRO 3 NOM'!W18</f>
        <v>1.2053224631497139</v>
      </c>
      <c r="N13">
        <f>'CUADRO 3 NOM'!X18</f>
        <v>1.6381702123043416</v>
      </c>
      <c r="O13">
        <f>'CUADRO 3 NOM'!Y18</f>
        <v>2.8434926754540557</v>
      </c>
      <c r="P13">
        <f>'CUADRO 3 NOM'!Z18</f>
        <v>48.993910531203689</v>
      </c>
      <c r="Q13">
        <f>'CUADRO 3 NOM'!AA18</f>
        <v>1.7497825189715603</v>
      </c>
    </row>
    <row r="14" spans="2:17" x14ac:dyDescent="0.3">
      <c r="B14" t="str">
        <f>'CUADRO 3 NOM'!L19</f>
        <v>Quercus rugosa</v>
      </c>
      <c r="C14">
        <f>'CUADRO 3 NOM'!M19</f>
        <v>4.2509287362997625</v>
      </c>
      <c r="D14">
        <f>'CUADRO 3 NOM'!N19</f>
        <v>73.244297050118604</v>
      </c>
      <c r="E14">
        <f>'CUADRO 3 NOM'!O19</f>
        <v>1.6231562043547254</v>
      </c>
      <c r="F14" s="34">
        <v>0.3</v>
      </c>
      <c r="G14">
        <f>'CUADRO 3 NOM'!Q19</f>
        <v>2.9756501154098336</v>
      </c>
      <c r="H14">
        <f>'CUADRO 3 NOM'!R19</f>
        <v>1.1362093430483078</v>
      </c>
      <c r="I14">
        <f>'CUADRO 3 NOM'!S19</f>
        <v>1.2752786208899287</v>
      </c>
      <c r="J14">
        <f>'CUADRO 3 NOM'!T19</f>
        <v>21.97328911503558</v>
      </c>
      <c r="K14">
        <f>'CUADRO 3 NOM'!U19</f>
        <v>0</v>
      </c>
      <c r="L14">
        <f>'CUADRO 3 NOM'!V19</f>
        <v>1.9673784230777933</v>
      </c>
      <c r="M14">
        <f>'CUADRO 3 NOM'!W19</f>
        <v>0.91354938512807615</v>
      </c>
      <c r="N14">
        <f>'CUADRO 3 NOM'!X19</f>
        <v>1.3700009280938934</v>
      </c>
      <c r="O14">
        <f>'CUADRO 3 NOM'!Y19</f>
        <v>4.2509287362997625</v>
      </c>
      <c r="P14">
        <f>'CUADRO 3 NOM'!Z19</f>
        <v>73.244297050118604</v>
      </c>
      <c r="Q14">
        <f>'CUADRO 3 NOM'!AA19</f>
        <v>0</v>
      </c>
    </row>
    <row r="15" spans="2:17" x14ac:dyDescent="0.3">
      <c r="B15" t="str">
        <f>'CUADRO 3 NOM'!L21</f>
        <v>Juniperus sp</v>
      </c>
      <c r="C15">
        <f>'CUADRO 3 NOM'!M21</f>
        <v>0.56404524602282458</v>
      </c>
      <c r="D15">
        <f>'CUADRO 3 NOM'!N21</f>
        <v>15.770507662962068</v>
      </c>
      <c r="E15">
        <f>'CUADRO 3 NOM'!O21</f>
        <v>0.32397674240144736</v>
      </c>
      <c r="F15" s="34">
        <v>0.3</v>
      </c>
      <c r="G15">
        <f>'CUADRO 3 NOM'!Q21</f>
        <v>0.3948316722159772</v>
      </c>
      <c r="H15">
        <f>'CUADRO 3 NOM'!R21</f>
        <v>0.22678371968101313</v>
      </c>
      <c r="I15">
        <f>'CUADRO 3 NOM'!S21</f>
        <v>0.16921357380684737</v>
      </c>
      <c r="J15">
        <f>'CUADRO 3 NOM'!T21</f>
        <v>4.7311522988886203</v>
      </c>
      <c r="K15">
        <f>'CUADRO 3 NOM'!U21</f>
        <v>0</v>
      </c>
      <c r="L15">
        <f>'CUADRO 3 NOM'!V21</f>
        <v>0</v>
      </c>
      <c r="M15">
        <f>'CUADRO 3 NOM'!W21</f>
        <v>0</v>
      </c>
      <c r="N15">
        <f>'CUADRO 3 NOM'!X21</f>
        <v>0.56404524602282458</v>
      </c>
      <c r="O15">
        <f>'CUADRO 3 NOM'!Y21</f>
        <v>0.56404524602282458</v>
      </c>
      <c r="P15">
        <f>'CUADRO 3 NOM'!Z21</f>
        <v>15.770507662962068</v>
      </c>
      <c r="Q15">
        <f>'CUADRO 3 NOM'!AA21</f>
        <v>0</v>
      </c>
    </row>
    <row r="16" spans="2:17" x14ac:dyDescent="0.3">
      <c r="B16" t="str">
        <f>'CUADRO 3 NOM'!L22</f>
        <v>Pinus cembroides</v>
      </c>
      <c r="C16">
        <f>'CUADRO 3 NOM'!M22</f>
        <v>2.8336785886306179</v>
      </c>
      <c r="D16">
        <f>'CUADRO 3 NOM'!N22</f>
        <v>79.228661550606063</v>
      </c>
      <c r="E16">
        <f>'CUADRO 3 NOM'!O22</f>
        <v>0.96702148868310778</v>
      </c>
      <c r="F16" s="34">
        <v>0.3</v>
      </c>
      <c r="G16">
        <f>'CUADRO 3 NOM'!Q22</f>
        <v>1.9835750120414324</v>
      </c>
      <c r="H16">
        <f>'CUADRO 3 NOM'!R22</f>
        <v>0.67691504207817543</v>
      </c>
      <c r="I16">
        <f>'CUADRO 3 NOM'!S22</f>
        <v>0.85010357658918534</v>
      </c>
      <c r="J16">
        <f>'CUADRO 3 NOM'!T22</f>
        <v>23.768598465181817</v>
      </c>
      <c r="K16">
        <f>'CUADRO 3 NOM'!U22</f>
        <v>0</v>
      </c>
      <c r="L16">
        <f>'CUADRO 3 NOM'!V22</f>
        <v>0.2435176780573905</v>
      </c>
      <c r="M16">
        <f>'CUADRO 3 NOM'!W22</f>
        <v>0</v>
      </c>
      <c r="N16">
        <f>'CUADRO 3 NOM'!X22</f>
        <v>2.5901609105732275</v>
      </c>
      <c r="O16">
        <f>'CUADRO 3 NOM'!Y22</f>
        <v>2.8336785886306179</v>
      </c>
      <c r="P16">
        <f>'CUADRO 3 NOM'!Z22</f>
        <v>79.228661550606063</v>
      </c>
      <c r="Q16">
        <f>'CUADRO 3 NOM'!AA22</f>
        <v>0</v>
      </c>
    </row>
    <row r="17" spans="2:17" x14ac:dyDescent="0.3">
      <c r="B17" t="str">
        <f>'CUADRO 3 NOM'!L23</f>
        <v>Pinus engelmannii</v>
      </c>
      <c r="C17">
        <f>'CUADRO 3 NOM'!M23</f>
        <v>5.7306177061327839</v>
      </c>
      <c r="D17">
        <f>'CUADRO 3 NOM'!N23</f>
        <v>160.22606534727549</v>
      </c>
      <c r="E17">
        <f>'CUADRO 3 NOM'!O23</f>
        <v>0.77067194783374615</v>
      </c>
      <c r="F17" s="34">
        <v>0.3</v>
      </c>
      <c r="G17">
        <f>'CUADRO 3 NOM'!Q23</f>
        <v>4.0114323942929486</v>
      </c>
      <c r="H17">
        <f>'CUADRO 3 NOM'!R23</f>
        <v>0.53947036348362232</v>
      </c>
      <c r="I17">
        <f>'CUADRO 3 NOM'!S23</f>
        <v>1.719185311839835</v>
      </c>
      <c r="J17">
        <f>'CUADRO 3 NOM'!T23</f>
        <v>48.067819604182645</v>
      </c>
      <c r="K17">
        <f>'CUADRO 3 NOM'!U23</f>
        <v>0</v>
      </c>
      <c r="L17">
        <f>'CUADRO 3 NOM'!V23</f>
        <v>0.64102434748232817</v>
      </c>
      <c r="M17">
        <f>'CUADRO 3 NOM'!W23</f>
        <v>0</v>
      </c>
      <c r="N17">
        <f>'CUADRO 3 NOM'!X23</f>
        <v>5.0895933586504558</v>
      </c>
      <c r="O17">
        <f>'CUADRO 3 NOM'!Y23</f>
        <v>5.7306177061327839</v>
      </c>
      <c r="P17">
        <f>'CUADRO 3 NOM'!Z23</f>
        <v>160.22606534727549</v>
      </c>
      <c r="Q17">
        <f>'CUADRO 3 NOM'!AA23</f>
        <v>5.340868844909183</v>
      </c>
    </row>
    <row r="18" spans="2:17" x14ac:dyDescent="0.3">
      <c r="B18" t="str">
        <f>'CUADRO 3 NOM'!L24</f>
        <v>Quercus fulva</v>
      </c>
      <c r="C18">
        <f>'CUADRO 3 NOM'!M24</f>
        <v>0.69187087017283122</v>
      </c>
      <c r="D18">
        <f>'CUADRO 3 NOM'!N24</f>
        <v>19.344467375227801</v>
      </c>
      <c r="E18">
        <f>'CUADRO 3 NOM'!O24</f>
        <v>0.30925052683774534</v>
      </c>
      <c r="F18" s="34">
        <v>0.3</v>
      </c>
      <c r="G18">
        <f>'CUADRO 3 NOM'!Q24</f>
        <v>0.48430960912098181</v>
      </c>
      <c r="H18">
        <f>'CUADRO 3 NOM'!R24</f>
        <v>0.21647536878642173</v>
      </c>
      <c r="I18">
        <f>'CUADRO 3 NOM'!S24</f>
        <v>0.20756126105184936</v>
      </c>
      <c r="J18">
        <f>'CUADRO 3 NOM'!T24</f>
        <v>5.8033402125683402</v>
      </c>
      <c r="K18">
        <f>'CUADRO 3 NOM'!U24</f>
        <v>0</v>
      </c>
      <c r="L18">
        <f>'CUADRO 3 NOM'!V24</f>
        <v>0</v>
      </c>
      <c r="M18">
        <f>'CUADRO 3 NOM'!W24</f>
        <v>0</v>
      </c>
      <c r="N18">
        <f>'CUADRO 3 NOM'!X24</f>
        <v>0.69187087017283122</v>
      </c>
      <c r="O18">
        <f>'CUADRO 3 NOM'!Y24</f>
        <v>0.69187087017283122</v>
      </c>
      <c r="P18">
        <f>'CUADRO 3 NOM'!Z24</f>
        <v>19.344467375227801</v>
      </c>
      <c r="Q18">
        <f>'CUADRO 3 NOM'!AA24</f>
        <v>0</v>
      </c>
    </row>
    <row r="19" spans="2:17" x14ac:dyDescent="0.3">
      <c r="B19" t="str">
        <f>'CUADRO 3 NOM'!L25</f>
        <v>Quercus rugosa</v>
      </c>
      <c r="C19">
        <f>'CUADRO 3 NOM'!M25</f>
        <v>2.3673095937339532</v>
      </c>
      <c r="D19">
        <f>'CUADRO 3 NOM'!N25</f>
        <v>66.189147682443519</v>
      </c>
      <c r="E19">
        <f>'CUADRO 3 NOM'!O25</f>
        <v>0.97193022720434208</v>
      </c>
      <c r="F19" s="34">
        <v>0.3</v>
      </c>
      <c r="G19">
        <f>'CUADRO 3 NOM'!Q25</f>
        <v>1.6571167156137672</v>
      </c>
      <c r="H19">
        <f>'CUADRO 3 NOM'!R25</f>
        <v>0.68035115904303944</v>
      </c>
      <c r="I19">
        <f>'CUADRO 3 NOM'!S25</f>
        <v>0.71019287812018594</v>
      </c>
      <c r="J19">
        <f>'CUADRO 3 NOM'!T25</f>
        <v>19.856744304733056</v>
      </c>
      <c r="K19">
        <f>'CUADRO 3 NOM'!U25</f>
        <v>0</v>
      </c>
      <c r="L19">
        <f>'CUADRO 3 NOM'!V25</f>
        <v>1.2252071229558066</v>
      </c>
      <c r="M19">
        <f>'CUADRO 3 NOM'!W25</f>
        <v>0</v>
      </c>
      <c r="N19">
        <f>'CUADRO 3 NOM'!X25</f>
        <v>1.1421024707781464</v>
      </c>
      <c r="O19">
        <f>'CUADRO 3 NOM'!Y25</f>
        <v>2.3673095937339532</v>
      </c>
      <c r="P19">
        <f>'CUADRO 3 NOM'!Z25</f>
        <v>66.189147682443519</v>
      </c>
      <c r="Q19">
        <f>'CUADRO 3 NOM'!AA25</f>
        <v>0</v>
      </c>
    </row>
    <row r="20" spans="2:17" x14ac:dyDescent="0.3">
      <c r="B20" t="str">
        <f>'CUADRO 3 NOM'!L27</f>
        <v>Juniperus sp</v>
      </c>
      <c r="C20">
        <f>'CUADRO 3 NOM'!M27</f>
        <v>0.43654037133245399</v>
      </c>
      <c r="D20">
        <f>'CUADRO 3 NOM'!N27</f>
        <v>6.0398765388741404</v>
      </c>
      <c r="E20">
        <f>'CUADRO 3 NOM'!O27</f>
        <v>0.23561944901923443</v>
      </c>
      <c r="F20" s="34">
        <v>0.3</v>
      </c>
      <c r="G20">
        <f>'CUADRO 3 NOM'!Q27</f>
        <v>0.30557825993271776</v>
      </c>
      <c r="H20">
        <f>'CUADRO 3 NOM'!R27</f>
        <v>0.16493361431346409</v>
      </c>
      <c r="I20">
        <f>'CUADRO 3 NOM'!S27</f>
        <v>0.13096211139973618</v>
      </c>
      <c r="J20">
        <f>'CUADRO 3 NOM'!T27</f>
        <v>1.8119629616622419</v>
      </c>
      <c r="K20">
        <f>'CUADRO 3 NOM'!U27</f>
        <v>0</v>
      </c>
      <c r="L20">
        <f>'CUADRO 3 NOM'!V27</f>
        <v>0</v>
      </c>
      <c r="M20">
        <f>'CUADRO 3 NOM'!W27</f>
        <v>0</v>
      </c>
      <c r="N20">
        <f>'CUADRO 3 NOM'!X27</f>
        <v>0.43654037133245399</v>
      </c>
      <c r="O20">
        <f>'CUADRO 3 NOM'!Y27</f>
        <v>0.43654037133245399</v>
      </c>
      <c r="P20">
        <f>'CUADRO 3 NOM'!Z27</f>
        <v>6.0398765388741404</v>
      </c>
      <c r="Q20">
        <f>'CUADRO 3 NOM'!AA27</f>
        <v>0</v>
      </c>
    </row>
    <row r="21" spans="2:17" x14ac:dyDescent="0.3">
      <c r="B21" t="str">
        <f>'CUADRO 3 NOM'!L28</f>
        <v>Pinus engelmannii</v>
      </c>
      <c r="C21">
        <f>'CUADRO 3 NOM'!M28</f>
        <v>2.0327202313036663</v>
      </c>
      <c r="D21">
        <f>'CUADRO 3 NOM'!N28</f>
        <v>28.124269921866638</v>
      </c>
      <c r="E21">
        <f>'CUADRO 3 NOM'!O28</f>
        <v>0.35342917352885173</v>
      </c>
      <c r="F21" s="34">
        <v>0.3</v>
      </c>
      <c r="G21">
        <f>'CUADRO 3 NOM'!Q28</f>
        <v>1.4229041619125664</v>
      </c>
      <c r="H21">
        <f>'CUADRO 3 NOM'!R28</f>
        <v>0.2474004214701962</v>
      </c>
      <c r="I21">
        <f>'CUADRO 3 NOM'!S28</f>
        <v>0.60981606939109989</v>
      </c>
      <c r="J21">
        <f>'CUADRO 3 NOM'!T28</f>
        <v>8.4372809765599914</v>
      </c>
      <c r="K21">
        <f>'CUADRO 3 NOM'!U28</f>
        <v>0</v>
      </c>
      <c r="L21">
        <f>'CUADRO 3 NOM'!V28</f>
        <v>0</v>
      </c>
      <c r="M21">
        <f>'CUADRO 3 NOM'!W28</f>
        <v>0</v>
      </c>
      <c r="N21">
        <f>'CUADRO 3 NOM'!X28</f>
        <v>2.0327202313036663</v>
      </c>
      <c r="O21">
        <f>'CUADRO 3 NOM'!Y28</f>
        <v>2.0327202313036663</v>
      </c>
      <c r="P21">
        <f>'CUADRO 3 NOM'!Z28</f>
        <v>28.124269921866638</v>
      </c>
      <c r="Q21">
        <f>'CUADRO 3 NOM'!AA28</f>
        <v>1.562459440103702</v>
      </c>
    </row>
    <row r="22" spans="2:17" x14ac:dyDescent="0.3">
      <c r="B22" t="str">
        <f>'CUADRO 3 NOM'!L29</f>
        <v>Quercus fulva</v>
      </c>
      <c r="C22">
        <f>'CUADRO 3 NOM'!M29</f>
        <v>0.98221583549802149</v>
      </c>
      <c r="D22">
        <f>'CUADRO 3 NOM'!N29</f>
        <v>13.589722212466816</v>
      </c>
      <c r="E22">
        <f>'CUADRO 3 NOM'!O29</f>
        <v>0.53014376029327781</v>
      </c>
      <c r="F22" s="34">
        <v>0.3</v>
      </c>
      <c r="G22">
        <f>'CUADRO 3 NOM'!Q29</f>
        <v>0.68755108484861505</v>
      </c>
      <c r="H22">
        <f>'CUADRO 3 NOM'!R29</f>
        <v>0.37110063220529443</v>
      </c>
      <c r="I22">
        <f>'CUADRO 3 NOM'!S29</f>
        <v>0.29466475064940645</v>
      </c>
      <c r="J22">
        <f>'CUADRO 3 NOM'!T29</f>
        <v>4.0769166637400449</v>
      </c>
      <c r="K22">
        <f>'CUADRO 3 NOM'!U29</f>
        <v>0</v>
      </c>
      <c r="L22">
        <f>'CUADRO 3 NOM'!V29</f>
        <v>0</v>
      </c>
      <c r="M22">
        <f>'CUADRO 3 NOM'!W29</f>
        <v>0</v>
      </c>
      <c r="N22">
        <f>'CUADRO 3 NOM'!X29</f>
        <v>0.98221583549802149</v>
      </c>
      <c r="O22">
        <f>'CUADRO 3 NOM'!Y29</f>
        <v>0.98221583549802149</v>
      </c>
      <c r="P22">
        <f>'CUADRO 3 NOM'!Z29</f>
        <v>13.589722212466816</v>
      </c>
      <c r="Q22">
        <f>'CUADRO 3 NOM'!AA29</f>
        <v>0</v>
      </c>
    </row>
    <row r="23" spans="2:17" x14ac:dyDescent="0.3">
      <c r="B23" t="str">
        <f>'CUADRO 3 NOM'!L31</f>
        <v>Juniperus sp</v>
      </c>
      <c r="C23">
        <f>'CUADRO 3 NOM'!M31</f>
        <v>0.77640889073205133</v>
      </c>
      <c r="D23">
        <f>'CUADRO 3 NOM'!N31</f>
        <v>50.073806615122024</v>
      </c>
      <c r="E23">
        <f>'CUADRO 3 NOM'!O31</f>
        <v>0.45553093477051992</v>
      </c>
      <c r="F23" s="34">
        <v>0.3</v>
      </c>
      <c r="G23">
        <f>'CUADRO 3 NOM'!Q31</f>
        <v>0.54348622351243592</v>
      </c>
      <c r="H23">
        <f>'CUADRO 3 NOM'!R31</f>
        <v>0.31887165433936393</v>
      </c>
      <c r="I23">
        <f>'CUADRO 3 NOM'!S31</f>
        <v>0.23292266721961538</v>
      </c>
      <c r="J23">
        <f>'CUADRO 3 NOM'!T31</f>
        <v>15.022141984536606</v>
      </c>
      <c r="K23">
        <f>'CUADRO 3 NOM'!U31</f>
        <v>0</v>
      </c>
      <c r="L23">
        <f>'CUADRO 3 NOM'!V31</f>
        <v>0</v>
      </c>
      <c r="M23">
        <f>'CUADRO 3 NOM'!W31</f>
        <v>0</v>
      </c>
      <c r="N23">
        <f>'CUADRO 3 NOM'!X31</f>
        <v>0.77640889073205133</v>
      </c>
      <c r="O23">
        <f>'CUADRO 3 NOM'!Y31</f>
        <v>0.77640889073205133</v>
      </c>
      <c r="P23">
        <f>'CUADRO 3 NOM'!Z31</f>
        <v>50.073806615122024</v>
      </c>
      <c r="Q23">
        <f>'CUADRO 3 NOM'!AA31</f>
        <v>0</v>
      </c>
    </row>
    <row r="24" spans="2:17" x14ac:dyDescent="0.3">
      <c r="B24" t="str">
        <f>'CUADRO 3 NOM'!L32</f>
        <v>Otras Ojosas</v>
      </c>
      <c r="C24">
        <f>'CUADRO 3 NOM'!M32</f>
        <v>7.2756728555409024E-3</v>
      </c>
      <c r="D24">
        <f>'CUADRO 3 NOM'!N32</f>
        <v>0.46923810367465191</v>
      </c>
      <c r="E24">
        <f>'CUADRO 3 NOM'!O32</f>
        <v>3.9269908169872417E-3</v>
      </c>
      <c r="F24" s="34">
        <v>0.3</v>
      </c>
      <c r="G24">
        <f>'CUADRO 3 NOM'!Q32</f>
        <v>5.0929709988786313E-3</v>
      </c>
      <c r="H24">
        <f>'CUADRO 3 NOM'!R32</f>
        <v>2.7488935718910689E-3</v>
      </c>
      <c r="I24">
        <f>'CUADRO 3 NOM'!S32</f>
        <v>2.1827018566622706E-3</v>
      </c>
      <c r="J24">
        <f>'CUADRO 3 NOM'!T32</f>
        <v>0.14077143110239557</v>
      </c>
      <c r="K24">
        <f>'CUADRO 3 NOM'!U32</f>
        <v>0</v>
      </c>
      <c r="L24">
        <f>'CUADRO 3 NOM'!V32</f>
        <v>0</v>
      </c>
      <c r="M24">
        <f>'CUADRO 3 NOM'!W32</f>
        <v>0</v>
      </c>
      <c r="N24">
        <f>'CUADRO 3 NOM'!X32</f>
        <v>7.2756728555409024E-3</v>
      </c>
      <c r="O24">
        <f>'CUADRO 3 NOM'!Y32</f>
        <v>7.2756728555409024E-3</v>
      </c>
      <c r="P24">
        <f>'CUADRO 3 NOM'!Z32</f>
        <v>0.46923810367465191</v>
      </c>
      <c r="Q24">
        <f>'CUADRO 3 NOM'!AA32</f>
        <v>0</v>
      </c>
    </row>
    <row r="25" spans="2:17" x14ac:dyDescent="0.3">
      <c r="B25" t="str">
        <f>'CUADRO 3 NOM'!L33</f>
        <v>Pinus cembroides</v>
      </c>
      <c r="C25">
        <f>'CUADRO 3 NOM'!M33</f>
        <v>4.7080874550416985</v>
      </c>
      <c r="D25">
        <f>'CUADRO 3 NOM'!N33</f>
        <v>303.64394787977898</v>
      </c>
      <c r="E25">
        <f>'CUADRO 3 NOM'!O33</f>
        <v>1.6139932257817546</v>
      </c>
      <c r="F25" s="34">
        <v>0.3</v>
      </c>
      <c r="G25">
        <f>'CUADRO 3 NOM'!Q33</f>
        <v>3.2956612185291889</v>
      </c>
      <c r="H25">
        <f>'CUADRO 3 NOM'!R33</f>
        <v>1.1297952580472281</v>
      </c>
      <c r="I25">
        <f>'CUADRO 3 NOM'!S33</f>
        <v>1.4124262365125095</v>
      </c>
      <c r="J25">
        <f>'CUADRO 3 NOM'!T33</f>
        <v>91.093184363933702</v>
      </c>
      <c r="K25">
        <f>'CUADRO 3 NOM'!U33</f>
        <v>0</v>
      </c>
      <c r="L25">
        <f>'CUADRO 3 NOM'!V33</f>
        <v>0.77925656978364966</v>
      </c>
      <c r="M25">
        <f>'CUADRO 3 NOM'!W33</f>
        <v>0</v>
      </c>
      <c r="N25">
        <f>'CUADRO 3 NOM'!X33</f>
        <v>3.9288308852580487</v>
      </c>
      <c r="O25">
        <f>'CUADRO 3 NOM'!Y33</f>
        <v>4.7080874550416985</v>
      </c>
      <c r="P25">
        <f>'CUADRO 3 NOM'!Z33</f>
        <v>303.64394787977898</v>
      </c>
      <c r="Q25">
        <f>'CUADRO 3 NOM'!AA33</f>
        <v>0</v>
      </c>
    </row>
    <row r="26" spans="2:17" x14ac:dyDescent="0.3">
      <c r="B26" t="str">
        <f>'CUADRO 3 NOM'!L34</f>
        <v>Pinus engelmannii</v>
      </c>
      <c r="C26">
        <f>'CUADRO 3 NOM'!M34</f>
        <v>3.9731030001507368</v>
      </c>
      <c r="D26">
        <f>'CUADRO 3 NOM'!N34</f>
        <v>256.24177371787562</v>
      </c>
      <c r="E26">
        <f>'CUADRO 3 NOM'!O34</f>
        <v>0.60475658581603553</v>
      </c>
      <c r="F26" s="34">
        <v>0.3</v>
      </c>
      <c r="G26">
        <f>'CUADRO 3 NOM'!Q34</f>
        <v>2.7811721001055156</v>
      </c>
      <c r="H26">
        <f>'CUADRO 3 NOM'!R34</f>
        <v>0.42332961007122483</v>
      </c>
      <c r="I26">
        <f>'CUADRO 3 NOM'!S34</f>
        <v>1.191930900045221</v>
      </c>
      <c r="J26">
        <f>'CUADRO 3 NOM'!T34</f>
        <v>76.872532115362688</v>
      </c>
      <c r="K26">
        <f>'CUADRO 3 NOM'!U34</f>
        <v>0</v>
      </c>
      <c r="L26">
        <f>'CUADRO 3 NOM'!V34</f>
        <v>0.51281947798586258</v>
      </c>
      <c r="M26">
        <f>'CUADRO 3 NOM'!W34</f>
        <v>1.4567451707355799</v>
      </c>
      <c r="N26">
        <f>'CUADRO 3 NOM'!X34</f>
        <v>2.0035383514292944</v>
      </c>
      <c r="O26">
        <f>'CUADRO 3 NOM'!Y34</f>
        <v>3.9731030001507368</v>
      </c>
      <c r="P26">
        <f>'CUADRO 3 NOM'!Z34</f>
        <v>256.24177371787562</v>
      </c>
      <c r="Q26">
        <f>'CUADRO 3 NOM'!AA34</f>
        <v>0</v>
      </c>
    </row>
    <row r="27" spans="2:17" x14ac:dyDescent="0.3">
      <c r="B27" t="str">
        <f>'CUADRO 3 NOM'!L35</f>
        <v>Quercus rugosa</v>
      </c>
      <c r="C27">
        <f>'CUADRO 3 NOM'!M35</f>
        <v>1.7203173034687786</v>
      </c>
      <c r="D27">
        <f>'CUADRO 3 NOM'!N35</f>
        <v>110.95034716735722</v>
      </c>
      <c r="E27">
        <f>'CUADRO 3 NOM'!O35</f>
        <v>0.62046454908398407</v>
      </c>
      <c r="F27" s="34">
        <v>0.3</v>
      </c>
      <c r="G27">
        <f>'CUADRO 3 NOM'!Q35</f>
        <v>1.2042221124281449</v>
      </c>
      <c r="H27">
        <f>'CUADRO 3 NOM'!R35</f>
        <v>0.43432518435878881</v>
      </c>
      <c r="I27">
        <f>'CUADRO 3 NOM'!S35</f>
        <v>0.51609519104063362</v>
      </c>
      <c r="J27">
        <f>'CUADRO 3 NOM'!T35</f>
        <v>33.285104150207168</v>
      </c>
      <c r="K27">
        <f>'CUADRO 3 NOM'!U35</f>
        <v>0</v>
      </c>
      <c r="L27">
        <f>'CUADRO 3 NOM'!V35</f>
        <v>1.4801210491524976</v>
      </c>
      <c r="M27">
        <f>'CUADRO 3 NOM'!W35</f>
        <v>0</v>
      </c>
      <c r="N27">
        <f>'CUADRO 3 NOM'!X35</f>
        <v>0.24019625431628092</v>
      </c>
      <c r="O27">
        <f>'CUADRO 3 NOM'!Y35</f>
        <v>1.7203173034687786</v>
      </c>
      <c r="P27">
        <f>'CUADRO 3 NOM'!Z35</f>
        <v>110.95034716735722</v>
      </c>
      <c r="Q27">
        <f>'CUADRO 3 NOM'!AA35</f>
        <v>0</v>
      </c>
    </row>
    <row r="28" spans="2:17" x14ac:dyDescent="0.3">
      <c r="B28" t="str">
        <f>'CUADRO 3 NOM'!L37</f>
        <v>Juniperus sp</v>
      </c>
      <c r="C28">
        <f>'CUADRO 3 NOM'!M37</f>
        <v>0.33965179973751181</v>
      </c>
      <c r="D28">
        <f>'CUADRO 3 NOM'!N37</f>
        <v>4.2404202555209372</v>
      </c>
      <c r="E28">
        <f>'CUADRO 3 NOM'!O37</f>
        <v>0.19634954084936213</v>
      </c>
      <c r="F28" s="34">
        <v>0.3</v>
      </c>
      <c r="G28">
        <f>'CUADRO 3 NOM'!Q37</f>
        <v>0.23775625981625825</v>
      </c>
      <c r="H28">
        <f>'CUADRO 3 NOM'!R37</f>
        <v>0.13744467859455348</v>
      </c>
      <c r="I28">
        <f>'CUADRO 3 NOM'!S37</f>
        <v>0.10189553992125354</v>
      </c>
      <c r="J28">
        <f>'CUADRO 3 NOM'!T37</f>
        <v>1.2721260766562812</v>
      </c>
      <c r="K28">
        <f>'CUADRO 3 NOM'!U37</f>
        <v>0</v>
      </c>
      <c r="L28">
        <f>'CUADRO 3 NOM'!V37</f>
        <v>0</v>
      </c>
      <c r="M28">
        <f>'CUADRO 3 NOM'!W37</f>
        <v>0</v>
      </c>
      <c r="N28">
        <f>'CUADRO 3 NOM'!X37</f>
        <v>0.33965179973751181</v>
      </c>
      <c r="O28">
        <f>'CUADRO 3 NOM'!Y37</f>
        <v>0.33965179973751181</v>
      </c>
      <c r="P28">
        <f>'CUADRO 3 NOM'!Z37</f>
        <v>4.2404202555209372</v>
      </c>
      <c r="Q28">
        <f>'CUADRO 3 NOM'!AA37</f>
        <v>0</v>
      </c>
    </row>
    <row r="29" spans="2:17" x14ac:dyDescent="0.3">
      <c r="B29" t="str">
        <f>'CUADRO 3 NOM'!L38</f>
        <v>Pinus cembroides</v>
      </c>
      <c r="C29">
        <f>'CUADRO 3 NOM'!M38</f>
        <v>6.6742118937619299</v>
      </c>
      <c r="D29">
        <f>'CUADRO 3 NOM'!N38</f>
        <v>83.324932550979128</v>
      </c>
      <c r="E29">
        <f>'CUADRO 3 NOM'!O38</f>
        <v>2.3169245820224709</v>
      </c>
      <c r="F29" s="34">
        <v>0.3</v>
      </c>
      <c r="G29">
        <f>'CUADRO 3 NOM'!Q38</f>
        <v>4.6719483256333509</v>
      </c>
      <c r="H29">
        <f>'CUADRO 3 NOM'!R38</f>
        <v>1.6218472074157295</v>
      </c>
      <c r="I29">
        <f>'CUADRO 3 NOM'!S38</f>
        <v>2.002263568128579</v>
      </c>
      <c r="J29">
        <f>'CUADRO 3 NOM'!T38</f>
        <v>24.99747976529374</v>
      </c>
      <c r="K29">
        <f>'CUADRO 3 NOM'!U38</f>
        <v>0</v>
      </c>
      <c r="L29">
        <f>'CUADRO 3 NOM'!V38</f>
        <v>1.4611060683443429</v>
      </c>
      <c r="M29">
        <f>'CUADRO 3 NOM'!W38</f>
        <v>1.3835012776508653</v>
      </c>
      <c r="N29">
        <f>'CUADRO 3 NOM'!X38</f>
        <v>3.829604547766722</v>
      </c>
      <c r="O29">
        <f>'CUADRO 3 NOM'!Y38</f>
        <v>6.6742118937619299</v>
      </c>
      <c r="P29">
        <f>'CUADRO 3 NOM'!Z38</f>
        <v>83.324932550979128</v>
      </c>
      <c r="Q29">
        <f>'CUADRO 3 NOM'!AA38</f>
        <v>0</v>
      </c>
    </row>
    <row r="30" spans="2:17" x14ac:dyDescent="0.3">
      <c r="B30" t="str">
        <f>'CUADRO 3 NOM'!L39</f>
        <v>Pinus engelmannii</v>
      </c>
      <c r="C30">
        <f>'CUADRO 3 NOM'!M39</f>
        <v>3.40934447397705</v>
      </c>
      <c r="D30">
        <f>'CUADRO 3 NOM'!N39</f>
        <v>42.564336113258619</v>
      </c>
      <c r="E30">
        <f>'CUADRO 3 NOM'!O39</f>
        <v>0.51050880620834127</v>
      </c>
      <c r="F30" s="34">
        <v>0.3</v>
      </c>
      <c r="G30">
        <f>'CUADRO 3 NOM'!Q39</f>
        <v>2.3865411317839347</v>
      </c>
      <c r="H30">
        <f>'CUADRO 3 NOM'!R39</f>
        <v>0.35735616434583889</v>
      </c>
      <c r="I30">
        <f>'CUADRO 3 NOM'!S39</f>
        <v>1.0228033421931149</v>
      </c>
      <c r="J30">
        <f>'CUADRO 3 NOM'!T39</f>
        <v>12.769300833977583</v>
      </c>
      <c r="K30">
        <f>'CUADRO 3 NOM'!U39</f>
        <v>0</v>
      </c>
      <c r="L30">
        <f>'CUADRO 3 NOM'!V39</f>
        <v>0</v>
      </c>
      <c r="M30">
        <f>'CUADRO 3 NOM'!W39</f>
        <v>0</v>
      </c>
      <c r="N30">
        <f>'CUADRO 3 NOM'!X39</f>
        <v>3.40934447397705</v>
      </c>
      <c r="O30">
        <f>'CUADRO 3 NOM'!Y39</f>
        <v>3.40934447397705</v>
      </c>
      <c r="P30">
        <f>'CUADRO 3 NOM'!Z39</f>
        <v>42.564336113258619</v>
      </c>
      <c r="Q30">
        <f>'CUADRO 3 NOM'!AA39</f>
        <v>0</v>
      </c>
    </row>
    <row r="31" spans="2:17" x14ac:dyDescent="0.3">
      <c r="B31" t="str">
        <f>'CUADRO 3 NOM'!L40</f>
        <v>Quercus rugosa</v>
      </c>
      <c r="C31">
        <f>'CUADRO 3 NOM'!M40</f>
        <v>0.93618657975387476</v>
      </c>
      <c r="D31">
        <f>'CUADRO 3 NOM'!N40</f>
        <v>11.687924335461023</v>
      </c>
      <c r="E31">
        <f>'CUADRO 3 NOM'!O40</f>
        <v>0.33379421944391546</v>
      </c>
      <c r="F31" s="34">
        <v>0.3</v>
      </c>
      <c r="G31">
        <f>'CUADRO 3 NOM'!Q40</f>
        <v>0.6553306058277123</v>
      </c>
      <c r="H31">
        <f>'CUADRO 3 NOM'!R40</f>
        <v>0.23365595361074082</v>
      </c>
      <c r="I31">
        <f>'CUADRO 3 NOM'!S40</f>
        <v>0.28085597392616241</v>
      </c>
      <c r="J31">
        <f>'CUADRO 3 NOM'!T40</f>
        <v>3.5063773006383063</v>
      </c>
      <c r="K31">
        <f>'CUADRO 3 NOM'!U40</f>
        <v>0</v>
      </c>
      <c r="L31">
        <f>'CUADRO 3 NOM'!V40</f>
        <v>0.74006052457624882</v>
      </c>
      <c r="M31">
        <f>'CUADRO 3 NOM'!W40</f>
        <v>0</v>
      </c>
      <c r="N31">
        <f>'CUADRO 3 NOM'!X40</f>
        <v>0.19612605517762594</v>
      </c>
      <c r="O31">
        <f>'CUADRO 3 NOM'!Y40</f>
        <v>0.93618657975387476</v>
      </c>
      <c r="P31">
        <f>'CUADRO 3 NOM'!Z40</f>
        <v>11.687924335461023</v>
      </c>
      <c r="Q31">
        <f>'CUADRO 3 NOM'!AA40</f>
        <v>0</v>
      </c>
    </row>
    <row r="32" spans="2:17" x14ac:dyDescent="0.3">
      <c r="B32" t="str">
        <f>'CUADRO 3 NOM'!L42</f>
        <v>Juniperus sp</v>
      </c>
      <c r="C32">
        <f>'CUADRO 3 NOM'!M42</f>
        <v>0.33055720866808569</v>
      </c>
      <c r="D32">
        <f>'CUADRO 3 NOM'!N42</f>
        <v>12.064117368613516</v>
      </c>
      <c r="E32">
        <f>'CUADRO 3 NOM'!O42</f>
        <v>0.19144080232812807</v>
      </c>
      <c r="F32" s="34">
        <v>0.3</v>
      </c>
      <c r="G32">
        <f>'CUADRO 3 NOM'!Q42</f>
        <v>0.23139004606765998</v>
      </c>
      <c r="H32">
        <f>'CUADRO 3 NOM'!R42</f>
        <v>0.13400856162968963</v>
      </c>
      <c r="I32">
        <f>'CUADRO 3 NOM'!S42</f>
        <v>9.9167162600425698E-2</v>
      </c>
      <c r="J32">
        <f>'CUADRO 3 NOM'!T42</f>
        <v>3.6192352105840548</v>
      </c>
      <c r="K32">
        <f>'CUADRO 3 NOM'!U42</f>
        <v>0</v>
      </c>
      <c r="L32">
        <f>'CUADRO 3 NOM'!V42</f>
        <v>0</v>
      </c>
      <c r="M32">
        <f>'CUADRO 3 NOM'!W42</f>
        <v>0</v>
      </c>
      <c r="N32">
        <f>'CUADRO 3 NOM'!X42</f>
        <v>0.33055720866808569</v>
      </c>
      <c r="O32">
        <f>'CUADRO 3 NOM'!Y42</f>
        <v>0.33055720866808569</v>
      </c>
      <c r="P32">
        <f>'CUADRO 3 NOM'!Z42</f>
        <v>12.064117368613516</v>
      </c>
      <c r="Q32">
        <f>'CUADRO 3 NOM'!AA42</f>
        <v>0</v>
      </c>
    </row>
    <row r="33" spans="2:17" x14ac:dyDescent="0.3">
      <c r="B33" t="str">
        <f>'CUADRO 3 NOM'!L43</f>
        <v>Pinus cembroides</v>
      </c>
      <c r="C33">
        <f>'CUADRO 3 NOM'!M43</f>
        <v>4.0076739171737277</v>
      </c>
      <c r="D33">
        <f>'CUADRO 3 NOM'!N43</f>
        <v>146.26529763706495</v>
      </c>
      <c r="E33">
        <f>'CUADRO 3 NOM'!O43</f>
        <v>1.4333516482003419</v>
      </c>
      <c r="F33" s="34">
        <v>0.3</v>
      </c>
      <c r="G33">
        <f>'CUADRO 3 NOM'!Q43</f>
        <v>2.8053717420216091</v>
      </c>
      <c r="H33">
        <f>'CUADRO 3 NOM'!R43</f>
        <v>1.0033461537402393</v>
      </c>
      <c r="I33">
        <f>'CUADRO 3 NOM'!S43</f>
        <v>1.2023021751521183</v>
      </c>
      <c r="J33">
        <f>'CUADRO 3 NOM'!T43</f>
        <v>43.879589291119487</v>
      </c>
      <c r="K33">
        <f>'CUADRO 3 NOM'!U43</f>
        <v>0</v>
      </c>
      <c r="L33">
        <f>'CUADRO 3 NOM'!V43</f>
        <v>0.73055303417217143</v>
      </c>
      <c r="M33">
        <f>'CUADRO 3 NOM'!W43</f>
        <v>0.69175063882543264</v>
      </c>
      <c r="N33">
        <f>'CUADRO 3 NOM'!X43</f>
        <v>2.5853702441761239</v>
      </c>
      <c r="O33">
        <f>'CUADRO 3 NOM'!Y43</f>
        <v>4.0076739171737277</v>
      </c>
      <c r="P33">
        <f>'CUADRO 3 NOM'!Z43</f>
        <v>146.26529763706495</v>
      </c>
      <c r="Q33">
        <f>'CUADRO 3 NOM'!AA43</f>
        <v>0</v>
      </c>
    </row>
    <row r="34" spans="2:17" x14ac:dyDescent="0.3">
      <c r="B34" t="str">
        <f>'CUADRO 3 NOM'!L44</f>
        <v>Pinus engelmannii</v>
      </c>
      <c r="C34">
        <f>'CUADRO 3 NOM'!M44</f>
        <v>2.7137370865545898</v>
      </c>
      <c r="D34">
        <f>'CUADRO 3 NOM'!N44</f>
        <v>99.041381828181883</v>
      </c>
      <c r="E34">
        <f>'CUADRO 3 NOM'!O44</f>
        <v>0.42706025134736258</v>
      </c>
      <c r="F34" s="34">
        <v>0.3</v>
      </c>
      <c r="G34">
        <f>'CUADRO 3 NOM'!Q44</f>
        <v>1.8996159605882128</v>
      </c>
      <c r="H34">
        <f>'CUADRO 3 NOM'!R44</f>
        <v>0.29894217594315381</v>
      </c>
      <c r="I34">
        <f>'CUADRO 3 NOM'!S44</f>
        <v>0.81412112596637687</v>
      </c>
      <c r="J34">
        <f>'CUADRO 3 NOM'!T44</f>
        <v>29.712414548454564</v>
      </c>
      <c r="K34">
        <f>'CUADRO 3 NOM'!U44</f>
        <v>0</v>
      </c>
      <c r="L34">
        <f>'CUADRO 3 NOM'!V44</f>
        <v>0</v>
      </c>
      <c r="M34">
        <f>'CUADRO 3 NOM'!W44</f>
        <v>0</v>
      </c>
      <c r="N34">
        <f>'CUADRO 3 NOM'!X44</f>
        <v>2.7137370865545898</v>
      </c>
      <c r="O34">
        <f>'CUADRO 3 NOM'!Y44</f>
        <v>2.7137370865545898</v>
      </c>
      <c r="P34">
        <f>'CUADRO 3 NOM'!Z44</f>
        <v>99.041381828181883</v>
      </c>
      <c r="Q34">
        <f>'CUADRO 3 NOM'!AA44</f>
        <v>0</v>
      </c>
    </row>
    <row r="35" spans="2:17" x14ac:dyDescent="0.3">
      <c r="B35" t="str">
        <f>'CUADRO 3 NOM'!L45</f>
        <v>Quercus rugosa</v>
      </c>
      <c r="C35">
        <f>'CUADRO 3 NOM'!M45</f>
        <v>2.3254833444383425</v>
      </c>
      <c r="D35">
        <f>'CUADRO 3 NOM'!N45</f>
        <v>84.871554062008499</v>
      </c>
      <c r="E35">
        <f>'CUADRO 3 NOM'!O45</f>
        <v>0.88848167234336317</v>
      </c>
      <c r="F35" s="34">
        <v>0.3</v>
      </c>
      <c r="G35">
        <f>'CUADRO 3 NOM'!Q45</f>
        <v>1.6278383411068396</v>
      </c>
      <c r="H35">
        <f>'CUADRO 3 NOM'!R45</f>
        <v>0.62193717064035414</v>
      </c>
      <c r="I35">
        <f>'CUADRO 3 NOM'!S45</f>
        <v>0.6976450033315027</v>
      </c>
      <c r="J35">
        <f>'CUADRO 3 NOM'!T45</f>
        <v>25.461466218602546</v>
      </c>
      <c r="K35">
        <f>'CUADRO 3 NOM'!U45</f>
        <v>0</v>
      </c>
      <c r="L35">
        <f>'CUADRO 3 NOM'!V45</f>
        <v>1.7260433520372216</v>
      </c>
      <c r="M35">
        <f>'CUADRO 3 NOM'!W45</f>
        <v>0</v>
      </c>
      <c r="N35">
        <f>'CUADRO 3 NOM'!X45</f>
        <v>0.59943999240112078</v>
      </c>
      <c r="O35">
        <f>'CUADRO 3 NOM'!Y45</f>
        <v>2.3254833444383425</v>
      </c>
      <c r="P35">
        <f>'CUADRO 3 NOM'!Z45</f>
        <v>84.871554062008499</v>
      </c>
      <c r="Q35">
        <f>'CUADRO 3 NOM'!AA45</f>
        <v>0</v>
      </c>
    </row>
    <row r="36" spans="2:17" x14ac:dyDescent="0.3">
      <c r="B36" t="str">
        <f>'CUADRO 3 NOM'!L47</f>
        <v>Juniperus sp</v>
      </c>
      <c r="C36">
        <f>'CUADRO 3 NOM'!M47</f>
        <v>0.21290755387966406</v>
      </c>
      <c r="D36">
        <f>'CUADRO 3 NOM'!N47</f>
        <v>6.4564213584932588</v>
      </c>
      <c r="E36">
        <f>'CUADRO 3 NOM'!O47</f>
        <v>0.11780972450961723</v>
      </c>
      <c r="F36" s="34">
        <v>0.3</v>
      </c>
      <c r="G36">
        <f>'CUADRO 3 NOM'!Q47</f>
        <v>0.14903528771576482</v>
      </c>
      <c r="H36">
        <f>'CUADRO 3 NOM'!R47</f>
        <v>8.2466807156732061E-2</v>
      </c>
      <c r="I36">
        <f>'CUADRO 3 NOM'!S47</f>
        <v>6.3872266163899211E-2</v>
      </c>
      <c r="J36">
        <f>'CUADRO 3 NOM'!T47</f>
        <v>1.9369264075479773</v>
      </c>
      <c r="K36">
        <f>'CUADRO 3 NOM'!U47</f>
        <v>0</v>
      </c>
      <c r="L36">
        <f>'CUADRO 3 NOM'!V47</f>
        <v>0</v>
      </c>
      <c r="M36">
        <f>'CUADRO 3 NOM'!W47</f>
        <v>0</v>
      </c>
      <c r="N36">
        <f>'CUADRO 3 NOM'!X47</f>
        <v>0.21290755387966406</v>
      </c>
      <c r="O36">
        <f>'CUADRO 3 NOM'!Y47</f>
        <v>0.21290755387966406</v>
      </c>
      <c r="P36">
        <f>'CUADRO 3 NOM'!Z47</f>
        <v>6.4564213584932588</v>
      </c>
      <c r="Q36">
        <f>'CUADRO 3 NOM'!AA47</f>
        <v>0</v>
      </c>
    </row>
    <row r="37" spans="2:17" x14ac:dyDescent="0.3">
      <c r="B37" t="str">
        <f>'CUADRO 3 NOM'!L48</f>
        <v>Pinus cembroides</v>
      </c>
      <c r="C37">
        <f>'CUADRO 3 NOM'!M48</f>
        <v>2.4004128704316208</v>
      </c>
      <c r="D37">
        <f>'CUADRO 3 NOM'!N48</f>
        <v>72.79251789542603</v>
      </c>
      <c r="E37">
        <f>'CUADRO 3 NOM'!O48</f>
        <v>1.0275625971116606</v>
      </c>
      <c r="F37" s="34">
        <v>0.3</v>
      </c>
      <c r="G37">
        <f>'CUADRO 3 NOM'!Q48</f>
        <v>1.6802890093021345</v>
      </c>
      <c r="H37">
        <f>'CUADRO 3 NOM'!R48</f>
        <v>0.71929381797816239</v>
      </c>
      <c r="I37">
        <f>'CUADRO 3 NOM'!S48</f>
        <v>0.72012386112948623</v>
      </c>
      <c r="J37">
        <f>'CUADRO 3 NOM'!T48</f>
        <v>21.837755368627807</v>
      </c>
      <c r="K37">
        <f>'CUADRO 3 NOM'!U48</f>
        <v>0</v>
      </c>
      <c r="L37">
        <f>'CUADRO 3 NOM'!V48</f>
        <v>0.32469023740985398</v>
      </c>
      <c r="M37">
        <f>'CUADRO 3 NOM'!W48</f>
        <v>0</v>
      </c>
      <c r="N37">
        <f>'CUADRO 3 NOM'!X48</f>
        <v>2.0757226330217668</v>
      </c>
      <c r="O37">
        <f>'CUADRO 3 NOM'!Y48</f>
        <v>2.4004128704316208</v>
      </c>
      <c r="P37">
        <f>'CUADRO 3 NOM'!Z48</f>
        <v>72.79251789542603</v>
      </c>
      <c r="Q37">
        <f>'CUADRO 3 NOM'!AA48</f>
        <v>0</v>
      </c>
    </row>
    <row r="38" spans="2:17" x14ac:dyDescent="0.3">
      <c r="B38" t="str">
        <f>'CUADRO 3 NOM'!L49</f>
        <v>Pinus engelmannii</v>
      </c>
      <c r="C38">
        <f>'CUADRO 3 NOM'!M49</f>
        <v>3.3734468183399087</v>
      </c>
      <c r="D38">
        <f>'CUADRO 3 NOM'!N49</f>
        <v>102.29977139271091</v>
      </c>
      <c r="E38">
        <f>'CUADRO 3 NOM'!O49</f>
        <v>0.4843288674284264</v>
      </c>
      <c r="F38" s="34">
        <v>0.3</v>
      </c>
      <c r="G38">
        <f>'CUADRO 3 NOM'!Q49</f>
        <v>2.3614127728379359</v>
      </c>
      <c r="H38">
        <f>'CUADRO 3 NOM'!R49</f>
        <v>0.33903020719989846</v>
      </c>
      <c r="I38">
        <f>'CUADRO 3 NOM'!S49</f>
        <v>1.0120340455019725</v>
      </c>
      <c r="J38">
        <f>'CUADRO 3 NOM'!T49</f>
        <v>30.68993141781327</v>
      </c>
      <c r="K38">
        <f>'CUADRO 3 NOM'!U49</f>
        <v>0</v>
      </c>
      <c r="L38">
        <f>'CUADRO 3 NOM'!V49</f>
        <v>0</v>
      </c>
      <c r="M38">
        <f>'CUADRO 3 NOM'!W49</f>
        <v>0</v>
      </c>
      <c r="N38">
        <f>'CUADRO 3 NOM'!X49</f>
        <v>3.3734468183399087</v>
      </c>
      <c r="O38">
        <f>'CUADRO 3 NOM'!Y49</f>
        <v>3.3734468183399087</v>
      </c>
      <c r="P38">
        <f>'CUADRO 3 NOM'!Z49</f>
        <v>102.29977139271091</v>
      </c>
      <c r="Q38">
        <f>'CUADRO 3 NOM'!AA49</f>
        <v>0</v>
      </c>
    </row>
    <row r="39" spans="2:17" x14ac:dyDescent="0.3">
      <c r="B39" t="str">
        <f>'CUADRO 3 NOM'!L50</f>
        <v>Pinus lumholzi</v>
      </c>
      <c r="C39">
        <f>'CUADRO 3 NOM'!M50</f>
        <v>2.351256777100932E-2</v>
      </c>
      <c r="D39">
        <f>'CUADRO 3 NOM'!N50</f>
        <v>0.71301859414328983</v>
      </c>
      <c r="E39">
        <f>'CUADRO 3 NOM'!O50</f>
        <v>1.3089969389957471E-2</v>
      </c>
      <c r="F39" s="34">
        <v>0.3</v>
      </c>
      <c r="G39">
        <f>'CUADRO 3 NOM'!Q50</f>
        <v>1.6458797439706522E-2</v>
      </c>
      <c r="H39">
        <f>'CUADRO 3 NOM'!R50</f>
        <v>9.162978572970229E-3</v>
      </c>
      <c r="I39">
        <f>'CUADRO 3 NOM'!S50</f>
        <v>7.053770331302796E-3</v>
      </c>
      <c r="J39">
        <f>'CUADRO 3 NOM'!T50</f>
        <v>0.21390557824298695</v>
      </c>
      <c r="K39">
        <f>'CUADRO 3 NOM'!U50</f>
        <v>0</v>
      </c>
      <c r="L39">
        <f>'CUADRO 3 NOM'!V50</f>
        <v>0</v>
      </c>
      <c r="M39">
        <f>'CUADRO 3 NOM'!W50</f>
        <v>0</v>
      </c>
      <c r="N39">
        <f>'CUADRO 3 NOM'!X50</f>
        <v>2.351256777100932E-2</v>
      </c>
      <c r="O39">
        <f>'CUADRO 3 NOM'!Y50</f>
        <v>2.351256777100932E-2</v>
      </c>
      <c r="P39">
        <f>'CUADRO 3 NOM'!Z50</f>
        <v>0.71301859414328983</v>
      </c>
      <c r="Q39">
        <f>'CUADRO 3 NOM'!AA50</f>
        <v>0</v>
      </c>
    </row>
    <row r="40" spans="2:17" x14ac:dyDescent="0.3">
      <c r="B40" t="str">
        <f>'CUADRO 3 NOM'!L51</f>
        <v>Quercus fulva</v>
      </c>
      <c r="C40">
        <f>'CUADRO 3 NOM'!M51</f>
        <v>0.72413093114711546</v>
      </c>
      <c r="D40">
        <f>'CUADRO 3 NOM'!N51</f>
        <v>21.959269762905343</v>
      </c>
      <c r="E40">
        <f>'CUADRO 3 NOM'!O51</f>
        <v>0.34033920413889429</v>
      </c>
      <c r="F40" s="34">
        <v>0.3</v>
      </c>
      <c r="G40">
        <f>'CUADRO 3 NOM'!Q51</f>
        <v>0.50689165180298079</v>
      </c>
      <c r="H40">
        <f>'CUADRO 3 NOM'!R51</f>
        <v>0.23823744289722598</v>
      </c>
      <c r="I40">
        <f>'CUADRO 3 NOM'!S51</f>
        <v>0.21723927934413464</v>
      </c>
      <c r="J40">
        <f>'CUADRO 3 NOM'!T51</f>
        <v>6.5877809288716032</v>
      </c>
      <c r="K40">
        <f>'CUADRO 3 NOM'!U51</f>
        <v>0</v>
      </c>
      <c r="L40">
        <f>'CUADRO 3 NOM'!V51</f>
        <v>0</v>
      </c>
      <c r="M40">
        <f>'CUADRO 3 NOM'!W51</f>
        <v>0</v>
      </c>
      <c r="N40">
        <f>'CUADRO 3 NOM'!X51</f>
        <v>0.72413093114711546</v>
      </c>
      <c r="O40">
        <f>'CUADRO 3 NOM'!Y51</f>
        <v>0.72413093114711546</v>
      </c>
      <c r="P40">
        <f>'CUADRO 3 NOM'!Z51</f>
        <v>21.959269762905343</v>
      </c>
      <c r="Q40">
        <f>'CUADRO 3 NOM'!AA51</f>
        <v>0</v>
      </c>
    </row>
    <row r="41" spans="2:17" x14ac:dyDescent="0.3">
      <c r="B41" t="str">
        <f>'CUADRO 3 NOM'!L52</f>
        <v>Quercus rugosa</v>
      </c>
      <c r="C41">
        <f>'CUADRO 3 NOM'!M52</f>
        <v>1.0556189502124895</v>
      </c>
      <c r="D41">
        <f>'CUADRO 3 NOM'!N52</f>
        <v>32.01164360957479</v>
      </c>
      <c r="E41">
        <f>'CUADRO 3 NOM'!O52</f>
        <v>0.55632369907319246</v>
      </c>
      <c r="F41" s="34">
        <v>0.3</v>
      </c>
      <c r="G41">
        <f>'CUADRO 3 NOM'!Q52</f>
        <v>0.73893326514874258</v>
      </c>
      <c r="H41">
        <f>'CUADRO 3 NOM'!R52</f>
        <v>0.3894265893512347</v>
      </c>
      <c r="I41">
        <f>'CUADRO 3 NOM'!S52</f>
        <v>0.31668568506374684</v>
      </c>
      <c r="J41">
        <f>'CUADRO 3 NOM'!T52</f>
        <v>9.6034930828724363</v>
      </c>
      <c r="K41">
        <f>'CUADRO 3 NOM'!U52</f>
        <v>0</v>
      </c>
      <c r="L41">
        <f>'CUADRO 3 NOM'!V52</f>
        <v>0.64686213117274394</v>
      </c>
      <c r="M41">
        <f>'CUADRO 3 NOM'!W52</f>
        <v>0.32247311120565941</v>
      </c>
      <c r="N41">
        <f>'CUADRO 3 NOM'!X52</f>
        <v>8.6283707834086093E-2</v>
      </c>
      <c r="O41">
        <f>'CUADRO 3 NOM'!Y52</f>
        <v>1.0556189502124895</v>
      </c>
      <c r="P41">
        <f>'CUADRO 3 NOM'!Z52</f>
        <v>32.01164360957479</v>
      </c>
      <c r="Q41">
        <f>'CUADRO 3 NOM'!AA52</f>
        <v>0</v>
      </c>
    </row>
    <row r="42" spans="2:17" x14ac:dyDescent="0.3">
      <c r="B42" t="str">
        <f>'CUADRO 3 NOM'!L54</f>
        <v>Juniperus sp</v>
      </c>
      <c r="C42">
        <f>'CUADRO 3 NOM'!M54</f>
        <v>0.73238917643876189</v>
      </c>
      <c r="D42">
        <f>'CUADRO 3 NOM'!N54</f>
        <v>22.261373296681562</v>
      </c>
      <c r="E42">
        <f>'CUADRO 3 NOM'!O54</f>
        <v>0.39269908169872403</v>
      </c>
      <c r="F42" s="34">
        <v>0.3</v>
      </c>
      <c r="G42">
        <f>'CUADRO 3 NOM'!Q54</f>
        <v>0.51267242350713327</v>
      </c>
      <c r="H42">
        <f>'CUADRO 3 NOM'!R54</f>
        <v>0.27488935718910679</v>
      </c>
      <c r="I42">
        <f>'CUADRO 3 NOM'!S54</f>
        <v>0.21971675293162857</v>
      </c>
      <c r="J42">
        <f>'CUADRO 3 NOM'!T54</f>
        <v>6.6784119890044682</v>
      </c>
      <c r="K42">
        <f>'CUADRO 3 NOM'!U54</f>
        <v>0</v>
      </c>
      <c r="L42">
        <f>'CUADRO 3 NOM'!V54</f>
        <v>0.11511633609143364</v>
      </c>
      <c r="M42">
        <f>'CUADRO 3 NOM'!W54</f>
        <v>0</v>
      </c>
      <c r="N42">
        <f>'CUADRO 3 NOM'!X54</f>
        <v>0.61727284034732821</v>
      </c>
      <c r="O42">
        <f>'CUADRO 3 NOM'!Y54</f>
        <v>0.73238917643876189</v>
      </c>
      <c r="P42">
        <f>'CUADRO 3 NOM'!Z54</f>
        <v>22.261373296681562</v>
      </c>
      <c r="Q42">
        <f>'CUADRO 3 NOM'!AA54</f>
        <v>0</v>
      </c>
    </row>
    <row r="43" spans="2:17" x14ac:dyDescent="0.3">
      <c r="B43" t="str">
        <f>'CUADRO 3 NOM'!L55</f>
        <v>Pinus cembroides</v>
      </c>
      <c r="C43">
        <f>'CUADRO 3 NOM'!M55</f>
        <v>2.0780654051842351</v>
      </c>
      <c r="D43">
        <f>'CUADRO 3 NOM'!N55</f>
        <v>63.163945082678488</v>
      </c>
      <c r="E43">
        <f>'CUADRO 3 NOM'!O55</f>
        <v>0.84430302565225612</v>
      </c>
      <c r="F43" s="34">
        <v>0.3</v>
      </c>
      <c r="G43">
        <f>'CUADRO 3 NOM'!Q55</f>
        <v>1.4546457836289646</v>
      </c>
      <c r="H43">
        <f>'CUADRO 3 NOM'!R55</f>
        <v>0.59101211795657926</v>
      </c>
      <c r="I43">
        <f>'CUADRO 3 NOM'!S55</f>
        <v>0.62341962155527053</v>
      </c>
      <c r="J43">
        <f>'CUADRO 3 NOM'!T55</f>
        <v>18.949183524803544</v>
      </c>
      <c r="K43">
        <f>'CUADRO 3 NOM'!U55</f>
        <v>0</v>
      </c>
      <c r="L43">
        <f>'CUADRO 3 NOM'!V55</f>
        <v>0.6041341736781225</v>
      </c>
      <c r="M43">
        <f>'CUADRO 3 NOM'!W55</f>
        <v>0.69175063882543264</v>
      </c>
      <c r="N43">
        <f>'CUADRO 3 NOM'!X55</f>
        <v>0.78218059268067985</v>
      </c>
      <c r="O43">
        <f>'CUADRO 3 NOM'!Y55</f>
        <v>2.0780654051842351</v>
      </c>
      <c r="P43">
        <f>'CUADRO 3 NOM'!Z55</f>
        <v>63.163945082678488</v>
      </c>
      <c r="Q43">
        <f>'CUADRO 3 NOM'!AA55</f>
        <v>0</v>
      </c>
    </row>
    <row r="44" spans="2:17" x14ac:dyDescent="0.3">
      <c r="B44" t="str">
        <f>'CUADRO 3 NOM'!L56</f>
        <v>Pinus engelmannii</v>
      </c>
      <c r="C44">
        <f>'CUADRO 3 NOM'!M56</f>
        <v>2.7017536849082187</v>
      </c>
      <c r="D44">
        <f>'CUADRO 3 NOM'!N56</f>
        <v>82.12129462081937</v>
      </c>
      <c r="E44">
        <f>'CUADRO 3 NOM'!O56</f>
        <v>0.4319689898685965</v>
      </c>
      <c r="F44" s="34">
        <v>0.3</v>
      </c>
      <c r="G44">
        <f>'CUADRO 3 NOM'!Q56</f>
        <v>1.8912275794357529</v>
      </c>
      <c r="H44">
        <f>'CUADRO 3 NOM'!R56</f>
        <v>0.30237829290801754</v>
      </c>
      <c r="I44">
        <f>'CUADRO 3 NOM'!S56</f>
        <v>0.81052610547246562</v>
      </c>
      <c r="J44">
        <f>'CUADRO 3 NOM'!T56</f>
        <v>24.636388386245812</v>
      </c>
      <c r="K44">
        <f>'CUADRO 3 NOM'!U56</f>
        <v>0</v>
      </c>
      <c r="L44">
        <f>'CUADRO 3 NOM'!V56</f>
        <v>0.67078910464995933</v>
      </c>
      <c r="M44">
        <f>'CUADRO 3 NOM'!W56</f>
        <v>0</v>
      </c>
      <c r="N44">
        <f>'CUADRO 3 NOM'!X56</f>
        <v>2.0309645802582592</v>
      </c>
      <c r="O44">
        <f>'CUADRO 3 NOM'!Y56</f>
        <v>2.7017536849082187</v>
      </c>
      <c r="P44">
        <f>'CUADRO 3 NOM'!Z56</f>
        <v>82.12129462081937</v>
      </c>
      <c r="Q44">
        <f>'CUADRO 3 NOM'!AA56</f>
        <v>0</v>
      </c>
    </row>
    <row r="45" spans="2:17" x14ac:dyDescent="0.3">
      <c r="B45" t="str">
        <f>'CUADRO 3 NOM'!L57</f>
        <v>Pinus lumholzi</v>
      </c>
      <c r="C45">
        <f>'CUADRO 3 NOM'!M57</f>
        <v>0.11231167747845255</v>
      </c>
      <c r="D45">
        <f>'CUADRO 3 NOM'!N57</f>
        <v>3.4137754330035333</v>
      </c>
      <c r="E45">
        <f>'CUADRO 3 NOM'!O57</f>
        <v>3.4361169648638355E-2</v>
      </c>
      <c r="F45" s="34">
        <v>0.3</v>
      </c>
      <c r="G45">
        <f>'CUADRO 3 NOM'!Q57</f>
        <v>7.8618174234916779E-2</v>
      </c>
      <c r="H45">
        <f>'CUADRO 3 NOM'!R57</f>
        <v>2.4052818754046846E-2</v>
      </c>
      <c r="I45">
        <f>'CUADRO 3 NOM'!S57</f>
        <v>3.3693503243535768E-2</v>
      </c>
      <c r="J45">
        <f>'CUADRO 3 NOM'!T57</f>
        <v>1.02413262990106</v>
      </c>
      <c r="K45">
        <f>'CUADRO 3 NOM'!U57</f>
        <v>0</v>
      </c>
      <c r="L45">
        <f>'CUADRO 3 NOM'!V57</f>
        <v>0</v>
      </c>
      <c r="M45">
        <f>'CUADRO 3 NOM'!W57</f>
        <v>0</v>
      </c>
      <c r="N45">
        <f>'CUADRO 3 NOM'!X57</f>
        <v>0.11231167747845255</v>
      </c>
      <c r="O45">
        <f>'CUADRO 3 NOM'!Y57</f>
        <v>0.11231167747845255</v>
      </c>
      <c r="P45">
        <f>'CUADRO 3 NOM'!Z57</f>
        <v>3.4137754330035333</v>
      </c>
      <c r="Q45">
        <f>'CUADRO 3 NOM'!AA57</f>
        <v>0</v>
      </c>
    </row>
    <row r="46" spans="2:17" x14ac:dyDescent="0.3">
      <c r="B46" t="str">
        <f>'CUADRO 3 NOM'!L58</f>
        <v>Quercus rugosa</v>
      </c>
      <c r="C46">
        <f>'CUADRO 3 NOM'!M58</f>
        <v>1.5461172283518771</v>
      </c>
      <c r="D46">
        <f>'CUADRO 3 NOM'!N58</f>
        <v>46.995086612465357</v>
      </c>
      <c r="E46">
        <f>'CUADRO 3 NOM'!O58</f>
        <v>0.6135923151542565</v>
      </c>
      <c r="F46" s="34">
        <v>0.3</v>
      </c>
      <c r="G46">
        <f>'CUADRO 3 NOM'!Q58</f>
        <v>1.0822820598463139</v>
      </c>
      <c r="H46">
        <f>'CUADRO 3 NOM'!R58</f>
        <v>0.42951462060797951</v>
      </c>
      <c r="I46">
        <f>'CUADRO 3 NOM'!S58</f>
        <v>0.46383516850556311</v>
      </c>
      <c r="J46">
        <f>'CUADRO 3 NOM'!T58</f>
        <v>14.098525983739606</v>
      </c>
      <c r="K46">
        <f>'CUADRO 3 NOM'!U58</f>
        <v>0</v>
      </c>
      <c r="L46">
        <f>'CUADRO 3 NOM'!V58</f>
        <v>0.48514659837955804</v>
      </c>
      <c r="M46">
        <f>'CUADRO 3 NOM'!W58</f>
        <v>0.87493302213958546</v>
      </c>
      <c r="N46">
        <f>'CUADRO 3 NOM'!X58</f>
        <v>0.18603760783273368</v>
      </c>
      <c r="O46">
        <f>'CUADRO 3 NOM'!Y58</f>
        <v>1.5461172283518771</v>
      </c>
      <c r="P46">
        <f>'CUADRO 3 NOM'!Z58</f>
        <v>46.995086612465357</v>
      </c>
      <c r="Q46">
        <f>'CUADRO 3 NOM'!AA58</f>
        <v>0</v>
      </c>
    </row>
    <row r="47" spans="2:17" x14ac:dyDescent="0.3">
      <c r="B47" t="str">
        <f>'CUADRO 3 NOM'!L60</f>
        <v>Juniperus sp</v>
      </c>
      <c r="C47">
        <f>'CUADRO 3 NOM'!M60</f>
        <v>0.14551345711081801</v>
      </c>
      <c r="D47">
        <f>'CUADRO 3 NOM'!N60</f>
        <v>2.5839934846845711</v>
      </c>
      <c r="E47">
        <f>'CUADRO 3 NOM'!O60</f>
        <v>7.8539816339744814E-2</v>
      </c>
      <c r="F47" s="34">
        <v>0.3</v>
      </c>
      <c r="G47">
        <f>'CUADRO 3 NOM'!Q60</f>
        <v>0.1018594199775726</v>
      </c>
      <c r="H47">
        <f>'CUADRO 3 NOM'!R60</f>
        <v>5.4977871437821367E-2</v>
      </c>
      <c r="I47">
        <f>'CUADRO 3 NOM'!S60</f>
        <v>4.3654037133245401E-2</v>
      </c>
      <c r="J47">
        <f>'CUADRO 3 NOM'!T60</f>
        <v>0.77519804540537129</v>
      </c>
      <c r="K47">
        <f>'CUADRO 3 NOM'!U60</f>
        <v>0</v>
      </c>
      <c r="L47">
        <f>'CUADRO 3 NOM'!V60</f>
        <v>0</v>
      </c>
      <c r="M47">
        <f>'CUADRO 3 NOM'!W60</f>
        <v>0</v>
      </c>
      <c r="N47">
        <f>'CUADRO 3 NOM'!X60</f>
        <v>0.14551345711081801</v>
      </c>
      <c r="O47">
        <f>'CUADRO 3 NOM'!Y60</f>
        <v>0.14551345711081801</v>
      </c>
      <c r="P47">
        <f>'CUADRO 3 NOM'!Z60</f>
        <v>2.5839934846845711</v>
      </c>
      <c r="Q47">
        <f>'CUADRO 3 NOM'!AA60</f>
        <v>0</v>
      </c>
    </row>
    <row r="48" spans="2:17" x14ac:dyDescent="0.3">
      <c r="B48" t="str">
        <f>'CUADRO 3 NOM'!L61</f>
        <v>Pinus cembroides</v>
      </c>
      <c r="C48">
        <f>'CUADRO 3 NOM'!M61</f>
        <v>4.1490415805338428</v>
      </c>
      <c r="D48">
        <f>'CUADRO 3 NOM'!N61</f>
        <v>73.677697064265402</v>
      </c>
      <c r="E48">
        <f>'CUADRO 3 NOM'!O61</f>
        <v>1.413716694115406</v>
      </c>
      <c r="F48" s="34">
        <v>0.3</v>
      </c>
      <c r="G48">
        <f>'CUADRO 3 NOM'!Q61</f>
        <v>2.9043291063736896</v>
      </c>
      <c r="H48">
        <f>'CUADRO 3 NOM'!R61</f>
        <v>0.98960168588078412</v>
      </c>
      <c r="I48">
        <f>'CUADRO 3 NOM'!S61</f>
        <v>1.2447124741601527</v>
      </c>
      <c r="J48">
        <f>'CUADRO 3 NOM'!T61</f>
        <v>22.103309119279618</v>
      </c>
      <c r="K48">
        <f>'CUADRO 3 NOM'!U61</f>
        <v>0</v>
      </c>
      <c r="L48">
        <f>'CUADRO 3 NOM'!V61</f>
        <v>0</v>
      </c>
      <c r="M48">
        <f>'CUADRO 3 NOM'!W61</f>
        <v>0</v>
      </c>
      <c r="N48">
        <f>'CUADRO 3 NOM'!X61</f>
        <v>4.1490415805338428</v>
      </c>
      <c r="O48">
        <f>'CUADRO 3 NOM'!Y61</f>
        <v>4.1490415805338428</v>
      </c>
      <c r="P48">
        <f>'CUADRO 3 NOM'!Z61</f>
        <v>73.677697064265402</v>
      </c>
      <c r="Q48">
        <f>'CUADRO 3 NOM'!AA61</f>
        <v>0</v>
      </c>
    </row>
    <row r="49" spans="2:17" x14ac:dyDescent="0.3">
      <c r="B49" t="str">
        <f>'CUADRO 3 NOM'!L62</f>
        <v>Pinus engelmannii</v>
      </c>
      <c r="C49">
        <f>'CUADRO 3 NOM'!M62</f>
        <v>2.4122321504611497</v>
      </c>
      <c r="D49">
        <f>'CUADRO 3 NOM'!N62</f>
        <v>42.835846828869435</v>
      </c>
      <c r="E49">
        <f>'CUADRO 3 NOM'!O62</f>
        <v>0.4319689898685965</v>
      </c>
      <c r="F49" s="34">
        <v>0.3</v>
      </c>
      <c r="G49">
        <f>'CUADRO 3 NOM'!Q62</f>
        <v>1.6885625053228046</v>
      </c>
      <c r="H49">
        <f>'CUADRO 3 NOM'!R62</f>
        <v>0.30237829290801754</v>
      </c>
      <c r="I49">
        <f>'CUADRO 3 NOM'!S62</f>
        <v>0.72366964513834486</v>
      </c>
      <c r="J49">
        <f>'CUADRO 3 NOM'!T62</f>
        <v>12.85075404866083</v>
      </c>
      <c r="K49">
        <f>'CUADRO 3 NOM'!U62</f>
        <v>0</v>
      </c>
      <c r="L49">
        <f>'CUADRO 3 NOM'!V62</f>
        <v>0</v>
      </c>
      <c r="M49">
        <f>'CUADRO 3 NOM'!W62</f>
        <v>0</v>
      </c>
      <c r="N49">
        <f>'CUADRO 3 NOM'!X62</f>
        <v>2.4122321504611497</v>
      </c>
      <c r="O49">
        <f>'CUADRO 3 NOM'!Y62</f>
        <v>2.4122321504611497</v>
      </c>
      <c r="P49">
        <f>'CUADRO 3 NOM'!Z62</f>
        <v>42.835846828869435</v>
      </c>
      <c r="Q49">
        <f>'CUADRO 3 NOM'!AA62</f>
        <v>0</v>
      </c>
    </row>
    <row r="50" spans="2:17" x14ac:dyDescent="0.3">
      <c r="B50" t="str">
        <f>'CUADRO 3 NOM'!L63</f>
        <v>Quercus rugosa</v>
      </c>
      <c r="C50">
        <f>'CUADRO 3 NOM'!M63</f>
        <v>7.495507012231089</v>
      </c>
      <c r="D50">
        <f>'CUADRO 3 NOM'!N63</f>
        <v>133.10343708803779</v>
      </c>
      <c r="E50">
        <f>'CUADRO 3 NOM'!O63</f>
        <v>2.68998870963626</v>
      </c>
      <c r="F50" s="34">
        <v>0.3</v>
      </c>
      <c r="G50">
        <f>'CUADRO 3 NOM'!Q63</f>
        <v>5.2468549085617617</v>
      </c>
      <c r="H50">
        <f>'CUADRO 3 NOM'!R63</f>
        <v>1.8829920967453819</v>
      </c>
      <c r="I50">
        <f>'CUADRO 3 NOM'!S63</f>
        <v>2.2486521036693268</v>
      </c>
      <c r="J50">
        <f>'CUADRO 3 NOM'!T63</f>
        <v>39.931031126411334</v>
      </c>
      <c r="K50">
        <f>'CUADRO 3 NOM'!U63</f>
        <v>0</v>
      </c>
      <c r="L50">
        <f>'CUADRO 3 NOM'!V63</f>
        <v>6.6605447211862394</v>
      </c>
      <c r="M50">
        <f>'CUADRO 3 NOM'!W63</f>
        <v>0</v>
      </c>
      <c r="N50">
        <f>'CUADRO 3 NOM'!X63</f>
        <v>0.83496229104484965</v>
      </c>
      <c r="O50">
        <f>'CUADRO 3 NOM'!Y63</f>
        <v>7.495507012231089</v>
      </c>
      <c r="P50">
        <f>'CUADRO 3 NOM'!Z63</f>
        <v>133.10343708803779</v>
      </c>
      <c r="Q50">
        <f>'CUADRO 3 NOM'!AA63</f>
        <v>0</v>
      </c>
    </row>
    <row r="51" spans="2:17" x14ac:dyDescent="0.3">
      <c r="B51" t="str">
        <f>'CUADRO 3 NOM'!L65</f>
        <v>Juniperus sp</v>
      </c>
      <c r="C51">
        <f>'CUADRO 3 NOM'!M65</f>
        <v>4.8504485703606E-2</v>
      </c>
      <c r="D51">
        <f>'CUADRO 3 NOM'!N65</f>
        <v>1.654048362691583</v>
      </c>
      <c r="E51">
        <f>'CUADRO 3 NOM'!O65</f>
        <v>2.6179938779914935E-2</v>
      </c>
      <c r="F51" s="34">
        <v>0.3</v>
      </c>
      <c r="G51">
        <f>'CUADRO 3 NOM'!Q65</f>
        <v>3.3953139992524195E-2</v>
      </c>
      <c r="H51">
        <f>'CUADRO 3 NOM'!R65</f>
        <v>1.8325957145940455E-2</v>
      </c>
      <c r="I51">
        <f>'CUADRO 3 NOM'!S65</f>
        <v>1.45513457110818E-2</v>
      </c>
      <c r="J51">
        <f>'CUADRO 3 NOM'!T65</f>
        <v>0.49621450880747492</v>
      </c>
      <c r="K51">
        <f>'CUADRO 3 NOM'!U65</f>
        <v>0</v>
      </c>
      <c r="L51">
        <f>'CUADRO 3 NOM'!V65</f>
        <v>0</v>
      </c>
      <c r="M51">
        <f>'CUADRO 3 NOM'!W65</f>
        <v>0</v>
      </c>
      <c r="N51">
        <f>'CUADRO 3 NOM'!X65</f>
        <v>4.8504485703606E-2</v>
      </c>
      <c r="O51">
        <f>'CUADRO 3 NOM'!Y65</f>
        <v>4.8504485703606E-2</v>
      </c>
      <c r="P51">
        <f>'CUADRO 3 NOM'!Z65</f>
        <v>1.654048362691583</v>
      </c>
      <c r="Q51">
        <f>'CUADRO 3 NOM'!AA65</f>
        <v>0</v>
      </c>
    </row>
    <row r="52" spans="2:17" x14ac:dyDescent="0.3">
      <c r="B52" t="str">
        <f>'CUADRO 3 NOM'!L66</f>
        <v>Pinus cembroides</v>
      </c>
      <c r="C52">
        <f>'CUADRO 3 NOM'!M66</f>
        <v>1.2891708623379208</v>
      </c>
      <c r="D52">
        <f>'CUADRO 3 NOM'!N66</f>
        <v>43.961933069650243</v>
      </c>
      <c r="E52">
        <f>'CUADRO 3 NOM'!O66</f>
        <v>0.45487643630102181</v>
      </c>
      <c r="F52" s="34">
        <v>0.3</v>
      </c>
      <c r="G52">
        <f>'CUADRO 3 NOM'!Q66</f>
        <v>0.9024196036365445</v>
      </c>
      <c r="H52">
        <f>'CUADRO 3 NOM'!R66</f>
        <v>0.31841350541071523</v>
      </c>
      <c r="I52">
        <f>'CUADRO 3 NOM'!S66</f>
        <v>0.38675125870137622</v>
      </c>
      <c r="J52">
        <f>'CUADRO 3 NOM'!T66</f>
        <v>13.188579920895073</v>
      </c>
      <c r="K52">
        <f>'CUADRO 3 NOM'!U66</f>
        <v>0</v>
      </c>
      <c r="L52">
        <f>'CUADRO 3 NOM'!V66</f>
        <v>0</v>
      </c>
      <c r="M52">
        <f>'CUADRO 3 NOM'!W66</f>
        <v>0</v>
      </c>
      <c r="N52">
        <f>'CUADRO 3 NOM'!X66</f>
        <v>1.2891708623379208</v>
      </c>
      <c r="O52">
        <f>'CUADRO 3 NOM'!Y66</f>
        <v>1.2891708623379208</v>
      </c>
      <c r="P52">
        <f>'CUADRO 3 NOM'!Z66</f>
        <v>43.961933069650243</v>
      </c>
      <c r="Q52">
        <f>'CUADRO 3 NOM'!AA66</f>
        <v>0</v>
      </c>
    </row>
    <row r="53" spans="2:17" x14ac:dyDescent="0.3">
      <c r="B53" t="str">
        <f>'CUADRO 3 NOM'!L67</f>
        <v>Pinus engelmannii</v>
      </c>
      <c r="C53">
        <f>'CUADRO 3 NOM'!M67</f>
        <v>0.79409063786052603</v>
      </c>
      <c r="D53">
        <f>'CUADRO 3 NOM'!N67</f>
        <v>27.079234019880971</v>
      </c>
      <c r="E53">
        <f>'CUADRO 3 NOM'!O67</f>
        <v>0.14071717094204278</v>
      </c>
      <c r="F53" s="34">
        <v>0.3</v>
      </c>
      <c r="G53">
        <f>'CUADRO 3 NOM'!Q67</f>
        <v>0.55586344650236819</v>
      </c>
      <c r="H53">
        <f>'CUADRO 3 NOM'!R67</f>
        <v>9.8502019659429937E-2</v>
      </c>
      <c r="I53">
        <f>'CUADRO 3 NOM'!S67</f>
        <v>0.23822719135815779</v>
      </c>
      <c r="J53">
        <f>'CUADRO 3 NOM'!T67</f>
        <v>8.1237702059642913</v>
      </c>
      <c r="K53">
        <f>'CUADRO 3 NOM'!U67</f>
        <v>0</v>
      </c>
      <c r="L53">
        <f>'CUADRO 3 NOM'!V67</f>
        <v>0</v>
      </c>
      <c r="M53">
        <f>'CUADRO 3 NOM'!W67</f>
        <v>0</v>
      </c>
      <c r="N53">
        <f>'CUADRO 3 NOM'!X67</f>
        <v>0.79409063786052603</v>
      </c>
      <c r="O53">
        <f>'CUADRO 3 NOM'!Y67</f>
        <v>0.79409063786052603</v>
      </c>
      <c r="P53">
        <f>'CUADRO 3 NOM'!Z67</f>
        <v>27.079234019880971</v>
      </c>
      <c r="Q53">
        <f>'CUADRO 3 NOM'!AA67</f>
        <v>0</v>
      </c>
    </row>
    <row r="54" spans="2:17" x14ac:dyDescent="0.3">
      <c r="B54" t="str">
        <f>'CUADRO 3 NOM'!L68</f>
        <v>Quercus rugosa</v>
      </c>
      <c r="C54">
        <f>'CUADRO 3 NOM'!M68</f>
        <v>3.9566397369506947</v>
      </c>
      <c r="D54">
        <f>'CUADRO 3 NOM'!N68</f>
        <v>134.92511844481245</v>
      </c>
      <c r="E54">
        <f>'CUADRO 3 NOM'!O68</f>
        <v>1.4300791558528529</v>
      </c>
      <c r="F54" s="34">
        <v>0.3</v>
      </c>
      <c r="G54">
        <f>'CUADRO 3 NOM'!Q68</f>
        <v>2.7696478158654863</v>
      </c>
      <c r="H54">
        <f>'CUADRO 3 NOM'!R68</f>
        <v>1.001055409096997</v>
      </c>
      <c r="I54">
        <f>'CUADRO 3 NOM'!S68</f>
        <v>1.1869919210852085</v>
      </c>
      <c r="J54">
        <f>'CUADRO 3 NOM'!T68</f>
        <v>40.477535533443742</v>
      </c>
      <c r="K54">
        <f>'CUADRO 3 NOM'!U68</f>
        <v>0</v>
      </c>
      <c r="L54">
        <f>'CUADRO 3 NOM'!V68</f>
        <v>2.9602420983049957</v>
      </c>
      <c r="M54">
        <f>'CUADRO 3 NOM'!W68</f>
        <v>0.58328868142639023</v>
      </c>
      <c r="N54">
        <f>'CUADRO 3 NOM'!X68</f>
        <v>0.41310895721930879</v>
      </c>
      <c r="O54">
        <f>'CUADRO 3 NOM'!Y68</f>
        <v>3.9566397369506947</v>
      </c>
      <c r="P54">
        <f>'CUADRO 3 NOM'!Z68</f>
        <v>134.92511844481245</v>
      </c>
      <c r="Q54">
        <f>'CUADRO 3 NOM'!AA68</f>
        <v>0</v>
      </c>
    </row>
    <row r="55" spans="2:17" x14ac:dyDescent="0.3">
      <c r="B55" t="str">
        <f>'CUADRO 3 NOM'!L70</f>
        <v>Juniperus sp</v>
      </c>
      <c r="C55">
        <f>'CUADRO 3 NOM'!M70</f>
        <v>0.51857229067569399</v>
      </c>
      <c r="D55">
        <f>'CUADRO 3 NOM'!N70</f>
        <v>14.677886359930055</v>
      </c>
      <c r="E55">
        <f>'CUADRO 3 NOM'!O70</f>
        <v>0.29943304979527724</v>
      </c>
      <c r="F55" s="34">
        <v>0.3</v>
      </c>
      <c r="G55">
        <f>'CUADRO 3 NOM'!Q70</f>
        <v>0.36300060347298579</v>
      </c>
      <c r="H55">
        <f>'CUADRO 3 NOM'!R70</f>
        <v>0.20960313485669405</v>
      </c>
      <c r="I55">
        <f>'CUADRO 3 NOM'!S70</f>
        <v>0.1555716872027082</v>
      </c>
      <c r="J55">
        <f>'CUADRO 3 NOM'!T70</f>
        <v>4.4033659079790164</v>
      </c>
      <c r="K55">
        <f>'CUADRO 3 NOM'!U70</f>
        <v>0</v>
      </c>
      <c r="L55">
        <f>'CUADRO 3 NOM'!V70</f>
        <v>0</v>
      </c>
      <c r="M55">
        <f>'CUADRO 3 NOM'!W70</f>
        <v>0</v>
      </c>
      <c r="N55">
        <f>'CUADRO 3 NOM'!X70</f>
        <v>0.51857229067569399</v>
      </c>
      <c r="O55">
        <f>'CUADRO 3 NOM'!Y70</f>
        <v>0.51857229067569399</v>
      </c>
      <c r="P55">
        <f>'CUADRO 3 NOM'!Z70</f>
        <v>14.677886359930055</v>
      </c>
      <c r="Q55">
        <f>'CUADRO 3 NOM'!AA70</f>
        <v>0</v>
      </c>
    </row>
    <row r="56" spans="2:17" x14ac:dyDescent="0.3">
      <c r="B56" t="str">
        <f>'CUADRO 3 NOM'!L71</f>
        <v>Otras Ojosas</v>
      </c>
      <c r="C56">
        <f>'CUADRO 3 NOM'!M71</f>
        <v>2.7283773208278381E-2</v>
      </c>
      <c r="D56">
        <f>'CUADRO 3 NOM'!N71</f>
        <v>0.77225129422053918</v>
      </c>
      <c r="E56">
        <f>'CUADRO 3 NOM'!O71</f>
        <v>1.4726215563702155E-2</v>
      </c>
      <c r="F56" s="34">
        <v>0.3</v>
      </c>
      <c r="G56">
        <f>'CUADRO 3 NOM'!Q71</f>
        <v>1.9098641245794867E-2</v>
      </c>
      <c r="H56">
        <f>'CUADRO 3 NOM'!R71</f>
        <v>1.0308350894591508E-2</v>
      </c>
      <c r="I56">
        <f>'CUADRO 3 NOM'!S71</f>
        <v>8.1851319624835148E-3</v>
      </c>
      <c r="J56">
        <f>'CUADRO 3 NOM'!T71</f>
        <v>0.23167538826616177</v>
      </c>
      <c r="K56">
        <f>'CUADRO 3 NOM'!U71</f>
        <v>0</v>
      </c>
      <c r="L56">
        <f>'CUADRO 3 NOM'!V71</f>
        <v>0</v>
      </c>
      <c r="M56">
        <f>'CUADRO 3 NOM'!W71</f>
        <v>0</v>
      </c>
      <c r="N56">
        <f>'CUADRO 3 NOM'!X71</f>
        <v>2.7283773208278381E-2</v>
      </c>
      <c r="O56">
        <f>'CUADRO 3 NOM'!Y71</f>
        <v>2.7283773208278381E-2</v>
      </c>
      <c r="P56">
        <f>'CUADRO 3 NOM'!Z71</f>
        <v>0.77225129422053918</v>
      </c>
      <c r="Q56">
        <f>'CUADRO 3 NOM'!AA71</f>
        <v>0</v>
      </c>
    </row>
    <row r="57" spans="2:17" x14ac:dyDescent="0.3">
      <c r="B57" t="str">
        <f>'CUADRO 3 NOM'!L72</f>
        <v>Pinus cembroides</v>
      </c>
      <c r="C57">
        <f>'CUADRO 3 NOM'!M72</f>
        <v>2.2871139496728223</v>
      </c>
      <c r="D57">
        <f>'CUADRO 3 NOM'!N72</f>
        <v>64.735426958056578</v>
      </c>
      <c r="E57">
        <f>'CUADRO 3 NOM'!O72</f>
        <v>0.80994185600361768</v>
      </c>
      <c r="F57" s="34">
        <v>0.3</v>
      </c>
      <c r="G57">
        <f>'CUADRO 3 NOM'!Q72</f>
        <v>1.6009797647709756</v>
      </c>
      <c r="H57">
        <f>'CUADRO 3 NOM'!R72</f>
        <v>0.5669592992025323</v>
      </c>
      <c r="I57">
        <f>'CUADRO 3 NOM'!S72</f>
        <v>0.68613418490184663</v>
      </c>
      <c r="J57">
        <f>'CUADRO 3 NOM'!T72</f>
        <v>19.420628087416972</v>
      </c>
      <c r="K57">
        <f>'CUADRO 3 NOM'!U72</f>
        <v>0</v>
      </c>
      <c r="L57">
        <f>'CUADRO 3 NOM'!V72</f>
        <v>0</v>
      </c>
      <c r="M57">
        <f>'CUADRO 3 NOM'!W72</f>
        <v>0</v>
      </c>
      <c r="N57">
        <f>'CUADRO 3 NOM'!X72</f>
        <v>2.2871139496728223</v>
      </c>
      <c r="O57">
        <f>'CUADRO 3 NOM'!Y72</f>
        <v>2.2871139496728223</v>
      </c>
      <c r="P57">
        <f>'CUADRO 3 NOM'!Z72</f>
        <v>64.735426958056578</v>
      </c>
      <c r="Q57">
        <f>'CUADRO 3 NOM'!AA72</f>
        <v>0</v>
      </c>
    </row>
    <row r="58" spans="2:17" x14ac:dyDescent="0.3">
      <c r="B58" t="str">
        <f>'CUADRO 3 NOM'!L73</f>
        <v>Pinus engelmannii</v>
      </c>
      <c r="C58">
        <f>'CUADRO 3 NOM'!M73</f>
        <v>2.2777700377242414</v>
      </c>
      <c r="D58">
        <f>'CUADRO 3 NOM'!N73</f>
        <v>64.470952977852662</v>
      </c>
      <c r="E58">
        <f>'CUADRO 3 NOM'!O73</f>
        <v>0.35342917352885167</v>
      </c>
      <c r="F58" s="34">
        <v>0.3</v>
      </c>
      <c r="G58">
        <f>'CUADRO 3 NOM'!Q73</f>
        <v>1.5944390264069688</v>
      </c>
      <c r="H58">
        <f>'CUADRO 3 NOM'!R73</f>
        <v>0.24740042147019614</v>
      </c>
      <c r="I58">
        <f>'CUADRO 3 NOM'!S73</f>
        <v>0.68333101131727236</v>
      </c>
      <c r="J58">
        <f>'CUADRO 3 NOM'!T73</f>
        <v>19.341285893355796</v>
      </c>
      <c r="K58">
        <f>'CUADRO 3 NOM'!U73</f>
        <v>0</v>
      </c>
      <c r="L58">
        <f>'CUADRO 3 NOM'!V73</f>
        <v>0</v>
      </c>
      <c r="M58">
        <f>'CUADRO 3 NOM'!W73</f>
        <v>0</v>
      </c>
      <c r="N58">
        <f>'CUADRO 3 NOM'!X73</f>
        <v>2.2777700377242414</v>
      </c>
      <c r="O58">
        <f>'CUADRO 3 NOM'!Y73</f>
        <v>2.2777700377242414</v>
      </c>
      <c r="P58">
        <f>'CUADRO 3 NOM'!Z73</f>
        <v>64.470952977852662</v>
      </c>
      <c r="Q58">
        <f>'CUADRO 3 NOM'!AA73</f>
        <v>0</v>
      </c>
    </row>
    <row r="59" spans="2:17" x14ac:dyDescent="0.3">
      <c r="B59" t="str">
        <f>'CUADRO 3 NOM'!L74</f>
        <v>Quercus fulva</v>
      </c>
      <c r="C59">
        <f>'CUADRO 3 NOM'!M74</f>
        <v>0.20917559459680088</v>
      </c>
      <c r="D59">
        <f>'CUADRO 3 NOM'!N74</f>
        <v>5.9205932556907994</v>
      </c>
      <c r="E59">
        <f>'CUADRO 3 NOM'!O74</f>
        <v>0.11290098598838322</v>
      </c>
      <c r="F59" s="34">
        <v>0.3</v>
      </c>
      <c r="G59">
        <f>'CUADRO 3 NOM'!Q74</f>
        <v>0.1464229162177606</v>
      </c>
      <c r="H59">
        <f>'CUADRO 3 NOM'!R74</f>
        <v>7.9030690191868244E-2</v>
      </c>
      <c r="I59">
        <f>'CUADRO 3 NOM'!S74</f>
        <v>6.2752678379040264E-2</v>
      </c>
      <c r="J59">
        <f>'CUADRO 3 NOM'!T74</f>
        <v>1.7761779767072396</v>
      </c>
      <c r="K59">
        <f>'CUADRO 3 NOM'!U74</f>
        <v>0</v>
      </c>
      <c r="L59">
        <f>'CUADRO 3 NOM'!V74</f>
        <v>0</v>
      </c>
      <c r="M59">
        <f>'CUADRO 3 NOM'!W74</f>
        <v>0</v>
      </c>
      <c r="N59">
        <f>'CUADRO 3 NOM'!X74</f>
        <v>0.20917559459680088</v>
      </c>
      <c r="O59">
        <f>'CUADRO 3 NOM'!Y74</f>
        <v>0.20917559459680088</v>
      </c>
      <c r="P59">
        <f>'CUADRO 3 NOM'!Z74</f>
        <v>5.9205932556907994</v>
      </c>
      <c r="Q59">
        <f>'CUADRO 3 NOM'!AA74</f>
        <v>0</v>
      </c>
    </row>
    <row r="60" spans="2:17" x14ac:dyDescent="0.3">
      <c r="B60" t="str">
        <f>'CUADRO 3 NOM'!L75</f>
        <v>Quercus rugosa</v>
      </c>
      <c r="C60">
        <f>'CUADRO 3 NOM'!M75</f>
        <v>4.6627125477900542</v>
      </c>
      <c r="D60">
        <f>'CUADRO 3 NOM'!N75</f>
        <v>131.97536030378214</v>
      </c>
      <c r="E60">
        <f>'CUADRO 3 NOM'!O75</f>
        <v>1.6935147898257468</v>
      </c>
      <c r="F60" s="34">
        <v>0.3</v>
      </c>
      <c r="G60">
        <f>'CUADRO 3 NOM'!Q75</f>
        <v>3.2638987834530377</v>
      </c>
      <c r="H60">
        <f>'CUADRO 3 NOM'!R75</f>
        <v>1.1854603528780228</v>
      </c>
      <c r="I60">
        <f>'CUADRO 3 NOM'!S75</f>
        <v>1.3988137643370162</v>
      </c>
      <c r="J60">
        <f>'CUADRO 3 NOM'!T75</f>
        <v>39.592608091134636</v>
      </c>
      <c r="K60">
        <f>'CUADRO 3 NOM'!U75</f>
        <v>0</v>
      </c>
      <c r="L60">
        <f>'CUADRO 3 NOM'!V75</f>
        <v>4.0703328851693694</v>
      </c>
      <c r="M60">
        <f>'CUADRO 3 NOM'!W75</f>
        <v>0</v>
      </c>
      <c r="N60">
        <f>'CUADRO 3 NOM'!X75</f>
        <v>0.59237966262068487</v>
      </c>
      <c r="O60">
        <f>'CUADRO 3 NOM'!Y75</f>
        <v>4.6627125477900542</v>
      </c>
      <c r="P60">
        <f>'CUADRO 3 NOM'!Z75</f>
        <v>131.97536030378214</v>
      </c>
      <c r="Q60">
        <f>'CUADRO 3 NOM'!AA75</f>
        <v>0</v>
      </c>
    </row>
    <row r="61" spans="2:17" x14ac:dyDescent="0.3">
      <c r="B61" t="str">
        <f>'CUADRO 3 NOM'!L77</f>
        <v>Juniperus sp</v>
      </c>
      <c r="C61">
        <f>'CUADRO 3 NOM'!M77</f>
        <v>0.32146261759865946</v>
      </c>
      <c r="D61">
        <f>'CUADRO 3 NOM'!N77</f>
        <v>10.473391917602981</v>
      </c>
      <c r="E61">
        <f>'CUADRO 3 NOM'!O77</f>
        <v>0.18653206380689402</v>
      </c>
      <c r="F61" s="34">
        <v>0.3</v>
      </c>
      <c r="G61">
        <f>'CUADRO 3 NOM'!Q77</f>
        <v>0.22502383231906162</v>
      </c>
      <c r="H61">
        <f>'CUADRO 3 NOM'!R77</f>
        <v>0.13057244466482582</v>
      </c>
      <c r="I61">
        <f>'CUADRO 3 NOM'!S77</f>
        <v>9.643878527959783E-2</v>
      </c>
      <c r="J61">
        <f>'CUADRO 3 NOM'!T77</f>
        <v>3.1420175752808941</v>
      </c>
      <c r="K61">
        <f>'CUADRO 3 NOM'!U77</f>
        <v>0</v>
      </c>
      <c r="L61">
        <f>'CUADRO 3 NOM'!V77</f>
        <v>0</v>
      </c>
      <c r="M61">
        <f>'CUADRO 3 NOM'!W77</f>
        <v>0</v>
      </c>
      <c r="N61">
        <f>'CUADRO 3 NOM'!X77</f>
        <v>0.32146261759865946</v>
      </c>
      <c r="O61">
        <f>'CUADRO 3 NOM'!Y77</f>
        <v>0.32146261759865946</v>
      </c>
      <c r="P61">
        <f>'CUADRO 3 NOM'!Z77</f>
        <v>10.473391917602981</v>
      </c>
      <c r="Q61">
        <f>'CUADRO 3 NOM'!AA77</f>
        <v>0</v>
      </c>
    </row>
    <row r="62" spans="2:17" x14ac:dyDescent="0.3">
      <c r="B62" t="str">
        <f>'CUADRO 3 NOM'!L78</f>
        <v>Pinus cembroides</v>
      </c>
      <c r="C62">
        <f>'CUADRO 3 NOM'!M78</f>
        <v>4.9498561230817382</v>
      </c>
      <c r="D62">
        <f>'CUADRO 3 NOM'!N78</f>
        <v>161.26846567741657</v>
      </c>
      <c r="E62">
        <f>'CUADRO 3 NOM'!O78</f>
        <v>1.6689710972195764</v>
      </c>
      <c r="F62" s="34">
        <v>0.3</v>
      </c>
      <c r="G62">
        <f>'CUADRO 3 NOM'!Q78</f>
        <v>3.4648992861572165</v>
      </c>
      <c r="H62">
        <f>'CUADRO 3 NOM'!R78</f>
        <v>1.1682797680537034</v>
      </c>
      <c r="I62">
        <f>'CUADRO 3 NOM'!S78</f>
        <v>1.4849568369245214</v>
      </c>
      <c r="J62">
        <f>'CUADRO 3 NOM'!T78</f>
        <v>48.380539703224969</v>
      </c>
      <c r="K62">
        <f>'CUADRO 3 NOM'!U78</f>
        <v>0</v>
      </c>
      <c r="L62">
        <f>'CUADRO 3 NOM'!V78</f>
        <v>0.48703535611478099</v>
      </c>
      <c r="M62">
        <f>'CUADRO 3 NOM'!W78</f>
        <v>0</v>
      </c>
      <c r="N62">
        <f>'CUADRO 3 NOM'!X78</f>
        <v>4.4628207669669573</v>
      </c>
      <c r="O62">
        <f>'CUADRO 3 NOM'!Y78</f>
        <v>4.9498561230817382</v>
      </c>
      <c r="P62">
        <f>'CUADRO 3 NOM'!Z78</f>
        <v>161.26846567741657</v>
      </c>
      <c r="Q62">
        <f>'CUADRO 3 NOM'!AA78</f>
        <v>0</v>
      </c>
    </row>
    <row r="63" spans="2:17" x14ac:dyDescent="0.3">
      <c r="B63" t="str">
        <f>'CUADRO 3 NOM'!L79</f>
        <v>Pinus engelmannii</v>
      </c>
      <c r="C63">
        <f>'CUADRO 3 NOM'!M79</f>
        <v>1.8091741128458618</v>
      </c>
      <c r="D63">
        <f>'CUADRO 3 NOM'!N79</f>
        <v>58.943679587257272</v>
      </c>
      <c r="E63">
        <f>'CUADRO 3 NOM'!O79</f>
        <v>0.32397674240144736</v>
      </c>
      <c r="F63" s="34">
        <v>0.3</v>
      </c>
      <c r="G63">
        <f>'CUADRO 3 NOM'!Q79</f>
        <v>1.2664218789921031</v>
      </c>
      <c r="H63">
        <f>'CUADRO 3 NOM'!R79</f>
        <v>0.22678371968101313</v>
      </c>
      <c r="I63">
        <f>'CUADRO 3 NOM'!S79</f>
        <v>0.54275223385375848</v>
      </c>
      <c r="J63">
        <f>'CUADRO 3 NOM'!T79</f>
        <v>17.683103876177178</v>
      </c>
      <c r="K63">
        <f>'CUADRO 3 NOM'!U79</f>
        <v>0</v>
      </c>
      <c r="L63">
        <f>'CUADRO 3 NOM'!V79</f>
        <v>0</v>
      </c>
      <c r="M63">
        <f>'CUADRO 3 NOM'!W79</f>
        <v>0</v>
      </c>
      <c r="N63">
        <f>'CUADRO 3 NOM'!X79</f>
        <v>1.8091741128458618</v>
      </c>
      <c r="O63">
        <f>'CUADRO 3 NOM'!Y79</f>
        <v>1.8091741128458618</v>
      </c>
      <c r="P63">
        <f>'CUADRO 3 NOM'!Z79</f>
        <v>58.943679587257272</v>
      </c>
      <c r="Q63">
        <f>'CUADRO 3 NOM'!AA79</f>
        <v>0</v>
      </c>
    </row>
    <row r="64" spans="2:17" x14ac:dyDescent="0.3">
      <c r="B64" t="str">
        <f>'CUADRO 3 NOM'!L80</f>
        <v>Quercus rugosa</v>
      </c>
      <c r="C64">
        <f>'CUADRO 3 NOM'!M80</f>
        <v>3.0774783796443637</v>
      </c>
      <c r="D64">
        <f>'CUADRO 3 NOM'!N80</f>
        <v>100.26558431190851</v>
      </c>
      <c r="E64">
        <f>'CUADRO 3 NOM'!O80</f>
        <v>1.1437360754475339</v>
      </c>
      <c r="F64" s="34">
        <v>0.3</v>
      </c>
      <c r="G64">
        <f>'CUADRO 3 NOM'!Q80</f>
        <v>2.1542348657510546</v>
      </c>
      <c r="H64">
        <f>'CUADRO 3 NOM'!R80</f>
        <v>0.80061525281327361</v>
      </c>
      <c r="I64">
        <f>'CUADRO 3 NOM'!S80</f>
        <v>0.92324351389330905</v>
      </c>
      <c r="J64">
        <f>'CUADRO 3 NOM'!T80</f>
        <v>30.079675293572553</v>
      </c>
      <c r="K64">
        <f>'CUADRO 3 NOM'!U80</f>
        <v>0</v>
      </c>
      <c r="L64">
        <f>'CUADRO 3 NOM'!V80</f>
        <v>2.5902118360168704</v>
      </c>
      <c r="M64">
        <f>'CUADRO 3 NOM'!W80</f>
        <v>0</v>
      </c>
      <c r="N64">
        <f>'CUADRO 3 NOM'!X80</f>
        <v>0.48726654362749328</v>
      </c>
      <c r="O64">
        <f>'CUADRO 3 NOM'!Y80</f>
        <v>3.0774783796443637</v>
      </c>
      <c r="P64">
        <f>'CUADRO 3 NOM'!Z80</f>
        <v>100.26558431190851</v>
      </c>
      <c r="Q64">
        <f>'CUADRO 3 NOM'!AA80</f>
        <v>0</v>
      </c>
    </row>
    <row r="65" spans="2:17" x14ac:dyDescent="0.3">
      <c r="B65" t="str">
        <f>'CUADRO 3 NOM'!L82</f>
        <v>Juniperus sp</v>
      </c>
      <c r="C65">
        <f>'CUADRO 3 NOM'!M82</f>
        <v>0.10913509283311353</v>
      </c>
      <c r="D65">
        <f>'CUADRO 3 NOM'!N82</f>
        <v>1.4230445611682603</v>
      </c>
      <c r="E65">
        <f>'CUADRO 3 NOM'!O82</f>
        <v>5.8904862254808621E-2</v>
      </c>
      <c r="F65" s="34">
        <v>0.3</v>
      </c>
      <c r="G65">
        <f>'CUADRO 3 NOM'!Q82</f>
        <v>7.6394564983179467E-2</v>
      </c>
      <c r="H65">
        <f>'CUADRO 3 NOM'!R82</f>
        <v>4.123340357836603E-2</v>
      </c>
      <c r="I65">
        <f>'CUADRO 3 NOM'!S82</f>
        <v>3.2740527849934059E-2</v>
      </c>
      <c r="J65">
        <f>'CUADRO 3 NOM'!T82</f>
        <v>0.42691336835047805</v>
      </c>
      <c r="K65">
        <f>'CUADRO 3 NOM'!U82</f>
        <v>0</v>
      </c>
      <c r="L65">
        <f>'CUADRO 3 NOM'!V82</f>
        <v>0</v>
      </c>
      <c r="M65">
        <f>'CUADRO 3 NOM'!W82</f>
        <v>0</v>
      </c>
      <c r="N65">
        <f>'CUADRO 3 NOM'!X82</f>
        <v>0.10913509283311353</v>
      </c>
      <c r="O65">
        <f>'CUADRO 3 NOM'!Y82</f>
        <v>0.10913509283311353</v>
      </c>
      <c r="P65">
        <f>'CUADRO 3 NOM'!Z82</f>
        <v>1.4230445611682603</v>
      </c>
      <c r="Q65">
        <f>'CUADRO 3 NOM'!AA82</f>
        <v>0</v>
      </c>
    </row>
    <row r="66" spans="2:17" x14ac:dyDescent="0.3">
      <c r="B66" t="str">
        <f>'CUADRO 3 NOM'!L83</f>
        <v>Pinus cembroides</v>
      </c>
      <c r="C66">
        <f>'CUADRO 3 NOM'!M83</f>
        <v>2.0996289959669814</v>
      </c>
      <c r="D66">
        <f>'CUADRO 3 NOM'!N83</f>
        <v>27.377679769338286</v>
      </c>
      <c r="E66">
        <f>'CUADRO 3 NOM'!O83</f>
        <v>0.72649330114263999</v>
      </c>
      <c r="F66" s="34">
        <v>0.3</v>
      </c>
      <c r="G66">
        <f>'CUADRO 3 NOM'!Q83</f>
        <v>1.4697402971768869</v>
      </c>
      <c r="H66">
        <f>'CUADRO 3 NOM'!R83</f>
        <v>0.50854531079984799</v>
      </c>
      <c r="I66">
        <f>'CUADRO 3 NOM'!S83</f>
        <v>0.62988869879009435</v>
      </c>
      <c r="J66">
        <f>'CUADRO 3 NOM'!T83</f>
        <v>8.2133039308014837</v>
      </c>
      <c r="K66">
        <f>'CUADRO 3 NOM'!U83</f>
        <v>0</v>
      </c>
      <c r="L66">
        <f>'CUADRO 3 NOM'!V83</f>
        <v>0</v>
      </c>
      <c r="M66">
        <f>'CUADRO 3 NOM'!W83</f>
        <v>0</v>
      </c>
      <c r="N66">
        <f>'CUADRO 3 NOM'!X83</f>
        <v>2.0996289959669814</v>
      </c>
      <c r="O66">
        <f>'CUADRO 3 NOM'!Y83</f>
        <v>2.0996289959669814</v>
      </c>
      <c r="P66">
        <f>'CUADRO 3 NOM'!Z83</f>
        <v>27.377679769338286</v>
      </c>
      <c r="Q66">
        <f>'CUADRO 3 NOM'!AA83</f>
        <v>0</v>
      </c>
    </row>
    <row r="67" spans="2:17" x14ac:dyDescent="0.3">
      <c r="B67" t="str">
        <f>'CUADRO 3 NOM'!L84</f>
        <v>Pinus engelmannii</v>
      </c>
      <c r="C67">
        <f>'CUADRO 3 NOM'!M84</f>
        <v>9.2309210984152497</v>
      </c>
      <c r="D67">
        <f>'CUADRO 3 NOM'!N84</f>
        <v>120.36469409303938</v>
      </c>
      <c r="E67">
        <f>'CUADRO 3 NOM'!O84</f>
        <v>1.4529866022852793</v>
      </c>
      <c r="F67" s="34">
        <v>0.3</v>
      </c>
      <c r="G67">
        <f>'CUADRO 3 NOM'!Q84</f>
        <v>6.4616447688906744</v>
      </c>
      <c r="H67">
        <f>'CUADRO 3 NOM'!R84</f>
        <v>1.0170906215996955</v>
      </c>
      <c r="I67">
        <f>'CUADRO 3 NOM'!S84</f>
        <v>2.7692763295245748</v>
      </c>
      <c r="J67">
        <f>'CUADRO 3 NOM'!T84</f>
        <v>36.109408227911814</v>
      </c>
      <c r="K67">
        <f>'CUADRO 3 NOM'!U84</f>
        <v>0</v>
      </c>
      <c r="L67">
        <f>'CUADRO 3 NOM'!V84</f>
        <v>0</v>
      </c>
      <c r="M67">
        <f>'CUADRO 3 NOM'!W84</f>
        <v>0</v>
      </c>
      <c r="N67">
        <f>'CUADRO 3 NOM'!X84</f>
        <v>9.2309210984152497</v>
      </c>
      <c r="O67">
        <f>'CUADRO 3 NOM'!Y84</f>
        <v>9.2309210984152497</v>
      </c>
      <c r="P67">
        <f>'CUADRO 3 NOM'!Z84</f>
        <v>120.36469409303938</v>
      </c>
      <c r="Q67">
        <f>'CUADRO 3 NOM'!AA84</f>
        <v>0</v>
      </c>
    </row>
    <row r="68" spans="2:17" x14ac:dyDescent="0.3">
      <c r="B68" t="str">
        <f>'CUADRO 3 NOM'!L85</f>
        <v>Quercus rugosa</v>
      </c>
      <c r="C68">
        <f>'CUADRO 3 NOM'!M85</f>
        <v>4.9538628209036828</v>
      </c>
      <c r="D68">
        <f>'CUADRO 3 NOM'!N85</f>
        <v>64.594873757432467</v>
      </c>
      <c r="E68">
        <f>'CUADRO 3 NOM'!O85</f>
        <v>1.7671458676442586</v>
      </c>
      <c r="F68" s="34">
        <v>0.3</v>
      </c>
      <c r="G68">
        <f>'CUADRO 3 NOM'!Q85</f>
        <v>3.467703974632578</v>
      </c>
      <c r="H68">
        <f>'CUADRO 3 NOM'!R85</f>
        <v>1.2370021073509809</v>
      </c>
      <c r="I68">
        <f>'CUADRO 3 NOM'!S85</f>
        <v>1.4861588462711048</v>
      </c>
      <c r="J68">
        <f>'CUADRO 3 NOM'!T85</f>
        <v>19.378462127229739</v>
      </c>
      <c r="K68">
        <f>'CUADRO 3 NOM'!U85</f>
        <v>0</v>
      </c>
      <c r="L68">
        <f>'CUADRO 3 NOM'!V85</f>
        <v>4.4403631474574929</v>
      </c>
      <c r="M68">
        <f>'CUADRO 3 NOM'!W85</f>
        <v>0</v>
      </c>
      <c r="N68">
        <f>'CUADRO 3 NOM'!X85</f>
        <v>0.51349967344618974</v>
      </c>
      <c r="O68">
        <f>'CUADRO 3 NOM'!Y85</f>
        <v>4.9538628209036828</v>
      </c>
      <c r="P68">
        <f>'CUADRO 3 NOM'!Z85</f>
        <v>64.594873757432467</v>
      </c>
      <c r="Q68">
        <f>'CUADRO 3 NOM'!AA85</f>
        <v>0</v>
      </c>
    </row>
    <row r="69" spans="2:17" x14ac:dyDescent="0.3">
      <c r="B69" t="str">
        <f>'CUADRO 3 NOM'!L87</f>
        <v>Juniperus sp</v>
      </c>
      <c r="C69">
        <f>'CUADRO 3 NOM'!M87</f>
        <v>0.20008100352737473</v>
      </c>
      <c r="D69">
        <f>'CUADRO 3 NOM'!N87</f>
        <v>3.99266504507262</v>
      </c>
      <c r="E69">
        <f>'CUADRO 3 NOM'!O87</f>
        <v>0.10799224746714911</v>
      </c>
      <c r="F69" s="34">
        <v>0.3</v>
      </c>
      <c r="G69">
        <f>'CUADRO 3 NOM'!Q87</f>
        <v>0.1400567024691623</v>
      </c>
      <c r="H69">
        <f>'CUADRO 3 NOM'!R87</f>
        <v>7.5594573227004372E-2</v>
      </c>
      <c r="I69">
        <f>'CUADRO 3 NOM'!S87</f>
        <v>6.0024301058212416E-2</v>
      </c>
      <c r="J69">
        <f>'CUADRO 3 NOM'!T87</f>
        <v>1.1977995135217858</v>
      </c>
      <c r="K69">
        <f>'CUADRO 3 NOM'!U87</f>
        <v>0</v>
      </c>
      <c r="L69">
        <f>'CUADRO 3 NOM'!V87</f>
        <v>0</v>
      </c>
      <c r="M69">
        <f>'CUADRO 3 NOM'!W87</f>
        <v>0</v>
      </c>
      <c r="N69">
        <f>'CUADRO 3 NOM'!X87</f>
        <v>0.20008100352737473</v>
      </c>
      <c r="O69">
        <f>'CUADRO 3 NOM'!Y87</f>
        <v>0.20008100352737473</v>
      </c>
      <c r="P69">
        <f>'CUADRO 3 NOM'!Z87</f>
        <v>3.99266504507262</v>
      </c>
      <c r="Q69">
        <f>'CUADRO 3 NOM'!AA87</f>
        <v>0</v>
      </c>
    </row>
    <row r="70" spans="2:17" x14ac:dyDescent="0.3">
      <c r="B70" t="str">
        <f>'CUADRO 3 NOM'!L88</f>
        <v>Pinus cembroides</v>
      </c>
      <c r="C70">
        <f>'CUADRO 3 NOM'!M88</f>
        <v>1.7956683314166051</v>
      </c>
      <c r="D70">
        <f>'CUADRO 3 NOM'!N88</f>
        <v>35.832997900822889</v>
      </c>
      <c r="E70">
        <f>'CUADRO 3 NOM'!O88</f>
        <v>0.63813600776042678</v>
      </c>
      <c r="F70" s="34">
        <v>0.3</v>
      </c>
      <c r="G70">
        <f>'CUADRO 3 NOM'!Q88</f>
        <v>1.2569678319916235</v>
      </c>
      <c r="H70">
        <f>'CUADRO 3 NOM'!R88</f>
        <v>0.44669520543229874</v>
      </c>
      <c r="I70">
        <f>'CUADRO 3 NOM'!S88</f>
        <v>0.53870049942498155</v>
      </c>
      <c r="J70">
        <f>'CUADRO 3 NOM'!T88</f>
        <v>10.749899370246867</v>
      </c>
      <c r="K70">
        <f>'CUADRO 3 NOM'!U88</f>
        <v>0</v>
      </c>
      <c r="L70">
        <f>'CUADRO 3 NOM'!V88</f>
        <v>0</v>
      </c>
      <c r="M70">
        <f>'CUADRO 3 NOM'!W88</f>
        <v>0</v>
      </c>
      <c r="N70">
        <f>'CUADRO 3 NOM'!X88</f>
        <v>1.7956683314166051</v>
      </c>
      <c r="O70">
        <f>'CUADRO 3 NOM'!Y88</f>
        <v>1.7956683314166051</v>
      </c>
      <c r="P70">
        <f>'CUADRO 3 NOM'!Z88</f>
        <v>35.832997900822889</v>
      </c>
      <c r="Q70">
        <f>'CUADRO 3 NOM'!AA88</f>
        <v>0</v>
      </c>
    </row>
    <row r="71" spans="2:17" x14ac:dyDescent="0.3">
      <c r="B71" t="str">
        <f>'CUADRO 3 NOM'!L89</f>
        <v>Pinus engelmannii</v>
      </c>
      <c r="C71">
        <f>'CUADRO 3 NOM'!M89</f>
        <v>1.2061160752305746</v>
      </c>
      <c r="D71">
        <f>'CUADRO 3 NOM'!N89</f>
        <v>24.068339367432397</v>
      </c>
      <c r="E71">
        <f>'CUADRO 3 NOM'!O89</f>
        <v>0.2159844949342983</v>
      </c>
      <c r="F71" s="34">
        <v>0.3</v>
      </c>
      <c r="G71">
        <f>'CUADRO 3 NOM'!Q89</f>
        <v>0.84428125266140219</v>
      </c>
      <c r="H71">
        <f>'CUADRO 3 NOM'!R89</f>
        <v>0.1511891464540088</v>
      </c>
      <c r="I71">
        <f>'CUADRO 3 NOM'!S89</f>
        <v>0.36183482256917238</v>
      </c>
      <c r="J71">
        <f>'CUADRO 3 NOM'!T89</f>
        <v>7.2205018102297185</v>
      </c>
      <c r="K71">
        <f>'CUADRO 3 NOM'!U89</f>
        <v>0</v>
      </c>
      <c r="L71">
        <f>'CUADRO 3 NOM'!V89</f>
        <v>0</v>
      </c>
      <c r="M71">
        <f>'CUADRO 3 NOM'!W89</f>
        <v>0</v>
      </c>
      <c r="N71">
        <f>'CUADRO 3 NOM'!X89</f>
        <v>1.2061160752305746</v>
      </c>
      <c r="O71">
        <f>'CUADRO 3 NOM'!Y89</f>
        <v>1.2061160752305746</v>
      </c>
      <c r="P71">
        <f>'CUADRO 3 NOM'!Z89</f>
        <v>24.068339367432397</v>
      </c>
      <c r="Q71">
        <f>'CUADRO 3 NOM'!AA89</f>
        <v>0</v>
      </c>
    </row>
    <row r="72" spans="2:17" x14ac:dyDescent="0.3">
      <c r="B72" t="str">
        <f>'CUADRO 3 NOM'!L90</f>
        <v>Quercus fulva</v>
      </c>
      <c r="C72">
        <f>'CUADRO 3 NOM'!M90</f>
        <v>0.30921609636048825</v>
      </c>
      <c r="D72">
        <f>'CUADRO 3 NOM'!N90</f>
        <v>6.1704823423849584</v>
      </c>
      <c r="E72">
        <f>'CUADRO 3 NOM'!O90</f>
        <v>0.16689710972195773</v>
      </c>
      <c r="F72" s="34">
        <v>0.3</v>
      </c>
      <c r="G72">
        <f>'CUADRO 3 NOM'!Q90</f>
        <v>0.21645126745234175</v>
      </c>
      <c r="H72">
        <f>'CUADRO 3 NOM'!R90</f>
        <v>0.11682797680537041</v>
      </c>
      <c r="I72">
        <f>'CUADRO 3 NOM'!S90</f>
        <v>9.2764828908146468E-2</v>
      </c>
      <c r="J72">
        <f>'CUADRO 3 NOM'!T90</f>
        <v>1.8511447027154875</v>
      </c>
      <c r="K72">
        <f>'CUADRO 3 NOM'!U90</f>
        <v>0</v>
      </c>
      <c r="L72">
        <f>'CUADRO 3 NOM'!V90</f>
        <v>0</v>
      </c>
      <c r="M72">
        <f>'CUADRO 3 NOM'!W90</f>
        <v>0</v>
      </c>
      <c r="N72">
        <f>'CUADRO 3 NOM'!X90</f>
        <v>0.30921609636048825</v>
      </c>
      <c r="O72">
        <f>'CUADRO 3 NOM'!Y90</f>
        <v>0.30921609636048825</v>
      </c>
      <c r="P72">
        <f>'CUADRO 3 NOM'!Z90</f>
        <v>6.1704823423849584</v>
      </c>
      <c r="Q72">
        <f>'CUADRO 3 NOM'!AA90</f>
        <v>0</v>
      </c>
    </row>
    <row r="73" spans="2:17" x14ac:dyDescent="0.3">
      <c r="B73" t="str">
        <f>'CUADRO 3 NOM'!L91</f>
        <v>Quercus rugosa</v>
      </c>
      <c r="C73">
        <f>'CUADRO 3 NOM'!M91</f>
        <v>4.2239475307864414</v>
      </c>
      <c r="D73">
        <f>'CUADRO 3 NOM'!N91</f>
        <v>84.289899396093418</v>
      </c>
      <c r="E73">
        <f>'CUADRO 3 NOM'!O91</f>
        <v>1.5315264186250239</v>
      </c>
      <c r="F73" s="34">
        <v>0.3</v>
      </c>
      <c r="G73">
        <f>'CUADRO 3 NOM'!Q91</f>
        <v>2.9567632715505088</v>
      </c>
      <c r="H73">
        <f>'CUADRO 3 NOM'!R91</f>
        <v>1.0720684930375166</v>
      </c>
      <c r="I73">
        <f>'CUADRO 3 NOM'!S91</f>
        <v>1.2671842592359324</v>
      </c>
      <c r="J73">
        <f>'CUADRO 3 NOM'!T91</f>
        <v>25.286969818828023</v>
      </c>
      <c r="K73">
        <f>'CUADRO 3 NOM'!U91</f>
        <v>0</v>
      </c>
      <c r="L73">
        <f>'CUADRO 3 NOM'!V91</f>
        <v>3.7003026228812441</v>
      </c>
      <c r="M73">
        <f>'CUADRO 3 NOM'!W91</f>
        <v>0</v>
      </c>
      <c r="N73">
        <f>'CUADRO 3 NOM'!X91</f>
        <v>0.52364490790519769</v>
      </c>
      <c r="O73">
        <f>'CUADRO 3 NOM'!Y91</f>
        <v>4.2239475307864414</v>
      </c>
      <c r="P73">
        <f>'CUADRO 3 NOM'!Z91</f>
        <v>84.289899396093418</v>
      </c>
      <c r="Q73">
        <f>'CUADRO 3 NOM'!AA91</f>
        <v>0</v>
      </c>
    </row>
    <row r="74" spans="2:17" x14ac:dyDescent="0.3">
      <c r="B74" t="str">
        <f>'CUADRO 3 NOM'!L93</f>
        <v>Juniperus sp</v>
      </c>
      <c r="C74">
        <f>'CUADRO 3 NOM'!M93</f>
        <v>0.56611041285830688</v>
      </c>
      <c r="D74">
        <f>'CUADRO 3 NOM'!N93</f>
        <v>25.230617208900952</v>
      </c>
      <c r="E74">
        <f>'CUADRO 3 NOM'!O93</f>
        <v>0.32986722862692819</v>
      </c>
      <c r="F74" s="34">
        <v>0.3</v>
      </c>
      <c r="G74">
        <f>'CUADRO 3 NOM'!Q93</f>
        <v>0.39627728900081477</v>
      </c>
      <c r="H74">
        <f>'CUADRO 3 NOM'!R93</f>
        <v>0.23090706003884973</v>
      </c>
      <c r="I74">
        <f>'CUADRO 3 NOM'!S93</f>
        <v>0.16983312385749205</v>
      </c>
      <c r="J74">
        <f>'CUADRO 3 NOM'!T93</f>
        <v>7.5691851626702853</v>
      </c>
      <c r="K74">
        <f>'CUADRO 3 NOM'!U93</f>
        <v>0</v>
      </c>
      <c r="L74">
        <f>'CUADRO 3 NOM'!V93</f>
        <v>0</v>
      </c>
      <c r="M74">
        <f>'CUADRO 3 NOM'!W93</f>
        <v>0</v>
      </c>
      <c r="N74">
        <f>'CUADRO 3 NOM'!X93</f>
        <v>0.56611041285830688</v>
      </c>
      <c r="O74">
        <f>'CUADRO 3 NOM'!Y93</f>
        <v>0.56611041285830688</v>
      </c>
      <c r="P74">
        <f>'CUADRO 3 NOM'!Z93</f>
        <v>25.230617208900952</v>
      </c>
      <c r="Q74">
        <f>'CUADRO 3 NOM'!AA93</f>
        <v>0</v>
      </c>
    </row>
    <row r="75" spans="2:17" x14ac:dyDescent="0.3">
      <c r="B75" t="str">
        <f>'CUADRO 3 NOM'!L94</f>
        <v>Otras Ojosas</v>
      </c>
      <c r="C75">
        <f>'CUADRO 3 NOM'!M94</f>
        <v>2.910269142216361E-2</v>
      </c>
      <c r="D75">
        <f>'CUADRO 3 NOM'!N94</f>
        <v>1.2970594610934312</v>
      </c>
      <c r="E75">
        <f>'CUADRO 3 NOM'!O94</f>
        <v>1.5707963267948967E-2</v>
      </c>
      <c r="F75" s="34">
        <v>0.3</v>
      </c>
      <c r="G75">
        <f>'CUADRO 3 NOM'!Q94</f>
        <v>2.0371883995514525E-2</v>
      </c>
      <c r="H75">
        <f>'CUADRO 3 NOM'!R94</f>
        <v>1.0995574287564275E-2</v>
      </c>
      <c r="I75">
        <f>'CUADRO 3 NOM'!S94</f>
        <v>8.7308074266490825E-3</v>
      </c>
      <c r="J75">
        <f>'CUADRO 3 NOM'!T94</f>
        <v>0.38911783832802932</v>
      </c>
      <c r="K75">
        <f>'CUADRO 3 NOM'!U94</f>
        <v>0</v>
      </c>
      <c r="L75">
        <f>'CUADRO 3 NOM'!V94</f>
        <v>0</v>
      </c>
      <c r="M75">
        <f>'CUADRO 3 NOM'!W94</f>
        <v>0</v>
      </c>
      <c r="N75">
        <f>'CUADRO 3 NOM'!X94</f>
        <v>2.910269142216361E-2</v>
      </c>
      <c r="O75">
        <f>'CUADRO 3 NOM'!Y94</f>
        <v>2.910269142216361E-2</v>
      </c>
      <c r="P75">
        <f>'CUADRO 3 NOM'!Z94</f>
        <v>1.2970594610934312</v>
      </c>
      <c r="Q75">
        <f>'CUADRO 3 NOM'!AA94</f>
        <v>0</v>
      </c>
    </row>
    <row r="76" spans="2:17" x14ac:dyDescent="0.3">
      <c r="B76" t="str">
        <f>'CUADRO 3 NOM'!L95</f>
        <v>Pinus cembroides</v>
      </c>
      <c r="C76">
        <f>'CUADRO 3 NOM'!M95</f>
        <v>2.4827252056640194</v>
      </c>
      <c r="D76">
        <f>'CUADRO 3 NOM'!N95</f>
        <v>110.6510106089097</v>
      </c>
      <c r="E76">
        <f>'CUADRO 3 NOM'!O95</f>
        <v>0.86786497055417977</v>
      </c>
      <c r="F76" s="34">
        <v>0.3</v>
      </c>
      <c r="G76">
        <f>'CUADRO 3 NOM'!Q95</f>
        <v>1.7379076439648136</v>
      </c>
      <c r="H76">
        <f>'CUADRO 3 NOM'!R95</f>
        <v>0.60750547938792576</v>
      </c>
      <c r="I76">
        <f>'CUADRO 3 NOM'!S95</f>
        <v>0.74481756169920577</v>
      </c>
      <c r="J76">
        <f>'CUADRO 3 NOM'!T95</f>
        <v>33.195303182672909</v>
      </c>
      <c r="K76">
        <f>'CUADRO 3 NOM'!U95</f>
        <v>0</v>
      </c>
      <c r="L76">
        <f>'CUADRO 3 NOM'!V95</f>
        <v>0</v>
      </c>
      <c r="M76">
        <f>'CUADRO 3 NOM'!W95</f>
        <v>0</v>
      </c>
      <c r="N76">
        <f>'CUADRO 3 NOM'!X95</f>
        <v>2.4827252056640194</v>
      </c>
      <c r="O76">
        <f>'CUADRO 3 NOM'!Y95</f>
        <v>2.4827252056640194</v>
      </c>
      <c r="P76">
        <f>'CUADRO 3 NOM'!Z95</f>
        <v>110.6510106089097</v>
      </c>
      <c r="Q76">
        <f>'CUADRO 3 NOM'!AA95</f>
        <v>0</v>
      </c>
    </row>
    <row r="77" spans="2:17" x14ac:dyDescent="0.3">
      <c r="B77" t="str">
        <f>'CUADRO 3 NOM'!L96</f>
        <v>Pinus engelmannii</v>
      </c>
      <c r="C77">
        <f>'CUADRO 3 NOM'!M96</f>
        <v>1.9690533685707932</v>
      </c>
      <c r="D77">
        <f>'CUADRO 3 NOM'!N96</f>
        <v>87.757495142102741</v>
      </c>
      <c r="E77">
        <f>'CUADRO 3 NOM'!O96</f>
        <v>0.29845130209103032</v>
      </c>
      <c r="F77" s="34">
        <v>0.3</v>
      </c>
      <c r="G77">
        <f>'CUADRO 3 NOM'!Q96</f>
        <v>1.378337357999555</v>
      </c>
      <c r="H77">
        <f>'CUADRO 3 NOM'!R96</f>
        <v>0.20891591146372121</v>
      </c>
      <c r="I77">
        <f>'CUADRO 3 NOM'!S96</f>
        <v>0.5907160105712379</v>
      </c>
      <c r="J77">
        <f>'CUADRO 3 NOM'!T96</f>
        <v>26.327248542630819</v>
      </c>
      <c r="K77">
        <f>'CUADRO 3 NOM'!U96</f>
        <v>0</v>
      </c>
      <c r="L77">
        <f>'CUADRO 3 NOM'!V96</f>
        <v>0</v>
      </c>
      <c r="M77">
        <f>'CUADRO 3 NOM'!W96</f>
        <v>0</v>
      </c>
      <c r="N77">
        <f>'CUADRO 3 NOM'!X96</f>
        <v>1.9690533685707932</v>
      </c>
      <c r="O77">
        <f>'CUADRO 3 NOM'!Y96</f>
        <v>1.9690533685707932</v>
      </c>
      <c r="P77">
        <f>'CUADRO 3 NOM'!Z96</f>
        <v>87.757495142102741</v>
      </c>
      <c r="Q77">
        <f>'CUADRO 3 NOM'!AA96</f>
        <v>0</v>
      </c>
    </row>
    <row r="78" spans="2:17" x14ac:dyDescent="0.3">
      <c r="B78" t="str">
        <f>'CUADRO 3 NOM'!L97</f>
        <v>Quercus fulva</v>
      </c>
      <c r="C78">
        <f>'CUADRO 3 NOM'!M97</f>
        <v>0.1164107656886544</v>
      </c>
      <c r="D78">
        <f>'CUADRO 3 NOM'!N97</f>
        <v>5.1882378443737229</v>
      </c>
      <c r="E78">
        <f>'CUADRO 3 NOM'!O97</f>
        <v>6.2831853071795854E-2</v>
      </c>
      <c r="F78" s="34">
        <v>0.3</v>
      </c>
      <c r="G78">
        <f>'CUADRO 3 NOM'!Q97</f>
        <v>8.1487535982058074E-2</v>
      </c>
      <c r="H78">
        <f>'CUADRO 3 NOM'!R97</f>
        <v>4.3982297150257095E-2</v>
      </c>
      <c r="I78">
        <f>'CUADRO 3 NOM'!S97</f>
        <v>3.4923229706596316E-2</v>
      </c>
      <c r="J78">
        <f>'CUADRO 3 NOM'!T97</f>
        <v>1.5564713533121166</v>
      </c>
      <c r="K78">
        <f>'CUADRO 3 NOM'!U97</f>
        <v>0</v>
      </c>
      <c r="L78">
        <f>'CUADRO 3 NOM'!V97</f>
        <v>0</v>
      </c>
      <c r="M78">
        <f>'CUADRO 3 NOM'!W97</f>
        <v>0</v>
      </c>
      <c r="N78">
        <f>'CUADRO 3 NOM'!X97</f>
        <v>0.1164107656886544</v>
      </c>
      <c r="O78">
        <f>'CUADRO 3 NOM'!Y97</f>
        <v>0.1164107656886544</v>
      </c>
      <c r="P78">
        <f>'CUADRO 3 NOM'!Z97</f>
        <v>5.1882378443737229</v>
      </c>
      <c r="Q78">
        <f>'CUADRO 3 NOM'!AA97</f>
        <v>0</v>
      </c>
    </row>
    <row r="79" spans="2:17" x14ac:dyDescent="0.3">
      <c r="B79" t="str">
        <f>'CUADRO 3 NOM'!L98</f>
        <v>Quercus rugosa</v>
      </c>
      <c r="C79">
        <f>'CUADRO 3 NOM'!M98</f>
        <v>4.7727128271132315</v>
      </c>
      <c r="D79">
        <f>'CUADRO 3 NOM'!N98</f>
        <v>212.71202163710288</v>
      </c>
      <c r="E79">
        <f>'CUADRO 3 NOM'!O98</f>
        <v>1.7396569319253468</v>
      </c>
      <c r="F79" s="34">
        <v>0.3</v>
      </c>
      <c r="G79">
        <f>'CUADRO 3 NOM'!Q98</f>
        <v>3.3408989789792618</v>
      </c>
      <c r="H79">
        <f>'CUADRO 3 NOM'!R98</f>
        <v>1.2177598523477426</v>
      </c>
      <c r="I79">
        <f>'CUADRO 3 NOM'!S98</f>
        <v>1.4318138481339695</v>
      </c>
      <c r="J79">
        <f>'CUADRO 3 NOM'!T98</f>
        <v>63.813606491130862</v>
      </c>
      <c r="K79">
        <f>'CUADRO 3 NOM'!U98</f>
        <v>0</v>
      </c>
      <c r="L79">
        <f>'CUADRO 3 NOM'!V98</f>
        <v>4.1443389376269941</v>
      </c>
      <c r="M79">
        <f>'CUADRO 3 NOM'!W98</f>
        <v>0</v>
      </c>
      <c r="N79">
        <f>'CUADRO 3 NOM'!X98</f>
        <v>0.6283738894862374</v>
      </c>
      <c r="O79">
        <f>'CUADRO 3 NOM'!Y98</f>
        <v>4.7727128271132315</v>
      </c>
      <c r="P79">
        <f>'CUADRO 3 NOM'!Z98</f>
        <v>212.71202163710288</v>
      </c>
      <c r="Q79">
        <f>'CUADRO 3 NOM'!AA98</f>
        <v>0</v>
      </c>
    </row>
    <row r="80" spans="2:17" x14ac:dyDescent="0.3">
      <c r="B80" t="str">
        <f>'CUADRO 3 NOM'!L100</f>
        <v>Juniperus sp</v>
      </c>
      <c r="C80">
        <f>'CUADRO 3 NOM'!M100</f>
        <v>0.52364490790519769</v>
      </c>
      <c r="D80">
        <f>'CUADRO 3 NOM'!N100</f>
        <v>4.1585731641708383</v>
      </c>
      <c r="E80">
        <f>'CUADRO 3 NOM'!O100</f>
        <v>0.30434178831651121</v>
      </c>
      <c r="F80" s="34">
        <v>0.3</v>
      </c>
      <c r="G80">
        <f>'CUADRO 3 NOM'!Q100</f>
        <v>0.36655143553363834</v>
      </c>
      <c r="H80">
        <f>'CUADRO 3 NOM'!R100</f>
        <v>0.21303925182155783</v>
      </c>
      <c r="I80">
        <f>'CUADRO 3 NOM'!S100</f>
        <v>0.1570934723715593</v>
      </c>
      <c r="J80">
        <f>'CUADRO 3 NOM'!T100</f>
        <v>1.2475719492512516</v>
      </c>
      <c r="K80">
        <f>'CUADRO 3 NOM'!U100</f>
        <v>0</v>
      </c>
      <c r="L80">
        <f>'CUADRO 3 NOM'!V100</f>
        <v>0</v>
      </c>
      <c r="M80">
        <f>'CUADRO 3 NOM'!W100</f>
        <v>0</v>
      </c>
      <c r="N80">
        <f>'CUADRO 3 NOM'!X100</f>
        <v>0.52364490790519769</v>
      </c>
      <c r="O80">
        <f>'CUADRO 3 NOM'!Y100</f>
        <v>0.52364490790519769</v>
      </c>
      <c r="P80">
        <f>'CUADRO 3 NOM'!Z100</f>
        <v>4.1585731641708383</v>
      </c>
      <c r="Q80">
        <f>'CUADRO 3 NOM'!AA100</f>
        <v>0</v>
      </c>
    </row>
    <row r="81" spans="2:17" x14ac:dyDescent="0.3">
      <c r="B81" t="str">
        <f>'CUADRO 3 NOM'!L101</f>
        <v>Otras Ojosas</v>
      </c>
      <c r="C81">
        <f>'CUADRO 3 NOM'!M101</f>
        <v>3.6378364277704509E-2</v>
      </c>
      <c r="D81">
        <f>'CUADRO 3 NOM'!N101</f>
        <v>0.28890205396417534</v>
      </c>
      <c r="E81">
        <f>'CUADRO 3 NOM'!O101</f>
        <v>1.9634954084936207E-2</v>
      </c>
      <c r="F81" s="34">
        <v>0.3</v>
      </c>
      <c r="G81">
        <f>'CUADRO 3 NOM'!Q101</f>
        <v>2.5464854994393153E-2</v>
      </c>
      <c r="H81">
        <f>'CUADRO 3 NOM'!R101</f>
        <v>1.3744467859455343E-2</v>
      </c>
      <c r="I81">
        <f>'CUADRO 3 NOM'!S101</f>
        <v>1.0913509283311352E-2</v>
      </c>
      <c r="J81">
        <f>'CUADRO 3 NOM'!T101</f>
        <v>8.6670616189252592E-2</v>
      </c>
      <c r="K81">
        <f>'CUADRO 3 NOM'!U101</f>
        <v>0</v>
      </c>
      <c r="L81">
        <f>'CUADRO 3 NOM'!V101</f>
        <v>0</v>
      </c>
      <c r="M81">
        <f>'CUADRO 3 NOM'!W101</f>
        <v>0</v>
      </c>
      <c r="N81">
        <f>'CUADRO 3 NOM'!X101</f>
        <v>3.6378364277704509E-2</v>
      </c>
      <c r="O81">
        <f>'CUADRO 3 NOM'!Y101</f>
        <v>3.6378364277704509E-2</v>
      </c>
      <c r="P81">
        <f>'CUADRO 3 NOM'!Z101</f>
        <v>0.28890205396417534</v>
      </c>
      <c r="Q81">
        <f>'CUADRO 3 NOM'!AA101</f>
        <v>0</v>
      </c>
    </row>
    <row r="82" spans="2:17" x14ac:dyDescent="0.3">
      <c r="B82" t="str">
        <f>'CUADRO 3 NOM'!L102</f>
        <v>Pinus cembroides</v>
      </c>
      <c r="C82">
        <f>'CUADRO 3 NOM'!M102</f>
        <v>1.7121255425763033</v>
      </c>
      <c r="D82">
        <f>'CUADRO 3 NOM'!N102</f>
        <v>13.596999087668545</v>
      </c>
      <c r="E82">
        <f>'CUADRO 3 NOM'!O102</f>
        <v>0.6185010536754908</v>
      </c>
      <c r="F82" s="34">
        <v>0.3</v>
      </c>
      <c r="G82">
        <f>'CUADRO 3 NOM'!Q102</f>
        <v>1.1984878798034122</v>
      </c>
      <c r="H82">
        <f>'CUADRO 3 NOM'!R102</f>
        <v>0.43295073757284352</v>
      </c>
      <c r="I82">
        <f>'CUADRO 3 NOM'!S102</f>
        <v>0.51363766277289102</v>
      </c>
      <c r="J82">
        <f>'CUADRO 3 NOM'!T102</f>
        <v>4.0790997263005631</v>
      </c>
      <c r="K82">
        <f>'CUADRO 3 NOM'!U102</f>
        <v>0</v>
      </c>
      <c r="L82">
        <f>'CUADRO 3 NOM'!V102</f>
        <v>0</v>
      </c>
      <c r="M82">
        <f>'CUADRO 3 NOM'!W102</f>
        <v>0</v>
      </c>
      <c r="N82">
        <f>'CUADRO 3 NOM'!X102</f>
        <v>1.7121255425763033</v>
      </c>
      <c r="O82">
        <f>'CUADRO 3 NOM'!Y102</f>
        <v>1.7121255425763033</v>
      </c>
      <c r="P82">
        <f>'CUADRO 3 NOM'!Z102</f>
        <v>13.596999087668545</v>
      </c>
      <c r="Q82">
        <f>'CUADRO 3 NOM'!AA102</f>
        <v>0</v>
      </c>
    </row>
    <row r="83" spans="2:17" x14ac:dyDescent="0.3">
      <c r="B83" t="str">
        <f>'CUADRO 3 NOM'!L103</f>
        <v>Pinus engelmannii</v>
      </c>
      <c r="C83">
        <f>'CUADRO 3 NOM'!M103</f>
        <v>2.1549699108788976</v>
      </c>
      <c r="D83">
        <f>'CUADRO 3 NOM'!N103</f>
        <v>17.113887494536744</v>
      </c>
      <c r="E83">
        <f>'CUADRO 3 NOM'!O103</f>
        <v>0.33379421944391546</v>
      </c>
      <c r="F83" s="34">
        <v>0.3</v>
      </c>
      <c r="G83">
        <f>'CUADRO 3 NOM'!Q103</f>
        <v>1.5084789376152281</v>
      </c>
      <c r="H83">
        <f>'CUADRO 3 NOM'!R103</f>
        <v>0.23365595361074082</v>
      </c>
      <c r="I83">
        <f>'CUADRO 3 NOM'!S103</f>
        <v>0.64649097326366922</v>
      </c>
      <c r="J83">
        <f>'CUADRO 3 NOM'!T103</f>
        <v>5.1341662483610229</v>
      </c>
      <c r="K83">
        <f>'CUADRO 3 NOM'!U103</f>
        <v>0</v>
      </c>
      <c r="L83">
        <f>'CUADRO 3 NOM'!V103</f>
        <v>0</v>
      </c>
      <c r="M83">
        <f>'CUADRO 3 NOM'!W103</f>
        <v>0</v>
      </c>
      <c r="N83">
        <f>'CUADRO 3 NOM'!X103</f>
        <v>2.1549699108788976</v>
      </c>
      <c r="O83">
        <f>'CUADRO 3 NOM'!Y103</f>
        <v>2.1549699108788976</v>
      </c>
      <c r="P83">
        <f>'CUADRO 3 NOM'!Z103</f>
        <v>17.113887494536744</v>
      </c>
      <c r="Q83">
        <f>'CUADRO 3 NOM'!AA103</f>
        <v>0</v>
      </c>
    </row>
    <row r="84" spans="2:17" x14ac:dyDescent="0.3">
      <c r="B84" t="str">
        <f>'CUADRO 3 NOM'!L104</f>
        <v>Quercus fulva</v>
      </c>
      <c r="C84">
        <f>'CUADRO 3 NOM'!M104</f>
        <v>0.10913509283311351</v>
      </c>
      <c r="D84">
        <f>'CUADRO 3 NOM'!N104</f>
        <v>0.86670616189252592</v>
      </c>
      <c r="E84">
        <f>'CUADRO 3 NOM'!O104</f>
        <v>5.8904862254808614E-2</v>
      </c>
      <c r="F84" s="34">
        <v>0.3</v>
      </c>
      <c r="G84">
        <f>'CUADRO 3 NOM'!Q104</f>
        <v>7.6394564983179453E-2</v>
      </c>
      <c r="H84">
        <f>'CUADRO 3 NOM'!R104</f>
        <v>4.123340357836603E-2</v>
      </c>
      <c r="I84">
        <f>'CUADRO 3 NOM'!S104</f>
        <v>3.2740527849934052E-2</v>
      </c>
      <c r="J84">
        <f>'CUADRO 3 NOM'!T104</f>
        <v>0.26001184856775778</v>
      </c>
      <c r="K84">
        <f>'CUADRO 3 NOM'!U104</f>
        <v>0</v>
      </c>
      <c r="L84">
        <f>'CUADRO 3 NOM'!V104</f>
        <v>0</v>
      </c>
      <c r="M84">
        <f>'CUADRO 3 NOM'!W104</f>
        <v>0</v>
      </c>
      <c r="N84">
        <f>'CUADRO 3 NOM'!X104</f>
        <v>0.10913509283311351</v>
      </c>
      <c r="O84">
        <f>'CUADRO 3 NOM'!Y104</f>
        <v>0.10913509283311351</v>
      </c>
      <c r="P84">
        <f>'CUADRO 3 NOM'!Z104</f>
        <v>0.86670616189252592</v>
      </c>
      <c r="Q84">
        <f>'CUADRO 3 NOM'!AA104</f>
        <v>0</v>
      </c>
    </row>
    <row r="85" spans="2:17" x14ac:dyDescent="0.3">
      <c r="B85" t="str">
        <f>'CUADRO 3 NOM'!L105</f>
        <v>Quercus rugosa</v>
      </c>
      <c r="C85">
        <f>'CUADRO 3 NOM'!M105</f>
        <v>5.0832883826548123</v>
      </c>
      <c r="D85">
        <f>'CUADRO 3 NOM'!N105</f>
        <v>40.36939218680763</v>
      </c>
      <c r="E85">
        <f>'CUADRO 3 NOM'!O105</f>
        <v>1.845685683984003</v>
      </c>
      <c r="F85" s="34">
        <v>0.3</v>
      </c>
      <c r="G85">
        <f>'CUADRO 3 NOM'!Q105</f>
        <v>3.5583018678583684</v>
      </c>
      <c r="H85">
        <f>'CUADRO 3 NOM'!R105</f>
        <v>1.291979978788802</v>
      </c>
      <c r="I85">
        <f>'CUADRO 3 NOM'!S105</f>
        <v>1.5249865147964436</v>
      </c>
      <c r="J85">
        <f>'CUADRO 3 NOM'!T105</f>
        <v>12.110817656042288</v>
      </c>
      <c r="K85">
        <f>'CUADRO 3 NOM'!U105</f>
        <v>0</v>
      </c>
      <c r="L85">
        <f>'CUADRO 3 NOM'!V105</f>
        <v>4.4403631474574929</v>
      </c>
      <c r="M85">
        <f>'CUADRO 3 NOM'!W105</f>
        <v>0</v>
      </c>
      <c r="N85">
        <f>'CUADRO 3 NOM'!X105</f>
        <v>0.64292523519731892</v>
      </c>
      <c r="O85">
        <f>'CUADRO 3 NOM'!Y105</f>
        <v>5.0832883826548123</v>
      </c>
      <c r="P85">
        <f>'CUADRO 3 NOM'!Z105</f>
        <v>40.36939218680763</v>
      </c>
      <c r="Q85">
        <f>'CUADRO 3 NOM'!AA105</f>
        <v>0</v>
      </c>
    </row>
    <row r="86" spans="2:17" x14ac:dyDescent="0.3">
      <c r="B86" t="str">
        <f>'CUADRO 3 NOM'!L107</f>
        <v>Juniperus sp</v>
      </c>
      <c r="C86">
        <f>'CUADRO 3 NOM'!M107</f>
        <v>0.60654687091961446</v>
      </c>
      <c r="D86">
        <f>'CUADRO 3 NOM'!N107</f>
        <v>7.3785705056594697</v>
      </c>
      <c r="E86">
        <f>'CUADRO 3 NOM'!O107</f>
        <v>0.35342917352885178</v>
      </c>
      <c r="F86" s="34">
        <v>0.3</v>
      </c>
      <c r="G86">
        <f>'CUADRO 3 NOM'!Q107</f>
        <v>0.42458280964373007</v>
      </c>
      <c r="H86">
        <f>'CUADRO 3 NOM'!R107</f>
        <v>0.24740042147019622</v>
      </c>
      <c r="I86">
        <f>'CUADRO 3 NOM'!S107</f>
        <v>0.18196406127588433</v>
      </c>
      <c r="J86">
        <f>'CUADRO 3 NOM'!T107</f>
        <v>2.2135711516978409</v>
      </c>
      <c r="K86">
        <f>'CUADRO 3 NOM'!U107</f>
        <v>0</v>
      </c>
      <c r="L86">
        <f>'CUADRO 3 NOM'!V107</f>
        <v>0</v>
      </c>
      <c r="M86">
        <f>'CUADRO 3 NOM'!W107</f>
        <v>0</v>
      </c>
      <c r="N86">
        <f>'CUADRO 3 NOM'!X107</f>
        <v>0.60654687091961446</v>
      </c>
      <c r="O86">
        <f>'CUADRO 3 NOM'!Y107</f>
        <v>0.60654687091961446</v>
      </c>
      <c r="P86">
        <f>'CUADRO 3 NOM'!Z107</f>
        <v>7.3785705056594697</v>
      </c>
      <c r="Q86">
        <f>'CUADRO 3 NOM'!AA107</f>
        <v>0</v>
      </c>
    </row>
    <row r="87" spans="2:17" x14ac:dyDescent="0.3">
      <c r="B87" t="str">
        <f>'CUADRO 3 NOM'!L108</f>
        <v>Otras Ojosas</v>
      </c>
      <c r="C87">
        <f>'CUADRO 3 NOM'!M108</f>
        <v>3.6378364277704509E-2</v>
      </c>
      <c r="D87">
        <f>'CUADRO 3 NOM'!N108</f>
        <v>0.44253847241292626</v>
      </c>
      <c r="E87">
        <f>'CUADRO 3 NOM'!O108</f>
        <v>1.9634954084936207E-2</v>
      </c>
      <c r="F87" s="34">
        <v>0.3</v>
      </c>
      <c r="G87">
        <f>'CUADRO 3 NOM'!Q108</f>
        <v>2.5464854994393153E-2</v>
      </c>
      <c r="H87">
        <f>'CUADRO 3 NOM'!R108</f>
        <v>1.3744467859455343E-2</v>
      </c>
      <c r="I87">
        <f>'CUADRO 3 NOM'!S108</f>
        <v>1.0913509283311352E-2</v>
      </c>
      <c r="J87">
        <f>'CUADRO 3 NOM'!T108</f>
        <v>0.13276154172387788</v>
      </c>
      <c r="K87">
        <f>'CUADRO 3 NOM'!U108</f>
        <v>0</v>
      </c>
      <c r="L87">
        <f>'CUADRO 3 NOM'!V108</f>
        <v>0</v>
      </c>
      <c r="M87">
        <f>'CUADRO 3 NOM'!W108</f>
        <v>0</v>
      </c>
      <c r="N87">
        <f>'CUADRO 3 NOM'!X108</f>
        <v>3.6378364277704509E-2</v>
      </c>
      <c r="O87">
        <f>'CUADRO 3 NOM'!Y108</f>
        <v>3.6378364277704509E-2</v>
      </c>
      <c r="P87">
        <f>'CUADRO 3 NOM'!Z108</f>
        <v>0.44253847241292626</v>
      </c>
      <c r="Q87">
        <f>'CUADRO 3 NOM'!AA108</f>
        <v>0</v>
      </c>
    </row>
    <row r="88" spans="2:17" x14ac:dyDescent="0.3">
      <c r="B88" t="str">
        <f>'CUADRO 3 NOM'!L109</f>
        <v>Pinus cembroides</v>
      </c>
      <c r="C88">
        <f>'CUADRO 3 NOM'!M109</f>
        <v>2.2170950876932261</v>
      </c>
      <c r="D88">
        <f>'CUADRO 3 NOM'!N109</f>
        <v>26.970697907472658</v>
      </c>
      <c r="E88">
        <f>'CUADRO 3 NOM'!O109</f>
        <v>0.72649330114263966</v>
      </c>
      <c r="F88" s="34">
        <v>0.3</v>
      </c>
      <c r="G88">
        <f>'CUADRO 3 NOM'!Q109</f>
        <v>1.5519665613852582</v>
      </c>
      <c r="H88">
        <f>'CUADRO 3 NOM'!R109</f>
        <v>0.50854531079984777</v>
      </c>
      <c r="I88">
        <f>'CUADRO 3 NOM'!S109</f>
        <v>0.66512852630796782</v>
      </c>
      <c r="J88">
        <f>'CUADRO 3 NOM'!T109</f>
        <v>8.0912093722417975</v>
      </c>
      <c r="K88">
        <f>'CUADRO 3 NOM'!U109</f>
        <v>0</v>
      </c>
      <c r="L88">
        <f>'CUADRO 3 NOM'!V109</f>
        <v>0</v>
      </c>
      <c r="M88">
        <f>'CUADRO 3 NOM'!W109</f>
        <v>0</v>
      </c>
      <c r="N88">
        <f>'CUADRO 3 NOM'!X109</f>
        <v>2.2170950876932261</v>
      </c>
      <c r="O88">
        <f>'CUADRO 3 NOM'!Y109</f>
        <v>2.2170950876932261</v>
      </c>
      <c r="P88">
        <f>'CUADRO 3 NOM'!Z109</f>
        <v>26.970697907472658</v>
      </c>
      <c r="Q88">
        <f>'CUADRO 3 NOM'!AA109</f>
        <v>0</v>
      </c>
    </row>
    <row r="89" spans="2:17" x14ac:dyDescent="0.3">
      <c r="B89" t="str">
        <f>'CUADRO 3 NOM'!L110</f>
        <v>Pinus engelmannii</v>
      </c>
      <c r="C89">
        <f>'CUADRO 3 NOM'!M110</f>
        <v>5.2230220677517298</v>
      </c>
      <c r="D89">
        <f>'CUADRO 3 NOM'!N110</f>
        <v>63.537441914573726</v>
      </c>
      <c r="E89">
        <f>'CUADRO 3 NOM'!O110</f>
        <v>0.92284284199200162</v>
      </c>
      <c r="F89" s="34">
        <v>0.3</v>
      </c>
      <c r="G89">
        <f>'CUADRO 3 NOM'!Q110</f>
        <v>3.6561154474262105</v>
      </c>
      <c r="H89">
        <f>'CUADRO 3 NOM'!R110</f>
        <v>0.64598998939440111</v>
      </c>
      <c r="I89">
        <f>'CUADRO 3 NOM'!S110</f>
        <v>1.5669066203255189</v>
      </c>
      <c r="J89">
        <f>'CUADRO 3 NOM'!T110</f>
        <v>19.061232574372116</v>
      </c>
      <c r="K89">
        <f>'CUADRO 3 NOM'!U110</f>
        <v>0</v>
      </c>
      <c r="L89">
        <f>'CUADRO 3 NOM'!V110</f>
        <v>0</v>
      </c>
      <c r="M89">
        <f>'CUADRO 3 NOM'!W110</f>
        <v>0</v>
      </c>
      <c r="N89">
        <f>'CUADRO 3 NOM'!X110</f>
        <v>5.2230220677517298</v>
      </c>
      <c r="O89">
        <f>'CUADRO 3 NOM'!Y110</f>
        <v>5.2230220677517298</v>
      </c>
      <c r="P89">
        <f>'CUADRO 3 NOM'!Z110</f>
        <v>63.537441914573726</v>
      </c>
      <c r="Q89">
        <f>'CUADRO 3 NOM'!AA110</f>
        <v>0</v>
      </c>
    </row>
    <row r="90" spans="2:17" x14ac:dyDescent="0.3">
      <c r="B90" t="str">
        <f>'CUADRO 3 NOM'!L111</f>
        <v>Quercus fulva</v>
      </c>
      <c r="C90">
        <f>'CUADRO 3 NOM'!M111</f>
        <v>0.25464854994393149</v>
      </c>
      <c r="D90">
        <f>'CUADRO 3 NOM'!N111</f>
        <v>3.0977693068904832</v>
      </c>
      <c r="E90">
        <f>'CUADRO 3 NOM'!O111</f>
        <v>0.13744467859455342</v>
      </c>
      <c r="F90" s="34">
        <v>0.3</v>
      </c>
      <c r="G90">
        <f>'CUADRO 3 NOM'!Q111</f>
        <v>0.17825398496075204</v>
      </c>
      <c r="H90">
        <f>'CUADRO 3 NOM'!R111</f>
        <v>9.6211275016187384E-2</v>
      </c>
      <c r="I90">
        <f>'CUADRO 3 NOM'!S111</f>
        <v>7.6394564983179439E-2</v>
      </c>
      <c r="J90">
        <f>'CUADRO 3 NOM'!T111</f>
        <v>0.92933079206714486</v>
      </c>
      <c r="K90">
        <f>'CUADRO 3 NOM'!U111</f>
        <v>0</v>
      </c>
      <c r="L90">
        <f>'CUADRO 3 NOM'!V111</f>
        <v>0</v>
      </c>
      <c r="M90">
        <f>'CUADRO 3 NOM'!W111</f>
        <v>0</v>
      </c>
      <c r="N90">
        <f>'CUADRO 3 NOM'!X111</f>
        <v>0.25464854994393149</v>
      </c>
      <c r="O90">
        <f>'CUADRO 3 NOM'!Y111</f>
        <v>0.25464854994393149</v>
      </c>
      <c r="P90">
        <f>'CUADRO 3 NOM'!Z111</f>
        <v>3.0977693068904832</v>
      </c>
      <c r="Q90">
        <f>'CUADRO 3 NOM'!AA111</f>
        <v>0</v>
      </c>
    </row>
    <row r="91" spans="2:17" x14ac:dyDescent="0.3">
      <c r="B91" t="str">
        <f>'CUADRO 3 NOM'!L112</f>
        <v>Quercus rugosa</v>
      </c>
      <c r="C91">
        <f>'CUADRO 3 NOM'!M112</f>
        <v>5.0469100183771074</v>
      </c>
      <c r="D91">
        <f>'CUADRO 3 NOM'!N112</f>
        <v>61.395059791265325</v>
      </c>
      <c r="E91">
        <f>'CUADRO 3 NOM'!O112</f>
        <v>1.8260507298990671</v>
      </c>
      <c r="F91" s="34">
        <v>0.3</v>
      </c>
      <c r="G91">
        <f>'CUADRO 3 NOM'!Q112</f>
        <v>3.532837012863975</v>
      </c>
      <c r="H91">
        <f>'CUADRO 3 NOM'!R112</f>
        <v>1.2782355109293468</v>
      </c>
      <c r="I91">
        <f>'CUADRO 3 NOM'!S112</f>
        <v>1.5140730055131322</v>
      </c>
      <c r="J91">
        <f>'CUADRO 3 NOM'!T112</f>
        <v>18.418517937379598</v>
      </c>
      <c r="K91">
        <f>'CUADRO 3 NOM'!U112</f>
        <v>0</v>
      </c>
      <c r="L91">
        <f>'CUADRO 3 NOM'!V112</f>
        <v>4.4403631474574929</v>
      </c>
      <c r="M91">
        <f>'CUADRO 3 NOM'!W112</f>
        <v>0</v>
      </c>
      <c r="N91">
        <f>'CUADRO 3 NOM'!X112</f>
        <v>0.60654687091961446</v>
      </c>
      <c r="O91">
        <f>'CUADRO 3 NOM'!Y112</f>
        <v>5.0469100183771074</v>
      </c>
      <c r="P91">
        <f>'CUADRO 3 NOM'!Z112</f>
        <v>61.395059791265325</v>
      </c>
      <c r="Q91">
        <f>'CUADRO 3 NOM'!AA112</f>
        <v>0</v>
      </c>
    </row>
    <row r="92" spans="2:17" x14ac:dyDescent="0.3">
      <c r="B92" t="str">
        <f>'CUADRO 3 NOM'!L114</f>
        <v>Juniperus sp</v>
      </c>
      <c r="C92">
        <f>'CUADRO 3 NOM'!M114</f>
        <v>0.30059211956652576</v>
      </c>
      <c r="D92">
        <f>'CUADRO 3 NOM'!N114</f>
        <v>5.1031448990779182</v>
      </c>
      <c r="E92">
        <f>'CUADRO 3 NOM'!O114</f>
        <v>0.17671458676442586</v>
      </c>
      <c r="F92" s="34">
        <v>0.3</v>
      </c>
      <c r="G92">
        <f>'CUADRO 3 NOM'!Q114</f>
        <v>0.21041448369656801</v>
      </c>
      <c r="H92">
        <f>'CUADRO 3 NOM'!R114</f>
        <v>0.1237002107350981</v>
      </c>
      <c r="I92">
        <f>'CUADRO 3 NOM'!S114</f>
        <v>9.0177635869957723E-2</v>
      </c>
      <c r="J92">
        <f>'CUADRO 3 NOM'!T114</f>
        <v>1.5309434697233755</v>
      </c>
      <c r="K92">
        <f>'CUADRO 3 NOM'!U114</f>
        <v>0</v>
      </c>
      <c r="L92">
        <f>'CUADRO 3 NOM'!V114</f>
        <v>0</v>
      </c>
      <c r="M92">
        <f>'CUADRO 3 NOM'!W114</f>
        <v>0</v>
      </c>
      <c r="N92">
        <f>'CUADRO 3 NOM'!X114</f>
        <v>0.30059211956652576</v>
      </c>
      <c r="O92">
        <f>'CUADRO 3 NOM'!Y114</f>
        <v>0.30059211956652576</v>
      </c>
      <c r="P92">
        <f>'CUADRO 3 NOM'!Z114</f>
        <v>5.1031448990779182</v>
      </c>
      <c r="Q92">
        <f>'CUADRO 3 NOM'!AA114</f>
        <v>0</v>
      </c>
    </row>
    <row r="93" spans="2:17" x14ac:dyDescent="0.3">
      <c r="B93" t="str">
        <f>'CUADRO 3 NOM'!L115</f>
        <v>Pinus cembroides</v>
      </c>
      <c r="C93">
        <f>'CUADRO 3 NOM'!M115</f>
        <v>0.11756283885504661</v>
      </c>
      <c r="D93">
        <f>'CUADRO 3 NOM'!N115</f>
        <v>1.9958613761711548</v>
      </c>
      <c r="E93">
        <f>'CUADRO 3 NOM'!O115</f>
        <v>6.5449846949787338E-2</v>
      </c>
      <c r="F93" s="34">
        <v>0.3</v>
      </c>
      <c r="G93">
        <f>'CUADRO 3 NOM'!Q115</f>
        <v>8.229398719853262E-2</v>
      </c>
      <c r="H93">
        <f>'CUADRO 3 NOM'!R115</f>
        <v>4.5814892864851131E-2</v>
      </c>
      <c r="I93">
        <f>'CUADRO 3 NOM'!S115</f>
        <v>3.5268851656513979E-2</v>
      </c>
      <c r="J93">
        <f>'CUADRO 3 NOM'!T115</f>
        <v>0.59875841285134634</v>
      </c>
      <c r="K93">
        <f>'CUADRO 3 NOM'!U115</f>
        <v>0</v>
      </c>
      <c r="L93">
        <f>'CUADRO 3 NOM'!V115</f>
        <v>0</v>
      </c>
      <c r="M93">
        <f>'CUADRO 3 NOM'!W115</f>
        <v>0</v>
      </c>
      <c r="N93">
        <f>'CUADRO 3 NOM'!X115</f>
        <v>0.11756283885504661</v>
      </c>
      <c r="O93">
        <f>'CUADRO 3 NOM'!Y115</f>
        <v>0.11756283885504661</v>
      </c>
      <c r="P93">
        <f>'CUADRO 3 NOM'!Z115</f>
        <v>1.9958613761711548</v>
      </c>
      <c r="Q93">
        <f>'CUADRO 3 NOM'!AA115</f>
        <v>0</v>
      </c>
    </row>
    <row r="94" spans="2:17" x14ac:dyDescent="0.3">
      <c r="B94" t="str">
        <f>'CUADRO 3 NOM'!L116</f>
        <v>Pinus engelmannii</v>
      </c>
      <c r="C94">
        <f>'CUADRO 3 NOM'!M116</f>
        <v>1.4153817042718138</v>
      </c>
      <c r="D94">
        <f>'CUADRO 3 NOM'!N116</f>
        <v>24.028899808879974</v>
      </c>
      <c r="E94">
        <f>'CUADRO 3 NOM'!O116</f>
        <v>0.24870941840919189</v>
      </c>
      <c r="F94" s="34">
        <v>0.3</v>
      </c>
      <c r="G94">
        <f>'CUADRO 3 NOM'!Q116</f>
        <v>0.99076719299026961</v>
      </c>
      <c r="H94">
        <f>'CUADRO 3 NOM'!R116</f>
        <v>0.17409659288643431</v>
      </c>
      <c r="I94">
        <f>'CUADRO 3 NOM'!S116</f>
        <v>0.42461451128154409</v>
      </c>
      <c r="J94">
        <f>'CUADRO 3 NOM'!T116</f>
        <v>7.2086699426639917</v>
      </c>
      <c r="K94">
        <f>'CUADRO 3 NOM'!U116</f>
        <v>0</v>
      </c>
      <c r="L94">
        <f>'CUADRO 3 NOM'!V116</f>
        <v>0</v>
      </c>
      <c r="M94">
        <f>'CUADRO 3 NOM'!W116</f>
        <v>0</v>
      </c>
      <c r="N94">
        <f>'CUADRO 3 NOM'!X116</f>
        <v>1.4153817042718138</v>
      </c>
      <c r="O94">
        <f>'CUADRO 3 NOM'!Y116</f>
        <v>1.4153817042718138</v>
      </c>
      <c r="P94">
        <f>'CUADRO 3 NOM'!Z116</f>
        <v>24.028899808879974</v>
      </c>
      <c r="Q94">
        <f>'CUADRO 3 NOM'!AA116</f>
        <v>0</v>
      </c>
    </row>
    <row r="95" spans="2:17" x14ac:dyDescent="0.3">
      <c r="B95" t="str">
        <f>'CUADRO 3 NOM'!L117</f>
        <v>Quercus fulva</v>
      </c>
      <c r="C95">
        <f>'CUADRO 3 NOM'!M117</f>
        <v>3.6378364277704509E-2</v>
      </c>
      <c r="D95">
        <f>'CUADRO 3 NOM'!N117</f>
        <v>0.61759458088348251</v>
      </c>
      <c r="E95">
        <f>'CUADRO 3 NOM'!O117</f>
        <v>1.9634954084936207E-2</v>
      </c>
      <c r="F95" s="34">
        <v>0.3</v>
      </c>
      <c r="G95">
        <f>'CUADRO 3 NOM'!Q117</f>
        <v>2.5464854994393153E-2</v>
      </c>
      <c r="H95">
        <f>'CUADRO 3 NOM'!R117</f>
        <v>1.3744467859455343E-2</v>
      </c>
      <c r="I95">
        <f>'CUADRO 3 NOM'!S117</f>
        <v>1.0913509283311352E-2</v>
      </c>
      <c r="J95">
        <f>'CUADRO 3 NOM'!T117</f>
        <v>0.18527837426504473</v>
      </c>
      <c r="K95">
        <f>'CUADRO 3 NOM'!U117</f>
        <v>0</v>
      </c>
      <c r="L95">
        <f>'CUADRO 3 NOM'!V117</f>
        <v>0</v>
      </c>
      <c r="M95">
        <f>'CUADRO 3 NOM'!W117</f>
        <v>0</v>
      </c>
      <c r="N95">
        <f>'CUADRO 3 NOM'!X117</f>
        <v>3.6378364277704509E-2</v>
      </c>
      <c r="O95">
        <f>'CUADRO 3 NOM'!Y117</f>
        <v>3.6378364277704509E-2</v>
      </c>
      <c r="P95">
        <f>'CUADRO 3 NOM'!Z117</f>
        <v>0.61759458088348251</v>
      </c>
      <c r="Q95">
        <f>'CUADRO 3 NOM'!AA117</f>
        <v>0</v>
      </c>
    </row>
    <row r="96" spans="2:17" x14ac:dyDescent="0.3">
      <c r="B96" t="str">
        <f>'CUADRO 3 NOM'!L118</f>
        <v>Quercus rugosa</v>
      </c>
      <c r="C96">
        <f>'CUADRO 3 NOM'!M118</f>
        <v>1.1457878024911601</v>
      </c>
      <c r="D96">
        <f>'CUADRO 3 NOM'!N118</f>
        <v>19.452010878197363</v>
      </c>
      <c r="E96">
        <f>'CUADRO 3 NOM'!O118</f>
        <v>0.41887902047863906</v>
      </c>
      <c r="F96" s="34">
        <v>0.3</v>
      </c>
      <c r="G96">
        <f>'CUADRO 3 NOM'!Q118</f>
        <v>0.80205146174381203</v>
      </c>
      <c r="H96">
        <f>'CUADRO 3 NOM'!R118</f>
        <v>0.29321531433504733</v>
      </c>
      <c r="I96">
        <f>'CUADRO 3 NOM'!S118</f>
        <v>0.34373634074734799</v>
      </c>
      <c r="J96">
        <f>'CUADRO 3 NOM'!T118</f>
        <v>5.8356032634592081</v>
      </c>
      <c r="K96">
        <f>'CUADRO 3 NOM'!U118</f>
        <v>0</v>
      </c>
      <c r="L96">
        <f>'CUADRO 3 NOM'!V118</f>
        <v>0.98674736610166502</v>
      </c>
      <c r="M96">
        <f>'CUADRO 3 NOM'!W118</f>
        <v>0</v>
      </c>
      <c r="N96">
        <f>'CUADRO 3 NOM'!X118</f>
        <v>0.15904043638949508</v>
      </c>
      <c r="O96">
        <f>'CUADRO 3 NOM'!Y118</f>
        <v>1.1457878024911601</v>
      </c>
      <c r="P96">
        <f>'CUADRO 3 NOM'!Z118</f>
        <v>19.452010878197363</v>
      </c>
      <c r="Q96">
        <f>'CUADRO 3 NOM'!AA118</f>
        <v>0</v>
      </c>
    </row>
    <row r="97" spans="2:17" x14ac:dyDescent="0.3">
      <c r="B97" t="str">
        <f>'CUADRO 3 NOM'!L120</f>
        <v>Juniperus sp</v>
      </c>
      <c r="C97">
        <f>'CUADRO 3 NOM'!M120</f>
        <v>0.10913509283311351</v>
      </c>
      <c r="D97">
        <f>'CUADRO 3 NOM'!N120</f>
        <v>1.4396254558223949</v>
      </c>
      <c r="E97">
        <f>'CUADRO 3 NOM'!O120</f>
        <v>5.8904862254808614E-2</v>
      </c>
      <c r="F97" s="34">
        <v>0.3</v>
      </c>
      <c r="G97">
        <f>'CUADRO 3 NOM'!Q120</f>
        <v>7.6394564983179453E-2</v>
      </c>
      <c r="H97">
        <f>'CUADRO 3 NOM'!R120</f>
        <v>4.123340357836603E-2</v>
      </c>
      <c r="I97">
        <f>'CUADRO 3 NOM'!S120</f>
        <v>3.2740527849934052E-2</v>
      </c>
      <c r="J97">
        <f>'CUADRO 3 NOM'!T120</f>
        <v>0.43188763674671848</v>
      </c>
      <c r="K97">
        <f>'CUADRO 3 NOM'!U120</f>
        <v>0</v>
      </c>
      <c r="L97">
        <f>'CUADRO 3 NOM'!V120</f>
        <v>0</v>
      </c>
      <c r="M97">
        <f>'CUADRO 3 NOM'!W120</f>
        <v>0</v>
      </c>
      <c r="N97">
        <f>'CUADRO 3 NOM'!X120</f>
        <v>0.10913509283311351</v>
      </c>
      <c r="O97">
        <f>'CUADRO 3 NOM'!Y120</f>
        <v>0.10913509283311351</v>
      </c>
      <c r="P97">
        <f>'CUADRO 3 NOM'!Z120</f>
        <v>1.4396254558223949</v>
      </c>
      <c r="Q97">
        <f>'CUADRO 3 NOM'!AA120</f>
        <v>0</v>
      </c>
    </row>
    <row r="98" spans="2:17" x14ac:dyDescent="0.3">
      <c r="B98" t="str">
        <f>'CUADRO 3 NOM'!L121</f>
        <v>Otras Ojosas</v>
      </c>
      <c r="C98">
        <f>'CUADRO 3 NOM'!M121</f>
        <v>7.2756728555409017E-2</v>
      </c>
      <c r="D98">
        <f>'CUADRO 3 NOM'!N121</f>
        <v>0.95975030388159677</v>
      </c>
      <c r="E98">
        <f>'CUADRO 3 NOM'!O121</f>
        <v>3.9269908169872414E-2</v>
      </c>
      <c r="F98" s="34">
        <v>0.3</v>
      </c>
      <c r="G98">
        <f>'CUADRO 3 NOM'!Q121</f>
        <v>5.0929709988786306E-2</v>
      </c>
      <c r="H98">
        <f>'CUADRO 3 NOM'!R121</f>
        <v>2.7488935718910687E-2</v>
      </c>
      <c r="I98">
        <f>'CUADRO 3 NOM'!S121</f>
        <v>2.1827018566622704E-2</v>
      </c>
      <c r="J98">
        <f>'CUADRO 3 NOM'!T121</f>
        <v>0.28792509116447901</v>
      </c>
      <c r="K98">
        <f>'CUADRO 3 NOM'!U121</f>
        <v>0</v>
      </c>
      <c r="L98">
        <f>'CUADRO 3 NOM'!V121</f>
        <v>0</v>
      </c>
      <c r="M98">
        <f>'CUADRO 3 NOM'!W121</f>
        <v>0</v>
      </c>
      <c r="N98">
        <f>'CUADRO 3 NOM'!X121</f>
        <v>7.2756728555409017E-2</v>
      </c>
      <c r="O98">
        <f>'CUADRO 3 NOM'!Y121</f>
        <v>7.2756728555409017E-2</v>
      </c>
      <c r="P98">
        <f>'CUADRO 3 NOM'!Z121</f>
        <v>0.95975030388159677</v>
      </c>
      <c r="Q98">
        <f>'CUADRO 3 NOM'!AA121</f>
        <v>0</v>
      </c>
    </row>
    <row r="99" spans="2:17" x14ac:dyDescent="0.3">
      <c r="B99" t="str">
        <f>'CUADRO 3 NOM'!L122</f>
        <v>Pinus cembroides</v>
      </c>
      <c r="C99">
        <f>'CUADRO 3 NOM'!M122</f>
        <v>1.6463850844653165</v>
      </c>
      <c r="D99">
        <f>'CUADRO 3 NOM'!N122</f>
        <v>21.71783443944091</v>
      </c>
      <c r="E99">
        <f>'CUADRO 3 NOM'!O122</f>
        <v>0.60868357663302253</v>
      </c>
      <c r="F99" s="34">
        <v>0.3</v>
      </c>
      <c r="G99">
        <f>'CUADRO 3 NOM'!Q122</f>
        <v>1.1524695591257215</v>
      </c>
      <c r="H99">
        <f>'CUADRO 3 NOM'!R122</f>
        <v>0.42607850364311572</v>
      </c>
      <c r="I99">
        <f>'CUADRO 3 NOM'!S122</f>
        <v>0.49391552533959493</v>
      </c>
      <c r="J99">
        <f>'CUADRO 3 NOM'!T122</f>
        <v>6.5153503318322725</v>
      </c>
      <c r="K99">
        <f>'CUADRO 3 NOM'!U122</f>
        <v>0</v>
      </c>
      <c r="L99">
        <f>'CUADRO 3 NOM'!V122</f>
        <v>0</v>
      </c>
      <c r="M99">
        <f>'CUADRO 3 NOM'!W122</f>
        <v>0</v>
      </c>
      <c r="N99">
        <f>'CUADRO 3 NOM'!X122</f>
        <v>1.6463850844653165</v>
      </c>
      <c r="O99">
        <f>'CUADRO 3 NOM'!Y122</f>
        <v>1.6463850844653165</v>
      </c>
      <c r="P99">
        <f>'CUADRO 3 NOM'!Z122</f>
        <v>21.71783443944091</v>
      </c>
      <c r="Q99">
        <f>'CUADRO 3 NOM'!AA122</f>
        <v>0</v>
      </c>
    </row>
    <row r="100" spans="2:17" x14ac:dyDescent="0.3">
      <c r="B100" t="str">
        <f>'CUADRO 3 NOM'!L123</f>
        <v>Pinus engelmannii</v>
      </c>
      <c r="C100">
        <f>'CUADRO 3 NOM'!M123</f>
        <v>3.7702134651598875</v>
      </c>
      <c r="D100">
        <f>'CUADRO 3 NOM'!N123</f>
        <v>49.733730346740273</v>
      </c>
      <c r="E100">
        <f>'CUADRO 3 NOM'!O123</f>
        <v>0.53014376029327759</v>
      </c>
      <c r="F100" s="34">
        <v>0.3</v>
      </c>
      <c r="G100">
        <f>'CUADRO 3 NOM'!Q123</f>
        <v>2.639149425611921</v>
      </c>
      <c r="H100">
        <f>'CUADRO 3 NOM'!R123</f>
        <v>0.37110063220529427</v>
      </c>
      <c r="I100">
        <f>'CUADRO 3 NOM'!S123</f>
        <v>1.1310640395479663</v>
      </c>
      <c r="J100">
        <f>'CUADRO 3 NOM'!T123</f>
        <v>14.920119104022083</v>
      </c>
      <c r="K100">
        <f>'CUADRO 3 NOM'!U123</f>
        <v>0</v>
      </c>
      <c r="L100">
        <f>'CUADRO 3 NOM'!V123</f>
        <v>0</v>
      </c>
      <c r="M100">
        <f>'CUADRO 3 NOM'!W123</f>
        <v>0</v>
      </c>
      <c r="N100">
        <f>'CUADRO 3 NOM'!X123</f>
        <v>3.7702134651598875</v>
      </c>
      <c r="O100">
        <f>'CUADRO 3 NOM'!Y123</f>
        <v>3.7702134651598875</v>
      </c>
      <c r="P100">
        <f>'CUADRO 3 NOM'!Z123</f>
        <v>49.733730346740273</v>
      </c>
      <c r="Q100">
        <f>'CUADRO 3 NOM'!AA123</f>
        <v>0</v>
      </c>
    </row>
    <row r="101" spans="2:17" x14ac:dyDescent="0.3">
      <c r="B101" t="str">
        <f>'CUADRO 3 NOM'!L124</f>
        <v>Quercus fulva</v>
      </c>
      <c r="C101">
        <f>'CUADRO 3 NOM'!M124</f>
        <v>0.10913509283311351</v>
      </c>
      <c r="D101">
        <f>'CUADRO 3 NOM'!N124</f>
        <v>1.4396254558223949</v>
      </c>
      <c r="E101">
        <f>'CUADRO 3 NOM'!O124</f>
        <v>5.8904862254808614E-2</v>
      </c>
      <c r="F101" s="34">
        <v>0.3</v>
      </c>
      <c r="G101">
        <f>'CUADRO 3 NOM'!Q124</f>
        <v>7.6394564983179453E-2</v>
      </c>
      <c r="H101">
        <f>'CUADRO 3 NOM'!R124</f>
        <v>4.123340357836603E-2</v>
      </c>
      <c r="I101">
        <f>'CUADRO 3 NOM'!S124</f>
        <v>3.2740527849934052E-2</v>
      </c>
      <c r="J101">
        <f>'CUADRO 3 NOM'!T124</f>
        <v>0.43188763674671848</v>
      </c>
      <c r="K101">
        <f>'CUADRO 3 NOM'!U124</f>
        <v>0</v>
      </c>
      <c r="L101">
        <f>'CUADRO 3 NOM'!V124</f>
        <v>0</v>
      </c>
      <c r="M101">
        <f>'CUADRO 3 NOM'!W124</f>
        <v>0</v>
      </c>
      <c r="N101">
        <f>'CUADRO 3 NOM'!X124</f>
        <v>0.10913509283311351</v>
      </c>
      <c r="O101">
        <f>'CUADRO 3 NOM'!Y124</f>
        <v>0.10913509283311351</v>
      </c>
      <c r="P101">
        <f>'CUADRO 3 NOM'!Z124</f>
        <v>1.4396254558223949</v>
      </c>
      <c r="Q101">
        <f>'CUADRO 3 NOM'!AA124</f>
        <v>0</v>
      </c>
    </row>
    <row r="102" spans="2:17" x14ac:dyDescent="0.3">
      <c r="B102" t="str">
        <f>'CUADRO 3 NOM'!L125</f>
        <v>Quercus rugosa</v>
      </c>
      <c r="C102">
        <f>'CUADRO 3 NOM'!M125</f>
        <v>7.3863719193979751</v>
      </c>
      <c r="D102">
        <f>'CUADRO 3 NOM'!N125</f>
        <v>97.43528653608864</v>
      </c>
      <c r="E102">
        <f>'CUADRO 3 NOM'!O125</f>
        <v>2.6310838473814511</v>
      </c>
      <c r="F102" s="34">
        <v>0.3</v>
      </c>
      <c r="G102">
        <f>'CUADRO 3 NOM'!Q125</f>
        <v>5.1704603435785819</v>
      </c>
      <c r="H102">
        <f>'CUADRO 3 NOM'!R125</f>
        <v>1.8417586931670156</v>
      </c>
      <c r="I102">
        <f>'CUADRO 3 NOM'!S125</f>
        <v>2.2159115758193924</v>
      </c>
      <c r="J102">
        <f>'CUADRO 3 NOM'!T125</f>
        <v>29.230585960826588</v>
      </c>
      <c r="K102">
        <f>'CUADRO 3 NOM'!U125</f>
        <v>0</v>
      </c>
      <c r="L102">
        <f>'CUADRO 3 NOM'!V125</f>
        <v>6.6605447211862394</v>
      </c>
      <c r="M102">
        <f>'CUADRO 3 NOM'!W125</f>
        <v>0</v>
      </c>
      <c r="N102">
        <f>'CUADRO 3 NOM'!X125</f>
        <v>0.72582719821173591</v>
      </c>
      <c r="O102">
        <f>'CUADRO 3 NOM'!Y125</f>
        <v>7.3863719193979751</v>
      </c>
      <c r="P102">
        <f>'CUADRO 3 NOM'!Z125</f>
        <v>97.43528653608864</v>
      </c>
      <c r="Q102">
        <f>'CUADRO 3 NOM'!AA125</f>
        <v>0</v>
      </c>
    </row>
    <row r="103" spans="2:17" x14ac:dyDescent="0.3">
      <c r="B103" t="str">
        <f>'CUADRO 3 NOM'!L127</f>
        <v>Juniperus sp</v>
      </c>
      <c r="C103">
        <f>'CUADRO 3 NOM'!M127</f>
        <v>0.12126121425901498</v>
      </c>
      <c r="D103">
        <f>'CUADRO 3 NOM'!N127</f>
        <v>2.637925670842896</v>
      </c>
      <c r="E103">
        <f>'CUADRO 3 NOM'!O127</f>
        <v>6.5449846949787338E-2</v>
      </c>
      <c r="F103" s="34">
        <v>0.3</v>
      </c>
      <c r="G103">
        <f>'CUADRO 3 NOM'!Q127</f>
        <v>8.4882849981310488E-2</v>
      </c>
      <c r="H103">
        <f>'CUADRO 3 NOM'!R127</f>
        <v>4.5814892864851131E-2</v>
      </c>
      <c r="I103">
        <f>'CUADRO 3 NOM'!S127</f>
        <v>3.6378364277704495E-2</v>
      </c>
      <c r="J103">
        <f>'CUADRO 3 NOM'!T127</f>
        <v>0.79137770125286877</v>
      </c>
      <c r="K103">
        <f>'CUADRO 3 NOM'!U127</f>
        <v>0</v>
      </c>
      <c r="L103">
        <f>'CUADRO 3 NOM'!V127</f>
        <v>0</v>
      </c>
      <c r="M103">
        <f>'CUADRO 3 NOM'!W127</f>
        <v>0</v>
      </c>
      <c r="N103">
        <f>'CUADRO 3 NOM'!X127</f>
        <v>0.12126121425901498</v>
      </c>
      <c r="O103">
        <f>'CUADRO 3 NOM'!Y127</f>
        <v>0.12126121425901498</v>
      </c>
      <c r="P103">
        <f>'CUADRO 3 NOM'!Z127</f>
        <v>2.637925670842896</v>
      </c>
      <c r="Q103">
        <f>'CUADRO 3 NOM'!AA127</f>
        <v>0</v>
      </c>
    </row>
    <row r="104" spans="2:17" x14ac:dyDescent="0.3">
      <c r="B104" t="str">
        <f>'CUADRO 3 NOM'!L128</f>
        <v>Otras Ojosas</v>
      </c>
      <c r="C104">
        <f>'CUADRO 3 NOM'!M128</f>
        <v>7.2756728555409003E-2</v>
      </c>
      <c r="D104">
        <f>'CUADRO 3 NOM'!N128</f>
        <v>1.5827554025057378</v>
      </c>
      <c r="E104">
        <f>'CUADRO 3 NOM'!O128</f>
        <v>3.9269908169872407E-2</v>
      </c>
      <c r="F104" s="34">
        <v>0.3</v>
      </c>
      <c r="G104">
        <f>'CUADRO 3 NOM'!Q128</f>
        <v>5.0929709988786299E-2</v>
      </c>
      <c r="H104">
        <f>'CUADRO 3 NOM'!R128</f>
        <v>2.7488935718910684E-2</v>
      </c>
      <c r="I104">
        <f>'CUADRO 3 NOM'!S128</f>
        <v>2.18270185666227E-2</v>
      </c>
      <c r="J104">
        <f>'CUADRO 3 NOM'!T128</f>
        <v>0.47482662075172133</v>
      </c>
      <c r="K104">
        <f>'CUADRO 3 NOM'!U128</f>
        <v>0</v>
      </c>
      <c r="L104">
        <f>'CUADRO 3 NOM'!V128</f>
        <v>0</v>
      </c>
      <c r="M104">
        <f>'CUADRO 3 NOM'!W128</f>
        <v>0</v>
      </c>
      <c r="N104">
        <f>'CUADRO 3 NOM'!X128</f>
        <v>7.2756728555409003E-2</v>
      </c>
      <c r="O104">
        <f>'CUADRO 3 NOM'!Y128</f>
        <v>7.2756728555409003E-2</v>
      </c>
      <c r="P104">
        <f>'CUADRO 3 NOM'!Z128</f>
        <v>1.5827554025057378</v>
      </c>
      <c r="Q104">
        <f>'CUADRO 3 NOM'!AA128</f>
        <v>0</v>
      </c>
    </row>
    <row r="105" spans="2:17" x14ac:dyDescent="0.3">
      <c r="B105" t="str">
        <f>'CUADRO 3 NOM'!L129</f>
        <v>Pinus cembroides</v>
      </c>
      <c r="C105">
        <f>'CUADRO 3 NOM'!M129</f>
        <v>1.9405569121831028</v>
      </c>
      <c r="D105">
        <f>'CUADRO 3 NOM'!N129</f>
        <v>42.215022549956544</v>
      </c>
      <c r="E105">
        <f>'CUADRO 3 NOM'!O129</f>
        <v>0.71994831644766055</v>
      </c>
      <c r="F105" s="34">
        <v>0.3</v>
      </c>
      <c r="G105">
        <f>'CUADRO 3 NOM'!Q129</f>
        <v>1.3583898385281719</v>
      </c>
      <c r="H105">
        <f>'CUADRO 3 NOM'!R129</f>
        <v>0.50396382151336239</v>
      </c>
      <c r="I105">
        <f>'CUADRO 3 NOM'!S129</f>
        <v>0.58216707365493081</v>
      </c>
      <c r="J105">
        <f>'CUADRO 3 NOM'!T129</f>
        <v>12.664506764986964</v>
      </c>
      <c r="K105">
        <f>'CUADRO 3 NOM'!U129</f>
        <v>0</v>
      </c>
      <c r="L105">
        <f>'CUADRO 3 NOM'!V129</f>
        <v>0</v>
      </c>
      <c r="M105">
        <f>'CUADRO 3 NOM'!W129</f>
        <v>0</v>
      </c>
      <c r="N105">
        <f>'CUADRO 3 NOM'!X129</f>
        <v>1.9405569121831028</v>
      </c>
      <c r="O105">
        <f>'CUADRO 3 NOM'!Y129</f>
        <v>1.9405569121831028</v>
      </c>
      <c r="P105">
        <f>'CUADRO 3 NOM'!Z129</f>
        <v>42.215022549956544</v>
      </c>
      <c r="Q105">
        <f>'CUADRO 3 NOM'!AA129</f>
        <v>0</v>
      </c>
    </row>
    <row r="106" spans="2:17" x14ac:dyDescent="0.3">
      <c r="B106" t="str">
        <f>'CUADRO 3 NOM'!L130</f>
        <v>Pinus engelmannii</v>
      </c>
      <c r="C106">
        <f>'CUADRO 3 NOM'!M130</f>
        <v>1.4553286867779085</v>
      </c>
      <c r="D106">
        <f>'CUADRO 3 NOM'!N130</f>
        <v>31.65933085714682</v>
      </c>
      <c r="E106">
        <f>'CUADRO 3 NOM'!O130</f>
        <v>0.26179938779914941</v>
      </c>
      <c r="F106" s="34">
        <v>0.3</v>
      </c>
      <c r="G106">
        <f>'CUADRO 3 NOM'!Q130</f>
        <v>1.0187300807445359</v>
      </c>
      <c r="H106">
        <f>'CUADRO 3 NOM'!R130</f>
        <v>0.18325957145940458</v>
      </c>
      <c r="I106">
        <f>'CUADRO 3 NOM'!S130</f>
        <v>0.43659860603337253</v>
      </c>
      <c r="J106">
        <f>'CUADRO 3 NOM'!T130</f>
        <v>9.4977992571440453</v>
      </c>
      <c r="K106">
        <f>'CUADRO 3 NOM'!U130</f>
        <v>0</v>
      </c>
      <c r="L106">
        <f>'CUADRO 3 NOM'!V130</f>
        <v>0</v>
      </c>
      <c r="M106">
        <f>'CUADRO 3 NOM'!W130</f>
        <v>0</v>
      </c>
      <c r="N106">
        <f>'CUADRO 3 NOM'!X130</f>
        <v>1.4553286867779085</v>
      </c>
      <c r="O106">
        <f>'CUADRO 3 NOM'!Y130</f>
        <v>1.4553286867779085</v>
      </c>
      <c r="P106">
        <f>'CUADRO 3 NOM'!Z130</f>
        <v>31.65933085714682</v>
      </c>
      <c r="Q106">
        <f>'CUADRO 3 NOM'!AA130</f>
        <v>0</v>
      </c>
    </row>
    <row r="107" spans="2:17" x14ac:dyDescent="0.3">
      <c r="B107" t="str">
        <f>'CUADRO 3 NOM'!L131</f>
        <v>Quercus fulva</v>
      </c>
      <c r="C107">
        <f>'CUADRO 3 NOM'!M131</f>
        <v>7.2756728555409003E-2</v>
      </c>
      <c r="D107">
        <f>'CUADRO 3 NOM'!N131</f>
        <v>1.5827554025057378</v>
      </c>
      <c r="E107">
        <f>'CUADRO 3 NOM'!O131</f>
        <v>3.9269908169872407E-2</v>
      </c>
      <c r="F107" s="34">
        <v>0.3</v>
      </c>
      <c r="G107">
        <f>'CUADRO 3 NOM'!Q131</f>
        <v>5.0929709988786299E-2</v>
      </c>
      <c r="H107">
        <f>'CUADRO 3 NOM'!R131</f>
        <v>2.7488935718910684E-2</v>
      </c>
      <c r="I107">
        <f>'CUADRO 3 NOM'!S131</f>
        <v>2.18270185666227E-2</v>
      </c>
      <c r="J107">
        <f>'CUADRO 3 NOM'!T131</f>
        <v>0.47482662075172133</v>
      </c>
      <c r="K107">
        <f>'CUADRO 3 NOM'!U131</f>
        <v>0</v>
      </c>
      <c r="L107">
        <f>'CUADRO 3 NOM'!V131</f>
        <v>0</v>
      </c>
      <c r="M107">
        <f>'CUADRO 3 NOM'!W131</f>
        <v>0</v>
      </c>
      <c r="N107">
        <f>'CUADRO 3 NOM'!X131</f>
        <v>7.2756728555409003E-2</v>
      </c>
      <c r="O107">
        <f>'CUADRO 3 NOM'!Y131</f>
        <v>7.2756728555409003E-2</v>
      </c>
      <c r="P107">
        <f>'CUADRO 3 NOM'!Z131</f>
        <v>1.5827554025057378</v>
      </c>
      <c r="Q107">
        <f>'CUADRO 3 NOM'!AA131</f>
        <v>0</v>
      </c>
    </row>
    <row r="108" spans="2:17" x14ac:dyDescent="0.3">
      <c r="B108" t="str">
        <f>'CUADRO 3 NOM'!L132</f>
        <v>Quercus rugosa</v>
      </c>
      <c r="C108">
        <f>'CUADRO 3 NOM'!M132</f>
        <v>6.5944251642984524</v>
      </c>
      <c r="D108">
        <f>'CUADRO 3 NOM'!N132</f>
        <v>143.45562620046104</v>
      </c>
      <c r="E108">
        <f>'CUADRO 3 NOM'!O132</f>
        <v>2.3561944901923439</v>
      </c>
      <c r="F108" s="34">
        <v>0.3</v>
      </c>
      <c r="G108">
        <f>'CUADRO 3 NOM'!Q132</f>
        <v>4.6160976150089166</v>
      </c>
      <c r="H108">
        <f>'CUADRO 3 NOM'!R132</f>
        <v>1.6493361431346407</v>
      </c>
      <c r="I108">
        <f>'CUADRO 3 NOM'!S132</f>
        <v>1.9783275492895356</v>
      </c>
      <c r="J108">
        <f>'CUADRO 3 NOM'!T132</f>
        <v>43.036687860138308</v>
      </c>
      <c r="K108">
        <f>'CUADRO 3 NOM'!U132</f>
        <v>0</v>
      </c>
      <c r="L108">
        <f>'CUADRO 3 NOM'!V132</f>
        <v>5.9204841966099915</v>
      </c>
      <c r="M108">
        <f>'CUADRO 3 NOM'!W132</f>
        <v>0</v>
      </c>
      <c r="N108">
        <f>'CUADRO 3 NOM'!X132</f>
        <v>0.67394096768846079</v>
      </c>
      <c r="O108">
        <f>'CUADRO 3 NOM'!Y132</f>
        <v>6.5944251642984524</v>
      </c>
      <c r="P108">
        <f>'CUADRO 3 NOM'!Z132</f>
        <v>143.45562620046104</v>
      </c>
      <c r="Q108">
        <f>'CUADRO 3 NOM'!AA132</f>
        <v>0</v>
      </c>
    </row>
    <row r="109" spans="2:17" x14ac:dyDescent="0.3">
      <c r="B109" t="str">
        <f>'CUADRO 3 NOM'!L134</f>
        <v>Juniperus sp</v>
      </c>
      <c r="C109">
        <f>'CUADRO 3 NOM'!M134</f>
        <v>7.2756728555409017E-2</v>
      </c>
      <c r="D109">
        <f>'CUADRO 3 NOM'!N134</f>
        <v>1.0700460120486261</v>
      </c>
      <c r="E109">
        <f>'CUADRO 3 NOM'!O134</f>
        <v>3.9269908169872414E-2</v>
      </c>
      <c r="F109" s="34">
        <v>0.3</v>
      </c>
      <c r="G109">
        <f>'CUADRO 3 NOM'!Q134</f>
        <v>5.0929709988786306E-2</v>
      </c>
      <c r="H109">
        <f>'CUADRO 3 NOM'!R134</f>
        <v>2.7488935718910687E-2</v>
      </c>
      <c r="I109">
        <f>'CUADRO 3 NOM'!S134</f>
        <v>2.1827018566622704E-2</v>
      </c>
      <c r="J109">
        <f>'CUADRO 3 NOM'!T134</f>
        <v>0.32101380361458787</v>
      </c>
      <c r="K109">
        <f>'CUADRO 3 NOM'!U134</f>
        <v>0</v>
      </c>
      <c r="L109">
        <f>'CUADRO 3 NOM'!V134</f>
        <v>0</v>
      </c>
      <c r="M109">
        <f>'CUADRO 3 NOM'!W134</f>
        <v>0</v>
      </c>
      <c r="N109">
        <f>'CUADRO 3 NOM'!X134</f>
        <v>7.2756728555409017E-2</v>
      </c>
      <c r="O109">
        <f>'CUADRO 3 NOM'!Y134</f>
        <v>7.2756728555409017E-2</v>
      </c>
      <c r="P109">
        <f>'CUADRO 3 NOM'!Z134</f>
        <v>1.0700460120486261</v>
      </c>
      <c r="Q109">
        <f>'CUADRO 3 NOM'!AA134</f>
        <v>0</v>
      </c>
    </row>
    <row r="110" spans="2:17" x14ac:dyDescent="0.3">
      <c r="B110" t="str">
        <f>'CUADRO 3 NOM'!L135</f>
        <v>Pinus cembroides</v>
      </c>
      <c r="C110">
        <f>'CUADRO 3 NOM'!M135</f>
        <v>2.0612172420167689</v>
      </c>
      <c r="D110">
        <f>'CUADRO 3 NOM'!N135</f>
        <v>30.314684752575218</v>
      </c>
      <c r="E110">
        <f>'CUADRO 3 NOM'!O135</f>
        <v>0.72649330114263977</v>
      </c>
      <c r="F110" s="34">
        <v>0.3</v>
      </c>
      <c r="G110">
        <f>'CUADRO 3 NOM'!Q135</f>
        <v>1.4428520694117382</v>
      </c>
      <c r="H110">
        <f>'CUADRO 3 NOM'!R135</f>
        <v>0.50854531079984777</v>
      </c>
      <c r="I110">
        <f>'CUADRO 3 NOM'!S135</f>
        <v>0.61836517260503066</v>
      </c>
      <c r="J110">
        <f>'CUADRO 3 NOM'!T135</f>
        <v>9.0944054257725639</v>
      </c>
      <c r="K110">
        <f>'CUADRO 3 NOM'!U135</f>
        <v>0</v>
      </c>
      <c r="L110">
        <f>'CUADRO 3 NOM'!V135</f>
        <v>0</v>
      </c>
      <c r="M110">
        <f>'CUADRO 3 NOM'!W135</f>
        <v>0</v>
      </c>
      <c r="N110">
        <f>'CUADRO 3 NOM'!X135</f>
        <v>2.0612172420167689</v>
      </c>
      <c r="O110">
        <f>'CUADRO 3 NOM'!Y135</f>
        <v>2.0612172420167689</v>
      </c>
      <c r="P110">
        <f>'CUADRO 3 NOM'!Z135</f>
        <v>30.314684752575218</v>
      </c>
      <c r="Q110">
        <f>'CUADRO 3 NOM'!AA135</f>
        <v>0</v>
      </c>
    </row>
    <row r="111" spans="2:17" x14ac:dyDescent="0.3">
      <c r="B111" t="str">
        <f>'CUADRO 3 NOM'!L136</f>
        <v>Pinus engelmannii</v>
      </c>
      <c r="C111">
        <f>'CUADRO 3 NOM'!M136</f>
        <v>5.3467372504532245</v>
      </c>
      <c r="D111">
        <f>'CUADRO 3 NOM'!N136</f>
        <v>78.635405768171651</v>
      </c>
      <c r="E111">
        <f>'CUADRO 3 NOM'!O136</f>
        <v>0.863937979737193</v>
      </c>
      <c r="F111" s="34">
        <v>0.3</v>
      </c>
      <c r="G111">
        <f>'CUADRO 3 NOM'!Q136</f>
        <v>3.742716075317257</v>
      </c>
      <c r="H111">
        <f>'CUADRO 3 NOM'!R136</f>
        <v>0.60475658581603509</v>
      </c>
      <c r="I111">
        <f>'CUADRO 3 NOM'!S136</f>
        <v>1.6040211751359672</v>
      </c>
      <c r="J111">
        <f>'CUADRO 3 NOM'!T136</f>
        <v>23.590621730451495</v>
      </c>
      <c r="K111">
        <f>'CUADRO 3 NOM'!U136</f>
        <v>0</v>
      </c>
      <c r="L111">
        <f>'CUADRO 3 NOM'!V136</f>
        <v>0</v>
      </c>
      <c r="M111">
        <f>'CUADRO 3 NOM'!W136</f>
        <v>0</v>
      </c>
      <c r="N111">
        <f>'CUADRO 3 NOM'!X136</f>
        <v>5.3467372504532245</v>
      </c>
      <c r="O111">
        <f>'CUADRO 3 NOM'!Y136</f>
        <v>5.3467372504532245</v>
      </c>
      <c r="P111">
        <f>'CUADRO 3 NOM'!Z136</f>
        <v>78.635405768171651</v>
      </c>
      <c r="Q111">
        <f>'CUADRO 3 NOM'!AA136</f>
        <v>0</v>
      </c>
    </row>
    <row r="112" spans="2:17" x14ac:dyDescent="0.3">
      <c r="B112" t="str">
        <f>'CUADRO 3 NOM'!L137</f>
        <v>Quercus rugosa</v>
      </c>
      <c r="C112">
        <f>'CUADRO 3 NOM'!M137</f>
        <v>6.8019700863915524</v>
      </c>
      <c r="D112">
        <f>'CUADRO 3 NOM'!N137</f>
        <v>100.03777120729578</v>
      </c>
      <c r="E112">
        <f>'CUADRO 3 NOM'!O137</f>
        <v>2.4740042147019619</v>
      </c>
      <c r="F112" s="34">
        <v>0.3</v>
      </c>
      <c r="G112">
        <f>'CUADRO 3 NOM'!Q137</f>
        <v>4.761379060474086</v>
      </c>
      <c r="H112">
        <f>'CUADRO 3 NOM'!R137</f>
        <v>1.7318029502913732</v>
      </c>
      <c r="I112">
        <f>'CUADRO 3 NOM'!S137</f>
        <v>2.0405910259174656</v>
      </c>
      <c r="J112">
        <f>'CUADRO 3 NOM'!T137</f>
        <v>30.011331362188727</v>
      </c>
      <c r="K112">
        <f>'CUADRO 3 NOM'!U137</f>
        <v>0</v>
      </c>
      <c r="L112">
        <f>'CUADRO 3 NOM'!V137</f>
        <v>5.9204841966099906</v>
      </c>
      <c r="M112">
        <f>'CUADRO 3 NOM'!W137</f>
        <v>0</v>
      </c>
      <c r="N112">
        <f>'CUADRO 3 NOM'!X137</f>
        <v>0.88148588978156162</v>
      </c>
      <c r="O112">
        <f>'CUADRO 3 NOM'!Y137</f>
        <v>6.8019700863915524</v>
      </c>
      <c r="P112">
        <f>'CUADRO 3 NOM'!Z137</f>
        <v>100.03777120729578</v>
      </c>
      <c r="Q112">
        <f>'CUADRO 3 NOM'!AA137</f>
        <v>0</v>
      </c>
    </row>
    <row r="113" spans="2:17" x14ac:dyDescent="0.3">
      <c r="B113" t="str">
        <f>'CUADRO 3 NOM'!L139</f>
        <v>Juniperus sp</v>
      </c>
      <c r="C113">
        <f>'CUADRO 3 NOM'!M139</f>
        <v>0.1236864385441953</v>
      </c>
      <c r="D113">
        <f>'CUADRO 3 NOM'!N139</f>
        <v>4.5065849001362173</v>
      </c>
      <c r="E113">
        <f>'CUADRO 3 NOM'!O139</f>
        <v>6.6758843888783101E-2</v>
      </c>
      <c r="F113" s="34">
        <v>0.3</v>
      </c>
      <c r="G113">
        <f>'CUADRO 3 NOM'!Q139</f>
        <v>8.6580506980936708E-2</v>
      </c>
      <c r="H113">
        <f>'CUADRO 3 NOM'!R139</f>
        <v>4.6731190722148166E-2</v>
      </c>
      <c r="I113">
        <f>'CUADRO 3 NOM'!S139</f>
        <v>3.7105931563258587E-2</v>
      </c>
      <c r="J113">
        <f>'CUADRO 3 NOM'!T139</f>
        <v>1.351975470040865</v>
      </c>
      <c r="K113">
        <f>'CUADRO 3 NOM'!U139</f>
        <v>0</v>
      </c>
      <c r="L113">
        <f>'CUADRO 3 NOM'!V139</f>
        <v>0</v>
      </c>
      <c r="M113">
        <f>'CUADRO 3 NOM'!W139</f>
        <v>0</v>
      </c>
      <c r="N113">
        <f>'CUADRO 3 NOM'!X139</f>
        <v>0.1236864385441953</v>
      </c>
      <c r="O113">
        <f>'CUADRO 3 NOM'!Y139</f>
        <v>0.1236864385441953</v>
      </c>
      <c r="P113">
        <f>'CUADRO 3 NOM'!Z139</f>
        <v>4.5065849001362173</v>
      </c>
      <c r="Q113">
        <f>'CUADRO 3 NOM'!AA139</f>
        <v>0</v>
      </c>
    </row>
    <row r="114" spans="2:17" x14ac:dyDescent="0.3">
      <c r="B114" t="str">
        <f>'CUADRO 3 NOM'!L140</f>
        <v>Otras Ojosas</v>
      </c>
      <c r="C114">
        <f>'CUADRO 3 NOM'!M140</f>
        <v>5.8205382844327205E-2</v>
      </c>
      <c r="D114">
        <f>'CUADRO 3 NOM'!N140</f>
        <v>2.1207458353582203</v>
      </c>
      <c r="E114">
        <f>'CUADRO 3 NOM'!O140</f>
        <v>3.1415926535897927E-2</v>
      </c>
      <c r="F114" s="34">
        <v>0.3</v>
      </c>
      <c r="G114">
        <f>'CUADRO 3 NOM'!Q140</f>
        <v>4.0743767991029044E-2</v>
      </c>
      <c r="H114">
        <f>'CUADRO 3 NOM'!R140</f>
        <v>2.1991148575128548E-2</v>
      </c>
      <c r="I114">
        <f>'CUADRO 3 NOM'!S140</f>
        <v>1.7461614853298162E-2</v>
      </c>
      <c r="J114">
        <f>'CUADRO 3 NOM'!T140</f>
        <v>0.63622375060746605</v>
      </c>
      <c r="K114">
        <f>'CUADRO 3 NOM'!U140</f>
        <v>0</v>
      </c>
      <c r="L114">
        <f>'CUADRO 3 NOM'!V140</f>
        <v>0</v>
      </c>
      <c r="M114">
        <f>'CUADRO 3 NOM'!W140</f>
        <v>0</v>
      </c>
      <c r="N114">
        <f>'CUADRO 3 NOM'!X140</f>
        <v>5.8205382844327205E-2</v>
      </c>
      <c r="O114">
        <f>'CUADRO 3 NOM'!Y140</f>
        <v>5.8205382844327205E-2</v>
      </c>
      <c r="P114">
        <f>'CUADRO 3 NOM'!Z140</f>
        <v>2.1207458353582203</v>
      </c>
      <c r="Q114">
        <f>'CUADRO 3 NOM'!AA140</f>
        <v>0</v>
      </c>
    </row>
    <row r="115" spans="2:17" x14ac:dyDescent="0.3">
      <c r="B115" t="str">
        <f>'CUADRO 3 NOM'!L141</f>
        <v>Pinus cembroides</v>
      </c>
      <c r="C115">
        <f>'CUADRO 3 NOM'!M141</f>
        <v>2.105899018144973</v>
      </c>
      <c r="D115">
        <f>'CUADRO 3 NOM'!N141</f>
        <v>76.729614241360281</v>
      </c>
      <c r="E115">
        <f>'CUADRO 3 NOM'!O141</f>
        <v>0.76183621849552441</v>
      </c>
      <c r="F115" s="34">
        <v>0.3</v>
      </c>
      <c r="G115">
        <f>'CUADRO 3 NOM'!Q141</f>
        <v>1.474129312701481</v>
      </c>
      <c r="H115">
        <f>'CUADRO 3 NOM'!R141</f>
        <v>0.53328535294686708</v>
      </c>
      <c r="I115">
        <f>'CUADRO 3 NOM'!S141</f>
        <v>0.63176970544349187</v>
      </c>
      <c r="J115">
        <f>'CUADRO 3 NOM'!T141</f>
        <v>23.018884272408084</v>
      </c>
      <c r="K115">
        <f>'CUADRO 3 NOM'!U141</f>
        <v>0</v>
      </c>
      <c r="L115">
        <f>'CUADRO 3 NOM'!V141</f>
        <v>0</v>
      </c>
      <c r="M115">
        <f>'CUADRO 3 NOM'!W141</f>
        <v>0</v>
      </c>
      <c r="N115">
        <f>'CUADRO 3 NOM'!X141</f>
        <v>2.105899018144973</v>
      </c>
      <c r="O115">
        <f>'CUADRO 3 NOM'!Y141</f>
        <v>2.105899018144973</v>
      </c>
      <c r="P115">
        <f>'CUADRO 3 NOM'!Z141</f>
        <v>76.729614241360281</v>
      </c>
      <c r="Q115">
        <f>'CUADRO 3 NOM'!AA141</f>
        <v>0</v>
      </c>
    </row>
    <row r="116" spans="2:17" x14ac:dyDescent="0.3">
      <c r="B116" t="str">
        <f>'CUADRO 3 NOM'!L142</f>
        <v>Pinus engelmannii</v>
      </c>
      <c r="C116">
        <f>'CUADRO 3 NOM'!M142</f>
        <v>0.57414207820994445</v>
      </c>
      <c r="D116">
        <f>'CUADRO 3 NOM'!N142</f>
        <v>20.91918928742728</v>
      </c>
      <c r="E116">
        <f>'CUADRO 3 NOM'!O142</f>
        <v>0.10210176124166828</v>
      </c>
      <c r="F116" s="34">
        <v>0.3</v>
      </c>
      <c r="G116">
        <f>'CUADRO 3 NOM'!Q142</f>
        <v>0.40189945474696109</v>
      </c>
      <c r="H116">
        <f>'CUADRO 3 NOM'!R142</f>
        <v>7.1471232869167789E-2</v>
      </c>
      <c r="I116">
        <f>'CUADRO 3 NOM'!S142</f>
        <v>0.17224262346298333</v>
      </c>
      <c r="J116">
        <f>'CUADRO 3 NOM'!T142</f>
        <v>6.2757567862281833</v>
      </c>
      <c r="K116">
        <f>'CUADRO 3 NOM'!U142</f>
        <v>0</v>
      </c>
      <c r="L116">
        <f>'CUADRO 3 NOM'!V142</f>
        <v>0</v>
      </c>
      <c r="M116">
        <f>'CUADRO 3 NOM'!W142</f>
        <v>0</v>
      </c>
      <c r="N116">
        <f>'CUADRO 3 NOM'!X142</f>
        <v>0.57414207820994445</v>
      </c>
      <c r="O116">
        <f>'CUADRO 3 NOM'!Y142</f>
        <v>0.57414207820994445</v>
      </c>
      <c r="P116">
        <f>'CUADRO 3 NOM'!Z142</f>
        <v>20.91918928742728</v>
      </c>
      <c r="Q116">
        <f>'CUADRO 3 NOM'!AA142</f>
        <v>0</v>
      </c>
    </row>
    <row r="117" spans="2:17" x14ac:dyDescent="0.3">
      <c r="B117" t="str">
        <f>'CUADRO 3 NOM'!L143</f>
        <v>Quercus fulva</v>
      </c>
      <c r="C117">
        <f>'CUADRO 3 NOM'!M143</f>
        <v>5.8205382844327205E-2</v>
      </c>
      <c r="D117">
        <f>'CUADRO 3 NOM'!N143</f>
        <v>2.1207458353582203</v>
      </c>
      <c r="E117">
        <f>'CUADRO 3 NOM'!O143</f>
        <v>3.1415926535897927E-2</v>
      </c>
      <c r="F117" s="34">
        <v>0.3</v>
      </c>
      <c r="G117">
        <f>'CUADRO 3 NOM'!Q143</f>
        <v>4.0743767991029044E-2</v>
      </c>
      <c r="H117">
        <f>'CUADRO 3 NOM'!R143</f>
        <v>2.1991148575128548E-2</v>
      </c>
      <c r="I117">
        <f>'CUADRO 3 NOM'!S143</f>
        <v>1.7461614853298162E-2</v>
      </c>
      <c r="J117">
        <f>'CUADRO 3 NOM'!T143</f>
        <v>0.63622375060746605</v>
      </c>
      <c r="K117">
        <f>'CUADRO 3 NOM'!U143</f>
        <v>0</v>
      </c>
      <c r="L117">
        <f>'CUADRO 3 NOM'!V143</f>
        <v>0</v>
      </c>
      <c r="M117">
        <f>'CUADRO 3 NOM'!W143</f>
        <v>0</v>
      </c>
      <c r="N117">
        <f>'CUADRO 3 NOM'!X143</f>
        <v>5.8205382844327205E-2</v>
      </c>
      <c r="O117">
        <f>'CUADRO 3 NOM'!Y143</f>
        <v>5.8205382844327205E-2</v>
      </c>
      <c r="P117">
        <f>'CUADRO 3 NOM'!Z143</f>
        <v>2.1207458353582203</v>
      </c>
      <c r="Q117">
        <f>'CUADRO 3 NOM'!AA143</f>
        <v>0</v>
      </c>
    </row>
    <row r="118" spans="2:17" x14ac:dyDescent="0.3">
      <c r="B118" t="str">
        <f>'CUADRO 3 NOM'!L144</f>
        <v>Quercus rugosa</v>
      </c>
      <c r="C118">
        <f>'CUADRO 3 NOM'!M144</f>
        <v>6.0376825825578457</v>
      </c>
      <c r="D118">
        <f>'CUADRO 3 NOM'!N144</f>
        <v>219.98635807310649</v>
      </c>
      <c r="E118">
        <f>'CUADRO 3 NOM'!O144</f>
        <v>2.179479903427918</v>
      </c>
      <c r="F118" s="34">
        <v>0.3</v>
      </c>
      <c r="G118">
        <f>'CUADRO 3 NOM'!Q144</f>
        <v>4.2263778077904917</v>
      </c>
      <c r="H118">
        <f>'CUADRO 3 NOM'!R144</f>
        <v>1.5256359323995425</v>
      </c>
      <c r="I118">
        <f>'CUADRO 3 NOM'!S144</f>
        <v>1.8113047747673536</v>
      </c>
      <c r="J118">
        <f>'CUADRO 3 NOM'!T144</f>
        <v>65.995907421931946</v>
      </c>
      <c r="K118">
        <f>'CUADRO 3 NOM'!U144</f>
        <v>0</v>
      </c>
      <c r="L118">
        <f>'CUADRO 3 NOM'!V144</f>
        <v>5.328435776948993</v>
      </c>
      <c r="M118">
        <f>'CUADRO 3 NOM'!W144</f>
        <v>0</v>
      </c>
      <c r="N118">
        <f>'CUADRO 3 NOM'!X144</f>
        <v>0.70924680560885256</v>
      </c>
      <c r="O118">
        <f>'CUADRO 3 NOM'!Y144</f>
        <v>6.0376825825578457</v>
      </c>
      <c r="P118">
        <f>'CUADRO 3 NOM'!Z144</f>
        <v>219.98635807310649</v>
      </c>
      <c r="Q118">
        <f>'CUADRO 3 NOM'!AA144</f>
        <v>0</v>
      </c>
    </row>
    <row r="119" spans="2:17" x14ac:dyDescent="0.3">
      <c r="B119" t="str">
        <f>'CUADRO 3 NOM'!L146</f>
        <v>Juniperus sp</v>
      </c>
      <c r="C119">
        <f>'CUADRO 3 NOM'!M146</f>
        <v>0.33974056148676296</v>
      </c>
      <c r="D119">
        <f>'CUADRO 3 NOM'!N146</f>
        <v>19.113264141493083</v>
      </c>
      <c r="E119">
        <f>'CUADRO 3 NOM'!O146</f>
        <v>0.20476452117147764</v>
      </c>
      <c r="F119" s="34">
        <v>0.3</v>
      </c>
      <c r="G119">
        <f>'CUADRO 3 NOM'!Q146</f>
        <v>0.23781839304073404</v>
      </c>
      <c r="H119">
        <f>'CUADRO 3 NOM'!R146</f>
        <v>0.14333516482003433</v>
      </c>
      <c r="I119">
        <f>'CUADRO 3 NOM'!S146</f>
        <v>0.10192216844602889</v>
      </c>
      <c r="J119">
        <f>'CUADRO 3 NOM'!T146</f>
        <v>5.7339792424479246</v>
      </c>
      <c r="K119">
        <f>'CUADRO 3 NOM'!U146</f>
        <v>0</v>
      </c>
      <c r="L119">
        <f>'CUADRO 3 NOM'!V146</f>
        <v>0</v>
      </c>
      <c r="M119">
        <f>'CUADRO 3 NOM'!W146</f>
        <v>0</v>
      </c>
      <c r="N119">
        <f>'CUADRO 3 NOM'!X146</f>
        <v>0.33974056148676296</v>
      </c>
      <c r="O119">
        <f>'CUADRO 3 NOM'!Y146</f>
        <v>0.33974056148676296</v>
      </c>
      <c r="P119">
        <f>'CUADRO 3 NOM'!Z146</f>
        <v>19.113264141493083</v>
      </c>
      <c r="Q119">
        <f>'CUADRO 3 NOM'!AA146</f>
        <v>0</v>
      </c>
    </row>
    <row r="120" spans="2:17" x14ac:dyDescent="0.3">
      <c r="B120" t="str">
        <f>'CUADRO 3 NOM'!L147</f>
        <v>Otras Ojosas</v>
      </c>
      <c r="C120">
        <f>'CUADRO 3 NOM'!M147</f>
        <v>5.1969091825292153E-3</v>
      </c>
      <c r="D120">
        <f>'CUADRO 3 NOM'!N147</f>
        <v>0.29236985272040261</v>
      </c>
      <c r="E120">
        <f>'CUADRO 3 NOM'!O147</f>
        <v>2.8049934407051724E-3</v>
      </c>
      <c r="F120" s="34">
        <v>0.3</v>
      </c>
      <c r="G120">
        <f>'CUADRO 3 NOM'!Q147</f>
        <v>3.6378364277704503E-3</v>
      </c>
      <c r="H120">
        <f>'CUADRO 3 NOM'!R147</f>
        <v>1.9634954084936204E-3</v>
      </c>
      <c r="I120">
        <f>'CUADRO 3 NOM'!S147</f>
        <v>1.5590727547587645E-3</v>
      </c>
      <c r="J120">
        <f>'CUADRO 3 NOM'!T147</f>
        <v>8.7710955816120789E-2</v>
      </c>
      <c r="K120">
        <f>'CUADRO 3 NOM'!U147</f>
        <v>0</v>
      </c>
      <c r="L120">
        <f>'CUADRO 3 NOM'!V147</f>
        <v>0</v>
      </c>
      <c r="M120">
        <f>'CUADRO 3 NOM'!W147</f>
        <v>0</v>
      </c>
      <c r="N120">
        <f>'CUADRO 3 NOM'!X147</f>
        <v>5.1969091825292153E-3</v>
      </c>
      <c r="O120">
        <f>'CUADRO 3 NOM'!Y147</f>
        <v>5.1969091825292153E-3</v>
      </c>
      <c r="P120">
        <f>'CUADRO 3 NOM'!Z147</f>
        <v>0.29236985272040261</v>
      </c>
      <c r="Q120">
        <f>'CUADRO 3 NOM'!AA147</f>
        <v>0</v>
      </c>
    </row>
    <row r="121" spans="2:17" x14ac:dyDescent="0.3">
      <c r="B121" t="str">
        <f>'CUADRO 3 NOM'!L148</f>
        <v>Pinus cembroides</v>
      </c>
      <c r="C121">
        <f>'CUADRO 3 NOM'!M148</f>
        <v>5.1918604714446666</v>
      </c>
      <c r="D121">
        <f>'CUADRO 3 NOM'!N148</f>
        <v>292.08582025718783</v>
      </c>
      <c r="E121">
        <f>'CUADRO 3 NOM'!O148</f>
        <v>1.9887403494599678</v>
      </c>
      <c r="F121" s="34">
        <v>0.3</v>
      </c>
      <c r="G121">
        <f>'CUADRO 3 NOM'!Q148</f>
        <v>3.6343023300112662</v>
      </c>
      <c r="H121">
        <f>'CUADRO 3 NOM'!R148</f>
        <v>1.3921182446219773</v>
      </c>
      <c r="I121">
        <f>'CUADRO 3 NOM'!S148</f>
        <v>1.5575581414333999</v>
      </c>
      <c r="J121">
        <f>'CUADRO 3 NOM'!T148</f>
        <v>87.62574607715635</v>
      </c>
      <c r="K121">
        <f>'CUADRO 3 NOM'!U148</f>
        <v>0</v>
      </c>
      <c r="L121">
        <f>'CUADRO 3 NOM'!V148</f>
        <v>0.46839527025336619</v>
      </c>
      <c r="M121">
        <f>'CUADRO 3 NOM'!W148</f>
        <v>0</v>
      </c>
      <c r="N121">
        <f>'CUADRO 3 NOM'!X148</f>
        <v>4.7234652011913001</v>
      </c>
      <c r="O121">
        <f>'CUADRO 3 NOM'!Y148</f>
        <v>5.1918604714446666</v>
      </c>
      <c r="P121">
        <f>'CUADRO 3 NOM'!Z148</f>
        <v>292.08582025718783</v>
      </c>
      <c r="Q121">
        <f>'CUADRO 3 NOM'!AA148</f>
        <v>0</v>
      </c>
    </row>
    <row r="122" spans="2:17" x14ac:dyDescent="0.3">
      <c r="B122" t="str">
        <f>'CUADRO 3 NOM'!L149</f>
        <v>Pinus engelmannii</v>
      </c>
      <c r="C122">
        <f>'CUADRO 3 NOM'!M149</f>
        <v>2.674117366195448</v>
      </c>
      <c r="D122">
        <f>'CUADRO 3 NOM'!N149</f>
        <v>150.44159384966102</v>
      </c>
      <c r="E122">
        <f>'CUADRO 3 NOM'!O149</f>
        <v>0.5301437602932777</v>
      </c>
      <c r="F122" s="34">
        <v>0.3</v>
      </c>
      <c r="G122">
        <f>'CUADRO 3 NOM'!Q149</f>
        <v>1.8718821563368135</v>
      </c>
      <c r="H122">
        <f>'CUADRO 3 NOM'!R149</f>
        <v>0.37110063220529438</v>
      </c>
      <c r="I122">
        <f>'CUADRO 3 NOM'!S149</f>
        <v>0.80223520985863439</v>
      </c>
      <c r="J122">
        <f>'CUADRO 3 NOM'!T149</f>
        <v>45.132478154898308</v>
      </c>
      <c r="K122">
        <f>'CUADRO 3 NOM'!U149</f>
        <v>0</v>
      </c>
      <c r="L122">
        <f>'CUADRO 3 NOM'!V149</f>
        <v>0.79951286430171298</v>
      </c>
      <c r="M122">
        <f>'CUADRO 3 NOM'!W149</f>
        <v>0</v>
      </c>
      <c r="N122">
        <f>'CUADRO 3 NOM'!X149</f>
        <v>1.874604501893735</v>
      </c>
      <c r="O122">
        <f>'CUADRO 3 NOM'!Y149</f>
        <v>2.674117366195448</v>
      </c>
      <c r="P122">
        <f>'CUADRO 3 NOM'!Z149</f>
        <v>150.44159384966102</v>
      </c>
      <c r="Q122">
        <f>'CUADRO 3 NOM'!AA149</f>
        <v>0</v>
      </c>
    </row>
    <row r="123" spans="2:17" x14ac:dyDescent="0.3">
      <c r="B123" t="str">
        <f>'CUADRO 3 NOM'!L150</f>
        <v>Quercus fulva</v>
      </c>
      <c r="C123">
        <f>'CUADRO 3 NOM'!M150</f>
        <v>0.36982448111864735</v>
      </c>
      <c r="D123">
        <f>'CUADRO 3 NOM'!N150</f>
        <v>20.805737656634605</v>
      </c>
      <c r="E123">
        <f>'CUADRO 3 NOM'!O150</f>
        <v>0.22720446869711897</v>
      </c>
      <c r="F123" s="34">
        <v>0.3</v>
      </c>
      <c r="G123">
        <f>'CUADRO 3 NOM'!Q150</f>
        <v>0.25887713678305313</v>
      </c>
      <c r="H123">
        <f>'CUADRO 3 NOM'!R150</f>
        <v>0.15904312808798327</v>
      </c>
      <c r="I123">
        <f>'CUADRO 3 NOM'!S150</f>
        <v>0.11094734433559421</v>
      </c>
      <c r="J123">
        <f>'CUADRO 3 NOM'!T150</f>
        <v>6.2417212969903808</v>
      </c>
      <c r="K123">
        <f>'CUADRO 3 NOM'!U150</f>
        <v>0</v>
      </c>
      <c r="L123">
        <f>'CUADRO 3 NOM'!V150</f>
        <v>0</v>
      </c>
      <c r="M123">
        <f>'CUADRO 3 NOM'!W150</f>
        <v>0</v>
      </c>
      <c r="N123">
        <f>'CUADRO 3 NOM'!X150</f>
        <v>0.36982448111864735</v>
      </c>
      <c r="O123">
        <f>'CUADRO 3 NOM'!Y150</f>
        <v>0.36982448111864735</v>
      </c>
      <c r="P123">
        <f>'CUADRO 3 NOM'!Z150</f>
        <v>20.805737656634605</v>
      </c>
      <c r="Q123">
        <f>'CUADRO 3 NOM'!AA150</f>
        <v>0</v>
      </c>
    </row>
    <row r="124" spans="2:17" x14ac:dyDescent="0.3">
      <c r="B124" t="str">
        <f>'CUADRO 3 NOM'!L151</f>
        <v>Quercus rugosa</v>
      </c>
      <c r="C124">
        <f>'CUADRO 3 NOM'!M151</f>
        <v>4.5188793710948598</v>
      </c>
      <c r="D124">
        <f>'CUADRO 3 NOM'!N151</f>
        <v>254.22497291847614</v>
      </c>
      <c r="E124">
        <f>'CUADRO 3 NOM'!O151</f>
        <v>1.6240912021682943</v>
      </c>
      <c r="F124" s="34">
        <v>0.3</v>
      </c>
      <c r="G124">
        <f>'CUADRO 3 NOM'!Q151</f>
        <v>3.1632155597664018</v>
      </c>
      <c r="H124">
        <f>'CUADRO 3 NOM'!R151</f>
        <v>1.1368638415178058</v>
      </c>
      <c r="I124">
        <f>'CUADRO 3 NOM'!S151</f>
        <v>1.3556638113284578</v>
      </c>
      <c r="J124">
        <f>'CUADRO 3 NOM'!T151</f>
        <v>76.267491875542845</v>
      </c>
      <c r="K124">
        <f>'CUADRO 3 NOM'!U151</f>
        <v>0</v>
      </c>
      <c r="L124">
        <f>'CUADRO 3 NOM'!V151</f>
        <v>4.017471419128209</v>
      </c>
      <c r="M124">
        <f>'CUADRO 3 NOM'!W151</f>
        <v>0</v>
      </c>
      <c r="N124">
        <f>'CUADRO 3 NOM'!X151</f>
        <v>0.50140795196665111</v>
      </c>
      <c r="O124">
        <f>'CUADRO 3 NOM'!Y151</f>
        <v>4.5188793710948598</v>
      </c>
      <c r="P124">
        <f>'CUADRO 3 NOM'!Z151</f>
        <v>254.22497291847614</v>
      </c>
      <c r="Q124">
        <f>'CUADRO 3 NOM'!AA151</f>
        <v>0</v>
      </c>
    </row>
    <row r="125" spans="2:17" x14ac:dyDescent="0.3">
      <c r="B125" t="str">
        <f>'CUADRO 3 NOM'!L153</f>
        <v>Juniperus sp</v>
      </c>
      <c r="C125">
        <f>'CUADRO 3 NOM'!M153</f>
        <v>0.16370263924967024</v>
      </c>
      <c r="D125">
        <f>'CUADRO 3 NOM'!N153</f>
        <v>3.2788034355844302</v>
      </c>
      <c r="E125">
        <f>'CUADRO 3 NOM'!O153</f>
        <v>8.8357293382212918E-2</v>
      </c>
      <c r="F125" s="34">
        <v>0.3</v>
      </c>
      <c r="G125">
        <f>'CUADRO 3 NOM'!Q153</f>
        <v>0.11459184747476917</v>
      </c>
      <c r="H125">
        <f>'CUADRO 3 NOM'!R153</f>
        <v>6.1850105367549035E-2</v>
      </c>
      <c r="I125">
        <f>'CUADRO 3 NOM'!S153</f>
        <v>4.9110791774901068E-2</v>
      </c>
      <c r="J125">
        <f>'CUADRO 3 NOM'!T153</f>
        <v>0.98364103067532893</v>
      </c>
      <c r="K125">
        <f>'CUADRO 3 NOM'!U153</f>
        <v>0</v>
      </c>
      <c r="L125">
        <f>'CUADRO 3 NOM'!V153</f>
        <v>0</v>
      </c>
      <c r="M125">
        <f>'CUADRO 3 NOM'!W153</f>
        <v>0</v>
      </c>
      <c r="N125">
        <f>'CUADRO 3 NOM'!X153</f>
        <v>0.16370263924967024</v>
      </c>
      <c r="O125">
        <f>'CUADRO 3 NOM'!Y153</f>
        <v>0.16370263924967024</v>
      </c>
      <c r="P125">
        <f>'CUADRO 3 NOM'!Z153</f>
        <v>3.2788034355844302</v>
      </c>
      <c r="Q125">
        <f>'CUADRO 3 NOM'!AA153</f>
        <v>0</v>
      </c>
    </row>
    <row r="126" spans="2:17" x14ac:dyDescent="0.3">
      <c r="B126" t="str">
        <f>'CUADRO 3 NOM'!L154</f>
        <v>Otras Ojosas</v>
      </c>
      <c r="C126">
        <f>'CUADRO 3 NOM'!M154</f>
        <v>1.8189182138852254E-2</v>
      </c>
      <c r="D126">
        <f>'CUADRO 3 NOM'!N154</f>
        <v>0.36431149284271458</v>
      </c>
      <c r="E126">
        <f>'CUADRO 3 NOM'!O154</f>
        <v>9.8174770424681035E-3</v>
      </c>
      <c r="F126" s="34">
        <v>0.3</v>
      </c>
      <c r="G126">
        <f>'CUADRO 3 NOM'!Q154</f>
        <v>1.2732427497196577E-2</v>
      </c>
      <c r="H126">
        <f>'CUADRO 3 NOM'!R154</f>
        <v>6.8722339297276717E-3</v>
      </c>
      <c r="I126">
        <f>'CUADRO 3 NOM'!S154</f>
        <v>5.4567546416556759E-3</v>
      </c>
      <c r="J126">
        <f>'CUADRO 3 NOM'!T154</f>
        <v>0.10929344785281436</v>
      </c>
      <c r="K126">
        <f>'CUADRO 3 NOM'!U154</f>
        <v>0</v>
      </c>
      <c r="L126">
        <f>'CUADRO 3 NOM'!V154</f>
        <v>0</v>
      </c>
      <c r="M126">
        <f>'CUADRO 3 NOM'!W154</f>
        <v>0</v>
      </c>
      <c r="N126">
        <f>'CUADRO 3 NOM'!X154</f>
        <v>1.8189182138852254E-2</v>
      </c>
      <c r="O126">
        <f>'CUADRO 3 NOM'!Y154</f>
        <v>1.8189182138852254E-2</v>
      </c>
      <c r="P126">
        <f>'CUADRO 3 NOM'!Z154</f>
        <v>0.36431149284271458</v>
      </c>
      <c r="Q126">
        <f>'CUADRO 3 NOM'!AA154</f>
        <v>0</v>
      </c>
    </row>
    <row r="127" spans="2:17" x14ac:dyDescent="0.3">
      <c r="B127" t="str">
        <f>'CUADRO 3 NOM'!L155</f>
        <v>Pinus cembroides</v>
      </c>
      <c r="C127">
        <f>'CUADRO 3 NOM'!M155</f>
        <v>5.1442417293990461</v>
      </c>
      <c r="D127">
        <f>'CUADRO 3 NOM'!N155</f>
        <v>103.03412048296808</v>
      </c>
      <c r="E127">
        <f>'CUADRO 3 NOM'!O155</f>
        <v>1.747510913559323</v>
      </c>
      <c r="F127" s="34">
        <v>0.3</v>
      </c>
      <c r="G127">
        <f>'CUADRO 3 NOM'!Q155</f>
        <v>3.6009692105793318</v>
      </c>
      <c r="H127">
        <f>'CUADRO 3 NOM'!R155</f>
        <v>1.223257639491526</v>
      </c>
      <c r="I127">
        <f>'CUADRO 3 NOM'!S155</f>
        <v>1.5432725188197138</v>
      </c>
      <c r="J127">
        <f>'CUADRO 3 NOM'!T155</f>
        <v>30.910236144890423</v>
      </c>
      <c r="K127">
        <f>'CUADRO 3 NOM'!U155</f>
        <v>0</v>
      </c>
      <c r="L127">
        <f>'CUADRO 3 NOM'!V155</f>
        <v>0.2341976351266831</v>
      </c>
      <c r="M127">
        <f>'CUADRO 3 NOM'!W155</f>
        <v>0</v>
      </c>
      <c r="N127">
        <f>'CUADRO 3 NOM'!X155</f>
        <v>4.9100440942723633</v>
      </c>
      <c r="O127">
        <f>'CUADRO 3 NOM'!Y155</f>
        <v>5.1442417293990461</v>
      </c>
      <c r="P127">
        <f>'CUADRO 3 NOM'!Z155</f>
        <v>103.03412048296808</v>
      </c>
      <c r="Q127">
        <f>'CUADRO 3 NOM'!AA155</f>
        <v>0</v>
      </c>
    </row>
    <row r="128" spans="2:17" x14ac:dyDescent="0.3">
      <c r="B128" t="str">
        <f>'CUADRO 3 NOM'!L156</f>
        <v>Pinus engelmannii</v>
      </c>
      <c r="C128">
        <f>'CUADRO 3 NOM'!M156</f>
        <v>5.3668629440523583</v>
      </c>
      <c r="D128">
        <f>'CUADRO 3 NOM'!N156</f>
        <v>107.49300524368356</v>
      </c>
      <c r="E128">
        <f>'CUADRO 3 NOM'!O156</f>
        <v>1.1388273369263004</v>
      </c>
      <c r="F128" s="34">
        <v>0.3</v>
      </c>
      <c r="G128">
        <f>'CUADRO 3 NOM'!Q156</f>
        <v>3.7568040608366506</v>
      </c>
      <c r="H128">
        <f>'CUADRO 3 NOM'!R156</f>
        <v>0.79717913584841027</v>
      </c>
      <c r="I128">
        <f>'CUADRO 3 NOM'!S156</f>
        <v>1.6100588832157074</v>
      </c>
      <c r="J128">
        <f>'CUADRO 3 NOM'!T156</f>
        <v>32.247901573105068</v>
      </c>
      <c r="K128">
        <f>'CUADRO 3 NOM'!U156</f>
        <v>0</v>
      </c>
      <c r="L128">
        <f>'CUADRO 3 NOM'!V156</f>
        <v>0.2341976351266831</v>
      </c>
      <c r="M128">
        <f>'CUADRO 3 NOM'!W156</f>
        <v>0</v>
      </c>
      <c r="N128">
        <f>'CUADRO 3 NOM'!X156</f>
        <v>5.1326653089256755</v>
      </c>
      <c r="O128">
        <f>'CUADRO 3 NOM'!Y156</f>
        <v>5.3668629440523583</v>
      </c>
      <c r="P128">
        <f>'CUADRO 3 NOM'!Z156</f>
        <v>107.49300524368356</v>
      </c>
      <c r="Q128">
        <f>'CUADRO 3 NOM'!AA156</f>
        <v>0</v>
      </c>
    </row>
    <row r="129" spans="2:17" x14ac:dyDescent="0.3">
      <c r="B129" t="str">
        <f>'CUADRO 3 NOM'!L157</f>
        <v>Quercus fulva</v>
      </c>
      <c r="C129">
        <f>'CUADRO 3 NOM'!M157</f>
        <v>7.2756728555409017E-2</v>
      </c>
      <c r="D129">
        <f>'CUADRO 3 NOM'!N157</f>
        <v>1.4572459713708583</v>
      </c>
      <c r="E129">
        <f>'CUADRO 3 NOM'!O157</f>
        <v>3.9269908169872414E-2</v>
      </c>
      <c r="F129" s="34">
        <v>0.3</v>
      </c>
      <c r="G129">
        <f>'CUADRO 3 NOM'!Q157</f>
        <v>5.0929709988786306E-2</v>
      </c>
      <c r="H129">
        <f>'CUADRO 3 NOM'!R157</f>
        <v>2.7488935718910687E-2</v>
      </c>
      <c r="I129">
        <f>'CUADRO 3 NOM'!S157</f>
        <v>2.1827018566622704E-2</v>
      </c>
      <c r="J129">
        <f>'CUADRO 3 NOM'!T157</f>
        <v>0.43717379141125745</v>
      </c>
      <c r="K129">
        <f>'CUADRO 3 NOM'!U157</f>
        <v>0</v>
      </c>
      <c r="L129">
        <f>'CUADRO 3 NOM'!V157</f>
        <v>0</v>
      </c>
      <c r="M129">
        <f>'CUADRO 3 NOM'!W157</f>
        <v>0</v>
      </c>
      <c r="N129">
        <f>'CUADRO 3 NOM'!X157</f>
        <v>7.2756728555409017E-2</v>
      </c>
      <c r="O129">
        <f>'CUADRO 3 NOM'!Y157</f>
        <v>7.2756728555409017E-2</v>
      </c>
      <c r="P129">
        <f>'CUADRO 3 NOM'!Z157</f>
        <v>1.4572459713708583</v>
      </c>
      <c r="Q129">
        <f>'CUADRO 3 NOM'!AA157</f>
        <v>0</v>
      </c>
    </row>
    <row r="130" spans="2:17" x14ac:dyDescent="0.3">
      <c r="B130" t="str">
        <f>'CUADRO 3 NOM'!L158</f>
        <v>Quercus rugosa</v>
      </c>
      <c r="C130">
        <f>'CUADRO 3 NOM'!M158</f>
        <v>2.6245461543418229</v>
      </c>
      <c r="D130">
        <f>'CUADRO 3 NOM'!N158</f>
        <v>52.567087416235459</v>
      </c>
      <c r="E130">
        <f>'CUADRO 3 NOM'!O158</f>
        <v>0.97193022720434208</v>
      </c>
      <c r="F130" s="34">
        <v>0.3</v>
      </c>
      <c r="G130">
        <f>'CUADRO 3 NOM'!Q158</f>
        <v>1.837182308039276</v>
      </c>
      <c r="H130">
        <f>'CUADRO 3 NOM'!R158</f>
        <v>0.68035115904303944</v>
      </c>
      <c r="I130">
        <f>'CUADRO 3 NOM'!S158</f>
        <v>0.78736384630254685</v>
      </c>
      <c r="J130">
        <f>'CUADRO 3 NOM'!T158</f>
        <v>15.770126224870637</v>
      </c>
      <c r="K130">
        <f>'CUADRO 3 NOM'!U158</f>
        <v>0</v>
      </c>
      <c r="L130">
        <f>'CUADRO 3 NOM'!V158</f>
        <v>2.2201815737287465</v>
      </c>
      <c r="M130">
        <f>'CUADRO 3 NOM'!W158</f>
        <v>0</v>
      </c>
      <c r="N130">
        <f>'CUADRO 3 NOM'!X158</f>
        <v>0.40436458061307634</v>
      </c>
      <c r="O130">
        <f>'CUADRO 3 NOM'!Y158</f>
        <v>2.6245461543418229</v>
      </c>
      <c r="P130">
        <f>'CUADRO 3 NOM'!Z158</f>
        <v>52.567087416235459</v>
      </c>
      <c r="Q130">
        <f>'CUADRO 3 NOM'!AA158</f>
        <v>0</v>
      </c>
    </row>
    <row r="131" spans="2:17" x14ac:dyDescent="0.3">
      <c r="B131" t="str">
        <f>'CUADRO 3 NOM'!L160</f>
        <v>Juniperus sp</v>
      </c>
      <c r="C131">
        <f>'CUADRO 3 NOM'!M160</f>
        <v>0.33126273456670779</v>
      </c>
      <c r="D131">
        <f>'CUADRO 3 NOM'!N160</f>
        <v>11.461186765388813</v>
      </c>
      <c r="E131">
        <f>'CUADRO 3 NOM'!O160</f>
        <v>0.20125827937059615</v>
      </c>
      <c r="F131" s="34">
        <v>0.3</v>
      </c>
      <c r="G131">
        <f>'CUADRO 3 NOM'!Q160</f>
        <v>0.23188391419669543</v>
      </c>
      <c r="H131">
        <f>'CUADRO 3 NOM'!R160</f>
        <v>0.14088079555941729</v>
      </c>
      <c r="I131">
        <f>'CUADRO 3 NOM'!S160</f>
        <v>9.9378820370012333E-2</v>
      </c>
      <c r="J131">
        <f>'CUADRO 3 NOM'!T160</f>
        <v>3.4383560296166435</v>
      </c>
      <c r="K131">
        <f>'CUADRO 3 NOM'!U160</f>
        <v>0</v>
      </c>
      <c r="L131">
        <f>'CUADRO 3 NOM'!V160</f>
        <v>0</v>
      </c>
      <c r="M131">
        <f>'CUADRO 3 NOM'!W160</f>
        <v>0</v>
      </c>
      <c r="N131">
        <f>'CUADRO 3 NOM'!X160</f>
        <v>0.33126273456670779</v>
      </c>
      <c r="O131">
        <f>'CUADRO 3 NOM'!Y160</f>
        <v>0.33126273456670779</v>
      </c>
      <c r="P131">
        <f>'CUADRO 3 NOM'!Z160</f>
        <v>11.461186765388813</v>
      </c>
      <c r="Q131">
        <f>'CUADRO 3 NOM'!AA160</f>
        <v>0</v>
      </c>
    </row>
    <row r="132" spans="2:17" x14ac:dyDescent="0.3">
      <c r="B132" t="str">
        <f>'CUADRO 3 NOM'!L161</f>
        <v>Otras Ojosas</v>
      </c>
      <c r="C132">
        <f>'CUADRO 3 NOM'!M161</f>
        <v>1.8189182138852254E-2</v>
      </c>
      <c r="D132">
        <f>'CUADRO 3 NOM'!N161</f>
        <v>0.62931803625825478</v>
      </c>
      <c r="E132">
        <f>'CUADRO 3 NOM'!O161</f>
        <v>9.8174770424681035E-3</v>
      </c>
      <c r="F132" s="34">
        <v>0.3</v>
      </c>
      <c r="G132">
        <f>'CUADRO 3 NOM'!Q161</f>
        <v>1.2732427497196577E-2</v>
      </c>
      <c r="H132">
        <f>'CUADRO 3 NOM'!R161</f>
        <v>6.8722339297276717E-3</v>
      </c>
      <c r="I132">
        <f>'CUADRO 3 NOM'!S161</f>
        <v>5.4567546416556759E-3</v>
      </c>
      <c r="J132">
        <f>'CUADRO 3 NOM'!T161</f>
        <v>0.18879541087747642</v>
      </c>
      <c r="K132">
        <f>'CUADRO 3 NOM'!U161</f>
        <v>0</v>
      </c>
      <c r="L132">
        <f>'CUADRO 3 NOM'!V161</f>
        <v>0</v>
      </c>
      <c r="M132">
        <f>'CUADRO 3 NOM'!W161</f>
        <v>0</v>
      </c>
      <c r="N132">
        <f>'CUADRO 3 NOM'!X161</f>
        <v>1.8189182138852254E-2</v>
      </c>
      <c r="O132">
        <f>'CUADRO 3 NOM'!Y161</f>
        <v>1.8189182138852254E-2</v>
      </c>
      <c r="P132">
        <f>'CUADRO 3 NOM'!Z161</f>
        <v>0.62931803625825478</v>
      </c>
      <c r="Q132">
        <f>'CUADRO 3 NOM'!AA161</f>
        <v>0</v>
      </c>
    </row>
    <row r="133" spans="2:17" x14ac:dyDescent="0.3">
      <c r="B133" t="str">
        <f>'CUADRO 3 NOM'!L162</f>
        <v>Pinus cembroides</v>
      </c>
      <c r="C133">
        <f>'CUADRO 3 NOM'!M162</f>
        <v>4.6016167066887279</v>
      </c>
      <c r="D133">
        <f>'CUADRO 3 NOM'!N162</f>
        <v>159.20893899241909</v>
      </c>
      <c r="E133">
        <f>'CUADRO 3 NOM'!O162</f>
        <v>1.6886060513045134</v>
      </c>
      <c r="F133" s="34">
        <v>0.3</v>
      </c>
      <c r="G133">
        <f>'CUADRO 3 NOM'!Q162</f>
        <v>3.2211316946821094</v>
      </c>
      <c r="H133">
        <f>'CUADRO 3 NOM'!R162</f>
        <v>1.1820242359131592</v>
      </c>
      <c r="I133">
        <f>'CUADRO 3 NOM'!S162</f>
        <v>1.3804850120066183</v>
      </c>
      <c r="J133">
        <f>'CUADRO 3 NOM'!T162</f>
        <v>47.762681697725732</v>
      </c>
      <c r="K133">
        <f>'CUADRO 3 NOM'!U162</f>
        <v>0</v>
      </c>
      <c r="L133">
        <f>'CUADRO 3 NOM'!V162</f>
        <v>0.46839527025336619</v>
      </c>
      <c r="M133">
        <f>'CUADRO 3 NOM'!W162</f>
        <v>0</v>
      </c>
      <c r="N133">
        <f>'CUADRO 3 NOM'!X162</f>
        <v>4.1332214364353614</v>
      </c>
      <c r="O133">
        <f>'CUADRO 3 NOM'!Y162</f>
        <v>4.6016167066887279</v>
      </c>
      <c r="P133">
        <f>'CUADRO 3 NOM'!Z162</f>
        <v>159.20893899241909</v>
      </c>
      <c r="Q133">
        <f>'CUADRO 3 NOM'!AA162</f>
        <v>0</v>
      </c>
    </row>
    <row r="134" spans="2:17" x14ac:dyDescent="0.3">
      <c r="B134" t="str">
        <f>'CUADRO 3 NOM'!L163</f>
        <v>Pinus engelmannii</v>
      </c>
      <c r="C134">
        <f>'CUADRO 3 NOM'!M163</f>
        <v>4.2741798006330542</v>
      </c>
      <c r="D134">
        <f>'CUADRO 3 NOM'!N163</f>
        <v>147.88012007442691</v>
      </c>
      <c r="E134">
        <f>'CUADRO 3 NOM'!O163</f>
        <v>0.84430302565225734</v>
      </c>
      <c r="F134" s="34">
        <v>0.3</v>
      </c>
      <c r="G134">
        <f>'CUADRO 3 NOM'!Q163</f>
        <v>2.9919258604431378</v>
      </c>
      <c r="H134">
        <f>'CUADRO 3 NOM'!R163</f>
        <v>0.59101211795658015</v>
      </c>
      <c r="I134">
        <f>'CUADRO 3 NOM'!S163</f>
        <v>1.2822539401899162</v>
      </c>
      <c r="J134">
        <f>'CUADRO 3 NOM'!T163</f>
        <v>44.364036022328072</v>
      </c>
      <c r="K134">
        <f>'CUADRO 3 NOM'!U163</f>
        <v>0</v>
      </c>
      <c r="L134">
        <f>'CUADRO 3 NOM'!V163</f>
        <v>0.11709881756334155</v>
      </c>
      <c r="M134">
        <f>'CUADRO 3 NOM'!W163</f>
        <v>0</v>
      </c>
      <c r="N134">
        <f>'CUADRO 3 NOM'!X163</f>
        <v>4.1570809830697124</v>
      </c>
      <c r="O134">
        <f>'CUADRO 3 NOM'!Y163</f>
        <v>4.2741798006330542</v>
      </c>
      <c r="P134">
        <f>'CUADRO 3 NOM'!Z163</f>
        <v>147.88012007442691</v>
      </c>
      <c r="Q134">
        <f>'CUADRO 3 NOM'!AA163</f>
        <v>0</v>
      </c>
    </row>
    <row r="135" spans="2:17" x14ac:dyDescent="0.3">
      <c r="B135" t="str">
        <f>'CUADRO 3 NOM'!L164</f>
        <v>Quercus fulva</v>
      </c>
      <c r="C135">
        <f>'CUADRO 3 NOM'!M164</f>
        <v>0.30146752388631942</v>
      </c>
      <c r="D135">
        <f>'CUADRO 3 NOM'!N164</f>
        <v>10.43031779436282</v>
      </c>
      <c r="E135">
        <f>'CUADRO 3 NOM'!O164</f>
        <v>0.17671458676442589</v>
      </c>
      <c r="F135" s="34">
        <v>0.3</v>
      </c>
      <c r="G135">
        <f>'CUADRO 3 NOM'!Q164</f>
        <v>0.21102726672042357</v>
      </c>
      <c r="H135">
        <f>'CUADRO 3 NOM'!R164</f>
        <v>0.12370021073509811</v>
      </c>
      <c r="I135">
        <f>'CUADRO 3 NOM'!S164</f>
        <v>9.0440257165895821E-2</v>
      </c>
      <c r="J135">
        <f>'CUADRO 3 NOM'!T164</f>
        <v>3.1290953383088458</v>
      </c>
      <c r="K135">
        <f>'CUADRO 3 NOM'!U164</f>
        <v>0</v>
      </c>
      <c r="L135">
        <f>'CUADRO 3 NOM'!V164</f>
        <v>0</v>
      </c>
      <c r="M135">
        <f>'CUADRO 3 NOM'!W164</f>
        <v>0</v>
      </c>
      <c r="N135">
        <f>'CUADRO 3 NOM'!X164</f>
        <v>0.30146752388631942</v>
      </c>
      <c r="O135">
        <f>'CUADRO 3 NOM'!Y164</f>
        <v>0.30146752388631942</v>
      </c>
      <c r="P135">
        <f>'CUADRO 3 NOM'!Z164</f>
        <v>10.43031779436282</v>
      </c>
      <c r="Q135">
        <f>'CUADRO 3 NOM'!AA164</f>
        <v>0</v>
      </c>
    </row>
    <row r="136" spans="2:17" x14ac:dyDescent="0.3">
      <c r="B136" t="str">
        <f>'CUADRO 3 NOM'!L165</f>
        <v>Quercus rugosa</v>
      </c>
      <c r="C136">
        <f>'CUADRO 3 NOM'!M165</f>
        <v>2.999649033859451</v>
      </c>
      <c r="D136">
        <f>'CUADRO 3 NOM'!N165</f>
        <v>103.7832941053565</v>
      </c>
      <c r="E136">
        <f>'CUADRO 3 NOM'!O165</f>
        <v>1.0995574287564274</v>
      </c>
      <c r="F136" s="34">
        <v>0.3</v>
      </c>
      <c r="G136">
        <f>'CUADRO 3 NOM'!Q165</f>
        <v>2.0997543237016156</v>
      </c>
      <c r="H136">
        <f>'CUADRO 3 NOM'!R165</f>
        <v>0.76969020012949907</v>
      </c>
      <c r="I136">
        <f>'CUADRO 3 NOM'!S165</f>
        <v>0.89989471015783529</v>
      </c>
      <c r="J136">
        <f>'CUADRO 3 NOM'!T165</f>
        <v>31.13498823160695</v>
      </c>
      <c r="K136">
        <f>'CUADRO 3 NOM'!U165</f>
        <v>0</v>
      </c>
      <c r="L136">
        <f>'CUADRO 3 NOM'!V165</f>
        <v>2.5902118360168704</v>
      </c>
      <c r="M136">
        <f>'CUADRO 3 NOM'!W165</f>
        <v>0</v>
      </c>
      <c r="N136">
        <f>'CUADRO 3 NOM'!X165</f>
        <v>0.40943719784258037</v>
      </c>
      <c r="O136">
        <f>'CUADRO 3 NOM'!Y165</f>
        <v>2.999649033859451</v>
      </c>
      <c r="P136">
        <f>'CUADRO 3 NOM'!Z165</f>
        <v>103.7832941053565</v>
      </c>
      <c r="Q136">
        <f>'CUADRO 3 NOM'!AA165</f>
        <v>0</v>
      </c>
    </row>
    <row r="137" spans="2:17" x14ac:dyDescent="0.3">
      <c r="B137" t="str">
        <f>'CUADRO 3 NOM'!L167</f>
        <v>Juniperus sp</v>
      </c>
      <c r="C137">
        <f>'CUADRO 3 NOM'!M167</f>
        <v>0.89058217657133465</v>
      </c>
      <c r="D137">
        <f>'CUADRO 3 NOM'!N167</f>
        <v>15.321688869669666</v>
      </c>
      <c r="E137">
        <f>'CUADRO 3 NOM'!O167</f>
        <v>0.36324665057131983</v>
      </c>
      <c r="F137" s="34">
        <v>0.3</v>
      </c>
      <c r="G137">
        <f>'CUADRO 3 NOM'!Q167</f>
        <v>0.62340752359993423</v>
      </c>
      <c r="H137">
        <f>'CUADRO 3 NOM'!R167</f>
        <v>0.25427265539992389</v>
      </c>
      <c r="I137">
        <f>'CUADRO 3 NOM'!S167</f>
        <v>0.26717465297140036</v>
      </c>
      <c r="J137">
        <f>'CUADRO 3 NOM'!T167</f>
        <v>4.5965066609008991</v>
      </c>
      <c r="K137">
        <f>'CUADRO 3 NOM'!U167</f>
        <v>0</v>
      </c>
      <c r="L137">
        <f>'CUADRO 3 NOM'!V167</f>
        <v>0</v>
      </c>
      <c r="M137">
        <f>'CUADRO 3 NOM'!W167</f>
        <v>0</v>
      </c>
      <c r="N137">
        <f>'CUADRO 3 NOM'!X167</f>
        <v>0.89058217657133465</v>
      </c>
      <c r="O137">
        <f>'CUADRO 3 NOM'!Y167</f>
        <v>0.89058217657133465</v>
      </c>
      <c r="P137">
        <f>'CUADRO 3 NOM'!Z167</f>
        <v>15.321688869669666</v>
      </c>
      <c r="Q137">
        <f>'CUADRO 3 NOM'!AA167</f>
        <v>0</v>
      </c>
    </row>
    <row r="138" spans="2:17" x14ac:dyDescent="0.3">
      <c r="B138" t="str">
        <f>'CUADRO 3 NOM'!L168</f>
        <v>Pinus cembroides</v>
      </c>
      <c r="C138">
        <f>'CUADRO 3 NOM'!M168</f>
        <v>1.5490709104250489</v>
      </c>
      <c r="D138">
        <f>'CUADRO 3 NOM'!N168</f>
        <v>26.650412674958165</v>
      </c>
      <c r="E138">
        <f>'CUADRO 3 NOM'!O168</f>
        <v>0.57923114550561794</v>
      </c>
      <c r="F138" s="34">
        <v>0.3</v>
      </c>
      <c r="G138">
        <f>'CUADRO 3 NOM'!Q168</f>
        <v>1.0843496372975341</v>
      </c>
      <c r="H138">
        <f>'CUADRO 3 NOM'!R168</f>
        <v>0.40546180185393255</v>
      </c>
      <c r="I138">
        <f>'CUADRO 3 NOM'!S168</f>
        <v>0.46472127312751466</v>
      </c>
      <c r="J138">
        <f>'CUADRO 3 NOM'!T168</f>
        <v>7.9951238024874494</v>
      </c>
      <c r="K138">
        <f>'CUADRO 3 NOM'!U168</f>
        <v>0</v>
      </c>
      <c r="L138">
        <f>'CUADRO 3 NOM'!V168</f>
        <v>0</v>
      </c>
      <c r="M138">
        <f>'CUADRO 3 NOM'!W168</f>
        <v>0</v>
      </c>
      <c r="N138">
        <f>'CUADRO 3 NOM'!X168</f>
        <v>1.5490709104250489</v>
      </c>
      <c r="O138">
        <f>'CUADRO 3 NOM'!Y168</f>
        <v>1.5490709104250489</v>
      </c>
      <c r="P138">
        <f>'CUADRO 3 NOM'!Z168</f>
        <v>26.650412674958165</v>
      </c>
      <c r="Q138">
        <f>'CUADRO 3 NOM'!AA168</f>
        <v>0</v>
      </c>
    </row>
    <row r="139" spans="2:17" x14ac:dyDescent="0.3">
      <c r="B139" t="str">
        <f>'CUADRO 3 NOM'!L169</f>
        <v>Pinus engelmannii</v>
      </c>
      <c r="C139">
        <f>'CUADRO 3 NOM'!M169</f>
        <v>2.199005176141803</v>
      </c>
      <c r="D139">
        <f>'CUADRO 3 NOM'!N169</f>
        <v>37.83196432400095</v>
      </c>
      <c r="E139">
        <f>'CUADRO 3 NOM'!O169</f>
        <v>0.31415926535897926</v>
      </c>
      <c r="F139" s="34">
        <v>0.3</v>
      </c>
      <c r="G139">
        <f>'CUADRO 3 NOM'!Q169</f>
        <v>1.5393036232992621</v>
      </c>
      <c r="H139">
        <f>'CUADRO 3 NOM'!R169</f>
        <v>0.21991148575128547</v>
      </c>
      <c r="I139">
        <f>'CUADRO 3 NOM'!S169</f>
        <v>0.65970155284254084</v>
      </c>
      <c r="J139">
        <f>'CUADRO 3 NOM'!T169</f>
        <v>11.349589297200284</v>
      </c>
      <c r="K139">
        <f>'CUADRO 3 NOM'!U169</f>
        <v>0</v>
      </c>
      <c r="L139">
        <f>'CUADRO 3 NOM'!V169</f>
        <v>0</v>
      </c>
      <c r="M139">
        <f>'CUADRO 3 NOM'!W169</f>
        <v>0</v>
      </c>
      <c r="N139">
        <f>'CUADRO 3 NOM'!X169</f>
        <v>2.199005176141803</v>
      </c>
      <c r="O139">
        <f>'CUADRO 3 NOM'!Y169</f>
        <v>2.199005176141803</v>
      </c>
      <c r="P139">
        <f>'CUADRO 3 NOM'!Z169</f>
        <v>37.83196432400095</v>
      </c>
      <c r="Q139">
        <f>'CUADRO 3 NOM'!AA169</f>
        <v>0</v>
      </c>
    </row>
    <row r="140" spans="2:17" x14ac:dyDescent="0.3">
      <c r="B140" t="str">
        <f>'CUADRO 3 NOM'!L170</f>
        <v>Quercus fulva</v>
      </c>
      <c r="C140">
        <f>'CUADRO 3 NOM'!M170</f>
        <v>0.36437439318839615</v>
      </c>
      <c r="D140">
        <f>'CUADRO 3 NOM'!N170</f>
        <v>6.2687433359611022</v>
      </c>
      <c r="E140">
        <f>'CUADRO 3 NOM'!O170</f>
        <v>0.21598449493429836</v>
      </c>
      <c r="F140" s="34">
        <v>0.3</v>
      </c>
      <c r="G140">
        <f>'CUADRO 3 NOM'!Q170</f>
        <v>0.25506207523187729</v>
      </c>
      <c r="H140">
        <f>'CUADRO 3 NOM'!R170</f>
        <v>0.15118914645400885</v>
      </c>
      <c r="I140">
        <f>'CUADRO 3 NOM'!S170</f>
        <v>0.10931231795651884</v>
      </c>
      <c r="J140">
        <f>'CUADRO 3 NOM'!T170</f>
        <v>1.8806230007883307</v>
      </c>
      <c r="K140">
        <f>'CUADRO 3 NOM'!U170</f>
        <v>0</v>
      </c>
      <c r="L140">
        <f>'CUADRO 3 NOM'!V170</f>
        <v>0</v>
      </c>
      <c r="M140">
        <f>'CUADRO 3 NOM'!W170</f>
        <v>0</v>
      </c>
      <c r="N140">
        <f>'CUADRO 3 NOM'!X170</f>
        <v>0.36437439318839615</v>
      </c>
      <c r="O140">
        <f>'CUADRO 3 NOM'!Y170</f>
        <v>0.36437439318839615</v>
      </c>
      <c r="P140">
        <f>'CUADRO 3 NOM'!Z170</f>
        <v>6.2687433359611022</v>
      </c>
      <c r="Q140">
        <f>'CUADRO 3 NOM'!AA170</f>
        <v>0</v>
      </c>
    </row>
    <row r="141" spans="2:17" x14ac:dyDescent="0.3">
      <c r="B141" t="str">
        <f>'CUADRO 3 NOM'!L171</f>
        <v>Quercus rugosa</v>
      </c>
      <c r="C141">
        <f>'CUADRO 3 NOM'!M171</f>
        <v>9.0461253019607781</v>
      </c>
      <c r="D141">
        <f>'CUADRO 3 NOM'!N171</f>
        <v>155.63068855284658</v>
      </c>
      <c r="E141">
        <f>'CUADRO 3 NOM'!O171</f>
        <v>3.2397674240144738</v>
      </c>
      <c r="F141" s="34">
        <v>0.3</v>
      </c>
      <c r="G141">
        <f>'CUADRO 3 NOM'!Q171</f>
        <v>6.332287711372544</v>
      </c>
      <c r="H141">
        <f>'CUADRO 3 NOM'!R171</f>
        <v>2.2678371968101314</v>
      </c>
      <c r="I141">
        <f>'CUADRO 3 NOM'!S171</f>
        <v>2.7138375905882333</v>
      </c>
      <c r="J141">
        <f>'CUADRO 3 NOM'!T171</f>
        <v>46.689206565853972</v>
      </c>
      <c r="K141">
        <f>'CUADRO 3 NOM'!U171</f>
        <v>0</v>
      </c>
      <c r="L141">
        <f>'CUADRO 3 NOM'!V171</f>
        <v>5.1310611640060948</v>
      </c>
      <c r="M141">
        <f>'CUADRO 3 NOM'!W171</f>
        <v>0</v>
      </c>
      <c r="N141">
        <f>'CUADRO 3 NOM'!X171</f>
        <v>3.9150641379546829</v>
      </c>
      <c r="O141">
        <f>'CUADRO 3 NOM'!Y171</f>
        <v>9.0461253019607781</v>
      </c>
      <c r="P141">
        <f>'CUADRO 3 NOM'!Z171</f>
        <v>155.63068855284658</v>
      </c>
      <c r="Q141">
        <f>'CUADRO 3 NOM'!AA171</f>
        <v>0</v>
      </c>
    </row>
    <row r="142" spans="2:17" x14ac:dyDescent="0.3">
      <c r="B142" t="str">
        <f>'CUADRO 3 NOM'!L173</f>
        <v>Juniperus sp</v>
      </c>
      <c r="C142">
        <f>'CUADRO 3 NOM'!M173</f>
        <v>0.24054677036156186</v>
      </c>
      <c r="D142">
        <f>'CUADRO 3 NOM'!N173</f>
        <v>15.749692746110451</v>
      </c>
      <c r="E142">
        <f>'CUADRO 3 NOM'!O173</f>
        <v>0.14480778637640457</v>
      </c>
      <c r="F142" s="34">
        <v>0.3</v>
      </c>
      <c r="G142">
        <f>'CUADRO 3 NOM'!Q173</f>
        <v>0.1683827392530933</v>
      </c>
      <c r="H142">
        <f>'CUADRO 3 NOM'!R173</f>
        <v>0.10136545046348319</v>
      </c>
      <c r="I142">
        <f>'CUADRO 3 NOM'!S173</f>
        <v>7.2164031108468557E-2</v>
      </c>
      <c r="J142">
        <f>'CUADRO 3 NOM'!T173</f>
        <v>4.724907823833135</v>
      </c>
      <c r="K142">
        <f>'CUADRO 3 NOM'!U173</f>
        <v>0</v>
      </c>
      <c r="L142">
        <f>'CUADRO 3 NOM'!V173</f>
        <v>0</v>
      </c>
      <c r="M142">
        <f>'CUADRO 3 NOM'!W173</f>
        <v>0</v>
      </c>
      <c r="N142">
        <f>'CUADRO 3 NOM'!X173</f>
        <v>0.24054677036156186</v>
      </c>
      <c r="O142">
        <f>'CUADRO 3 NOM'!Y173</f>
        <v>0.24054677036156186</v>
      </c>
      <c r="P142">
        <f>'CUADRO 3 NOM'!Z173</f>
        <v>15.749692746110451</v>
      </c>
      <c r="Q142">
        <f>'CUADRO 3 NOM'!AA173</f>
        <v>0</v>
      </c>
    </row>
    <row r="143" spans="2:17" x14ac:dyDescent="0.3">
      <c r="B143" t="str">
        <f>'CUADRO 3 NOM'!L174</f>
        <v>Otras Ojosas</v>
      </c>
      <c r="C143">
        <f>'CUADRO 3 NOM'!M174</f>
        <v>4.5472955347130636E-3</v>
      </c>
      <c r="D143">
        <f>'CUADRO 3 NOM'!N174</f>
        <v>0.29773215158882488</v>
      </c>
      <c r="E143">
        <f>'CUADRO 3 NOM'!O174</f>
        <v>2.4543692606170259E-3</v>
      </c>
      <c r="F143" s="34">
        <v>0.3</v>
      </c>
      <c r="G143">
        <f>'CUADRO 3 NOM'!Q174</f>
        <v>3.1831068742991441E-3</v>
      </c>
      <c r="H143">
        <f>'CUADRO 3 NOM'!R174</f>
        <v>1.7180584824319179E-3</v>
      </c>
      <c r="I143">
        <f>'CUADRO 3 NOM'!S174</f>
        <v>1.364188660413919E-3</v>
      </c>
      <c r="J143">
        <f>'CUADRO 3 NOM'!T174</f>
        <v>8.9319645476647461E-2</v>
      </c>
      <c r="K143">
        <f>'CUADRO 3 NOM'!U174</f>
        <v>0</v>
      </c>
      <c r="L143">
        <f>'CUADRO 3 NOM'!V174</f>
        <v>0</v>
      </c>
      <c r="M143">
        <f>'CUADRO 3 NOM'!W174</f>
        <v>0</v>
      </c>
      <c r="N143">
        <f>'CUADRO 3 NOM'!X174</f>
        <v>4.5472955347130636E-3</v>
      </c>
      <c r="O143">
        <f>'CUADRO 3 NOM'!Y174</f>
        <v>4.5472955347130636E-3</v>
      </c>
      <c r="P143">
        <f>'CUADRO 3 NOM'!Z174</f>
        <v>0.29773215158882488</v>
      </c>
      <c r="Q143">
        <f>'CUADRO 3 NOM'!AA174</f>
        <v>0</v>
      </c>
    </row>
    <row r="144" spans="2:17" x14ac:dyDescent="0.3">
      <c r="B144" t="str">
        <f>'CUADRO 3 NOM'!L175</f>
        <v>Pinus cembroides</v>
      </c>
      <c r="C144">
        <f>'CUADRO 3 NOM'!M175</f>
        <v>5.9829557065812224</v>
      </c>
      <c r="D144">
        <f>'CUADRO 3 NOM'!N175</f>
        <v>391.73136247311606</v>
      </c>
      <c r="E144">
        <f>'CUADRO 3 NOM'!O175</f>
        <v>2.1991148575128556</v>
      </c>
      <c r="F144" s="34">
        <v>0.3</v>
      </c>
      <c r="G144">
        <f>'CUADRO 3 NOM'!Q175</f>
        <v>4.1880689946068559</v>
      </c>
      <c r="H144">
        <f>'CUADRO 3 NOM'!R175</f>
        <v>1.5393804002589988</v>
      </c>
      <c r="I144">
        <f>'CUADRO 3 NOM'!S175</f>
        <v>1.7948867119743668</v>
      </c>
      <c r="J144">
        <f>'CUADRO 3 NOM'!T175</f>
        <v>117.51940874193483</v>
      </c>
      <c r="K144">
        <f>'CUADRO 3 NOM'!U175</f>
        <v>0</v>
      </c>
      <c r="L144">
        <f>'CUADRO 3 NOM'!V175</f>
        <v>0.52694467903503694</v>
      </c>
      <c r="M144">
        <f>'CUADRO 3 NOM'!W175</f>
        <v>0</v>
      </c>
      <c r="N144">
        <f>'CUADRO 3 NOM'!X175</f>
        <v>5.4560110275461859</v>
      </c>
      <c r="O144">
        <f>'CUADRO 3 NOM'!Y175</f>
        <v>5.9829557065812224</v>
      </c>
      <c r="P144">
        <f>'CUADRO 3 NOM'!Z175</f>
        <v>391.73136247311606</v>
      </c>
      <c r="Q144">
        <f>'CUADRO 3 NOM'!AA175</f>
        <v>0</v>
      </c>
    </row>
    <row r="145" spans="2:17" x14ac:dyDescent="0.3">
      <c r="B145" t="str">
        <f>'CUADRO 3 NOM'!L176</f>
        <v>Pinus engelmannii</v>
      </c>
      <c r="C145">
        <f>'CUADRO 3 NOM'!M176</f>
        <v>2.8537142716329007</v>
      </c>
      <c r="D145">
        <f>'CUADRO 3 NOM'!N176</f>
        <v>186.84567203231327</v>
      </c>
      <c r="E145">
        <f>'CUADRO 3 NOM'!O176</f>
        <v>0.52768939103266077</v>
      </c>
      <c r="F145" s="34">
        <v>0.3</v>
      </c>
      <c r="G145">
        <f>'CUADRO 3 NOM'!Q176</f>
        <v>1.9975999901430304</v>
      </c>
      <c r="H145">
        <f>'CUADRO 3 NOM'!R176</f>
        <v>0.36938257372286254</v>
      </c>
      <c r="I145">
        <f>'CUADRO 3 NOM'!S176</f>
        <v>0.85611428148987023</v>
      </c>
      <c r="J145">
        <f>'CUADRO 3 NOM'!T176</f>
        <v>56.053701609693988</v>
      </c>
      <c r="K145">
        <f>'CUADRO 3 NOM'!U176</f>
        <v>0</v>
      </c>
      <c r="L145">
        <f>'CUADRO 3 NOM'!V176</f>
        <v>5.8549408781670774E-2</v>
      </c>
      <c r="M145">
        <f>'CUADRO 3 NOM'!W176</f>
        <v>0</v>
      </c>
      <c r="N145">
        <f>'CUADRO 3 NOM'!X176</f>
        <v>2.7951648628512298</v>
      </c>
      <c r="O145">
        <f>'CUADRO 3 NOM'!Y176</f>
        <v>2.8537142716329007</v>
      </c>
      <c r="P145">
        <f>'CUADRO 3 NOM'!Z176</f>
        <v>186.84567203231327</v>
      </c>
      <c r="Q145">
        <f>'CUADRO 3 NOM'!AA176</f>
        <v>0</v>
      </c>
    </row>
    <row r="146" spans="2:17" x14ac:dyDescent="0.3">
      <c r="B146" t="str">
        <f>'CUADRO 3 NOM'!L177</f>
        <v>Quercus fulva</v>
      </c>
      <c r="C146">
        <f>'CUADRO 3 NOM'!M177</f>
        <v>0.20783761697446848</v>
      </c>
      <c r="D146">
        <f>'CUADRO 3 NOM'!N177</f>
        <v>13.60807548366377</v>
      </c>
      <c r="E146">
        <f>'CUADRO 3 NOM'!O177</f>
        <v>0.12026409377023431</v>
      </c>
      <c r="F146" s="34">
        <v>0.3</v>
      </c>
      <c r="G146">
        <f>'CUADRO 3 NOM'!Q177</f>
        <v>0.14548633188212792</v>
      </c>
      <c r="H146">
        <f>'CUADRO 3 NOM'!R177</f>
        <v>8.4184865639164011E-2</v>
      </c>
      <c r="I146">
        <f>'CUADRO 3 NOM'!S177</f>
        <v>6.2351285092340544E-2</v>
      </c>
      <c r="J146">
        <f>'CUADRO 3 NOM'!T177</f>
        <v>4.0824226450991308</v>
      </c>
      <c r="K146">
        <f>'CUADRO 3 NOM'!U177</f>
        <v>0</v>
      </c>
      <c r="L146">
        <f>'CUADRO 3 NOM'!V177</f>
        <v>0</v>
      </c>
      <c r="M146">
        <f>'CUADRO 3 NOM'!W177</f>
        <v>0</v>
      </c>
      <c r="N146">
        <f>'CUADRO 3 NOM'!X177</f>
        <v>0.20783761697446848</v>
      </c>
      <c r="O146">
        <f>'CUADRO 3 NOM'!Y177</f>
        <v>0.20783761697446848</v>
      </c>
      <c r="P146">
        <f>'CUADRO 3 NOM'!Z177</f>
        <v>13.60807548366377</v>
      </c>
      <c r="Q146">
        <f>'CUADRO 3 NOM'!AA177</f>
        <v>0</v>
      </c>
    </row>
    <row r="147" spans="2:17" x14ac:dyDescent="0.3">
      <c r="B147" t="str">
        <f>'CUADRO 3 NOM'!L178</f>
        <v>Quercus rugosa</v>
      </c>
      <c r="C147">
        <f>'CUADRO 3 NOM'!M178</f>
        <v>4.1225820764071592</v>
      </c>
      <c r="D147">
        <f>'CUADRO 3 NOM'!N178</f>
        <v>269.92422690373473</v>
      </c>
      <c r="E147">
        <f>'CUADRO 3 NOM'!O178</f>
        <v>1.4898021411945352</v>
      </c>
      <c r="F147" s="34">
        <v>0.3</v>
      </c>
      <c r="G147">
        <f>'CUADRO 3 NOM'!Q178</f>
        <v>2.8858074534850111</v>
      </c>
      <c r="H147">
        <f>'CUADRO 3 NOM'!R178</f>
        <v>1.0428614988361746</v>
      </c>
      <c r="I147">
        <f>'CUADRO 3 NOM'!S178</f>
        <v>1.2367746229221477</v>
      </c>
      <c r="J147">
        <f>'CUADRO 3 NOM'!T178</f>
        <v>80.977268071120406</v>
      </c>
      <c r="K147">
        <f>'CUADRO 3 NOM'!U178</f>
        <v>0</v>
      </c>
      <c r="L147">
        <f>'CUADRO 3 NOM'!V178</f>
        <v>3.5728456597828995</v>
      </c>
      <c r="M147">
        <f>'CUADRO 3 NOM'!W178</f>
        <v>0</v>
      </c>
      <c r="N147">
        <f>'CUADRO 3 NOM'!X178</f>
        <v>0.5497364166242602</v>
      </c>
      <c r="O147">
        <f>'CUADRO 3 NOM'!Y178</f>
        <v>4.1225820764071592</v>
      </c>
      <c r="P147">
        <f>'CUADRO 3 NOM'!Z178</f>
        <v>269.92422690373473</v>
      </c>
      <c r="Q147">
        <f>'CUADRO 3 NOM'!AA178</f>
        <v>0</v>
      </c>
    </row>
    <row r="148" spans="2:17" x14ac:dyDescent="0.3">
      <c r="B148" t="str">
        <f>'CUADRO 3 NOM'!L180</f>
        <v>Juniperus sp</v>
      </c>
      <c r="C148">
        <f>'CUADRO 3 NOM'!M180</f>
        <v>1.2706857524321031</v>
      </c>
      <c r="D148">
        <f>'CUADRO 3 NOM'!N180</f>
        <v>14.296897102797381</v>
      </c>
      <c r="E148">
        <f>'CUADRO 3 NOM'!O180</f>
        <v>0.4123340357836604</v>
      </c>
      <c r="F148" s="34">
        <v>0.3</v>
      </c>
      <c r="G148">
        <f>'CUADRO 3 NOM'!Q180</f>
        <v>0.88948002670247217</v>
      </c>
      <c r="H148">
        <f>'CUADRO 3 NOM'!R180</f>
        <v>0.28863382504856228</v>
      </c>
      <c r="I148">
        <f>'CUADRO 3 NOM'!S180</f>
        <v>0.38120572572963091</v>
      </c>
      <c r="J148">
        <f>'CUADRO 3 NOM'!T180</f>
        <v>4.2890691308392137</v>
      </c>
      <c r="K148">
        <f>'CUADRO 3 NOM'!U180</f>
        <v>0</v>
      </c>
      <c r="L148">
        <f>'CUADRO 3 NOM'!V180</f>
        <v>0</v>
      </c>
      <c r="M148">
        <f>'CUADRO 3 NOM'!W180</f>
        <v>0</v>
      </c>
      <c r="N148">
        <f>'CUADRO 3 NOM'!X180</f>
        <v>1.2706857524321031</v>
      </c>
      <c r="O148">
        <f>'CUADRO 3 NOM'!Y180</f>
        <v>1.2706857524321031</v>
      </c>
      <c r="P148">
        <f>'CUADRO 3 NOM'!Z180</f>
        <v>14.296897102797381</v>
      </c>
      <c r="Q148">
        <f>'CUADRO 3 NOM'!AA180</f>
        <v>0</v>
      </c>
    </row>
    <row r="149" spans="2:17" x14ac:dyDescent="0.3">
      <c r="B149" t="str">
        <f>'CUADRO 3 NOM'!L181</f>
        <v>Pinus cembroides</v>
      </c>
      <c r="C149">
        <f>'CUADRO 3 NOM'!M181</f>
        <v>0.47752401684006862</v>
      </c>
      <c r="D149">
        <f>'CUADRO 3 NOM'!N181</f>
        <v>5.3727774312490686</v>
      </c>
      <c r="E149">
        <f>'CUADRO 3 NOM'!O181</f>
        <v>0.23561944901923448</v>
      </c>
      <c r="F149" s="34">
        <v>0.3</v>
      </c>
      <c r="G149">
        <f>'CUADRO 3 NOM'!Q181</f>
        <v>0.33426681178804801</v>
      </c>
      <c r="H149">
        <f>'CUADRO 3 NOM'!R181</f>
        <v>0.16493361431346412</v>
      </c>
      <c r="I149">
        <f>'CUADRO 3 NOM'!S181</f>
        <v>0.14325720505202058</v>
      </c>
      <c r="J149">
        <f>'CUADRO 3 NOM'!T181</f>
        <v>1.6118332293747204</v>
      </c>
      <c r="K149">
        <f>'CUADRO 3 NOM'!U181</f>
        <v>0</v>
      </c>
      <c r="L149">
        <f>'CUADRO 3 NOM'!V181</f>
        <v>0</v>
      </c>
      <c r="M149">
        <f>'CUADRO 3 NOM'!W181</f>
        <v>0</v>
      </c>
      <c r="N149">
        <f>'CUADRO 3 NOM'!X181</f>
        <v>0.47752401684006862</v>
      </c>
      <c r="O149">
        <f>'CUADRO 3 NOM'!Y181</f>
        <v>0.47752401684006862</v>
      </c>
      <c r="P149">
        <f>'CUADRO 3 NOM'!Z181</f>
        <v>5.3727774312490686</v>
      </c>
      <c r="Q149">
        <f>'CUADRO 3 NOM'!AA181</f>
        <v>0</v>
      </c>
    </row>
    <row r="150" spans="2:17" x14ac:dyDescent="0.3">
      <c r="B150" t="str">
        <f>'CUADRO 3 NOM'!L182</f>
        <v>Pinus engelmannii</v>
      </c>
      <c r="C150">
        <f>'CUADRO 3 NOM'!M182</f>
        <v>3.2692681578791536</v>
      </c>
      <c r="D150">
        <f>'CUADRO 3 NOM'!N182</f>
        <v>36.783595287181512</v>
      </c>
      <c r="E150">
        <f>'CUADRO 3 NOM'!O182</f>
        <v>0.56941366846314989</v>
      </c>
      <c r="F150" s="34">
        <v>0.3</v>
      </c>
      <c r="G150">
        <f>'CUADRO 3 NOM'!Q182</f>
        <v>2.2884877105154073</v>
      </c>
      <c r="H150">
        <f>'CUADRO 3 NOM'!R182</f>
        <v>0.39858956792420491</v>
      </c>
      <c r="I150">
        <f>'CUADRO 3 NOM'!S182</f>
        <v>0.98078044736374603</v>
      </c>
      <c r="J150">
        <f>'CUADRO 3 NOM'!T182</f>
        <v>11.035078586154453</v>
      </c>
      <c r="K150">
        <f>'CUADRO 3 NOM'!U182</f>
        <v>0</v>
      </c>
      <c r="L150">
        <f>'CUADRO 3 NOM'!V182</f>
        <v>0</v>
      </c>
      <c r="M150">
        <f>'CUADRO 3 NOM'!W182</f>
        <v>0</v>
      </c>
      <c r="N150">
        <f>'CUADRO 3 NOM'!X182</f>
        <v>3.2692681578791536</v>
      </c>
      <c r="O150">
        <f>'CUADRO 3 NOM'!Y182</f>
        <v>3.2692681578791536</v>
      </c>
      <c r="P150">
        <f>'CUADRO 3 NOM'!Z182</f>
        <v>36.783595287181512</v>
      </c>
      <c r="Q150">
        <f>'CUADRO 3 NOM'!AA182</f>
        <v>0</v>
      </c>
    </row>
    <row r="151" spans="2:17" x14ac:dyDescent="0.3">
      <c r="B151" t="str">
        <f>'CUADRO 3 NOM'!L183</f>
        <v>Quercus fulva</v>
      </c>
      <c r="C151">
        <f>'CUADRO 3 NOM'!M183</f>
        <v>0.14551345711081803</v>
      </c>
      <c r="D151">
        <f>'CUADRO 3 NOM'!N183</f>
        <v>1.6372190523139176</v>
      </c>
      <c r="E151">
        <f>'CUADRO 3 NOM'!O183</f>
        <v>7.8539816339744828E-2</v>
      </c>
      <c r="F151" s="34">
        <v>0.3</v>
      </c>
      <c r="G151">
        <f>'CUADRO 3 NOM'!Q183</f>
        <v>0.10185941997757261</v>
      </c>
      <c r="H151">
        <f>'CUADRO 3 NOM'!R183</f>
        <v>5.4977871437821374E-2</v>
      </c>
      <c r="I151">
        <f>'CUADRO 3 NOM'!S183</f>
        <v>4.3654037133245407E-2</v>
      </c>
      <c r="J151">
        <f>'CUADRO 3 NOM'!T183</f>
        <v>0.49116571569417528</v>
      </c>
      <c r="K151">
        <f>'CUADRO 3 NOM'!U183</f>
        <v>0</v>
      </c>
      <c r="L151">
        <f>'CUADRO 3 NOM'!V183</f>
        <v>0</v>
      </c>
      <c r="M151">
        <f>'CUADRO 3 NOM'!W183</f>
        <v>0</v>
      </c>
      <c r="N151">
        <f>'CUADRO 3 NOM'!X183</f>
        <v>0.14551345711081803</v>
      </c>
      <c r="O151">
        <f>'CUADRO 3 NOM'!Y183</f>
        <v>0.14551345711081803</v>
      </c>
      <c r="P151">
        <f>'CUADRO 3 NOM'!Z183</f>
        <v>1.6372190523139176</v>
      </c>
      <c r="Q151">
        <f>'CUADRO 3 NOM'!AA183</f>
        <v>0</v>
      </c>
    </row>
    <row r="152" spans="2:17" x14ac:dyDescent="0.3">
      <c r="B152" t="str">
        <f>'CUADRO 3 NOM'!L184</f>
        <v>Quercus rugosa</v>
      </c>
      <c r="C152">
        <f>'CUADRO 3 NOM'!M184</f>
        <v>8.7352740116681389</v>
      </c>
      <c r="D152">
        <f>'CUADRO 3 NOM'!N184</f>
        <v>98.283398134058018</v>
      </c>
      <c r="E152">
        <f>'CUADRO 3 NOM'!O184</f>
        <v>3.2594023780994106</v>
      </c>
      <c r="F152" s="34">
        <v>0.3</v>
      </c>
      <c r="G152">
        <f>'CUADRO 3 NOM'!Q184</f>
        <v>6.1146918081676969</v>
      </c>
      <c r="H152">
        <f>'CUADRO 3 NOM'!R184</f>
        <v>2.2815816646695875</v>
      </c>
      <c r="I152">
        <f>'CUADRO 3 NOM'!S184</f>
        <v>2.6205822035004416</v>
      </c>
      <c r="J152">
        <f>'CUADRO 3 NOM'!T184</f>
        <v>29.485019440217403</v>
      </c>
      <c r="K152">
        <f>'CUADRO 3 NOM'!U184</f>
        <v>0</v>
      </c>
      <c r="L152">
        <f>'CUADRO 3 NOM'!V184</f>
        <v>5.3612938361889615</v>
      </c>
      <c r="M152">
        <f>'CUADRO 3 NOM'!W184</f>
        <v>0</v>
      </c>
      <c r="N152">
        <f>'CUADRO 3 NOM'!X184</f>
        <v>3.3739801754791774</v>
      </c>
      <c r="O152">
        <f>'CUADRO 3 NOM'!Y184</f>
        <v>8.7352740116681389</v>
      </c>
      <c r="P152">
        <f>'CUADRO 3 NOM'!Z184</f>
        <v>98.283398134058018</v>
      </c>
      <c r="Q152">
        <f>'CUADRO 3 NOM'!AA184</f>
        <v>0</v>
      </c>
    </row>
    <row r="153" spans="2:17" x14ac:dyDescent="0.3">
      <c r="B153" t="str">
        <f>'CUADRO 3 NOM'!L186</f>
        <v>Juniperus sp</v>
      </c>
      <c r="C153">
        <f>'CUADRO 3 NOM'!M186</f>
        <v>1.8298897633937314</v>
      </c>
      <c r="D153">
        <f>'CUADRO 3 NOM'!N186</f>
        <v>117.82549661150529</v>
      </c>
      <c r="E153">
        <f>'CUADRO 3 NOM'!O186</f>
        <v>0.60475658581603497</v>
      </c>
      <c r="F153" s="34">
        <v>0.3</v>
      </c>
      <c r="G153">
        <f>'CUADRO 3 NOM'!Q186</f>
        <v>1.2809228343756118</v>
      </c>
      <c r="H153">
        <f>'CUADRO 3 NOM'!R186</f>
        <v>0.42332961007122444</v>
      </c>
      <c r="I153">
        <f>'CUADRO 3 NOM'!S186</f>
        <v>0.54896692901811939</v>
      </c>
      <c r="J153">
        <f>'CUADRO 3 NOM'!T186</f>
        <v>35.347648983451585</v>
      </c>
      <c r="K153">
        <f>'CUADRO 3 NOM'!U186</f>
        <v>0</v>
      </c>
      <c r="L153">
        <f>'CUADRO 3 NOM'!V186</f>
        <v>0</v>
      </c>
      <c r="M153">
        <f>'CUADRO 3 NOM'!W186</f>
        <v>0</v>
      </c>
      <c r="N153">
        <f>'CUADRO 3 NOM'!X186</f>
        <v>1.8298897633937314</v>
      </c>
      <c r="O153">
        <f>'CUADRO 3 NOM'!Y186</f>
        <v>1.8298897633937314</v>
      </c>
      <c r="P153">
        <f>'CUADRO 3 NOM'!Z186</f>
        <v>117.82549661150529</v>
      </c>
      <c r="Q153">
        <f>'CUADRO 3 NOM'!AA186</f>
        <v>0</v>
      </c>
    </row>
    <row r="154" spans="2:17" x14ac:dyDescent="0.3">
      <c r="B154" t="str">
        <f>'CUADRO 3 NOM'!L187</f>
        <v>Pinus cembroides</v>
      </c>
      <c r="C154">
        <f>'CUADRO 3 NOM'!M187</f>
        <v>4.0730985139132025</v>
      </c>
      <c r="D154">
        <f>'CUADRO 3 NOM'!N187</f>
        <v>262.26435315936874</v>
      </c>
      <c r="E154">
        <f>'CUADRO 3 NOM'!O187</f>
        <v>1.4372786390173289</v>
      </c>
      <c r="F154" s="34">
        <v>0.3</v>
      </c>
      <c r="G154">
        <f>'CUADRO 3 NOM'!Q187</f>
        <v>2.8511689597392418</v>
      </c>
      <c r="H154">
        <f>'CUADRO 3 NOM'!R187</f>
        <v>1.0060950473121302</v>
      </c>
      <c r="I154">
        <f>'CUADRO 3 NOM'!S187</f>
        <v>1.2219295541739608</v>
      </c>
      <c r="J154">
        <f>'CUADRO 3 NOM'!T187</f>
        <v>78.679305947810619</v>
      </c>
      <c r="K154">
        <f>'CUADRO 3 NOM'!U187</f>
        <v>0</v>
      </c>
      <c r="L154">
        <f>'CUADRO 3 NOM'!V187</f>
        <v>0</v>
      </c>
      <c r="M154">
        <f>'CUADRO 3 NOM'!W187</f>
        <v>0</v>
      </c>
      <c r="N154">
        <f>'CUADRO 3 NOM'!X187</f>
        <v>4.0730985139132025</v>
      </c>
      <c r="O154">
        <f>'CUADRO 3 NOM'!Y187</f>
        <v>4.0730985139132025</v>
      </c>
      <c r="P154">
        <f>'CUADRO 3 NOM'!Z187</f>
        <v>262.26435315936874</v>
      </c>
      <c r="Q154">
        <f>'CUADRO 3 NOM'!AA187</f>
        <v>0</v>
      </c>
    </row>
    <row r="155" spans="2:17" x14ac:dyDescent="0.3">
      <c r="B155" t="str">
        <f>'CUADRO 3 NOM'!L188</f>
        <v>Pinus engelmannii</v>
      </c>
      <c r="C155">
        <f>'CUADRO 3 NOM'!M188</f>
        <v>2.113904835931351</v>
      </c>
      <c r="D155">
        <f>'CUADRO 3 NOM'!N188</f>
        <v>136.11305558709881</v>
      </c>
      <c r="E155">
        <f>'CUADRO 3 NOM'!O188</f>
        <v>0.39662607251571136</v>
      </c>
      <c r="F155" s="34">
        <v>0.3</v>
      </c>
      <c r="G155">
        <f>'CUADRO 3 NOM'!Q188</f>
        <v>1.4797333851519456</v>
      </c>
      <c r="H155">
        <f>'CUADRO 3 NOM'!R188</f>
        <v>0.27763825076099791</v>
      </c>
      <c r="I155">
        <f>'CUADRO 3 NOM'!S188</f>
        <v>0.63417145077940529</v>
      </c>
      <c r="J155">
        <f>'CUADRO 3 NOM'!T188</f>
        <v>40.83391667612964</v>
      </c>
      <c r="K155">
        <f>'CUADRO 3 NOM'!U188</f>
        <v>0</v>
      </c>
      <c r="L155">
        <f>'CUADRO 3 NOM'!V188</f>
        <v>0</v>
      </c>
      <c r="M155">
        <f>'CUADRO 3 NOM'!W188</f>
        <v>0</v>
      </c>
      <c r="N155">
        <f>'CUADRO 3 NOM'!X188</f>
        <v>2.113904835931351</v>
      </c>
      <c r="O155">
        <f>'CUADRO 3 NOM'!Y188</f>
        <v>2.113904835931351</v>
      </c>
      <c r="P155">
        <f>'CUADRO 3 NOM'!Z188</f>
        <v>136.11305558709881</v>
      </c>
      <c r="Q155">
        <f>'CUADRO 3 NOM'!AA188</f>
        <v>0</v>
      </c>
    </row>
    <row r="156" spans="2:17" x14ac:dyDescent="0.3">
      <c r="B156" t="str">
        <f>'CUADRO 3 NOM'!L189</f>
        <v>Quercus fulva</v>
      </c>
      <c r="C156">
        <f>'CUADRO 3 NOM'!M189</f>
        <v>0.24737287708839059</v>
      </c>
      <c r="D156">
        <f>'CUADRO 3 NOM'!N189</f>
        <v>15.928190142503711</v>
      </c>
      <c r="E156">
        <f>'CUADRO 3 NOM'!O189</f>
        <v>0.13351768777756629</v>
      </c>
      <c r="F156" s="34">
        <v>0.3</v>
      </c>
      <c r="G156">
        <f>'CUADRO 3 NOM'!Q189</f>
        <v>0.17316101396187342</v>
      </c>
      <c r="H156">
        <f>'CUADRO 3 NOM'!R189</f>
        <v>9.3462381444296388E-2</v>
      </c>
      <c r="I156">
        <f>'CUADRO 3 NOM'!S189</f>
        <v>7.4211863126517175E-2</v>
      </c>
      <c r="J156">
        <f>'CUADRO 3 NOM'!T189</f>
        <v>4.7784570427511133</v>
      </c>
      <c r="K156">
        <f>'CUADRO 3 NOM'!U189</f>
        <v>0</v>
      </c>
      <c r="L156">
        <f>'CUADRO 3 NOM'!V189</f>
        <v>0</v>
      </c>
      <c r="M156">
        <f>'CUADRO 3 NOM'!W189</f>
        <v>0</v>
      </c>
      <c r="N156">
        <f>'CUADRO 3 NOM'!X189</f>
        <v>0.24737287708839059</v>
      </c>
      <c r="O156">
        <f>'CUADRO 3 NOM'!Y189</f>
        <v>0.24737287708839059</v>
      </c>
      <c r="P156">
        <f>'CUADRO 3 NOM'!Z189</f>
        <v>15.928190142503711</v>
      </c>
      <c r="Q156">
        <f>'CUADRO 3 NOM'!AA189</f>
        <v>0</v>
      </c>
    </row>
    <row r="157" spans="2:17" x14ac:dyDescent="0.3">
      <c r="B157" t="str">
        <f>'CUADRO 3 NOM'!L190</f>
        <v>Quercus rugosa</v>
      </c>
      <c r="C157">
        <f>'CUADRO 3 NOM'!M190</f>
        <v>17.417317987845667</v>
      </c>
      <c r="D157">
        <f>'CUADRO 3 NOM'!N190</f>
        <v>1121.4905851773178</v>
      </c>
      <c r="E157">
        <f>'CUADRO 3 NOM'!O190</f>
        <v>6.330309196983432</v>
      </c>
      <c r="F157" s="34">
        <v>0.3</v>
      </c>
      <c r="G157">
        <f>'CUADRO 3 NOM'!Q190</f>
        <v>12.192122591491966</v>
      </c>
      <c r="H157">
        <f>'CUADRO 3 NOM'!R190</f>
        <v>4.431216437888402</v>
      </c>
      <c r="I157">
        <f>'CUADRO 3 NOM'!S190</f>
        <v>5.2251953963537003</v>
      </c>
      <c r="J157">
        <f>'CUADRO 3 NOM'!T190</f>
        <v>336.44717555319539</v>
      </c>
      <c r="K157">
        <f>'CUADRO 3 NOM'!U190</f>
        <v>0</v>
      </c>
      <c r="L157">
        <f>'CUADRO 3 NOM'!V190</f>
        <v>9.1701185575633382</v>
      </c>
      <c r="M157">
        <f>'CUADRO 3 NOM'!W190</f>
        <v>0</v>
      </c>
      <c r="N157">
        <f>'CUADRO 3 NOM'!X190</f>
        <v>8.247199430282329</v>
      </c>
      <c r="O157">
        <f>'CUADRO 3 NOM'!Y190</f>
        <v>17.417317987845667</v>
      </c>
      <c r="P157">
        <f>'CUADRO 3 NOM'!Z190</f>
        <v>1121.4905851773178</v>
      </c>
      <c r="Q157">
        <f>'CUADRO 3 NOM'!AA190</f>
        <v>0</v>
      </c>
    </row>
    <row r="158" spans="2:17" x14ac:dyDescent="0.3">
      <c r="B158" t="str">
        <f>'CUADRO 3 NOM'!L192</f>
        <v>Juniperus sp</v>
      </c>
      <c r="C158">
        <f>'CUADRO 3 NOM'!M192</f>
        <v>7.2756728555409017E-2</v>
      </c>
      <c r="D158">
        <f>'CUADRO 3 NOM'!N192</f>
        <v>0.34547812262923278</v>
      </c>
      <c r="E158">
        <f>'CUADRO 3 NOM'!O192</f>
        <v>3.9269908169872414E-2</v>
      </c>
      <c r="F158" s="34">
        <v>0.3</v>
      </c>
      <c r="G158">
        <f>'CUADRO 3 NOM'!Q192</f>
        <v>5.0929709988786306E-2</v>
      </c>
      <c r="H158">
        <f>'CUADRO 3 NOM'!R192</f>
        <v>2.7488935718910687E-2</v>
      </c>
      <c r="I158">
        <f>'CUADRO 3 NOM'!S192</f>
        <v>2.1827018566622704E-2</v>
      </c>
      <c r="J158">
        <f>'CUADRO 3 NOM'!T192</f>
        <v>0.10364343678876982</v>
      </c>
      <c r="K158">
        <f>'CUADRO 3 NOM'!U192</f>
        <v>0</v>
      </c>
      <c r="L158">
        <f>'CUADRO 3 NOM'!V192</f>
        <v>0</v>
      </c>
      <c r="M158">
        <f>'CUADRO 3 NOM'!W192</f>
        <v>0</v>
      </c>
      <c r="N158">
        <f>'CUADRO 3 NOM'!X192</f>
        <v>7.2756728555409017E-2</v>
      </c>
      <c r="O158">
        <f>'CUADRO 3 NOM'!Y192</f>
        <v>7.2756728555409017E-2</v>
      </c>
      <c r="P158">
        <f>'CUADRO 3 NOM'!Z192</f>
        <v>0.34547812262923278</v>
      </c>
      <c r="Q158">
        <f>'CUADRO 3 NOM'!AA192</f>
        <v>0</v>
      </c>
    </row>
    <row r="159" spans="2:17" x14ac:dyDescent="0.3">
      <c r="B159" t="str">
        <f>'CUADRO 3 NOM'!L193</f>
        <v>Pinus cembroides</v>
      </c>
      <c r="C159">
        <f>'CUADRO 3 NOM'!M193</f>
        <v>1.1306081918074293</v>
      </c>
      <c r="D159">
        <f>'CUADRO 3 NOM'!N193</f>
        <v>5.3685810685865896</v>
      </c>
      <c r="E159">
        <f>'CUADRO 3 NOM'!O193</f>
        <v>0.35342917352885173</v>
      </c>
      <c r="F159" s="34">
        <v>0.3</v>
      </c>
      <c r="G159">
        <f>'CUADRO 3 NOM'!Q193</f>
        <v>0.79142573426520046</v>
      </c>
      <c r="H159">
        <f>'CUADRO 3 NOM'!R193</f>
        <v>0.2474004214701962</v>
      </c>
      <c r="I159">
        <f>'CUADRO 3 NOM'!S193</f>
        <v>0.33918245754222881</v>
      </c>
      <c r="J159">
        <f>'CUADRO 3 NOM'!T193</f>
        <v>1.6105743205759768</v>
      </c>
      <c r="K159">
        <f>'CUADRO 3 NOM'!U193</f>
        <v>0</v>
      </c>
      <c r="L159">
        <f>'CUADRO 3 NOM'!V193</f>
        <v>0</v>
      </c>
      <c r="M159">
        <f>'CUADRO 3 NOM'!W193</f>
        <v>0</v>
      </c>
      <c r="N159">
        <f>'CUADRO 3 NOM'!X193</f>
        <v>1.1306081918074293</v>
      </c>
      <c r="O159">
        <f>'CUADRO 3 NOM'!Y193</f>
        <v>1.1306081918074293</v>
      </c>
      <c r="P159">
        <f>'CUADRO 3 NOM'!Z193</f>
        <v>5.3685810685865896</v>
      </c>
      <c r="Q159">
        <f>'CUADRO 3 NOM'!AA193</f>
        <v>0</v>
      </c>
    </row>
    <row r="160" spans="2:17" x14ac:dyDescent="0.3">
      <c r="B160" t="str">
        <f>'CUADRO 3 NOM'!L194</f>
        <v>Pinus engelmannii</v>
      </c>
      <c r="C160">
        <f>'CUADRO 3 NOM'!M194</f>
        <v>3.7876668722268692</v>
      </c>
      <c r="D160">
        <f>'CUADRO 3 NOM'!N194</f>
        <v>17.985361163748937</v>
      </c>
      <c r="E160">
        <f>'CUADRO 3 NOM'!O194</f>
        <v>0.66758843888783093</v>
      </c>
      <c r="F160" s="34">
        <v>0.3</v>
      </c>
      <c r="G160">
        <f>'CUADRO 3 NOM'!Q194</f>
        <v>2.6513668105588084</v>
      </c>
      <c r="H160">
        <f>'CUADRO 3 NOM'!R194</f>
        <v>0.46731190722148164</v>
      </c>
      <c r="I160">
        <f>'CUADRO 3 NOM'!S194</f>
        <v>1.1363000616680607</v>
      </c>
      <c r="J160">
        <f>'CUADRO 3 NOM'!T194</f>
        <v>5.3956083491246813</v>
      </c>
      <c r="K160">
        <f>'CUADRO 3 NOM'!U194</f>
        <v>0</v>
      </c>
      <c r="L160">
        <f>'CUADRO 3 NOM'!V194</f>
        <v>0</v>
      </c>
      <c r="M160">
        <f>'CUADRO 3 NOM'!W194</f>
        <v>0</v>
      </c>
      <c r="N160">
        <f>'CUADRO 3 NOM'!X194</f>
        <v>3.7876668722268692</v>
      </c>
      <c r="O160">
        <f>'CUADRO 3 NOM'!Y194</f>
        <v>3.7876668722268692</v>
      </c>
      <c r="P160">
        <f>'CUADRO 3 NOM'!Z194</f>
        <v>17.985361163748937</v>
      </c>
      <c r="Q160">
        <f>'CUADRO 3 NOM'!AA194</f>
        <v>0</v>
      </c>
    </row>
    <row r="161" spans="2:17" x14ac:dyDescent="0.3">
      <c r="B161" t="str">
        <f>'CUADRO 3 NOM'!L195</f>
        <v>Quercus fulva</v>
      </c>
      <c r="C161">
        <f>'CUADRO 3 NOM'!M195</f>
        <v>0.14551345711081803</v>
      </c>
      <c r="D161">
        <f>'CUADRO 3 NOM'!N195</f>
        <v>0.69095624525846555</v>
      </c>
      <c r="E161">
        <f>'CUADRO 3 NOM'!O195</f>
        <v>7.8539816339744828E-2</v>
      </c>
      <c r="F161" s="34">
        <v>0.3</v>
      </c>
      <c r="G161">
        <f>'CUADRO 3 NOM'!Q195</f>
        <v>0.10185941997757261</v>
      </c>
      <c r="H161">
        <f>'CUADRO 3 NOM'!R195</f>
        <v>5.4977871437821374E-2</v>
      </c>
      <c r="I161">
        <f>'CUADRO 3 NOM'!S195</f>
        <v>4.3654037133245407E-2</v>
      </c>
      <c r="J161">
        <f>'CUADRO 3 NOM'!T195</f>
        <v>0.20728687357753964</v>
      </c>
      <c r="K161">
        <f>'CUADRO 3 NOM'!U195</f>
        <v>0</v>
      </c>
      <c r="L161">
        <f>'CUADRO 3 NOM'!V195</f>
        <v>0</v>
      </c>
      <c r="M161">
        <f>'CUADRO 3 NOM'!W195</f>
        <v>0</v>
      </c>
      <c r="N161">
        <f>'CUADRO 3 NOM'!X195</f>
        <v>0.14551345711081803</v>
      </c>
      <c r="O161">
        <f>'CUADRO 3 NOM'!Y195</f>
        <v>0.14551345711081803</v>
      </c>
      <c r="P161">
        <f>'CUADRO 3 NOM'!Z195</f>
        <v>0.69095624525846555</v>
      </c>
      <c r="Q161">
        <f>'CUADRO 3 NOM'!AA195</f>
        <v>0</v>
      </c>
    </row>
    <row r="162" spans="2:17" x14ac:dyDescent="0.3">
      <c r="B162" t="str">
        <f>'CUADRO 3 NOM'!L196</f>
        <v>Quercus rugosa</v>
      </c>
      <c r="C162">
        <f>'CUADRO 3 NOM'!M196</f>
        <v>9.250846806745308</v>
      </c>
      <c r="D162">
        <f>'CUADRO 3 NOM'!N196</f>
        <v>43.926730227996231</v>
      </c>
      <c r="E162">
        <f>'CUADRO 3 NOM'!O196</f>
        <v>3.1219576995048581</v>
      </c>
      <c r="F162" s="34">
        <v>0.3</v>
      </c>
      <c r="G162">
        <f>'CUADRO 3 NOM'!Q196</f>
        <v>6.4755927647217151</v>
      </c>
      <c r="H162">
        <f>'CUADRO 3 NOM'!R196</f>
        <v>2.1853703896534005</v>
      </c>
      <c r="I162">
        <f>'CUADRO 3 NOM'!S196</f>
        <v>2.7752540420235925</v>
      </c>
      <c r="J162">
        <f>'CUADRO 3 NOM'!T196</f>
        <v>13.17801906839887</v>
      </c>
      <c r="K162">
        <f>'CUADRO 3 NOM'!U196</f>
        <v>0</v>
      </c>
      <c r="L162">
        <f>'CUADRO 3 NOM'!V196</f>
        <v>3.42070744267073</v>
      </c>
      <c r="M162">
        <f>'CUADRO 3 NOM'!W196</f>
        <v>0</v>
      </c>
      <c r="N162">
        <f>'CUADRO 3 NOM'!X196</f>
        <v>5.8301393640745776</v>
      </c>
      <c r="O162">
        <f>'CUADRO 3 NOM'!Y196</f>
        <v>9.250846806745308</v>
      </c>
      <c r="P162">
        <f>'CUADRO 3 NOM'!Z196</f>
        <v>43.926730227996231</v>
      </c>
      <c r="Q162">
        <f>'CUADRO 3 NOM'!AA196</f>
        <v>0</v>
      </c>
    </row>
    <row r="163" spans="2:17" x14ac:dyDescent="0.3">
      <c r="B163" t="str">
        <f>'CUADRO 3 NOM'!L198</f>
        <v>Juniperus sp</v>
      </c>
      <c r="C163">
        <f>'CUADRO 3 NOM'!M198</f>
        <v>1.3434424809875125</v>
      </c>
      <c r="D163">
        <f>'CUADRO 3 NOM'!N198</f>
        <v>2.5747370705471497</v>
      </c>
      <c r="E163">
        <f>'CUADRO 3 NOM'!O198</f>
        <v>0.45160394395353282</v>
      </c>
      <c r="F163" s="34">
        <v>0.3</v>
      </c>
      <c r="G163">
        <f>'CUADRO 3 NOM'!Q198</f>
        <v>0.94040973669125871</v>
      </c>
      <c r="H163">
        <f>'CUADRO 3 NOM'!R198</f>
        <v>0.31612276076747298</v>
      </c>
      <c r="I163">
        <f>'CUADRO 3 NOM'!S198</f>
        <v>0.40303274429625374</v>
      </c>
      <c r="J163">
        <f>'CUADRO 3 NOM'!T198</f>
        <v>0.77242112116414485</v>
      </c>
      <c r="K163">
        <f>'CUADRO 3 NOM'!U198</f>
        <v>0</v>
      </c>
      <c r="L163">
        <f>'CUADRO 3 NOM'!V198</f>
        <v>0</v>
      </c>
      <c r="M163">
        <f>'CUADRO 3 NOM'!W198</f>
        <v>0</v>
      </c>
      <c r="N163">
        <f>'CUADRO 3 NOM'!X198</f>
        <v>1.3434424809875125</v>
      </c>
      <c r="O163">
        <f>'CUADRO 3 NOM'!Y198</f>
        <v>1.3434424809875125</v>
      </c>
      <c r="P163">
        <f>'CUADRO 3 NOM'!Z198</f>
        <v>2.5747370705471497</v>
      </c>
      <c r="Q163">
        <f>'CUADRO 3 NOM'!AA198</f>
        <v>0</v>
      </c>
    </row>
    <row r="164" spans="2:17" x14ac:dyDescent="0.3">
      <c r="B164" t="str">
        <f>'CUADRO 3 NOM'!L199</f>
        <v>Pinus cembroides</v>
      </c>
      <c r="C164">
        <f>'CUADRO 3 NOM'!M199</f>
        <v>4.7271186827483254</v>
      </c>
      <c r="D164">
        <f>'CUADRO 3 NOM'!N199</f>
        <v>9.0596269520981867</v>
      </c>
      <c r="E164">
        <f>'CUADRO 3 NOM'!O199</f>
        <v>1.5315264186250244</v>
      </c>
      <c r="F164" s="34">
        <v>0.3</v>
      </c>
      <c r="G164">
        <f>'CUADRO 3 NOM'!Q199</f>
        <v>3.3089830779238274</v>
      </c>
      <c r="H164">
        <f>'CUADRO 3 NOM'!R199</f>
        <v>1.0720684930375171</v>
      </c>
      <c r="I164">
        <f>'CUADRO 3 NOM'!S199</f>
        <v>1.4181356048244975</v>
      </c>
      <c r="J164">
        <f>'CUADRO 3 NOM'!T199</f>
        <v>2.7178880856294558</v>
      </c>
      <c r="K164">
        <f>'CUADRO 3 NOM'!U199</f>
        <v>0</v>
      </c>
      <c r="L164">
        <f>'CUADRO 3 NOM'!V199</f>
        <v>0</v>
      </c>
      <c r="M164">
        <f>'CUADRO 3 NOM'!W199</f>
        <v>0</v>
      </c>
      <c r="N164">
        <f>'CUADRO 3 NOM'!X199</f>
        <v>4.7271186827483254</v>
      </c>
      <c r="O164">
        <f>'CUADRO 3 NOM'!Y199</f>
        <v>4.7271186827483254</v>
      </c>
      <c r="P164">
        <f>'CUADRO 3 NOM'!Z199</f>
        <v>9.0596269520981867</v>
      </c>
      <c r="Q164">
        <f>'CUADRO 3 NOM'!AA199</f>
        <v>0</v>
      </c>
    </row>
    <row r="165" spans="2:17" x14ac:dyDescent="0.3">
      <c r="B165" t="str">
        <f>'CUADRO 3 NOM'!L200</f>
        <v>Pinus engelmannii</v>
      </c>
      <c r="C165">
        <f>'CUADRO 3 NOM'!M200</f>
        <v>5.7219710454995294</v>
      </c>
      <c r="D165">
        <f>'CUADRO 3 NOM'!N200</f>
        <v>10.966283392062849</v>
      </c>
      <c r="E165">
        <f>'CUADRO 3 NOM'!O200</f>
        <v>0.80503311748238437</v>
      </c>
      <c r="F165" s="34">
        <v>0.3</v>
      </c>
      <c r="G165">
        <f>'CUADRO 3 NOM'!Q200</f>
        <v>4.0053797318496702</v>
      </c>
      <c r="H165">
        <f>'CUADRO 3 NOM'!R200</f>
        <v>0.56352318223766906</v>
      </c>
      <c r="I165">
        <f>'CUADRO 3 NOM'!S200</f>
        <v>1.7165913136498587</v>
      </c>
      <c r="J165">
        <f>'CUADRO 3 NOM'!T200</f>
        <v>3.2898850176188548</v>
      </c>
      <c r="K165">
        <f>'CUADRO 3 NOM'!U200</f>
        <v>0</v>
      </c>
      <c r="L165">
        <f>'CUADRO 3 NOM'!V200</f>
        <v>0</v>
      </c>
      <c r="M165">
        <f>'CUADRO 3 NOM'!W200</f>
        <v>0</v>
      </c>
      <c r="N165">
        <f>'CUADRO 3 NOM'!X200</f>
        <v>5.7219710454995294</v>
      </c>
      <c r="O165">
        <f>'CUADRO 3 NOM'!Y200</f>
        <v>5.7219710454995294</v>
      </c>
      <c r="P165">
        <f>'CUADRO 3 NOM'!Z200</f>
        <v>10.966283392062849</v>
      </c>
      <c r="Q165">
        <f>'CUADRO 3 NOM'!AA200</f>
        <v>0</v>
      </c>
    </row>
    <row r="166" spans="2:17" x14ac:dyDescent="0.3">
      <c r="B166" t="str">
        <f>'CUADRO 3 NOM'!L201</f>
        <v>Quercus fulva</v>
      </c>
      <c r="C166">
        <f>'CUADRO 3 NOM'!M201</f>
        <v>0.25464854994393149</v>
      </c>
      <c r="D166">
        <f>'CUADRO 3 NOM'!N201</f>
        <v>0.48803954823564349</v>
      </c>
      <c r="E166">
        <f>'CUADRO 3 NOM'!O201</f>
        <v>0.13744467859455342</v>
      </c>
      <c r="F166" s="34">
        <v>0.3</v>
      </c>
      <c r="G166">
        <f>'CUADRO 3 NOM'!Q201</f>
        <v>0.17825398496075204</v>
      </c>
      <c r="H166">
        <f>'CUADRO 3 NOM'!R201</f>
        <v>9.6211275016187384E-2</v>
      </c>
      <c r="I166">
        <f>'CUADRO 3 NOM'!S201</f>
        <v>7.6394564983179439E-2</v>
      </c>
      <c r="J166">
        <f>'CUADRO 3 NOM'!T201</f>
        <v>0.14641186447069302</v>
      </c>
      <c r="K166">
        <f>'CUADRO 3 NOM'!U201</f>
        <v>0</v>
      </c>
      <c r="L166">
        <f>'CUADRO 3 NOM'!V201</f>
        <v>0</v>
      </c>
      <c r="M166">
        <f>'CUADRO 3 NOM'!W201</f>
        <v>0</v>
      </c>
      <c r="N166">
        <f>'CUADRO 3 NOM'!X201</f>
        <v>0.25464854994393149</v>
      </c>
      <c r="O166">
        <f>'CUADRO 3 NOM'!Y201</f>
        <v>0.25464854994393149</v>
      </c>
      <c r="P166">
        <f>'CUADRO 3 NOM'!Z201</f>
        <v>0.48803954823564349</v>
      </c>
      <c r="Q166">
        <f>'CUADRO 3 NOM'!AA201</f>
        <v>0</v>
      </c>
    </row>
    <row r="167" spans="2:17" x14ac:dyDescent="0.3">
      <c r="B167" t="str">
        <f>'CUADRO 3 NOM'!L202</f>
        <v>Quercus rugosa</v>
      </c>
      <c r="C167">
        <f>'CUADRO 3 NOM'!M202</f>
        <v>15.24223279695609</v>
      </c>
      <c r="D167">
        <f>'CUADRO 3 NOM'!N202</f>
        <v>29.212074484487882</v>
      </c>
      <c r="E167">
        <f>'CUADRO 3 NOM'!O202</f>
        <v>5.1639929243382214</v>
      </c>
      <c r="F167" s="34">
        <v>0.3</v>
      </c>
      <c r="G167">
        <f>'CUADRO 3 NOM'!Q202</f>
        <v>10.669562957869262</v>
      </c>
      <c r="H167">
        <f>'CUADRO 3 NOM'!R202</f>
        <v>3.6147950470367549</v>
      </c>
      <c r="I167">
        <f>'CUADRO 3 NOM'!S202</f>
        <v>4.572669839086827</v>
      </c>
      <c r="J167">
        <f>'CUADRO 3 NOM'!T202</f>
        <v>8.7636223453463646</v>
      </c>
      <c r="K167">
        <f>'CUADRO 3 NOM'!U202</f>
        <v>0</v>
      </c>
      <c r="L167">
        <f>'CUADRO 3 NOM'!V202</f>
        <v>4.9008284918232263</v>
      </c>
      <c r="M167">
        <f>'CUADRO 3 NOM'!W202</f>
        <v>0</v>
      </c>
      <c r="N167">
        <f>'CUADRO 3 NOM'!X202</f>
        <v>10.341404305132864</v>
      </c>
      <c r="O167">
        <f>'CUADRO 3 NOM'!Y202</f>
        <v>15.24223279695609</v>
      </c>
      <c r="P167">
        <f>'CUADRO 3 NOM'!Z202</f>
        <v>29.212074484487882</v>
      </c>
      <c r="Q167">
        <f>'CUADRO 3 NOM'!AA202</f>
        <v>0</v>
      </c>
    </row>
    <row r="168" spans="2:17" x14ac:dyDescent="0.3">
      <c r="B168" t="str">
        <f>'CUADRO 3 NOM'!L204</f>
        <v>Juniperus sp</v>
      </c>
      <c r="C168">
        <f>'CUADRO 3 NOM'!M204</f>
        <v>1.1565925179447811</v>
      </c>
      <c r="D168">
        <f>'CUADRO 3 NOM'!N204</f>
        <v>13.255169032644293</v>
      </c>
      <c r="E168">
        <f>'CUADRO 3 NOM'!O204</f>
        <v>0.37306412761378788</v>
      </c>
      <c r="F168" s="34">
        <v>0.3</v>
      </c>
      <c r="G168">
        <f>'CUADRO 3 NOM'!Q204</f>
        <v>0.80961476256134679</v>
      </c>
      <c r="H168">
        <f>'CUADRO 3 NOM'!R204</f>
        <v>0.26114488932965152</v>
      </c>
      <c r="I168">
        <f>'CUADRO 3 NOM'!S204</f>
        <v>0.34697775538343434</v>
      </c>
      <c r="J168">
        <f>'CUADRO 3 NOM'!T204</f>
        <v>3.9765507097932877</v>
      </c>
      <c r="K168">
        <f>'CUADRO 3 NOM'!U204</f>
        <v>0</v>
      </c>
      <c r="L168">
        <f>'CUADRO 3 NOM'!V204</f>
        <v>0</v>
      </c>
      <c r="M168">
        <f>'CUADRO 3 NOM'!W204</f>
        <v>0</v>
      </c>
      <c r="N168">
        <f>'CUADRO 3 NOM'!X204</f>
        <v>1.1565925179447811</v>
      </c>
      <c r="O168">
        <f>'CUADRO 3 NOM'!Y204</f>
        <v>1.1565925179447811</v>
      </c>
      <c r="P168">
        <f>'CUADRO 3 NOM'!Z204</f>
        <v>13.255169032644293</v>
      </c>
      <c r="Q168">
        <f>'CUADRO 3 NOM'!AA204</f>
        <v>0</v>
      </c>
    </row>
    <row r="169" spans="2:17" x14ac:dyDescent="0.3">
      <c r="B169" t="str">
        <f>'CUADRO 3 NOM'!L205</f>
        <v>Pinus cembroides</v>
      </c>
      <c r="C169">
        <f>'CUADRO 3 NOM'!M205</f>
        <v>1.9774276232527599</v>
      </c>
      <c r="D169">
        <f>'CUADRO 3 NOM'!N205</f>
        <v>22.662378486255069</v>
      </c>
      <c r="E169">
        <f>'CUADRO 3 NOM'!O205</f>
        <v>0.72649330114263955</v>
      </c>
      <c r="F169" s="34">
        <v>0.3</v>
      </c>
      <c r="G169">
        <f>'CUADRO 3 NOM'!Q205</f>
        <v>1.3841993362769318</v>
      </c>
      <c r="H169">
        <f>'CUADRO 3 NOM'!R205</f>
        <v>0.50854531079984766</v>
      </c>
      <c r="I169">
        <f>'CUADRO 3 NOM'!S205</f>
        <v>0.59322828697582797</v>
      </c>
      <c r="J169">
        <f>'CUADRO 3 NOM'!T205</f>
        <v>6.7987135458765202</v>
      </c>
      <c r="K169">
        <f>'CUADRO 3 NOM'!U205</f>
        <v>0</v>
      </c>
      <c r="L169">
        <f>'CUADRO 3 NOM'!V205</f>
        <v>0</v>
      </c>
      <c r="M169">
        <f>'CUADRO 3 NOM'!W205</f>
        <v>0</v>
      </c>
      <c r="N169">
        <f>'CUADRO 3 NOM'!X205</f>
        <v>1.9774276232527599</v>
      </c>
      <c r="O169">
        <f>'CUADRO 3 NOM'!Y205</f>
        <v>1.9774276232527599</v>
      </c>
      <c r="P169">
        <f>'CUADRO 3 NOM'!Z205</f>
        <v>22.662378486255069</v>
      </c>
      <c r="Q169">
        <f>'CUADRO 3 NOM'!AA205</f>
        <v>0</v>
      </c>
    </row>
    <row r="170" spans="2:17" x14ac:dyDescent="0.3">
      <c r="B170" t="str">
        <f>'CUADRO 3 NOM'!L206</f>
        <v>Pinus engelmannii</v>
      </c>
      <c r="C170">
        <f>'CUADRO 3 NOM'!M206</f>
        <v>2.3523116767020071</v>
      </c>
      <c r="D170">
        <f>'CUADRO 3 NOM'!N206</f>
        <v>26.958750301752037</v>
      </c>
      <c r="E170">
        <f>'CUADRO 3 NOM'!O206</f>
        <v>0.41233403578366035</v>
      </c>
      <c r="F170" s="34">
        <v>0.3</v>
      </c>
      <c r="G170">
        <f>'CUADRO 3 NOM'!Q206</f>
        <v>1.646618173691405</v>
      </c>
      <c r="H170">
        <f>'CUADRO 3 NOM'!R206</f>
        <v>0.28863382504856222</v>
      </c>
      <c r="I170">
        <f>'CUADRO 3 NOM'!S206</f>
        <v>0.70569350301060207</v>
      </c>
      <c r="J170">
        <f>'CUADRO 3 NOM'!T206</f>
        <v>8.0876250905256111</v>
      </c>
      <c r="K170">
        <f>'CUADRO 3 NOM'!U206</f>
        <v>0</v>
      </c>
      <c r="L170">
        <f>'CUADRO 3 NOM'!V206</f>
        <v>0</v>
      </c>
      <c r="M170">
        <f>'CUADRO 3 NOM'!W206</f>
        <v>0</v>
      </c>
      <c r="N170">
        <f>'CUADRO 3 NOM'!X206</f>
        <v>2.3523116767020071</v>
      </c>
      <c r="O170">
        <f>'CUADRO 3 NOM'!Y206</f>
        <v>2.3523116767020071</v>
      </c>
      <c r="P170">
        <f>'CUADRO 3 NOM'!Z206</f>
        <v>26.958750301752037</v>
      </c>
      <c r="Q170">
        <f>'CUADRO 3 NOM'!AA206</f>
        <v>0</v>
      </c>
    </row>
    <row r="171" spans="2:17" x14ac:dyDescent="0.3">
      <c r="B171" t="str">
        <f>'CUADRO 3 NOM'!L207</f>
        <v>Quercus fulva</v>
      </c>
      <c r="C171">
        <f>'CUADRO 3 NOM'!M207</f>
        <v>0.10913509283311353</v>
      </c>
      <c r="D171">
        <f>'CUADRO 3 NOM'!N207</f>
        <v>1.2507465511421467</v>
      </c>
      <c r="E171">
        <f>'CUADRO 3 NOM'!O207</f>
        <v>5.8904862254808621E-2</v>
      </c>
      <c r="F171" s="34">
        <v>0.3</v>
      </c>
      <c r="G171">
        <f>'CUADRO 3 NOM'!Q207</f>
        <v>7.6394564983179467E-2</v>
      </c>
      <c r="H171">
        <f>'CUADRO 3 NOM'!R207</f>
        <v>4.123340357836603E-2</v>
      </c>
      <c r="I171">
        <f>'CUADRO 3 NOM'!S207</f>
        <v>3.2740527849934059E-2</v>
      </c>
      <c r="J171">
        <f>'CUADRO 3 NOM'!T207</f>
        <v>0.37522396534264402</v>
      </c>
      <c r="K171">
        <f>'CUADRO 3 NOM'!U207</f>
        <v>0</v>
      </c>
      <c r="L171">
        <f>'CUADRO 3 NOM'!V207</f>
        <v>0</v>
      </c>
      <c r="M171">
        <f>'CUADRO 3 NOM'!W207</f>
        <v>0</v>
      </c>
      <c r="N171">
        <f>'CUADRO 3 NOM'!X207</f>
        <v>0.10913509283311353</v>
      </c>
      <c r="O171">
        <f>'CUADRO 3 NOM'!Y207</f>
        <v>0.10913509283311353</v>
      </c>
      <c r="P171">
        <f>'CUADRO 3 NOM'!Z207</f>
        <v>1.2507465511421467</v>
      </c>
      <c r="Q171">
        <f>'CUADRO 3 NOM'!AA207</f>
        <v>0</v>
      </c>
    </row>
    <row r="172" spans="2:17" x14ac:dyDescent="0.3">
      <c r="B172" t="str">
        <f>'CUADRO 3 NOM'!L208</f>
        <v>Quercus rugosa</v>
      </c>
      <c r="C172">
        <f>'CUADRO 3 NOM'!M208</f>
        <v>9.3205982279757134</v>
      </c>
      <c r="D172">
        <f>'CUADRO 3 NOM'!N208</f>
        <v>106.81904221265364</v>
      </c>
      <c r="E172">
        <f>'CUADRO 3 NOM'!O208</f>
        <v>3.2004975158446025</v>
      </c>
      <c r="F172" s="34">
        <v>0.3</v>
      </c>
      <c r="G172">
        <f>'CUADRO 3 NOM'!Q208</f>
        <v>6.524418759582999</v>
      </c>
      <c r="H172">
        <f>'CUADRO 3 NOM'!R208</f>
        <v>2.2403482610912215</v>
      </c>
      <c r="I172">
        <f>'CUADRO 3 NOM'!S208</f>
        <v>2.7961794683927139</v>
      </c>
      <c r="J172">
        <f>'CUADRO 3 NOM'!T208</f>
        <v>32.045712663796095</v>
      </c>
      <c r="K172">
        <f>'CUADRO 3 NOM'!U208</f>
        <v>0</v>
      </c>
      <c r="L172">
        <f>'CUADRO 3 NOM'!V208</f>
        <v>4.9008284918232281</v>
      </c>
      <c r="M172">
        <f>'CUADRO 3 NOM'!W208</f>
        <v>0</v>
      </c>
      <c r="N172">
        <f>'CUADRO 3 NOM'!X208</f>
        <v>4.4197697361524853</v>
      </c>
      <c r="O172">
        <f>'CUADRO 3 NOM'!Y208</f>
        <v>9.3205982279757134</v>
      </c>
      <c r="P172">
        <f>'CUADRO 3 NOM'!Z208</f>
        <v>106.81904221265364</v>
      </c>
      <c r="Q172">
        <f>'CUADRO 3 NOM'!AA208</f>
        <v>0</v>
      </c>
    </row>
    <row r="173" spans="2:17" x14ac:dyDescent="0.3">
      <c r="B173" t="str">
        <f>'CUADRO 3 NOM'!L210</f>
        <v>Juniperus sp</v>
      </c>
      <c r="C173">
        <f>'CUADRO 3 NOM'!M210</f>
        <v>1.2706857524321031</v>
      </c>
      <c r="D173">
        <f>'CUADRO 3 NOM'!N210</f>
        <v>9.2340492198947981</v>
      </c>
      <c r="E173">
        <f>'CUADRO 3 NOM'!O210</f>
        <v>0.4123340357836604</v>
      </c>
      <c r="F173" s="34">
        <v>0.3</v>
      </c>
      <c r="G173">
        <f>'CUADRO 3 NOM'!Q210</f>
        <v>0.88948002670247217</v>
      </c>
      <c r="H173">
        <f>'CUADRO 3 NOM'!R210</f>
        <v>0.28863382504856228</v>
      </c>
      <c r="I173">
        <f>'CUADRO 3 NOM'!S210</f>
        <v>0.38120572572963091</v>
      </c>
      <c r="J173">
        <f>'CUADRO 3 NOM'!T210</f>
        <v>2.7702147659684391</v>
      </c>
      <c r="K173">
        <f>'CUADRO 3 NOM'!U210</f>
        <v>0</v>
      </c>
      <c r="L173">
        <f>'CUADRO 3 NOM'!V210</f>
        <v>0</v>
      </c>
      <c r="M173">
        <f>'CUADRO 3 NOM'!W210</f>
        <v>0</v>
      </c>
      <c r="N173">
        <f>'CUADRO 3 NOM'!X210</f>
        <v>1.2706857524321031</v>
      </c>
      <c r="O173">
        <f>'CUADRO 3 NOM'!Y210</f>
        <v>1.2706857524321031</v>
      </c>
      <c r="P173">
        <f>'CUADRO 3 NOM'!Z210</f>
        <v>9.2340492198947981</v>
      </c>
      <c r="Q173">
        <f>'CUADRO 3 NOM'!AA210</f>
        <v>0</v>
      </c>
    </row>
    <row r="174" spans="2:17" x14ac:dyDescent="0.3">
      <c r="B174" t="str">
        <f>'CUADRO 3 NOM'!L211</f>
        <v>Pinus cembroides</v>
      </c>
      <c r="C174">
        <f>'CUADRO 3 NOM'!M211</f>
        <v>0.74481228348814021</v>
      </c>
      <c r="D174">
        <f>'CUADRO 3 NOM'!N211</f>
        <v>5.4125367126749291</v>
      </c>
      <c r="E174">
        <f>'CUADRO 3 NOM'!O211</f>
        <v>0.31415926535897931</v>
      </c>
      <c r="F174" s="34">
        <v>0.3</v>
      </c>
      <c r="G174">
        <f>'CUADRO 3 NOM'!Q211</f>
        <v>0.52136859844169814</v>
      </c>
      <c r="H174">
        <f>'CUADRO 3 NOM'!R211</f>
        <v>0.2199114857512855</v>
      </c>
      <c r="I174">
        <f>'CUADRO 3 NOM'!S211</f>
        <v>0.22344368504644205</v>
      </c>
      <c r="J174">
        <f>'CUADRO 3 NOM'!T211</f>
        <v>1.6237610138024785</v>
      </c>
      <c r="K174">
        <f>'CUADRO 3 NOM'!U211</f>
        <v>0</v>
      </c>
      <c r="L174">
        <f>'CUADRO 3 NOM'!V211</f>
        <v>0</v>
      </c>
      <c r="M174">
        <f>'CUADRO 3 NOM'!W211</f>
        <v>0</v>
      </c>
      <c r="N174">
        <f>'CUADRO 3 NOM'!X211</f>
        <v>0.74481228348814021</v>
      </c>
      <c r="O174">
        <f>'CUADRO 3 NOM'!Y211</f>
        <v>0.74481228348814021</v>
      </c>
      <c r="P174">
        <f>'CUADRO 3 NOM'!Z211</f>
        <v>5.4125367126749291</v>
      </c>
      <c r="Q174">
        <f>'CUADRO 3 NOM'!AA211</f>
        <v>0</v>
      </c>
    </row>
    <row r="175" spans="2:17" x14ac:dyDescent="0.3">
      <c r="B175" t="str">
        <f>'CUADRO 3 NOM'!L212</f>
        <v>Pinus engelmannii</v>
      </c>
      <c r="C175">
        <f>'CUADRO 3 NOM'!M212</f>
        <v>2.3523116767020071</v>
      </c>
      <c r="D175">
        <f>'CUADRO 3 NOM'!N212</f>
        <v>17.094204260671628</v>
      </c>
      <c r="E175">
        <f>'CUADRO 3 NOM'!O212</f>
        <v>0.41233403578366035</v>
      </c>
      <c r="F175" s="34">
        <v>0.3</v>
      </c>
      <c r="G175">
        <f>'CUADRO 3 NOM'!Q212</f>
        <v>1.646618173691405</v>
      </c>
      <c r="H175">
        <f>'CUADRO 3 NOM'!R212</f>
        <v>0.28863382504856222</v>
      </c>
      <c r="I175">
        <f>'CUADRO 3 NOM'!S212</f>
        <v>0.70569350301060207</v>
      </c>
      <c r="J175">
        <f>'CUADRO 3 NOM'!T212</f>
        <v>5.1282612782014887</v>
      </c>
      <c r="K175">
        <f>'CUADRO 3 NOM'!U212</f>
        <v>0</v>
      </c>
      <c r="L175">
        <f>'CUADRO 3 NOM'!V212</f>
        <v>0</v>
      </c>
      <c r="M175">
        <f>'CUADRO 3 NOM'!W212</f>
        <v>0</v>
      </c>
      <c r="N175">
        <f>'CUADRO 3 NOM'!X212</f>
        <v>2.3523116767020071</v>
      </c>
      <c r="O175">
        <f>'CUADRO 3 NOM'!Y212</f>
        <v>2.3523116767020071</v>
      </c>
      <c r="P175">
        <f>'CUADRO 3 NOM'!Z212</f>
        <v>17.094204260671628</v>
      </c>
      <c r="Q175">
        <f>'CUADRO 3 NOM'!AA212</f>
        <v>0</v>
      </c>
    </row>
    <row r="176" spans="2:17" x14ac:dyDescent="0.3">
      <c r="B176" t="str">
        <f>'CUADRO 3 NOM'!L213</f>
        <v>Quercus fulva</v>
      </c>
      <c r="C176">
        <f>'CUADRO 3 NOM'!M213</f>
        <v>0.14551345711081803</v>
      </c>
      <c r="D176">
        <f>'CUADRO 3 NOM'!N213</f>
        <v>1.0574435280686296</v>
      </c>
      <c r="E176">
        <f>'CUADRO 3 NOM'!O213</f>
        <v>7.8539816339744828E-2</v>
      </c>
      <c r="F176" s="34">
        <v>0.3</v>
      </c>
      <c r="G176">
        <f>'CUADRO 3 NOM'!Q213</f>
        <v>0.10185941997757261</v>
      </c>
      <c r="H176">
        <f>'CUADRO 3 NOM'!R213</f>
        <v>5.4977871437821374E-2</v>
      </c>
      <c r="I176">
        <f>'CUADRO 3 NOM'!S213</f>
        <v>4.3654037133245407E-2</v>
      </c>
      <c r="J176">
        <f>'CUADRO 3 NOM'!T213</f>
        <v>0.31723305842058885</v>
      </c>
      <c r="K176">
        <f>'CUADRO 3 NOM'!U213</f>
        <v>0</v>
      </c>
      <c r="L176">
        <f>'CUADRO 3 NOM'!V213</f>
        <v>0</v>
      </c>
      <c r="M176">
        <f>'CUADRO 3 NOM'!W213</f>
        <v>0</v>
      </c>
      <c r="N176">
        <f>'CUADRO 3 NOM'!X213</f>
        <v>0.14551345711081803</v>
      </c>
      <c r="O176">
        <f>'CUADRO 3 NOM'!Y213</f>
        <v>0.14551345711081803</v>
      </c>
      <c r="P176">
        <f>'CUADRO 3 NOM'!Z213</f>
        <v>1.0574435280686296</v>
      </c>
      <c r="Q176">
        <f>'CUADRO 3 NOM'!AA213</f>
        <v>0</v>
      </c>
    </row>
    <row r="177" spans="2:17" x14ac:dyDescent="0.3">
      <c r="B177" t="str">
        <f>'CUADRO 3 NOM'!L214</f>
        <v>Quercus rugosa</v>
      </c>
      <c r="C177">
        <f>'CUADRO 3 NOM'!M214</f>
        <v>8.8912040966116201</v>
      </c>
      <c r="D177">
        <f>'CUADRO 3 NOM'!N214</f>
        <v>64.612211237198807</v>
      </c>
      <c r="E177">
        <f>'CUADRO 3 NOM'!O214</f>
        <v>3.3575771485240913</v>
      </c>
      <c r="F177" s="34">
        <v>0.3</v>
      </c>
      <c r="G177">
        <f>'CUADRO 3 NOM'!Q214</f>
        <v>6.2238428676281341</v>
      </c>
      <c r="H177">
        <f>'CUADRO 3 NOM'!R214</f>
        <v>2.3503040039668637</v>
      </c>
      <c r="I177">
        <f>'CUADRO 3 NOM'!S214</f>
        <v>2.667361228983486</v>
      </c>
      <c r="J177">
        <f>'CUADRO 3 NOM'!T214</f>
        <v>19.383663371159642</v>
      </c>
      <c r="K177">
        <f>'CUADRO 3 NOM'!U214</f>
        <v>0</v>
      </c>
      <c r="L177">
        <f>'CUADRO 3 NOM'!V214</f>
        <v>6.8414148853414591</v>
      </c>
      <c r="M177">
        <f>'CUADRO 3 NOM'!W214</f>
        <v>0</v>
      </c>
      <c r="N177">
        <f>'CUADRO 3 NOM'!X214</f>
        <v>2.0497892112701614</v>
      </c>
      <c r="O177">
        <f>'CUADRO 3 NOM'!Y214</f>
        <v>8.8912040966116201</v>
      </c>
      <c r="P177">
        <f>'CUADRO 3 NOM'!Z214</f>
        <v>64.612211237198807</v>
      </c>
      <c r="Q177">
        <f>'CUADRO 3 NOM'!AA214</f>
        <v>0</v>
      </c>
    </row>
    <row r="178" spans="2:17" x14ac:dyDescent="0.3">
      <c r="B178" t="str">
        <f>'CUADRO 3 NOM'!L216</f>
        <v>Juniperus sp</v>
      </c>
      <c r="C178">
        <f>'CUADRO 3 NOM'!M216</f>
        <v>2.4686147763087973</v>
      </c>
      <c r="D178">
        <f>'CUADRO 3 NOM'!N216</f>
        <v>22.885246380089956</v>
      </c>
      <c r="E178">
        <f>'CUADRO 3 NOM'!O216</f>
        <v>0.78539816339744839</v>
      </c>
      <c r="F178" s="34">
        <v>0.3</v>
      </c>
      <c r="G178">
        <f>'CUADRO 3 NOM'!Q216</f>
        <v>1.7280303434161581</v>
      </c>
      <c r="H178">
        <f>'CUADRO 3 NOM'!R216</f>
        <v>0.5497787143782138</v>
      </c>
      <c r="I178">
        <f>'CUADRO 3 NOM'!S216</f>
        <v>0.7405844328926392</v>
      </c>
      <c r="J178">
        <f>'CUADRO 3 NOM'!T216</f>
        <v>6.8655739140269869</v>
      </c>
      <c r="K178">
        <f>'CUADRO 3 NOM'!U216</f>
        <v>0</v>
      </c>
      <c r="L178">
        <f>'CUADRO 3 NOM'!V216</f>
        <v>0</v>
      </c>
      <c r="M178">
        <f>'CUADRO 3 NOM'!W216</f>
        <v>0</v>
      </c>
      <c r="N178">
        <f>'CUADRO 3 NOM'!X216</f>
        <v>2.4686147763087973</v>
      </c>
      <c r="O178">
        <f>'CUADRO 3 NOM'!Y216</f>
        <v>2.4686147763087973</v>
      </c>
      <c r="P178">
        <f>'CUADRO 3 NOM'!Z216</f>
        <v>22.885246380089956</v>
      </c>
      <c r="Q178">
        <f>'CUADRO 3 NOM'!AA216</f>
        <v>0</v>
      </c>
    </row>
    <row r="179" spans="2:17" x14ac:dyDescent="0.3">
      <c r="B179" t="str">
        <f>'CUADRO 3 NOM'!L217</f>
        <v>Pinus cembroides</v>
      </c>
      <c r="C179">
        <f>'CUADRO 3 NOM'!M217</f>
        <v>1.6985854958173325</v>
      </c>
      <c r="D179">
        <f>'CUADRO 3 NOM'!N217</f>
        <v>15.746704565850161</v>
      </c>
      <c r="E179">
        <f>'CUADRO 3 NOM'!O217</f>
        <v>0.66758843888783093</v>
      </c>
      <c r="F179" s="34">
        <v>0.3</v>
      </c>
      <c r="G179">
        <f>'CUADRO 3 NOM'!Q217</f>
        <v>1.1890098470721326</v>
      </c>
      <c r="H179">
        <f>'CUADRO 3 NOM'!R217</f>
        <v>0.46731190722148164</v>
      </c>
      <c r="I179">
        <f>'CUADRO 3 NOM'!S217</f>
        <v>0.50957564874519978</v>
      </c>
      <c r="J179">
        <f>'CUADRO 3 NOM'!T217</f>
        <v>4.7240113697550488</v>
      </c>
      <c r="K179">
        <f>'CUADRO 3 NOM'!U217</f>
        <v>0</v>
      </c>
      <c r="L179">
        <f>'CUADRO 3 NOM'!V217</f>
        <v>0</v>
      </c>
      <c r="M179">
        <f>'CUADRO 3 NOM'!W217</f>
        <v>0</v>
      </c>
      <c r="N179">
        <f>'CUADRO 3 NOM'!X217</f>
        <v>1.6985854958173325</v>
      </c>
      <c r="O179">
        <f>'CUADRO 3 NOM'!Y217</f>
        <v>1.6985854958173325</v>
      </c>
      <c r="P179">
        <f>'CUADRO 3 NOM'!Z217</f>
        <v>15.746704565850161</v>
      </c>
      <c r="Q179">
        <f>'CUADRO 3 NOM'!AA217</f>
        <v>0</v>
      </c>
    </row>
    <row r="180" spans="2:17" x14ac:dyDescent="0.3">
      <c r="B180" t="str">
        <f>'CUADRO 3 NOM'!L218</f>
        <v>Pinus engelmannii</v>
      </c>
      <c r="C180">
        <f>'CUADRO 3 NOM'!M218</f>
        <v>2.3523116767020071</v>
      </c>
      <c r="D180">
        <f>'CUADRO 3 NOM'!N218</f>
        <v>21.807060704944099</v>
      </c>
      <c r="E180">
        <f>'CUADRO 3 NOM'!O218</f>
        <v>0.41233403578366035</v>
      </c>
      <c r="F180" s="34">
        <v>0.3</v>
      </c>
      <c r="G180">
        <f>'CUADRO 3 NOM'!Q218</f>
        <v>1.646618173691405</v>
      </c>
      <c r="H180">
        <f>'CUADRO 3 NOM'!R218</f>
        <v>0.28863382504856222</v>
      </c>
      <c r="I180">
        <f>'CUADRO 3 NOM'!S218</f>
        <v>0.70569350301060207</v>
      </c>
      <c r="J180">
        <f>'CUADRO 3 NOM'!T218</f>
        <v>6.5421182114832295</v>
      </c>
      <c r="K180">
        <f>'CUADRO 3 NOM'!U218</f>
        <v>0</v>
      </c>
      <c r="L180">
        <f>'CUADRO 3 NOM'!V218</f>
        <v>0</v>
      </c>
      <c r="M180">
        <f>'CUADRO 3 NOM'!W218</f>
        <v>0</v>
      </c>
      <c r="N180">
        <f>'CUADRO 3 NOM'!X218</f>
        <v>2.3523116767020071</v>
      </c>
      <c r="O180">
        <f>'CUADRO 3 NOM'!Y218</f>
        <v>2.3523116767020071</v>
      </c>
      <c r="P180">
        <f>'CUADRO 3 NOM'!Z218</f>
        <v>21.807060704944099</v>
      </c>
      <c r="Q180">
        <f>'CUADRO 3 NOM'!AA218</f>
        <v>0</v>
      </c>
    </row>
    <row r="181" spans="2:17" x14ac:dyDescent="0.3">
      <c r="B181" t="str">
        <f>'CUADRO 3 NOM'!L219</f>
        <v>Quercus fulva</v>
      </c>
      <c r="C181">
        <f>'CUADRO 3 NOM'!M219</f>
        <v>0.10913509283311353</v>
      </c>
      <c r="D181">
        <f>'CUADRO 3 NOM'!N219</f>
        <v>1.0117348045426151</v>
      </c>
      <c r="E181">
        <f>'CUADRO 3 NOM'!O219</f>
        <v>5.8904862254808621E-2</v>
      </c>
      <c r="F181" s="34">
        <v>0.3</v>
      </c>
      <c r="G181">
        <f>'CUADRO 3 NOM'!Q219</f>
        <v>7.6394564983179467E-2</v>
      </c>
      <c r="H181">
        <f>'CUADRO 3 NOM'!R219</f>
        <v>4.123340357836603E-2</v>
      </c>
      <c r="I181">
        <f>'CUADRO 3 NOM'!S219</f>
        <v>3.2740527849934059E-2</v>
      </c>
      <c r="J181">
        <f>'CUADRO 3 NOM'!T219</f>
        <v>0.30352044136278455</v>
      </c>
      <c r="K181">
        <f>'CUADRO 3 NOM'!U219</f>
        <v>0</v>
      </c>
      <c r="L181">
        <f>'CUADRO 3 NOM'!V219</f>
        <v>0</v>
      </c>
      <c r="M181">
        <f>'CUADRO 3 NOM'!W219</f>
        <v>0</v>
      </c>
      <c r="N181">
        <f>'CUADRO 3 NOM'!X219</f>
        <v>0.10913509283311353</v>
      </c>
      <c r="O181">
        <f>'CUADRO 3 NOM'!Y219</f>
        <v>0.10913509283311353</v>
      </c>
      <c r="P181">
        <f>'CUADRO 3 NOM'!Z219</f>
        <v>1.0117348045426151</v>
      </c>
      <c r="Q181">
        <f>'CUADRO 3 NOM'!AA219</f>
        <v>0</v>
      </c>
    </row>
    <row r="182" spans="2:17" x14ac:dyDescent="0.3">
      <c r="B182" t="str">
        <f>'CUADRO 3 NOM'!L220</f>
        <v>Quercus rugosa</v>
      </c>
      <c r="C182">
        <f>'CUADRO 3 NOM'!M220</f>
        <v>6.8079798760891368</v>
      </c>
      <c r="D182">
        <f>'CUADRO 3 NOM'!N220</f>
        <v>63.113248089666698</v>
      </c>
      <c r="E182">
        <f>'CUADRO 3 NOM'!O220</f>
        <v>2.3169245820224726</v>
      </c>
      <c r="F182" s="34">
        <v>0.3</v>
      </c>
      <c r="G182">
        <f>'CUADRO 3 NOM'!Q220</f>
        <v>4.7655859132623952</v>
      </c>
      <c r="H182">
        <f>'CUADRO 3 NOM'!R220</f>
        <v>1.6218472074157309</v>
      </c>
      <c r="I182">
        <f>'CUADRO 3 NOM'!S220</f>
        <v>2.0423939628267411</v>
      </c>
      <c r="J182">
        <f>'CUADRO 3 NOM'!T220</f>
        <v>18.933974426900011</v>
      </c>
      <c r="K182">
        <f>'CUADRO 3 NOM'!U220</f>
        <v>0</v>
      </c>
      <c r="L182">
        <f>'CUADRO 3 NOM'!V220</f>
        <v>4.4403631474574929</v>
      </c>
      <c r="M182">
        <f>'CUADRO 3 NOM'!W220</f>
        <v>0</v>
      </c>
      <c r="N182">
        <f>'CUADRO 3 NOM'!X220</f>
        <v>2.3676167286316439</v>
      </c>
      <c r="O182">
        <f>'CUADRO 3 NOM'!Y220</f>
        <v>6.8079798760891368</v>
      </c>
      <c r="P182">
        <f>'CUADRO 3 NOM'!Z220</f>
        <v>63.113248089666698</v>
      </c>
      <c r="Q182">
        <f>'CUADRO 3 NOM'!AA220</f>
        <v>0</v>
      </c>
    </row>
    <row r="183" spans="2:17" x14ac:dyDescent="0.3">
      <c r="B183" t="str">
        <f>'CUADRO 3 NOM'!L222</f>
        <v>Juniperus sp</v>
      </c>
      <c r="C183">
        <f>'CUADRO 3 NOM'!M222</f>
        <v>1.3070641167098078</v>
      </c>
      <c r="D183">
        <f>'CUADRO 3 NOM'!N222</f>
        <v>21.004592244053029</v>
      </c>
      <c r="E183">
        <f>'CUADRO 3 NOM'!O222</f>
        <v>0.43196898986859661</v>
      </c>
      <c r="F183" s="34">
        <v>0.3</v>
      </c>
      <c r="G183">
        <f>'CUADRO 3 NOM'!Q222</f>
        <v>0.91494488169686539</v>
      </c>
      <c r="H183">
        <f>'CUADRO 3 NOM'!R222</f>
        <v>0.3023782929080176</v>
      </c>
      <c r="I183">
        <f>'CUADRO 3 NOM'!S222</f>
        <v>0.39211923501294232</v>
      </c>
      <c r="J183">
        <f>'CUADRO 3 NOM'!T222</f>
        <v>6.3013776732159092</v>
      </c>
      <c r="K183">
        <f>'CUADRO 3 NOM'!U222</f>
        <v>0</v>
      </c>
      <c r="L183">
        <f>'CUADRO 3 NOM'!V222</f>
        <v>0</v>
      </c>
      <c r="M183">
        <f>'CUADRO 3 NOM'!W222</f>
        <v>0</v>
      </c>
      <c r="N183">
        <f>'CUADRO 3 NOM'!X222</f>
        <v>1.3070641167098078</v>
      </c>
      <c r="O183">
        <f>'CUADRO 3 NOM'!Y222</f>
        <v>1.3070641167098078</v>
      </c>
      <c r="P183">
        <f>'CUADRO 3 NOM'!Z222</f>
        <v>21.004592244053029</v>
      </c>
      <c r="Q183">
        <f>'CUADRO 3 NOM'!AA222</f>
        <v>0</v>
      </c>
    </row>
    <row r="184" spans="2:17" x14ac:dyDescent="0.3">
      <c r="B184" t="str">
        <f>'CUADRO 3 NOM'!L223</f>
        <v>Pinus cembroides</v>
      </c>
      <c r="C184">
        <f>'CUADRO 3 NOM'!M223</f>
        <v>1.8373445311474712</v>
      </c>
      <c r="D184">
        <f>'CUADRO 3 NOM'!N223</f>
        <v>29.526227669489074</v>
      </c>
      <c r="E184">
        <f>'CUADRO 3 NOM'!O223</f>
        <v>0.66758843888783093</v>
      </c>
      <c r="F184" s="34">
        <v>0.3</v>
      </c>
      <c r="G184">
        <f>'CUADRO 3 NOM'!Q223</f>
        <v>1.2861411718032298</v>
      </c>
      <c r="H184">
        <f>'CUADRO 3 NOM'!R223</f>
        <v>0.46731190722148164</v>
      </c>
      <c r="I184">
        <f>'CUADRO 3 NOM'!S223</f>
        <v>0.55120335934424136</v>
      </c>
      <c r="J184">
        <f>'CUADRO 3 NOM'!T223</f>
        <v>8.8578683008467234</v>
      </c>
      <c r="K184">
        <f>'CUADRO 3 NOM'!U223</f>
        <v>0</v>
      </c>
      <c r="L184">
        <f>'CUADRO 3 NOM'!V223</f>
        <v>0</v>
      </c>
      <c r="M184">
        <f>'CUADRO 3 NOM'!W223</f>
        <v>0</v>
      </c>
      <c r="N184">
        <f>'CUADRO 3 NOM'!X223</f>
        <v>1.8373445311474712</v>
      </c>
      <c r="O184">
        <f>'CUADRO 3 NOM'!Y223</f>
        <v>1.8373445311474712</v>
      </c>
      <c r="P184">
        <f>'CUADRO 3 NOM'!Z223</f>
        <v>29.526227669489074</v>
      </c>
      <c r="Q184">
        <f>'CUADRO 3 NOM'!AA223</f>
        <v>0</v>
      </c>
    </row>
    <row r="185" spans="2:17" x14ac:dyDescent="0.3">
      <c r="B185" t="str">
        <f>'CUADRO 3 NOM'!L224</f>
        <v>Pinus engelmannii</v>
      </c>
      <c r="C185">
        <f>'CUADRO 3 NOM'!M224</f>
        <v>1.953753909872576</v>
      </c>
      <c r="D185">
        <f>'CUADRO 3 NOM'!N224</f>
        <v>31.39693278811734</v>
      </c>
      <c r="E185">
        <f>'CUADRO 3 NOM'!O224</f>
        <v>0.35342917352885173</v>
      </c>
      <c r="F185" s="34">
        <v>0.3</v>
      </c>
      <c r="G185">
        <f>'CUADRO 3 NOM'!Q224</f>
        <v>1.3676277369108032</v>
      </c>
      <c r="H185">
        <f>'CUADRO 3 NOM'!R224</f>
        <v>0.2474004214701962</v>
      </c>
      <c r="I185">
        <f>'CUADRO 3 NOM'!S224</f>
        <v>0.58612617296177283</v>
      </c>
      <c r="J185">
        <f>'CUADRO 3 NOM'!T224</f>
        <v>9.419079836435202</v>
      </c>
      <c r="K185">
        <f>'CUADRO 3 NOM'!U224</f>
        <v>0</v>
      </c>
      <c r="L185">
        <f>'CUADRO 3 NOM'!V224</f>
        <v>0</v>
      </c>
      <c r="M185">
        <f>'CUADRO 3 NOM'!W224</f>
        <v>0</v>
      </c>
      <c r="N185">
        <f>'CUADRO 3 NOM'!X224</f>
        <v>1.953753909872576</v>
      </c>
      <c r="O185">
        <f>'CUADRO 3 NOM'!Y224</f>
        <v>1.953753909872576</v>
      </c>
      <c r="P185">
        <f>'CUADRO 3 NOM'!Z224</f>
        <v>31.39693278811734</v>
      </c>
      <c r="Q185">
        <f>'CUADRO 3 NOM'!AA224</f>
        <v>0</v>
      </c>
    </row>
    <row r="186" spans="2:17" x14ac:dyDescent="0.3">
      <c r="B186" t="str">
        <f>'CUADRO 3 NOM'!L225</f>
        <v>Quercus fulva</v>
      </c>
      <c r="C186">
        <f>'CUADRO 3 NOM'!M225</f>
        <v>0.10913509283311353</v>
      </c>
      <c r="D186">
        <f>'CUADRO 3 NOM'!N225</f>
        <v>1.7538069442582402</v>
      </c>
      <c r="E186">
        <f>'CUADRO 3 NOM'!O225</f>
        <v>5.8904862254808621E-2</v>
      </c>
      <c r="F186" s="34">
        <v>0.3</v>
      </c>
      <c r="G186">
        <f>'CUADRO 3 NOM'!Q225</f>
        <v>7.6394564983179467E-2</v>
      </c>
      <c r="H186">
        <f>'CUADRO 3 NOM'!R225</f>
        <v>4.123340357836603E-2</v>
      </c>
      <c r="I186">
        <f>'CUADRO 3 NOM'!S225</f>
        <v>3.2740527849934059E-2</v>
      </c>
      <c r="J186">
        <f>'CUADRO 3 NOM'!T225</f>
        <v>0.52614208327747203</v>
      </c>
      <c r="K186">
        <f>'CUADRO 3 NOM'!U225</f>
        <v>0</v>
      </c>
      <c r="L186">
        <f>'CUADRO 3 NOM'!V225</f>
        <v>0</v>
      </c>
      <c r="M186">
        <f>'CUADRO 3 NOM'!W225</f>
        <v>0</v>
      </c>
      <c r="N186">
        <f>'CUADRO 3 NOM'!X225</f>
        <v>0.10913509283311353</v>
      </c>
      <c r="O186">
        <f>'CUADRO 3 NOM'!Y225</f>
        <v>0.10913509283311353</v>
      </c>
      <c r="P186">
        <f>'CUADRO 3 NOM'!Z225</f>
        <v>1.7538069442582402</v>
      </c>
      <c r="Q186">
        <f>'CUADRO 3 NOM'!AA225</f>
        <v>0</v>
      </c>
    </row>
    <row r="187" spans="2:17" x14ac:dyDescent="0.3">
      <c r="B187" t="str">
        <f>'CUADRO 3 NOM'!L226</f>
        <v>Quercus rugosa</v>
      </c>
      <c r="C187">
        <f>'CUADRO 3 NOM'!M226</f>
        <v>6.3273537400238258</v>
      </c>
      <c r="D187">
        <f>'CUADRO 3 NOM'!N226</f>
        <v>101.68092260663857</v>
      </c>
      <c r="E187">
        <f>'CUADRO 3 NOM'!O226</f>
        <v>2.1009400870881745</v>
      </c>
      <c r="F187" s="34">
        <v>0.3</v>
      </c>
      <c r="G187">
        <f>'CUADRO 3 NOM'!Q226</f>
        <v>4.4291476180166773</v>
      </c>
      <c r="H187">
        <f>'CUADRO 3 NOM'!R226</f>
        <v>1.4706580609617221</v>
      </c>
      <c r="I187">
        <f>'CUADRO 3 NOM'!S226</f>
        <v>1.8982061220071476</v>
      </c>
      <c r="J187">
        <f>'CUADRO 3 NOM'!T226</f>
        <v>30.504276781991571</v>
      </c>
      <c r="K187">
        <f>'CUADRO 3 NOM'!U226</f>
        <v>0</v>
      </c>
      <c r="L187">
        <f>'CUADRO 3 NOM'!V226</f>
        <v>2.9602420983049953</v>
      </c>
      <c r="M187">
        <f>'CUADRO 3 NOM'!W226</f>
        <v>0</v>
      </c>
      <c r="N187">
        <f>'CUADRO 3 NOM'!X226</f>
        <v>3.3671116417188305</v>
      </c>
      <c r="O187">
        <f>'CUADRO 3 NOM'!Y226</f>
        <v>6.3273537400238258</v>
      </c>
      <c r="P187">
        <f>'CUADRO 3 NOM'!Z226</f>
        <v>101.68092260663857</v>
      </c>
      <c r="Q187">
        <f>'CUADRO 3 NOM'!AA226</f>
        <v>0</v>
      </c>
    </row>
    <row r="188" spans="2:17" x14ac:dyDescent="0.3">
      <c r="B188" t="str">
        <f>'CUADRO 3 NOM'!L228</f>
        <v>Juniperus sp</v>
      </c>
      <c r="C188">
        <f>'CUADRO 3 NOM'!M228</f>
        <v>1.5044613712502464</v>
      </c>
      <c r="D188">
        <f>'CUADRO 3 NOM'!N228</f>
        <v>40.736238866426696</v>
      </c>
      <c r="E188">
        <f>'CUADRO 3 NOM'!O228</f>
        <v>0.48105637508093702</v>
      </c>
      <c r="F188" s="34">
        <v>0.3</v>
      </c>
      <c r="G188">
        <f>'CUADRO 3 NOM'!Q228</f>
        <v>1.0531229598751723</v>
      </c>
      <c r="H188">
        <f>'CUADRO 3 NOM'!R228</f>
        <v>0.33673946255665588</v>
      </c>
      <c r="I188">
        <f>'CUADRO 3 NOM'!S228</f>
        <v>0.45133841137507391</v>
      </c>
      <c r="J188">
        <f>'CUADRO 3 NOM'!T228</f>
        <v>12.22087165992801</v>
      </c>
      <c r="K188">
        <f>'CUADRO 3 NOM'!U228</f>
        <v>0</v>
      </c>
      <c r="L188">
        <f>'CUADRO 3 NOM'!V228</f>
        <v>0</v>
      </c>
      <c r="M188">
        <f>'CUADRO 3 NOM'!W228</f>
        <v>0</v>
      </c>
      <c r="N188">
        <f>'CUADRO 3 NOM'!X228</f>
        <v>1.5044613712502464</v>
      </c>
      <c r="O188">
        <f>'CUADRO 3 NOM'!Y228</f>
        <v>1.5044613712502464</v>
      </c>
      <c r="P188">
        <f>'CUADRO 3 NOM'!Z228</f>
        <v>40.736238866426696</v>
      </c>
      <c r="Q188">
        <f>'CUADRO 3 NOM'!AA228</f>
        <v>0</v>
      </c>
    </row>
    <row r="189" spans="2:17" x14ac:dyDescent="0.3">
      <c r="B189" t="str">
        <f>'CUADRO 3 NOM'!L229</f>
        <v>Pinus cembroides</v>
      </c>
      <c r="C189">
        <f>'CUADRO 3 NOM'!M229</f>
        <v>2.0080883378741801</v>
      </c>
      <c r="D189">
        <f>'CUADRO 3 NOM'!N229</f>
        <v>54.372925592997319</v>
      </c>
      <c r="E189">
        <f>'CUADRO 3 NOM'!O229</f>
        <v>0.71667582410017194</v>
      </c>
      <c r="F189" s="34">
        <v>0.3</v>
      </c>
      <c r="G189">
        <f>'CUADRO 3 NOM'!Q229</f>
        <v>1.405661836511926</v>
      </c>
      <c r="H189">
        <f>'CUADRO 3 NOM'!R229</f>
        <v>0.5016730768701203</v>
      </c>
      <c r="I189">
        <f>'CUADRO 3 NOM'!S229</f>
        <v>0.60242650136225395</v>
      </c>
      <c r="J189">
        <f>'CUADRO 3 NOM'!T229</f>
        <v>16.311877677899194</v>
      </c>
      <c r="K189">
        <f>'CUADRO 3 NOM'!U229</f>
        <v>0</v>
      </c>
      <c r="L189">
        <f>'CUADRO 3 NOM'!V229</f>
        <v>0</v>
      </c>
      <c r="M189">
        <f>'CUADRO 3 NOM'!W229</f>
        <v>0</v>
      </c>
      <c r="N189">
        <f>'CUADRO 3 NOM'!X229</f>
        <v>2.0080883378741801</v>
      </c>
      <c r="O189">
        <f>'CUADRO 3 NOM'!Y229</f>
        <v>2.0080883378741801</v>
      </c>
      <c r="P189">
        <f>'CUADRO 3 NOM'!Z229</f>
        <v>54.372925592997319</v>
      </c>
      <c r="Q189">
        <f>'CUADRO 3 NOM'!AA229</f>
        <v>0</v>
      </c>
    </row>
    <row r="190" spans="2:17" x14ac:dyDescent="0.3">
      <c r="B190" t="str">
        <f>'CUADRO 3 NOM'!L230</f>
        <v>Pinus engelmannii</v>
      </c>
      <c r="C190">
        <f>'CUADRO 3 NOM'!M230</f>
        <v>0.98745226689791687</v>
      </c>
      <c r="D190">
        <f>'CUADRO 3 NOM'!N230</f>
        <v>26.737204545251952</v>
      </c>
      <c r="E190">
        <f>'CUADRO 3 NOM'!O230</f>
        <v>0.2110757564130642</v>
      </c>
      <c r="F190" s="34">
        <v>0.3</v>
      </c>
      <c r="G190">
        <f>'CUADRO 3 NOM'!Q230</f>
        <v>0.69121658682854181</v>
      </c>
      <c r="H190">
        <f>'CUADRO 3 NOM'!R230</f>
        <v>0.14775302948914493</v>
      </c>
      <c r="I190">
        <f>'CUADRO 3 NOM'!S230</f>
        <v>0.29623568006937506</v>
      </c>
      <c r="J190">
        <f>'CUADRO 3 NOM'!T230</f>
        <v>8.021161363575585</v>
      </c>
      <c r="K190">
        <f>'CUADRO 3 NOM'!U230</f>
        <v>0</v>
      </c>
      <c r="L190">
        <f>'CUADRO 3 NOM'!V230</f>
        <v>0</v>
      </c>
      <c r="M190">
        <f>'CUADRO 3 NOM'!W230</f>
        <v>0</v>
      </c>
      <c r="N190">
        <f>'CUADRO 3 NOM'!X230</f>
        <v>0.98745226689791687</v>
      </c>
      <c r="O190">
        <f>'CUADRO 3 NOM'!Y230</f>
        <v>0.98745226689791687</v>
      </c>
      <c r="P190">
        <f>'CUADRO 3 NOM'!Z230</f>
        <v>26.737204545251952</v>
      </c>
      <c r="Q190">
        <f>'CUADRO 3 NOM'!AA230</f>
        <v>0</v>
      </c>
    </row>
    <row r="191" spans="2:17" x14ac:dyDescent="0.3">
      <c r="B191" t="str">
        <f>'CUADRO 3 NOM'!L231</f>
        <v>Quercus fulva</v>
      </c>
      <c r="C191">
        <f>'CUADRO 3 NOM'!M231</f>
        <v>0.10004050176368737</v>
      </c>
      <c r="D191">
        <f>'CUADRO 3 NOM'!N231</f>
        <v>2.7087925645947903</v>
      </c>
      <c r="E191">
        <f>'CUADRO 3 NOM'!O231</f>
        <v>5.3996123733574555E-2</v>
      </c>
      <c r="F191" s="34">
        <v>0.3</v>
      </c>
      <c r="G191">
        <f>'CUADRO 3 NOM'!Q231</f>
        <v>7.0028351234581149E-2</v>
      </c>
      <c r="H191">
        <f>'CUADRO 3 NOM'!R231</f>
        <v>3.7797286613502186E-2</v>
      </c>
      <c r="I191">
        <f>'CUADRO 3 NOM'!S231</f>
        <v>3.0012150529106208E-2</v>
      </c>
      <c r="J191">
        <f>'CUADRO 3 NOM'!T231</f>
        <v>0.81263776937843701</v>
      </c>
      <c r="K191">
        <f>'CUADRO 3 NOM'!U231</f>
        <v>0</v>
      </c>
      <c r="L191">
        <f>'CUADRO 3 NOM'!V231</f>
        <v>0</v>
      </c>
      <c r="M191">
        <f>'CUADRO 3 NOM'!W231</f>
        <v>0</v>
      </c>
      <c r="N191">
        <f>'CUADRO 3 NOM'!X231</f>
        <v>0.10004050176368737</v>
      </c>
      <c r="O191">
        <f>'CUADRO 3 NOM'!Y231</f>
        <v>0.10004050176368737</v>
      </c>
      <c r="P191">
        <f>'CUADRO 3 NOM'!Z231</f>
        <v>2.7087925645947903</v>
      </c>
      <c r="Q191">
        <f>'CUADRO 3 NOM'!AA231</f>
        <v>0</v>
      </c>
    </row>
    <row r="192" spans="2:17" x14ac:dyDescent="0.3">
      <c r="B192" t="str">
        <f>'CUADRO 3 NOM'!L232</f>
        <v>Quercus rugosa</v>
      </c>
      <c r="C192">
        <f>'CUADRO 3 NOM'!M232</f>
        <v>7.7560927665559287</v>
      </c>
      <c r="D192">
        <f>'CUADRO 3 NOM'!N232</f>
        <v>210.01140584023145</v>
      </c>
      <c r="E192">
        <f>'CUADRO 3 NOM'!O232</f>
        <v>2.6261751088602172</v>
      </c>
      <c r="F192" s="34">
        <v>0.3</v>
      </c>
      <c r="G192">
        <f>'CUADRO 3 NOM'!Q232</f>
        <v>5.4292649365891501</v>
      </c>
      <c r="H192">
        <f>'CUADRO 3 NOM'!R232</f>
        <v>1.838322576202152</v>
      </c>
      <c r="I192">
        <f>'CUADRO 3 NOM'!S232</f>
        <v>2.3268278299667786</v>
      </c>
      <c r="J192">
        <f>'CUADRO 3 NOM'!T232</f>
        <v>63.003421752069436</v>
      </c>
      <c r="K192">
        <f>'CUADRO 3 NOM'!U232</f>
        <v>0</v>
      </c>
      <c r="L192">
        <f>'CUADRO 3 NOM'!V232</f>
        <v>3.9305352950641117</v>
      </c>
      <c r="M192">
        <f>'CUADRO 3 NOM'!W232</f>
        <v>0</v>
      </c>
      <c r="N192">
        <f>'CUADRO 3 NOM'!X232</f>
        <v>3.8255574714918166</v>
      </c>
      <c r="O192">
        <f>'CUADRO 3 NOM'!Y232</f>
        <v>7.7560927665559287</v>
      </c>
      <c r="P192">
        <f>'CUADRO 3 NOM'!Z232</f>
        <v>210.01140584023145</v>
      </c>
      <c r="Q192">
        <f>'CUADRO 3 NOM'!AA232</f>
        <v>0</v>
      </c>
    </row>
    <row r="193" spans="2:17" x14ac:dyDescent="0.3">
      <c r="B193" t="str">
        <f>'CUADRO 3 NOM'!L234</f>
        <v>Juniperus sp</v>
      </c>
      <c r="C193">
        <f>'CUADRO 3 NOM'!M234</f>
        <v>1.3070641167098078</v>
      </c>
      <c r="D193">
        <f>'CUADRO 3 NOM'!N234</f>
        <v>18.16129123079422</v>
      </c>
      <c r="E193">
        <f>'CUADRO 3 NOM'!O234</f>
        <v>0.43196898986859661</v>
      </c>
      <c r="F193" s="34">
        <v>0.3</v>
      </c>
      <c r="G193">
        <f>'CUADRO 3 NOM'!Q234</f>
        <v>0.91494488169686539</v>
      </c>
      <c r="H193">
        <f>'CUADRO 3 NOM'!R234</f>
        <v>0.3023782929080176</v>
      </c>
      <c r="I193">
        <f>'CUADRO 3 NOM'!S234</f>
        <v>0.39211923501294232</v>
      </c>
      <c r="J193">
        <f>'CUADRO 3 NOM'!T234</f>
        <v>5.4483873692382652</v>
      </c>
      <c r="K193">
        <f>'CUADRO 3 NOM'!U234</f>
        <v>0</v>
      </c>
      <c r="L193">
        <f>'CUADRO 3 NOM'!V234</f>
        <v>0</v>
      </c>
      <c r="M193">
        <f>'CUADRO 3 NOM'!W234</f>
        <v>0</v>
      </c>
      <c r="N193">
        <f>'CUADRO 3 NOM'!X234</f>
        <v>1.3070641167098078</v>
      </c>
      <c r="O193">
        <f>'CUADRO 3 NOM'!Y234</f>
        <v>1.3070641167098078</v>
      </c>
      <c r="P193">
        <f>'CUADRO 3 NOM'!Z234</f>
        <v>18.16129123079422</v>
      </c>
      <c r="Q193">
        <f>'CUADRO 3 NOM'!AA234</f>
        <v>0</v>
      </c>
    </row>
    <row r="194" spans="2:17" x14ac:dyDescent="0.3">
      <c r="B194" t="str">
        <f>'CUADRO 3 NOM'!L235</f>
        <v>Pinus cembroides</v>
      </c>
      <c r="C194">
        <f>'CUADRO 3 NOM'!M235</f>
        <v>1.551464737417743</v>
      </c>
      <c r="D194">
        <f>'CUADRO 3 NOM'!N235</f>
        <v>21.557169667757801</v>
      </c>
      <c r="E194">
        <f>'CUADRO 3 NOM'!O235</f>
        <v>0.60868357663302242</v>
      </c>
      <c r="F194" s="34">
        <v>0.3</v>
      </c>
      <c r="G194">
        <f>'CUADRO 3 NOM'!Q235</f>
        <v>1.08602531619242</v>
      </c>
      <c r="H194">
        <f>'CUADRO 3 NOM'!R235</f>
        <v>0.42607850364311567</v>
      </c>
      <c r="I194">
        <f>'CUADRO 3 NOM'!S235</f>
        <v>0.46543942122532289</v>
      </c>
      <c r="J194">
        <f>'CUADRO 3 NOM'!T235</f>
        <v>6.46715090032734</v>
      </c>
      <c r="K194">
        <f>'CUADRO 3 NOM'!U235</f>
        <v>0</v>
      </c>
      <c r="L194">
        <f>'CUADRO 3 NOM'!V235</f>
        <v>0</v>
      </c>
      <c r="M194">
        <f>'CUADRO 3 NOM'!W235</f>
        <v>0</v>
      </c>
      <c r="N194">
        <f>'CUADRO 3 NOM'!X235</f>
        <v>1.551464737417743</v>
      </c>
      <c r="O194">
        <f>'CUADRO 3 NOM'!Y235</f>
        <v>1.551464737417743</v>
      </c>
      <c r="P194">
        <f>'CUADRO 3 NOM'!Z235</f>
        <v>21.557169667757801</v>
      </c>
      <c r="Q194">
        <f>'CUADRO 3 NOM'!AA235</f>
        <v>0</v>
      </c>
    </row>
    <row r="195" spans="2:17" x14ac:dyDescent="0.3">
      <c r="B195" t="str">
        <f>'CUADRO 3 NOM'!L236</f>
        <v>Pinus engelmannii</v>
      </c>
      <c r="C195">
        <f>'CUADRO 3 NOM'!M236</f>
        <v>2.4633430112639778</v>
      </c>
      <c r="D195">
        <f>'CUADRO 3 NOM'!N236</f>
        <v>34.227463868812833</v>
      </c>
      <c r="E195">
        <f>'CUADRO 3 NOM'!O236</f>
        <v>0.51050880620834138</v>
      </c>
      <c r="F195" s="34">
        <v>0.3</v>
      </c>
      <c r="G195">
        <f>'CUADRO 3 NOM'!Q236</f>
        <v>1.7243401078847844</v>
      </c>
      <c r="H195">
        <f>'CUADRO 3 NOM'!R236</f>
        <v>0.35735616434583894</v>
      </c>
      <c r="I195">
        <f>'CUADRO 3 NOM'!S236</f>
        <v>0.73900290337919328</v>
      </c>
      <c r="J195">
        <f>'CUADRO 3 NOM'!T236</f>
        <v>10.268239160643848</v>
      </c>
      <c r="K195">
        <f>'CUADRO 3 NOM'!U236</f>
        <v>0</v>
      </c>
      <c r="L195">
        <f>'CUADRO 3 NOM'!V236</f>
        <v>0</v>
      </c>
      <c r="M195">
        <f>'CUADRO 3 NOM'!W236</f>
        <v>0</v>
      </c>
      <c r="N195">
        <f>'CUADRO 3 NOM'!X236</f>
        <v>2.4633430112639778</v>
      </c>
      <c r="O195">
        <f>'CUADRO 3 NOM'!Y236</f>
        <v>2.4633430112639778</v>
      </c>
      <c r="P195">
        <f>'CUADRO 3 NOM'!Z236</f>
        <v>34.227463868812833</v>
      </c>
      <c r="Q195">
        <f>'CUADRO 3 NOM'!AA236</f>
        <v>0</v>
      </c>
    </row>
    <row r="196" spans="2:17" x14ac:dyDescent="0.3">
      <c r="B196" t="str">
        <f>'CUADRO 3 NOM'!L237</f>
        <v>Quercus fulva</v>
      </c>
      <c r="C196">
        <f>'CUADRO 3 NOM'!M237</f>
        <v>0.10913509283311353</v>
      </c>
      <c r="D196">
        <f>'CUADRO 3 NOM'!N237</f>
        <v>1.516401666225212</v>
      </c>
      <c r="E196">
        <f>'CUADRO 3 NOM'!O237</f>
        <v>5.8904862254808621E-2</v>
      </c>
      <c r="F196" s="34">
        <v>0.3</v>
      </c>
      <c r="G196">
        <f>'CUADRO 3 NOM'!Q237</f>
        <v>7.6394564983179467E-2</v>
      </c>
      <c r="H196">
        <f>'CUADRO 3 NOM'!R237</f>
        <v>4.123340357836603E-2</v>
      </c>
      <c r="I196">
        <f>'CUADRO 3 NOM'!S237</f>
        <v>3.2740527849934059E-2</v>
      </c>
      <c r="J196">
        <f>'CUADRO 3 NOM'!T237</f>
        <v>0.45492049986756361</v>
      </c>
      <c r="K196">
        <f>'CUADRO 3 NOM'!U237</f>
        <v>0</v>
      </c>
      <c r="L196">
        <f>'CUADRO 3 NOM'!V237</f>
        <v>0</v>
      </c>
      <c r="M196">
        <f>'CUADRO 3 NOM'!W237</f>
        <v>0</v>
      </c>
      <c r="N196">
        <f>'CUADRO 3 NOM'!X237</f>
        <v>0.10913509283311353</v>
      </c>
      <c r="O196">
        <f>'CUADRO 3 NOM'!Y237</f>
        <v>0.10913509283311353</v>
      </c>
      <c r="P196">
        <f>'CUADRO 3 NOM'!Z237</f>
        <v>1.516401666225212</v>
      </c>
      <c r="Q196">
        <f>'CUADRO 3 NOM'!AA237</f>
        <v>0</v>
      </c>
    </row>
    <row r="197" spans="2:17" x14ac:dyDescent="0.3">
      <c r="B197" t="str">
        <f>'CUADRO 3 NOM'!L238</f>
        <v>Quercus rugosa</v>
      </c>
      <c r="C197">
        <f>'CUADRO 3 NOM'!M238</f>
        <v>8.1173388575585932</v>
      </c>
      <c r="D197">
        <f>'CUADRO 3 NOM'!N238</f>
        <v>112.7881586882354</v>
      </c>
      <c r="E197">
        <f>'CUADRO 3 NOM'!O238</f>
        <v>2.7292586178061327</v>
      </c>
      <c r="F197" s="34">
        <v>0.3</v>
      </c>
      <c r="G197">
        <f>'CUADRO 3 NOM'!Q238</f>
        <v>5.6821372002910149</v>
      </c>
      <c r="H197">
        <f>'CUADRO 3 NOM'!R238</f>
        <v>1.9104810324642927</v>
      </c>
      <c r="I197">
        <f>'CUADRO 3 NOM'!S238</f>
        <v>2.4352016572675779</v>
      </c>
      <c r="J197">
        <f>'CUADRO 3 NOM'!T238</f>
        <v>33.836447606470621</v>
      </c>
      <c r="K197">
        <f>'CUADRO 3 NOM'!U238</f>
        <v>0</v>
      </c>
      <c r="L197">
        <f>'CUADRO 3 NOM'!V238</f>
        <v>5.9204841966099906</v>
      </c>
      <c r="M197">
        <f>'CUADRO 3 NOM'!W238</f>
        <v>0</v>
      </c>
      <c r="N197">
        <f>'CUADRO 3 NOM'!X238</f>
        <v>2.1968546609486022</v>
      </c>
      <c r="O197">
        <f>'CUADRO 3 NOM'!Y238</f>
        <v>8.1173388575585932</v>
      </c>
      <c r="P197">
        <f>'CUADRO 3 NOM'!Z238</f>
        <v>112.7881586882354</v>
      </c>
      <c r="Q197">
        <f>'CUADRO 3 NOM'!AA238</f>
        <v>0</v>
      </c>
    </row>
    <row r="198" spans="2:17" x14ac:dyDescent="0.3">
      <c r="B198" t="str">
        <f>'CUADRO 3 NOM'!L240</f>
        <v>Juniperus sp</v>
      </c>
      <c r="C198">
        <f>'CUADRO 3 NOM'!M240</f>
        <v>1.2888749345709556</v>
      </c>
      <c r="D198">
        <f>'CUADRO 3 NOM'!N240</f>
        <v>16.825046861760526</v>
      </c>
      <c r="E198">
        <f>'CUADRO 3 NOM'!O240</f>
        <v>0.42215151282612845</v>
      </c>
      <c r="F198" s="34">
        <v>0.3</v>
      </c>
      <c r="G198">
        <f>'CUADRO 3 NOM'!Q240</f>
        <v>0.90221245419966889</v>
      </c>
      <c r="H198">
        <f>'CUADRO 3 NOM'!R240</f>
        <v>0.29550605897828991</v>
      </c>
      <c r="I198">
        <f>'CUADRO 3 NOM'!S240</f>
        <v>0.38666248037128664</v>
      </c>
      <c r="J198">
        <f>'CUADRO 3 NOM'!T240</f>
        <v>5.047514058528157</v>
      </c>
      <c r="K198">
        <f>'CUADRO 3 NOM'!U240</f>
        <v>0</v>
      </c>
      <c r="L198">
        <f>'CUADRO 3 NOM'!V240</f>
        <v>0</v>
      </c>
      <c r="M198">
        <f>'CUADRO 3 NOM'!W240</f>
        <v>0</v>
      </c>
      <c r="N198">
        <f>'CUADRO 3 NOM'!X240</f>
        <v>1.2888749345709556</v>
      </c>
      <c r="O198">
        <f>'CUADRO 3 NOM'!Y240</f>
        <v>1.2888749345709556</v>
      </c>
      <c r="P198">
        <f>'CUADRO 3 NOM'!Z240</f>
        <v>16.825046861760526</v>
      </c>
      <c r="Q198">
        <f>'CUADRO 3 NOM'!AA240</f>
        <v>0</v>
      </c>
    </row>
    <row r="199" spans="2:17" x14ac:dyDescent="0.3">
      <c r="B199" t="str">
        <f>'CUADRO 3 NOM'!L241</f>
        <v>Pinus cembroides</v>
      </c>
      <c r="C199">
        <f>'CUADRO 3 NOM'!M241</f>
        <v>2.5188262394480212</v>
      </c>
      <c r="D199">
        <f>'CUADRO 3 NOM'!N241</f>
        <v>32.88090130285012</v>
      </c>
      <c r="E199">
        <f>'CUADRO 3 NOM'!O241</f>
        <v>0.87375545677966138</v>
      </c>
      <c r="F199" s="34">
        <v>0.3</v>
      </c>
      <c r="G199">
        <f>'CUADRO 3 NOM'!Q241</f>
        <v>1.7631783676136148</v>
      </c>
      <c r="H199">
        <f>'CUADRO 3 NOM'!R241</f>
        <v>0.61162881974576289</v>
      </c>
      <c r="I199">
        <f>'CUADRO 3 NOM'!S241</f>
        <v>0.75564787183440629</v>
      </c>
      <c r="J199">
        <f>'CUADRO 3 NOM'!T241</f>
        <v>9.8642703908550349</v>
      </c>
      <c r="K199">
        <f>'CUADRO 3 NOM'!U241</f>
        <v>0</v>
      </c>
      <c r="L199">
        <f>'CUADRO 3 NOM'!V241</f>
        <v>0</v>
      </c>
      <c r="M199">
        <f>'CUADRO 3 NOM'!W241</f>
        <v>0</v>
      </c>
      <c r="N199">
        <f>'CUADRO 3 NOM'!X241</f>
        <v>2.5188262394480212</v>
      </c>
      <c r="O199">
        <f>'CUADRO 3 NOM'!Y241</f>
        <v>2.5188262394480212</v>
      </c>
      <c r="P199">
        <f>'CUADRO 3 NOM'!Z241</f>
        <v>32.88090130285012</v>
      </c>
      <c r="Q199">
        <f>'CUADRO 3 NOM'!AA241</f>
        <v>0</v>
      </c>
    </row>
    <row r="200" spans="2:17" x14ac:dyDescent="0.3">
      <c r="B200" t="str">
        <f>'CUADRO 3 NOM'!L242</f>
        <v>Pinus engelmannii</v>
      </c>
      <c r="C200">
        <f>'CUADRO 3 NOM'!M242</f>
        <v>1.7201099831001327</v>
      </c>
      <c r="D200">
        <f>'CUADRO 3 NOM'!N242</f>
        <v>22.45441376565817</v>
      </c>
      <c r="E200">
        <f>'CUADRO 3 NOM'!O242</f>
        <v>0.34361169648638362</v>
      </c>
      <c r="F200" s="34">
        <v>0.3</v>
      </c>
      <c r="G200">
        <f>'CUADRO 3 NOM'!Q242</f>
        <v>1.2040769881700928</v>
      </c>
      <c r="H200">
        <f>'CUADRO 3 NOM'!R242</f>
        <v>0.24052818754046851</v>
      </c>
      <c r="I200">
        <f>'CUADRO 3 NOM'!S242</f>
        <v>0.51603299493003985</v>
      </c>
      <c r="J200">
        <f>'CUADRO 3 NOM'!T242</f>
        <v>6.7363241296974516</v>
      </c>
      <c r="K200">
        <f>'CUADRO 3 NOM'!U242</f>
        <v>0</v>
      </c>
      <c r="L200">
        <f>'CUADRO 3 NOM'!V242</f>
        <v>0</v>
      </c>
      <c r="M200">
        <f>'CUADRO 3 NOM'!W242</f>
        <v>0</v>
      </c>
      <c r="N200">
        <f>'CUADRO 3 NOM'!X242</f>
        <v>1.7201099831001327</v>
      </c>
      <c r="O200">
        <f>'CUADRO 3 NOM'!Y242</f>
        <v>1.7201099831001327</v>
      </c>
      <c r="P200">
        <f>'CUADRO 3 NOM'!Z242</f>
        <v>22.45441376565817</v>
      </c>
      <c r="Q200">
        <f>'CUADRO 3 NOM'!AA242</f>
        <v>0</v>
      </c>
    </row>
    <row r="201" spans="2:17" x14ac:dyDescent="0.3">
      <c r="B201" t="str">
        <f>'CUADRO 3 NOM'!L243</f>
        <v>Quercus fulva</v>
      </c>
      <c r="C201">
        <f>'CUADRO 3 NOM'!M243</f>
        <v>0.10913509283311351</v>
      </c>
      <c r="D201">
        <f>'CUADRO 3 NOM'!N243</f>
        <v>1.4246557225437553</v>
      </c>
      <c r="E201">
        <f>'CUADRO 3 NOM'!O243</f>
        <v>5.8904862254808614E-2</v>
      </c>
      <c r="F201" s="34">
        <v>0.3</v>
      </c>
      <c r="G201">
        <f>'CUADRO 3 NOM'!Q243</f>
        <v>7.6394564983179453E-2</v>
      </c>
      <c r="H201">
        <f>'CUADRO 3 NOM'!R243</f>
        <v>4.123340357836603E-2</v>
      </c>
      <c r="I201">
        <f>'CUADRO 3 NOM'!S243</f>
        <v>3.2740527849934052E-2</v>
      </c>
      <c r="J201">
        <f>'CUADRO 3 NOM'!T243</f>
        <v>0.42739671676312657</v>
      </c>
      <c r="K201">
        <f>'CUADRO 3 NOM'!U243</f>
        <v>0</v>
      </c>
      <c r="L201">
        <f>'CUADRO 3 NOM'!V243</f>
        <v>0</v>
      </c>
      <c r="M201">
        <f>'CUADRO 3 NOM'!W243</f>
        <v>0</v>
      </c>
      <c r="N201">
        <f>'CUADRO 3 NOM'!X243</f>
        <v>0.10913509283311351</v>
      </c>
      <c r="O201">
        <f>'CUADRO 3 NOM'!Y243</f>
        <v>0.10913509283311351</v>
      </c>
      <c r="P201">
        <f>'CUADRO 3 NOM'!Z243</f>
        <v>1.4246557225437553</v>
      </c>
      <c r="Q201">
        <f>'CUADRO 3 NOM'!AA243</f>
        <v>0</v>
      </c>
    </row>
    <row r="202" spans="2:17" x14ac:dyDescent="0.3">
      <c r="B202" t="str">
        <f>'CUADRO 3 NOM'!L244</f>
        <v>Quercus rugosa</v>
      </c>
      <c r="C202">
        <f>'CUADRO 3 NOM'!M244</f>
        <v>8.1277752434812633</v>
      </c>
      <c r="D202">
        <f>'CUADRO 3 NOM'!N244</f>
        <v>106.10044131159329</v>
      </c>
      <c r="E202">
        <f>'CUADRO 3 NOM'!O244</f>
        <v>2.7587110489335367</v>
      </c>
      <c r="F202" s="34">
        <v>0.3</v>
      </c>
      <c r="G202">
        <f>'CUADRO 3 NOM'!Q244</f>
        <v>5.6894426704368843</v>
      </c>
      <c r="H202">
        <f>'CUADRO 3 NOM'!R244</f>
        <v>1.9310977342534756</v>
      </c>
      <c r="I202">
        <f>'CUADRO 3 NOM'!S244</f>
        <v>2.438332573044379</v>
      </c>
      <c r="J202">
        <f>'CUADRO 3 NOM'!T244</f>
        <v>31.830132393477989</v>
      </c>
      <c r="K202">
        <f>'CUADRO 3 NOM'!U244</f>
        <v>0</v>
      </c>
      <c r="L202">
        <f>'CUADRO 3 NOM'!V244</f>
        <v>3.190474770487862</v>
      </c>
      <c r="M202">
        <f>'CUADRO 3 NOM'!W244</f>
        <v>0</v>
      </c>
      <c r="N202">
        <f>'CUADRO 3 NOM'!X244</f>
        <v>4.9373004729934014</v>
      </c>
      <c r="O202">
        <f>'CUADRO 3 NOM'!Y244</f>
        <v>8.1277752434812633</v>
      </c>
      <c r="P202">
        <f>'CUADRO 3 NOM'!Z244</f>
        <v>106.10044131159329</v>
      </c>
      <c r="Q202">
        <f>'CUADRO 3 NOM'!AA244</f>
        <v>0</v>
      </c>
    </row>
    <row r="203" spans="2:17" x14ac:dyDescent="0.3">
      <c r="B203" t="str">
        <f>'CUADRO 3 NOM'!L246</f>
        <v>Juniperus sp</v>
      </c>
      <c r="C203">
        <f>'CUADRO 3 NOM'!M246</f>
        <v>1.2706857524321031</v>
      </c>
      <c r="D203">
        <f>'CUADRO 3 NOM'!N246</f>
        <v>17.91566907960549</v>
      </c>
      <c r="E203">
        <f>'CUADRO 3 NOM'!O246</f>
        <v>0.41233403578366035</v>
      </c>
      <c r="F203" s="34">
        <v>0.3</v>
      </c>
      <c r="G203">
        <f>'CUADRO 3 NOM'!Q246</f>
        <v>0.88948002670247217</v>
      </c>
      <c r="H203">
        <f>'CUADRO 3 NOM'!R246</f>
        <v>0.28863382504856222</v>
      </c>
      <c r="I203">
        <f>'CUADRO 3 NOM'!S246</f>
        <v>0.38120572572963091</v>
      </c>
      <c r="J203">
        <f>'CUADRO 3 NOM'!T246</f>
        <v>5.3747007238816469</v>
      </c>
      <c r="K203">
        <f>'CUADRO 3 NOM'!U246</f>
        <v>0</v>
      </c>
      <c r="L203">
        <f>'CUADRO 3 NOM'!V246</f>
        <v>0</v>
      </c>
      <c r="M203">
        <f>'CUADRO 3 NOM'!W246</f>
        <v>0</v>
      </c>
      <c r="N203">
        <f>'CUADRO 3 NOM'!X246</f>
        <v>1.2706857524321031</v>
      </c>
      <c r="O203">
        <f>'CUADRO 3 NOM'!Y246</f>
        <v>1.2706857524321031</v>
      </c>
      <c r="P203">
        <f>'CUADRO 3 NOM'!Z246</f>
        <v>17.91566907960549</v>
      </c>
      <c r="Q203">
        <f>'CUADRO 3 NOM'!AA246</f>
        <v>0</v>
      </c>
    </row>
    <row r="204" spans="2:17" x14ac:dyDescent="0.3">
      <c r="B204" t="str">
        <f>'CUADRO 3 NOM'!L247</f>
        <v>Pinus cembroides</v>
      </c>
      <c r="C204">
        <f>'CUADRO 3 NOM'!M247</f>
        <v>1.3880024642454096</v>
      </c>
      <c r="D204">
        <f>'CUADRO 3 NOM'!N247</f>
        <v>19.569742387920915</v>
      </c>
      <c r="E204">
        <f>'CUADRO 3 NOM'!O247</f>
        <v>0.51050880620834138</v>
      </c>
      <c r="F204" s="34">
        <v>0.3</v>
      </c>
      <c r="G204">
        <f>'CUADRO 3 NOM'!Q247</f>
        <v>0.97160172497178665</v>
      </c>
      <c r="H204">
        <f>'CUADRO 3 NOM'!R247</f>
        <v>0.35735616434583894</v>
      </c>
      <c r="I204">
        <f>'CUADRO 3 NOM'!S247</f>
        <v>0.41640073927362287</v>
      </c>
      <c r="J204">
        <f>'CUADRO 3 NOM'!T247</f>
        <v>5.8709227163762741</v>
      </c>
      <c r="K204">
        <f>'CUADRO 3 NOM'!U247</f>
        <v>0</v>
      </c>
      <c r="L204">
        <f>'CUADRO 3 NOM'!V247</f>
        <v>0</v>
      </c>
      <c r="M204">
        <f>'CUADRO 3 NOM'!W247</f>
        <v>0</v>
      </c>
      <c r="N204">
        <f>'CUADRO 3 NOM'!X247</f>
        <v>1.3880024642454096</v>
      </c>
      <c r="O204">
        <f>'CUADRO 3 NOM'!Y247</f>
        <v>1.3880024642454096</v>
      </c>
      <c r="P204">
        <f>'CUADRO 3 NOM'!Z247</f>
        <v>19.569742387920915</v>
      </c>
      <c r="Q204">
        <f>'CUADRO 3 NOM'!AA247</f>
        <v>0</v>
      </c>
    </row>
    <row r="205" spans="2:17" x14ac:dyDescent="0.3">
      <c r="B205" t="str">
        <f>'CUADRO 3 NOM'!L248</f>
        <v>Pinus engelmannii</v>
      </c>
      <c r="C205">
        <f>'CUADRO 3 NOM'!M248</f>
        <v>3.4402199662002664</v>
      </c>
      <c r="D205">
        <f>'CUADRO 3 NOM'!N248</f>
        <v>48.504394070310362</v>
      </c>
      <c r="E205">
        <f>'CUADRO 3 NOM'!O248</f>
        <v>0.68722339297276724</v>
      </c>
      <c r="F205" s="34">
        <v>0.3</v>
      </c>
      <c r="G205">
        <f>'CUADRO 3 NOM'!Q248</f>
        <v>2.4081539763401865</v>
      </c>
      <c r="H205">
        <f>'CUADRO 3 NOM'!R248</f>
        <v>0.48105637508093702</v>
      </c>
      <c r="I205">
        <f>'CUADRO 3 NOM'!S248</f>
        <v>1.0320659898600799</v>
      </c>
      <c r="J205">
        <f>'CUADRO 3 NOM'!T248</f>
        <v>14.551318221093108</v>
      </c>
      <c r="K205">
        <f>'CUADRO 3 NOM'!U248</f>
        <v>0</v>
      </c>
      <c r="L205">
        <f>'CUADRO 3 NOM'!V248</f>
        <v>0</v>
      </c>
      <c r="M205">
        <f>'CUADRO 3 NOM'!W248</f>
        <v>0</v>
      </c>
      <c r="N205">
        <f>'CUADRO 3 NOM'!X248</f>
        <v>3.4402199662002664</v>
      </c>
      <c r="O205">
        <f>'CUADRO 3 NOM'!Y248</f>
        <v>3.4402199662002664</v>
      </c>
      <c r="P205">
        <f>'CUADRO 3 NOM'!Z248</f>
        <v>48.504394070310362</v>
      </c>
      <c r="Q205">
        <f>'CUADRO 3 NOM'!AA248</f>
        <v>0</v>
      </c>
    </row>
    <row r="206" spans="2:17" x14ac:dyDescent="0.3">
      <c r="B206" t="str">
        <f>'CUADRO 3 NOM'!L249</f>
        <v>Quercus fulva</v>
      </c>
      <c r="C206">
        <f>'CUADRO 3 NOM'!M249</f>
        <v>0.18189182138852253</v>
      </c>
      <c r="D206">
        <f>'CUADRO 3 NOM'!N249</f>
        <v>2.5645315327147351</v>
      </c>
      <c r="E206">
        <f>'CUADRO 3 NOM'!O249</f>
        <v>9.8174770424681035E-2</v>
      </c>
      <c r="F206" s="34">
        <v>0.3</v>
      </c>
      <c r="G206">
        <f>'CUADRO 3 NOM'!Q249</f>
        <v>0.12732427497196577</v>
      </c>
      <c r="H206">
        <f>'CUADRO 3 NOM'!R249</f>
        <v>6.8722339297276724E-2</v>
      </c>
      <c r="I206">
        <f>'CUADRO 3 NOM'!S249</f>
        <v>5.4567546416556756E-2</v>
      </c>
      <c r="J206">
        <f>'CUADRO 3 NOM'!T249</f>
        <v>0.76935945981442044</v>
      </c>
      <c r="K206">
        <f>'CUADRO 3 NOM'!U249</f>
        <v>0</v>
      </c>
      <c r="L206">
        <f>'CUADRO 3 NOM'!V249</f>
        <v>0</v>
      </c>
      <c r="M206">
        <f>'CUADRO 3 NOM'!W249</f>
        <v>0</v>
      </c>
      <c r="N206">
        <f>'CUADRO 3 NOM'!X249</f>
        <v>0.18189182138852253</v>
      </c>
      <c r="O206">
        <f>'CUADRO 3 NOM'!Y249</f>
        <v>0.18189182138852253</v>
      </c>
      <c r="P206">
        <f>'CUADRO 3 NOM'!Z249</f>
        <v>2.5645315327147351</v>
      </c>
      <c r="Q206">
        <f>'CUADRO 3 NOM'!AA249</f>
        <v>0</v>
      </c>
    </row>
    <row r="207" spans="2:17" x14ac:dyDescent="0.3">
      <c r="B207" t="str">
        <f>'CUADRO 3 NOM'!L250</f>
        <v>Quercus rugosa</v>
      </c>
      <c r="C207">
        <f>'CUADRO 3 NOM'!M250</f>
        <v>7.2599512524956387</v>
      </c>
      <c r="D207">
        <f>'CUADRO 3 NOM'!N250</f>
        <v>102.35959907855279</v>
      </c>
      <c r="E207">
        <f>'CUADRO 3 NOM'!O250</f>
        <v>2.4740042147019614</v>
      </c>
      <c r="F207" s="34">
        <v>0.3</v>
      </c>
      <c r="G207">
        <f>'CUADRO 3 NOM'!Q250</f>
        <v>5.0819658767469464</v>
      </c>
      <c r="H207">
        <f>'CUADRO 3 NOM'!R250</f>
        <v>1.731802950291373</v>
      </c>
      <c r="I207">
        <f>'CUADRO 3 NOM'!S250</f>
        <v>2.1779853757486913</v>
      </c>
      <c r="J207">
        <f>'CUADRO 3 NOM'!T250</f>
        <v>30.707879723565835</v>
      </c>
      <c r="K207">
        <f>'CUADRO 3 NOM'!U250</f>
        <v>0</v>
      </c>
      <c r="L207">
        <f>'CUADRO 3 NOM'!V250</f>
        <v>5.9204841966099906</v>
      </c>
      <c r="M207">
        <f>'CUADRO 3 NOM'!W250</f>
        <v>0</v>
      </c>
      <c r="N207">
        <f>'CUADRO 3 NOM'!X250</f>
        <v>1.3394670558856481</v>
      </c>
      <c r="O207">
        <f>'CUADRO 3 NOM'!Y250</f>
        <v>7.2599512524956387</v>
      </c>
      <c r="P207">
        <f>'CUADRO 3 NOM'!Z250</f>
        <v>102.35959907855279</v>
      </c>
      <c r="Q207">
        <f>'CUADRO 3 NOM'!AA250</f>
        <v>0</v>
      </c>
    </row>
    <row r="208" spans="2:17" x14ac:dyDescent="0.3">
      <c r="B208" t="str">
        <f>'CUADRO 3 NOM'!L252</f>
        <v>Juniperus sp</v>
      </c>
      <c r="C208">
        <f>'CUADRO 3 NOM'!M252</f>
        <v>1.2706857524321031</v>
      </c>
      <c r="D208">
        <f>'CUADRO 3 NOM'!N252</f>
        <v>9.6664178367603544</v>
      </c>
      <c r="E208">
        <f>'CUADRO 3 NOM'!O252</f>
        <v>0.41233403578366035</v>
      </c>
      <c r="F208" s="34">
        <v>0.3</v>
      </c>
      <c r="G208">
        <f>'CUADRO 3 NOM'!Q252</f>
        <v>0.88948002670247217</v>
      </c>
      <c r="H208">
        <f>'CUADRO 3 NOM'!R252</f>
        <v>0.28863382504856222</v>
      </c>
      <c r="I208">
        <f>'CUADRO 3 NOM'!S252</f>
        <v>0.38120572572963091</v>
      </c>
      <c r="J208">
        <f>'CUADRO 3 NOM'!T252</f>
        <v>2.8999253510281058</v>
      </c>
      <c r="K208">
        <f>'CUADRO 3 NOM'!U252</f>
        <v>0</v>
      </c>
      <c r="L208">
        <f>'CUADRO 3 NOM'!V252</f>
        <v>0</v>
      </c>
      <c r="M208">
        <f>'CUADRO 3 NOM'!W252</f>
        <v>0</v>
      </c>
      <c r="N208">
        <f>'CUADRO 3 NOM'!X252</f>
        <v>1.2706857524321031</v>
      </c>
      <c r="O208">
        <f>'CUADRO 3 NOM'!Y252</f>
        <v>1.2706857524321031</v>
      </c>
      <c r="P208">
        <f>'CUADRO 3 NOM'!Z252</f>
        <v>9.6664178367603544</v>
      </c>
      <c r="Q208">
        <f>'CUADRO 3 NOM'!AA252</f>
        <v>0</v>
      </c>
    </row>
    <row r="209" spans="2:17" x14ac:dyDescent="0.3">
      <c r="B209" t="str">
        <f>'CUADRO 3 NOM'!L253</f>
        <v>Pinus cembroides</v>
      </c>
      <c r="C209">
        <f>'CUADRO 3 NOM'!M253</f>
        <v>1.6902237727478813</v>
      </c>
      <c r="D209">
        <f>'CUADRO 3 NOM'!N253</f>
        <v>12.857946344117456</v>
      </c>
      <c r="E209">
        <f>'CUADRO 3 NOM'!O253</f>
        <v>0.60868357663302242</v>
      </c>
      <c r="F209" s="34">
        <v>0.3</v>
      </c>
      <c r="G209">
        <f>'CUADRO 3 NOM'!Q253</f>
        <v>1.1831566409235168</v>
      </c>
      <c r="H209">
        <f>'CUADRO 3 NOM'!R253</f>
        <v>0.42607850364311567</v>
      </c>
      <c r="I209">
        <f>'CUADRO 3 NOM'!S253</f>
        <v>0.50706713182436436</v>
      </c>
      <c r="J209">
        <f>'CUADRO 3 NOM'!T253</f>
        <v>3.8573839032352364</v>
      </c>
      <c r="K209">
        <f>'CUADRO 3 NOM'!U253</f>
        <v>0</v>
      </c>
      <c r="L209">
        <f>'CUADRO 3 NOM'!V253</f>
        <v>0</v>
      </c>
      <c r="M209">
        <f>'CUADRO 3 NOM'!W253</f>
        <v>0</v>
      </c>
      <c r="N209">
        <f>'CUADRO 3 NOM'!X253</f>
        <v>1.6902237727478813</v>
      </c>
      <c r="O209">
        <f>'CUADRO 3 NOM'!Y253</f>
        <v>1.6902237727478813</v>
      </c>
      <c r="P209">
        <f>'CUADRO 3 NOM'!Z253</f>
        <v>12.857946344117456</v>
      </c>
      <c r="Q209">
        <f>'CUADRO 3 NOM'!AA253</f>
        <v>0</v>
      </c>
    </row>
    <row r="210" spans="2:17" x14ac:dyDescent="0.3">
      <c r="B210" t="str">
        <f>'CUADRO 3 NOM'!L254</f>
        <v>Pinus engelmannii</v>
      </c>
      <c r="C210">
        <f>'CUADRO 3 NOM'!M254</f>
        <v>4.9763295403904619</v>
      </c>
      <c r="D210">
        <f>'CUADRO 3 NOM'!N254</f>
        <v>37.85615801448764</v>
      </c>
      <c r="E210">
        <f>'CUADRO 3 NOM'!O254</f>
        <v>0.74612825522757587</v>
      </c>
      <c r="F210" s="34">
        <v>0.3</v>
      </c>
      <c r="G210">
        <f>'CUADRO 3 NOM'!Q254</f>
        <v>3.4834306782733231</v>
      </c>
      <c r="H210">
        <f>'CUADRO 3 NOM'!R254</f>
        <v>0.52228977865930304</v>
      </c>
      <c r="I210">
        <f>'CUADRO 3 NOM'!S254</f>
        <v>1.4928988621171386</v>
      </c>
      <c r="J210">
        <f>'CUADRO 3 NOM'!T254</f>
        <v>11.356847404346292</v>
      </c>
      <c r="K210">
        <f>'CUADRO 3 NOM'!U254</f>
        <v>0</v>
      </c>
      <c r="L210">
        <f>'CUADRO 3 NOM'!V254</f>
        <v>0</v>
      </c>
      <c r="M210">
        <f>'CUADRO 3 NOM'!W254</f>
        <v>0</v>
      </c>
      <c r="N210">
        <f>'CUADRO 3 NOM'!X254</f>
        <v>4.9763295403904619</v>
      </c>
      <c r="O210">
        <f>'CUADRO 3 NOM'!Y254</f>
        <v>4.9763295403904619</v>
      </c>
      <c r="P210">
        <f>'CUADRO 3 NOM'!Z254</f>
        <v>37.85615801448764</v>
      </c>
      <c r="Q210">
        <f>'CUADRO 3 NOM'!AA254</f>
        <v>0</v>
      </c>
    </row>
    <row r="211" spans="2:17" x14ac:dyDescent="0.3">
      <c r="B211" t="str">
        <f>'CUADRO 3 NOM'!L255</f>
        <v>Quercus fulva</v>
      </c>
      <c r="C211">
        <f>'CUADRO 3 NOM'!M255</f>
        <v>0.18189182138852253</v>
      </c>
      <c r="D211">
        <f>'CUADRO 3 NOM'!N255</f>
        <v>1.3836956487987311</v>
      </c>
      <c r="E211">
        <f>'CUADRO 3 NOM'!O255</f>
        <v>9.8174770424681035E-2</v>
      </c>
      <c r="F211" s="34">
        <v>0.3</v>
      </c>
      <c r="G211">
        <f>'CUADRO 3 NOM'!Q255</f>
        <v>0.12732427497196577</v>
      </c>
      <c r="H211">
        <f>'CUADRO 3 NOM'!R255</f>
        <v>6.8722339297276724E-2</v>
      </c>
      <c r="I211">
        <f>'CUADRO 3 NOM'!S255</f>
        <v>5.4567546416556756E-2</v>
      </c>
      <c r="J211">
        <f>'CUADRO 3 NOM'!T255</f>
        <v>0.4151086946396193</v>
      </c>
      <c r="K211">
        <f>'CUADRO 3 NOM'!U255</f>
        <v>0</v>
      </c>
      <c r="L211">
        <f>'CUADRO 3 NOM'!V255</f>
        <v>0</v>
      </c>
      <c r="M211">
        <f>'CUADRO 3 NOM'!W255</f>
        <v>0</v>
      </c>
      <c r="N211">
        <f>'CUADRO 3 NOM'!X255</f>
        <v>0.18189182138852253</v>
      </c>
      <c r="O211">
        <f>'CUADRO 3 NOM'!Y255</f>
        <v>0.18189182138852253</v>
      </c>
      <c r="P211">
        <f>'CUADRO 3 NOM'!Z255</f>
        <v>1.3836956487987311</v>
      </c>
      <c r="Q211">
        <f>'CUADRO 3 NOM'!AA255</f>
        <v>0</v>
      </c>
    </row>
    <row r="212" spans="2:17" x14ac:dyDescent="0.3">
      <c r="B212" t="str">
        <f>'CUADRO 3 NOM'!L256</f>
        <v>Quercus rugosa</v>
      </c>
      <c r="C212">
        <f>'CUADRO 3 NOM'!M256</f>
        <v>7.8498421586125016</v>
      </c>
      <c r="D212">
        <f>'CUADRO 3 NOM'!N256</f>
        <v>59.715672511894155</v>
      </c>
      <c r="E212">
        <f>'CUADRO 3 NOM'!O256</f>
        <v>2.866703296400686</v>
      </c>
      <c r="F212" s="34">
        <v>0.3</v>
      </c>
      <c r="G212">
        <f>'CUADRO 3 NOM'!Q256</f>
        <v>5.4948895110287506</v>
      </c>
      <c r="H212">
        <f>'CUADRO 3 NOM'!R256</f>
        <v>2.0066923074804799</v>
      </c>
      <c r="I212">
        <f>'CUADRO 3 NOM'!S256</f>
        <v>2.3549526475837506</v>
      </c>
      <c r="J212">
        <f>'CUADRO 3 NOM'!T256</f>
        <v>17.914701753568249</v>
      </c>
      <c r="K212">
        <f>'CUADRO 3 NOM'!U256</f>
        <v>0</v>
      </c>
      <c r="L212">
        <f>'CUADRO 3 NOM'!V256</f>
        <v>6.380949540975724</v>
      </c>
      <c r="M212">
        <f>'CUADRO 3 NOM'!W256</f>
        <v>0</v>
      </c>
      <c r="N212">
        <f>'CUADRO 3 NOM'!X256</f>
        <v>1.4688926176367774</v>
      </c>
      <c r="O212">
        <f>'CUADRO 3 NOM'!Y256</f>
        <v>7.8498421586125016</v>
      </c>
      <c r="P212">
        <f>'CUADRO 3 NOM'!Z256</f>
        <v>59.715672511894155</v>
      </c>
      <c r="Q212">
        <f>'CUADRO 3 NOM'!AA256</f>
        <v>0</v>
      </c>
    </row>
    <row r="213" spans="2:17" x14ac:dyDescent="0.3">
      <c r="B213" t="str">
        <f>'CUADRO 3 NOM'!L258</f>
        <v>Juniperus sp</v>
      </c>
      <c r="C213">
        <f>'CUADRO 3 NOM'!M258</f>
        <v>1.2706857524321031</v>
      </c>
      <c r="D213">
        <f>'CUADRO 3 NOM'!N258</f>
        <v>2.2865647029862539</v>
      </c>
      <c r="E213">
        <f>'CUADRO 3 NOM'!O258</f>
        <v>0.4123340357836604</v>
      </c>
      <c r="F213" s="34">
        <v>0.3</v>
      </c>
      <c r="G213">
        <f>'CUADRO 3 NOM'!Q258</f>
        <v>0.88948002670247217</v>
      </c>
      <c r="H213">
        <f>'CUADRO 3 NOM'!R258</f>
        <v>0.28863382504856228</v>
      </c>
      <c r="I213">
        <f>'CUADRO 3 NOM'!S258</f>
        <v>0.38120572572963091</v>
      </c>
      <c r="J213">
        <f>'CUADRO 3 NOM'!T258</f>
        <v>0.68596941089587615</v>
      </c>
      <c r="K213">
        <f>'CUADRO 3 NOM'!U258</f>
        <v>0</v>
      </c>
      <c r="L213">
        <f>'CUADRO 3 NOM'!V258</f>
        <v>0</v>
      </c>
      <c r="M213">
        <f>'CUADRO 3 NOM'!W258</f>
        <v>0</v>
      </c>
      <c r="N213">
        <f>'CUADRO 3 NOM'!X258</f>
        <v>1.2706857524321031</v>
      </c>
      <c r="O213">
        <f>'CUADRO 3 NOM'!Y258</f>
        <v>1.2706857524321031</v>
      </c>
      <c r="P213">
        <f>'CUADRO 3 NOM'!Z258</f>
        <v>2.2865647029862539</v>
      </c>
      <c r="Q213">
        <f>'CUADRO 3 NOM'!AA258</f>
        <v>0</v>
      </c>
    </row>
    <row r="214" spans="2:17" x14ac:dyDescent="0.3">
      <c r="B214" t="str">
        <f>'CUADRO 3 NOM'!L259</f>
        <v>Pinus cembroides</v>
      </c>
      <c r="C214">
        <f>'CUADRO 3 NOM'!M259</f>
        <v>1.652147828599783</v>
      </c>
      <c r="D214">
        <f>'CUADRO 3 NOM'!N259</f>
        <v>2.9729954095739375</v>
      </c>
      <c r="E214">
        <f>'CUADRO 3 NOM'!O259</f>
        <v>0.60868357663302231</v>
      </c>
      <c r="F214" s="34">
        <v>0.3</v>
      </c>
      <c r="G214">
        <f>'CUADRO 3 NOM'!Q259</f>
        <v>1.1565034800198482</v>
      </c>
      <c r="H214">
        <f>'CUADRO 3 NOM'!R259</f>
        <v>0.42607850364311561</v>
      </c>
      <c r="I214">
        <f>'CUADRO 3 NOM'!S259</f>
        <v>0.49564434857993489</v>
      </c>
      <c r="J214">
        <f>'CUADRO 3 NOM'!T259</f>
        <v>0.89189862287218125</v>
      </c>
      <c r="K214">
        <f>'CUADRO 3 NOM'!U259</f>
        <v>0</v>
      </c>
      <c r="L214">
        <f>'CUADRO 3 NOM'!V259</f>
        <v>0</v>
      </c>
      <c r="M214">
        <f>'CUADRO 3 NOM'!W259</f>
        <v>0</v>
      </c>
      <c r="N214">
        <f>'CUADRO 3 NOM'!X259</f>
        <v>1.652147828599783</v>
      </c>
      <c r="O214">
        <f>'CUADRO 3 NOM'!Y259</f>
        <v>1.652147828599783</v>
      </c>
      <c r="P214">
        <f>'CUADRO 3 NOM'!Z259</f>
        <v>2.9729954095739375</v>
      </c>
      <c r="Q214">
        <f>'CUADRO 3 NOM'!AA259</f>
        <v>0</v>
      </c>
    </row>
    <row r="215" spans="2:17" x14ac:dyDescent="0.3">
      <c r="B215" t="str">
        <f>'CUADRO 3 NOM'!L260</f>
        <v>Pinus engelmannii</v>
      </c>
      <c r="C215">
        <f>'CUADRO 3 NOM'!M260</f>
        <v>4.3060655865745838</v>
      </c>
      <c r="D215">
        <f>'CUADRO 3 NOM'!N260</f>
        <v>7.7486487592701261</v>
      </c>
      <c r="E215">
        <f>'CUADRO 3 NOM'!O260</f>
        <v>0.76576320931251196</v>
      </c>
      <c r="F215" s="34">
        <v>0.3</v>
      </c>
      <c r="G215">
        <f>'CUADRO 3 NOM'!Q260</f>
        <v>3.0142459106022086</v>
      </c>
      <c r="H215">
        <f>'CUADRO 3 NOM'!R260</f>
        <v>0.53603424651875831</v>
      </c>
      <c r="I215">
        <f>'CUADRO 3 NOM'!S260</f>
        <v>1.291819675972375</v>
      </c>
      <c r="J215">
        <f>'CUADRO 3 NOM'!T260</f>
        <v>2.3245946277810376</v>
      </c>
      <c r="K215">
        <f>'CUADRO 3 NOM'!U260</f>
        <v>0</v>
      </c>
      <c r="L215">
        <f>'CUADRO 3 NOM'!V260</f>
        <v>0</v>
      </c>
      <c r="M215">
        <f>'CUADRO 3 NOM'!W260</f>
        <v>0</v>
      </c>
      <c r="N215">
        <f>'CUADRO 3 NOM'!X260</f>
        <v>4.3060655865745838</v>
      </c>
      <c r="O215">
        <f>'CUADRO 3 NOM'!Y260</f>
        <v>4.3060655865745838</v>
      </c>
      <c r="P215">
        <f>'CUADRO 3 NOM'!Z260</f>
        <v>7.7486487592701261</v>
      </c>
      <c r="Q215">
        <f>'CUADRO 3 NOM'!AA260</f>
        <v>0</v>
      </c>
    </row>
    <row r="216" spans="2:17" x14ac:dyDescent="0.3">
      <c r="B216" t="str">
        <f>'CUADRO 3 NOM'!L261</f>
        <v>Quercus fulva</v>
      </c>
      <c r="C216">
        <f>'CUADRO 3 NOM'!M261</f>
        <v>0.14551345711081803</v>
      </c>
      <c r="D216">
        <f>'CUADRO 3 NOM'!N261</f>
        <v>0.26184753720757509</v>
      </c>
      <c r="E216">
        <f>'CUADRO 3 NOM'!O261</f>
        <v>7.8539816339744828E-2</v>
      </c>
      <c r="F216" s="34">
        <v>0.3</v>
      </c>
      <c r="G216">
        <f>'CUADRO 3 NOM'!Q261</f>
        <v>0.10185941997757261</v>
      </c>
      <c r="H216">
        <f>'CUADRO 3 NOM'!R261</f>
        <v>5.4977871437821374E-2</v>
      </c>
      <c r="I216">
        <f>'CUADRO 3 NOM'!S261</f>
        <v>4.3654037133245407E-2</v>
      </c>
      <c r="J216">
        <f>'CUADRO 3 NOM'!T261</f>
        <v>7.8554261162272515E-2</v>
      </c>
      <c r="K216">
        <f>'CUADRO 3 NOM'!U261</f>
        <v>0</v>
      </c>
      <c r="L216">
        <f>'CUADRO 3 NOM'!V261</f>
        <v>0</v>
      </c>
      <c r="M216">
        <f>'CUADRO 3 NOM'!W261</f>
        <v>0</v>
      </c>
      <c r="N216">
        <f>'CUADRO 3 NOM'!X261</f>
        <v>0.14551345711081803</v>
      </c>
      <c r="O216">
        <f>'CUADRO 3 NOM'!Y261</f>
        <v>0.14551345711081803</v>
      </c>
      <c r="P216">
        <f>'CUADRO 3 NOM'!Z261</f>
        <v>0.26184753720757509</v>
      </c>
      <c r="Q216">
        <f>'CUADRO 3 NOM'!AA261</f>
        <v>0</v>
      </c>
    </row>
    <row r="217" spans="2:17" x14ac:dyDescent="0.3">
      <c r="B217" t="str">
        <f>'CUADRO 3 NOM'!L262</f>
        <v>Quercus rugosa</v>
      </c>
      <c r="C217">
        <f>'CUADRO 3 NOM'!M262</f>
        <v>7.4852404336797607</v>
      </c>
      <c r="D217">
        <f>'CUADRO 3 NOM'!N262</f>
        <v>13.469488058915021</v>
      </c>
      <c r="E217">
        <f>'CUADRO 3 NOM'!O262</f>
        <v>2.336559536107409</v>
      </c>
      <c r="F217" s="34">
        <v>0.3</v>
      </c>
      <c r="G217">
        <f>'CUADRO 3 NOM'!Q262</f>
        <v>5.239668303575832</v>
      </c>
      <c r="H217">
        <f>'CUADRO 3 NOM'!R262</f>
        <v>1.6355916752751862</v>
      </c>
      <c r="I217">
        <f>'CUADRO 3 NOM'!S262</f>
        <v>2.2455721301039282</v>
      </c>
      <c r="J217">
        <f>'CUADRO 3 NOM'!T262</f>
        <v>4.0408464176745058</v>
      </c>
      <c r="K217">
        <f>'CUADRO 3 NOM'!U262</f>
        <v>0</v>
      </c>
      <c r="L217">
        <f>'CUADRO 3 NOM'!V262</f>
        <v>1.4801210491524976</v>
      </c>
      <c r="M217">
        <f>'CUADRO 3 NOM'!W262</f>
        <v>0</v>
      </c>
      <c r="N217">
        <f>'CUADRO 3 NOM'!X262</f>
        <v>6.005119384527263</v>
      </c>
      <c r="O217">
        <f>'CUADRO 3 NOM'!Y262</f>
        <v>7.4852404336797607</v>
      </c>
      <c r="P217">
        <f>'CUADRO 3 NOM'!Z262</f>
        <v>13.469488058915021</v>
      </c>
      <c r="Q217">
        <f>'CUADRO 3 NOM'!AA262</f>
        <v>0</v>
      </c>
    </row>
    <row r="218" spans="2:17" x14ac:dyDescent="0.3">
      <c r="B218" t="str">
        <f>'CUADRO 3 NOM'!L264</f>
        <v>Juniperus sp</v>
      </c>
      <c r="C218">
        <f>'CUADRO 3 NOM'!M264</f>
        <v>2.3908999060991802</v>
      </c>
      <c r="D218">
        <f>'CUADRO 3 NOM'!N264</f>
        <v>27.806029626638821</v>
      </c>
      <c r="E218">
        <f>'CUADRO 3 NOM'!O264</f>
        <v>0.76576320931251196</v>
      </c>
      <c r="F218" s="34">
        <v>0.3</v>
      </c>
      <c r="G218">
        <f>'CUADRO 3 NOM'!Q264</f>
        <v>1.6736299342694261</v>
      </c>
      <c r="H218">
        <f>'CUADRO 3 NOM'!R264</f>
        <v>0.53603424651875831</v>
      </c>
      <c r="I218">
        <f>'CUADRO 3 NOM'!S264</f>
        <v>0.71726997182975405</v>
      </c>
      <c r="J218">
        <f>'CUADRO 3 NOM'!T264</f>
        <v>8.341808887991645</v>
      </c>
      <c r="K218">
        <f>'CUADRO 3 NOM'!U264</f>
        <v>0</v>
      </c>
      <c r="L218">
        <f>'CUADRO 3 NOM'!V264</f>
        <v>0</v>
      </c>
      <c r="M218">
        <f>'CUADRO 3 NOM'!W264</f>
        <v>0</v>
      </c>
      <c r="N218">
        <f>'CUADRO 3 NOM'!X264</f>
        <v>2.3908999060991802</v>
      </c>
      <c r="O218">
        <f>'CUADRO 3 NOM'!Y264</f>
        <v>2.3908999060991802</v>
      </c>
      <c r="P218">
        <f>'CUADRO 3 NOM'!Z264</f>
        <v>27.806029626638821</v>
      </c>
      <c r="Q218">
        <f>'CUADRO 3 NOM'!AA264</f>
        <v>0</v>
      </c>
    </row>
    <row r="219" spans="2:17" x14ac:dyDescent="0.3">
      <c r="B219" t="str">
        <f>'CUADRO 3 NOM'!L265</f>
        <v>Pinus cembroides</v>
      </c>
      <c r="C219">
        <f>'CUADRO 3 NOM'!M265</f>
        <v>0.77133436684888312</v>
      </c>
      <c r="D219">
        <f>'CUADRO 3 NOM'!N265</f>
        <v>8.9705747203936017</v>
      </c>
      <c r="E219">
        <f>'CUADRO 3 NOM'!O265</f>
        <v>0.33379421944391557</v>
      </c>
      <c r="F219" s="34">
        <v>0.3</v>
      </c>
      <c r="G219">
        <f>'CUADRO 3 NOM'!Q265</f>
        <v>0.53993405679421813</v>
      </c>
      <c r="H219">
        <f>'CUADRO 3 NOM'!R265</f>
        <v>0.23365595361074087</v>
      </c>
      <c r="I219">
        <f>'CUADRO 3 NOM'!S265</f>
        <v>0.23140031005466494</v>
      </c>
      <c r="J219">
        <f>'CUADRO 3 NOM'!T265</f>
        <v>2.6911724161180803</v>
      </c>
      <c r="K219">
        <f>'CUADRO 3 NOM'!U265</f>
        <v>0</v>
      </c>
      <c r="L219">
        <f>'CUADRO 3 NOM'!V265</f>
        <v>0</v>
      </c>
      <c r="M219">
        <f>'CUADRO 3 NOM'!W265</f>
        <v>0</v>
      </c>
      <c r="N219">
        <f>'CUADRO 3 NOM'!X265</f>
        <v>0.77133436684888312</v>
      </c>
      <c r="O219">
        <f>'CUADRO 3 NOM'!Y265</f>
        <v>0.77133436684888312</v>
      </c>
      <c r="P219">
        <f>'CUADRO 3 NOM'!Z265</f>
        <v>8.9705747203936017</v>
      </c>
      <c r="Q219">
        <f>'CUADRO 3 NOM'!AA265</f>
        <v>0</v>
      </c>
    </row>
    <row r="220" spans="2:17" x14ac:dyDescent="0.3">
      <c r="B220" t="str">
        <f>'CUADRO 3 NOM'!L266</f>
        <v>Pinus engelmannii</v>
      </c>
      <c r="C220">
        <f>'CUADRO 3 NOM'!M266</f>
        <v>2.4633430112639774</v>
      </c>
      <c r="D220">
        <f>'CUADRO 3 NOM'!N266</f>
        <v>28.648538810448418</v>
      </c>
      <c r="E220">
        <f>'CUADRO 3 NOM'!O266</f>
        <v>0.51050880620834138</v>
      </c>
      <c r="F220" s="34">
        <v>0.3</v>
      </c>
      <c r="G220">
        <f>'CUADRO 3 NOM'!Q266</f>
        <v>1.724340107884784</v>
      </c>
      <c r="H220">
        <f>'CUADRO 3 NOM'!R266</f>
        <v>0.35735616434583894</v>
      </c>
      <c r="I220">
        <f>'CUADRO 3 NOM'!S266</f>
        <v>0.73900290337919317</v>
      </c>
      <c r="J220">
        <f>'CUADRO 3 NOM'!T266</f>
        <v>8.594561643134524</v>
      </c>
      <c r="K220">
        <f>'CUADRO 3 NOM'!U266</f>
        <v>0</v>
      </c>
      <c r="L220">
        <f>'CUADRO 3 NOM'!V266</f>
        <v>0</v>
      </c>
      <c r="M220">
        <f>'CUADRO 3 NOM'!W266</f>
        <v>0</v>
      </c>
      <c r="N220">
        <f>'CUADRO 3 NOM'!X266</f>
        <v>2.4633430112639774</v>
      </c>
      <c r="O220">
        <f>'CUADRO 3 NOM'!Y266</f>
        <v>2.4633430112639774</v>
      </c>
      <c r="P220">
        <f>'CUADRO 3 NOM'!Z266</f>
        <v>28.648538810448418</v>
      </c>
      <c r="Q220">
        <f>'CUADRO 3 NOM'!AA266</f>
        <v>0</v>
      </c>
    </row>
    <row r="221" spans="2:17" x14ac:dyDescent="0.3">
      <c r="B221" t="str">
        <f>'CUADRO 3 NOM'!L267</f>
        <v>Quercus fulva</v>
      </c>
      <c r="C221">
        <f>'CUADRO 3 NOM'!M267</f>
        <v>7.2756728555409017E-2</v>
      </c>
      <c r="D221">
        <f>'CUADRO 3 NOM'!N267</f>
        <v>0.84615660596587927</v>
      </c>
      <c r="E221">
        <f>'CUADRO 3 NOM'!O267</f>
        <v>3.9269908169872414E-2</v>
      </c>
      <c r="F221" s="34">
        <v>0.3</v>
      </c>
      <c r="G221">
        <f>'CUADRO 3 NOM'!Q267</f>
        <v>5.0929709988786306E-2</v>
      </c>
      <c r="H221">
        <f>'CUADRO 3 NOM'!R267</f>
        <v>2.7488935718910687E-2</v>
      </c>
      <c r="I221">
        <f>'CUADRO 3 NOM'!S267</f>
        <v>2.1827018566622704E-2</v>
      </c>
      <c r="J221">
        <f>'CUADRO 3 NOM'!T267</f>
        <v>0.25384698178976378</v>
      </c>
      <c r="K221">
        <f>'CUADRO 3 NOM'!U267</f>
        <v>0</v>
      </c>
      <c r="L221">
        <f>'CUADRO 3 NOM'!V267</f>
        <v>0</v>
      </c>
      <c r="M221">
        <f>'CUADRO 3 NOM'!W267</f>
        <v>0</v>
      </c>
      <c r="N221">
        <f>'CUADRO 3 NOM'!X267</f>
        <v>7.2756728555409017E-2</v>
      </c>
      <c r="O221">
        <f>'CUADRO 3 NOM'!Y267</f>
        <v>7.2756728555409017E-2</v>
      </c>
      <c r="P221">
        <f>'CUADRO 3 NOM'!Z267</f>
        <v>0.84615660596587927</v>
      </c>
      <c r="Q221">
        <f>'CUADRO 3 NOM'!AA267</f>
        <v>0</v>
      </c>
    </row>
    <row r="222" spans="2:17" x14ac:dyDescent="0.3">
      <c r="B222" t="str">
        <f>'CUADRO 3 NOM'!L268</f>
        <v>Quercus rugosa</v>
      </c>
      <c r="C222">
        <f>'CUADRO 3 NOM'!M268</f>
        <v>6.6457117763653279</v>
      </c>
      <c r="D222">
        <f>'CUADRO 3 NOM'!N268</f>
        <v>77.28924915355752</v>
      </c>
      <c r="E222">
        <f>'CUADRO 3 NOM'!O268</f>
        <v>2.395464398362217</v>
      </c>
      <c r="F222" s="34">
        <v>0.3</v>
      </c>
      <c r="G222">
        <f>'CUADRO 3 NOM'!Q268</f>
        <v>4.6519982434557292</v>
      </c>
      <c r="H222">
        <f>'CUADRO 3 NOM'!R268</f>
        <v>1.6768250788535519</v>
      </c>
      <c r="I222">
        <f>'CUADRO 3 NOM'!S268</f>
        <v>1.9937135329095983</v>
      </c>
      <c r="J222">
        <f>'CUADRO 3 NOM'!T268</f>
        <v>23.186774746067254</v>
      </c>
      <c r="K222">
        <f>'CUADRO 3 NOM'!U268</f>
        <v>0</v>
      </c>
      <c r="L222">
        <f>'CUADRO 3 NOM'!V268</f>
        <v>3.42070744267073</v>
      </c>
      <c r="M222">
        <f>'CUADRO 3 NOM'!W268</f>
        <v>0</v>
      </c>
      <c r="N222">
        <f>'CUADRO 3 NOM'!X268</f>
        <v>3.2250043336945975</v>
      </c>
      <c r="O222">
        <f>'CUADRO 3 NOM'!Y268</f>
        <v>6.6457117763653279</v>
      </c>
      <c r="P222">
        <f>'CUADRO 3 NOM'!Z268</f>
        <v>77.28924915355752</v>
      </c>
      <c r="Q222">
        <f>'CUADRO 3 NOM'!AA268</f>
        <v>0</v>
      </c>
    </row>
    <row r="223" spans="2:17" x14ac:dyDescent="0.3">
      <c r="B223" t="str">
        <f>'CUADRO 3 NOM'!L270</f>
        <v>Juniperus sp</v>
      </c>
      <c r="C223">
        <f>'CUADRO 3 NOM'!M270</f>
        <v>1.7382369900683887</v>
      </c>
      <c r="D223">
        <f>'CUADRO 3 NOM'!N270</f>
        <v>33.953937419113387</v>
      </c>
      <c r="E223">
        <f>'CUADRO 3 NOM'!O270</f>
        <v>0.5497787143782138</v>
      </c>
      <c r="F223" s="34">
        <v>0.3</v>
      </c>
      <c r="G223">
        <f>'CUADRO 3 NOM'!Q270</f>
        <v>1.216765893047872</v>
      </c>
      <c r="H223">
        <f>'CUADRO 3 NOM'!R270</f>
        <v>0.38484510006474965</v>
      </c>
      <c r="I223">
        <f>'CUADRO 3 NOM'!S270</f>
        <v>0.52147109702051664</v>
      </c>
      <c r="J223">
        <f>'CUADRO 3 NOM'!T270</f>
        <v>10.186181225734016</v>
      </c>
      <c r="K223">
        <f>'CUADRO 3 NOM'!U270</f>
        <v>0</v>
      </c>
      <c r="L223">
        <f>'CUADRO 3 NOM'!V270</f>
        <v>0</v>
      </c>
      <c r="M223">
        <f>'CUADRO 3 NOM'!W270</f>
        <v>0</v>
      </c>
      <c r="N223">
        <f>'CUADRO 3 NOM'!X270</f>
        <v>1.7382369900683887</v>
      </c>
      <c r="O223">
        <f>'CUADRO 3 NOM'!Y270</f>
        <v>1.7382369900683887</v>
      </c>
      <c r="P223">
        <f>'CUADRO 3 NOM'!Z270</f>
        <v>33.953937419113387</v>
      </c>
      <c r="Q223">
        <f>'CUADRO 3 NOM'!AA270</f>
        <v>0</v>
      </c>
    </row>
    <row r="224" spans="2:17" x14ac:dyDescent="0.3">
      <c r="B224" t="str">
        <f>'CUADRO 3 NOM'!L271</f>
        <v>Pinus cembroides</v>
      </c>
      <c r="C224">
        <f>'CUADRO 3 NOM'!M271</f>
        <v>1.5349799354560456</v>
      </c>
      <c r="D224">
        <f>'CUADRO 3 NOM'!N271</f>
        <v>29.983605783247505</v>
      </c>
      <c r="E224">
        <f>'CUADRO 3 NOM'!O271</f>
        <v>0.53996123733574564</v>
      </c>
      <c r="F224" s="34">
        <v>0.3</v>
      </c>
      <c r="G224">
        <f>'CUADRO 3 NOM'!Q271</f>
        <v>1.0744859548192318</v>
      </c>
      <c r="H224">
        <f>'CUADRO 3 NOM'!R271</f>
        <v>0.3779728661350219</v>
      </c>
      <c r="I224">
        <f>'CUADRO 3 NOM'!S271</f>
        <v>0.46049398063681368</v>
      </c>
      <c r="J224">
        <f>'CUADRO 3 NOM'!T271</f>
        <v>8.9950817349742511</v>
      </c>
      <c r="K224">
        <f>'CUADRO 3 NOM'!U271</f>
        <v>0</v>
      </c>
      <c r="L224">
        <f>'CUADRO 3 NOM'!V271</f>
        <v>0</v>
      </c>
      <c r="M224">
        <f>'CUADRO 3 NOM'!W271</f>
        <v>0</v>
      </c>
      <c r="N224">
        <f>'CUADRO 3 NOM'!X271</f>
        <v>1.5349799354560456</v>
      </c>
      <c r="O224">
        <f>'CUADRO 3 NOM'!Y271</f>
        <v>1.5349799354560456</v>
      </c>
      <c r="P224">
        <f>'CUADRO 3 NOM'!Z271</f>
        <v>29.983605783247505</v>
      </c>
      <c r="Q224">
        <f>'CUADRO 3 NOM'!AA271</f>
        <v>0</v>
      </c>
    </row>
    <row r="225" spans="2:17" x14ac:dyDescent="0.3">
      <c r="B225" t="str">
        <f>'CUADRO 3 NOM'!L272</f>
        <v>Pinus engelmannii</v>
      </c>
      <c r="C225">
        <f>'CUADRO 3 NOM'!M272</f>
        <v>2.7292427714208394</v>
      </c>
      <c r="D225">
        <f>'CUADRO 3 NOM'!N272</f>
        <v>53.311797408444768</v>
      </c>
      <c r="E225">
        <f>'CUADRO 3 NOM'!O272</f>
        <v>0.49087385212340517</v>
      </c>
      <c r="F225" s="34">
        <v>0.3</v>
      </c>
      <c r="G225">
        <f>'CUADRO 3 NOM'!Q272</f>
        <v>1.9104699399945875</v>
      </c>
      <c r="H225">
        <f>'CUADRO 3 NOM'!R272</f>
        <v>0.34361169648638362</v>
      </c>
      <c r="I225">
        <f>'CUADRO 3 NOM'!S272</f>
        <v>0.81877283142625179</v>
      </c>
      <c r="J225">
        <f>'CUADRO 3 NOM'!T272</f>
        <v>15.99353922253343</v>
      </c>
      <c r="K225">
        <f>'CUADRO 3 NOM'!U272</f>
        <v>0</v>
      </c>
      <c r="L225">
        <f>'CUADRO 3 NOM'!V272</f>
        <v>0</v>
      </c>
      <c r="M225">
        <f>'CUADRO 3 NOM'!W272</f>
        <v>0</v>
      </c>
      <c r="N225">
        <f>'CUADRO 3 NOM'!X272</f>
        <v>2.7292427714208394</v>
      </c>
      <c r="O225">
        <f>'CUADRO 3 NOM'!Y272</f>
        <v>2.7292427714208394</v>
      </c>
      <c r="P225">
        <f>'CUADRO 3 NOM'!Z272</f>
        <v>53.311797408444768</v>
      </c>
      <c r="Q225">
        <f>'CUADRO 3 NOM'!AA272</f>
        <v>0</v>
      </c>
    </row>
    <row r="226" spans="2:17" x14ac:dyDescent="0.3">
      <c r="B226" t="str">
        <f>'CUADRO 3 NOM'!L273</f>
        <v>Quercus fulva</v>
      </c>
      <c r="C226">
        <f>'CUADRO 3 NOM'!M273</f>
        <v>0.10913509283311351</v>
      </c>
      <c r="D226">
        <f>'CUADRO 3 NOM'!N273</f>
        <v>2.1317956834751719</v>
      </c>
      <c r="E226">
        <f>'CUADRO 3 NOM'!O273</f>
        <v>5.8904862254808614E-2</v>
      </c>
      <c r="F226" s="34">
        <v>0.3</v>
      </c>
      <c r="G226">
        <f>'CUADRO 3 NOM'!Q273</f>
        <v>7.6394564983179453E-2</v>
      </c>
      <c r="H226">
        <f>'CUADRO 3 NOM'!R273</f>
        <v>4.123340357836603E-2</v>
      </c>
      <c r="I226">
        <f>'CUADRO 3 NOM'!S273</f>
        <v>3.2740527849934052E-2</v>
      </c>
      <c r="J226">
        <f>'CUADRO 3 NOM'!T273</f>
        <v>0.6395387050425515</v>
      </c>
      <c r="K226">
        <f>'CUADRO 3 NOM'!U273</f>
        <v>0</v>
      </c>
      <c r="L226">
        <f>'CUADRO 3 NOM'!V273</f>
        <v>0</v>
      </c>
      <c r="M226">
        <f>'CUADRO 3 NOM'!W273</f>
        <v>0</v>
      </c>
      <c r="N226">
        <f>'CUADRO 3 NOM'!X273</f>
        <v>0.10913509283311351</v>
      </c>
      <c r="O226">
        <f>'CUADRO 3 NOM'!Y273</f>
        <v>0.10913509283311351</v>
      </c>
      <c r="P226">
        <f>'CUADRO 3 NOM'!Z273</f>
        <v>2.1317956834751719</v>
      </c>
      <c r="Q226">
        <f>'CUADRO 3 NOM'!AA273</f>
        <v>0</v>
      </c>
    </row>
    <row r="227" spans="2:17" x14ac:dyDescent="0.3">
      <c r="B227" t="str">
        <f>'CUADRO 3 NOM'!L274</f>
        <v>Quercus rugosa</v>
      </c>
      <c r="C227">
        <f>'CUADRO 3 NOM'!M274</f>
        <v>6.8529824584080377</v>
      </c>
      <c r="D227">
        <f>'CUADRO 3 NOM'!N274</f>
        <v>133.86306864745387</v>
      </c>
      <c r="E227">
        <f>'CUADRO 3 NOM'!O274</f>
        <v>2.5329090769567708</v>
      </c>
      <c r="F227" s="34">
        <v>0.3</v>
      </c>
      <c r="G227">
        <f>'CUADRO 3 NOM'!Q274</f>
        <v>4.7970877208856262</v>
      </c>
      <c r="H227">
        <f>'CUADRO 3 NOM'!R274</f>
        <v>1.7730363538697393</v>
      </c>
      <c r="I227">
        <f>'CUADRO 3 NOM'!S274</f>
        <v>2.055894737522411</v>
      </c>
      <c r="J227">
        <f>'CUADRO 3 NOM'!T274</f>
        <v>40.158920594236157</v>
      </c>
      <c r="K227">
        <f>'CUADRO 3 NOM'!U274</f>
        <v>0</v>
      </c>
      <c r="L227">
        <f>'CUADRO 3 NOM'!V274</f>
        <v>4.9008284918232272</v>
      </c>
      <c r="M227">
        <f>'CUADRO 3 NOM'!W274</f>
        <v>0</v>
      </c>
      <c r="N227">
        <f>'CUADRO 3 NOM'!X274</f>
        <v>1.9521539665848109</v>
      </c>
      <c r="O227">
        <f>'CUADRO 3 NOM'!Y274</f>
        <v>6.8529824584080377</v>
      </c>
      <c r="P227">
        <f>'CUADRO 3 NOM'!Z274</f>
        <v>133.86306864745387</v>
      </c>
      <c r="Q227">
        <f>'CUADRO 3 NOM'!AA274</f>
        <v>0</v>
      </c>
    </row>
    <row r="228" spans="2:17" x14ac:dyDescent="0.3">
      <c r="B228" t="str">
        <f>'CUADRO 3 NOM'!L276</f>
        <v>Juniperus sp</v>
      </c>
      <c r="C228">
        <f>'CUADRO 3 NOM'!M276</f>
        <v>0.62864272543109023</v>
      </c>
      <c r="D228">
        <f>'CUADRO 3 NOM'!N276</f>
        <v>15.062448806222063</v>
      </c>
      <c r="E228">
        <f>'CUADRO 3 NOM'!O276</f>
        <v>0.22580197197676644</v>
      </c>
      <c r="F228" s="34">
        <v>0.3</v>
      </c>
      <c r="G228">
        <f>'CUADRO 3 NOM'!Q276</f>
        <v>0.44004990780176312</v>
      </c>
      <c r="H228">
        <f>'CUADRO 3 NOM'!R276</f>
        <v>0.15806138038373649</v>
      </c>
      <c r="I228">
        <f>'CUADRO 3 NOM'!S276</f>
        <v>0.18859281762932706</v>
      </c>
      <c r="J228">
        <f>'CUADRO 3 NOM'!T276</f>
        <v>4.5187346418666188</v>
      </c>
      <c r="K228">
        <f>'CUADRO 3 NOM'!U276</f>
        <v>0</v>
      </c>
      <c r="L228">
        <f>'CUADRO 3 NOM'!V276</f>
        <v>0</v>
      </c>
      <c r="M228">
        <f>'CUADRO 3 NOM'!W276</f>
        <v>0</v>
      </c>
      <c r="N228">
        <f>'CUADRO 3 NOM'!X276</f>
        <v>0.62864272543109023</v>
      </c>
      <c r="O228">
        <f>'CUADRO 3 NOM'!Y276</f>
        <v>0.62864272543109023</v>
      </c>
      <c r="P228">
        <f>'CUADRO 3 NOM'!Z276</f>
        <v>15.062448806222063</v>
      </c>
      <c r="Q228">
        <f>'CUADRO 3 NOM'!AA276</f>
        <v>0</v>
      </c>
    </row>
    <row r="229" spans="2:17" x14ac:dyDescent="0.3">
      <c r="B229" t="str">
        <f>'CUADRO 3 NOM'!L277</f>
        <v>Pinus cembroides</v>
      </c>
      <c r="C229">
        <f>'CUADRO 3 NOM'!M277</f>
        <v>2.5920049257035482</v>
      </c>
      <c r="D229">
        <f>'CUADRO 3 NOM'!N277</f>
        <v>62.105135269182028</v>
      </c>
      <c r="E229">
        <f>'CUADRO 3 NOM'!O277</f>
        <v>0.84921176417349098</v>
      </c>
      <c r="F229" s="34">
        <v>0.3</v>
      </c>
      <c r="G229">
        <f>'CUADRO 3 NOM'!Q277</f>
        <v>1.8144034479924835</v>
      </c>
      <c r="H229">
        <f>'CUADRO 3 NOM'!R277</f>
        <v>0.59444823492144361</v>
      </c>
      <c r="I229">
        <f>'CUADRO 3 NOM'!S277</f>
        <v>0.77760147771106447</v>
      </c>
      <c r="J229">
        <f>'CUADRO 3 NOM'!T277</f>
        <v>18.63154058075461</v>
      </c>
      <c r="K229">
        <f>'CUADRO 3 NOM'!U277</f>
        <v>0</v>
      </c>
      <c r="L229">
        <f>'CUADRO 3 NOM'!V277</f>
        <v>0</v>
      </c>
      <c r="M229">
        <f>'CUADRO 3 NOM'!W277</f>
        <v>0</v>
      </c>
      <c r="N229">
        <f>'CUADRO 3 NOM'!X277</f>
        <v>2.5920049257035482</v>
      </c>
      <c r="O229">
        <f>'CUADRO 3 NOM'!Y277</f>
        <v>2.5920049257035482</v>
      </c>
      <c r="P229">
        <f>'CUADRO 3 NOM'!Z277</f>
        <v>62.105135269182028</v>
      </c>
      <c r="Q229">
        <f>'CUADRO 3 NOM'!AA277</f>
        <v>0</v>
      </c>
    </row>
    <row r="230" spans="2:17" x14ac:dyDescent="0.3">
      <c r="B230" t="str">
        <f>'CUADRO 3 NOM'!L278</f>
        <v>Pinus engelmannii</v>
      </c>
      <c r="C230">
        <f>'CUADRO 3 NOM'!M278</f>
        <v>2.638248502889263</v>
      </c>
      <c r="D230">
        <f>'CUADRO 3 NOM'!N278</f>
        <v>63.213143818074023</v>
      </c>
      <c r="E230">
        <f>'CUADRO 3 NOM'!O278</f>
        <v>0.38288160465625609</v>
      </c>
      <c r="F230" s="34">
        <v>0.3</v>
      </c>
      <c r="G230">
        <f>'CUADRO 3 NOM'!Q278</f>
        <v>1.846773952022484</v>
      </c>
      <c r="H230">
        <f>'CUADRO 3 NOM'!R278</f>
        <v>0.26801712325937926</v>
      </c>
      <c r="I230">
        <f>'CUADRO 3 NOM'!S278</f>
        <v>0.79147455086677887</v>
      </c>
      <c r="J230">
        <f>'CUADRO 3 NOM'!T278</f>
        <v>18.963943145422206</v>
      </c>
      <c r="K230">
        <f>'CUADRO 3 NOM'!U278</f>
        <v>0</v>
      </c>
      <c r="L230">
        <f>'CUADRO 3 NOM'!V278</f>
        <v>0</v>
      </c>
      <c r="M230">
        <f>'CUADRO 3 NOM'!W278</f>
        <v>0</v>
      </c>
      <c r="N230">
        <f>'CUADRO 3 NOM'!X278</f>
        <v>2.638248502889263</v>
      </c>
      <c r="O230">
        <f>'CUADRO 3 NOM'!Y278</f>
        <v>2.638248502889263</v>
      </c>
      <c r="P230">
        <f>'CUADRO 3 NOM'!Z278</f>
        <v>63.213143818074023</v>
      </c>
      <c r="Q230">
        <f>'CUADRO 3 NOM'!AA278</f>
        <v>0</v>
      </c>
    </row>
    <row r="231" spans="2:17" x14ac:dyDescent="0.3">
      <c r="B231" t="str">
        <f>'CUADRO 3 NOM'!L279</f>
        <v>Quercus fulva</v>
      </c>
      <c r="C231">
        <f>'CUADRO 3 NOM'!M279</f>
        <v>0.10004050176368737</v>
      </c>
      <c r="D231">
        <f>'CUADRO 3 NOM'!N279</f>
        <v>2.3969973331529237</v>
      </c>
      <c r="E231">
        <f>'CUADRO 3 NOM'!O279</f>
        <v>5.3996123733574555E-2</v>
      </c>
      <c r="F231" s="34">
        <v>0.3</v>
      </c>
      <c r="G231">
        <f>'CUADRO 3 NOM'!Q279</f>
        <v>7.0028351234581149E-2</v>
      </c>
      <c r="H231">
        <f>'CUADRO 3 NOM'!R279</f>
        <v>3.7797286613502186E-2</v>
      </c>
      <c r="I231">
        <f>'CUADRO 3 NOM'!S279</f>
        <v>3.0012150529106208E-2</v>
      </c>
      <c r="J231">
        <f>'CUADRO 3 NOM'!T279</f>
        <v>0.71909919994587712</v>
      </c>
      <c r="K231">
        <f>'CUADRO 3 NOM'!U279</f>
        <v>0</v>
      </c>
      <c r="L231">
        <f>'CUADRO 3 NOM'!V279</f>
        <v>0</v>
      </c>
      <c r="M231">
        <f>'CUADRO 3 NOM'!W279</f>
        <v>0</v>
      </c>
      <c r="N231">
        <f>'CUADRO 3 NOM'!X279</f>
        <v>0.10004050176368737</v>
      </c>
      <c r="O231">
        <f>'CUADRO 3 NOM'!Y279</f>
        <v>0.10004050176368737</v>
      </c>
      <c r="P231">
        <f>'CUADRO 3 NOM'!Z279</f>
        <v>2.3969973331529237</v>
      </c>
      <c r="Q231">
        <f>'CUADRO 3 NOM'!AA279</f>
        <v>0</v>
      </c>
    </row>
    <row r="232" spans="2:17" x14ac:dyDescent="0.3">
      <c r="B232" t="str">
        <f>'CUADRO 3 NOM'!L280</f>
        <v>Quercus rugosa</v>
      </c>
      <c r="C232">
        <f>'CUADRO 3 NOM'!M280</f>
        <v>7.0096813373099707</v>
      </c>
      <c r="D232">
        <f>'CUADRO 3 NOM'!N280</f>
        <v>167.95385044622662</v>
      </c>
      <c r="E232">
        <f>'CUADRO 3 NOM'!O280</f>
        <v>2.1892973804703848</v>
      </c>
      <c r="F232" s="34">
        <v>0.3</v>
      </c>
      <c r="G232">
        <f>'CUADRO 3 NOM'!Q280</f>
        <v>4.9067769361169793</v>
      </c>
      <c r="H232">
        <f>'CUADRO 3 NOM'!R280</f>
        <v>1.5325081663292692</v>
      </c>
      <c r="I232">
        <f>'CUADRO 3 NOM'!S280</f>
        <v>2.1029044011929909</v>
      </c>
      <c r="J232">
        <f>'CUADRO 3 NOM'!T280</f>
        <v>50.386155133867987</v>
      </c>
      <c r="K232">
        <f>'CUADRO 3 NOM'!U280</f>
        <v>0</v>
      </c>
      <c r="L232">
        <f>'CUADRO 3 NOM'!V280</f>
        <v>1.8501513114406221</v>
      </c>
      <c r="M232">
        <f>'CUADRO 3 NOM'!W280</f>
        <v>0</v>
      </c>
      <c r="N232">
        <f>'CUADRO 3 NOM'!X280</f>
        <v>5.1595300258693486</v>
      </c>
      <c r="O232">
        <f>'CUADRO 3 NOM'!Y280</f>
        <v>7.0096813373099707</v>
      </c>
      <c r="P232">
        <f>'CUADRO 3 NOM'!Z280</f>
        <v>167.95385044622662</v>
      </c>
      <c r="Q232">
        <f>'CUADRO 3 NOM'!AA280</f>
        <v>0</v>
      </c>
    </row>
    <row r="233" spans="2:17" x14ac:dyDescent="0.3">
      <c r="B233" t="str">
        <f>'CUADRO 3 NOM'!L282</f>
        <v>Juniperus sp</v>
      </c>
      <c r="C233">
        <f>'CUADRO 3 NOM'!M282</f>
        <v>7.2756728555409017E-2</v>
      </c>
      <c r="D233">
        <f>'CUADRO 3 NOM'!N282</f>
        <v>1.2444900181618457</v>
      </c>
      <c r="E233">
        <f>'CUADRO 3 NOM'!O282</f>
        <v>3.9269908169872414E-2</v>
      </c>
      <c r="F233" s="34">
        <v>0.3</v>
      </c>
      <c r="G233">
        <f>'CUADRO 3 NOM'!Q282</f>
        <v>5.0929709988786306E-2</v>
      </c>
      <c r="H233">
        <f>'CUADRO 3 NOM'!R282</f>
        <v>2.7488935718910687E-2</v>
      </c>
      <c r="I233">
        <f>'CUADRO 3 NOM'!S282</f>
        <v>2.1827018566622704E-2</v>
      </c>
      <c r="J233">
        <f>'CUADRO 3 NOM'!T282</f>
        <v>0.3733470054485537</v>
      </c>
      <c r="K233">
        <f>'CUADRO 3 NOM'!U282</f>
        <v>0</v>
      </c>
      <c r="L233">
        <f>'CUADRO 3 NOM'!V282</f>
        <v>0</v>
      </c>
      <c r="M233">
        <f>'CUADRO 3 NOM'!W282</f>
        <v>0</v>
      </c>
      <c r="N233">
        <f>'CUADRO 3 NOM'!X282</f>
        <v>7.2756728555409017E-2</v>
      </c>
      <c r="O233">
        <f>'CUADRO 3 NOM'!Y282</f>
        <v>7.2756728555409017E-2</v>
      </c>
      <c r="P233">
        <f>'CUADRO 3 NOM'!Z282</f>
        <v>1.2444900181618457</v>
      </c>
      <c r="Q233">
        <f>'CUADRO 3 NOM'!AA282</f>
        <v>0</v>
      </c>
    </row>
    <row r="234" spans="2:17" x14ac:dyDescent="0.3">
      <c r="B234" t="str">
        <f>'CUADRO 3 NOM'!L283</f>
        <v>Pinus cembroides</v>
      </c>
      <c r="C234">
        <f>'CUADRO 3 NOM'!M283</f>
        <v>3.2677571436826551</v>
      </c>
      <c r="D234">
        <f>'CUADRO 3 NOM'!N283</f>
        <v>55.894365068834517</v>
      </c>
      <c r="E234">
        <f>'CUADRO 3 NOM'!O283</f>
        <v>1.0504700435440875</v>
      </c>
      <c r="F234" s="34">
        <v>0.3</v>
      </c>
      <c r="G234">
        <f>'CUADRO 3 NOM'!Q283</f>
        <v>2.2874300005778583</v>
      </c>
      <c r="H234">
        <f>'CUADRO 3 NOM'!R283</f>
        <v>0.73532903048086118</v>
      </c>
      <c r="I234">
        <f>'CUADRO 3 NOM'!S283</f>
        <v>0.98032714310479652</v>
      </c>
      <c r="J234">
        <f>'CUADRO 3 NOM'!T283</f>
        <v>16.768309520650355</v>
      </c>
      <c r="K234">
        <f>'CUADRO 3 NOM'!U283</f>
        <v>0</v>
      </c>
      <c r="L234">
        <f>'CUADRO 3 NOM'!V283</f>
        <v>0</v>
      </c>
      <c r="M234">
        <f>'CUADRO 3 NOM'!W283</f>
        <v>0</v>
      </c>
      <c r="N234">
        <f>'CUADRO 3 NOM'!X283</f>
        <v>3.2677571436826551</v>
      </c>
      <c r="O234">
        <f>'CUADRO 3 NOM'!Y283</f>
        <v>3.2677571436826551</v>
      </c>
      <c r="P234">
        <f>'CUADRO 3 NOM'!Z283</f>
        <v>55.894365068834517</v>
      </c>
      <c r="Q234">
        <f>'CUADRO 3 NOM'!AA283</f>
        <v>0</v>
      </c>
    </row>
    <row r="235" spans="2:17" x14ac:dyDescent="0.3">
      <c r="B235" t="str">
        <f>'CUADRO 3 NOM'!L284</f>
        <v>Pinus engelmannii</v>
      </c>
      <c r="C235">
        <f>'CUADRO 3 NOM'!M284</f>
        <v>3.2012559776060217</v>
      </c>
      <c r="D235">
        <f>'CUADRO 3 NOM'!N284</f>
        <v>54.756875258315254</v>
      </c>
      <c r="E235">
        <f>'CUADRO 3 NOM'!O284</f>
        <v>0.53996123733574564</v>
      </c>
      <c r="F235" s="34">
        <v>0.3</v>
      </c>
      <c r="G235">
        <f>'CUADRO 3 NOM'!Q284</f>
        <v>2.2408791843242151</v>
      </c>
      <c r="H235">
        <f>'CUADRO 3 NOM'!R284</f>
        <v>0.3779728661350219</v>
      </c>
      <c r="I235">
        <f>'CUADRO 3 NOM'!S284</f>
        <v>0.96037679328180647</v>
      </c>
      <c r="J235">
        <f>'CUADRO 3 NOM'!T284</f>
        <v>16.427062577494578</v>
      </c>
      <c r="K235">
        <f>'CUADRO 3 NOM'!U284</f>
        <v>0</v>
      </c>
      <c r="L235">
        <f>'CUADRO 3 NOM'!V284</f>
        <v>1.9440290415726182</v>
      </c>
      <c r="M235">
        <f>'CUADRO 3 NOM'!W284</f>
        <v>0</v>
      </c>
      <c r="N235">
        <f>'CUADRO 3 NOM'!X284</f>
        <v>1.2572269360334032</v>
      </c>
      <c r="O235">
        <f>'CUADRO 3 NOM'!Y284</f>
        <v>3.2012559776060217</v>
      </c>
      <c r="P235">
        <f>'CUADRO 3 NOM'!Z284</f>
        <v>54.756875258315254</v>
      </c>
      <c r="Q235">
        <f>'CUADRO 3 NOM'!AA284</f>
        <v>0</v>
      </c>
    </row>
    <row r="236" spans="2:17" x14ac:dyDescent="0.3">
      <c r="B236" t="str">
        <f>'CUADRO 3 NOM'!L285</f>
        <v>Quercus fulva</v>
      </c>
      <c r="C236">
        <f>'CUADRO 3 NOM'!M285</f>
        <v>0.10913509283311351</v>
      </c>
      <c r="D236">
        <f>'CUADRO 3 NOM'!N285</f>
        <v>1.8667350272427683</v>
      </c>
      <c r="E236">
        <f>'CUADRO 3 NOM'!O285</f>
        <v>5.8904862254808614E-2</v>
      </c>
      <c r="F236" s="34">
        <v>0.3</v>
      </c>
      <c r="G236">
        <f>'CUADRO 3 NOM'!Q285</f>
        <v>7.6394564983179453E-2</v>
      </c>
      <c r="H236">
        <f>'CUADRO 3 NOM'!R285</f>
        <v>4.123340357836603E-2</v>
      </c>
      <c r="I236">
        <f>'CUADRO 3 NOM'!S285</f>
        <v>3.2740527849934052E-2</v>
      </c>
      <c r="J236">
        <f>'CUADRO 3 NOM'!T285</f>
        <v>0.56002050817283044</v>
      </c>
      <c r="K236">
        <f>'CUADRO 3 NOM'!U285</f>
        <v>0</v>
      </c>
      <c r="L236">
        <f>'CUADRO 3 NOM'!V285</f>
        <v>0</v>
      </c>
      <c r="M236">
        <f>'CUADRO 3 NOM'!W285</f>
        <v>0</v>
      </c>
      <c r="N236">
        <f>'CUADRO 3 NOM'!X285</f>
        <v>0.10913509283311351</v>
      </c>
      <c r="O236">
        <f>'CUADRO 3 NOM'!Y285</f>
        <v>0.10913509283311351</v>
      </c>
      <c r="P236">
        <f>'CUADRO 3 NOM'!Z285</f>
        <v>1.8667350272427683</v>
      </c>
      <c r="Q236">
        <f>'CUADRO 3 NOM'!AA285</f>
        <v>0</v>
      </c>
    </row>
    <row r="237" spans="2:17" x14ac:dyDescent="0.3">
      <c r="B237" t="str">
        <f>'CUADRO 3 NOM'!L286</f>
        <v>Quercus rugosa</v>
      </c>
      <c r="C237">
        <f>'CUADRO 3 NOM'!M286</f>
        <v>6.8243974329756316</v>
      </c>
      <c r="D237">
        <f>'CUADRO 3 NOM'!N286</f>
        <v>116.73002145553592</v>
      </c>
      <c r="E237">
        <f>'CUADRO 3 NOM'!O286</f>
        <v>2.0911226100457068</v>
      </c>
      <c r="F237" s="34">
        <v>0.3</v>
      </c>
      <c r="G237">
        <f>'CUADRO 3 NOM'!Q286</f>
        <v>4.777078203082942</v>
      </c>
      <c r="H237">
        <f>'CUADRO 3 NOM'!R286</f>
        <v>1.4637858270319946</v>
      </c>
      <c r="I237">
        <f>'CUADRO 3 NOM'!S286</f>
        <v>2.0473192298926892</v>
      </c>
      <c r="J237">
        <f>'CUADRO 3 NOM'!T286</f>
        <v>35.019006436660767</v>
      </c>
      <c r="K237">
        <f>'CUADRO 3 NOM'!U286</f>
        <v>0</v>
      </c>
      <c r="L237">
        <f>'CUADRO 3 NOM'!V286</f>
        <v>0</v>
      </c>
      <c r="M237">
        <f>'CUADRO 3 NOM'!W286</f>
        <v>0</v>
      </c>
      <c r="N237">
        <f>'CUADRO 3 NOM'!X286</f>
        <v>6.8243974329756316</v>
      </c>
      <c r="O237">
        <f>'CUADRO 3 NOM'!Y286</f>
        <v>6.8243974329756316</v>
      </c>
      <c r="P237">
        <f>'CUADRO 3 NOM'!Z286</f>
        <v>116.73002145553592</v>
      </c>
      <c r="Q237">
        <f>'CUADRO 3 NOM'!AA286</f>
        <v>0</v>
      </c>
    </row>
    <row r="238" spans="2:17" x14ac:dyDescent="0.3">
      <c r="B238" t="str">
        <f>'CUADRO 3 NOM'!L288</f>
        <v>Juniperus sp</v>
      </c>
      <c r="C238">
        <f>'CUADRO 3 NOM'!M288</f>
        <v>1.1299611758902144</v>
      </c>
      <c r="D238">
        <f>'CUADRO 3 NOM'!N288</f>
        <v>21.193809446144964</v>
      </c>
      <c r="E238">
        <f>'CUADRO 3 NOM'!O288</f>
        <v>0.38288160465625609</v>
      </c>
      <c r="F238" s="34">
        <v>0.3</v>
      </c>
      <c r="G238">
        <f>'CUADRO 3 NOM'!Q288</f>
        <v>0.79097282312314998</v>
      </c>
      <c r="H238">
        <f>'CUADRO 3 NOM'!R288</f>
        <v>0.26801712325937926</v>
      </c>
      <c r="I238">
        <f>'CUADRO 3 NOM'!S288</f>
        <v>0.33898835276706429</v>
      </c>
      <c r="J238">
        <f>'CUADRO 3 NOM'!T288</f>
        <v>6.3581428338434884</v>
      </c>
      <c r="K238">
        <f>'CUADRO 3 NOM'!U288</f>
        <v>0</v>
      </c>
      <c r="L238">
        <f>'CUADRO 3 NOM'!V288</f>
        <v>0</v>
      </c>
      <c r="M238">
        <f>'CUADRO 3 NOM'!W288</f>
        <v>0</v>
      </c>
      <c r="N238">
        <f>'CUADRO 3 NOM'!X288</f>
        <v>1.1299611758902144</v>
      </c>
      <c r="O238">
        <f>'CUADRO 3 NOM'!Y288</f>
        <v>1.1299611758902144</v>
      </c>
      <c r="P238">
        <f>'CUADRO 3 NOM'!Z288</f>
        <v>21.193809446144964</v>
      </c>
      <c r="Q238">
        <f>'CUADRO 3 NOM'!AA288</f>
        <v>0</v>
      </c>
    </row>
    <row r="239" spans="2:17" x14ac:dyDescent="0.3">
      <c r="B239" t="str">
        <f>'CUADRO 3 NOM'!L289</f>
        <v>Pinus cembroides</v>
      </c>
      <c r="C239">
        <f>'CUADRO 3 NOM'!M289</f>
        <v>2.580666409889484</v>
      </c>
      <c r="D239">
        <f>'CUADRO 3 NOM'!N289</f>
        <v>48.403567575828617</v>
      </c>
      <c r="E239">
        <f>'CUADRO 3 NOM'!O289</f>
        <v>0.85412050269472517</v>
      </c>
      <c r="F239" s="34">
        <v>0.3</v>
      </c>
      <c r="G239">
        <f>'CUADRO 3 NOM'!Q289</f>
        <v>1.8064664869226388</v>
      </c>
      <c r="H239">
        <f>'CUADRO 3 NOM'!R289</f>
        <v>0.59788435188630762</v>
      </c>
      <c r="I239">
        <f>'CUADRO 3 NOM'!S289</f>
        <v>0.77419992296684514</v>
      </c>
      <c r="J239">
        <f>'CUADRO 3 NOM'!T289</f>
        <v>14.521070272748585</v>
      </c>
      <c r="K239">
        <f>'CUADRO 3 NOM'!U289</f>
        <v>0</v>
      </c>
      <c r="L239">
        <f>'CUADRO 3 NOM'!V289</f>
        <v>0</v>
      </c>
      <c r="M239">
        <f>'CUADRO 3 NOM'!W289</f>
        <v>0</v>
      </c>
      <c r="N239">
        <f>'CUADRO 3 NOM'!X289</f>
        <v>2.580666409889484</v>
      </c>
      <c r="O239">
        <f>'CUADRO 3 NOM'!Y289</f>
        <v>2.580666409889484</v>
      </c>
      <c r="P239">
        <f>'CUADRO 3 NOM'!Z289</f>
        <v>48.403567575828617</v>
      </c>
      <c r="Q239">
        <f>'CUADRO 3 NOM'!AA289</f>
        <v>0</v>
      </c>
    </row>
    <row r="240" spans="2:17" x14ac:dyDescent="0.3">
      <c r="B240" t="str">
        <f>'CUADRO 3 NOM'!L290</f>
        <v>Pinus engelmannii</v>
      </c>
      <c r="C240">
        <f>'CUADRO 3 NOM'!M290</f>
        <v>2.8909457596293353</v>
      </c>
      <c r="D240">
        <f>'CUADRO 3 NOM'!N290</f>
        <v>54.223237803241005</v>
      </c>
      <c r="E240">
        <f>'CUADRO 3 NOM'!O290</f>
        <v>0.41233403578366029</v>
      </c>
      <c r="F240" s="34">
        <v>0.3</v>
      </c>
      <c r="G240">
        <f>'CUADRO 3 NOM'!Q290</f>
        <v>2.0236620317405345</v>
      </c>
      <c r="H240">
        <f>'CUADRO 3 NOM'!R290</f>
        <v>0.28863382504856216</v>
      </c>
      <c r="I240">
        <f>'CUADRO 3 NOM'!S290</f>
        <v>0.86728372788880059</v>
      </c>
      <c r="J240">
        <f>'CUADRO 3 NOM'!T290</f>
        <v>16.266971340972301</v>
      </c>
      <c r="K240">
        <f>'CUADRO 3 NOM'!U290</f>
        <v>0</v>
      </c>
      <c r="L240">
        <f>'CUADRO 3 NOM'!V290</f>
        <v>1.9440290415726182</v>
      </c>
      <c r="M240">
        <f>'CUADRO 3 NOM'!W290</f>
        <v>0</v>
      </c>
      <c r="N240">
        <f>'CUADRO 3 NOM'!X290</f>
        <v>0.94691671805671707</v>
      </c>
      <c r="O240">
        <f>'CUADRO 3 NOM'!Y290</f>
        <v>2.8909457596293353</v>
      </c>
      <c r="P240">
        <f>'CUADRO 3 NOM'!Z290</f>
        <v>54.223237803241005</v>
      </c>
      <c r="Q240">
        <f>'CUADRO 3 NOM'!AA290</f>
        <v>0</v>
      </c>
    </row>
    <row r="241" spans="2:17" x14ac:dyDescent="0.3">
      <c r="B241" t="str">
        <f>'CUADRO 3 NOM'!L291</f>
        <v>Quercus fulva</v>
      </c>
      <c r="C241">
        <f>'CUADRO 3 NOM'!M291</f>
        <v>0.14551345711081801</v>
      </c>
      <c r="D241">
        <f>'CUADRO 3 NOM'!N291</f>
        <v>2.7292835786387237</v>
      </c>
      <c r="E241">
        <f>'CUADRO 3 NOM'!O291</f>
        <v>7.8539816339744814E-2</v>
      </c>
      <c r="F241" s="34">
        <v>0.3</v>
      </c>
      <c r="G241">
        <f>'CUADRO 3 NOM'!Q291</f>
        <v>0.1018594199775726</v>
      </c>
      <c r="H241">
        <f>'CUADRO 3 NOM'!R291</f>
        <v>5.4977871437821367E-2</v>
      </c>
      <c r="I241">
        <f>'CUADRO 3 NOM'!S291</f>
        <v>4.3654037133245401E-2</v>
      </c>
      <c r="J241">
        <f>'CUADRO 3 NOM'!T291</f>
        <v>0.81878507359161712</v>
      </c>
      <c r="K241">
        <f>'CUADRO 3 NOM'!U291</f>
        <v>0</v>
      </c>
      <c r="L241">
        <f>'CUADRO 3 NOM'!V291</f>
        <v>0</v>
      </c>
      <c r="M241">
        <f>'CUADRO 3 NOM'!W291</f>
        <v>0</v>
      </c>
      <c r="N241">
        <f>'CUADRO 3 NOM'!X291</f>
        <v>0.14551345711081801</v>
      </c>
      <c r="O241">
        <f>'CUADRO 3 NOM'!Y291</f>
        <v>0.14551345711081801</v>
      </c>
      <c r="P241">
        <f>'CUADRO 3 NOM'!Z291</f>
        <v>2.7292835786387237</v>
      </c>
      <c r="Q241">
        <f>'CUADRO 3 NOM'!AA291</f>
        <v>0</v>
      </c>
    </row>
    <row r="242" spans="2:17" x14ac:dyDescent="0.3">
      <c r="B242" t="str">
        <f>'CUADRO 3 NOM'!L292</f>
        <v>Quercus rugosa</v>
      </c>
      <c r="C242">
        <f>'CUADRO 3 NOM'!M292</f>
        <v>6.4356677327955305</v>
      </c>
      <c r="D242">
        <f>'CUADRO 3 NOM'!N292</f>
        <v>120.70885132855605</v>
      </c>
      <c r="E242">
        <f>'CUADRO 3 NOM'!O292</f>
        <v>2.0224002707484292</v>
      </c>
      <c r="F242" s="34">
        <v>0.3</v>
      </c>
      <c r="G242">
        <f>'CUADRO 3 NOM'!Q292</f>
        <v>4.5049674129568711</v>
      </c>
      <c r="H242">
        <f>'CUADRO 3 NOM'!R292</f>
        <v>1.4156801895239004</v>
      </c>
      <c r="I242">
        <f>'CUADRO 3 NOM'!S292</f>
        <v>1.930700319838659</v>
      </c>
      <c r="J242">
        <f>'CUADRO 3 NOM'!T292</f>
        <v>36.21265539856681</v>
      </c>
      <c r="K242">
        <f>'CUADRO 3 NOM'!U292</f>
        <v>0</v>
      </c>
      <c r="L242">
        <f>'CUADRO 3 NOM'!V292</f>
        <v>2.2201815737287465</v>
      </c>
      <c r="M242">
        <f>'CUADRO 3 NOM'!W292</f>
        <v>0</v>
      </c>
      <c r="N242">
        <f>'CUADRO 3 NOM'!X292</f>
        <v>4.215486159066784</v>
      </c>
      <c r="O242">
        <f>'CUADRO 3 NOM'!Y292</f>
        <v>6.4356677327955305</v>
      </c>
      <c r="P242">
        <f>'CUADRO 3 NOM'!Z292</f>
        <v>120.70885132855605</v>
      </c>
      <c r="Q242">
        <f>'CUADRO 3 NOM'!AA292</f>
        <v>0</v>
      </c>
    </row>
    <row r="243" spans="2:17" x14ac:dyDescent="0.3">
      <c r="B243" t="str">
        <f>'CUADRO 3 NOM'!L294</f>
        <v>Juniperus sp</v>
      </c>
      <c r="C243">
        <f>'CUADRO 3 NOM'!M294</f>
        <v>6.5481055699868104E-2</v>
      </c>
      <c r="D243">
        <f>'CUADRO 3 NOM'!N294</f>
        <v>3.0033403497084534</v>
      </c>
      <c r="E243">
        <f>'CUADRO 3 NOM'!O294</f>
        <v>3.5342917352885167E-2</v>
      </c>
      <c r="F243" s="34">
        <v>0.3</v>
      </c>
      <c r="G243">
        <f>'CUADRO 3 NOM'!Q294</f>
        <v>4.5836738989907672E-2</v>
      </c>
      <c r="H243">
        <f>'CUADRO 3 NOM'!R294</f>
        <v>2.4740042147019616E-2</v>
      </c>
      <c r="I243">
        <f>'CUADRO 3 NOM'!S294</f>
        <v>1.9644316709960429E-2</v>
      </c>
      <c r="J243">
        <f>'CUADRO 3 NOM'!T294</f>
        <v>0.90100210491253585</v>
      </c>
      <c r="K243">
        <f>'CUADRO 3 NOM'!U294</f>
        <v>0</v>
      </c>
      <c r="L243">
        <f>'CUADRO 3 NOM'!V294</f>
        <v>0</v>
      </c>
      <c r="M243">
        <f>'CUADRO 3 NOM'!W294</f>
        <v>0</v>
      </c>
      <c r="N243">
        <f>'CUADRO 3 NOM'!X294</f>
        <v>6.5481055699868104E-2</v>
      </c>
      <c r="O243">
        <f>'CUADRO 3 NOM'!Y294</f>
        <v>6.5481055699868104E-2</v>
      </c>
      <c r="P243">
        <f>'CUADRO 3 NOM'!Z294</f>
        <v>3.0033403497084534</v>
      </c>
      <c r="Q243">
        <f>'CUADRO 3 NOM'!AA294</f>
        <v>0</v>
      </c>
    </row>
    <row r="244" spans="2:17" x14ac:dyDescent="0.3">
      <c r="B244" t="str">
        <f>'CUADRO 3 NOM'!L295</f>
        <v>Pinus cembroides</v>
      </c>
      <c r="C244">
        <f>'CUADRO 3 NOM'!M295</f>
        <v>2.4662335440147261</v>
      </c>
      <c r="D244">
        <f>'CUADRO 3 NOM'!N295</f>
        <v>113.11574982073518</v>
      </c>
      <c r="E244">
        <f>'CUADRO 3 NOM'!O295</f>
        <v>0.76969020012949962</v>
      </c>
      <c r="F244" s="34">
        <v>0.3</v>
      </c>
      <c r="G244">
        <f>'CUADRO 3 NOM'!Q295</f>
        <v>1.7263634808103081</v>
      </c>
      <c r="H244">
        <f>'CUADRO 3 NOM'!R295</f>
        <v>0.53878314009064965</v>
      </c>
      <c r="I244">
        <f>'CUADRO 3 NOM'!S295</f>
        <v>0.73987006320441784</v>
      </c>
      <c r="J244">
        <f>'CUADRO 3 NOM'!T295</f>
        <v>33.934724946220555</v>
      </c>
      <c r="K244">
        <f>'CUADRO 3 NOM'!U295</f>
        <v>0</v>
      </c>
      <c r="L244">
        <f>'CUADRO 3 NOM'!V295</f>
        <v>0</v>
      </c>
      <c r="M244">
        <f>'CUADRO 3 NOM'!W295</f>
        <v>0</v>
      </c>
      <c r="N244">
        <f>'CUADRO 3 NOM'!X295</f>
        <v>2.4662335440147261</v>
      </c>
      <c r="O244">
        <f>'CUADRO 3 NOM'!Y295</f>
        <v>2.4662335440147261</v>
      </c>
      <c r="P244">
        <f>'CUADRO 3 NOM'!Z295</f>
        <v>113.11574982073518</v>
      </c>
      <c r="Q244">
        <f>'CUADRO 3 NOM'!AA295</f>
        <v>0</v>
      </c>
    </row>
    <row r="245" spans="2:17" x14ac:dyDescent="0.3">
      <c r="B245" t="str">
        <f>'CUADRO 3 NOM'!L296</f>
        <v>Pinus engelmannii</v>
      </c>
      <c r="C245">
        <f>'CUADRO 3 NOM'!M296</f>
        <v>1.5796301584486026</v>
      </c>
      <c r="D245">
        <f>'CUADRO 3 NOM'!N296</f>
        <v>72.450985125070332</v>
      </c>
      <c r="E245">
        <f>'CUADRO 3 NOM'!O296</f>
        <v>0.2670353755551324</v>
      </c>
      <c r="F245" s="34">
        <v>0.3</v>
      </c>
      <c r="G245">
        <f>'CUADRO 3 NOM'!Q296</f>
        <v>1.1057411109140216</v>
      </c>
      <c r="H245">
        <f>'CUADRO 3 NOM'!R296</f>
        <v>0.18692476288859267</v>
      </c>
      <c r="I245">
        <f>'CUADRO 3 NOM'!S296</f>
        <v>0.47388904753458072</v>
      </c>
      <c r="J245">
        <f>'CUADRO 3 NOM'!T296</f>
        <v>21.735295537521097</v>
      </c>
      <c r="K245">
        <f>'CUADRO 3 NOM'!U296</f>
        <v>0</v>
      </c>
      <c r="L245">
        <f>'CUADRO 3 NOM'!V296</f>
        <v>0</v>
      </c>
      <c r="M245">
        <f>'CUADRO 3 NOM'!W296</f>
        <v>0</v>
      </c>
      <c r="N245">
        <f>'CUADRO 3 NOM'!X296</f>
        <v>1.5796301584486026</v>
      </c>
      <c r="O245">
        <f>'CUADRO 3 NOM'!Y296</f>
        <v>1.5796301584486026</v>
      </c>
      <c r="P245">
        <f>'CUADRO 3 NOM'!Z296</f>
        <v>72.450985125070332</v>
      </c>
      <c r="Q245">
        <f>'CUADRO 3 NOM'!AA296</f>
        <v>0</v>
      </c>
    </row>
    <row r="246" spans="2:17" x14ac:dyDescent="0.3">
      <c r="B246" t="str">
        <f>'CUADRO 3 NOM'!L297</f>
        <v>Quercus fulva</v>
      </c>
      <c r="C246">
        <f>'CUADRO 3 NOM'!M297</f>
        <v>8.0032401410949902E-2</v>
      </c>
      <c r="D246">
        <f>'CUADRO 3 NOM'!N297</f>
        <v>3.6707493163103315</v>
      </c>
      <c r="E246">
        <f>'CUADRO 3 NOM'!O297</f>
        <v>4.3196898986859647E-2</v>
      </c>
      <c r="F246" s="34">
        <v>0.3</v>
      </c>
      <c r="G246">
        <f>'CUADRO 3 NOM'!Q297</f>
        <v>5.6022680987664927E-2</v>
      </c>
      <c r="H246">
        <f>'CUADRO 3 NOM'!R297</f>
        <v>3.0237829290801752E-2</v>
      </c>
      <c r="I246">
        <f>'CUADRO 3 NOM'!S297</f>
        <v>2.4009720423284971E-2</v>
      </c>
      <c r="J246">
        <f>'CUADRO 3 NOM'!T297</f>
        <v>1.1012247948930995</v>
      </c>
      <c r="K246">
        <f>'CUADRO 3 NOM'!U297</f>
        <v>0</v>
      </c>
      <c r="L246">
        <f>'CUADRO 3 NOM'!V297</f>
        <v>0</v>
      </c>
      <c r="M246">
        <f>'CUADRO 3 NOM'!W297</f>
        <v>0</v>
      </c>
      <c r="N246">
        <f>'CUADRO 3 NOM'!X297</f>
        <v>8.0032401410949902E-2</v>
      </c>
      <c r="O246">
        <f>'CUADRO 3 NOM'!Y297</f>
        <v>8.0032401410949902E-2</v>
      </c>
      <c r="P246">
        <f>'CUADRO 3 NOM'!Z297</f>
        <v>3.6707493163103315</v>
      </c>
      <c r="Q246">
        <f>'CUADRO 3 NOM'!AA297</f>
        <v>0</v>
      </c>
    </row>
    <row r="247" spans="2:17" x14ac:dyDescent="0.3">
      <c r="B247" t="str">
        <f>'CUADRO 3 NOM'!L298</f>
        <v>Quercus rugosa</v>
      </c>
      <c r="C247">
        <f>'CUADRO 3 NOM'!M298</f>
        <v>5.7658448140918566</v>
      </c>
      <c r="D247">
        <f>'CUADRO 3 NOM'!N298</f>
        <v>264.45502741572614</v>
      </c>
      <c r="E247">
        <f>'CUADRO 3 NOM'!O298</f>
        <v>1.7789268400952198</v>
      </c>
      <c r="F247" s="34">
        <v>0.3</v>
      </c>
      <c r="G247">
        <f>'CUADRO 3 NOM'!Q298</f>
        <v>4.0360913698642991</v>
      </c>
      <c r="H247">
        <f>'CUADRO 3 NOM'!R298</f>
        <v>1.2452487880666538</v>
      </c>
      <c r="I247">
        <f>'CUADRO 3 NOM'!S298</f>
        <v>1.7297534442275568</v>
      </c>
      <c r="J247">
        <f>'CUADRO 3 NOM'!T298</f>
        <v>79.336508224717832</v>
      </c>
      <c r="K247">
        <f>'CUADRO 3 NOM'!U298</f>
        <v>0</v>
      </c>
      <c r="L247">
        <f>'CUADRO 3 NOM'!V298</f>
        <v>0.88807262949149868</v>
      </c>
      <c r="M247">
        <f>'CUADRO 3 NOM'!W298</f>
        <v>0</v>
      </c>
      <c r="N247">
        <f>'CUADRO 3 NOM'!X298</f>
        <v>4.8777721846003574</v>
      </c>
      <c r="O247">
        <f>'CUADRO 3 NOM'!Y298</f>
        <v>5.7658448140918566</v>
      </c>
      <c r="P247">
        <f>'CUADRO 3 NOM'!Z298</f>
        <v>264.45502741572614</v>
      </c>
      <c r="Q247">
        <f>'CUADRO 3 NOM'!AA298</f>
        <v>0</v>
      </c>
    </row>
    <row r="248" spans="2:17" x14ac:dyDescent="0.3">
      <c r="B248" t="str">
        <f>'CUADRO 3 NOM'!L300</f>
        <v>Juniperus sp</v>
      </c>
      <c r="C248">
        <f>'CUADRO 3 NOM'!M300</f>
        <v>3.3415140329639978</v>
      </c>
      <c r="D248">
        <f>'CUADRO 3 NOM'!N300</f>
        <v>168.14356265377035</v>
      </c>
      <c r="E248">
        <f>'CUADRO 3 NOM'!O300</f>
        <v>1.8260507298990665</v>
      </c>
      <c r="F248" s="34">
        <v>0.3</v>
      </c>
      <c r="G248">
        <f>'CUADRO 3 NOM'!Q300</f>
        <v>2.3390598230747983</v>
      </c>
      <c r="H248">
        <f>'CUADRO 3 NOM'!R300</f>
        <v>1.2782355109293464</v>
      </c>
      <c r="I248">
        <f>'CUADRO 3 NOM'!S300</f>
        <v>1.0024542098891993</v>
      </c>
      <c r="J248">
        <f>'CUADRO 3 NOM'!T300</f>
        <v>50.443068796131101</v>
      </c>
      <c r="K248">
        <f>'CUADRO 3 NOM'!U300</f>
        <v>0</v>
      </c>
      <c r="L248">
        <f>'CUADRO 3 NOM'!V300</f>
        <v>0</v>
      </c>
      <c r="M248">
        <f>'CUADRO 3 NOM'!W300</f>
        <v>0</v>
      </c>
      <c r="N248">
        <f>'CUADRO 3 NOM'!X300</f>
        <v>3.3415140329639978</v>
      </c>
      <c r="O248">
        <f>'CUADRO 3 NOM'!Y300</f>
        <v>3.3415140329639978</v>
      </c>
      <c r="P248">
        <f>'CUADRO 3 NOM'!Z300</f>
        <v>168.14356265377035</v>
      </c>
      <c r="Q248">
        <f>'CUADRO 3 NOM'!AA300</f>
        <v>0</v>
      </c>
    </row>
    <row r="249" spans="2:17" x14ac:dyDescent="0.3">
      <c r="B249" t="str">
        <f>'CUADRO 3 NOM'!L301</f>
        <v>Pinus cembroides</v>
      </c>
      <c r="C249">
        <f>'CUADRO 3 NOM'!M301</f>
        <v>17.214788641355661</v>
      </c>
      <c r="D249">
        <f>'CUADRO 3 NOM'!N301</f>
        <v>866.24083093305569</v>
      </c>
      <c r="E249">
        <f>'CUADRO 3 NOM'!O301</f>
        <v>5.6548667764616267</v>
      </c>
      <c r="F249" s="34">
        <v>0.3</v>
      </c>
      <c r="G249">
        <f>'CUADRO 3 NOM'!Q301</f>
        <v>12.050352048948962</v>
      </c>
      <c r="H249">
        <f>'CUADRO 3 NOM'!R301</f>
        <v>3.9584067435231383</v>
      </c>
      <c r="I249">
        <f>'CUADRO 3 NOM'!S301</f>
        <v>5.1644365924066982</v>
      </c>
      <c r="J249">
        <f>'CUADRO 3 NOM'!T301</f>
        <v>259.87224927991673</v>
      </c>
      <c r="K249">
        <f>'CUADRO 3 NOM'!U301</f>
        <v>0</v>
      </c>
      <c r="L249">
        <f>'CUADRO 3 NOM'!V301</f>
        <v>0</v>
      </c>
      <c r="M249">
        <f>'CUADRO 3 NOM'!W301</f>
        <v>0</v>
      </c>
      <c r="N249">
        <f>'CUADRO 3 NOM'!X301</f>
        <v>17.214788641355661</v>
      </c>
      <c r="O249">
        <f>'CUADRO 3 NOM'!Y301</f>
        <v>17.214788641355661</v>
      </c>
      <c r="P249">
        <f>'CUADRO 3 NOM'!Z301</f>
        <v>866.24083093305569</v>
      </c>
      <c r="Q249">
        <f>'CUADRO 3 NOM'!AA301</f>
        <v>0</v>
      </c>
    </row>
    <row r="250" spans="2:17" x14ac:dyDescent="0.3">
      <c r="B250" t="str">
        <f>'CUADRO 3 NOM'!L302</f>
        <v>Pinus engelmannii</v>
      </c>
      <c r="C250">
        <f>'CUADRO 3 NOM'!M302</f>
        <v>4.8755751617251271</v>
      </c>
      <c r="D250">
        <f>'CUADRO 3 NOM'!N302</f>
        <v>245.33686514298952</v>
      </c>
      <c r="E250">
        <f>'CUADRO 3 NOM'!O302</f>
        <v>0.94247779607693782</v>
      </c>
      <c r="F250" s="34">
        <v>0.3</v>
      </c>
      <c r="G250">
        <f>'CUADRO 3 NOM'!Q302</f>
        <v>3.4129026132075886</v>
      </c>
      <c r="H250">
        <f>'CUADRO 3 NOM'!R302</f>
        <v>0.65973445725385649</v>
      </c>
      <c r="I250">
        <f>'CUADRO 3 NOM'!S302</f>
        <v>1.462672548517538</v>
      </c>
      <c r="J250">
        <f>'CUADRO 3 NOM'!T302</f>
        <v>73.601059542896849</v>
      </c>
      <c r="K250">
        <f>'CUADRO 3 NOM'!U302</f>
        <v>0</v>
      </c>
      <c r="L250">
        <f>'CUADRO 3 NOM'!V302</f>
        <v>0</v>
      </c>
      <c r="M250">
        <f>'CUADRO 3 NOM'!W302</f>
        <v>0</v>
      </c>
      <c r="N250">
        <f>'CUADRO 3 NOM'!X302</f>
        <v>4.8755751617251271</v>
      </c>
      <c r="O250">
        <f>'CUADRO 3 NOM'!Y302</f>
        <v>4.8755751617251271</v>
      </c>
      <c r="P250">
        <f>'CUADRO 3 NOM'!Z302</f>
        <v>245.33686514298952</v>
      </c>
      <c r="Q250">
        <f>'CUADRO 3 NOM'!AA302</f>
        <v>0</v>
      </c>
    </row>
    <row r="251" spans="2:17" x14ac:dyDescent="0.3">
      <c r="B251" t="str">
        <f>'CUADRO 3 NOM'!L303</f>
        <v>Quercus fulva</v>
      </c>
      <c r="C251">
        <f>'CUADRO 3 NOM'!M303</f>
        <v>0.65481055699868096</v>
      </c>
      <c r="D251">
        <f>'CUADRO 3 NOM'!N303</f>
        <v>32.949788278876348</v>
      </c>
      <c r="E251">
        <f>'CUADRO 3 NOM'!O303</f>
        <v>0.35342917352885173</v>
      </c>
      <c r="F251" s="34">
        <v>0.3</v>
      </c>
      <c r="G251">
        <f>'CUADRO 3 NOM'!Q303</f>
        <v>0.45836738989907666</v>
      </c>
      <c r="H251">
        <f>'CUADRO 3 NOM'!R303</f>
        <v>0.2474004214701962</v>
      </c>
      <c r="I251">
        <f>'CUADRO 3 NOM'!S303</f>
        <v>0.19644316709960427</v>
      </c>
      <c r="J251">
        <f>'CUADRO 3 NOM'!T303</f>
        <v>9.8849364836629032</v>
      </c>
      <c r="K251">
        <f>'CUADRO 3 NOM'!U303</f>
        <v>0</v>
      </c>
      <c r="L251">
        <f>'CUADRO 3 NOM'!V303</f>
        <v>0</v>
      </c>
      <c r="M251">
        <f>'CUADRO 3 NOM'!W303</f>
        <v>0</v>
      </c>
      <c r="N251">
        <f>'CUADRO 3 NOM'!X303</f>
        <v>0.65481055699868096</v>
      </c>
      <c r="O251">
        <f>'CUADRO 3 NOM'!Y303</f>
        <v>0.65481055699868096</v>
      </c>
      <c r="P251">
        <f>'CUADRO 3 NOM'!Z303</f>
        <v>32.949788278876348</v>
      </c>
      <c r="Q251">
        <f>'CUADRO 3 NOM'!AA303</f>
        <v>0</v>
      </c>
    </row>
    <row r="252" spans="2:17" x14ac:dyDescent="0.3">
      <c r="B252" t="str">
        <f>'CUADRO 3 NOM'!L304</f>
        <v>Quercus rugosa</v>
      </c>
      <c r="C252">
        <f>'CUADRO 3 NOM'!M304</f>
        <v>23.34092657202029</v>
      </c>
      <c r="D252">
        <f>'CUADRO 3 NOM'!N304</f>
        <v>1174.5054818693413</v>
      </c>
      <c r="E252">
        <f>'CUADRO 3 NOM'!O304</f>
        <v>12.782355109293473</v>
      </c>
      <c r="F252" s="34">
        <v>0.3</v>
      </c>
      <c r="G252">
        <f>'CUADRO 3 NOM'!Q304</f>
        <v>16.338648600414203</v>
      </c>
      <c r="H252">
        <f>'CUADRO 3 NOM'!R304</f>
        <v>8.947648576505431</v>
      </c>
      <c r="I252">
        <f>'CUADRO 3 NOM'!S304</f>
        <v>7.0022779716060866</v>
      </c>
      <c r="J252">
        <f>'CUADRO 3 NOM'!T304</f>
        <v>352.35164456080241</v>
      </c>
      <c r="K252">
        <f>'CUADRO 3 NOM'!U304</f>
        <v>0</v>
      </c>
      <c r="L252">
        <f>'CUADRO 3 NOM'!V304</f>
        <v>9.4791411510249635</v>
      </c>
      <c r="M252">
        <f>'CUADRO 3 NOM'!W304</f>
        <v>0</v>
      </c>
      <c r="N252">
        <f>'CUADRO 3 NOM'!X304</f>
        <v>13.861785420995327</v>
      </c>
      <c r="O252">
        <f>'CUADRO 3 NOM'!Y304</f>
        <v>23.34092657202029</v>
      </c>
      <c r="P252">
        <f>'CUADRO 3 NOM'!Z304</f>
        <v>1174.5054818693413</v>
      </c>
      <c r="Q252">
        <f>'CUADRO 3 NOM'!AA304</f>
        <v>0</v>
      </c>
    </row>
    <row r="253" spans="2:17" x14ac:dyDescent="0.3">
      <c r="B253" t="str">
        <f>'CUADRO 3 NOM'!L306</f>
        <v>Juniperus sp</v>
      </c>
      <c r="C253">
        <f>'CUADRO 3 NOM'!M306</f>
        <v>1.2706857524321031</v>
      </c>
      <c r="D253">
        <f>'CUADRO 3 NOM'!N306</f>
        <v>5.3415245166399732</v>
      </c>
      <c r="E253">
        <f>'CUADRO 3 NOM'!O306</f>
        <v>0.4123340357836604</v>
      </c>
      <c r="F253" s="34">
        <v>0.3</v>
      </c>
      <c r="G253">
        <f>'CUADRO 3 NOM'!Q306</f>
        <v>0.88948002670247217</v>
      </c>
      <c r="H253">
        <f>'CUADRO 3 NOM'!R306</f>
        <v>0.28863382504856228</v>
      </c>
      <c r="I253">
        <f>'CUADRO 3 NOM'!S306</f>
        <v>0.38120572572963091</v>
      </c>
      <c r="J253">
        <f>'CUADRO 3 NOM'!T306</f>
        <v>1.6024573549919918</v>
      </c>
      <c r="K253">
        <f>'CUADRO 3 NOM'!U306</f>
        <v>0</v>
      </c>
      <c r="L253">
        <f>'CUADRO 3 NOM'!V306</f>
        <v>0</v>
      </c>
      <c r="M253">
        <f>'CUADRO 3 NOM'!W306</f>
        <v>0</v>
      </c>
      <c r="N253">
        <f>'CUADRO 3 NOM'!X306</f>
        <v>1.2706857524321031</v>
      </c>
      <c r="O253">
        <f>'CUADRO 3 NOM'!Y306</f>
        <v>1.2706857524321031</v>
      </c>
      <c r="P253">
        <f>'CUADRO 3 NOM'!Z306</f>
        <v>5.3415245166399732</v>
      </c>
      <c r="Q253">
        <f>'CUADRO 3 NOM'!AA306</f>
        <v>0</v>
      </c>
    </row>
    <row r="254" spans="2:17" x14ac:dyDescent="0.3">
      <c r="B254" t="str">
        <f>'CUADRO 3 NOM'!L307</f>
        <v>Pinus cembroides</v>
      </c>
      <c r="C254">
        <f>'CUADRO 3 NOM'!M307</f>
        <v>2.8045396852067732</v>
      </c>
      <c r="D254">
        <f>'CUADRO 3 NOM'!N307</f>
        <v>11.789317270417879</v>
      </c>
      <c r="E254">
        <f>'CUADRO 3 NOM'!O307</f>
        <v>0.863937979737193</v>
      </c>
      <c r="F254" s="34">
        <v>0.3</v>
      </c>
      <c r="G254">
        <f>'CUADRO 3 NOM'!Q307</f>
        <v>1.9631777796447412</v>
      </c>
      <c r="H254">
        <f>'CUADRO 3 NOM'!R307</f>
        <v>0.60475658581603509</v>
      </c>
      <c r="I254">
        <f>'CUADRO 3 NOM'!S307</f>
        <v>0.84136190556203194</v>
      </c>
      <c r="J254">
        <f>'CUADRO 3 NOM'!T307</f>
        <v>3.5367951811253637</v>
      </c>
      <c r="K254">
        <f>'CUADRO 3 NOM'!U307</f>
        <v>0</v>
      </c>
      <c r="L254">
        <f>'CUADRO 3 NOM'!V307</f>
        <v>0</v>
      </c>
      <c r="M254">
        <f>'CUADRO 3 NOM'!W307</f>
        <v>0</v>
      </c>
      <c r="N254">
        <f>'CUADRO 3 NOM'!X307</f>
        <v>2.8045396852067732</v>
      </c>
      <c r="O254">
        <f>'CUADRO 3 NOM'!Y307</f>
        <v>2.8045396852067732</v>
      </c>
      <c r="P254">
        <f>'CUADRO 3 NOM'!Z307</f>
        <v>11.789317270417879</v>
      </c>
      <c r="Q254">
        <f>'CUADRO 3 NOM'!AA307</f>
        <v>0</v>
      </c>
    </row>
    <row r="255" spans="2:17" x14ac:dyDescent="0.3">
      <c r="B255" t="str">
        <f>'CUADRO 3 NOM'!L308</f>
        <v>Pinus engelmannii</v>
      </c>
      <c r="C255">
        <f>'CUADRO 3 NOM'!M308</f>
        <v>4.4170969211365536</v>
      </c>
      <c r="D255">
        <f>'CUADRO 3 NOM'!N308</f>
        <v>18.56795155802028</v>
      </c>
      <c r="E255">
        <f>'CUADRO 3 NOM'!O308</f>
        <v>0.863937979737193</v>
      </c>
      <c r="F255" s="34">
        <v>0.3</v>
      </c>
      <c r="G255">
        <f>'CUADRO 3 NOM'!Q308</f>
        <v>3.0919678447955872</v>
      </c>
      <c r="H255">
        <f>'CUADRO 3 NOM'!R308</f>
        <v>0.60475658581603509</v>
      </c>
      <c r="I255">
        <f>'CUADRO 3 NOM'!S308</f>
        <v>1.325129076340966</v>
      </c>
      <c r="J255">
        <f>'CUADRO 3 NOM'!T308</f>
        <v>5.5703854674060835</v>
      </c>
      <c r="K255">
        <f>'CUADRO 3 NOM'!U308</f>
        <v>0</v>
      </c>
      <c r="L255">
        <f>'CUADRO 3 NOM'!V308</f>
        <v>0</v>
      </c>
      <c r="M255">
        <f>'CUADRO 3 NOM'!W308</f>
        <v>0</v>
      </c>
      <c r="N255">
        <f>'CUADRO 3 NOM'!X308</f>
        <v>4.4170969211365536</v>
      </c>
      <c r="O255">
        <f>'CUADRO 3 NOM'!Y308</f>
        <v>4.4170969211365536</v>
      </c>
      <c r="P255">
        <f>'CUADRO 3 NOM'!Z308</f>
        <v>18.56795155802028</v>
      </c>
      <c r="Q255">
        <f>'CUADRO 3 NOM'!AA308</f>
        <v>0</v>
      </c>
    </row>
    <row r="256" spans="2:17" x14ac:dyDescent="0.3">
      <c r="B256" t="str">
        <f>'CUADRO 3 NOM'!L309</f>
        <v>Quercus fulva</v>
      </c>
      <c r="C256">
        <f>'CUADRO 3 NOM'!M309</f>
        <v>0.10913509283311353</v>
      </c>
      <c r="D256">
        <f>'CUADRO 3 NOM'!N309</f>
        <v>0.45876627866338188</v>
      </c>
      <c r="E256">
        <f>'CUADRO 3 NOM'!O309</f>
        <v>5.8904862254808621E-2</v>
      </c>
      <c r="F256" s="34">
        <v>0.3</v>
      </c>
      <c r="G256">
        <f>'CUADRO 3 NOM'!Q309</f>
        <v>7.6394564983179467E-2</v>
      </c>
      <c r="H256">
        <f>'CUADRO 3 NOM'!R309</f>
        <v>4.123340357836603E-2</v>
      </c>
      <c r="I256">
        <f>'CUADRO 3 NOM'!S309</f>
        <v>3.2740527849934059E-2</v>
      </c>
      <c r="J256">
        <f>'CUADRO 3 NOM'!T309</f>
        <v>0.13762988359901457</v>
      </c>
      <c r="K256">
        <f>'CUADRO 3 NOM'!U309</f>
        <v>0</v>
      </c>
      <c r="L256">
        <f>'CUADRO 3 NOM'!V309</f>
        <v>0</v>
      </c>
      <c r="M256">
        <f>'CUADRO 3 NOM'!W309</f>
        <v>0</v>
      </c>
      <c r="N256">
        <f>'CUADRO 3 NOM'!X309</f>
        <v>0.10913509283311353</v>
      </c>
      <c r="O256">
        <f>'CUADRO 3 NOM'!Y309</f>
        <v>0.10913509283311353</v>
      </c>
      <c r="P256">
        <f>'CUADRO 3 NOM'!Z309</f>
        <v>0.45876627866338188</v>
      </c>
      <c r="Q256">
        <f>'CUADRO 3 NOM'!AA309</f>
        <v>0</v>
      </c>
    </row>
    <row r="257" spans="2:17" x14ac:dyDescent="0.3">
      <c r="B257" t="str">
        <f>'CUADRO 3 NOM'!L310</f>
        <v>Quercus rugosa</v>
      </c>
      <c r="C257">
        <f>'CUADRO 3 NOM'!M310</f>
        <v>7.5629553038893782</v>
      </c>
      <c r="D257">
        <f>'CUADRO 3 NOM'!N310</f>
        <v>31.792054877971108</v>
      </c>
      <c r="E257">
        <f>'CUADRO 3 NOM'!O310</f>
        <v>2.3561944901923453</v>
      </c>
      <c r="F257" s="34">
        <v>0.3</v>
      </c>
      <c r="G257">
        <f>'CUADRO 3 NOM'!Q310</f>
        <v>5.2940687127225647</v>
      </c>
      <c r="H257">
        <f>'CUADRO 3 NOM'!R310</f>
        <v>1.6493361431346416</v>
      </c>
      <c r="I257">
        <f>'CUADRO 3 NOM'!S310</f>
        <v>2.2688865911668135</v>
      </c>
      <c r="J257">
        <f>'CUADRO 3 NOM'!T310</f>
        <v>9.5376164633913323</v>
      </c>
      <c r="K257">
        <f>'CUADRO 3 NOM'!U310</f>
        <v>0</v>
      </c>
      <c r="L257">
        <f>'CUADRO 3 NOM'!V310</f>
        <v>1.4801210491524976</v>
      </c>
      <c r="M257">
        <f>'CUADRO 3 NOM'!W310</f>
        <v>0</v>
      </c>
      <c r="N257">
        <f>'CUADRO 3 NOM'!X310</f>
        <v>6.0828342547368806</v>
      </c>
      <c r="O257">
        <f>'CUADRO 3 NOM'!Y310</f>
        <v>7.5629553038893782</v>
      </c>
      <c r="P257">
        <f>'CUADRO 3 NOM'!Z310</f>
        <v>31.792054877971108</v>
      </c>
      <c r="Q257">
        <f>'CUADRO 3 NOM'!AA310</f>
        <v>0</v>
      </c>
    </row>
    <row r="258" spans="2:17" x14ac:dyDescent="0.3">
      <c r="B258" t="str">
        <f>'CUADRO 3 NOM'!L312</f>
        <v>Juniperus sp</v>
      </c>
      <c r="C258">
        <f>'CUADRO 3 NOM'!M312</f>
        <v>7.2756728555409017E-2</v>
      </c>
      <c r="D258">
        <f>'CUADRO 3 NOM'!N312</f>
        <v>0.38657359664609858</v>
      </c>
      <c r="E258">
        <f>'CUADRO 3 NOM'!O312</f>
        <v>3.9269908169872414E-2</v>
      </c>
      <c r="F258" s="34">
        <v>0.3</v>
      </c>
      <c r="G258">
        <f>'CUADRO 3 NOM'!Q312</f>
        <v>5.0929709988786306E-2</v>
      </c>
      <c r="H258">
        <f>'CUADRO 3 NOM'!R312</f>
        <v>2.7488935718910687E-2</v>
      </c>
      <c r="I258">
        <f>'CUADRO 3 NOM'!S312</f>
        <v>2.1827018566622704E-2</v>
      </c>
      <c r="J258">
        <f>'CUADRO 3 NOM'!T312</f>
        <v>0.11597207899382958</v>
      </c>
      <c r="K258">
        <f>'CUADRO 3 NOM'!U312</f>
        <v>0</v>
      </c>
      <c r="L258">
        <f>'CUADRO 3 NOM'!V312</f>
        <v>0</v>
      </c>
      <c r="M258">
        <f>'CUADRO 3 NOM'!W312</f>
        <v>0</v>
      </c>
      <c r="N258">
        <f>'CUADRO 3 NOM'!X312</f>
        <v>7.2756728555409017E-2</v>
      </c>
      <c r="O258">
        <f>'CUADRO 3 NOM'!Y312</f>
        <v>7.2756728555409017E-2</v>
      </c>
      <c r="P258">
        <f>'CUADRO 3 NOM'!Z312</f>
        <v>0.38657359664609858</v>
      </c>
      <c r="Q258">
        <f>'CUADRO 3 NOM'!AA312</f>
        <v>0</v>
      </c>
    </row>
    <row r="259" spans="2:17" x14ac:dyDescent="0.3">
      <c r="B259" t="str">
        <f>'CUADRO 3 NOM'!L313</f>
        <v>Pinus cembroides</v>
      </c>
      <c r="C259">
        <f>'CUADRO 3 NOM'!M313</f>
        <v>2.0962710747260913</v>
      </c>
      <c r="D259">
        <f>'CUADRO 3 NOM'!N313</f>
        <v>11.137980843722284</v>
      </c>
      <c r="E259">
        <f>'CUADRO 3 NOM'!O313</f>
        <v>0.68722339297276724</v>
      </c>
      <c r="F259" s="34">
        <v>0.3</v>
      </c>
      <c r="G259">
        <f>'CUADRO 3 NOM'!Q313</f>
        <v>1.4673897523082637</v>
      </c>
      <c r="H259">
        <f>'CUADRO 3 NOM'!R313</f>
        <v>0.48105637508093702</v>
      </c>
      <c r="I259">
        <f>'CUADRO 3 NOM'!S313</f>
        <v>0.62888132241782735</v>
      </c>
      <c r="J259">
        <f>'CUADRO 3 NOM'!T313</f>
        <v>3.3413942531166847</v>
      </c>
      <c r="K259">
        <f>'CUADRO 3 NOM'!U313</f>
        <v>0</v>
      </c>
      <c r="L259">
        <f>'CUADRO 3 NOM'!V313</f>
        <v>0</v>
      </c>
      <c r="M259">
        <f>'CUADRO 3 NOM'!W313</f>
        <v>0</v>
      </c>
      <c r="N259">
        <f>'CUADRO 3 NOM'!X313</f>
        <v>2.0962710747260913</v>
      </c>
      <c r="O259">
        <f>'CUADRO 3 NOM'!Y313</f>
        <v>2.0962710747260913</v>
      </c>
      <c r="P259">
        <f>'CUADRO 3 NOM'!Z313</f>
        <v>11.137980843722284</v>
      </c>
      <c r="Q259">
        <f>'CUADRO 3 NOM'!AA313</f>
        <v>0</v>
      </c>
    </row>
    <row r="260" spans="2:17" x14ac:dyDescent="0.3">
      <c r="B260" t="str">
        <f>'CUADRO 3 NOM'!L314</f>
        <v>Pinus engelmannii</v>
      </c>
      <c r="C260">
        <f>'CUADRO 3 NOM'!M314</f>
        <v>2.9218212518525508</v>
      </c>
      <c r="D260">
        <f>'CUADRO 3 NOM'!N314</f>
        <v>15.524322939086787</v>
      </c>
      <c r="E260">
        <f>'CUADRO 3 NOM'!O314</f>
        <v>0.58904862254808621</v>
      </c>
      <c r="F260" s="34">
        <v>0.3</v>
      </c>
      <c r="G260">
        <f>'CUADRO 3 NOM'!Q314</f>
        <v>2.0452748762967854</v>
      </c>
      <c r="H260">
        <f>'CUADRO 3 NOM'!R314</f>
        <v>0.41233403578366035</v>
      </c>
      <c r="I260">
        <f>'CUADRO 3 NOM'!S314</f>
        <v>0.8765463755557652</v>
      </c>
      <c r="J260">
        <f>'CUADRO 3 NOM'!T314</f>
        <v>4.6572968817260358</v>
      </c>
      <c r="K260">
        <f>'CUADRO 3 NOM'!U314</f>
        <v>0</v>
      </c>
      <c r="L260">
        <f>'CUADRO 3 NOM'!V314</f>
        <v>0</v>
      </c>
      <c r="M260">
        <f>'CUADRO 3 NOM'!W314</f>
        <v>0</v>
      </c>
      <c r="N260">
        <f>'CUADRO 3 NOM'!X314</f>
        <v>2.9218212518525508</v>
      </c>
      <c r="O260">
        <f>'CUADRO 3 NOM'!Y314</f>
        <v>2.9218212518525508</v>
      </c>
      <c r="P260">
        <f>'CUADRO 3 NOM'!Z314</f>
        <v>15.524322939086787</v>
      </c>
      <c r="Q260">
        <f>'CUADRO 3 NOM'!AA314</f>
        <v>0</v>
      </c>
    </row>
    <row r="261" spans="2:17" x14ac:dyDescent="0.3">
      <c r="B261" t="str">
        <f>'CUADRO 3 NOM'!L315</f>
        <v>Quercus fulva</v>
      </c>
      <c r="C261">
        <f>'CUADRO 3 NOM'!M315</f>
        <v>0.10913509283311353</v>
      </c>
      <c r="D261">
        <f>'CUADRO 3 NOM'!N315</f>
        <v>0.57986039496914787</v>
      </c>
      <c r="E261">
        <f>'CUADRO 3 NOM'!O315</f>
        <v>5.8904862254808621E-2</v>
      </c>
      <c r="F261" s="34">
        <v>0.3</v>
      </c>
      <c r="G261">
        <f>'CUADRO 3 NOM'!Q315</f>
        <v>7.6394564983179467E-2</v>
      </c>
      <c r="H261">
        <f>'CUADRO 3 NOM'!R315</f>
        <v>4.123340357836603E-2</v>
      </c>
      <c r="I261">
        <f>'CUADRO 3 NOM'!S315</f>
        <v>3.2740527849934059E-2</v>
      </c>
      <c r="J261">
        <f>'CUADRO 3 NOM'!T315</f>
        <v>0.17395811849074438</v>
      </c>
      <c r="K261">
        <f>'CUADRO 3 NOM'!U315</f>
        <v>0</v>
      </c>
      <c r="L261">
        <f>'CUADRO 3 NOM'!V315</f>
        <v>0</v>
      </c>
      <c r="M261">
        <f>'CUADRO 3 NOM'!W315</f>
        <v>0</v>
      </c>
      <c r="N261">
        <f>'CUADRO 3 NOM'!X315</f>
        <v>0.10913509283311353</v>
      </c>
      <c r="O261">
        <f>'CUADRO 3 NOM'!Y315</f>
        <v>0.10913509283311353</v>
      </c>
      <c r="P261">
        <f>'CUADRO 3 NOM'!Z315</f>
        <v>0.57986039496914787</v>
      </c>
      <c r="Q261">
        <f>'CUADRO 3 NOM'!AA315</f>
        <v>0</v>
      </c>
    </row>
    <row r="262" spans="2:17" x14ac:dyDescent="0.3">
      <c r="B262" t="str">
        <f>'CUADRO 3 NOM'!L316</f>
        <v>Quercus rugosa</v>
      </c>
      <c r="C262">
        <f>'CUADRO 3 NOM'!M316</f>
        <v>6.8625069895902167</v>
      </c>
      <c r="D262">
        <f>'CUADRO 3 NOM'!N316</f>
        <v>36.462112324835374</v>
      </c>
      <c r="E262">
        <f>'CUADRO 3 NOM'!O316</f>
        <v>2.1009400870881745</v>
      </c>
      <c r="F262" s="34">
        <v>0.3</v>
      </c>
      <c r="G262">
        <f>'CUADRO 3 NOM'!Q316</f>
        <v>4.803754892713151</v>
      </c>
      <c r="H262">
        <f>'CUADRO 3 NOM'!R316</f>
        <v>1.4706580609617221</v>
      </c>
      <c r="I262">
        <f>'CUADRO 3 NOM'!S316</f>
        <v>2.0587520968770647</v>
      </c>
      <c r="J262">
        <f>'CUADRO 3 NOM'!T316</f>
        <v>10.93863369745061</v>
      </c>
      <c r="K262">
        <f>'CUADRO 3 NOM'!U316</f>
        <v>0</v>
      </c>
      <c r="L262">
        <f>'CUADRO 3 NOM'!V316</f>
        <v>0</v>
      </c>
      <c r="M262">
        <f>'CUADRO 3 NOM'!W316</f>
        <v>0</v>
      </c>
      <c r="N262">
        <f>'CUADRO 3 NOM'!X316</f>
        <v>6.8625069895902167</v>
      </c>
      <c r="O262">
        <f>'CUADRO 3 NOM'!Y316</f>
        <v>6.8625069895902167</v>
      </c>
      <c r="P262">
        <f>'CUADRO 3 NOM'!Z316</f>
        <v>36.462112324835374</v>
      </c>
      <c r="Q262">
        <f>'CUADRO 3 NOM'!AA316</f>
        <v>0</v>
      </c>
    </row>
    <row r="263" spans="2:17" x14ac:dyDescent="0.3">
      <c r="B263" t="str">
        <f>'CUADRO 3 NOM'!L318</f>
        <v>Juniperus sp</v>
      </c>
      <c r="C263">
        <f>'CUADRO 3 NOM'!M318</f>
        <v>2.5049931405865022</v>
      </c>
      <c r="D263">
        <f>'CUADRO 3 NOM'!N318</f>
        <v>20.943178016372716</v>
      </c>
      <c r="E263">
        <f>'CUADRO 3 NOM'!O318</f>
        <v>0.8050331174823846</v>
      </c>
      <c r="F263" s="34">
        <v>0.3</v>
      </c>
      <c r="G263">
        <f>'CUADRO 3 NOM'!Q318</f>
        <v>1.7534951984105513</v>
      </c>
      <c r="H263">
        <f>'CUADRO 3 NOM'!R318</f>
        <v>0.56352318223766917</v>
      </c>
      <c r="I263">
        <f>'CUADRO 3 NOM'!S318</f>
        <v>0.75149794217595067</v>
      </c>
      <c r="J263">
        <f>'CUADRO 3 NOM'!T318</f>
        <v>6.2829534049118152</v>
      </c>
      <c r="K263">
        <f>'CUADRO 3 NOM'!U318</f>
        <v>0</v>
      </c>
      <c r="L263">
        <f>'CUADRO 3 NOM'!V318</f>
        <v>0</v>
      </c>
      <c r="M263">
        <f>'CUADRO 3 NOM'!W318</f>
        <v>0</v>
      </c>
      <c r="N263">
        <f>'CUADRO 3 NOM'!X318</f>
        <v>2.5049931405865022</v>
      </c>
      <c r="O263">
        <f>'CUADRO 3 NOM'!Y318</f>
        <v>2.5049931405865022</v>
      </c>
      <c r="P263">
        <f>'CUADRO 3 NOM'!Z318</f>
        <v>20.943178016372716</v>
      </c>
      <c r="Q263">
        <f>'CUADRO 3 NOM'!AA318</f>
        <v>0</v>
      </c>
    </row>
    <row r="264" spans="2:17" x14ac:dyDescent="0.3">
      <c r="B264" t="str">
        <f>'CUADRO 3 NOM'!L319</f>
        <v>Pinus cembroides</v>
      </c>
      <c r="C264">
        <f>'CUADRO 3 NOM'!M319</f>
        <v>1.8373445311474712</v>
      </c>
      <c r="D264">
        <f>'CUADRO 3 NOM'!N319</f>
        <v>15.361253078809208</v>
      </c>
      <c r="E264">
        <f>'CUADRO 3 NOM'!O319</f>
        <v>0.66758843888783093</v>
      </c>
      <c r="F264" s="34">
        <v>0.3</v>
      </c>
      <c r="G264">
        <f>'CUADRO 3 NOM'!Q319</f>
        <v>1.2861411718032298</v>
      </c>
      <c r="H264">
        <f>'CUADRO 3 NOM'!R319</f>
        <v>0.46731190722148164</v>
      </c>
      <c r="I264">
        <f>'CUADRO 3 NOM'!S319</f>
        <v>0.55120335934424136</v>
      </c>
      <c r="J264">
        <f>'CUADRO 3 NOM'!T319</f>
        <v>4.6083759236427619</v>
      </c>
      <c r="K264">
        <f>'CUADRO 3 NOM'!U319</f>
        <v>0</v>
      </c>
      <c r="L264">
        <f>'CUADRO 3 NOM'!V319</f>
        <v>0</v>
      </c>
      <c r="M264">
        <f>'CUADRO 3 NOM'!W319</f>
        <v>0</v>
      </c>
      <c r="N264">
        <f>'CUADRO 3 NOM'!X319</f>
        <v>1.8373445311474712</v>
      </c>
      <c r="O264">
        <f>'CUADRO 3 NOM'!Y319</f>
        <v>1.8373445311474712</v>
      </c>
      <c r="P264">
        <f>'CUADRO 3 NOM'!Z319</f>
        <v>15.361253078809208</v>
      </c>
      <c r="Q264">
        <f>'CUADRO 3 NOM'!AA319</f>
        <v>0</v>
      </c>
    </row>
    <row r="265" spans="2:17" x14ac:dyDescent="0.3">
      <c r="B265" t="str">
        <f>'CUADRO 3 NOM'!L320</f>
        <v>Pinus engelmannii</v>
      </c>
      <c r="C265">
        <f>'CUADRO 3 NOM'!M320</f>
        <v>3.9994525854541738</v>
      </c>
      <c r="D265">
        <f>'CUADRO 3 NOM'!N320</f>
        <v>33.437715300728357</v>
      </c>
      <c r="E265">
        <f>'CUADRO 3 NOM'!O320</f>
        <v>0.56941366846315</v>
      </c>
      <c r="F265" s="34">
        <v>0.3</v>
      </c>
      <c r="G265">
        <f>'CUADRO 3 NOM'!Q320</f>
        <v>2.7996168098179215</v>
      </c>
      <c r="H265">
        <f>'CUADRO 3 NOM'!R320</f>
        <v>0.39858956792420497</v>
      </c>
      <c r="I265">
        <f>'CUADRO 3 NOM'!S320</f>
        <v>1.1998357756362521</v>
      </c>
      <c r="J265">
        <f>'CUADRO 3 NOM'!T320</f>
        <v>10.031314590218507</v>
      </c>
      <c r="K265">
        <f>'CUADRO 3 NOM'!U320</f>
        <v>0</v>
      </c>
      <c r="L265">
        <f>'CUADRO 3 NOM'!V320</f>
        <v>0</v>
      </c>
      <c r="M265">
        <f>'CUADRO 3 NOM'!W320</f>
        <v>0</v>
      </c>
      <c r="N265">
        <f>'CUADRO 3 NOM'!X320</f>
        <v>3.9994525854541738</v>
      </c>
      <c r="O265">
        <f>'CUADRO 3 NOM'!Y320</f>
        <v>3.9994525854541738</v>
      </c>
      <c r="P265">
        <f>'CUADRO 3 NOM'!Z320</f>
        <v>33.437715300728357</v>
      </c>
      <c r="Q265">
        <f>'CUADRO 3 NOM'!AA320</f>
        <v>0</v>
      </c>
    </row>
    <row r="266" spans="2:17" x14ac:dyDescent="0.3">
      <c r="B266" t="str">
        <f>'CUADRO 3 NOM'!L321</f>
        <v>Quercus fulva</v>
      </c>
      <c r="C266">
        <f>'CUADRO 3 NOM'!M321</f>
        <v>0.10913509283311353</v>
      </c>
      <c r="D266">
        <f>'CUADRO 3 NOM'!N321</f>
        <v>0.91243191049302252</v>
      </c>
      <c r="E266">
        <f>'CUADRO 3 NOM'!O321</f>
        <v>5.8904862254808621E-2</v>
      </c>
      <c r="F266" s="34">
        <v>0.3</v>
      </c>
      <c r="G266">
        <f>'CUADRO 3 NOM'!Q321</f>
        <v>7.6394564983179467E-2</v>
      </c>
      <c r="H266">
        <f>'CUADRO 3 NOM'!R321</f>
        <v>4.123340357836603E-2</v>
      </c>
      <c r="I266">
        <f>'CUADRO 3 NOM'!S321</f>
        <v>3.2740527849934059E-2</v>
      </c>
      <c r="J266">
        <f>'CUADRO 3 NOM'!T321</f>
        <v>0.27372957314790675</v>
      </c>
      <c r="K266">
        <f>'CUADRO 3 NOM'!U321</f>
        <v>0</v>
      </c>
      <c r="L266">
        <f>'CUADRO 3 NOM'!V321</f>
        <v>0</v>
      </c>
      <c r="M266">
        <f>'CUADRO 3 NOM'!W321</f>
        <v>0</v>
      </c>
      <c r="N266">
        <f>'CUADRO 3 NOM'!X321</f>
        <v>0.10913509283311353</v>
      </c>
      <c r="O266">
        <f>'CUADRO 3 NOM'!Y321</f>
        <v>0.10913509283311353</v>
      </c>
      <c r="P266">
        <f>'CUADRO 3 NOM'!Z321</f>
        <v>0.91243191049302252</v>
      </c>
      <c r="Q266">
        <f>'CUADRO 3 NOM'!AA321</f>
        <v>0</v>
      </c>
    </row>
    <row r="267" spans="2:17" x14ac:dyDescent="0.3">
      <c r="B267" t="str">
        <f>'CUADRO 3 NOM'!L322</f>
        <v>Quercus rugosa</v>
      </c>
      <c r="C267">
        <f>'CUADRO 3 NOM'!M322</f>
        <v>7.7386245542317464</v>
      </c>
      <c r="D267">
        <f>'CUADRO 3 NOM'!N322</f>
        <v>64.699335505246978</v>
      </c>
      <c r="E267">
        <f>'CUADRO 3 NOM'!O322</f>
        <v>2.6703537555513246</v>
      </c>
      <c r="F267" s="34">
        <v>0.3</v>
      </c>
      <c r="G267">
        <f>'CUADRO 3 NOM'!Q322</f>
        <v>5.4170371879622223</v>
      </c>
      <c r="H267">
        <f>'CUADRO 3 NOM'!R322</f>
        <v>1.869247628885927</v>
      </c>
      <c r="I267">
        <f>'CUADRO 3 NOM'!S322</f>
        <v>2.3215873662695237</v>
      </c>
      <c r="J267">
        <f>'CUADRO 3 NOM'!T322</f>
        <v>19.409800651574091</v>
      </c>
      <c r="K267">
        <f>'CUADRO 3 NOM'!U322</f>
        <v>0</v>
      </c>
      <c r="L267">
        <f>'CUADRO 3 NOM'!V322</f>
        <v>5.9204841966099906</v>
      </c>
      <c r="M267">
        <f>'CUADRO 3 NOM'!W322</f>
        <v>0</v>
      </c>
      <c r="N267">
        <f>'CUADRO 3 NOM'!X322</f>
        <v>1.8181403576217559</v>
      </c>
      <c r="O267">
        <f>'CUADRO 3 NOM'!Y322</f>
        <v>7.7386245542317464</v>
      </c>
      <c r="P267">
        <f>'CUADRO 3 NOM'!Z322</f>
        <v>64.699335505246978</v>
      </c>
      <c r="Q267">
        <f>'CUADRO 3 NOM'!AA322</f>
        <v>0</v>
      </c>
    </row>
    <row r="268" spans="2:17" x14ac:dyDescent="0.3">
      <c r="B268" t="str">
        <f>'CUADRO 3 NOM'!L324</f>
        <v>Juniperus sp</v>
      </c>
      <c r="C268">
        <f>'CUADRO 3 NOM'!M324</f>
        <v>1.2706857524321031</v>
      </c>
      <c r="D268">
        <f>'CUADRO 3 NOM'!N324</f>
        <v>19.583001931030779</v>
      </c>
      <c r="E268">
        <f>'CUADRO 3 NOM'!O324</f>
        <v>0.4123340357836604</v>
      </c>
      <c r="F268" s="34">
        <v>0.3</v>
      </c>
      <c r="G268">
        <f>'CUADRO 3 NOM'!Q324</f>
        <v>0.88948002670247217</v>
      </c>
      <c r="H268">
        <f>'CUADRO 3 NOM'!R324</f>
        <v>0.28863382504856228</v>
      </c>
      <c r="I268">
        <f>'CUADRO 3 NOM'!S324</f>
        <v>0.38120572572963091</v>
      </c>
      <c r="J268">
        <f>'CUADRO 3 NOM'!T324</f>
        <v>5.8749005793092328</v>
      </c>
      <c r="K268">
        <f>'CUADRO 3 NOM'!U324</f>
        <v>0</v>
      </c>
      <c r="L268">
        <f>'CUADRO 3 NOM'!V324</f>
        <v>0</v>
      </c>
      <c r="M268">
        <f>'CUADRO 3 NOM'!W324</f>
        <v>0</v>
      </c>
      <c r="N268">
        <f>'CUADRO 3 NOM'!X324</f>
        <v>1.2706857524321031</v>
      </c>
      <c r="O268">
        <f>'CUADRO 3 NOM'!Y324</f>
        <v>1.2706857524321031</v>
      </c>
      <c r="P268">
        <f>'CUADRO 3 NOM'!Z324</f>
        <v>19.583001931030779</v>
      </c>
      <c r="Q268">
        <f>'CUADRO 3 NOM'!AA324</f>
        <v>0</v>
      </c>
    </row>
    <row r="269" spans="2:17" x14ac:dyDescent="0.3">
      <c r="B269" t="str">
        <f>'CUADRO 3 NOM'!L325</f>
        <v>Pinus cembroides</v>
      </c>
      <c r="C269">
        <f>'CUADRO 3 NOM'!M325</f>
        <v>2.6629735573850501</v>
      </c>
      <c r="D269">
        <f>'CUADRO 3 NOM'!N325</f>
        <v>41.040057478209455</v>
      </c>
      <c r="E269">
        <f>'CUADRO 3 NOM'!O325</f>
        <v>0.88357293382212931</v>
      </c>
      <c r="F269" s="34">
        <v>0.3</v>
      </c>
      <c r="G269">
        <f>'CUADRO 3 NOM'!Q325</f>
        <v>1.8640814901695351</v>
      </c>
      <c r="H269">
        <f>'CUADRO 3 NOM'!R325</f>
        <v>0.61850105367549046</v>
      </c>
      <c r="I269">
        <f>'CUADRO 3 NOM'!S325</f>
        <v>0.79889206721551498</v>
      </c>
      <c r="J269">
        <f>'CUADRO 3 NOM'!T325</f>
        <v>12.312017243462835</v>
      </c>
      <c r="K269">
        <f>'CUADRO 3 NOM'!U325</f>
        <v>0</v>
      </c>
      <c r="L269">
        <f>'CUADRO 3 NOM'!V325</f>
        <v>0</v>
      </c>
      <c r="M269">
        <f>'CUADRO 3 NOM'!W325</f>
        <v>0</v>
      </c>
      <c r="N269">
        <f>'CUADRO 3 NOM'!X325</f>
        <v>2.6629735573850501</v>
      </c>
      <c r="O269">
        <f>'CUADRO 3 NOM'!Y325</f>
        <v>2.6629735573850501</v>
      </c>
      <c r="P269">
        <f>'CUADRO 3 NOM'!Z325</f>
        <v>41.040057478209455</v>
      </c>
      <c r="Q269">
        <f>'CUADRO 3 NOM'!AA325</f>
        <v>0</v>
      </c>
    </row>
    <row r="270" spans="2:17" x14ac:dyDescent="0.3">
      <c r="B270" t="str">
        <f>'CUADRO 3 NOM'!L326</f>
        <v>Pinus engelmannii</v>
      </c>
      <c r="C270">
        <f>'CUADRO 3 NOM'!M326</f>
        <v>2.8107899172905801</v>
      </c>
      <c r="D270">
        <f>'CUADRO 3 NOM'!N326</f>
        <v>43.318109353684939</v>
      </c>
      <c r="E270">
        <f>'CUADRO 3 NOM'!O326</f>
        <v>0.49087385212340517</v>
      </c>
      <c r="F270" s="34">
        <v>0.3</v>
      </c>
      <c r="G270">
        <f>'CUADRO 3 NOM'!Q326</f>
        <v>1.9675529421034059</v>
      </c>
      <c r="H270">
        <f>'CUADRO 3 NOM'!R326</f>
        <v>0.34361169648638362</v>
      </c>
      <c r="I270">
        <f>'CUADRO 3 NOM'!S326</f>
        <v>0.843236975187174</v>
      </c>
      <c r="J270">
        <f>'CUADRO 3 NOM'!T326</f>
        <v>12.995432806105482</v>
      </c>
      <c r="K270">
        <f>'CUADRO 3 NOM'!U326</f>
        <v>0</v>
      </c>
      <c r="L270">
        <f>'CUADRO 3 NOM'!V326</f>
        <v>0</v>
      </c>
      <c r="M270">
        <f>'CUADRO 3 NOM'!W326</f>
        <v>0</v>
      </c>
      <c r="N270">
        <f>'CUADRO 3 NOM'!X326</f>
        <v>2.8107899172905801</v>
      </c>
      <c r="O270">
        <f>'CUADRO 3 NOM'!Y326</f>
        <v>2.8107899172905801</v>
      </c>
      <c r="P270">
        <f>'CUADRO 3 NOM'!Z326</f>
        <v>43.318109353684939</v>
      </c>
      <c r="Q270">
        <f>'CUADRO 3 NOM'!AA326</f>
        <v>0</v>
      </c>
    </row>
    <row r="271" spans="2:17" x14ac:dyDescent="0.3">
      <c r="B271" t="str">
        <f>'CUADRO 3 NOM'!L327</f>
        <v>Quercus fulva</v>
      </c>
      <c r="C271">
        <f>'CUADRO 3 NOM'!M327</f>
        <v>0.14551345711081803</v>
      </c>
      <c r="D271">
        <f>'CUADRO 3 NOM'!N327</f>
        <v>2.242560999946662</v>
      </c>
      <c r="E271">
        <f>'CUADRO 3 NOM'!O327</f>
        <v>7.8539816339744828E-2</v>
      </c>
      <c r="F271" s="34">
        <v>0.3</v>
      </c>
      <c r="G271">
        <f>'CUADRO 3 NOM'!Q327</f>
        <v>0.10185941997757261</v>
      </c>
      <c r="H271">
        <f>'CUADRO 3 NOM'!R327</f>
        <v>5.4977871437821374E-2</v>
      </c>
      <c r="I271">
        <f>'CUADRO 3 NOM'!S327</f>
        <v>4.3654037133245407E-2</v>
      </c>
      <c r="J271">
        <f>'CUADRO 3 NOM'!T327</f>
        <v>0.67276829998399856</v>
      </c>
      <c r="K271">
        <f>'CUADRO 3 NOM'!U327</f>
        <v>0</v>
      </c>
      <c r="L271">
        <f>'CUADRO 3 NOM'!V327</f>
        <v>0</v>
      </c>
      <c r="M271">
        <f>'CUADRO 3 NOM'!W327</f>
        <v>0</v>
      </c>
      <c r="N271">
        <f>'CUADRO 3 NOM'!X327</f>
        <v>0.14551345711081803</v>
      </c>
      <c r="O271">
        <f>'CUADRO 3 NOM'!Y327</f>
        <v>0.14551345711081803</v>
      </c>
      <c r="P271">
        <f>'CUADRO 3 NOM'!Z327</f>
        <v>2.242560999946662</v>
      </c>
      <c r="Q271">
        <f>'CUADRO 3 NOM'!AA327</f>
        <v>0</v>
      </c>
    </row>
    <row r="272" spans="2:17" x14ac:dyDescent="0.3">
      <c r="B272" t="str">
        <f>'CUADRO 3 NOM'!L328</f>
        <v>Quercus rugosa</v>
      </c>
      <c r="C272">
        <f>'CUADRO 3 NOM'!M328</f>
        <v>8.2319409533419794</v>
      </c>
      <c r="D272">
        <f>'CUADRO 3 NOM'!N328</f>
        <v>126.86544669040121</v>
      </c>
      <c r="E272">
        <f>'CUADRO 3 NOM'!O328</f>
        <v>2.6114488932965161</v>
      </c>
      <c r="F272" s="34">
        <v>0.3</v>
      </c>
      <c r="G272">
        <f>'CUADRO 3 NOM'!Q328</f>
        <v>5.7623586673393854</v>
      </c>
      <c r="H272">
        <f>'CUADRO 3 NOM'!R328</f>
        <v>1.8280142253075611</v>
      </c>
      <c r="I272">
        <f>'CUADRO 3 NOM'!S328</f>
        <v>2.4695822860025936</v>
      </c>
      <c r="J272">
        <f>'CUADRO 3 NOM'!T328</f>
        <v>38.059634007120358</v>
      </c>
      <c r="K272">
        <f>'CUADRO 3 NOM'!U328</f>
        <v>0</v>
      </c>
      <c r="L272">
        <f>'CUADRO 3 NOM'!V328</f>
        <v>1.4801210491524976</v>
      </c>
      <c r="M272">
        <f>'CUADRO 3 NOM'!W328</f>
        <v>0</v>
      </c>
      <c r="N272">
        <f>'CUADRO 3 NOM'!X328</f>
        <v>6.7518199041894809</v>
      </c>
      <c r="O272">
        <f>'CUADRO 3 NOM'!Y328</f>
        <v>8.2319409533419794</v>
      </c>
      <c r="P272">
        <f>'CUADRO 3 NOM'!Z328</f>
        <v>126.86544669040121</v>
      </c>
      <c r="Q272">
        <f>'CUADRO 3 NOM'!AA328</f>
        <v>0</v>
      </c>
    </row>
    <row r="273" spans="2:17" x14ac:dyDescent="0.3">
      <c r="B273" t="str">
        <f>'CUADRO 3 NOM'!L330</f>
        <v>Juniperus sp</v>
      </c>
      <c r="C273">
        <f>'CUADRO 3 NOM'!M330</f>
        <v>1.2073291457491981</v>
      </c>
      <c r="D273">
        <f>'CUADRO 3 NOM'!N330</f>
        <v>24.503848511819189</v>
      </c>
      <c r="E273">
        <f>'CUADRO 3 NOM'!O330</f>
        <v>0.39269908169872414</v>
      </c>
      <c r="F273" s="34">
        <v>0.3</v>
      </c>
      <c r="G273">
        <f>'CUADRO 3 NOM'!Q330</f>
        <v>0.84513040202443868</v>
      </c>
      <c r="H273">
        <f>'CUADRO 3 NOM'!R330</f>
        <v>0.2748893571891069</v>
      </c>
      <c r="I273">
        <f>'CUADRO 3 NOM'!S330</f>
        <v>0.36219874372475941</v>
      </c>
      <c r="J273">
        <f>'CUADRO 3 NOM'!T330</f>
        <v>7.351154553545757</v>
      </c>
      <c r="K273">
        <f>'CUADRO 3 NOM'!U330</f>
        <v>0</v>
      </c>
      <c r="L273">
        <f>'CUADRO 3 NOM'!V330</f>
        <v>0</v>
      </c>
      <c r="M273">
        <f>'CUADRO 3 NOM'!W330</f>
        <v>0</v>
      </c>
      <c r="N273">
        <f>'CUADRO 3 NOM'!X330</f>
        <v>1.2073291457491981</v>
      </c>
      <c r="O273">
        <f>'CUADRO 3 NOM'!Y330</f>
        <v>1.2073291457491981</v>
      </c>
      <c r="P273">
        <f>'CUADRO 3 NOM'!Z330</f>
        <v>24.503848511819189</v>
      </c>
      <c r="Q273">
        <f>'CUADRO 3 NOM'!AA330</f>
        <v>0</v>
      </c>
    </row>
    <row r="274" spans="2:17" x14ac:dyDescent="0.3">
      <c r="B274" t="str">
        <f>'CUADRO 3 NOM'!L331</f>
        <v>Pinus cembroides</v>
      </c>
      <c r="C274">
        <f>'CUADRO 3 NOM'!M331</f>
        <v>2.4414473969352439</v>
      </c>
      <c r="D274">
        <f>'CUADRO 3 NOM'!N331</f>
        <v>49.551406403721572</v>
      </c>
      <c r="E274">
        <f>'CUADRO 3 NOM'!O331</f>
        <v>0.81157810217736337</v>
      </c>
      <c r="F274" s="34">
        <v>0.3</v>
      </c>
      <c r="G274">
        <f>'CUADRO 3 NOM'!Q331</f>
        <v>1.7090131778546707</v>
      </c>
      <c r="H274">
        <f>'CUADRO 3 NOM'!R331</f>
        <v>0.56810467152415434</v>
      </c>
      <c r="I274">
        <f>'CUADRO 3 NOM'!S331</f>
        <v>0.73243421908057316</v>
      </c>
      <c r="J274">
        <f>'CUADRO 3 NOM'!T331</f>
        <v>14.865421921116472</v>
      </c>
      <c r="K274">
        <f>'CUADRO 3 NOM'!U331</f>
        <v>0</v>
      </c>
      <c r="L274">
        <f>'CUADRO 3 NOM'!V331</f>
        <v>0</v>
      </c>
      <c r="M274">
        <f>'CUADRO 3 NOM'!W331</f>
        <v>0</v>
      </c>
      <c r="N274">
        <f>'CUADRO 3 NOM'!X331</f>
        <v>2.4414473969352439</v>
      </c>
      <c r="O274">
        <f>'CUADRO 3 NOM'!Y331</f>
        <v>2.4414473969352439</v>
      </c>
      <c r="P274">
        <f>'CUADRO 3 NOM'!Z331</f>
        <v>49.551406403721572</v>
      </c>
      <c r="Q274">
        <f>'CUADRO 3 NOM'!AA331</f>
        <v>0</v>
      </c>
    </row>
    <row r="275" spans="2:17" x14ac:dyDescent="0.3">
      <c r="B275" t="str">
        <f>'CUADRO 3 NOM'!L332</f>
        <v>Pinus engelmannii</v>
      </c>
      <c r="C275">
        <f>'CUADRO 3 NOM'!M332</f>
        <v>1.1267664974803746</v>
      </c>
      <c r="D275">
        <f>'CUADRO 3 NOM'!N332</f>
        <v>22.8687559309429</v>
      </c>
      <c r="E275">
        <f>'CUADRO 3 NOM'!O332</f>
        <v>0.22252947962927697</v>
      </c>
      <c r="F275" s="34">
        <v>0.3</v>
      </c>
      <c r="G275">
        <f>'CUADRO 3 NOM'!Q332</f>
        <v>0.78873654823626216</v>
      </c>
      <c r="H275">
        <f>'CUADRO 3 NOM'!R332</f>
        <v>0.15577063574049388</v>
      </c>
      <c r="I275">
        <f>'CUADRO 3 NOM'!S332</f>
        <v>0.33802994924411239</v>
      </c>
      <c r="J275">
        <f>'CUADRO 3 NOM'!T332</f>
        <v>6.8606267792828701</v>
      </c>
      <c r="K275">
        <f>'CUADRO 3 NOM'!U332</f>
        <v>0</v>
      </c>
      <c r="L275">
        <f>'CUADRO 3 NOM'!V332</f>
        <v>0</v>
      </c>
      <c r="M275">
        <f>'CUADRO 3 NOM'!W332</f>
        <v>0</v>
      </c>
      <c r="N275">
        <f>'CUADRO 3 NOM'!X332</f>
        <v>1.1267664974803746</v>
      </c>
      <c r="O275">
        <f>'CUADRO 3 NOM'!Y332</f>
        <v>1.1267664974803746</v>
      </c>
      <c r="P275">
        <f>'CUADRO 3 NOM'!Z332</f>
        <v>22.8687559309429</v>
      </c>
      <c r="Q275">
        <f>'CUADRO 3 NOM'!AA332</f>
        <v>0</v>
      </c>
    </row>
    <row r="276" spans="2:17" x14ac:dyDescent="0.3">
      <c r="B276" t="str">
        <f>'CUADRO 3 NOM'!L333</f>
        <v>Quercus fulva</v>
      </c>
      <c r="C276">
        <f>'CUADRO 3 NOM'!M333</f>
        <v>9.7008971407212E-2</v>
      </c>
      <c r="D276">
        <f>'CUADRO 3 NOM'!N333</f>
        <v>1.9688857409092337</v>
      </c>
      <c r="E276">
        <f>'CUADRO 3 NOM'!O333</f>
        <v>5.2359877559829869E-2</v>
      </c>
      <c r="F276" s="34">
        <v>0.3</v>
      </c>
      <c r="G276">
        <f>'CUADRO 3 NOM'!Q333</f>
        <v>6.790627998504839E-2</v>
      </c>
      <c r="H276">
        <f>'CUADRO 3 NOM'!R333</f>
        <v>3.6651914291880909E-2</v>
      </c>
      <c r="I276">
        <f>'CUADRO 3 NOM'!S333</f>
        <v>2.9102691422163599E-2</v>
      </c>
      <c r="J276">
        <f>'CUADRO 3 NOM'!T333</f>
        <v>0.59066572227277014</v>
      </c>
      <c r="K276">
        <f>'CUADRO 3 NOM'!U333</f>
        <v>0</v>
      </c>
      <c r="L276">
        <f>'CUADRO 3 NOM'!V333</f>
        <v>0</v>
      </c>
      <c r="M276">
        <f>'CUADRO 3 NOM'!W333</f>
        <v>0</v>
      </c>
      <c r="N276">
        <f>'CUADRO 3 NOM'!X333</f>
        <v>9.7008971407212E-2</v>
      </c>
      <c r="O276">
        <f>'CUADRO 3 NOM'!Y333</f>
        <v>9.7008971407212E-2</v>
      </c>
      <c r="P276">
        <f>'CUADRO 3 NOM'!Z333</f>
        <v>1.9688857409092337</v>
      </c>
      <c r="Q276">
        <f>'CUADRO 3 NOM'!AA333</f>
        <v>0</v>
      </c>
    </row>
    <row r="277" spans="2:17" x14ac:dyDescent="0.3">
      <c r="B277" t="str">
        <f>'CUADRO 3 NOM'!L334</f>
        <v>Quercus rugosa</v>
      </c>
      <c r="C277">
        <f>'CUADRO 3 NOM'!M334</f>
        <v>7.622960930666193</v>
      </c>
      <c r="D277">
        <f>'CUADRO 3 NOM'!N334</f>
        <v>154.71495947416102</v>
      </c>
      <c r="E277">
        <f>'CUADRO 3 NOM'!O334</f>
        <v>2.4805491993969402</v>
      </c>
      <c r="F277" s="34">
        <v>0.3</v>
      </c>
      <c r="G277">
        <f>'CUADRO 3 NOM'!Q334</f>
        <v>5.3360726514663348</v>
      </c>
      <c r="H277">
        <f>'CUADRO 3 NOM'!R334</f>
        <v>1.736384439577858</v>
      </c>
      <c r="I277">
        <f>'CUADRO 3 NOM'!S334</f>
        <v>2.2868882791998577</v>
      </c>
      <c r="J277">
        <f>'CUADRO 3 NOM'!T334</f>
        <v>46.414487842248299</v>
      </c>
      <c r="K277">
        <f>'CUADRO 3 NOM'!U334</f>
        <v>0</v>
      </c>
      <c r="L277">
        <f>'CUADRO 3 NOM'!V334</f>
        <v>2.6203568633760739</v>
      </c>
      <c r="M277">
        <f>'CUADRO 3 NOM'!W334</f>
        <v>0</v>
      </c>
      <c r="N277">
        <f>'CUADRO 3 NOM'!X334</f>
        <v>5.0026040672901191</v>
      </c>
      <c r="O277">
        <f>'CUADRO 3 NOM'!Y334</f>
        <v>7.622960930666193</v>
      </c>
      <c r="P277">
        <f>'CUADRO 3 NOM'!Z334</f>
        <v>154.71495947416102</v>
      </c>
      <c r="Q277">
        <f>'CUADRO 3 NOM'!AA334</f>
        <v>0</v>
      </c>
    </row>
    <row r="278" spans="2:17" x14ac:dyDescent="0.3">
      <c r="B278" t="str">
        <f>'CUADRO 3 NOM'!L336</f>
        <v>Juniperus sp</v>
      </c>
      <c r="C278">
        <f>'CUADRO 3 NOM'!M336</f>
        <v>0.65353205835490391</v>
      </c>
      <c r="D278">
        <f>'CUADRO 3 NOM'!N336</f>
        <v>16.46878566964374</v>
      </c>
      <c r="E278">
        <f>'CUADRO 3 NOM'!O336</f>
        <v>0.2159844949342983</v>
      </c>
      <c r="F278" s="34">
        <v>0.3</v>
      </c>
      <c r="G278">
        <f>'CUADRO 3 NOM'!Q336</f>
        <v>0.45747244084843269</v>
      </c>
      <c r="H278">
        <f>'CUADRO 3 NOM'!R336</f>
        <v>0.1511891464540088</v>
      </c>
      <c r="I278">
        <f>'CUADRO 3 NOM'!S336</f>
        <v>0.19605961750647116</v>
      </c>
      <c r="J278">
        <f>'CUADRO 3 NOM'!T336</f>
        <v>4.9406357008931217</v>
      </c>
      <c r="K278">
        <f>'CUADRO 3 NOM'!U336</f>
        <v>0</v>
      </c>
      <c r="L278">
        <f>'CUADRO 3 NOM'!V336</f>
        <v>0</v>
      </c>
      <c r="M278">
        <f>'CUADRO 3 NOM'!W336</f>
        <v>0</v>
      </c>
      <c r="N278">
        <f>'CUADRO 3 NOM'!X336</f>
        <v>0.65353205835490391</v>
      </c>
      <c r="O278">
        <f>'CUADRO 3 NOM'!Y336</f>
        <v>0.65353205835490391</v>
      </c>
      <c r="P278">
        <f>'CUADRO 3 NOM'!Z336</f>
        <v>16.46878566964374</v>
      </c>
      <c r="Q278">
        <f>'CUADRO 3 NOM'!AA336</f>
        <v>0</v>
      </c>
    </row>
    <row r="279" spans="2:17" x14ac:dyDescent="0.3">
      <c r="B279" t="str">
        <f>'CUADRO 3 NOM'!L337</f>
        <v>Pinus cembroides</v>
      </c>
      <c r="C279">
        <f>'CUADRO 3 NOM'!M337</f>
        <v>2.7159296728544948</v>
      </c>
      <c r="D279">
        <f>'CUADRO 3 NOM'!N337</f>
        <v>68.440504339844509</v>
      </c>
      <c r="E279">
        <f>'CUADRO 3 NOM'!O337</f>
        <v>0.89339041086459747</v>
      </c>
      <c r="F279" s="34">
        <v>0.3</v>
      </c>
      <c r="G279">
        <f>'CUADRO 3 NOM'!Q337</f>
        <v>1.9011507709981463</v>
      </c>
      <c r="H279">
        <f>'CUADRO 3 NOM'!R337</f>
        <v>0.62537328760521815</v>
      </c>
      <c r="I279">
        <f>'CUADRO 3 NOM'!S337</f>
        <v>0.81477890185634838</v>
      </c>
      <c r="J279">
        <f>'CUADRO 3 NOM'!T337</f>
        <v>20.532151301953348</v>
      </c>
      <c r="K279">
        <f>'CUADRO 3 NOM'!U337</f>
        <v>0</v>
      </c>
      <c r="L279">
        <f>'CUADRO 3 NOM'!V337</f>
        <v>0</v>
      </c>
      <c r="M279">
        <f>'CUADRO 3 NOM'!W337</f>
        <v>0</v>
      </c>
      <c r="N279">
        <f>'CUADRO 3 NOM'!X337</f>
        <v>2.7159296728544948</v>
      </c>
      <c r="O279">
        <f>'CUADRO 3 NOM'!Y337</f>
        <v>2.7159296728544948</v>
      </c>
      <c r="P279">
        <f>'CUADRO 3 NOM'!Z337</f>
        <v>68.440504339844509</v>
      </c>
      <c r="Q279">
        <f>'CUADRO 3 NOM'!AA337</f>
        <v>0</v>
      </c>
    </row>
    <row r="280" spans="2:17" x14ac:dyDescent="0.3">
      <c r="B280" t="str">
        <f>'CUADRO 3 NOM'!L338</f>
        <v>Pinus engelmannii</v>
      </c>
      <c r="C280">
        <f>'CUADRO 3 NOM'!M338</f>
        <v>3.6083288930779069</v>
      </c>
      <c r="D280">
        <f>'CUADRO 3 NOM'!N338</f>
        <v>90.928661273739607</v>
      </c>
      <c r="E280">
        <f>'CUADRO 3 NOM'!O338</f>
        <v>0.61850105367549046</v>
      </c>
      <c r="F280" s="34">
        <v>0.3</v>
      </c>
      <c r="G280">
        <f>'CUADRO 3 NOM'!Q338</f>
        <v>2.5258302251545346</v>
      </c>
      <c r="H280">
        <f>'CUADRO 3 NOM'!R338</f>
        <v>0.4329507375728433</v>
      </c>
      <c r="I280">
        <f>'CUADRO 3 NOM'!S338</f>
        <v>1.0824986679233721</v>
      </c>
      <c r="J280">
        <f>'CUADRO 3 NOM'!T338</f>
        <v>27.278598382121885</v>
      </c>
      <c r="K280">
        <f>'CUADRO 3 NOM'!U338</f>
        <v>0</v>
      </c>
      <c r="L280">
        <f>'CUADRO 3 NOM'!V338</f>
        <v>0</v>
      </c>
      <c r="M280">
        <f>'CUADRO 3 NOM'!W338</f>
        <v>0</v>
      </c>
      <c r="N280">
        <f>'CUADRO 3 NOM'!X338</f>
        <v>3.6083288930779069</v>
      </c>
      <c r="O280">
        <f>'CUADRO 3 NOM'!Y338</f>
        <v>3.6083288930779069</v>
      </c>
      <c r="P280">
        <f>'CUADRO 3 NOM'!Z338</f>
        <v>90.928661273739607</v>
      </c>
      <c r="Q280">
        <f>'CUADRO 3 NOM'!AA338</f>
        <v>0</v>
      </c>
    </row>
    <row r="281" spans="2:17" x14ac:dyDescent="0.3">
      <c r="B281" t="str">
        <f>'CUADRO 3 NOM'!L339</f>
        <v>Quercus fulva</v>
      </c>
      <c r="C281">
        <f>'CUADRO 3 NOM'!M339</f>
        <v>0.10913509283311351</v>
      </c>
      <c r="D281">
        <f>'CUADRO 3 NOM'!N339</f>
        <v>2.7501672334628973</v>
      </c>
      <c r="E281">
        <f>'CUADRO 3 NOM'!O339</f>
        <v>5.8904862254808614E-2</v>
      </c>
      <c r="F281" s="34">
        <v>0.3</v>
      </c>
      <c r="G281">
        <f>'CUADRO 3 NOM'!Q339</f>
        <v>7.6394564983179453E-2</v>
      </c>
      <c r="H281">
        <f>'CUADRO 3 NOM'!R339</f>
        <v>4.123340357836603E-2</v>
      </c>
      <c r="I281">
        <f>'CUADRO 3 NOM'!S339</f>
        <v>3.2740527849934052E-2</v>
      </c>
      <c r="J281">
        <f>'CUADRO 3 NOM'!T339</f>
        <v>0.82505017003886916</v>
      </c>
      <c r="K281">
        <f>'CUADRO 3 NOM'!U339</f>
        <v>0</v>
      </c>
      <c r="L281">
        <f>'CUADRO 3 NOM'!V339</f>
        <v>0</v>
      </c>
      <c r="M281">
        <f>'CUADRO 3 NOM'!W339</f>
        <v>0</v>
      </c>
      <c r="N281">
        <f>'CUADRO 3 NOM'!X339</f>
        <v>0.10913509283311351</v>
      </c>
      <c r="O281">
        <f>'CUADRO 3 NOM'!Y339</f>
        <v>0.10913509283311351</v>
      </c>
      <c r="P281">
        <f>'CUADRO 3 NOM'!Z339</f>
        <v>2.7501672334628973</v>
      </c>
      <c r="Q281">
        <f>'CUADRO 3 NOM'!AA339</f>
        <v>0</v>
      </c>
    </row>
    <row r="282" spans="2:17" x14ac:dyDescent="0.3">
      <c r="B282" t="str">
        <f>'CUADRO 3 NOM'!L340</f>
        <v>Quercus rugosa</v>
      </c>
      <c r="C282">
        <f>'CUADRO 3 NOM'!M340</f>
        <v>7.0584998779537003</v>
      </c>
      <c r="D282">
        <f>'CUADRO 3 NOM'!N340</f>
        <v>177.87179703447475</v>
      </c>
      <c r="E282">
        <f>'CUADRO 3 NOM'!O340</f>
        <v>2.2678371968101319</v>
      </c>
      <c r="F282" s="34">
        <v>0.3</v>
      </c>
      <c r="G282">
        <f>'CUADRO 3 NOM'!Q340</f>
        <v>4.9409499145675895</v>
      </c>
      <c r="H282">
        <f>'CUADRO 3 NOM'!R340</f>
        <v>1.5874860377670923</v>
      </c>
      <c r="I282">
        <f>'CUADRO 3 NOM'!S340</f>
        <v>2.1175499633861099</v>
      </c>
      <c r="J282">
        <f>'CUADRO 3 NOM'!T340</f>
        <v>53.36153911034242</v>
      </c>
      <c r="K282">
        <f>'CUADRO 3 NOM'!U340</f>
        <v>0</v>
      </c>
      <c r="L282">
        <f>'CUADRO 3 NOM'!V340</f>
        <v>2.2201815737287465</v>
      </c>
      <c r="M282">
        <f>'CUADRO 3 NOM'!W340</f>
        <v>0</v>
      </c>
      <c r="N282">
        <f>'CUADRO 3 NOM'!X340</f>
        <v>4.8383183042249538</v>
      </c>
      <c r="O282">
        <f>'CUADRO 3 NOM'!Y340</f>
        <v>7.0584998779537003</v>
      </c>
      <c r="P282">
        <f>'CUADRO 3 NOM'!Z340</f>
        <v>177.87179703447475</v>
      </c>
      <c r="Q282">
        <f>'CUADRO 3 NOM'!AA340</f>
        <v>0</v>
      </c>
    </row>
    <row r="283" spans="2:17" x14ac:dyDescent="0.3">
      <c r="B283" t="str">
        <f>'CUADRO 3 NOM'!L342</f>
        <v>Juniperus sp</v>
      </c>
      <c r="C283">
        <f>'CUADRO 3 NOM'!M342</f>
        <v>9.0945910694261264E-2</v>
      </c>
      <c r="D283">
        <f>'CUADRO 3 NOM'!N342</f>
        <v>1.7675837036479389</v>
      </c>
      <c r="E283">
        <f>'CUADRO 3 NOM'!O342</f>
        <v>4.9087385212340517E-2</v>
      </c>
      <c r="F283" s="34">
        <v>0.3</v>
      </c>
      <c r="G283">
        <f>'CUADRO 3 NOM'!Q342</f>
        <v>6.3662137485982886E-2</v>
      </c>
      <c r="H283">
        <f>'CUADRO 3 NOM'!R342</f>
        <v>3.4361169648638362E-2</v>
      </c>
      <c r="I283">
        <f>'CUADRO 3 NOM'!S342</f>
        <v>2.7283773208278378E-2</v>
      </c>
      <c r="J283">
        <f>'CUADRO 3 NOM'!T342</f>
        <v>0.53027511109438163</v>
      </c>
      <c r="K283">
        <f>'CUADRO 3 NOM'!U342</f>
        <v>0</v>
      </c>
      <c r="L283">
        <f>'CUADRO 3 NOM'!V342</f>
        <v>0</v>
      </c>
      <c r="M283">
        <f>'CUADRO 3 NOM'!W342</f>
        <v>0</v>
      </c>
      <c r="N283">
        <f>'CUADRO 3 NOM'!X342</f>
        <v>9.0945910694261264E-2</v>
      </c>
      <c r="O283">
        <f>'CUADRO 3 NOM'!Y342</f>
        <v>9.0945910694261264E-2</v>
      </c>
      <c r="P283">
        <f>'CUADRO 3 NOM'!Z342</f>
        <v>1.7675837036479389</v>
      </c>
      <c r="Q283">
        <f>'CUADRO 3 NOM'!AA342</f>
        <v>0</v>
      </c>
    </row>
    <row r="284" spans="2:17" x14ac:dyDescent="0.3">
      <c r="B284" t="str">
        <f>'CUADRO 3 NOM'!L343</f>
        <v>Pinus cembroides</v>
      </c>
      <c r="C284">
        <f>'CUADRO 3 NOM'!M343</f>
        <v>3.2606012847552872</v>
      </c>
      <c r="D284">
        <f>'CUADRO 3 NOM'!N343</f>
        <v>63.371576039324346</v>
      </c>
      <c r="E284">
        <f>'CUADRO 3 NOM'!O343</f>
        <v>1.0406525665016191</v>
      </c>
      <c r="F284" s="34">
        <v>0.3</v>
      </c>
      <c r="G284">
        <f>'CUADRO 3 NOM'!Q343</f>
        <v>2.282420899328701</v>
      </c>
      <c r="H284">
        <f>'CUADRO 3 NOM'!R343</f>
        <v>0.72845679655113327</v>
      </c>
      <c r="I284">
        <f>'CUADRO 3 NOM'!S343</f>
        <v>0.97818038542658614</v>
      </c>
      <c r="J284">
        <f>'CUADRO 3 NOM'!T343</f>
        <v>19.011472811797301</v>
      </c>
      <c r="K284">
        <f>'CUADRO 3 NOM'!U343</f>
        <v>0</v>
      </c>
      <c r="L284">
        <f>'CUADRO 3 NOM'!V343</f>
        <v>0</v>
      </c>
      <c r="M284">
        <f>'CUADRO 3 NOM'!W343</f>
        <v>0</v>
      </c>
      <c r="N284">
        <f>'CUADRO 3 NOM'!X343</f>
        <v>3.2606012847552872</v>
      </c>
      <c r="O284">
        <f>'CUADRO 3 NOM'!Y343</f>
        <v>3.2606012847552872</v>
      </c>
      <c r="P284">
        <f>'CUADRO 3 NOM'!Z343</f>
        <v>63.371576039324346</v>
      </c>
      <c r="Q284">
        <f>'CUADRO 3 NOM'!AA343</f>
        <v>0</v>
      </c>
    </row>
    <row r="285" spans="2:17" x14ac:dyDescent="0.3">
      <c r="B285" t="str">
        <f>'CUADRO 3 NOM'!L344</f>
        <v>Pinus engelmannii</v>
      </c>
      <c r="C285">
        <f>'CUADRO 3 NOM'!M344</f>
        <v>1.1761558383510036</v>
      </c>
      <c r="D285">
        <f>'CUADRO 3 NOM'!N344</f>
        <v>22.859234427907012</v>
      </c>
      <c r="E285">
        <f>'CUADRO 3 NOM'!O344</f>
        <v>0.20616701789183017</v>
      </c>
      <c r="F285" s="34">
        <v>0.3</v>
      </c>
      <c r="G285">
        <f>'CUADRO 3 NOM'!Q344</f>
        <v>0.82330908684570248</v>
      </c>
      <c r="H285">
        <f>'CUADRO 3 NOM'!R344</f>
        <v>0.14431691252428111</v>
      </c>
      <c r="I285">
        <f>'CUADRO 3 NOM'!S344</f>
        <v>0.35284675150530104</v>
      </c>
      <c r="J285">
        <f>'CUADRO 3 NOM'!T344</f>
        <v>6.8577703283721023</v>
      </c>
      <c r="K285">
        <f>'CUADRO 3 NOM'!U344</f>
        <v>0</v>
      </c>
      <c r="L285">
        <f>'CUADRO 3 NOM'!V344</f>
        <v>0</v>
      </c>
      <c r="M285">
        <f>'CUADRO 3 NOM'!W344</f>
        <v>0</v>
      </c>
      <c r="N285">
        <f>'CUADRO 3 NOM'!X344</f>
        <v>1.1761558383510036</v>
      </c>
      <c r="O285">
        <f>'CUADRO 3 NOM'!Y344</f>
        <v>1.1761558383510036</v>
      </c>
      <c r="P285">
        <f>'CUADRO 3 NOM'!Z344</f>
        <v>22.859234427907012</v>
      </c>
      <c r="Q285">
        <f>'CUADRO 3 NOM'!AA344</f>
        <v>0</v>
      </c>
    </row>
    <row r="286" spans="2:17" x14ac:dyDescent="0.3">
      <c r="B286" t="str">
        <f>'CUADRO 3 NOM'!L345</f>
        <v>Quercus fulva</v>
      </c>
      <c r="C286">
        <f>'CUADRO 3 NOM'!M345</f>
        <v>7.2756728555409017E-2</v>
      </c>
      <c r="D286">
        <f>'CUADRO 3 NOM'!N345</f>
        <v>1.4140669629183513</v>
      </c>
      <c r="E286">
        <f>'CUADRO 3 NOM'!O345</f>
        <v>3.9269908169872414E-2</v>
      </c>
      <c r="F286" s="34">
        <v>0.3</v>
      </c>
      <c r="G286">
        <f>'CUADRO 3 NOM'!Q345</f>
        <v>5.0929709988786306E-2</v>
      </c>
      <c r="H286">
        <f>'CUADRO 3 NOM'!R345</f>
        <v>2.7488935718910687E-2</v>
      </c>
      <c r="I286">
        <f>'CUADRO 3 NOM'!S345</f>
        <v>2.1827018566622704E-2</v>
      </c>
      <c r="J286">
        <f>'CUADRO 3 NOM'!T345</f>
        <v>0.42422008887550539</v>
      </c>
      <c r="K286">
        <f>'CUADRO 3 NOM'!U345</f>
        <v>0</v>
      </c>
      <c r="L286">
        <f>'CUADRO 3 NOM'!V345</f>
        <v>0</v>
      </c>
      <c r="M286">
        <f>'CUADRO 3 NOM'!W345</f>
        <v>0</v>
      </c>
      <c r="N286">
        <f>'CUADRO 3 NOM'!X345</f>
        <v>7.2756728555409017E-2</v>
      </c>
      <c r="O286">
        <f>'CUADRO 3 NOM'!Y345</f>
        <v>7.2756728555409017E-2</v>
      </c>
      <c r="P286">
        <f>'CUADRO 3 NOM'!Z345</f>
        <v>1.4140669629183513</v>
      </c>
      <c r="Q286">
        <f>'CUADRO 3 NOM'!AA345</f>
        <v>0</v>
      </c>
    </row>
    <row r="287" spans="2:17" x14ac:dyDescent="0.3">
      <c r="B287" t="str">
        <f>'CUADRO 3 NOM'!L346</f>
        <v>Quercus rugosa</v>
      </c>
      <c r="C287">
        <f>'CUADRO 3 NOM'!M346</f>
        <v>6.8022265263471731</v>
      </c>
      <c r="D287">
        <f>'CUADRO 3 NOM'!N346</f>
        <v>132.20500696192028</v>
      </c>
      <c r="E287">
        <f>'CUADRO 3 NOM'!O346</f>
        <v>2.1107575641306431</v>
      </c>
      <c r="F287" s="34">
        <v>0.3</v>
      </c>
      <c r="G287">
        <f>'CUADRO 3 NOM'!Q346</f>
        <v>4.7615585684430206</v>
      </c>
      <c r="H287">
        <f>'CUADRO 3 NOM'!R346</f>
        <v>1.4775302948914502</v>
      </c>
      <c r="I287">
        <f>'CUADRO 3 NOM'!S346</f>
        <v>2.040667957904152</v>
      </c>
      <c r="J287">
        <f>'CUADRO 3 NOM'!T346</f>
        <v>39.661502088576086</v>
      </c>
      <c r="K287">
        <f>'CUADRO 3 NOM'!U346</f>
        <v>0</v>
      </c>
      <c r="L287">
        <f>'CUADRO 3 NOM'!V346</f>
        <v>0.74006052457624882</v>
      </c>
      <c r="M287">
        <f>'CUADRO 3 NOM'!W346</f>
        <v>0</v>
      </c>
      <c r="N287">
        <f>'CUADRO 3 NOM'!X346</f>
        <v>6.0621660017709242</v>
      </c>
      <c r="O287">
        <f>'CUADRO 3 NOM'!Y346</f>
        <v>6.8022265263471731</v>
      </c>
      <c r="P287">
        <f>'CUADRO 3 NOM'!Z346</f>
        <v>132.20500696192028</v>
      </c>
      <c r="Q287">
        <f>'CUADRO 3 NOM'!AA346</f>
        <v>0</v>
      </c>
    </row>
    <row r="288" spans="2:17" x14ac:dyDescent="0.3">
      <c r="B288" t="str">
        <f>'CUADRO 3 NOM'!L348</f>
        <v>Juniperus sp</v>
      </c>
      <c r="C288">
        <f>'CUADRO 3 NOM'!M348</f>
        <v>0.37678628005929571</v>
      </c>
      <c r="D288">
        <f>'CUADRO 3 NOM'!N348</f>
        <v>25.669429299979694</v>
      </c>
      <c r="E288">
        <f>'CUADRO 3 NOM'!O348</f>
        <v>0.13499030933393641</v>
      </c>
      <c r="F288" s="34">
        <v>0.3</v>
      </c>
      <c r="G288">
        <f>'CUADRO 3 NOM'!Q348</f>
        <v>0.26375039604150696</v>
      </c>
      <c r="H288">
        <f>'CUADRO 3 NOM'!R348</f>
        <v>9.4493216533755475E-2</v>
      </c>
      <c r="I288">
        <f>'CUADRO 3 NOM'!S348</f>
        <v>0.1130358840177887</v>
      </c>
      <c r="J288">
        <f>'CUADRO 3 NOM'!T348</f>
        <v>7.7008287899939081</v>
      </c>
      <c r="K288">
        <f>'CUADRO 3 NOM'!U348</f>
        <v>0</v>
      </c>
      <c r="L288">
        <f>'CUADRO 3 NOM'!V348</f>
        <v>0</v>
      </c>
      <c r="M288">
        <f>'CUADRO 3 NOM'!W348</f>
        <v>0</v>
      </c>
      <c r="N288">
        <f>'CUADRO 3 NOM'!X348</f>
        <v>0.37678628005929571</v>
      </c>
      <c r="O288">
        <f>'CUADRO 3 NOM'!Y348</f>
        <v>0.37678628005929571</v>
      </c>
      <c r="P288">
        <f>'CUADRO 3 NOM'!Z348</f>
        <v>25.669429299979694</v>
      </c>
      <c r="Q288">
        <f>'CUADRO 3 NOM'!AA348</f>
        <v>0</v>
      </c>
    </row>
    <row r="289" spans="2:17" x14ac:dyDescent="0.3">
      <c r="B289" t="str">
        <f>'CUADRO 3 NOM'!L349</f>
        <v>Pinus cembroides</v>
      </c>
      <c r="C289">
        <f>'CUADRO 3 NOM'!M349</f>
        <v>3.4616806511138623</v>
      </c>
      <c r="D289">
        <f>'CUADRO 3 NOM'!N349</f>
        <v>235.83493199086485</v>
      </c>
      <c r="E289">
        <f>'CUADRO 3 NOM'!O349</f>
        <v>1.1167380135807452</v>
      </c>
      <c r="F289" s="34">
        <v>0.3</v>
      </c>
      <c r="G289">
        <f>'CUADRO 3 NOM'!Q349</f>
        <v>2.4231764557797035</v>
      </c>
      <c r="H289">
        <f>'CUADRO 3 NOM'!R349</f>
        <v>0.78171660950652155</v>
      </c>
      <c r="I289">
        <f>'CUADRO 3 NOM'!S349</f>
        <v>1.0385041953341587</v>
      </c>
      <c r="J289">
        <f>'CUADRO 3 NOM'!T349</f>
        <v>70.750479597259456</v>
      </c>
      <c r="K289">
        <f>'CUADRO 3 NOM'!U349</f>
        <v>0</v>
      </c>
      <c r="L289">
        <f>'CUADRO 3 NOM'!V349</f>
        <v>0</v>
      </c>
      <c r="M289">
        <f>'CUADRO 3 NOM'!W349</f>
        <v>0</v>
      </c>
      <c r="N289">
        <f>'CUADRO 3 NOM'!X349</f>
        <v>3.4616806511138623</v>
      </c>
      <c r="O289">
        <f>'CUADRO 3 NOM'!Y349</f>
        <v>3.4616806511138623</v>
      </c>
      <c r="P289">
        <f>'CUADRO 3 NOM'!Z349</f>
        <v>235.83493199086485</v>
      </c>
      <c r="Q289">
        <f>'CUADRO 3 NOM'!AA349</f>
        <v>0</v>
      </c>
    </row>
    <row r="290" spans="2:17" x14ac:dyDescent="0.3">
      <c r="B290" t="str">
        <f>'CUADRO 3 NOM'!L350</f>
        <v>Pinus engelmannii</v>
      </c>
      <c r="C290">
        <f>'CUADRO 3 NOM'!M350</f>
        <v>1.4985441256810175</v>
      </c>
      <c r="D290">
        <f>'CUADRO 3 NOM'!N350</f>
        <v>102.09175472369949</v>
      </c>
      <c r="E290">
        <f>'CUADRO 3 NOM'!O350</f>
        <v>0.30925052683774534</v>
      </c>
      <c r="F290" s="34">
        <v>0.3</v>
      </c>
      <c r="G290">
        <f>'CUADRO 3 NOM'!Q350</f>
        <v>1.0489808879767122</v>
      </c>
      <c r="H290">
        <f>'CUADRO 3 NOM'!R350</f>
        <v>0.21647536878642173</v>
      </c>
      <c r="I290">
        <f>'CUADRO 3 NOM'!S350</f>
        <v>0.44956323770430523</v>
      </c>
      <c r="J290">
        <f>'CUADRO 3 NOM'!T350</f>
        <v>30.627526417109848</v>
      </c>
      <c r="K290">
        <f>'CUADRO 3 NOM'!U350</f>
        <v>0</v>
      </c>
      <c r="L290">
        <f>'CUADRO 3 NOM'!V350</f>
        <v>0</v>
      </c>
      <c r="M290">
        <f>'CUADRO 3 NOM'!W350</f>
        <v>0</v>
      </c>
      <c r="N290">
        <f>'CUADRO 3 NOM'!X350</f>
        <v>1.4985441256810175</v>
      </c>
      <c r="O290">
        <f>'CUADRO 3 NOM'!Y350</f>
        <v>1.4985441256810175</v>
      </c>
      <c r="P290">
        <f>'CUADRO 3 NOM'!Z350</f>
        <v>102.09175472369949</v>
      </c>
      <c r="Q290">
        <f>'CUADRO 3 NOM'!AA350</f>
        <v>0</v>
      </c>
    </row>
    <row r="291" spans="2:17" x14ac:dyDescent="0.3">
      <c r="B291" t="str">
        <f>'CUADRO 3 NOM'!L351</f>
        <v>Quercus fulva</v>
      </c>
      <c r="C291">
        <f>'CUADRO 3 NOM'!M351</f>
        <v>0.11368238836782656</v>
      </c>
      <c r="D291">
        <f>'CUADRO 3 NOM'!N351</f>
        <v>7.7448733812747106</v>
      </c>
      <c r="E291">
        <f>'CUADRO 3 NOM'!O351</f>
        <v>6.1359231515425668E-2</v>
      </c>
      <c r="F291" s="34">
        <v>0.3</v>
      </c>
      <c r="G291">
        <f>'CUADRO 3 NOM'!Q351</f>
        <v>7.9577671857478591E-2</v>
      </c>
      <c r="H291">
        <f>'CUADRO 3 NOM'!R351</f>
        <v>4.2951462060797967E-2</v>
      </c>
      <c r="I291">
        <f>'CUADRO 3 NOM'!S351</f>
        <v>3.4104716510347965E-2</v>
      </c>
      <c r="J291">
        <f>'CUADRO 3 NOM'!T351</f>
        <v>2.3234620143824132</v>
      </c>
      <c r="K291">
        <f>'CUADRO 3 NOM'!U351</f>
        <v>0</v>
      </c>
      <c r="L291">
        <f>'CUADRO 3 NOM'!V351</f>
        <v>0</v>
      </c>
      <c r="M291">
        <f>'CUADRO 3 NOM'!W351</f>
        <v>0</v>
      </c>
      <c r="N291">
        <f>'CUADRO 3 NOM'!X351</f>
        <v>0.11368238836782656</v>
      </c>
      <c r="O291">
        <f>'CUADRO 3 NOM'!Y351</f>
        <v>0.11368238836782656</v>
      </c>
      <c r="P291">
        <f>'CUADRO 3 NOM'!Z351</f>
        <v>7.7448733812747106</v>
      </c>
      <c r="Q291">
        <f>'CUADRO 3 NOM'!AA351</f>
        <v>0</v>
      </c>
    </row>
    <row r="292" spans="2:17" x14ac:dyDescent="0.3">
      <c r="B292" t="str">
        <f>'CUADRO 3 NOM'!L352</f>
        <v>Quercus rugosa</v>
      </c>
      <c r="C292">
        <f>'CUADRO 3 NOM'!M352</f>
        <v>7.4085687160682028</v>
      </c>
      <c r="D292">
        <f>'CUADRO 3 NOM'!N352</f>
        <v>504.72573163021224</v>
      </c>
      <c r="E292">
        <f>'CUADRO 3 NOM'!O352</f>
        <v>2.3046527357193884</v>
      </c>
      <c r="F292" s="34">
        <v>0.3</v>
      </c>
      <c r="G292">
        <f>'CUADRO 3 NOM'!Q352</f>
        <v>5.1859981012477414</v>
      </c>
      <c r="H292">
        <f>'CUADRO 3 NOM'!R352</f>
        <v>1.6132569150035718</v>
      </c>
      <c r="I292">
        <f>'CUADRO 3 NOM'!S352</f>
        <v>2.2225706148204609</v>
      </c>
      <c r="J292">
        <f>'CUADRO 3 NOM'!T352</f>
        <v>151.41771948906367</v>
      </c>
      <c r="K292">
        <f>'CUADRO 3 NOM'!U352</f>
        <v>0</v>
      </c>
      <c r="L292">
        <f>'CUADRO 3 NOM'!V352</f>
        <v>1.1100907868643732</v>
      </c>
      <c r="M292">
        <f>'CUADRO 3 NOM'!W352</f>
        <v>0</v>
      </c>
      <c r="N292">
        <f>'CUADRO 3 NOM'!X352</f>
        <v>6.2984779292038295</v>
      </c>
      <c r="O292">
        <f>'CUADRO 3 NOM'!Y352</f>
        <v>7.4085687160682028</v>
      </c>
      <c r="P292">
        <f>'CUADRO 3 NOM'!Z352</f>
        <v>504.72573163021224</v>
      </c>
      <c r="Q292">
        <f>'CUADRO 3 NOM'!AA352</f>
        <v>0</v>
      </c>
    </row>
    <row r="293" spans="2:17" x14ac:dyDescent="0.3">
      <c r="B293" t="str">
        <f>'CUADRO 3 NOM'!L354</f>
        <v>Juniperus sp</v>
      </c>
      <c r="C293">
        <f>'CUADRO 3 NOM'!M354</f>
        <v>1.2706857524321031</v>
      </c>
      <c r="D293">
        <f>'CUADRO 3 NOM'!N354</f>
        <v>16.989614904890765</v>
      </c>
      <c r="E293">
        <f>'CUADRO 3 NOM'!O354</f>
        <v>0.41233403578366035</v>
      </c>
      <c r="F293" s="34">
        <v>0.3</v>
      </c>
      <c r="G293">
        <f>'CUADRO 3 NOM'!Q354</f>
        <v>0.88948002670247217</v>
      </c>
      <c r="H293">
        <f>'CUADRO 3 NOM'!R354</f>
        <v>0.28863382504856222</v>
      </c>
      <c r="I293">
        <f>'CUADRO 3 NOM'!S354</f>
        <v>0.38120572572963091</v>
      </c>
      <c r="J293">
        <f>'CUADRO 3 NOM'!T354</f>
        <v>5.096884471467229</v>
      </c>
      <c r="K293">
        <f>'CUADRO 3 NOM'!U354</f>
        <v>0</v>
      </c>
      <c r="L293">
        <f>'CUADRO 3 NOM'!V354</f>
        <v>0</v>
      </c>
      <c r="M293">
        <f>'CUADRO 3 NOM'!W354</f>
        <v>0</v>
      </c>
      <c r="N293">
        <f>'CUADRO 3 NOM'!X354</f>
        <v>1.2706857524321031</v>
      </c>
      <c r="O293">
        <f>'CUADRO 3 NOM'!Y354</f>
        <v>1.2706857524321031</v>
      </c>
      <c r="P293">
        <f>'CUADRO 3 NOM'!Z354</f>
        <v>16.989614904890765</v>
      </c>
      <c r="Q293">
        <f>'CUADRO 3 NOM'!AA354</f>
        <v>0</v>
      </c>
    </row>
    <row r="294" spans="2:17" x14ac:dyDescent="0.3">
      <c r="B294" t="str">
        <f>'CUADRO 3 NOM'!L355</f>
        <v>Pinus cembroides</v>
      </c>
      <c r="C294">
        <f>'CUADRO 3 NOM'!M355</f>
        <v>2.7657428860302411</v>
      </c>
      <c r="D294">
        <f>'CUADRO 3 NOM'!N355</f>
        <v>36.979171655665318</v>
      </c>
      <c r="E294">
        <f>'CUADRO 3 NOM'!O355</f>
        <v>0.92284284199200162</v>
      </c>
      <c r="F294" s="34">
        <v>0.3</v>
      </c>
      <c r="G294">
        <f>'CUADRO 3 NOM'!Q355</f>
        <v>1.9360200202211686</v>
      </c>
      <c r="H294">
        <f>'CUADRO 3 NOM'!R355</f>
        <v>0.64598998939440111</v>
      </c>
      <c r="I294">
        <f>'CUADRO 3 NOM'!S355</f>
        <v>0.82972286580907229</v>
      </c>
      <c r="J294">
        <f>'CUADRO 3 NOM'!T355</f>
        <v>11.093751496699594</v>
      </c>
      <c r="K294">
        <f>'CUADRO 3 NOM'!U355</f>
        <v>0</v>
      </c>
      <c r="L294">
        <f>'CUADRO 3 NOM'!V355</f>
        <v>0</v>
      </c>
      <c r="M294">
        <f>'CUADRO 3 NOM'!W355</f>
        <v>0</v>
      </c>
      <c r="N294">
        <f>'CUADRO 3 NOM'!X355</f>
        <v>2.7657428860302411</v>
      </c>
      <c r="O294">
        <f>'CUADRO 3 NOM'!Y355</f>
        <v>2.7657428860302411</v>
      </c>
      <c r="P294">
        <f>'CUADRO 3 NOM'!Z355</f>
        <v>36.979171655665318</v>
      </c>
      <c r="Q294">
        <f>'CUADRO 3 NOM'!AA355</f>
        <v>0</v>
      </c>
    </row>
    <row r="295" spans="2:17" x14ac:dyDescent="0.3">
      <c r="B295" t="str">
        <f>'CUADRO 3 NOM'!L356</f>
        <v>Pinus engelmannii</v>
      </c>
      <c r="C295">
        <f>'CUADRO 3 NOM'!M356</f>
        <v>2.8707103910497223</v>
      </c>
      <c r="D295">
        <f>'CUADRO 3 NOM'!N356</f>
        <v>38.382632333802938</v>
      </c>
      <c r="E295">
        <f>'CUADRO 3 NOM'!O356</f>
        <v>0.51050880620834138</v>
      </c>
      <c r="F295" s="34">
        <v>0.3</v>
      </c>
      <c r="G295">
        <f>'CUADRO 3 NOM'!Q356</f>
        <v>2.0094972737348056</v>
      </c>
      <c r="H295">
        <f>'CUADRO 3 NOM'!R356</f>
        <v>0.35735616434583894</v>
      </c>
      <c r="I295">
        <f>'CUADRO 3 NOM'!S356</f>
        <v>0.86121311731491668</v>
      </c>
      <c r="J295">
        <f>'CUADRO 3 NOM'!T356</f>
        <v>11.514789700140883</v>
      </c>
      <c r="K295">
        <f>'CUADRO 3 NOM'!U356</f>
        <v>0</v>
      </c>
      <c r="L295">
        <f>'CUADRO 3 NOM'!V356</f>
        <v>0</v>
      </c>
      <c r="M295">
        <f>'CUADRO 3 NOM'!W356</f>
        <v>0</v>
      </c>
      <c r="N295">
        <f>'CUADRO 3 NOM'!X356</f>
        <v>2.8707103910497223</v>
      </c>
      <c r="O295">
        <f>'CUADRO 3 NOM'!Y356</f>
        <v>2.8707103910497223</v>
      </c>
      <c r="P295">
        <f>'CUADRO 3 NOM'!Z356</f>
        <v>38.382632333802938</v>
      </c>
      <c r="Q295">
        <f>'CUADRO 3 NOM'!AA356</f>
        <v>0</v>
      </c>
    </row>
    <row r="296" spans="2:17" x14ac:dyDescent="0.3">
      <c r="B296" t="str">
        <f>'CUADRO 3 NOM'!L357</f>
        <v>Quercus fulva</v>
      </c>
      <c r="C296">
        <f>'CUADRO 3 NOM'!M357</f>
        <v>7.2756728555409017E-2</v>
      </c>
      <c r="D296">
        <f>'CUADRO 3 NOM'!N357</f>
        <v>0.97278874617909739</v>
      </c>
      <c r="E296">
        <f>'CUADRO 3 NOM'!O357</f>
        <v>3.9269908169872414E-2</v>
      </c>
      <c r="F296" s="34">
        <v>0.3</v>
      </c>
      <c r="G296">
        <f>'CUADRO 3 NOM'!Q357</f>
        <v>5.0929709988786306E-2</v>
      </c>
      <c r="H296">
        <f>'CUADRO 3 NOM'!R357</f>
        <v>2.7488935718910687E-2</v>
      </c>
      <c r="I296">
        <f>'CUADRO 3 NOM'!S357</f>
        <v>2.1827018566622704E-2</v>
      </c>
      <c r="J296">
        <f>'CUADRO 3 NOM'!T357</f>
        <v>0.29183662385372922</v>
      </c>
      <c r="K296">
        <f>'CUADRO 3 NOM'!U357</f>
        <v>0</v>
      </c>
      <c r="L296">
        <f>'CUADRO 3 NOM'!V357</f>
        <v>0</v>
      </c>
      <c r="M296">
        <f>'CUADRO 3 NOM'!W357</f>
        <v>0</v>
      </c>
      <c r="N296">
        <f>'CUADRO 3 NOM'!X357</f>
        <v>7.2756728555409017E-2</v>
      </c>
      <c r="O296">
        <f>'CUADRO 3 NOM'!Y357</f>
        <v>7.2756728555409017E-2</v>
      </c>
      <c r="P296">
        <f>'CUADRO 3 NOM'!Z357</f>
        <v>0.97278874617909739</v>
      </c>
      <c r="Q296">
        <f>'CUADRO 3 NOM'!AA357</f>
        <v>0</v>
      </c>
    </row>
    <row r="297" spans="2:17" x14ac:dyDescent="0.3">
      <c r="B297" t="str">
        <f>'CUADRO 3 NOM'!L358</f>
        <v>Quercus rugosa</v>
      </c>
      <c r="C297">
        <f>'CUADRO 3 NOM'!M358</f>
        <v>7.0881884957641033</v>
      </c>
      <c r="D297">
        <f>'CUADRO 3 NOM'!N358</f>
        <v>94.772128109419242</v>
      </c>
      <c r="E297">
        <f>'CUADRO 3 NOM'!O358</f>
        <v>2.2776546738526005</v>
      </c>
      <c r="F297" s="34">
        <v>0.3</v>
      </c>
      <c r="G297">
        <f>'CUADRO 3 NOM'!Q358</f>
        <v>4.9617319470348722</v>
      </c>
      <c r="H297">
        <f>'CUADRO 3 NOM'!R358</f>
        <v>1.5943582716968203</v>
      </c>
      <c r="I297">
        <f>'CUADRO 3 NOM'!S358</f>
        <v>2.1264565487292311</v>
      </c>
      <c r="J297">
        <f>'CUADRO 3 NOM'!T358</f>
        <v>28.431638432825775</v>
      </c>
      <c r="K297">
        <f>'CUADRO 3 NOM'!U358</f>
        <v>0</v>
      </c>
      <c r="L297">
        <f>'CUADRO 3 NOM'!V358</f>
        <v>2.9602420983049953</v>
      </c>
      <c r="M297">
        <f>'CUADRO 3 NOM'!W358</f>
        <v>0</v>
      </c>
      <c r="N297">
        <f>'CUADRO 3 NOM'!X358</f>
        <v>4.127946397459108</v>
      </c>
      <c r="O297">
        <f>'CUADRO 3 NOM'!Y358</f>
        <v>7.0881884957641033</v>
      </c>
      <c r="P297">
        <f>'CUADRO 3 NOM'!Z358</f>
        <v>94.772128109419242</v>
      </c>
      <c r="Q297">
        <f>'CUADRO 3 NOM'!AA358</f>
        <v>0</v>
      </c>
    </row>
    <row r="298" spans="2:17" x14ac:dyDescent="0.3">
      <c r="B298" t="str">
        <f>'CUADRO 3 NOM'!L360</f>
        <v>Juniperus sp</v>
      </c>
      <c r="C298">
        <f>'CUADRO 3 NOM'!M360</f>
        <v>0.7080996047714605</v>
      </c>
      <c r="D298">
        <f>'CUADRO 3 NOM'!N360</f>
        <v>27.367571049084123</v>
      </c>
      <c r="E298">
        <f>'CUADRO 3 NOM'!O360</f>
        <v>0.24543692606170261</v>
      </c>
      <c r="F298" s="34">
        <v>0.3</v>
      </c>
      <c r="G298">
        <f>'CUADRO 3 NOM'!Q360</f>
        <v>0.49566972334002229</v>
      </c>
      <c r="H298">
        <f>'CUADRO 3 NOM'!R360</f>
        <v>0.17180584824319181</v>
      </c>
      <c r="I298">
        <f>'CUADRO 3 NOM'!S360</f>
        <v>0.21242988143143815</v>
      </c>
      <c r="J298">
        <f>'CUADRO 3 NOM'!T360</f>
        <v>8.2102713147252366</v>
      </c>
      <c r="K298">
        <f>'CUADRO 3 NOM'!U360</f>
        <v>0</v>
      </c>
      <c r="L298">
        <f>'CUADRO 3 NOM'!V360</f>
        <v>0</v>
      </c>
      <c r="M298">
        <f>'CUADRO 3 NOM'!W360</f>
        <v>0</v>
      </c>
      <c r="N298">
        <f>'CUADRO 3 NOM'!X360</f>
        <v>0.7080996047714605</v>
      </c>
      <c r="O298">
        <f>'CUADRO 3 NOM'!Y360</f>
        <v>0.7080996047714605</v>
      </c>
      <c r="P298">
        <f>'CUADRO 3 NOM'!Z360</f>
        <v>27.367571049084123</v>
      </c>
      <c r="Q298">
        <f>'CUADRO 3 NOM'!AA360</f>
        <v>0</v>
      </c>
    </row>
    <row r="299" spans="2:17" x14ac:dyDescent="0.3">
      <c r="B299" t="str">
        <f>'CUADRO 3 NOM'!L361</f>
        <v>Pinus cembroides</v>
      </c>
      <c r="C299">
        <f>'CUADRO 3 NOM'!M361</f>
        <v>2.2560788413378119</v>
      </c>
      <c r="D299">
        <f>'CUADRO 3 NOM'!N361</f>
        <v>87.19592210840969</v>
      </c>
      <c r="E299">
        <f>'CUADRO 3 NOM'!O361</f>
        <v>0.75103699374881006</v>
      </c>
      <c r="F299" s="34">
        <v>0.3</v>
      </c>
      <c r="G299">
        <f>'CUADRO 3 NOM'!Q361</f>
        <v>1.5792551889364683</v>
      </c>
      <c r="H299">
        <f>'CUADRO 3 NOM'!R361</f>
        <v>0.52572589562416705</v>
      </c>
      <c r="I299">
        <f>'CUADRO 3 NOM'!S361</f>
        <v>0.67682365240134357</v>
      </c>
      <c r="J299">
        <f>'CUADRO 3 NOM'!T361</f>
        <v>26.158776632522905</v>
      </c>
      <c r="K299">
        <f>'CUADRO 3 NOM'!U361</f>
        <v>0</v>
      </c>
      <c r="L299">
        <f>'CUADRO 3 NOM'!V361</f>
        <v>0</v>
      </c>
      <c r="M299">
        <f>'CUADRO 3 NOM'!W361</f>
        <v>0</v>
      </c>
      <c r="N299">
        <f>'CUADRO 3 NOM'!X361</f>
        <v>2.2560788413378119</v>
      </c>
      <c r="O299">
        <f>'CUADRO 3 NOM'!Y361</f>
        <v>2.2560788413378119</v>
      </c>
      <c r="P299">
        <f>'CUADRO 3 NOM'!Z361</f>
        <v>87.19592210840969</v>
      </c>
      <c r="Q299">
        <f>'CUADRO 3 NOM'!AA361</f>
        <v>0</v>
      </c>
    </row>
    <row r="300" spans="2:17" x14ac:dyDescent="0.3">
      <c r="B300" t="str">
        <f>'CUADRO 3 NOM'!L362</f>
        <v>Pinus engelmannii</v>
      </c>
      <c r="C300">
        <f>'CUADRO 3 NOM'!M362</f>
        <v>2.1527947691936209</v>
      </c>
      <c r="D300">
        <f>'CUADRO 3 NOM'!N362</f>
        <v>83.204062540069472</v>
      </c>
      <c r="E300">
        <f>'CUADRO 3 NOM'!O362</f>
        <v>0.42706025134736258</v>
      </c>
      <c r="F300" s="34">
        <v>0.3</v>
      </c>
      <c r="G300">
        <f>'CUADRO 3 NOM'!Q362</f>
        <v>1.5069563384355344</v>
      </c>
      <c r="H300">
        <f>'CUADRO 3 NOM'!R362</f>
        <v>0.29894217594315381</v>
      </c>
      <c r="I300">
        <f>'CUADRO 3 NOM'!S362</f>
        <v>0.64583843075808622</v>
      </c>
      <c r="J300">
        <f>'CUADRO 3 NOM'!T362</f>
        <v>24.961218762020842</v>
      </c>
      <c r="K300">
        <f>'CUADRO 3 NOM'!U362</f>
        <v>0</v>
      </c>
      <c r="L300">
        <f>'CUADRO 3 NOM'!V362</f>
        <v>0</v>
      </c>
      <c r="M300">
        <f>'CUADRO 3 NOM'!W362</f>
        <v>0</v>
      </c>
      <c r="N300">
        <f>'CUADRO 3 NOM'!X362</f>
        <v>2.1527947691936209</v>
      </c>
      <c r="O300">
        <f>'CUADRO 3 NOM'!Y362</f>
        <v>2.1527947691936209</v>
      </c>
      <c r="P300">
        <f>'CUADRO 3 NOM'!Z362</f>
        <v>83.204062540069472</v>
      </c>
      <c r="Q300">
        <f>'CUADRO 3 NOM'!AA362</f>
        <v>0</v>
      </c>
    </row>
    <row r="301" spans="2:17" x14ac:dyDescent="0.3">
      <c r="B301" t="str">
        <f>'CUADRO 3 NOM'!L363</f>
        <v>Quercus fulva</v>
      </c>
      <c r="C301">
        <f>'CUADRO 3 NOM'!M363</f>
        <v>0.12732427497196575</v>
      </c>
      <c r="D301">
        <f>'CUADRO 3 NOM'!N363</f>
        <v>4.9209971564565951</v>
      </c>
      <c r="E301">
        <f>'CUADRO 3 NOM'!O363</f>
        <v>6.8722339297276711E-2</v>
      </c>
      <c r="F301" s="34">
        <v>0.3</v>
      </c>
      <c r="G301">
        <f>'CUADRO 3 NOM'!Q363</f>
        <v>8.9126992480376019E-2</v>
      </c>
      <c r="H301">
        <f>'CUADRO 3 NOM'!R363</f>
        <v>4.8105637508093692E-2</v>
      </c>
      <c r="I301">
        <f>'CUADRO 3 NOM'!S363</f>
        <v>3.8197282491589719E-2</v>
      </c>
      <c r="J301">
        <f>'CUADRO 3 NOM'!T363</f>
        <v>1.4762991469369784</v>
      </c>
      <c r="K301">
        <f>'CUADRO 3 NOM'!U363</f>
        <v>0</v>
      </c>
      <c r="L301">
        <f>'CUADRO 3 NOM'!V363</f>
        <v>0</v>
      </c>
      <c r="M301">
        <f>'CUADRO 3 NOM'!W363</f>
        <v>0</v>
      </c>
      <c r="N301">
        <f>'CUADRO 3 NOM'!X363</f>
        <v>0.12732427497196575</v>
      </c>
      <c r="O301">
        <f>'CUADRO 3 NOM'!Y363</f>
        <v>0.12732427497196575</v>
      </c>
      <c r="P301">
        <f>'CUADRO 3 NOM'!Z363</f>
        <v>4.9209971564565951</v>
      </c>
      <c r="Q301">
        <f>'CUADRO 3 NOM'!AA363</f>
        <v>0</v>
      </c>
    </row>
    <row r="302" spans="2:17" x14ac:dyDescent="0.3">
      <c r="B302" t="str">
        <f>'CUADRO 3 NOM'!L364</f>
        <v>Quercus rugosa</v>
      </c>
      <c r="C302">
        <f>'CUADRO 3 NOM'!M364</f>
        <v>6.296893769148129</v>
      </c>
      <c r="D302">
        <f>'CUADRO 3 NOM'!N364</f>
        <v>243.37068747738724</v>
      </c>
      <c r="E302">
        <f>'CUADRO 3 NOM'!O364</f>
        <v>1.9487691929299178</v>
      </c>
      <c r="F302" s="34">
        <v>0.3</v>
      </c>
      <c r="G302">
        <f>'CUADRO 3 NOM'!Q364</f>
        <v>4.4078256384036898</v>
      </c>
      <c r="H302">
        <f>'CUADRO 3 NOM'!R364</f>
        <v>1.3641384350509425</v>
      </c>
      <c r="I302">
        <f>'CUADRO 3 NOM'!S364</f>
        <v>1.8890681307444386</v>
      </c>
      <c r="J302">
        <f>'CUADRO 3 NOM'!T364</f>
        <v>73.011206243216165</v>
      </c>
      <c r="K302">
        <f>'CUADRO 3 NOM'!U364</f>
        <v>0</v>
      </c>
      <c r="L302">
        <f>'CUADRO 3 NOM'!V364</f>
        <v>1.1100907868643732</v>
      </c>
      <c r="M302">
        <f>'CUADRO 3 NOM'!W364</f>
        <v>0</v>
      </c>
      <c r="N302">
        <f>'CUADRO 3 NOM'!X364</f>
        <v>5.1868029822837558</v>
      </c>
      <c r="O302">
        <f>'CUADRO 3 NOM'!Y364</f>
        <v>6.296893769148129</v>
      </c>
      <c r="P302">
        <f>'CUADRO 3 NOM'!Z364</f>
        <v>243.37068747738724</v>
      </c>
      <c r="Q302">
        <f>'CUADRO 3 NOM'!AA364</f>
        <v>0</v>
      </c>
    </row>
    <row r="303" spans="2:17" x14ac:dyDescent="0.3">
      <c r="C303" s="50">
        <f>SUM(C3:C302)</f>
        <v>783.84223566891751</v>
      </c>
      <c r="D303" s="50">
        <f t="shared" ref="D303:J303" si="0">SUM(D3:D302)</f>
        <v>19179.215856280985</v>
      </c>
      <c r="E303" s="50">
        <f t="shared" si="0"/>
        <v>250.25503991985656</v>
      </c>
      <c r="F303" s="50">
        <f t="shared" si="0"/>
        <v>89.999999999999503</v>
      </c>
      <c r="G303" s="50">
        <f t="shared" si="0"/>
        <v>548.68956496824239</v>
      </c>
      <c r="H303" s="50">
        <f t="shared" si="0"/>
        <v>175.1785279438993</v>
      </c>
      <c r="I303" s="50">
        <f t="shared" si="0"/>
        <v>235.15267070067557</v>
      </c>
      <c r="J303" s="50">
        <f t="shared" si="0"/>
        <v>5753.7646209803906</v>
      </c>
    </row>
    <row r="304" spans="2:17" x14ac:dyDescent="0.3">
      <c r="J304">
        <f>J303/5</f>
        <v>1150.7529241960781</v>
      </c>
    </row>
  </sheetData>
  <autoFilter ref="B2:Q30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H76"/>
  <sheetViews>
    <sheetView workbookViewId="0">
      <selection activeCell="H3" sqref="H3"/>
    </sheetView>
  </sheetViews>
  <sheetFormatPr defaultColWidth="11.5546875" defaultRowHeight="14.4" x14ac:dyDescent="0.3"/>
  <cols>
    <col min="4" max="4" width="18.33203125" bestFit="1" customWidth="1"/>
  </cols>
  <sheetData>
    <row r="2" spans="2:8" ht="15" thickBot="1" x14ac:dyDescent="0.35">
      <c r="D2" t="s">
        <v>145</v>
      </c>
      <c r="F2" t="s">
        <v>146</v>
      </c>
    </row>
    <row r="3" spans="2:8" ht="27" thickBot="1" x14ac:dyDescent="0.35">
      <c r="B3" s="52" t="s">
        <v>76</v>
      </c>
      <c r="C3" s="53" t="s">
        <v>77</v>
      </c>
      <c r="D3" s="53" t="s">
        <v>78</v>
      </c>
      <c r="E3" s="53" t="s">
        <v>79</v>
      </c>
      <c r="F3" s="53" t="s">
        <v>80</v>
      </c>
      <c r="G3" s="53" t="s">
        <v>81</v>
      </c>
      <c r="H3" s="53" t="s">
        <v>53</v>
      </c>
    </row>
    <row r="4" spans="2:8" x14ac:dyDescent="0.3">
      <c r="B4" s="6">
        <v>1</v>
      </c>
      <c r="C4" s="1">
        <v>45.633440999999998</v>
      </c>
      <c r="D4" s="51">
        <v>542.5</v>
      </c>
      <c r="E4" s="1">
        <v>4.0889791881879614</v>
      </c>
      <c r="F4" s="3">
        <v>15</v>
      </c>
      <c r="G4" s="30">
        <f>(F4*10)/(E4*C4)</f>
        <v>0.80388354841274556</v>
      </c>
      <c r="H4" s="35">
        <v>1.8790867892472318</v>
      </c>
    </row>
    <row r="5" spans="2:8" x14ac:dyDescent="0.3">
      <c r="B5" s="6">
        <v>2</v>
      </c>
      <c r="C5" s="1">
        <v>29.06024</v>
      </c>
      <c r="D5" s="51">
        <v>453.33333333333331</v>
      </c>
      <c r="E5" s="1">
        <v>3.7633661996127712</v>
      </c>
      <c r="F5" s="3">
        <v>6</v>
      </c>
      <c r="G5" s="30">
        <f t="shared" ref="G5:G52" si="0">(F5*10)/(E5*C5)</f>
        <v>0.5486249745262689</v>
      </c>
      <c r="H5" s="35">
        <v>1.0191713735829824</v>
      </c>
    </row>
    <row r="6" spans="2:8" x14ac:dyDescent="0.3">
      <c r="B6" s="6">
        <v>4</v>
      </c>
      <c r="C6" s="1">
        <v>12.719652</v>
      </c>
      <c r="D6" s="51">
        <v>409.99999999999994</v>
      </c>
      <c r="E6" s="1">
        <v>2.4805491993969397</v>
      </c>
      <c r="F6" s="3">
        <v>8</v>
      </c>
      <c r="G6" s="30">
        <f t="shared" si="0"/>
        <v>2.5355192504610256</v>
      </c>
      <c r="H6" s="35">
        <v>0.81656517552006147</v>
      </c>
    </row>
    <row r="7" spans="2:8" x14ac:dyDescent="0.3">
      <c r="B7" s="6">
        <v>5</v>
      </c>
      <c r="C7" s="1">
        <v>17.230187000000001</v>
      </c>
      <c r="D7" s="51">
        <v>532.5</v>
      </c>
      <c r="E7" s="1">
        <v>3.3428509329603888</v>
      </c>
      <c r="F7" s="3">
        <v>12</v>
      </c>
      <c r="G7" s="30">
        <f t="shared" si="0"/>
        <v>2.0834076021834003</v>
      </c>
      <c r="H7" s="35">
        <v>2.3562656668716984</v>
      </c>
    </row>
    <row r="8" spans="2:8" x14ac:dyDescent="0.3">
      <c r="B8" s="6">
        <v>6</v>
      </c>
      <c r="C8" s="1">
        <v>27.95965</v>
      </c>
      <c r="D8" s="51">
        <v>410</v>
      </c>
      <c r="E8" s="1">
        <v>1.1191923828413639</v>
      </c>
      <c r="F8" s="3">
        <v>12</v>
      </c>
      <c r="G8" s="30">
        <f t="shared" si="0"/>
        <v>3.8348181106782175</v>
      </c>
      <c r="H8" s="35">
        <v>1.081702689302563</v>
      </c>
    </row>
    <row r="9" spans="2:8" x14ac:dyDescent="0.3">
      <c r="B9" s="6">
        <v>7</v>
      </c>
      <c r="C9" s="1">
        <v>13.83578</v>
      </c>
      <c r="D9" s="51">
        <v>464</v>
      </c>
      <c r="E9" s="1">
        <v>3.2986722862692814</v>
      </c>
      <c r="F9" s="3">
        <v>16</v>
      </c>
      <c r="G9" s="30">
        <f t="shared" si="0"/>
        <v>3.5057194902606574</v>
      </c>
      <c r="H9" s="35">
        <v>3.4165569829050084</v>
      </c>
    </row>
    <row r="10" spans="2:8" x14ac:dyDescent="0.3">
      <c r="B10" s="6">
        <v>8</v>
      </c>
      <c r="C10" s="1">
        <v>64.494118</v>
      </c>
      <c r="D10" s="51">
        <v>410</v>
      </c>
      <c r="E10" s="1">
        <v>3.3575771485240899</v>
      </c>
      <c r="F10" s="3">
        <v>12</v>
      </c>
      <c r="G10" s="30">
        <f t="shared" si="0"/>
        <v>0.55415995294446474</v>
      </c>
      <c r="H10" s="35">
        <v>1.3301355035393319</v>
      </c>
    </row>
    <row r="11" spans="2:8" x14ac:dyDescent="0.3">
      <c r="B11" s="6">
        <v>9</v>
      </c>
      <c r="C11" s="1">
        <v>12.48461</v>
      </c>
      <c r="D11" s="51">
        <v>435</v>
      </c>
      <c r="E11" s="1">
        <v>2.9403343742191956</v>
      </c>
      <c r="F11" s="3">
        <v>8</v>
      </c>
      <c r="G11" s="30">
        <f t="shared" si="0"/>
        <v>2.1793063569930862</v>
      </c>
      <c r="H11" s="35">
        <v>2.2009195961818198</v>
      </c>
    </row>
    <row r="12" spans="2:8" x14ac:dyDescent="0.3">
      <c r="B12" s="6">
        <v>11</v>
      </c>
      <c r="C12" s="1">
        <v>36.496307000000002</v>
      </c>
      <c r="D12" s="51">
        <v>413.33333333333331</v>
      </c>
      <c r="E12" s="1">
        <v>2.5394540616517487</v>
      </c>
      <c r="F12" s="3">
        <v>12</v>
      </c>
      <c r="G12" s="30">
        <f t="shared" si="0"/>
        <v>1.29476801981116</v>
      </c>
      <c r="H12" s="35">
        <v>1.4826053825030567</v>
      </c>
    </row>
    <row r="13" spans="2:8" x14ac:dyDescent="0.3">
      <c r="B13" s="6">
        <v>13</v>
      </c>
      <c r="C13" s="1">
        <v>12.856222000000001</v>
      </c>
      <c r="D13" s="51">
        <v>315</v>
      </c>
      <c r="E13" s="1">
        <v>2.3169245820224713</v>
      </c>
      <c r="F13" s="3">
        <v>9</v>
      </c>
      <c r="G13" s="30">
        <f t="shared" si="0"/>
        <v>3.0214627812164281</v>
      </c>
      <c r="H13" s="35">
        <v>1.8249176582404305</v>
      </c>
    </row>
    <row r="14" spans="2:8" x14ac:dyDescent="0.3">
      <c r="B14" s="6">
        <v>14</v>
      </c>
      <c r="C14" s="1">
        <v>30.324998999999998</v>
      </c>
      <c r="D14" s="51">
        <v>500</v>
      </c>
      <c r="E14" s="1">
        <v>4.6142142099600072</v>
      </c>
      <c r="F14" s="3">
        <v>6</v>
      </c>
      <c r="G14" s="30">
        <f t="shared" si="0"/>
        <v>0.42879795241366203</v>
      </c>
      <c r="H14" s="35">
        <v>1.1272591270755115</v>
      </c>
    </row>
    <row r="15" spans="2:8" x14ac:dyDescent="0.3">
      <c r="B15" s="6">
        <v>15</v>
      </c>
      <c r="C15" s="1">
        <v>9.2831480000000006</v>
      </c>
      <c r="D15" s="51">
        <v>208.33333333333329</v>
      </c>
      <c r="E15" s="1">
        <v>2.0518527018758324</v>
      </c>
      <c r="F15" s="3">
        <v>8</v>
      </c>
      <c r="G15" s="30">
        <f t="shared" si="0"/>
        <v>4.1999926666030367</v>
      </c>
      <c r="H15" s="35">
        <v>1.0831693607952388</v>
      </c>
    </row>
    <row r="16" spans="2:8" x14ac:dyDescent="0.3">
      <c r="B16" s="6">
        <v>16</v>
      </c>
      <c r="C16" s="1">
        <v>30.395551999999999</v>
      </c>
      <c r="D16" s="51">
        <v>475</v>
      </c>
      <c r="E16" s="1">
        <v>3.2839460707055785</v>
      </c>
      <c r="F16" s="3">
        <v>9</v>
      </c>
      <c r="G16" s="30">
        <f t="shared" si="0"/>
        <v>0.90164682585289357</v>
      </c>
      <c r="H16" s="35">
        <v>1.4015424560402752</v>
      </c>
    </row>
    <row r="17" spans="2:8" x14ac:dyDescent="0.3">
      <c r="B17" s="6">
        <v>17</v>
      </c>
      <c r="C17" s="1">
        <v>17.757763000000001</v>
      </c>
      <c r="D17" s="51">
        <v>420</v>
      </c>
      <c r="E17" s="1">
        <v>3.3232159788754521</v>
      </c>
      <c r="F17" s="3">
        <v>9</v>
      </c>
      <c r="G17" s="30">
        <f t="shared" si="0"/>
        <v>1.5250907484950593</v>
      </c>
      <c r="H17" s="35">
        <v>1.1788735917451454</v>
      </c>
    </row>
    <row r="18" spans="2:8" x14ac:dyDescent="0.3">
      <c r="B18" s="6">
        <v>18</v>
      </c>
      <c r="C18" s="1">
        <v>34.100935999999997</v>
      </c>
      <c r="D18" s="51">
        <v>370</v>
      </c>
      <c r="E18" s="1">
        <v>4.0055306333269867</v>
      </c>
      <c r="F18" s="3">
        <v>11</v>
      </c>
      <c r="G18" s="30">
        <f t="shared" si="0"/>
        <v>0.80531600060035324</v>
      </c>
      <c r="H18" s="35">
        <v>1.9413660337586995</v>
      </c>
    </row>
    <row r="19" spans="2:8" x14ac:dyDescent="0.3">
      <c r="B19" s="6">
        <v>19</v>
      </c>
      <c r="C19" s="1">
        <v>28.304417000000001</v>
      </c>
      <c r="D19" s="51">
        <v>395</v>
      </c>
      <c r="E19" s="1">
        <v>2.6605362785088555</v>
      </c>
      <c r="F19" s="3">
        <v>8</v>
      </c>
      <c r="G19" s="30">
        <f t="shared" si="0"/>
        <v>1.0623474696448758</v>
      </c>
      <c r="H19" s="35">
        <v>1.0940154257923818</v>
      </c>
    </row>
    <row r="20" spans="2:8" x14ac:dyDescent="0.3">
      <c r="B20" s="6">
        <v>20</v>
      </c>
      <c r="C20" s="1">
        <v>32.580435000000001</v>
      </c>
      <c r="D20" s="51">
        <v>444</v>
      </c>
      <c r="E20" s="1">
        <v>3.3143802495372299</v>
      </c>
      <c r="F20" s="3">
        <v>7</v>
      </c>
      <c r="G20" s="30">
        <f t="shared" si="0"/>
        <v>0.6482444827683691</v>
      </c>
      <c r="H20" s="35">
        <v>1.5670981275375488</v>
      </c>
    </row>
    <row r="21" spans="2:8" x14ac:dyDescent="0.3">
      <c r="B21" s="6">
        <v>21</v>
      </c>
      <c r="C21" s="1">
        <v>13.039294</v>
      </c>
      <c r="D21" s="51">
        <v>430</v>
      </c>
      <c r="E21" s="1">
        <v>3.1808625617596649</v>
      </c>
      <c r="F21" s="3">
        <v>6</v>
      </c>
      <c r="G21" s="30">
        <f t="shared" si="0"/>
        <v>1.4466126824159775</v>
      </c>
      <c r="H21" s="35">
        <v>1.1409258329691163</v>
      </c>
    </row>
    <row r="22" spans="2:8" x14ac:dyDescent="0.3">
      <c r="B22" s="6">
        <v>22</v>
      </c>
      <c r="C22" s="1">
        <v>19.955242999999999</v>
      </c>
      <c r="D22" s="51">
        <v>490</v>
      </c>
      <c r="E22" s="1">
        <v>3.9858956792420495</v>
      </c>
      <c r="F22" s="3">
        <v>13</v>
      </c>
      <c r="G22" s="30">
        <f t="shared" si="0"/>
        <v>1.6344077151237248</v>
      </c>
      <c r="H22" s="35">
        <v>1.1345971770459593</v>
      </c>
    </row>
    <row r="23" spans="2:8" x14ac:dyDescent="0.3">
      <c r="B23" s="6">
        <v>23</v>
      </c>
      <c r="C23" s="1">
        <v>44.568368</v>
      </c>
      <c r="D23" s="51">
        <v>139.99999999999997</v>
      </c>
      <c r="E23" s="1">
        <v>0.92938782668698039</v>
      </c>
      <c r="F23" s="3">
        <v>8</v>
      </c>
      <c r="G23" s="30">
        <f t="shared" si="0"/>
        <v>1.9313735339070688</v>
      </c>
      <c r="H23" s="35">
        <v>1.3349388782711096</v>
      </c>
    </row>
    <row r="24" spans="2:8" x14ac:dyDescent="0.3">
      <c r="B24" s="6">
        <v>24</v>
      </c>
      <c r="C24" s="1">
        <v>7.9415899999999997</v>
      </c>
      <c r="D24" s="51">
        <v>440</v>
      </c>
      <c r="E24" s="1">
        <v>3.9269908169872405</v>
      </c>
      <c r="F24" s="3">
        <v>13</v>
      </c>
      <c r="G24" s="30">
        <f t="shared" si="0"/>
        <v>4.1684635146254392</v>
      </c>
      <c r="H24" s="35">
        <v>2.7629850192633487</v>
      </c>
    </row>
    <row r="25" spans="2:8" x14ac:dyDescent="0.3">
      <c r="B25" s="6">
        <v>26</v>
      </c>
      <c r="C25" s="1">
        <v>12.164880999999999</v>
      </c>
      <c r="D25" s="51">
        <v>426.66666666666663</v>
      </c>
      <c r="E25" s="1">
        <v>3.4819318577286857</v>
      </c>
      <c r="F25" s="3">
        <v>9</v>
      </c>
      <c r="G25" s="30">
        <f t="shared" si="0"/>
        <v>2.1247819917917639</v>
      </c>
      <c r="H25" s="35">
        <v>1.4390604935066735</v>
      </c>
    </row>
    <row r="26" spans="2:8" x14ac:dyDescent="0.3">
      <c r="B26" s="6">
        <v>27</v>
      </c>
      <c r="C26" s="1">
        <v>16.976974999999999</v>
      </c>
      <c r="D26" s="51">
        <v>390</v>
      </c>
      <c r="E26" s="1">
        <v>4.1037054037516665</v>
      </c>
      <c r="F26" s="3">
        <v>11</v>
      </c>
      <c r="G26" s="30">
        <f t="shared" si="0"/>
        <v>1.5789057265535269</v>
      </c>
      <c r="H26" s="35">
        <v>1.4836869012862575</v>
      </c>
    </row>
    <row r="27" spans="2:8" x14ac:dyDescent="0.3">
      <c r="B27" s="6">
        <v>28</v>
      </c>
      <c r="C27" s="1">
        <v>13.191224</v>
      </c>
      <c r="D27" s="51">
        <v>414</v>
      </c>
      <c r="E27" s="1">
        <v>3.1730085801256895</v>
      </c>
      <c r="F27" s="3">
        <v>7</v>
      </c>
      <c r="G27" s="30">
        <f t="shared" si="0"/>
        <v>1.6724059284156476</v>
      </c>
      <c r="H27" s="35">
        <v>0.74711390312240289</v>
      </c>
    </row>
    <row r="28" spans="2:8" x14ac:dyDescent="0.3">
      <c r="B28" s="6">
        <v>29</v>
      </c>
      <c r="C28" s="1">
        <v>17.129895000000001</v>
      </c>
      <c r="D28" s="51">
        <v>452.85714285714272</v>
      </c>
      <c r="E28" s="1">
        <v>4.5777492952308414</v>
      </c>
      <c r="F28" s="3">
        <v>21</v>
      </c>
      <c r="G28" s="30">
        <f t="shared" si="0"/>
        <v>2.6780124357078563</v>
      </c>
      <c r="H28" s="35">
        <v>1.2749287614378053</v>
      </c>
    </row>
    <row r="29" spans="2:8" x14ac:dyDescent="0.3">
      <c r="B29" s="6">
        <v>30</v>
      </c>
      <c r="C29" s="1">
        <v>21.754076000000001</v>
      </c>
      <c r="D29" s="51">
        <v>410</v>
      </c>
      <c r="E29" s="1">
        <v>3.995713156284519</v>
      </c>
      <c r="F29" s="3">
        <v>11</v>
      </c>
      <c r="G29" s="30">
        <f t="shared" si="0"/>
        <v>1.2654871514629928</v>
      </c>
      <c r="H29" s="35">
        <v>1.7621804138308779</v>
      </c>
    </row>
    <row r="30" spans="2:8" x14ac:dyDescent="0.3">
      <c r="B30" s="6">
        <v>31</v>
      </c>
      <c r="C30" s="1">
        <v>14.707176</v>
      </c>
      <c r="D30" s="51">
        <v>412.5</v>
      </c>
      <c r="E30" s="1">
        <v>4.0202568488906882</v>
      </c>
      <c r="F30" s="3">
        <v>11</v>
      </c>
      <c r="G30" s="30">
        <f t="shared" si="0"/>
        <v>1.8604139830771478</v>
      </c>
      <c r="H30" s="35">
        <v>3.5209552398673076</v>
      </c>
    </row>
    <row r="31" spans="2:8" x14ac:dyDescent="0.3">
      <c r="B31" s="6">
        <v>32</v>
      </c>
      <c r="C31" s="1">
        <v>36.435561999999997</v>
      </c>
      <c r="D31" s="51">
        <v>395</v>
      </c>
      <c r="E31" s="1">
        <v>4.7123889803846897</v>
      </c>
      <c r="F31" s="3">
        <v>8</v>
      </c>
      <c r="G31" s="30">
        <f t="shared" si="0"/>
        <v>0.46593290541629373</v>
      </c>
      <c r="H31" s="35">
        <v>1.2203859459355144</v>
      </c>
    </row>
    <row r="32" spans="2:8" x14ac:dyDescent="0.3">
      <c r="B32" s="6">
        <v>33</v>
      </c>
      <c r="C32" s="1">
        <v>56.258411000000002</v>
      </c>
      <c r="D32" s="51">
        <v>422.5</v>
      </c>
      <c r="E32" s="1">
        <v>4.4841326391473082</v>
      </c>
      <c r="F32" s="3">
        <v>11</v>
      </c>
      <c r="G32" s="30">
        <f t="shared" si="0"/>
        <v>0.43604044406578768</v>
      </c>
      <c r="H32" s="35">
        <v>4.1521260451625173</v>
      </c>
    </row>
    <row r="33" spans="2:8" x14ac:dyDescent="0.3">
      <c r="B33" s="6">
        <v>35</v>
      </c>
      <c r="C33" s="1">
        <v>20.029019999999999</v>
      </c>
      <c r="D33" s="51">
        <v>370</v>
      </c>
      <c r="E33" s="1">
        <v>4.5553093477052</v>
      </c>
      <c r="F33" s="3">
        <v>8</v>
      </c>
      <c r="G33" s="30">
        <f t="shared" si="0"/>
        <v>0.87682396617347047</v>
      </c>
      <c r="H33" s="35">
        <v>1.1494873527244223</v>
      </c>
    </row>
    <row r="34" spans="2:8" x14ac:dyDescent="0.3">
      <c r="B34" s="6">
        <v>36</v>
      </c>
      <c r="C34" s="1">
        <v>34.598478999999998</v>
      </c>
      <c r="D34" s="51">
        <v>782</v>
      </c>
      <c r="E34" s="1">
        <v>8.9024881821100728</v>
      </c>
      <c r="F34" s="3">
        <v>8</v>
      </c>
      <c r="G34" s="30">
        <f t="shared" si="0"/>
        <v>0.25972967624801935</v>
      </c>
      <c r="H34" s="35">
        <v>3.7809182107527448</v>
      </c>
    </row>
    <row r="35" spans="2:8" x14ac:dyDescent="0.3">
      <c r="B35" s="6">
        <v>38</v>
      </c>
      <c r="C35" s="1">
        <v>17.204127</v>
      </c>
      <c r="D35" s="51">
        <v>370</v>
      </c>
      <c r="E35" s="1">
        <v>4.2607850364311579</v>
      </c>
      <c r="F35" s="3">
        <v>7</v>
      </c>
      <c r="G35" s="30">
        <f t="shared" si="0"/>
        <v>0.95493932074678645</v>
      </c>
      <c r="H35" s="35">
        <v>1.1990240775832626</v>
      </c>
    </row>
    <row r="36" spans="2:8" x14ac:dyDescent="0.3">
      <c r="B36" s="6">
        <v>39</v>
      </c>
      <c r="C36" s="1">
        <v>65.474554999999995</v>
      </c>
      <c r="D36" s="51">
        <v>810</v>
      </c>
      <c r="E36" s="1">
        <v>8.0896010829937168</v>
      </c>
      <c r="F36" s="3">
        <v>7</v>
      </c>
      <c r="G36" s="30">
        <f t="shared" si="0"/>
        <v>0.13215949745069522</v>
      </c>
      <c r="H36" s="35">
        <v>1.0966283392062848</v>
      </c>
    </row>
    <row r="37" spans="2:8" x14ac:dyDescent="0.3">
      <c r="B37" s="6">
        <v>40</v>
      </c>
      <c r="C37" s="1">
        <v>15.095753999999999</v>
      </c>
      <c r="D37" s="51">
        <v>380</v>
      </c>
      <c r="E37" s="1">
        <v>4.7712938426394986</v>
      </c>
      <c r="F37" s="3">
        <v>8</v>
      </c>
      <c r="G37" s="30">
        <f t="shared" si="0"/>
        <v>1.1107057326716172</v>
      </c>
      <c r="H37" s="35">
        <v>1.1232812625730015</v>
      </c>
    </row>
    <row r="38" spans="2:8" x14ac:dyDescent="0.3">
      <c r="B38" s="6">
        <v>43</v>
      </c>
      <c r="C38" s="1">
        <v>11.251324</v>
      </c>
      <c r="D38" s="51">
        <v>360</v>
      </c>
      <c r="E38" s="1">
        <v>4.5749443017901363</v>
      </c>
      <c r="F38" s="3">
        <v>7</v>
      </c>
      <c r="G38" s="30">
        <f t="shared" si="0"/>
        <v>1.3599050855198145</v>
      </c>
      <c r="H38" s="35">
        <v>1.3149387892824329</v>
      </c>
    </row>
    <row r="39" spans="2:8" x14ac:dyDescent="0.3">
      <c r="B39" s="6">
        <v>44</v>
      </c>
      <c r="C39" s="1">
        <v>64.389396000000005</v>
      </c>
      <c r="D39" s="51">
        <v>420</v>
      </c>
      <c r="E39" s="1">
        <v>4.2411500823462207</v>
      </c>
      <c r="F39" s="3">
        <v>7</v>
      </c>
      <c r="G39" s="30">
        <f t="shared" si="0"/>
        <v>0.25633036007018517</v>
      </c>
      <c r="H39" s="35">
        <v>1.4538040469962732</v>
      </c>
    </row>
    <row r="40" spans="2:8" x14ac:dyDescent="0.3">
      <c r="B40" s="6">
        <v>47</v>
      </c>
      <c r="C40" s="1">
        <v>19.405488999999999</v>
      </c>
      <c r="D40" s="51">
        <v>380</v>
      </c>
      <c r="E40" s="1">
        <v>3.6128315516282625</v>
      </c>
      <c r="F40" s="3">
        <v>8</v>
      </c>
      <c r="G40" s="30">
        <f t="shared" si="0"/>
        <v>1.1410841762439865</v>
      </c>
      <c r="H40" s="35">
        <v>1.0128042834876561</v>
      </c>
    </row>
    <row r="41" spans="2:8" x14ac:dyDescent="0.3">
      <c r="B41" s="6">
        <v>48</v>
      </c>
      <c r="C41" s="1">
        <v>4.7484010000000003</v>
      </c>
      <c r="D41" s="51">
        <v>382.5</v>
      </c>
      <c r="E41" s="1">
        <v>4.0889791881879649</v>
      </c>
      <c r="F41" s="3">
        <v>7</v>
      </c>
      <c r="G41" s="30">
        <f t="shared" si="0"/>
        <v>3.6052530433093217</v>
      </c>
      <c r="H41" s="35">
        <v>1.1140501893854979</v>
      </c>
    </row>
    <row r="42" spans="2:8" x14ac:dyDescent="0.3">
      <c r="B42" s="6">
        <v>49</v>
      </c>
      <c r="C42" s="1">
        <v>1.9165220000000001</v>
      </c>
      <c r="D42" s="51">
        <v>380</v>
      </c>
      <c r="E42" s="1">
        <v>4.3393248527709023</v>
      </c>
      <c r="F42" s="3">
        <v>7</v>
      </c>
      <c r="G42" s="30">
        <f t="shared" si="0"/>
        <v>8.4170918691519994</v>
      </c>
      <c r="H42" s="35">
        <v>1.0066901137886128</v>
      </c>
    </row>
    <row r="43" spans="2:8" x14ac:dyDescent="0.3">
      <c r="B43" s="6">
        <v>50</v>
      </c>
      <c r="C43" s="1">
        <v>11.460535</v>
      </c>
      <c r="D43" s="51">
        <v>450</v>
      </c>
      <c r="E43" s="1">
        <v>4.4571345772805184</v>
      </c>
      <c r="F43" s="3">
        <v>8</v>
      </c>
      <c r="G43" s="30">
        <f t="shared" si="0"/>
        <v>1.5661355505149452</v>
      </c>
      <c r="H43" s="35">
        <v>1.0206551711662806</v>
      </c>
    </row>
    <row r="44" spans="2:8" x14ac:dyDescent="0.3">
      <c r="B44" s="6">
        <v>51</v>
      </c>
      <c r="C44" s="1">
        <v>10.447988</v>
      </c>
      <c r="D44" s="51">
        <v>380</v>
      </c>
      <c r="E44" s="1">
        <v>4.1822452200914118</v>
      </c>
      <c r="F44" s="3">
        <v>8</v>
      </c>
      <c r="G44" s="30">
        <f t="shared" si="0"/>
        <v>1.830829191539201</v>
      </c>
      <c r="H44" s="35">
        <v>1.3109295694678476</v>
      </c>
    </row>
    <row r="45" spans="2:8" x14ac:dyDescent="0.3">
      <c r="B45" s="6">
        <v>52</v>
      </c>
      <c r="C45" s="1">
        <v>2.4358330000000001</v>
      </c>
      <c r="D45" s="51">
        <v>390</v>
      </c>
      <c r="E45" s="1">
        <v>4.7320239344696251</v>
      </c>
      <c r="F45" s="3">
        <v>8</v>
      </c>
      <c r="G45" s="30">
        <f t="shared" si="0"/>
        <v>6.940576485045062</v>
      </c>
      <c r="H45" s="35">
        <v>1.6459199136733758</v>
      </c>
    </row>
    <row r="46" spans="2:8" x14ac:dyDescent="0.3">
      <c r="B46" s="6">
        <v>53</v>
      </c>
      <c r="C46" s="1">
        <v>7.2669810000000004</v>
      </c>
      <c r="D46" s="51">
        <v>430</v>
      </c>
      <c r="E46" s="1">
        <v>4.201880174176349</v>
      </c>
      <c r="F46" s="3">
        <v>7</v>
      </c>
      <c r="G46" s="30">
        <f t="shared" si="0"/>
        <v>2.2924525324250657</v>
      </c>
      <c r="H46" s="35">
        <v>0.55347491137643756</v>
      </c>
    </row>
    <row r="47" spans="2:8" x14ac:dyDescent="0.3">
      <c r="B47" s="6">
        <v>54</v>
      </c>
      <c r="C47" s="1">
        <v>9.2704810000000002</v>
      </c>
      <c r="D47" s="51">
        <v>390</v>
      </c>
      <c r="E47" s="1">
        <v>4.0448005414968584</v>
      </c>
      <c r="F47" s="3">
        <v>7</v>
      </c>
      <c r="G47" s="30">
        <f t="shared" si="0"/>
        <v>1.8668037364205596</v>
      </c>
      <c r="H47" s="35">
        <v>1.0231621003731577</v>
      </c>
    </row>
    <row r="48" spans="2:8" x14ac:dyDescent="0.3">
      <c r="B48" s="6">
        <v>55</v>
      </c>
      <c r="C48" s="1">
        <v>10.649336</v>
      </c>
      <c r="D48" s="51">
        <v>375</v>
      </c>
      <c r="E48" s="1">
        <v>4.172427743048944</v>
      </c>
      <c r="F48" s="3">
        <v>9</v>
      </c>
      <c r="G48" s="30">
        <f t="shared" si="0"/>
        <v>2.0254949056626455</v>
      </c>
      <c r="H48" s="35">
        <v>1.665993669013899</v>
      </c>
    </row>
    <row r="49" spans="2:8" x14ac:dyDescent="0.3">
      <c r="B49" s="6">
        <v>56</v>
      </c>
      <c r="C49" s="1">
        <v>6.4507700000000003</v>
      </c>
      <c r="D49" s="51">
        <v>415</v>
      </c>
      <c r="E49" s="1">
        <v>3.7011888450104728</v>
      </c>
      <c r="F49" s="3">
        <v>11</v>
      </c>
      <c r="G49" s="30">
        <f t="shared" si="0"/>
        <v>4.6072298895419994</v>
      </c>
      <c r="H49" s="35">
        <v>1.2156373811168082</v>
      </c>
    </row>
    <row r="50" spans="2:8" x14ac:dyDescent="0.3">
      <c r="B50" s="6">
        <v>57</v>
      </c>
      <c r="C50" s="1">
        <v>16.070055</v>
      </c>
      <c r="D50" s="51">
        <v>415</v>
      </c>
      <c r="E50" s="1">
        <v>3.7797286613502208</v>
      </c>
      <c r="F50" s="3">
        <v>12</v>
      </c>
      <c r="G50" s="30">
        <f t="shared" si="0"/>
        <v>1.9756192947605835</v>
      </c>
      <c r="H50" s="35">
        <v>1.5644821502375788</v>
      </c>
    </row>
    <row r="51" spans="2:8" x14ac:dyDescent="0.3">
      <c r="B51" s="6">
        <v>58</v>
      </c>
      <c r="C51" s="1">
        <v>27.076958999999999</v>
      </c>
      <c r="D51" s="51">
        <v>390</v>
      </c>
      <c r="E51" s="1">
        <v>3.7502762302228154</v>
      </c>
      <c r="F51" s="3">
        <v>11</v>
      </c>
      <c r="G51" s="30">
        <f t="shared" si="0"/>
        <v>1.0832521022134334</v>
      </c>
      <c r="H51" s="35">
        <v>1.4654929136011083</v>
      </c>
    </row>
    <row r="52" spans="2:8" x14ac:dyDescent="0.3">
      <c r="B52" s="6">
        <v>59</v>
      </c>
      <c r="C52" s="1">
        <v>13.894721000000001</v>
      </c>
      <c r="D52" s="51">
        <v>312</v>
      </c>
      <c r="E52" s="1">
        <v>2.8941922321195968</v>
      </c>
      <c r="F52" s="3">
        <v>9</v>
      </c>
      <c r="G52" s="30">
        <f t="shared" si="0"/>
        <v>2.238026914891464</v>
      </c>
      <c r="H52" s="35">
        <v>1.5750214157623985</v>
      </c>
    </row>
    <row r="53" spans="2:8" x14ac:dyDescent="0.3">
      <c r="B53" s="6">
        <v>60</v>
      </c>
      <c r="C53" s="1">
        <v>13.054057</v>
      </c>
      <c r="D53" s="51">
        <v>2490</v>
      </c>
      <c r="E53" s="1">
        <v>21.559179585259955</v>
      </c>
      <c r="F53" s="3">
        <v>16</v>
      </c>
      <c r="G53" s="30">
        <f>(F53*10)/(E53*C53)</f>
        <v>0.56851541887230339</v>
      </c>
      <c r="H53" s="35">
        <v>9.4360332747303666</v>
      </c>
    </row>
    <row r="54" spans="2:8" x14ac:dyDescent="0.3">
      <c r="B54" s="6">
        <v>62</v>
      </c>
      <c r="C54" s="1">
        <v>14.099213000000001</v>
      </c>
      <c r="D54" s="51">
        <v>450</v>
      </c>
      <c r="E54" s="1">
        <v>4.5553093477052</v>
      </c>
      <c r="F54" s="3">
        <v>8</v>
      </c>
      <c r="G54" s="30">
        <f t="shared" ref="G54:G63" si="1">(F54*10)/(E54*C54)</f>
        <v>1.245596102063836</v>
      </c>
      <c r="H54" s="35">
        <v>1.03155286433446</v>
      </c>
    </row>
    <row r="55" spans="2:8" x14ac:dyDescent="0.3">
      <c r="B55" s="6">
        <v>63</v>
      </c>
      <c r="C55" s="1">
        <v>7.6072449999999998</v>
      </c>
      <c r="D55" s="51">
        <v>380</v>
      </c>
      <c r="E55" s="1">
        <v>3.4753868730337087</v>
      </c>
      <c r="F55" s="3">
        <v>8</v>
      </c>
      <c r="G55" s="30">
        <f t="shared" si="1"/>
        <v>3.0259338325255531</v>
      </c>
      <c r="H55" s="35">
        <v>1.1088802099347705</v>
      </c>
    </row>
    <row r="56" spans="2:8" x14ac:dyDescent="0.3">
      <c r="B56" s="6">
        <v>64</v>
      </c>
      <c r="C56" s="1">
        <v>1.7994730000000001</v>
      </c>
      <c r="D56" s="51">
        <v>440</v>
      </c>
      <c r="E56" s="1">
        <v>4.7712938426394986</v>
      </c>
      <c r="F56" s="3">
        <v>9</v>
      </c>
      <c r="G56" s="30">
        <f t="shared" si="1"/>
        <v>10.4824068325285</v>
      </c>
      <c r="H56" s="35">
        <v>2.388408235766311</v>
      </c>
    </row>
    <row r="57" spans="2:8" x14ac:dyDescent="0.3">
      <c r="B57" s="6">
        <v>65</v>
      </c>
      <c r="C57" s="1">
        <v>11.629943000000001</v>
      </c>
      <c r="D57" s="51">
        <v>480</v>
      </c>
      <c r="E57" s="1">
        <v>4.4767695313654556</v>
      </c>
      <c r="F57" s="3">
        <v>7</v>
      </c>
      <c r="G57" s="30">
        <f t="shared" si="1"/>
        <v>1.3444842430253268</v>
      </c>
      <c r="H57" s="35">
        <v>1.6660811289878823</v>
      </c>
    </row>
    <row r="58" spans="2:8" x14ac:dyDescent="0.3">
      <c r="B58" s="6">
        <v>66</v>
      </c>
      <c r="C58" s="1">
        <v>19.533549000000001</v>
      </c>
      <c r="D58" s="51">
        <v>396.66666666666663</v>
      </c>
      <c r="E58" s="1">
        <v>3.9597157404621344</v>
      </c>
      <c r="F58" s="3">
        <v>8</v>
      </c>
      <c r="G58" s="30">
        <f t="shared" si="1"/>
        <v>1.0342959419157947</v>
      </c>
      <c r="H58" s="35">
        <v>1.4292972456839312</v>
      </c>
    </row>
    <row r="59" spans="2:8" x14ac:dyDescent="0.3">
      <c r="B59" s="6">
        <v>67</v>
      </c>
      <c r="C59" s="1">
        <v>23.960269</v>
      </c>
      <c r="D59" s="51">
        <v>375</v>
      </c>
      <c r="E59" s="1">
        <v>4.0546180185393261</v>
      </c>
      <c r="F59" s="3">
        <v>9</v>
      </c>
      <c r="G59" s="30">
        <f t="shared" si="1"/>
        <v>0.92640496482038226</v>
      </c>
      <c r="H59" s="35">
        <v>2.1649681255652289</v>
      </c>
    </row>
    <row r="60" spans="2:8" x14ac:dyDescent="0.3">
      <c r="B60" s="6">
        <v>68</v>
      </c>
      <c r="C60" s="1">
        <v>17.104810000000001</v>
      </c>
      <c r="D60" s="51">
        <v>375</v>
      </c>
      <c r="E60" s="1">
        <v>3.4459344419063056</v>
      </c>
      <c r="F60" s="3">
        <v>8</v>
      </c>
      <c r="G60" s="30">
        <f t="shared" si="1"/>
        <v>1.3572652241472913</v>
      </c>
      <c r="H60" s="35">
        <v>1.4287021517441882</v>
      </c>
    </row>
    <row r="61" spans="2:8" x14ac:dyDescent="0.3">
      <c r="B61" s="6">
        <v>69</v>
      </c>
      <c r="C61" s="1">
        <v>18.756228</v>
      </c>
      <c r="D61" s="51">
        <v>406.25</v>
      </c>
      <c r="E61" s="1">
        <v>3.9269908169872414</v>
      </c>
      <c r="F61" s="3">
        <v>9</v>
      </c>
      <c r="G61" s="30">
        <f t="shared" si="1"/>
        <v>1.2219040952814675</v>
      </c>
      <c r="H61" s="35">
        <v>1.9633029754557596</v>
      </c>
    </row>
    <row r="62" spans="2:8" x14ac:dyDescent="0.3">
      <c r="B62" s="6">
        <v>70</v>
      </c>
      <c r="C62" s="1">
        <v>45.865789999999997</v>
      </c>
      <c r="D62" s="51">
        <v>370</v>
      </c>
      <c r="E62" s="1">
        <v>4.1626102660064763</v>
      </c>
      <c r="F62" s="3">
        <v>7</v>
      </c>
      <c r="G62" s="30">
        <f t="shared" si="1"/>
        <v>0.36664301095781304</v>
      </c>
      <c r="H62" s="35">
        <v>1.3708082976358191</v>
      </c>
    </row>
    <row r="63" spans="2:8" x14ac:dyDescent="0.3">
      <c r="B63" s="6">
        <v>73</v>
      </c>
      <c r="C63" s="1">
        <v>50.319574000000003</v>
      </c>
      <c r="D63" s="51">
        <v>390</v>
      </c>
      <c r="E63" s="1">
        <v>3.44102570338507</v>
      </c>
      <c r="F63" s="3">
        <v>9</v>
      </c>
      <c r="G63" s="30">
        <f t="shared" si="1"/>
        <v>0.51977769276118213</v>
      </c>
      <c r="H63" s="35">
        <v>1.3000634771885855</v>
      </c>
    </row>
    <row r="64" spans="2:8" x14ac:dyDescent="0.3">
      <c r="C64" s="1">
        <v>34.010424999999998</v>
      </c>
    </row>
    <row r="65" spans="3:3" x14ac:dyDescent="0.3">
      <c r="C65" s="1">
        <v>4.2036550000000004</v>
      </c>
    </row>
    <row r="66" spans="3:3" x14ac:dyDescent="0.3">
      <c r="C66" s="1">
        <v>5.3132349999999997</v>
      </c>
    </row>
    <row r="67" spans="3:3" x14ac:dyDescent="0.3">
      <c r="C67" s="1">
        <v>8.3605730000000005</v>
      </c>
    </row>
    <row r="68" spans="3:3" x14ac:dyDescent="0.3">
      <c r="C68" s="1">
        <v>15.411365</v>
      </c>
    </row>
    <row r="69" spans="3:3" x14ac:dyDescent="0.3">
      <c r="C69" s="1">
        <v>20.295914</v>
      </c>
    </row>
    <row r="70" spans="3:3" x14ac:dyDescent="0.3">
      <c r="C70" s="1">
        <v>25.199660000000002</v>
      </c>
    </row>
    <row r="71" spans="3:3" x14ac:dyDescent="0.3">
      <c r="C71" s="1">
        <v>19.435549000000002</v>
      </c>
    </row>
    <row r="72" spans="3:3" x14ac:dyDescent="0.3">
      <c r="C72" s="1">
        <v>68.127292999999995</v>
      </c>
    </row>
    <row r="73" spans="3:3" x14ac:dyDescent="0.3">
      <c r="C73" s="1">
        <v>13.370430000000001</v>
      </c>
    </row>
    <row r="74" spans="3:3" x14ac:dyDescent="0.3">
      <c r="C74" s="1">
        <v>31.720621000000001</v>
      </c>
    </row>
    <row r="75" spans="3:3" x14ac:dyDescent="0.3">
      <c r="C75" s="1">
        <v>14.400195</v>
      </c>
    </row>
    <row r="76" spans="3:3" x14ac:dyDescent="0.3">
      <c r="C76" s="1">
        <v>38.649324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O302"/>
  <sheetViews>
    <sheetView zoomScale="80" zoomScaleNormal="80" workbookViewId="0">
      <selection activeCell="I14" sqref="I14"/>
    </sheetView>
  </sheetViews>
  <sheetFormatPr defaultColWidth="11.5546875" defaultRowHeight="14.4" x14ac:dyDescent="0.3"/>
  <cols>
    <col min="2" max="2" width="13.44140625" bestFit="1" customWidth="1"/>
    <col min="6" max="6" width="15.44140625" bestFit="1" customWidth="1"/>
    <col min="8" max="8" width="14.5546875" customWidth="1"/>
    <col min="9" max="12" width="15.33203125" customWidth="1"/>
  </cols>
  <sheetData>
    <row r="3" spans="2:15" x14ac:dyDescent="0.3">
      <c r="B3" s="55" t="s">
        <v>83</v>
      </c>
      <c r="C3" s="81" t="s">
        <v>84</v>
      </c>
      <c r="D3" s="82"/>
      <c r="E3" s="83" t="s">
        <v>85</v>
      </c>
      <c r="F3" s="81" t="s">
        <v>57</v>
      </c>
      <c r="G3" s="82"/>
      <c r="H3" s="80" t="s">
        <v>86</v>
      </c>
      <c r="I3" s="80" t="s">
        <v>87</v>
      </c>
      <c r="J3" s="58"/>
      <c r="K3" s="58"/>
      <c r="L3" s="58"/>
    </row>
    <row r="4" spans="2:15" ht="28.8" x14ac:dyDescent="0.3">
      <c r="B4" s="55" t="s">
        <v>2</v>
      </c>
      <c r="C4" s="55" t="s">
        <v>2</v>
      </c>
      <c r="D4" s="55" t="s">
        <v>61</v>
      </c>
      <c r="E4" s="84"/>
      <c r="F4" s="55" t="s">
        <v>88</v>
      </c>
      <c r="G4" s="55" t="s">
        <v>89</v>
      </c>
      <c r="H4" s="80"/>
      <c r="I4" s="80"/>
      <c r="J4" s="58"/>
      <c r="K4" s="58"/>
      <c r="L4" s="58"/>
    </row>
    <row r="5" spans="2:15" x14ac:dyDescent="0.3">
      <c r="B5" t="s">
        <v>104</v>
      </c>
      <c r="C5">
        <f>'CUADRO 3 NOM'!J6</f>
        <v>1</v>
      </c>
      <c r="D5">
        <f>'CUADRO 3 NOM'!K6</f>
        <v>45.633440999999998</v>
      </c>
      <c r="E5" t="s">
        <v>103</v>
      </c>
      <c r="F5" t="str">
        <f>'CUADRO 3 NOM'!L6</f>
        <v>Juniperus sp</v>
      </c>
      <c r="G5" s="11">
        <f>'CUADRO 3 NOM'!T6</f>
        <v>12.580266935007948</v>
      </c>
      <c r="H5" s="11">
        <v>0</v>
      </c>
      <c r="I5" s="11">
        <f>G5+H5</f>
        <v>12.580266935007948</v>
      </c>
      <c r="J5" s="11"/>
      <c r="K5" s="11"/>
      <c r="L5" s="11"/>
      <c r="N5" s="11"/>
    </row>
    <row r="6" spans="2:15" x14ac:dyDescent="0.3">
      <c r="B6" t="s">
        <v>104</v>
      </c>
      <c r="C6">
        <f>'CUADRO 3 NOM'!J8</f>
        <v>1</v>
      </c>
      <c r="D6">
        <f>'CUADRO 3 NOM'!K8</f>
        <v>45.633400000000002</v>
      </c>
      <c r="E6" t="s">
        <v>103</v>
      </c>
      <c r="F6" t="str">
        <f>'CUADRO 3 NOM'!L8</f>
        <v>Pinus engelmannii</v>
      </c>
      <c r="G6" s="11">
        <f>'CUADRO 3 NOM'!T8</f>
        <v>34.950982877773434</v>
      </c>
      <c r="H6" s="11">
        <v>0</v>
      </c>
      <c r="I6" s="11">
        <f t="shared" ref="I6:I49" si="0">G6+H6</f>
        <v>34.950982877773434</v>
      </c>
      <c r="J6" s="11"/>
      <c r="K6" s="11"/>
      <c r="L6" s="11"/>
      <c r="N6" s="11"/>
    </row>
    <row r="7" spans="2:15" x14ac:dyDescent="0.3">
      <c r="B7" t="str">
        <f>B6</f>
        <v>1 (2018-2019)</v>
      </c>
      <c r="C7">
        <f>'CUADRO 3 NOM'!J9</f>
        <v>1</v>
      </c>
      <c r="D7">
        <f>'CUADRO 3 NOM'!K9</f>
        <v>45.633400000000002</v>
      </c>
      <c r="E7" t="s">
        <v>103</v>
      </c>
      <c r="F7" t="str">
        <f>'CUADRO 3 NOM'!L9</f>
        <v>Quercus rugosa</v>
      </c>
      <c r="G7" s="11">
        <f>'CUADRO 3 NOM'!T9</f>
        <v>53.404941875104484</v>
      </c>
      <c r="H7" s="11">
        <v>0</v>
      </c>
      <c r="I7" s="11">
        <f t="shared" si="0"/>
        <v>53.404941875104484</v>
      </c>
      <c r="J7" s="11"/>
      <c r="K7" s="11"/>
      <c r="L7" s="11"/>
      <c r="N7" s="11"/>
    </row>
    <row r="8" spans="2:15" x14ac:dyDescent="0.3">
      <c r="B8" t="str">
        <f t="shared" ref="B8:B81" si="1">B7</f>
        <v>1 (2018-2019)</v>
      </c>
      <c r="C8" s="50"/>
      <c r="D8" s="57">
        <f>D7</f>
        <v>45.633400000000002</v>
      </c>
      <c r="E8" s="57"/>
      <c r="F8" s="57"/>
      <c r="G8" s="57">
        <f>SUM(G5:G7)</f>
        <v>100.93619168788587</v>
      </c>
      <c r="H8" s="57">
        <v>0</v>
      </c>
      <c r="I8" s="57">
        <f>G8+H8</f>
        <v>100.93619168788587</v>
      </c>
      <c r="J8" s="57"/>
      <c r="K8" s="57"/>
      <c r="L8" s="57"/>
      <c r="N8" s="11">
        <f>I8</f>
        <v>100.93619168788587</v>
      </c>
      <c r="O8">
        <v>1</v>
      </c>
    </row>
    <row r="9" spans="2:15" x14ac:dyDescent="0.3">
      <c r="B9" t="str">
        <f t="shared" si="1"/>
        <v>1 (2018-2019)</v>
      </c>
      <c r="C9">
        <f>'CUADRO 3 NOM'!J11</f>
        <v>2</v>
      </c>
      <c r="D9">
        <f>'CUADRO 3 NOM'!K11</f>
        <v>29.06024</v>
      </c>
      <c r="E9" t="s">
        <v>103</v>
      </c>
      <c r="F9" t="str">
        <f>'CUADRO 3 NOM'!L11</f>
        <v>Juniperus sp</v>
      </c>
      <c r="G9" s="11">
        <f>'CUADRO 3 NOM'!T11</f>
        <v>2.74862639146555</v>
      </c>
      <c r="H9" s="11">
        <v>0</v>
      </c>
      <c r="I9" s="11">
        <f t="shared" si="0"/>
        <v>2.74862639146555</v>
      </c>
      <c r="J9" s="11"/>
      <c r="K9" s="11"/>
      <c r="L9" s="11"/>
      <c r="N9" s="11"/>
    </row>
    <row r="10" spans="2:15" x14ac:dyDescent="0.3">
      <c r="B10" t="str">
        <f t="shared" si="1"/>
        <v>1 (2018-2019)</v>
      </c>
      <c r="C10">
        <f>'CUADRO 3 NOM'!J14</f>
        <v>2</v>
      </c>
      <c r="D10">
        <f>'CUADRO 3 NOM'!K14</f>
        <v>29.06024</v>
      </c>
      <c r="E10" t="s">
        <v>103</v>
      </c>
      <c r="F10" t="str">
        <f>'CUADRO 3 NOM'!L14</f>
        <v>Quercus rugosa</v>
      </c>
      <c r="G10" s="11">
        <f>'CUADRO 3 NOM'!T14</f>
        <v>37.851093999565443</v>
      </c>
      <c r="H10" s="11">
        <v>0</v>
      </c>
      <c r="I10" s="11">
        <f t="shared" si="0"/>
        <v>37.851093999565443</v>
      </c>
      <c r="J10" s="11"/>
      <c r="K10" s="11"/>
      <c r="L10" s="11"/>
      <c r="N10" s="11"/>
    </row>
    <row r="11" spans="2:15" x14ac:dyDescent="0.3">
      <c r="B11" t="str">
        <f t="shared" si="1"/>
        <v>1 (2018-2019)</v>
      </c>
      <c r="C11" s="50"/>
      <c r="D11" s="50">
        <f>D10</f>
        <v>29.06024</v>
      </c>
      <c r="E11" s="50"/>
      <c r="F11" s="50"/>
      <c r="G11" s="57">
        <f>SUM(G9:G10)</f>
        <v>40.599720391030992</v>
      </c>
      <c r="H11" s="57">
        <v>0</v>
      </c>
      <c r="I11" s="57">
        <f t="shared" si="0"/>
        <v>40.599720391030992</v>
      </c>
      <c r="J11" s="57"/>
      <c r="K11" s="57"/>
      <c r="L11" s="57"/>
      <c r="M11" s="57"/>
      <c r="N11" s="57">
        <f>I11</f>
        <v>40.599720391030992</v>
      </c>
      <c r="O11">
        <v>1</v>
      </c>
    </row>
    <row r="12" spans="2:15" x14ac:dyDescent="0.3">
      <c r="B12" t="str">
        <f t="shared" si="1"/>
        <v>1 (2018-2019)</v>
      </c>
      <c r="C12">
        <f>'CUADRO 3 NOM'!J16</f>
        <v>4</v>
      </c>
      <c r="D12">
        <f>'CUADRO 3 NOM'!K16</f>
        <v>17.230187000000001</v>
      </c>
      <c r="E12" t="s">
        <v>103</v>
      </c>
      <c r="F12" t="str">
        <f>'CUADRO 3 NOM'!L16</f>
        <v>Juniperus sp</v>
      </c>
      <c r="G12" s="11">
        <f>'CUADRO 3 NOM'!T16</f>
        <v>0.50144481540717478</v>
      </c>
      <c r="H12" s="11">
        <v>0</v>
      </c>
      <c r="I12" s="11">
        <f t="shared" si="0"/>
        <v>0.50144481540717478</v>
      </c>
      <c r="J12" s="11"/>
      <c r="K12" s="11"/>
      <c r="L12" s="11"/>
      <c r="N12" s="11"/>
    </row>
    <row r="13" spans="2:15" x14ac:dyDescent="0.3">
      <c r="B13" t="str">
        <f t="shared" si="1"/>
        <v>1 (2018-2019)</v>
      </c>
      <c r="C13">
        <f>'CUADRO 3 NOM'!J19</f>
        <v>4</v>
      </c>
      <c r="D13">
        <f>'CUADRO 3 NOM'!K19</f>
        <v>17.230187000000001</v>
      </c>
      <c r="E13" t="s">
        <v>103</v>
      </c>
      <c r="F13" t="str">
        <f>'CUADRO 3 NOM'!L19</f>
        <v>Quercus rugosa</v>
      </c>
      <c r="G13" s="11">
        <f>'CUADRO 3 NOM'!T19</f>
        <v>21.97328911503558</v>
      </c>
      <c r="H13" s="11">
        <v>0</v>
      </c>
      <c r="I13" s="11">
        <f t="shared" si="0"/>
        <v>21.97328911503558</v>
      </c>
      <c r="J13" s="11"/>
      <c r="K13" s="11"/>
      <c r="L13" s="11"/>
      <c r="N13" s="11"/>
    </row>
    <row r="14" spans="2:15" x14ac:dyDescent="0.3">
      <c r="B14" t="str">
        <f t="shared" si="1"/>
        <v>1 (2018-2019)</v>
      </c>
      <c r="C14" s="50"/>
      <c r="D14" s="50">
        <f>D13</f>
        <v>17.230187000000001</v>
      </c>
      <c r="E14" s="50"/>
      <c r="F14" s="50"/>
      <c r="G14" s="57">
        <f>SUM(G12:G13)</f>
        <v>22.474733930442756</v>
      </c>
      <c r="H14" s="57">
        <v>0</v>
      </c>
      <c r="I14" s="57">
        <f t="shared" si="0"/>
        <v>22.474733930442756</v>
      </c>
      <c r="J14" s="57"/>
      <c r="K14" s="57"/>
      <c r="L14" s="57"/>
      <c r="N14" s="11">
        <f>I14</f>
        <v>22.474733930442756</v>
      </c>
      <c r="O14">
        <v>1</v>
      </c>
    </row>
    <row r="15" spans="2:15" x14ac:dyDescent="0.3">
      <c r="B15" t="str">
        <f t="shared" si="1"/>
        <v>1 (2018-2019)</v>
      </c>
      <c r="C15">
        <f>'CUADRO 3 NOM'!J21</f>
        <v>5</v>
      </c>
      <c r="D15">
        <f>'CUADRO 3 NOM'!K21</f>
        <v>27.95965</v>
      </c>
      <c r="E15" t="s">
        <v>103</v>
      </c>
      <c r="F15" t="str">
        <f>'CUADRO 3 NOM'!L21</f>
        <v>Juniperus sp</v>
      </c>
      <c r="G15" s="11">
        <f>'CUADRO 3 NOM'!T21</f>
        <v>4.7311522988886203</v>
      </c>
      <c r="H15" s="11">
        <v>0</v>
      </c>
      <c r="I15" s="11">
        <f t="shared" si="0"/>
        <v>4.7311522988886203</v>
      </c>
      <c r="J15" s="11"/>
      <c r="K15" s="11"/>
      <c r="L15" s="11"/>
      <c r="N15" s="11"/>
    </row>
    <row r="16" spans="2:15" x14ac:dyDescent="0.3">
      <c r="B16" t="str">
        <f t="shared" si="1"/>
        <v>1 (2018-2019)</v>
      </c>
      <c r="C16">
        <f>'CUADRO 3 NOM'!J23</f>
        <v>5</v>
      </c>
      <c r="D16">
        <f>'CUADRO 3 NOM'!K23</f>
        <v>27.95965</v>
      </c>
      <c r="E16" t="s">
        <v>103</v>
      </c>
      <c r="F16" t="str">
        <f>'CUADRO 3 NOM'!L23</f>
        <v>Pinus engelmannii</v>
      </c>
      <c r="G16" s="11">
        <f>'CUADRO 3 NOM'!T23</f>
        <v>48.067819604182645</v>
      </c>
      <c r="H16" s="11">
        <v>0</v>
      </c>
      <c r="I16" s="11">
        <f t="shared" si="0"/>
        <v>48.067819604182645</v>
      </c>
      <c r="J16" s="11"/>
      <c r="K16" s="11"/>
      <c r="L16" s="11"/>
      <c r="N16" s="11"/>
    </row>
    <row r="17" spans="2:15" x14ac:dyDescent="0.3">
      <c r="B17" t="str">
        <f t="shared" si="1"/>
        <v>1 (2018-2019)</v>
      </c>
      <c r="C17">
        <f>'CUADRO 3 NOM'!J24</f>
        <v>5</v>
      </c>
      <c r="D17">
        <f>'CUADRO 3 NOM'!K24</f>
        <v>27.95965</v>
      </c>
      <c r="E17" t="s">
        <v>103</v>
      </c>
      <c r="F17" t="str">
        <f>'CUADRO 3 NOM'!L24</f>
        <v>Quercus fulva</v>
      </c>
      <c r="G17" s="11">
        <f>'CUADRO 3 NOM'!T24</f>
        <v>5.8033402125683402</v>
      </c>
      <c r="H17" s="11">
        <v>0</v>
      </c>
      <c r="I17" s="11">
        <f t="shared" si="0"/>
        <v>5.8033402125683402</v>
      </c>
      <c r="J17" s="11"/>
      <c r="K17" s="11"/>
      <c r="L17" s="11"/>
      <c r="N17" s="11"/>
    </row>
    <row r="18" spans="2:15" x14ac:dyDescent="0.3">
      <c r="B18" t="str">
        <f t="shared" si="1"/>
        <v>1 (2018-2019)</v>
      </c>
      <c r="C18">
        <f>'CUADRO 3 NOM'!J25</f>
        <v>5</v>
      </c>
      <c r="D18">
        <f>'CUADRO 3 NOM'!K25</f>
        <v>27.95965</v>
      </c>
      <c r="E18" t="s">
        <v>103</v>
      </c>
      <c r="F18" t="str">
        <f>'CUADRO 3 NOM'!L25</f>
        <v>Quercus rugosa</v>
      </c>
      <c r="G18" s="11">
        <f>'CUADRO 3 NOM'!T25</f>
        <v>19.856744304733056</v>
      </c>
      <c r="H18" s="11">
        <v>0</v>
      </c>
      <c r="I18" s="11">
        <f t="shared" si="0"/>
        <v>19.856744304733056</v>
      </c>
      <c r="J18" s="11"/>
      <c r="K18" s="11"/>
      <c r="L18" s="11"/>
      <c r="N18" s="11"/>
    </row>
    <row r="19" spans="2:15" x14ac:dyDescent="0.3">
      <c r="B19" t="str">
        <f t="shared" si="1"/>
        <v>1 (2018-2019)</v>
      </c>
      <c r="C19" s="50"/>
      <c r="D19" s="50">
        <f>D18</f>
        <v>27.95965</v>
      </c>
      <c r="E19" s="50"/>
      <c r="F19" s="50"/>
      <c r="G19" s="57">
        <f>SUM(G15:G18)</f>
        <v>78.459056420372661</v>
      </c>
      <c r="H19" s="57">
        <v>0</v>
      </c>
      <c r="I19" s="57">
        <f t="shared" si="0"/>
        <v>78.459056420372661</v>
      </c>
      <c r="J19" s="57"/>
      <c r="K19" s="57"/>
      <c r="L19" s="57"/>
      <c r="N19" s="11">
        <f>I19</f>
        <v>78.459056420372661</v>
      </c>
      <c r="O19">
        <v>1</v>
      </c>
    </row>
    <row r="20" spans="2:15" x14ac:dyDescent="0.3">
      <c r="B20" t="str">
        <f t="shared" si="1"/>
        <v>1 (2018-2019)</v>
      </c>
      <c r="C20">
        <f>'CUADRO 3 NOM'!J27</f>
        <v>6</v>
      </c>
      <c r="D20">
        <f>'CUADRO 3 NOM'!K27</f>
        <v>13.83578</v>
      </c>
      <c r="E20" t="s">
        <v>103</v>
      </c>
      <c r="F20" t="str">
        <f>'CUADRO 3 NOM'!L27</f>
        <v>Juniperus sp</v>
      </c>
      <c r="G20" s="11">
        <f>'CUADRO 3 NOM'!T27</f>
        <v>1.8119629616622419</v>
      </c>
      <c r="H20" s="11">
        <v>0</v>
      </c>
      <c r="I20" s="11">
        <f t="shared" si="0"/>
        <v>1.8119629616622419</v>
      </c>
      <c r="J20" s="11"/>
      <c r="K20" s="11"/>
      <c r="L20" s="11"/>
      <c r="N20" s="11"/>
    </row>
    <row r="21" spans="2:15" x14ac:dyDescent="0.3">
      <c r="B21" t="str">
        <f t="shared" si="1"/>
        <v>1 (2018-2019)</v>
      </c>
      <c r="C21">
        <f>'CUADRO 3 NOM'!J29</f>
        <v>6</v>
      </c>
      <c r="D21">
        <f>'CUADRO 3 NOM'!K29</f>
        <v>13.83578</v>
      </c>
      <c r="E21" t="s">
        <v>103</v>
      </c>
      <c r="F21" t="str">
        <f>'CUADRO 3 NOM'!L29</f>
        <v>Quercus fulva</v>
      </c>
      <c r="G21" s="11">
        <f>'CUADRO 3 NOM'!T29</f>
        <v>4.0769166637400449</v>
      </c>
      <c r="H21" s="11">
        <v>0</v>
      </c>
      <c r="I21" s="11">
        <f t="shared" si="0"/>
        <v>4.0769166637400449</v>
      </c>
      <c r="J21" s="11"/>
      <c r="K21" s="11"/>
      <c r="L21" s="11"/>
      <c r="N21" s="11"/>
    </row>
    <row r="22" spans="2:15" x14ac:dyDescent="0.3">
      <c r="B22" t="str">
        <f t="shared" si="1"/>
        <v>1 (2018-2019)</v>
      </c>
      <c r="C22" s="50"/>
      <c r="D22" s="50">
        <f>D21</f>
        <v>13.83578</v>
      </c>
      <c r="E22" s="50"/>
      <c r="F22" s="50"/>
      <c r="G22" s="57">
        <f>SUM(G20:G21)</f>
        <v>5.8888796254022866</v>
      </c>
      <c r="H22" s="57">
        <v>0</v>
      </c>
      <c r="I22" s="57">
        <f t="shared" si="0"/>
        <v>5.8888796254022866</v>
      </c>
      <c r="J22" s="57"/>
      <c r="K22" s="57"/>
      <c r="L22" s="57"/>
      <c r="N22" s="11">
        <f>I22</f>
        <v>5.8888796254022866</v>
      </c>
      <c r="O22">
        <v>1</v>
      </c>
    </row>
    <row r="23" spans="2:15" x14ac:dyDescent="0.3">
      <c r="B23" t="str">
        <f t="shared" si="1"/>
        <v>1 (2018-2019)</v>
      </c>
      <c r="C23">
        <f>'CUADRO 3 NOM'!J31</f>
        <v>7</v>
      </c>
      <c r="D23">
        <f>'CUADRO 3 NOM'!K31</f>
        <v>64.494118</v>
      </c>
      <c r="E23" t="s">
        <v>103</v>
      </c>
      <c r="F23" t="str">
        <f>'CUADRO 3 NOM'!L31</f>
        <v>Juniperus sp</v>
      </c>
      <c r="G23" s="11">
        <f>'CUADRO 3 NOM'!T31</f>
        <v>15.022141984536606</v>
      </c>
      <c r="H23" s="11">
        <v>0</v>
      </c>
      <c r="I23" s="11">
        <f t="shared" si="0"/>
        <v>15.022141984536606</v>
      </c>
      <c r="J23" s="11"/>
      <c r="K23" s="11"/>
      <c r="L23" s="11"/>
      <c r="N23" s="11"/>
    </row>
    <row r="24" spans="2:15" x14ac:dyDescent="0.3">
      <c r="B24" t="str">
        <f t="shared" si="1"/>
        <v>1 (2018-2019)</v>
      </c>
      <c r="C24">
        <f>'CUADRO 3 NOM'!J32</f>
        <v>7</v>
      </c>
      <c r="D24">
        <f>'CUADRO 3 NOM'!K32</f>
        <v>64.494118</v>
      </c>
      <c r="E24" t="s">
        <v>103</v>
      </c>
      <c r="F24" t="str">
        <f>'CUADRO 3 NOM'!L32</f>
        <v>Otras Ojosas</v>
      </c>
      <c r="G24" s="11">
        <f>'CUADRO 3 NOM'!T32</f>
        <v>0.14077143110239557</v>
      </c>
      <c r="H24" s="11">
        <v>0</v>
      </c>
      <c r="I24" s="11">
        <f t="shared" si="0"/>
        <v>0.14077143110239557</v>
      </c>
      <c r="J24" s="11"/>
      <c r="K24" s="11"/>
      <c r="L24" s="11"/>
      <c r="N24" s="11"/>
    </row>
    <row r="25" spans="2:15" x14ac:dyDescent="0.3">
      <c r="B25" t="str">
        <f t="shared" si="1"/>
        <v>1 (2018-2019)</v>
      </c>
      <c r="C25">
        <f>'CUADRO 3 NOM'!J34</f>
        <v>7</v>
      </c>
      <c r="D25">
        <f>'CUADRO 3 NOM'!K34</f>
        <v>64.494118</v>
      </c>
      <c r="E25" t="s">
        <v>103</v>
      </c>
      <c r="F25" t="str">
        <f>'CUADRO 3 NOM'!L34</f>
        <v>Pinus engelmannii</v>
      </c>
      <c r="G25" s="11">
        <f>'CUADRO 3 NOM'!T34</f>
        <v>76.872532115362688</v>
      </c>
      <c r="H25" s="11">
        <v>0</v>
      </c>
      <c r="I25" s="11">
        <f t="shared" si="0"/>
        <v>76.872532115362688</v>
      </c>
      <c r="J25" s="11"/>
      <c r="K25" s="11"/>
      <c r="L25" s="11"/>
      <c r="N25" s="11"/>
    </row>
    <row r="26" spans="2:15" x14ac:dyDescent="0.3">
      <c r="B26" t="str">
        <f t="shared" si="1"/>
        <v>1 (2018-2019)</v>
      </c>
      <c r="C26">
        <f>'CUADRO 3 NOM'!J35</f>
        <v>7</v>
      </c>
      <c r="D26">
        <f>'CUADRO 3 NOM'!K35</f>
        <v>64.494118</v>
      </c>
      <c r="E26" t="s">
        <v>103</v>
      </c>
      <c r="F26" t="str">
        <f>'CUADRO 3 NOM'!L35</f>
        <v>Quercus rugosa</v>
      </c>
      <c r="G26" s="11">
        <f>'CUADRO 3 NOM'!T35</f>
        <v>33.285104150207168</v>
      </c>
      <c r="H26" s="11">
        <v>0</v>
      </c>
      <c r="I26" s="11">
        <f t="shared" si="0"/>
        <v>33.285104150207168</v>
      </c>
      <c r="J26" s="11"/>
      <c r="K26" s="11"/>
      <c r="L26" s="11"/>
      <c r="N26" s="11"/>
    </row>
    <row r="27" spans="2:15" x14ac:dyDescent="0.3">
      <c r="B27" t="str">
        <f t="shared" si="1"/>
        <v>1 (2018-2019)</v>
      </c>
      <c r="C27" s="50"/>
      <c r="D27" s="50">
        <f>D26</f>
        <v>64.494118</v>
      </c>
      <c r="E27" s="50"/>
      <c r="F27" s="50"/>
      <c r="G27" s="57">
        <f>SUM(G23:G26)</f>
        <v>125.32054968120886</v>
      </c>
      <c r="H27" s="57">
        <v>0</v>
      </c>
      <c r="I27" s="57">
        <f t="shared" si="0"/>
        <v>125.32054968120886</v>
      </c>
      <c r="J27" s="57"/>
      <c r="K27" s="57"/>
      <c r="L27" s="57"/>
      <c r="N27" s="11">
        <f t="shared" ref="N27:N48" si="2">I27</f>
        <v>125.32054968120886</v>
      </c>
      <c r="O27">
        <v>1</v>
      </c>
    </row>
    <row r="28" spans="2:15" x14ac:dyDescent="0.3">
      <c r="B28" t="str">
        <f t="shared" si="1"/>
        <v>1 (2018-2019)</v>
      </c>
      <c r="C28">
        <f>'CUADRO 3 NOM'!J37</f>
        <v>8</v>
      </c>
      <c r="D28">
        <f>'CUADRO 3 NOM'!K37</f>
        <v>12.48461</v>
      </c>
      <c r="E28" t="s">
        <v>103</v>
      </c>
      <c r="F28" t="str">
        <f>'CUADRO 3 NOM'!L37</f>
        <v>Juniperus sp</v>
      </c>
      <c r="G28" s="11">
        <f>'CUADRO 3 NOM'!T37</f>
        <v>1.2721260766562812</v>
      </c>
      <c r="H28" s="11">
        <v>0</v>
      </c>
      <c r="I28" s="11">
        <f t="shared" si="0"/>
        <v>1.2721260766562812</v>
      </c>
      <c r="J28" s="11"/>
      <c r="K28" s="11"/>
      <c r="L28" s="11"/>
      <c r="N28" s="11"/>
    </row>
    <row r="29" spans="2:15" x14ac:dyDescent="0.3">
      <c r="B29" t="str">
        <f t="shared" si="1"/>
        <v>1 (2018-2019)</v>
      </c>
      <c r="C29">
        <f>'CUADRO 3 NOM'!J40</f>
        <v>8</v>
      </c>
      <c r="D29">
        <f>'CUADRO 3 NOM'!K40</f>
        <v>12.48461</v>
      </c>
      <c r="E29" t="s">
        <v>103</v>
      </c>
      <c r="F29" t="str">
        <f>'CUADRO 3 NOM'!L40</f>
        <v>Quercus rugosa</v>
      </c>
      <c r="G29" s="11">
        <f>'CUADRO 3 NOM'!T40</f>
        <v>3.5063773006383063</v>
      </c>
      <c r="H29" s="11">
        <v>0</v>
      </c>
      <c r="I29" s="11">
        <f t="shared" si="0"/>
        <v>3.5063773006383063</v>
      </c>
      <c r="J29" s="11"/>
      <c r="K29" s="11"/>
      <c r="L29" s="11"/>
      <c r="N29" s="11"/>
    </row>
    <row r="30" spans="2:15" x14ac:dyDescent="0.3">
      <c r="B30" t="str">
        <f t="shared" si="1"/>
        <v>1 (2018-2019)</v>
      </c>
      <c r="C30" s="50"/>
      <c r="D30" s="50">
        <f>D29</f>
        <v>12.48461</v>
      </c>
      <c r="E30" s="50"/>
      <c r="F30" s="50"/>
      <c r="G30" s="57">
        <f>SUM(G28:G29)</f>
        <v>4.7785033772945873</v>
      </c>
      <c r="H30" s="57">
        <v>0</v>
      </c>
      <c r="I30" s="57">
        <f t="shared" si="0"/>
        <v>4.7785033772945873</v>
      </c>
      <c r="J30" s="57"/>
      <c r="K30" s="57"/>
      <c r="L30" s="57"/>
      <c r="N30" s="11">
        <f t="shared" si="2"/>
        <v>4.7785033772945873</v>
      </c>
      <c r="O30">
        <v>1</v>
      </c>
    </row>
    <row r="31" spans="2:15" x14ac:dyDescent="0.3">
      <c r="B31" t="str">
        <f t="shared" si="1"/>
        <v>1 (2018-2019)</v>
      </c>
      <c r="C31">
        <f>'CUADRO 3 NOM'!J42</f>
        <v>9</v>
      </c>
      <c r="D31">
        <f>'CUADRO 3 NOM'!K42</f>
        <v>36.496307000000002</v>
      </c>
      <c r="E31" t="s">
        <v>103</v>
      </c>
      <c r="F31" t="str">
        <f>'CUADRO 3 NOM'!L42</f>
        <v>Juniperus sp</v>
      </c>
      <c r="G31" s="11">
        <f>'CUADRO 3 NOM'!T42</f>
        <v>3.6192352105840548</v>
      </c>
      <c r="H31" s="11">
        <v>0</v>
      </c>
      <c r="I31" s="11">
        <f t="shared" si="0"/>
        <v>3.6192352105840548</v>
      </c>
      <c r="J31" s="11"/>
      <c r="K31" s="11"/>
      <c r="L31" s="11"/>
      <c r="N31" s="11"/>
    </row>
    <row r="32" spans="2:15" x14ac:dyDescent="0.3">
      <c r="B32" t="str">
        <f t="shared" si="1"/>
        <v>1 (2018-2019)</v>
      </c>
      <c r="C32">
        <f>'CUADRO 3 NOM'!J44</f>
        <v>9</v>
      </c>
      <c r="D32">
        <f>'CUADRO 3 NOM'!K44</f>
        <v>36.496307000000002</v>
      </c>
      <c r="E32" t="s">
        <v>103</v>
      </c>
      <c r="F32" t="str">
        <f>'CUADRO 3 NOM'!L44</f>
        <v>Pinus engelmannii</v>
      </c>
      <c r="G32" s="11">
        <f>'CUADRO 3 NOM'!T44</f>
        <v>29.712414548454564</v>
      </c>
      <c r="H32" s="11">
        <v>0</v>
      </c>
      <c r="I32" s="11">
        <f t="shared" si="0"/>
        <v>29.712414548454564</v>
      </c>
      <c r="J32" s="11"/>
      <c r="K32" s="11"/>
      <c r="L32" s="11"/>
      <c r="N32" s="11"/>
    </row>
    <row r="33" spans="2:15" x14ac:dyDescent="0.3">
      <c r="B33" t="str">
        <f t="shared" si="1"/>
        <v>1 (2018-2019)</v>
      </c>
      <c r="C33">
        <f>'CUADRO 3 NOM'!J45</f>
        <v>9</v>
      </c>
      <c r="D33">
        <f>'CUADRO 3 NOM'!K45</f>
        <v>36.496307000000002</v>
      </c>
      <c r="E33" t="s">
        <v>103</v>
      </c>
      <c r="F33" t="str">
        <f>'CUADRO 3 NOM'!L45</f>
        <v>Quercus rugosa</v>
      </c>
      <c r="G33" s="11">
        <f>'CUADRO 3 NOM'!T45</f>
        <v>25.461466218602546</v>
      </c>
      <c r="H33" s="11">
        <v>0</v>
      </c>
      <c r="I33" s="11">
        <f t="shared" si="0"/>
        <v>25.461466218602546</v>
      </c>
      <c r="J33" s="11"/>
      <c r="K33" s="11"/>
      <c r="L33" s="11"/>
      <c r="N33" s="11"/>
    </row>
    <row r="34" spans="2:15" x14ac:dyDescent="0.3">
      <c r="B34" t="str">
        <f t="shared" si="1"/>
        <v>1 (2018-2019)</v>
      </c>
      <c r="C34" s="50"/>
      <c r="D34" s="50">
        <f>D33</f>
        <v>36.496307000000002</v>
      </c>
      <c r="E34" s="50"/>
      <c r="F34" s="50"/>
      <c r="G34" s="57">
        <f>SUM(G31:G33)</f>
        <v>58.793115977641165</v>
      </c>
      <c r="H34" s="57">
        <v>0</v>
      </c>
      <c r="I34" s="57">
        <f t="shared" si="0"/>
        <v>58.793115977641165</v>
      </c>
      <c r="J34" s="57"/>
      <c r="K34" s="57"/>
      <c r="L34" s="57"/>
      <c r="N34" s="11">
        <f t="shared" si="2"/>
        <v>58.793115977641165</v>
      </c>
      <c r="O34">
        <v>1</v>
      </c>
    </row>
    <row r="35" spans="2:15" x14ac:dyDescent="0.3">
      <c r="B35" t="str">
        <f t="shared" si="1"/>
        <v>1 (2018-2019)</v>
      </c>
      <c r="C35">
        <f>'CUADRO 3 NOM'!J47</f>
        <v>11</v>
      </c>
      <c r="D35">
        <f>'CUADRO 3 NOM'!K47</f>
        <v>30.324998999999998</v>
      </c>
      <c r="E35" t="s">
        <v>103</v>
      </c>
      <c r="F35" t="str">
        <f>'CUADRO 3 NOM'!L47</f>
        <v>Juniperus sp</v>
      </c>
      <c r="G35" s="11">
        <f>'CUADRO 3 NOM'!T47</f>
        <v>1.9369264075479773</v>
      </c>
      <c r="H35" s="11">
        <v>0</v>
      </c>
      <c r="I35" s="11">
        <f t="shared" si="0"/>
        <v>1.9369264075479773</v>
      </c>
      <c r="J35" s="11"/>
      <c r="K35" s="11"/>
      <c r="L35" s="11"/>
      <c r="N35" s="11"/>
    </row>
    <row r="36" spans="2:15" x14ac:dyDescent="0.3">
      <c r="B36" t="str">
        <f t="shared" si="1"/>
        <v>1 (2018-2019)</v>
      </c>
      <c r="C36">
        <f>'CUADRO 3 NOM'!J49</f>
        <v>11</v>
      </c>
      <c r="D36">
        <f>'CUADRO 3 NOM'!K49</f>
        <v>30.324998999999998</v>
      </c>
      <c r="E36" t="s">
        <v>103</v>
      </c>
      <c r="F36" t="str">
        <f>'CUADRO 3 NOM'!L49</f>
        <v>Pinus engelmannii</v>
      </c>
      <c r="G36" s="11">
        <f>'CUADRO 3 NOM'!T49</f>
        <v>30.68993141781327</v>
      </c>
      <c r="H36" s="11">
        <v>0</v>
      </c>
      <c r="I36" s="11">
        <f t="shared" si="0"/>
        <v>30.68993141781327</v>
      </c>
      <c r="J36" s="11"/>
      <c r="K36" s="11"/>
      <c r="L36" s="11"/>
      <c r="N36" s="11"/>
    </row>
    <row r="37" spans="2:15" x14ac:dyDescent="0.3">
      <c r="B37" t="str">
        <f t="shared" si="1"/>
        <v>1 (2018-2019)</v>
      </c>
      <c r="C37">
        <f>'CUADRO 3 NOM'!J51</f>
        <v>11</v>
      </c>
      <c r="D37">
        <f>'CUADRO 3 NOM'!K51</f>
        <v>30.324998999999998</v>
      </c>
      <c r="E37" t="s">
        <v>103</v>
      </c>
      <c r="F37" t="str">
        <f>'CUADRO 3 NOM'!L51</f>
        <v>Quercus fulva</v>
      </c>
      <c r="G37" s="11">
        <f>'CUADRO 3 NOM'!T51</f>
        <v>6.5877809288716032</v>
      </c>
      <c r="H37" s="11">
        <v>0</v>
      </c>
      <c r="I37" s="11">
        <f t="shared" si="0"/>
        <v>6.5877809288716032</v>
      </c>
      <c r="J37" s="11"/>
      <c r="K37" s="11"/>
      <c r="L37" s="11"/>
      <c r="N37" s="11"/>
    </row>
    <row r="38" spans="2:15" x14ac:dyDescent="0.3">
      <c r="B38" t="str">
        <f t="shared" si="1"/>
        <v>1 (2018-2019)</v>
      </c>
      <c r="C38">
        <f>'CUADRO 3 NOM'!J52</f>
        <v>11</v>
      </c>
      <c r="D38">
        <f>'CUADRO 3 NOM'!K52</f>
        <v>30.324998999999998</v>
      </c>
      <c r="E38" t="s">
        <v>103</v>
      </c>
      <c r="F38" t="str">
        <f>'CUADRO 3 NOM'!L52</f>
        <v>Quercus rugosa</v>
      </c>
      <c r="G38" s="11">
        <f>'CUADRO 3 NOM'!T52</f>
        <v>9.6034930828724363</v>
      </c>
      <c r="H38" s="11">
        <v>0</v>
      </c>
      <c r="I38" s="11">
        <f t="shared" si="0"/>
        <v>9.6034930828724363</v>
      </c>
      <c r="J38" s="11"/>
      <c r="K38" s="11"/>
      <c r="L38" s="11"/>
      <c r="N38" s="11"/>
    </row>
    <row r="39" spans="2:15" x14ac:dyDescent="0.3">
      <c r="B39" t="str">
        <f t="shared" si="1"/>
        <v>1 (2018-2019)</v>
      </c>
      <c r="C39" s="50"/>
      <c r="D39" s="50">
        <f>D38</f>
        <v>30.324998999999998</v>
      </c>
      <c r="E39" s="50"/>
      <c r="F39" s="50"/>
      <c r="G39" s="57">
        <f>SUM(G35:G38)</f>
        <v>48.818131837105284</v>
      </c>
      <c r="H39" s="57">
        <v>0</v>
      </c>
      <c r="I39" s="57">
        <f t="shared" si="0"/>
        <v>48.818131837105284</v>
      </c>
      <c r="J39" s="57"/>
      <c r="K39" s="57"/>
      <c r="L39" s="57"/>
      <c r="N39" s="11">
        <f t="shared" si="2"/>
        <v>48.818131837105284</v>
      </c>
      <c r="O39">
        <v>1</v>
      </c>
    </row>
    <row r="40" spans="2:15" x14ac:dyDescent="0.3">
      <c r="B40" t="str">
        <f t="shared" si="1"/>
        <v>1 (2018-2019)</v>
      </c>
      <c r="C40">
        <f>'CUADRO 3 NOM'!J54</f>
        <v>13</v>
      </c>
      <c r="D40">
        <f>'CUADRO 3 NOM'!K54</f>
        <v>30.395551999999999</v>
      </c>
      <c r="E40" t="s">
        <v>103</v>
      </c>
      <c r="F40" t="str">
        <f>'CUADRO 3 NOM'!L54</f>
        <v>Juniperus sp</v>
      </c>
      <c r="G40" s="11">
        <f>'CUADRO 3 NOM'!T54</f>
        <v>6.6784119890044682</v>
      </c>
      <c r="H40" s="11">
        <v>0</v>
      </c>
      <c r="I40" s="11">
        <f t="shared" si="0"/>
        <v>6.6784119890044682</v>
      </c>
      <c r="J40" s="11"/>
      <c r="K40" s="11"/>
      <c r="L40" s="11"/>
      <c r="N40" s="11"/>
    </row>
    <row r="41" spans="2:15" x14ac:dyDescent="0.3">
      <c r="B41" t="str">
        <f t="shared" si="1"/>
        <v>1 (2018-2019)</v>
      </c>
      <c r="C41">
        <f>'CUADRO 3 NOM'!J58</f>
        <v>13</v>
      </c>
      <c r="D41">
        <f>'CUADRO 3 NOM'!K58</f>
        <v>30.395551999999999</v>
      </c>
      <c r="E41" t="s">
        <v>103</v>
      </c>
      <c r="F41" t="str">
        <f>'CUADRO 3 NOM'!L58</f>
        <v>Quercus rugosa</v>
      </c>
      <c r="G41" s="11">
        <f>'CUADRO 3 NOM'!T58</f>
        <v>14.098525983739606</v>
      </c>
      <c r="H41" s="11">
        <v>0</v>
      </c>
      <c r="I41" s="11">
        <f t="shared" si="0"/>
        <v>14.098525983739606</v>
      </c>
      <c r="J41" s="11"/>
      <c r="K41" s="11"/>
      <c r="L41" s="11"/>
      <c r="N41" s="11"/>
    </row>
    <row r="42" spans="2:15" x14ac:dyDescent="0.3">
      <c r="B42" t="str">
        <f t="shared" si="1"/>
        <v>1 (2018-2019)</v>
      </c>
      <c r="C42" s="50"/>
      <c r="D42" s="50">
        <f>D41</f>
        <v>30.395551999999999</v>
      </c>
      <c r="E42" s="50"/>
      <c r="F42" s="50"/>
      <c r="G42" s="57">
        <f>SUM(G40:G41)</f>
        <v>20.776937972744072</v>
      </c>
      <c r="H42" s="57">
        <v>0</v>
      </c>
      <c r="I42" s="57">
        <f t="shared" si="0"/>
        <v>20.776937972744072</v>
      </c>
      <c r="J42" s="57"/>
      <c r="K42" s="57"/>
      <c r="L42" s="57"/>
      <c r="N42" s="11">
        <f t="shared" si="2"/>
        <v>20.776937972744072</v>
      </c>
      <c r="O42">
        <v>1</v>
      </c>
    </row>
    <row r="43" spans="2:15" x14ac:dyDescent="0.3">
      <c r="B43" t="str">
        <f t="shared" si="1"/>
        <v>1 (2018-2019)</v>
      </c>
      <c r="C43">
        <f>'CUADRO 3 NOM'!J60</f>
        <v>14</v>
      </c>
      <c r="D43">
        <f>'CUADRO 3 NOM'!K60</f>
        <v>17.757763000000001</v>
      </c>
      <c r="E43" t="s">
        <v>103</v>
      </c>
      <c r="F43" t="str">
        <f>'CUADRO 3 NOM'!L60</f>
        <v>Juniperus sp</v>
      </c>
      <c r="G43" s="11">
        <f>'CUADRO 3 NOM'!T60</f>
        <v>0.77519804540537129</v>
      </c>
      <c r="H43" s="11">
        <v>0</v>
      </c>
      <c r="I43" s="11">
        <f t="shared" si="0"/>
        <v>0.77519804540537129</v>
      </c>
      <c r="J43" s="11"/>
      <c r="K43" s="11"/>
      <c r="L43" s="11"/>
      <c r="N43" s="11"/>
    </row>
    <row r="44" spans="2:15" x14ac:dyDescent="0.3">
      <c r="B44" t="str">
        <f t="shared" si="1"/>
        <v>1 (2018-2019)</v>
      </c>
      <c r="C44">
        <f>'CUADRO 3 NOM'!J63</f>
        <v>14</v>
      </c>
      <c r="D44">
        <f>'CUADRO 3 NOM'!K63</f>
        <v>17.757763000000001</v>
      </c>
      <c r="E44" t="s">
        <v>103</v>
      </c>
      <c r="F44" t="str">
        <f>'CUADRO 3 NOM'!L63</f>
        <v>Quercus rugosa</v>
      </c>
      <c r="G44" s="11">
        <f>'CUADRO 3 NOM'!T63</f>
        <v>39.931031126411334</v>
      </c>
      <c r="H44" s="11">
        <v>0</v>
      </c>
      <c r="I44" s="11">
        <f t="shared" si="0"/>
        <v>39.931031126411334</v>
      </c>
      <c r="J44" s="11"/>
      <c r="K44" s="11"/>
      <c r="L44" s="11"/>
      <c r="N44" s="11"/>
    </row>
    <row r="45" spans="2:15" x14ac:dyDescent="0.3">
      <c r="B45" t="str">
        <f t="shared" si="1"/>
        <v>1 (2018-2019)</v>
      </c>
      <c r="C45" s="50"/>
      <c r="D45" s="50">
        <f>D44</f>
        <v>17.757763000000001</v>
      </c>
      <c r="E45" s="50"/>
      <c r="F45" s="50"/>
      <c r="G45" s="57">
        <f>SUM(G43:G44)</f>
        <v>40.706229171816702</v>
      </c>
      <c r="H45" s="57">
        <v>0</v>
      </c>
      <c r="I45" s="57">
        <f t="shared" si="0"/>
        <v>40.706229171816702</v>
      </c>
      <c r="J45" s="57"/>
      <c r="K45" s="57"/>
      <c r="L45" s="57"/>
      <c r="N45" s="11">
        <f t="shared" si="2"/>
        <v>40.706229171816702</v>
      </c>
      <c r="O45">
        <v>1</v>
      </c>
    </row>
    <row r="46" spans="2:15" x14ac:dyDescent="0.3">
      <c r="B46" t="str">
        <f t="shared" si="1"/>
        <v>1 (2018-2019)</v>
      </c>
      <c r="C46">
        <f>'CUADRO 3 NOM'!J65</f>
        <v>15</v>
      </c>
      <c r="D46">
        <f>'CUADRO 3 NOM'!K65</f>
        <v>34.100935999999997</v>
      </c>
      <c r="E46" t="s">
        <v>103</v>
      </c>
      <c r="F46" t="str">
        <f>'CUADRO 3 NOM'!L65</f>
        <v>Juniperus sp</v>
      </c>
      <c r="G46" s="11">
        <f>'CUADRO 3 NOM'!T65</f>
        <v>0.49621450880747492</v>
      </c>
      <c r="H46" s="11">
        <v>0</v>
      </c>
      <c r="I46" s="11">
        <f t="shared" si="0"/>
        <v>0.49621450880747492</v>
      </c>
      <c r="J46" s="11"/>
      <c r="K46" s="11"/>
      <c r="L46" s="11"/>
      <c r="N46" s="11"/>
    </row>
    <row r="47" spans="2:15" x14ac:dyDescent="0.3">
      <c r="B47" t="str">
        <f t="shared" si="1"/>
        <v>1 (2018-2019)</v>
      </c>
      <c r="C47">
        <f>'CUADRO 3 NOM'!J68</f>
        <v>15</v>
      </c>
      <c r="D47">
        <f>'CUADRO 3 NOM'!K68</f>
        <v>34.100935999999997</v>
      </c>
      <c r="E47" t="s">
        <v>103</v>
      </c>
      <c r="F47" t="str">
        <f>'CUADRO 3 NOM'!L68</f>
        <v>Quercus rugosa</v>
      </c>
      <c r="G47" s="11">
        <f>'CUADRO 3 NOM'!T68</f>
        <v>40.477535533443742</v>
      </c>
      <c r="H47" s="11">
        <v>0</v>
      </c>
      <c r="I47" s="11">
        <f t="shared" si="0"/>
        <v>40.477535533443742</v>
      </c>
      <c r="J47" s="11"/>
      <c r="K47" s="11"/>
      <c r="L47" s="11"/>
      <c r="N47" s="11"/>
    </row>
    <row r="48" spans="2:15" x14ac:dyDescent="0.3">
      <c r="B48" t="str">
        <f t="shared" si="1"/>
        <v>1 (2018-2019)</v>
      </c>
      <c r="C48" s="50"/>
      <c r="D48" s="50">
        <f>D47</f>
        <v>34.100935999999997</v>
      </c>
      <c r="E48" s="50"/>
      <c r="F48" s="50"/>
      <c r="G48" s="57">
        <f>SUM(G46:G47)</f>
        <v>40.973750042251218</v>
      </c>
      <c r="H48" s="57">
        <v>0</v>
      </c>
      <c r="I48" s="57">
        <f t="shared" si="0"/>
        <v>40.973750042251218</v>
      </c>
      <c r="J48" s="57"/>
      <c r="K48" s="57"/>
      <c r="L48" s="57"/>
      <c r="N48" s="11">
        <f t="shared" si="2"/>
        <v>40.973750042251218</v>
      </c>
      <c r="O48">
        <v>1</v>
      </c>
    </row>
    <row r="49" spans="2:15" x14ac:dyDescent="0.3">
      <c r="B49" t="str">
        <f t="shared" si="1"/>
        <v>1 (2018-2019)</v>
      </c>
      <c r="C49">
        <f>'CUADRO 3 NOM'!J70</f>
        <v>16</v>
      </c>
      <c r="D49">
        <f>'CUADRO 3 NOM'!K70</f>
        <v>28.304417000000001</v>
      </c>
      <c r="E49" t="s">
        <v>103</v>
      </c>
      <c r="F49" t="str">
        <f>'CUADRO 3 NOM'!L70</f>
        <v>Juniperus sp</v>
      </c>
      <c r="G49" s="11">
        <f>'CUADRO 3 NOM'!T70</f>
        <v>4.4033659079790164</v>
      </c>
      <c r="H49" s="11">
        <v>0</v>
      </c>
      <c r="I49" s="11">
        <f t="shared" si="0"/>
        <v>4.4033659079790164</v>
      </c>
      <c r="J49" s="11"/>
      <c r="K49" s="11"/>
      <c r="L49" s="11"/>
      <c r="N49" s="11"/>
    </row>
    <row r="50" spans="2:15" x14ac:dyDescent="0.3">
      <c r="B50" t="str">
        <f t="shared" si="1"/>
        <v>1 (2018-2019)</v>
      </c>
      <c r="C50">
        <f>'CUADRO 3 NOM'!J71</f>
        <v>16</v>
      </c>
      <c r="D50">
        <f>'CUADRO 3 NOM'!K71</f>
        <v>28.304417000000001</v>
      </c>
      <c r="E50" t="s">
        <v>103</v>
      </c>
      <c r="F50" t="str">
        <f>'CUADRO 3 NOM'!L71</f>
        <v>Otras Ojosas</v>
      </c>
      <c r="G50" s="11">
        <f>'CUADRO 3 NOM'!T71</f>
        <v>0.23167538826616177</v>
      </c>
      <c r="H50" s="11">
        <v>0</v>
      </c>
      <c r="I50" s="11">
        <f t="shared" ref="I50:I104" si="3">G50+H50</f>
        <v>0.23167538826616177</v>
      </c>
      <c r="J50" s="11"/>
      <c r="K50" s="11"/>
      <c r="L50" s="11"/>
      <c r="N50" s="11"/>
    </row>
    <row r="51" spans="2:15" x14ac:dyDescent="0.3">
      <c r="B51" t="str">
        <f t="shared" si="1"/>
        <v>1 (2018-2019)</v>
      </c>
      <c r="C51">
        <f>'CUADRO 3 NOM'!J74</f>
        <v>16</v>
      </c>
      <c r="D51">
        <f>'CUADRO 3 NOM'!K74</f>
        <v>28.304417000000001</v>
      </c>
      <c r="E51" t="s">
        <v>103</v>
      </c>
      <c r="F51" t="str">
        <f>'CUADRO 3 NOM'!L74</f>
        <v>Quercus fulva</v>
      </c>
      <c r="G51" s="11">
        <f>'CUADRO 3 NOM'!T74</f>
        <v>1.7761779767072396</v>
      </c>
      <c r="H51" s="11">
        <v>0</v>
      </c>
      <c r="I51" s="11">
        <f t="shared" si="3"/>
        <v>1.7761779767072396</v>
      </c>
      <c r="J51" s="11"/>
      <c r="K51" s="11"/>
      <c r="L51" s="11"/>
      <c r="N51" s="11"/>
    </row>
    <row r="52" spans="2:15" x14ac:dyDescent="0.3">
      <c r="B52" t="str">
        <f t="shared" si="1"/>
        <v>1 (2018-2019)</v>
      </c>
      <c r="C52">
        <f>'CUADRO 3 NOM'!J75</f>
        <v>16</v>
      </c>
      <c r="D52">
        <f>'CUADRO 3 NOM'!K75</f>
        <v>28.304417000000001</v>
      </c>
      <c r="E52" t="s">
        <v>103</v>
      </c>
      <c r="F52" t="str">
        <f>'CUADRO 3 NOM'!L75</f>
        <v>Quercus rugosa</v>
      </c>
      <c r="G52" s="11">
        <f>'CUADRO 3 NOM'!T75</f>
        <v>39.592608091134636</v>
      </c>
      <c r="H52" s="11">
        <v>0</v>
      </c>
      <c r="I52" s="11">
        <f t="shared" si="3"/>
        <v>39.592608091134636</v>
      </c>
      <c r="J52" s="11"/>
      <c r="K52" s="11"/>
      <c r="L52" s="11"/>
      <c r="N52" s="11"/>
    </row>
    <row r="53" spans="2:15" x14ac:dyDescent="0.3">
      <c r="B53" t="str">
        <f t="shared" si="1"/>
        <v>1 (2018-2019)</v>
      </c>
      <c r="C53" s="50"/>
      <c r="D53" s="50">
        <f>D52</f>
        <v>28.304417000000001</v>
      </c>
      <c r="E53" s="50"/>
      <c r="F53" s="50"/>
      <c r="G53" s="57">
        <f>SUM(G49:G52)</f>
        <v>46.003827364087051</v>
      </c>
      <c r="H53" s="57">
        <v>0</v>
      </c>
      <c r="I53" s="57">
        <f t="shared" si="3"/>
        <v>46.003827364087051</v>
      </c>
      <c r="J53" s="57"/>
      <c r="K53" s="57"/>
      <c r="L53" s="57"/>
      <c r="N53" s="11">
        <f t="shared" ref="N53:N103" si="4">I53</f>
        <v>46.003827364087051</v>
      </c>
      <c r="O53">
        <v>1</v>
      </c>
    </row>
    <row r="54" spans="2:15" x14ac:dyDescent="0.3">
      <c r="B54" t="str">
        <f t="shared" si="1"/>
        <v>1 (2018-2019)</v>
      </c>
      <c r="C54">
        <f>'CUADRO 3 NOM'!J77</f>
        <v>17</v>
      </c>
      <c r="D54">
        <f>'CUADRO 3 NOM'!K77</f>
        <v>32.580435000000001</v>
      </c>
      <c r="E54" t="s">
        <v>103</v>
      </c>
      <c r="F54" t="str">
        <f>'CUADRO 3 NOM'!L77</f>
        <v>Juniperus sp</v>
      </c>
      <c r="G54" s="11">
        <f>'CUADRO 3 NOM'!T77</f>
        <v>3.1420175752808941</v>
      </c>
      <c r="H54" s="11">
        <v>0</v>
      </c>
      <c r="I54" s="11">
        <f t="shared" si="3"/>
        <v>3.1420175752808941</v>
      </c>
      <c r="J54" s="11"/>
      <c r="K54" s="11"/>
      <c r="L54" s="11"/>
      <c r="N54" s="11"/>
    </row>
    <row r="55" spans="2:15" x14ac:dyDescent="0.3">
      <c r="B55" t="str">
        <f t="shared" si="1"/>
        <v>1 (2018-2019)</v>
      </c>
      <c r="C55">
        <f>'CUADRO 3 NOM'!J80</f>
        <v>17</v>
      </c>
      <c r="D55">
        <f>'CUADRO 3 NOM'!K80</f>
        <v>32.580435000000001</v>
      </c>
      <c r="E55" t="s">
        <v>103</v>
      </c>
      <c r="F55" t="str">
        <f>'CUADRO 3 NOM'!L80</f>
        <v>Quercus rugosa</v>
      </c>
      <c r="G55" s="11">
        <f>'CUADRO 3 NOM'!T80</f>
        <v>30.079675293572553</v>
      </c>
      <c r="H55" s="11">
        <v>0</v>
      </c>
      <c r="I55" s="11">
        <f t="shared" si="3"/>
        <v>30.079675293572553</v>
      </c>
      <c r="J55" s="11"/>
      <c r="K55" s="11"/>
      <c r="L55" s="11"/>
      <c r="N55" s="11"/>
    </row>
    <row r="56" spans="2:15" x14ac:dyDescent="0.3">
      <c r="B56" t="str">
        <f t="shared" si="1"/>
        <v>1 (2018-2019)</v>
      </c>
      <c r="C56" s="50"/>
      <c r="D56" s="50">
        <f>D55</f>
        <v>32.580435000000001</v>
      </c>
      <c r="E56" s="50"/>
      <c r="F56" s="50"/>
      <c r="G56" s="57">
        <f>SUM(G54:G55)</f>
        <v>33.221692868853445</v>
      </c>
      <c r="H56" s="57">
        <v>0</v>
      </c>
      <c r="I56" s="57">
        <f t="shared" si="3"/>
        <v>33.221692868853445</v>
      </c>
      <c r="J56" s="57"/>
      <c r="K56" s="57"/>
      <c r="L56" s="57"/>
      <c r="N56" s="11">
        <f t="shared" si="4"/>
        <v>33.221692868853445</v>
      </c>
      <c r="O56">
        <v>1</v>
      </c>
    </row>
    <row r="57" spans="2:15" x14ac:dyDescent="0.3">
      <c r="B57" t="str">
        <f t="shared" si="1"/>
        <v>1 (2018-2019)</v>
      </c>
      <c r="C57">
        <f>'CUADRO 3 NOM'!J82</f>
        <v>18</v>
      </c>
      <c r="D57">
        <f>'CUADRO 3 NOM'!K82</f>
        <v>13.039294</v>
      </c>
      <c r="E57" t="s">
        <v>103</v>
      </c>
      <c r="F57" t="str">
        <f>'CUADRO 3 NOM'!L82</f>
        <v>Juniperus sp</v>
      </c>
      <c r="G57" s="11">
        <f>'CUADRO 3 NOM'!T82</f>
        <v>0.42691336835047805</v>
      </c>
      <c r="H57" s="11">
        <v>0</v>
      </c>
      <c r="I57" s="11">
        <f t="shared" si="3"/>
        <v>0.42691336835047805</v>
      </c>
      <c r="J57" s="11"/>
      <c r="K57" s="11"/>
      <c r="L57" s="11"/>
      <c r="N57" s="11"/>
    </row>
    <row r="58" spans="2:15" x14ac:dyDescent="0.3">
      <c r="B58" t="str">
        <f t="shared" si="1"/>
        <v>1 (2018-2019)</v>
      </c>
      <c r="C58">
        <f>'CUADRO 3 NOM'!J84</f>
        <v>18</v>
      </c>
      <c r="D58">
        <f>'CUADRO 3 NOM'!K84</f>
        <v>13.039294</v>
      </c>
      <c r="E58" t="s">
        <v>103</v>
      </c>
      <c r="F58" t="str">
        <f>'CUADRO 3 NOM'!L84</f>
        <v>Pinus engelmannii</v>
      </c>
      <c r="G58" s="11">
        <f>'CUADRO 3 NOM'!T84</f>
        <v>36.109408227911814</v>
      </c>
      <c r="H58" s="11">
        <v>0</v>
      </c>
      <c r="I58" s="11">
        <f t="shared" si="3"/>
        <v>36.109408227911814</v>
      </c>
      <c r="J58" s="11"/>
      <c r="K58" s="11"/>
      <c r="L58" s="11"/>
      <c r="N58" s="11"/>
    </row>
    <row r="59" spans="2:15" x14ac:dyDescent="0.3">
      <c r="B59" t="str">
        <f t="shared" si="1"/>
        <v>1 (2018-2019)</v>
      </c>
      <c r="C59">
        <f>'CUADRO 3 NOM'!J85</f>
        <v>18</v>
      </c>
      <c r="D59">
        <f>'CUADRO 3 NOM'!K85</f>
        <v>13.039294</v>
      </c>
      <c r="E59" t="s">
        <v>103</v>
      </c>
      <c r="F59" t="str">
        <f>'CUADRO 3 NOM'!L85</f>
        <v>Quercus rugosa</v>
      </c>
      <c r="G59" s="11">
        <f>'CUADRO 3 NOM'!T85</f>
        <v>19.378462127229739</v>
      </c>
      <c r="H59" s="11">
        <v>0</v>
      </c>
      <c r="I59" s="11">
        <f t="shared" si="3"/>
        <v>19.378462127229739</v>
      </c>
      <c r="J59" s="11"/>
      <c r="K59" s="11"/>
      <c r="L59" s="11"/>
      <c r="N59" s="11"/>
    </row>
    <row r="60" spans="2:15" x14ac:dyDescent="0.3">
      <c r="B60" t="str">
        <f t="shared" si="1"/>
        <v>1 (2018-2019)</v>
      </c>
      <c r="C60" s="50"/>
      <c r="D60" s="50">
        <f>D59</f>
        <v>13.039294</v>
      </c>
      <c r="E60" s="50"/>
      <c r="F60" s="50"/>
      <c r="G60" s="57">
        <f>SUM(G57:G59)</f>
        <v>55.914783723492029</v>
      </c>
      <c r="H60" s="57">
        <v>0</v>
      </c>
      <c r="I60" s="57">
        <f t="shared" si="3"/>
        <v>55.914783723492029</v>
      </c>
      <c r="J60" s="57"/>
      <c r="K60" s="57"/>
      <c r="L60" s="57"/>
      <c r="N60" s="11">
        <f t="shared" si="4"/>
        <v>55.914783723492029</v>
      </c>
      <c r="O60">
        <v>1</v>
      </c>
    </row>
    <row r="61" spans="2:15" x14ac:dyDescent="0.3">
      <c r="B61" t="str">
        <f t="shared" si="1"/>
        <v>1 (2018-2019)</v>
      </c>
      <c r="C61">
        <f>'CUADRO 3 NOM'!J87</f>
        <v>19</v>
      </c>
      <c r="D61">
        <f>'CUADRO 3 NOM'!K87</f>
        <v>19.955242999999999</v>
      </c>
      <c r="E61" t="s">
        <v>103</v>
      </c>
      <c r="F61" t="str">
        <f>'CUADRO 3 NOM'!L87</f>
        <v>Juniperus sp</v>
      </c>
      <c r="G61" s="11">
        <f>'CUADRO 3 NOM'!T87</f>
        <v>1.1977995135217858</v>
      </c>
      <c r="H61" s="11">
        <v>0</v>
      </c>
      <c r="I61" s="11">
        <f t="shared" si="3"/>
        <v>1.1977995135217858</v>
      </c>
      <c r="J61" s="11"/>
      <c r="K61" s="11"/>
      <c r="L61" s="11"/>
      <c r="N61" s="11"/>
    </row>
    <row r="62" spans="2:15" x14ac:dyDescent="0.3">
      <c r="B62" t="str">
        <f t="shared" si="1"/>
        <v>1 (2018-2019)</v>
      </c>
      <c r="C62">
        <f>'CUADRO 3 NOM'!J90</f>
        <v>19</v>
      </c>
      <c r="D62">
        <f>'CUADRO 3 NOM'!K90</f>
        <v>19.955242999999999</v>
      </c>
      <c r="E62" t="s">
        <v>103</v>
      </c>
      <c r="F62" t="str">
        <f>'CUADRO 3 NOM'!L90</f>
        <v>Quercus fulva</v>
      </c>
      <c r="G62" s="11">
        <f>'CUADRO 3 NOM'!T90</f>
        <v>1.8511447027154875</v>
      </c>
      <c r="H62" s="11">
        <v>0</v>
      </c>
      <c r="I62" s="11">
        <f t="shared" si="3"/>
        <v>1.8511447027154875</v>
      </c>
      <c r="J62" s="11"/>
      <c r="K62" s="11"/>
      <c r="L62" s="11"/>
      <c r="N62" s="11"/>
    </row>
    <row r="63" spans="2:15" x14ac:dyDescent="0.3">
      <c r="B63" t="str">
        <f t="shared" si="1"/>
        <v>1 (2018-2019)</v>
      </c>
      <c r="C63">
        <f>'CUADRO 3 NOM'!J91</f>
        <v>19</v>
      </c>
      <c r="D63">
        <f>'CUADRO 3 NOM'!K91</f>
        <v>19.955242999999999</v>
      </c>
      <c r="E63" t="s">
        <v>103</v>
      </c>
      <c r="F63" t="str">
        <f>'CUADRO 3 NOM'!L91</f>
        <v>Quercus rugosa</v>
      </c>
      <c r="G63" s="11">
        <f>'CUADRO 3 NOM'!T91</f>
        <v>25.286969818828023</v>
      </c>
      <c r="H63" s="11">
        <v>0</v>
      </c>
      <c r="I63" s="11">
        <f t="shared" si="3"/>
        <v>25.286969818828023</v>
      </c>
      <c r="J63" s="11"/>
      <c r="K63" s="11"/>
      <c r="L63" s="11"/>
      <c r="N63" s="11"/>
    </row>
    <row r="64" spans="2:15" x14ac:dyDescent="0.3">
      <c r="C64" s="50"/>
      <c r="D64" s="50">
        <f>D63</f>
        <v>19.955242999999999</v>
      </c>
      <c r="E64" s="50"/>
      <c r="F64" s="50"/>
      <c r="G64" s="57">
        <f>SUM(G61:G63)</f>
        <v>28.335914035065297</v>
      </c>
      <c r="H64" s="57">
        <v>0</v>
      </c>
      <c r="I64" s="57">
        <f>G64+H64</f>
        <v>28.335914035065297</v>
      </c>
      <c r="J64" s="57"/>
      <c r="K64" s="57"/>
      <c r="L64" s="57"/>
      <c r="N64" s="11">
        <f t="shared" si="4"/>
        <v>28.335914035065297</v>
      </c>
      <c r="O64">
        <v>1</v>
      </c>
    </row>
    <row r="65" spans="2:15" x14ac:dyDescent="0.3">
      <c r="C65" s="50"/>
      <c r="D65" s="57">
        <f>D8+D11+D14+D19+D22+D27+D30+D34+D39+D42+D45+D48+D53+D56+D60+D64</f>
        <v>453.65293100000002</v>
      </c>
      <c r="E65" s="57">
        <f t="shared" ref="E65:I65" si="5">E8+E11+E14+E19+E22+E27+E30+E34+E39+E42+E45+E48+E53+E56+E60+E64</f>
        <v>0</v>
      </c>
      <c r="F65" s="57">
        <f t="shared" si="5"/>
        <v>0</v>
      </c>
      <c r="G65" s="57">
        <f t="shared" si="5"/>
        <v>752.00201810669444</v>
      </c>
      <c r="H65" s="57">
        <f t="shared" si="5"/>
        <v>0</v>
      </c>
      <c r="I65" s="57">
        <f t="shared" si="5"/>
        <v>752.00201810669444</v>
      </c>
      <c r="J65" s="57"/>
      <c r="K65" s="57"/>
      <c r="L65" s="57"/>
      <c r="N65" s="11"/>
    </row>
    <row r="66" spans="2:15" x14ac:dyDescent="0.3">
      <c r="C66" s="50"/>
      <c r="D66" s="50"/>
      <c r="E66" s="50"/>
      <c r="F66" s="50"/>
      <c r="G66" s="57"/>
      <c r="H66" s="57"/>
      <c r="I66" s="57"/>
      <c r="J66" s="57"/>
      <c r="K66" s="57"/>
      <c r="L66" s="57"/>
      <c r="N66" s="11"/>
    </row>
    <row r="67" spans="2:15" x14ac:dyDescent="0.3">
      <c r="C67" s="50"/>
      <c r="D67" s="50"/>
      <c r="E67" s="50"/>
      <c r="F67" s="50"/>
      <c r="G67" s="57"/>
      <c r="H67" s="57"/>
      <c r="I67" s="57"/>
      <c r="J67" s="57"/>
      <c r="K67" s="57"/>
      <c r="L67" s="57"/>
      <c r="N67" s="11"/>
    </row>
    <row r="68" spans="2:15" x14ac:dyDescent="0.3">
      <c r="C68" s="50"/>
      <c r="D68" s="50"/>
      <c r="E68" s="50"/>
      <c r="F68" s="50"/>
      <c r="G68" s="57"/>
      <c r="H68" s="57"/>
      <c r="I68" s="57"/>
      <c r="J68" s="57"/>
      <c r="K68" s="57"/>
      <c r="L68" s="57"/>
      <c r="N68" s="11"/>
    </row>
    <row r="69" spans="2:15" x14ac:dyDescent="0.3">
      <c r="C69" s="50"/>
      <c r="D69" s="50"/>
      <c r="E69" s="50"/>
      <c r="F69" s="50"/>
      <c r="G69" s="57"/>
      <c r="H69" s="57"/>
      <c r="I69" s="57"/>
      <c r="J69" s="57"/>
      <c r="K69" s="57"/>
      <c r="L69" s="57"/>
      <c r="N69" s="11"/>
    </row>
    <row r="70" spans="2:15" x14ac:dyDescent="0.3">
      <c r="C70" s="50"/>
      <c r="D70" s="50"/>
      <c r="E70" s="50"/>
      <c r="F70" s="50"/>
      <c r="G70" s="57"/>
      <c r="H70" s="57"/>
      <c r="I70" s="57"/>
      <c r="J70" s="57"/>
      <c r="K70" s="57"/>
      <c r="L70" s="57"/>
      <c r="N70" s="11"/>
    </row>
    <row r="71" spans="2:15" x14ac:dyDescent="0.3">
      <c r="C71" s="50"/>
      <c r="D71" s="50"/>
      <c r="E71" s="50"/>
      <c r="F71" s="50"/>
      <c r="G71" s="57"/>
      <c r="H71" s="57"/>
      <c r="I71" s="57"/>
      <c r="J71" s="57"/>
      <c r="K71" s="57"/>
      <c r="L71" s="57"/>
      <c r="N71" s="11"/>
    </row>
    <row r="72" spans="2:15" x14ac:dyDescent="0.3">
      <c r="C72" s="50"/>
      <c r="D72" s="50"/>
      <c r="E72" s="50"/>
      <c r="F72" s="50"/>
      <c r="G72" s="57"/>
      <c r="H72" s="57"/>
      <c r="I72" s="57"/>
      <c r="J72" s="57"/>
      <c r="K72" s="57"/>
      <c r="L72" s="57"/>
      <c r="N72" s="11"/>
    </row>
    <row r="73" spans="2:15" x14ac:dyDescent="0.3">
      <c r="C73" s="50"/>
      <c r="D73" s="50"/>
      <c r="E73" s="50"/>
      <c r="F73" s="50"/>
      <c r="G73" s="57"/>
      <c r="H73" s="57"/>
      <c r="I73" s="57"/>
      <c r="J73" s="57"/>
      <c r="K73" s="57"/>
      <c r="L73" s="57"/>
      <c r="N73" s="11"/>
    </row>
    <row r="74" spans="2:15" x14ac:dyDescent="0.3">
      <c r="C74" s="50"/>
      <c r="D74" s="50"/>
      <c r="E74" s="50"/>
      <c r="F74" s="50"/>
      <c r="G74" s="57"/>
      <c r="H74" s="57"/>
      <c r="I74" s="57"/>
      <c r="J74" s="57"/>
      <c r="K74" s="57"/>
      <c r="L74" s="57"/>
      <c r="N74" s="11"/>
    </row>
    <row r="75" spans="2:15" x14ac:dyDescent="0.3">
      <c r="B75" t="s">
        <v>105</v>
      </c>
      <c r="C75">
        <f>'CUADRO 3 NOM'!J93</f>
        <v>20</v>
      </c>
      <c r="D75">
        <f>'CUADRO 3 NOM'!K93</f>
        <v>44.568368</v>
      </c>
      <c r="E75" t="s">
        <v>103</v>
      </c>
      <c r="F75" t="str">
        <f>'CUADRO 3 NOM'!L93</f>
        <v>Juniperus sp</v>
      </c>
      <c r="G75" s="11">
        <f>'CUADRO 3 NOM'!T93</f>
        <v>7.5691851626702853</v>
      </c>
      <c r="H75" s="11">
        <v>0</v>
      </c>
      <c r="I75" s="11">
        <f t="shared" si="3"/>
        <v>7.5691851626702853</v>
      </c>
      <c r="J75" s="11"/>
      <c r="K75" s="11"/>
      <c r="L75" s="11"/>
      <c r="N75" s="11"/>
    </row>
    <row r="76" spans="2:15" x14ac:dyDescent="0.3">
      <c r="B76" t="str">
        <f t="shared" si="1"/>
        <v>2 (2020-2021)</v>
      </c>
      <c r="C76">
        <f>'CUADRO 3 NOM'!J94</f>
        <v>20</v>
      </c>
      <c r="D76">
        <f>'CUADRO 3 NOM'!K94</f>
        <v>44.568368</v>
      </c>
      <c r="E76" t="s">
        <v>103</v>
      </c>
      <c r="F76" t="str">
        <f>'CUADRO 3 NOM'!L94</f>
        <v>Otras Ojosas</v>
      </c>
      <c r="G76" s="11">
        <f>'CUADRO 3 NOM'!T94</f>
        <v>0.38911783832802932</v>
      </c>
      <c r="H76" s="11">
        <v>0</v>
      </c>
      <c r="I76" s="11">
        <f t="shared" si="3"/>
        <v>0.38911783832802932</v>
      </c>
      <c r="J76" s="11"/>
      <c r="K76" s="11"/>
      <c r="L76" s="11"/>
      <c r="N76" s="11"/>
    </row>
    <row r="77" spans="2:15" x14ac:dyDescent="0.3">
      <c r="B77" t="str">
        <f t="shared" si="1"/>
        <v>2 (2020-2021)</v>
      </c>
      <c r="C77">
        <f>'CUADRO 3 NOM'!J97</f>
        <v>20</v>
      </c>
      <c r="D77">
        <f>'CUADRO 3 NOM'!K97</f>
        <v>44.568368</v>
      </c>
      <c r="E77" t="s">
        <v>103</v>
      </c>
      <c r="F77" t="str">
        <f>'CUADRO 3 NOM'!L97</f>
        <v>Quercus fulva</v>
      </c>
      <c r="G77" s="11">
        <f>'CUADRO 3 NOM'!T97</f>
        <v>1.5564713533121166</v>
      </c>
      <c r="H77" s="11">
        <v>0</v>
      </c>
      <c r="I77" s="11">
        <f t="shared" si="3"/>
        <v>1.5564713533121166</v>
      </c>
      <c r="J77" s="11"/>
      <c r="K77" s="11"/>
      <c r="L77" s="11"/>
      <c r="N77" s="11"/>
    </row>
    <row r="78" spans="2:15" x14ac:dyDescent="0.3">
      <c r="B78" t="str">
        <f t="shared" si="1"/>
        <v>2 (2020-2021)</v>
      </c>
      <c r="C78">
        <f>'CUADRO 3 NOM'!J98</f>
        <v>20</v>
      </c>
      <c r="D78">
        <f>'CUADRO 3 NOM'!K98</f>
        <v>44.568368</v>
      </c>
      <c r="E78" t="s">
        <v>103</v>
      </c>
      <c r="F78" t="str">
        <f>'CUADRO 3 NOM'!L98</f>
        <v>Quercus rugosa</v>
      </c>
      <c r="G78" s="11">
        <f>'CUADRO 3 NOM'!T98</f>
        <v>63.813606491130862</v>
      </c>
      <c r="H78" s="11">
        <v>0</v>
      </c>
      <c r="I78" s="11">
        <f t="shared" si="3"/>
        <v>63.813606491130862</v>
      </c>
      <c r="J78" s="11"/>
      <c r="K78" s="11"/>
      <c r="L78" s="11"/>
      <c r="N78" s="11"/>
    </row>
    <row r="79" spans="2:15" x14ac:dyDescent="0.3">
      <c r="B79" t="str">
        <f t="shared" si="1"/>
        <v>2 (2020-2021)</v>
      </c>
      <c r="C79" s="50"/>
      <c r="D79" s="50">
        <f>D78</f>
        <v>44.568368</v>
      </c>
      <c r="E79" s="50"/>
      <c r="F79" s="50"/>
      <c r="G79" s="57">
        <f>SUM(G75:G78)</f>
        <v>73.328380845441288</v>
      </c>
      <c r="H79" s="57">
        <v>0</v>
      </c>
      <c r="I79" s="57">
        <f t="shared" si="3"/>
        <v>73.328380845441288</v>
      </c>
      <c r="J79" s="57"/>
      <c r="K79" s="57"/>
      <c r="L79" s="57"/>
      <c r="N79" s="11">
        <f t="shared" si="4"/>
        <v>73.328380845441288</v>
      </c>
      <c r="O79">
        <v>2</v>
      </c>
    </row>
    <row r="80" spans="2:15" x14ac:dyDescent="0.3">
      <c r="B80" t="str">
        <f t="shared" si="1"/>
        <v>2 (2020-2021)</v>
      </c>
      <c r="C80">
        <f>'CUADRO 3 NOM'!J100</f>
        <v>21</v>
      </c>
      <c r="D80">
        <f>'CUADRO 3 NOM'!K100</f>
        <v>7.9415899999999997</v>
      </c>
      <c r="E80" t="s">
        <v>103</v>
      </c>
      <c r="F80" t="str">
        <f>'CUADRO 3 NOM'!L100</f>
        <v>Juniperus sp</v>
      </c>
      <c r="G80" s="11">
        <f>'CUADRO 3 NOM'!T100</f>
        <v>1.2475719492512516</v>
      </c>
      <c r="H80" s="11">
        <v>0</v>
      </c>
      <c r="I80" s="11">
        <f t="shared" si="3"/>
        <v>1.2475719492512516</v>
      </c>
      <c r="J80" s="11"/>
      <c r="K80" s="11"/>
      <c r="L80" s="11"/>
      <c r="N80" s="11"/>
    </row>
    <row r="81" spans="2:15" x14ac:dyDescent="0.3">
      <c r="B81" t="str">
        <f t="shared" si="1"/>
        <v>2 (2020-2021)</v>
      </c>
      <c r="C81">
        <f>'CUADRO 3 NOM'!J101</f>
        <v>21</v>
      </c>
      <c r="D81">
        <f>'CUADRO 3 NOM'!K101</f>
        <v>7.9415899999999997</v>
      </c>
      <c r="E81" t="s">
        <v>103</v>
      </c>
      <c r="F81" t="str">
        <f>'CUADRO 3 NOM'!L101</f>
        <v>Otras Ojosas</v>
      </c>
      <c r="G81" s="11">
        <f>'CUADRO 3 NOM'!T101</f>
        <v>8.6670616189252592E-2</v>
      </c>
      <c r="H81" s="11">
        <v>0</v>
      </c>
      <c r="I81" s="11">
        <f t="shared" si="3"/>
        <v>8.6670616189252592E-2</v>
      </c>
      <c r="J81" s="11"/>
      <c r="K81" s="11"/>
      <c r="L81" s="11"/>
      <c r="N81" s="11"/>
    </row>
    <row r="82" spans="2:15" x14ac:dyDescent="0.3">
      <c r="B82" t="str">
        <f t="shared" ref="B82:B128" si="6">B81</f>
        <v>2 (2020-2021)</v>
      </c>
      <c r="C82">
        <f>'CUADRO 3 NOM'!J104</f>
        <v>21</v>
      </c>
      <c r="D82">
        <f>'CUADRO 3 NOM'!K104</f>
        <v>7.9415899999999997</v>
      </c>
      <c r="E82" t="s">
        <v>103</v>
      </c>
      <c r="F82" t="str">
        <f>'CUADRO 3 NOM'!L104</f>
        <v>Quercus fulva</v>
      </c>
      <c r="G82" s="11">
        <f>'CUADRO 3 NOM'!T104</f>
        <v>0.26001184856775778</v>
      </c>
      <c r="H82" s="11">
        <v>0</v>
      </c>
      <c r="I82" s="11">
        <f t="shared" si="3"/>
        <v>0.26001184856775778</v>
      </c>
      <c r="J82" s="11"/>
      <c r="K82" s="11"/>
      <c r="L82" s="11"/>
      <c r="N82" s="11"/>
    </row>
    <row r="83" spans="2:15" x14ac:dyDescent="0.3">
      <c r="B83" t="str">
        <f t="shared" si="6"/>
        <v>2 (2020-2021)</v>
      </c>
      <c r="C83">
        <f>'CUADRO 3 NOM'!J105</f>
        <v>21</v>
      </c>
      <c r="D83">
        <f>'CUADRO 3 NOM'!K105</f>
        <v>7.9415899999999997</v>
      </c>
      <c r="E83" t="s">
        <v>103</v>
      </c>
      <c r="F83" t="str">
        <f>'CUADRO 3 NOM'!L105</f>
        <v>Quercus rugosa</v>
      </c>
      <c r="G83" s="11">
        <f>'CUADRO 3 NOM'!T105</f>
        <v>12.110817656042288</v>
      </c>
      <c r="H83" s="11">
        <v>0</v>
      </c>
      <c r="I83" s="11">
        <f t="shared" si="3"/>
        <v>12.110817656042288</v>
      </c>
      <c r="J83" s="11"/>
      <c r="K83" s="11"/>
      <c r="L83" s="11"/>
      <c r="N83" s="11"/>
    </row>
    <row r="84" spans="2:15" x14ac:dyDescent="0.3">
      <c r="B84" t="str">
        <f t="shared" si="6"/>
        <v>2 (2020-2021)</v>
      </c>
      <c r="C84" s="50"/>
      <c r="D84" s="50">
        <f>D83</f>
        <v>7.9415899999999997</v>
      </c>
      <c r="E84" s="50"/>
      <c r="F84" s="50"/>
      <c r="G84" s="57">
        <f>SUM(G80:G83)</f>
        <v>13.70507207005055</v>
      </c>
      <c r="H84" s="57">
        <v>0</v>
      </c>
      <c r="I84" s="57">
        <f t="shared" si="3"/>
        <v>13.70507207005055</v>
      </c>
      <c r="J84" s="57"/>
      <c r="K84" s="57"/>
      <c r="L84" s="57"/>
      <c r="N84" s="11">
        <f t="shared" si="4"/>
        <v>13.70507207005055</v>
      </c>
      <c r="O84">
        <v>2</v>
      </c>
    </row>
    <row r="85" spans="2:15" x14ac:dyDescent="0.3">
      <c r="B85" t="str">
        <f t="shared" si="6"/>
        <v>2 (2020-2021)</v>
      </c>
      <c r="C85">
        <f>'CUADRO 3 NOM'!J107</f>
        <v>22</v>
      </c>
      <c r="D85">
        <f>'CUADRO 3 NOM'!K107</f>
        <v>12.164880999999999</v>
      </c>
      <c r="E85" t="s">
        <v>103</v>
      </c>
      <c r="F85" t="str">
        <f>'CUADRO 3 NOM'!L107</f>
        <v>Juniperus sp</v>
      </c>
      <c r="G85" s="11">
        <f>'CUADRO 3 NOM'!T107</f>
        <v>2.2135711516978409</v>
      </c>
      <c r="H85" s="11">
        <v>0</v>
      </c>
      <c r="I85" s="11">
        <f t="shared" si="3"/>
        <v>2.2135711516978409</v>
      </c>
      <c r="J85" s="11"/>
      <c r="K85" s="11"/>
      <c r="L85" s="11"/>
      <c r="N85" s="11"/>
    </row>
    <row r="86" spans="2:15" x14ac:dyDescent="0.3">
      <c r="B86" t="str">
        <f t="shared" si="6"/>
        <v>2 (2020-2021)</v>
      </c>
      <c r="C86">
        <f>'CUADRO 3 NOM'!J108</f>
        <v>22</v>
      </c>
      <c r="D86">
        <f>'CUADRO 3 NOM'!K108</f>
        <v>12.164880999999999</v>
      </c>
      <c r="E86" t="s">
        <v>103</v>
      </c>
      <c r="F86" t="str">
        <f>'CUADRO 3 NOM'!L108</f>
        <v>Otras Ojosas</v>
      </c>
      <c r="G86" s="11">
        <f>'CUADRO 3 NOM'!T108</f>
        <v>0.13276154172387788</v>
      </c>
      <c r="H86" s="11">
        <v>0</v>
      </c>
      <c r="I86" s="11">
        <f t="shared" si="3"/>
        <v>0.13276154172387788</v>
      </c>
      <c r="J86" s="11"/>
      <c r="K86" s="11"/>
      <c r="L86" s="11"/>
      <c r="N86" s="11"/>
    </row>
    <row r="87" spans="2:15" x14ac:dyDescent="0.3">
      <c r="B87" t="str">
        <f t="shared" si="6"/>
        <v>2 (2020-2021)</v>
      </c>
      <c r="C87">
        <f>'CUADRO 3 NOM'!J111</f>
        <v>22</v>
      </c>
      <c r="D87">
        <f>'CUADRO 3 NOM'!K111</f>
        <v>12.164880999999999</v>
      </c>
      <c r="E87" t="s">
        <v>103</v>
      </c>
      <c r="F87" t="str">
        <f>'CUADRO 3 NOM'!L111</f>
        <v>Quercus fulva</v>
      </c>
      <c r="G87" s="11">
        <f>'CUADRO 3 NOM'!T111</f>
        <v>0.92933079206714486</v>
      </c>
      <c r="H87" s="11">
        <v>0</v>
      </c>
      <c r="I87" s="11">
        <f t="shared" si="3"/>
        <v>0.92933079206714486</v>
      </c>
      <c r="J87" s="11"/>
      <c r="K87" s="11"/>
      <c r="L87" s="11"/>
      <c r="N87" s="11"/>
    </row>
    <row r="88" spans="2:15" x14ac:dyDescent="0.3">
      <c r="B88" t="str">
        <f t="shared" si="6"/>
        <v>2 (2020-2021)</v>
      </c>
      <c r="C88">
        <f>'CUADRO 3 NOM'!J112</f>
        <v>22</v>
      </c>
      <c r="D88">
        <f>'CUADRO 3 NOM'!K112</f>
        <v>12.164880999999999</v>
      </c>
      <c r="E88" t="s">
        <v>103</v>
      </c>
      <c r="F88" t="str">
        <f>'CUADRO 3 NOM'!L112</f>
        <v>Quercus rugosa</v>
      </c>
      <c r="G88" s="11">
        <f>'CUADRO 3 NOM'!T112</f>
        <v>18.418517937379598</v>
      </c>
      <c r="H88" s="11">
        <v>0</v>
      </c>
      <c r="I88" s="11">
        <f t="shared" si="3"/>
        <v>18.418517937379598</v>
      </c>
      <c r="J88" s="11"/>
      <c r="K88" s="11"/>
      <c r="L88" s="11"/>
      <c r="N88" s="11"/>
    </row>
    <row r="89" spans="2:15" x14ac:dyDescent="0.3">
      <c r="B89" t="str">
        <f t="shared" si="6"/>
        <v>2 (2020-2021)</v>
      </c>
      <c r="C89" s="50"/>
      <c r="D89" s="50">
        <f>D88</f>
        <v>12.164880999999999</v>
      </c>
      <c r="E89" s="50"/>
      <c r="F89" s="50"/>
      <c r="G89" s="57">
        <f>SUM(G85:G88)</f>
        <v>21.694181422868461</v>
      </c>
      <c r="H89" s="57">
        <v>0</v>
      </c>
      <c r="I89" s="57">
        <f t="shared" si="3"/>
        <v>21.694181422868461</v>
      </c>
      <c r="J89" s="57"/>
      <c r="K89" s="57"/>
      <c r="L89" s="57"/>
      <c r="N89" s="11">
        <f t="shared" si="4"/>
        <v>21.694181422868461</v>
      </c>
      <c r="O89">
        <v>2</v>
      </c>
    </row>
    <row r="90" spans="2:15" x14ac:dyDescent="0.3">
      <c r="B90" t="str">
        <f t="shared" si="6"/>
        <v>2 (2020-2021)</v>
      </c>
      <c r="C90">
        <f>'CUADRO 3 NOM'!J114</f>
        <v>23</v>
      </c>
      <c r="D90">
        <f>'CUADRO 3 NOM'!K114</f>
        <v>16.976974999999999</v>
      </c>
      <c r="E90" t="s">
        <v>103</v>
      </c>
      <c r="F90" t="str">
        <f>'CUADRO 3 NOM'!L114</f>
        <v>Juniperus sp</v>
      </c>
      <c r="G90" s="11">
        <f>'CUADRO 3 NOM'!T114</f>
        <v>1.5309434697233755</v>
      </c>
      <c r="H90" s="11">
        <v>0</v>
      </c>
      <c r="I90" s="11">
        <f t="shared" si="3"/>
        <v>1.5309434697233755</v>
      </c>
      <c r="J90" s="11"/>
      <c r="K90" s="11"/>
      <c r="L90" s="11"/>
      <c r="N90" s="11"/>
    </row>
    <row r="91" spans="2:15" x14ac:dyDescent="0.3">
      <c r="B91" t="str">
        <f t="shared" si="6"/>
        <v>2 (2020-2021)</v>
      </c>
      <c r="C91">
        <f>'CUADRO 3 NOM'!J117</f>
        <v>23</v>
      </c>
      <c r="D91">
        <f>'CUADRO 3 NOM'!K117</f>
        <v>16.976974999999999</v>
      </c>
      <c r="E91" t="s">
        <v>103</v>
      </c>
      <c r="F91" t="str">
        <f>'CUADRO 3 NOM'!L117</f>
        <v>Quercus fulva</v>
      </c>
      <c r="G91" s="11">
        <f>'CUADRO 3 NOM'!T117</f>
        <v>0.18527837426504473</v>
      </c>
      <c r="H91" s="11">
        <v>0</v>
      </c>
      <c r="I91" s="11">
        <f t="shared" si="3"/>
        <v>0.18527837426504473</v>
      </c>
      <c r="J91" s="11"/>
      <c r="K91" s="11"/>
      <c r="L91" s="11"/>
      <c r="N91" s="11"/>
    </row>
    <row r="92" spans="2:15" x14ac:dyDescent="0.3">
      <c r="B92" t="str">
        <f t="shared" si="6"/>
        <v>2 (2020-2021)</v>
      </c>
      <c r="C92">
        <f>'CUADRO 3 NOM'!J118</f>
        <v>23</v>
      </c>
      <c r="D92">
        <f>'CUADRO 3 NOM'!K118</f>
        <v>16.976974999999999</v>
      </c>
      <c r="E92" t="s">
        <v>103</v>
      </c>
      <c r="F92" t="str">
        <f>'CUADRO 3 NOM'!L118</f>
        <v>Quercus rugosa</v>
      </c>
      <c r="G92" s="11">
        <f>'CUADRO 3 NOM'!T118</f>
        <v>5.8356032634592081</v>
      </c>
      <c r="H92" s="11">
        <v>0</v>
      </c>
      <c r="I92" s="11">
        <f t="shared" si="3"/>
        <v>5.8356032634592081</v>
      </c>
      <c r="J92" s="11"/>
      <c r="K92" s="11"/>
      <c r="L92" s="11"/>
      <c r="N92" s="11"/>
    </row>
    <row r="93" spans="2:15" x14ac:dyDescent="0.3">
      <c r="B93" t="str">
        <f t="shared" si="6"/>
        <v>2 (2020-2021)</v>
      </c>
      <c r="C93" s="50"/>
      <c r="D93" s="50">
        <f>D92</f>
        <v>16.976974999999999</v>
      </c>
      <c r="E93" s="50"/>
      <c r="F93" s="50"/>
      <c r="G93" s="57">
        <f>SUM(G90:G92)</f>
        <v>7.5518251074476286</v>
      </c>
      <c r="H93" s="57">
        <v>0</v>
      </c>
      <c r="I93" s="57">
        <f t="shared" si="3"/>
        <v>7.5518251074476286</v>
      </c>
      <c r="J93" s="57"/>
      <c r="K93" s="57"/>
      <c r="L93" s="57"/>
      <c r="N93" s="11">
        <f t="shared" si="4"/>
        <v>7.5518251074476286</v>
      </c>
      <c r="O93">
        <v>2</v>
      </c>
    </row>
    <row r="94" spans="2:15" x14ac:dyDescent="0.3">
      <c r="B94" t="str">
        <f t="shared" si="6"/>
        <v>2 (2020-2021)</v>
      </c>
      <c r="C94">
        <f>'CUADRO 3 NOM'!J120</f>
        <v>24</v>
      </c>
      <c r="D94">
        <f>'CUADRO 3 NOM'!K120</f>
        <v>13.191224</v>
      </c>
      <c r="E94" t="s">
        <v>103</v>
      </c>
      <c r="F94" t="str">
        <f>'CUADRO 3 NOM'!L120</f>
        <v>Juniperus sp</v>
      </c>
      <c r="G94" s="11">
        <f>'CUADRO 3 NOM'!T120</f>
        <v>0.43188763674671848</v>
      </c>
      <c r="H94" s="11">
        <v>0</v>
      </c>
      <c r="I94" s="11">
        <f t="shared" si="3"/>
        <v>0.43188763674671848</v>
      </c>
      <c r="J94" s="11"/>
      <c r="K94" s="11"/>
      <c r="L94" s="11"/>
      <c r="N94" s="11"/>
    </row>
    <row r="95" spans="2:15" x14ac:dyDescent="0.3">
      <c r="B95" t="str">
        <f t="shared" si="6"/>
        <v>2 (2020-2021)</v>
      </c>
      <c r="C95">
        <f>'CUADRO 3 NOM'!J121</f>
        <v>24</v>
      </c>
      <c r="D95">
        <f>'CUADRO 3 NOM'!K121</f>
        <v>13.191224</v>
      </c>
      <c r="E95" t="s">
        <v>103</v>
      </c>
      <c r="F95" t="str">
        <f>'CUADRO 3 NOM'!L121</f>
        <v>Otras Ojosas</v>
      </c>
      <c r="G95" s="11">
        <f>'CUADRO 3 NOM'!T121</f>
        <v>0.28792509116447901</v>
      </c>
      <c r="H95" s="11">
        <v>0</v>
      </c>
      <c r="I95" s="11">
        <f t="shared" si="3"/>
        <v>0.28792509116447901</v>
      </c>
      <c r="J95" s="11"/>
      <c r="K95" s="11"/>
      <c r="L95" s="11"/>
      <c r="N95" s="11"/>
    </row>
    <row r="96" spans="2:15" x14ac:dyDescent="0.3">
      <c r="B96" t="str">
        <f t="shared" si="6"/>
        <v>2 (2020-2021)</v>
      </c>
      <c r="C96">
        <f>'CUADRO 3 NOM'!J124</f>
        <v>24</v>
      </c>
      <c r="D96">
        <f>'CUADRO 3 NOM'!K124</f>
        <v>13.191224</v>
      </c>
      <c r="E96" t="s">
        <v>103</v>
      </c>
      <c r="F96" t="str">
        <f>'CUADRO 3 NOM'!L124</f>
        <v>Quercus fulva</v>
      </c>
      <c r="G96" s="11">
        <f>'CUADRO 3 NOM'!T124</f>
        <v>0.43188763674671848</v>
      </c>
      <c r="H96" s="11">
        <v>0</v>
      </c>
      <c r="I96" s="11">
        <f t="shared" si="3"/>
        <v>0.43188763674671848</v>
      </c>
      <c r="J96" s="11"/>
      <c r="K96" s="11"/>
      <c r="L96" s="11"/>
      <c r="N96" s="11"/>
    </row>
    <row r="97" spans="2:15" x14ac:dyDescent="0.3">
      <c r="B97" t="str">
        <f t="shared" si="6"/>
        <v>2 (2020-2021)</v>
      </c>
      <c r="C97">
        <f>'CUADRO 3 NOM'!J125</f>
        <v>24</v>
      </c>
      <c r="D97">
        <f>'CUADRO 3 NOM'!K125</f>
        <v>13.191224</v>
      </c>
      <c r="E97" t="s">
        <v>103</v>
      </c>
      <c r="F97" t="str">
        <f>'CUADRO 3 NOM'!L125</f>
        <v>Quercus rugosa</v>
      </c>
      <c r="G97" s="11">
        <f>'CUADRO 3 NOM'!T125</f>
        <v>29.230585960826588</v>
      </c>
      <c r="H97" s="11">
        <v>0</v>
      </c>
      <c r="I97" s="11">
        <f t="shared" si="3"/>
        <v>29.230585960826588</v>
      </c>
      <c r="J97" s="11"/>
      <c r="K97" s="11"/>
      <c r="L97" s="11"/>
      <c r="N97" s="11"/>
    </row>
    <row r="98" spans="2:15" x14ac:dyDescent="0.3">
      <c r="B98" t="str">
        <f t="shared" si="6"/>
        <v>2 (2020-2021)</v>
      </c>
      <c r="C98" s="50"/>
      <c r="D98" s="50">
        <f>D97</f>
        <v>13.191224</v>
      </c>
      <c r="E98" s="50"/>
      <c r="F98" s="50"/>
      <c r="G98" s="57">
        <f>SUM(G94:G97)</f>
        <v>30.382286325484504</v>
      </c>
      <c r="H98" s="57">
        <v>0</v>
      </c>
      <c r="I98" s="57">
        <f t="shared" si="3"/>
        <v>30.382286325484504</v>
      </c>
      <c r="J98" s="57"/>
      <c r="K98" s="57"/>
      <c r="L98" s="57"/>
      <c r="N98" s="11">
        <f t="shared" si="4"/>
        <v>30.382286325484504</v>
      </c>
      <c r="O98">
        <v>2</v>
      </c>
    </row>
    <row r="99" spans="2:15" x14ac:dyDescent="0.3">
      <c r="B99" t="str">
        <f t="shared" si="6"/>
        <v>2 (2020-2021)</v>
      </c>
      <c r="C99">
        <f>'CUADRO 3 NOM'!J127</f>
        <v>26</v>
      </c>
      <c r="D99">
        <f>'CUADRO 3 NOM'!K127</f>
        <v>21.754076000000001</v>
      </c>
      <c r="E99" t="s">
        <v>103</v>
      </c>
      <c r="F99" t="str">
        <f>'CUADRO 3 NOM'!L127</f>
        <v>Juniperus sp</v>
      </c>
      <c r="G99" s="11">
        <f>'CUADRO 3 NOM'!T127</f>
        <v>0.79137770125286877</v>
      </c>
      <c r="H99" s="11">
        <v>0</v>
      </c>
      <c r="I99" s="11">
        <f t="shared" si="3"/>
        <v>0.79137770125286877</v>
      </c>
      <c r="J99" s="11"/>
      <c r="K99" s="11"/>
      <c r="L99" s="11"/>
      <c r="N99" s="11"/>
    </row>
    <row r="100" spans="2:15" x14ac:dyDescent="0.3">
      <c r="B100" t="str">
        <f t="shared" si="6"/>
        <v>2 (2020-2021)</v>
      </c>
      <c r="C100">
        <f>'CUADRO 3 NOM'!J128</f>
        <v>26</v>
      </c>
      <c r="D100">
        <f>'CUADRO 3 NOM'!K128</f>
        <v>21.754076000000001</v>
      </c>
      <c r="E100" t="s">
        <v>103</v>
      </c>
      <c r="F100" t="str">
        <f>'CUADRO 3 NOM'!L128</f>
        <v>Otras Ojosas</v>
      </c>
      <c r="G100" s="11">
        <f>'CUADRO 3 NOM'!T128</f>
        <v>0.47482662075172133</v>
      </c>
      <c r="H100" s="11">
        <v>0</v>
      </c>
      <c r="I100" s="11">
        <f t="shared" si="3"/>
        <v>0.47482662075172133</v>
      </c>
      <c r="J100" s="11"/>
      <c r="K100" s="11"/>
      <c r="L100" s="11"/>
      <c r="N100" s="11"/>
    </row>
    <row r="101" spans="2:15" x14ac:dyDescent="0.3">
      <c r="B101" t="str">
        <f t="shared" si="6"/>
        <v>2 (2020-2021)</v>
      </c>
      <c r="C101">
        <f>'CUADRO 3 NOM'!J131</f>
        <v>26</v>
      </c>
      <c r="D101">
        <f>'CUADRO 3 NOM'!K131</f>
        <v>21.754076000000001</v>
      </c>
      <c r="E101" t="s">
        <v>103</v>
      </c>
      <c r="F101" t="str">
        <f>'CUADRO 3 NOM'!L131</f>
        <v>Quercus fulva</v>
      </c>
      <c r="G101" s="11">
        <f>'CUADRO 3 NOM'!T131</f>
        <v>0.47482662075172133</v>
      </c>
      <c r="H101" s="11">
        <v>0</v>
      </c>
      <c r="I101" s="11">
        <f t="shared" si="3"/>
        <v>0.47482662075172133</v>
      </c>
      <c r="J101" s="11"/>
      <c r="K101" s="11"/>
      <c r="L101" s="11"/>
      <c r="N101" s="11"/>
    </row>
    <row r="102" spans="2:15" x14ac:dyDescent="0.3">
      <c r="B102" t="str">
        <f t="shared" si="6"/>
        <v>2 (2020-2021)</v>
      </c>
      <c r="C102">
        <f>'CUADRO 3 NOM'!J132</f>
        <v>26</v>
      </c>
      <c r="D102">
        <f>'CUADRO 3 NOM'!K132</f>
        <v>21.754076000000001</v>
      </c>
      <c r="E102" t="s">
        <v>103</v>
      </c>
      <c r="F102" t="str">
        <f>'CUADRO 3 NOM'!L132</f>
        <v>Quercus rugosa</v>
      </c>
      <c r="G102" s="11">
        <f>'CUADRO 3 NOM'!T132</f>
        <v>43.036687860138308</v>
      </c>
      <c r="H102" s="11">
        <v>0</v>
      </c>
      <c r="I102" s="11">
        <f t="shared" si="3"/>
        <v>43.036687860138308</v>
      </c>
      <c r="J102" s="11"/>
      <c r="K102" s="11"/>
      <c r="L102" s="11"/>
      <c r="N102" s="11"/>
    </row>
    <row r="103" spans="2:15" x14ac:dyDescent="0.3">
      <c r="B103" t="str">
        <f t="shared" si="6"/>
        <v>2 (2020-2021)</v>
      </c>
      <c r="C103" s="50"/>
      <c r="D103" s="50">
        <f>D102</f>
        <v>21.754076000000001</v>
      </c>
      <c r="E103" s="50"/>
      <c r="F103" s="50"/>
      <c r="G103" s="57">
        <f>SUM(G99:G102)</f>
        <v>44.777718802894618</v>
      </c>
      <c r="H103" s="57">
        <v>0</v>
      </c>
      <c r="I103" s="57">
        <f t="shared" si="3"/>
        <v>44.777718802894618</v>
      </c>
      <c r="J103" s="57"/>
      <c r="K103" s="57"/>
      <c r="L103" s="57"/>
      <c r="N103" s="11">
        <f t="shared" si="4"/>
        <v>44.777718802894618</v>
      </c>
      <c r="O103">
        <v>2</v>
      </c>
    </row>
    <row r="104" spans="2:15" x14ac:dyDescent="0.3">
      <c r="B104" t="str">
        <f t="shared" si="6"/>
        <v>2 (2020-2021)</v>
      </c>
      <c r="C104">
        <f>'CUADRO 3 NOM'!J134</f>
        <v>27</v>
      </c>
      <c r="D104">
        <f>'CUADRO 3 NOM'!K134</f>
        <v>14.707176</v>
      </c>
      <c r="E104" t="s">
        <v>103</v>
      </c>
      <c r="F104" t="str">
        <f>'CUADRO 3 NOM'!L134</f>
        <v>Juniperus sp</v>
      </c>
      <c r="G104" s="11">
        <f>'CUADRO 3 NOM'!T134</f>
        <v>0.32101380361458787</v>
      </c>
      <c r="H104" s="11">
        <v>0</v>
      </c>
      <c r="I104" s="11">
        <f t="shared" si="3"/>
        <v>0.32101380361458787</v>
      </c>
      <c r="J104" s="11"/>
      <c r="K104" s="11"/>
      <c r="L104" s="11"/>
      <c r="N104" s="11"/>
    </row>
    <row r="105" spans="2:15" x14ac:dyDescent="0.3">
      <c r="B105" t="str">
        <f t="shared" si="6"/>
        <v>2 (2020-2021)</v>
      </c>
      <c r="C105">
        <f>'CUADRO 3 NOM'!J137</f>
        <v>27</v>
      </c>
      <c r="D105">
        <f>'CUADRO 3 NOM'!K137</f>
        <v>14.707176</v>
      </c>
      <c r="E105" t="s">
        <v>103</v>
      </c>
      <c r="F105" t="str">
        <f>'CUADRO 3 NOM'!L137</f>
        <v>Quercus rugosa</v>
      </c>
      <c r="G105" s="11">
        <f>'CUADRO 3 NOM'!T137</f>
        <v>30.011331362188727</v>
      </c>
      <c r="H105" s="11">
        <v>0</v>
      </c>
      <c r="I105" s="11">
        <f t="shared" ref="I105:I166" si="7">G105+H105</f>
        <v>30.011331362188727</v>
      </c>
      <c r="J105" s="11"/>
      <c r="K105" s="11"/>
      <c r="L105" s="11"/>
      <c r="N105" s="11"/>
    </row>
    <row r="106" spans="2:15" x14ac:dyDescent="0.3">
      <c r="B106" t="str">
        <f t="shared" si="6"/>
        <v>2 (2020-2021)</v>
      </c>
      <c r="C106" s="50"/>
      <c r="D106" s="50">
        <f>D105</f>
        <v>14.707176</v>
      </c>
      <c r="E106" s="50"/>
      <c r="F106" s="50"/>
      <c r="G106" s="57">
        <f>SUM(G104:G105)</f>
        <v>30.332345165803314</v>
      </c>
      <c r="H106" s="57">
        <v>0</v>
      </c>
      <c r="I106" s="57">
        <f t="shared" si="7"/>
        <v>30.332345165803314</v>
      </c>
      <c r="J106" s="57"/>
      <c r="K106" s="57"/>
      <c r="L106" s="57"/>
      <c r="N106" s="11">
        <f t="shared" ref="N106" si="8">I106</f>
        <v>30.332345165803314</v>
      </c>
      <c r="O106">
        <v>2</v>
      </c>
    </row>
    <row r="107" spans="2:15" x14ac:dyDescent="0.3">
      <c r="B107" t="str">
        <f t="shared" si="6"/>
        <v>2 (2020-2021)</v>
      </c>
      <c r="C107">
        <f>'CUADRO 3 NOM'!J139</f>
        <v>28</v>
      </c>
      <c r="D107">
        <f>'CUADRO 3 NOM'!K139</f>
        <v>36.435561999999997</v>
      </c>
      <c r="E107" t="s">
        <v>103</v>
      </c>
      <c r="F107" t="str">
        <f>'CUADRO 3 NOM'!L139</f>
        <v>Juniperus sp</v>
      </c>
      <c r="G107" s="11">
        <f>'CUADRO 3 NOM'!T139</f>
        <v>1.351975470040865</v>
      </c>
      <c r="H107" s="11">
        <v>0</v>
      </c>
      <c r="I107" s="11">
        <f t="shared" si="7"/>
        <v>1.351975470040865</v>
      </c>
      <c r="J107" s="11"/>
      <c r="K107" s="11"/>
      <c r="L107" s="11"/>
      <c r="N107" s="11"/>
    </row>
    <row r="108" spans="2:15" x14ac:dyDescent="0.3">
      <c r="B108" t="str">
        <f t="shared" si="6"/>
        <v>2 (2020-2021)</v>
      </c>
      <c r="C108">
        <f>'CUADRO 3 NOM'!J140</f>
        <v>28</v>
      </c>
      <c r="D108">
        <f>'CUADRO 3 NOM'!K140</f>
        <v>36.435561999999997</v>
      </c>
      <c r="E108" t="s">
        <v>103</v>
      </c>
      <c r="F108" t="str">
        <f>'CUADRO 3 NOM'!L140</f>
        <v>Otras Ojosas</v>
      </c>
      <c r="G108" s="11">
        <f>'CUADRO 3 NOM'!T140</f>
        <v>0.63622375060746605</v>
      </c>
      <c r="H108" s="11">
        <v>0</v>
      </c>
      <c r="I108" s="11">
        <f t="shared" si="7"/>
        <v>0.63622375060746605</v>
      </c>
      <c r="J108" s="11"/>
      <c r="K108" s="11"/>
      <c r="L108" s="11"/>
      <c r="N108" s="11"/>
    </row>
    <row r="109" spans="2:15" x14ac:dyDescent="0.3">
      <c r="B109" t="str">
        <f t="shared" si="6"/>
        <v>2 (2020-2021)</v>
      </c>
      <c r="C109">
        <f>'CUADRO 3 NOM'!J143</f>
        <v>28</v>
      </c>
      <c r="D109">
        <f>'CUADRO 3 NOM'!K143</f>
        <v>36.435561999999997</v>
      </c>
      <c r="E109" t="s">
        <v>103</v>
      </c>
      <c r="F109" t="str">
        <f>'CUADRO 3 NOM'!L143</f>
        <v>Quercus fulva</v>
      </c>
      <c r="G109" s="11">
        <f>'CUADRO 3 NOM'!T143</f>
        <v>0.63622375060746605</v>
      </c>
      <c r="H109" s="11">
        <v>0</v>
      </c>
      <c r="I109" s="11">
        <f t="shared" si="7"/>
        <v>0.63622375060746605</v>
      </c>
      <c r="J109" s="11"/>
      <c r="K109" s="11"/>
      <c r="L109" s="11"/>
      <c r="N109" s="11"/>
    </row>
    <row r="110" spans="2:15" x14ac:dyDescent="0.3">
      <c r="B110" t="str">
        <f t="shared" si="6"/>
        <v>2 (2020-2021)</v>
      </c>
      <c r="C110">
        <f>'CUADRO 3 NOM'!J144</f>
        <v>28</v>
      </c>
      <c r="D110">
        <f>'CUADRO 3 NOM'!K144</f>
        <v>36.435561999999997</v>
      </c>
      <c r="E110" t="s">
        <v>103</v>
      </c>
      <c r="F110" t="str">
        <f>'CUADRO 3 NOM'!L144</f>
        <v>Quercus rugosa</v>
      </c>
      <c r="G110" s="11">
        <f>'CUADRO 3 NOM'!T144</f>
        <v>65.995907421931946</v>
      </c>
      <c r="H110" s="11">
        <v>0</v>
      </c>
      <c r="I110" s="11">
        <f t="shared" si="7"/>
        <v>65.995907421931946</v>
      </c>
      <c r="J110" s="11"/>
      <c r="K110" s="11"/>
      <c r="L110" s="11"/>
      <c r="N110" s="11"/>
    </row>
    <row r="111" spans="2:15" x14ac:dyDescent="0.3">
      <c r="B111" t="str">
        <f t="shared" si="6"/>
        <v>2 (2020-2021)</v>
      </c>
      <c r="C111" s="50"/>
      <c r="D111" s="50">
        <f>SUM(D110)</f>
        <v>36.435561999999997</v>
      </c>
      <c r="E111" s="50"/>
      <c r="F111" s="50"/>
      <c r="G111" s="57">
        <f>SUM(G107:G110)</f>
        <v>68.620330393187743</v>
      </c>
      <c r="H111" s="57">
        <v>0</v>
      </c>
      <c r="I111" s="57">
        <f t="shared" si="7"/>
        <v>68.620330393187743</v>
      </c>
      <c r="J111" s="57"/>
      <c r="K111" s="57"/>
      <c r="L111" s="57"/>
      <c r="N111" s="11">
        <f t="shared" ref="N111:N165" si="9">I111+M111</f>
        <v>68.620330393187743</v>
      </c>
      <c r="O111">
        <v>2</v>
      </c>
    </row>
    <row r="112" spans="2:15" x14ac:dyDescent="0.3">
      <c r="B112" t="str">
        <f t="shared" si="6"/>
        <v>2 (2020-2021)</v>
      </c>
      <c r="C112">
        <f>'CUADRO 3 NOM'!J146</f>
        <v>29</v>
      </c>
      <c r="D112">
        <f>'CUADRO 3 NOM'!K146</f>
        <v>56.258411000000002</v>
      </c>
      <c r="E112" t="s">
        <v>103</v>
      </c>
      <c r="F112" t="str">
        <f>'CUADRO 3 NOM'!L146</f>
        <v>Juniperus sp</v>
      </c>
      <c r="G112" s="11">
        <f>'CUADRO 3 NOM'!T146</f>
        <v>5.7339792424479246</v>
      </c>
      <c r="H112" s="11">
        <v>0</v>
      </c>
      <c r="I112" s="11">
        <f t="shared" si="7"/>
        <v>5.7339792424479246</v>
      </c>
      <c r="J112" s="11"/>
      <c r="K112" s="11"/>
      <c r="L112" s="11"/>
      <c r="N112" s="11"/>
    </row>
    <row r="113" spans="2:15" x14ac:dyDescent="0.3">
      <c r="B113" t="str">
        <f t="shared" si="6"/>
        <v>2 (2020-2021)</v>
      </c>
      <c r="C113">
        <f>'CUADRO 3 NOM'!J147</f>
        <v>29</v>
      </c>
      <c r="D113">
        <f>'CUADRO 3 NOM'!K147</f>
        <v>56.258411000000002</v>
      </c>
      <c r="E113" t="s">
        <v>103</v>
      </c>
      <c r="F113" t="str">
        <f>'CUADRO 3 NOM'!L147</f>
        <v>Otras Ojosas</v>
      </c>
      <c r="G113" s="11">
        <f>'CUADRO 3 NOM'!T147</f>
        <v>8.7710955816120789E-2</v>
      </c>
      <c r="H113" s="11">
        <v>0</v>
      </c>
      <c r="I113" s="11">
        <f t="shared" si="7"/>
        <v>8.7710955816120789E-2</v>
      </c>
      <c r="J113" s="11"/>
      <c r="K113" s="11"/>
      <c r="L113" s="11"/>
      <c r="N113" s="11"/>
    </row>
    <row r="114" spans="2:15" x14ac:dyDescent="0.3">
      <c r="B114" t="str">
        <f t="shared" si="6"/>
        <v>2 (2020-2021)</v>
      </c>
      <c r="C114">
        <f>'CUADRO 3 NOM'!J149</f>
        <v>29</v>
      </c>
      <c r="D114">
        <f>'CUADRO 3 NOM'!K149</f>
        <v>56.258411000000002</v>
      </c>
      <c r="E114" t="s">
        <v>103</v>
      </c>
      <c r="F114" t="str">
        <f>'CUADRO 3 NOM'!L149</f>
        <v>Pinus engelmannii</v>
      </c>
      <c r="G114" s="11">
        <f>'CUADRO 3 NOM'!T149</f>
        <v>45.132478154898308</v>
      </c>
      <c r="H114" s="11">
        <v>0</v>
      </c>
      <c r="I114" s="11">
        <f t="shared" si="7"/>
        <v>45.132478154898308</v>
      </c>
      <c r="J114" s="11"/>
      <c r="K114" s="11"/>
      <c r="L114" s="11"/>
      <c r="N114" s="11"/>
    </row>
    <row r="115" spans="2:15" x14ac:dyDescent="0.3">
      <c r="B115" t="str">
        <f t="shared" si="6"/>
        <v>2 (2020-2021)</v>
      </c>
      <c r="C115">
        <f>'CUADRO 3 NOM'!J150</f>
        <v>29</v>
      </c>
      <c r="D115">
        <f>'CUADRO 3 NOM'!K150</f>
        <v>56.258411000000002</v>
      </c>
      <c r="E115" t="s">
        <v>103</v>
      </c>
      <c r="F115" t="str">
        <f>'CUADRO 3 NOM'!L150</f>
        <v>Quercus fulva</v>
      </c>
      <c r="G115" s="11">
        <f>'CUADRO 3 NOM'!T150</f>
        <v>6.2417212969903808</v>
      </c>
      <c r="H115" s="11">
        <v>0</v>
      </c>
      <c r="I115" s="11">
        <f t="shared" si="7"/>
        <v>6.2417212969903808</v>
      </c>
      <c r="J115" s="11"/>
      <c r="K115" s="11"/>
      <c r="L115" s="11"/>
      <c r="N115" s="11"/>
    </row>
    <row r="116" spans="2:15" x14ac:dyDescent="0.3">
      <c r="B116" t="str">
        <f t="shared" si="6"/>
        <v>2 (2020-2021)</v>
      </c>
      <c r="C116">
        <f>'CUADRO 3 NOM'!J151</f>
        <v>29</v>
      </c>
      <c r="D116">
        <f>'CUADRO 3 NOM'!K151</f>
        <v>56.258411000000002</v>
      </c>
      <c r="E116" t="s">
        <v>103</v>
      </c>
      <c r="F116" t="str">
        <f>'CUADRO 3 NOM'!L151</f>
        <v>Quercus rugosa</v>
      </c>
      <c r="G116" s="11">
        <f>'CUADRO 3 NOM'!T151</f>
        <v>76.267491875542845</v>
      </c>
      <c r="H116" s="11">
        <v>0</v>
      </c>
      <c r="I116" s="11">
        <f t="shared" si="7"/>
        <v>76.267491875542845</v>
      </c>
      <c r="J116" s="11"/>
      <c r="K116" s="11"/>
      <c r="L116" s="11"/>
      <c r="N116" s="11"/>
    </row>
    <row r="117" spans="2:15" x14ac:dyDescent="0.3">
      <c r="B117" t="str">
        <f t="shared" si="6"/>
        <v>2 (2020-2021)</v>
      </c>
      <c r="C117" s="50"/>
      <c r="D117" s="50">
        <f>D116</f>
        <v>56.258411000000002</v>
      </c>
      <c r="E117" s="50"/>
      <c r="F117" s="50"/>
      <c r="G117" s="57">
        <f>SUM(G112:G116)</f>
        <v>133.46338152569558</v>
      </c>
      <c r="H117" s="57">
        <v>0</v>
      </c>
      <c r="I117" s="57">
        <f t="shared" si="7"/>
        <v>133.46338152569558</v>
      </c>
      <c r="J117" s="57"/>
      <c r="K117" s="57"/>
      <c r="L117" s="57"/>
      <c r="N117" s="11">
        <f t="shared" si="9"/>
        <v>133.46338152569558</v>
      </c>
      <c r="O117">
        <v>2</v>
      </c>
    </row>
    <row r="118" spans="2:15" x14ac:dyDescent="0.3">
      <c r="B118" t="str">
        <f t="shared" si="6"/>
        <v>2 (2020-2021)</v>
      </c>
      <c r="C118">
        <f>'CUADRO 3 NOM'!J153</f>
        <v>30</v>
      </c>
      <c r="D118">
        <f>'CUADRO 3 NOM'!K153</f>
        <v>20.029019999999999</v>
      </c>
      <c r="E118" t="s">
        <v>103</v>
      </c>
      <c r="F118" t="str">
        <f>'CUADRO 3 NOM'!L153</f>
        <v>Juniperus sp</v>
      </c>
      <c r="G118" s="11">
        <f>'CUADRO 3 NOM'!T153</f>
        <v>0.98364103067532893</v>
      </c>
      <c r="H118" s="11">
        <v>0</v>
      </c>
      <c r="I118" s="11">
        <f t="shared" si="7"/>
        <v>0.98364103067532893</v>
      </c>
      <c r="J118" s="11"/>
      <c r="K118" s="11"/>
      <c r="L118" s="11"/>
      <c r="N118" s="11"/>
    </row>
    <row r="119" spans="2:15" x14ac:dyDescent="0.3">
      <c r="B119" t="str">
        <f t="shared" si="6"/>
        <v>2 (2020-2021)</v>
      </c>
      <c r="C119">
        <f>'CUADRO 3 NOM'!J154</f>
        <v>30</v>
      </c>
      <c r="D119">
        <f>'CUADRO 3 NOM'!K154</f>
        <v>20.029019999999999</v>
      </c>
      <c r="E119" t="s">
        <v>103</v>
      </c>
      <c r="F119" t="str">
        <f>'CUADRO 3 NOM'!L154</f>
        <v>Otras Ojosas</v>
      </c>
      <c r="G119" s="11">
        <f>'CUADRO 3 NOM'!T154</f>
        <v>0.10929344785281436</v>
      </c>
      <c r="H119" s="11">
        <v>0</v>
      </c>
      <c r="I119" s="11">
        <f t="shared" si="7"/>
        <v>0.10929344785281436</v>
      </c>
      <c r="J119" s="11"/>
      <c r="K119" s="11"/>
      <c r="L119" s="11"/>
      <c r="N119" s="11"/>
    </row>
    <row r="120" spans="2:15" x14ac:dyDescent="0.3">
      <c r="B120" t="str">
        <f t="shared" si="6"/>
        <v>2 (2020-2021)</v>
      </c>
      <c r="C120">
        <f>'CUADRO 3 NOM'!J156</f>
        <v>30</v>
      </c>
      <c r="D120">
        <f>'CUADRO 3 NOM'!K156</f>
        <v>20.029019999999999</v>
      </c>
      <c r="E120" t="s">
        <v>103</v>
      </c>
      <c r="F120" t="str">
        <f>'CUADRO 3 NOM'!L156</f>
        <v>Pinus engelmannii</v>
      </c>
      <c r="G120" s="11">
        <f>'CUADRO 3 NOM'!T156</f>
        <v>32.247901573105068</v>
      </c>
      <c r="H120" s="11">
        <v>0</v>
      </c>
      <c r="I120" s="11">
        <f t="shared" si="7"/>
        <v>32.247901573105068</v>
      </c>
      <c r="J120" s="11"/>
      <c r="K120" s="11"/>
      <c r="L120" s="11"/>
      <c r="N120" s="11"/>
    </row>
    <row r="121" spans="2:15" x14ac:dyDescent="0.3">
      <c r="B121" t="str">
        <f t="shared" si="6"/>
        <v>2 (2020-2021)</v>
      </c>
      <c r="C121">
        <f>'CUADRO 3 NOM'!J157</f>
        <v>30</v>
      </c>
      <c r="D121">
        <f>'CUADRO 3 NOM'!K157</f>
        <v>20.029019999999999</v>
      </c>
      <c r="E121" t="s">
        <v>103</v>
      </c>
      <c r="F121" t="str">
        <f>'CUADRO 3 NOM'!L157</f>
        <v>Quercus fulva</v>
      </c>
      <c r="G121" s="11">
        <f>'CUADRO 3 NOM'!T157</f>
        <v>0.43717379141125745</v>
      </c>
      <c r="H121" s="11">
        <v>0</v>
      </c>
      <c r="I121" s="11">
        <f t="shared" si="7"/>
        <v>0.43717379141125745</v>
      </c>
      <c r="J121" s="11"/>
      <c r="K121" s="11"/>
      <c r="L121" s="11"/>
      <c r="N121" s="11"/>
    </row>
    <row r="122" spans="2:15" x14ac:dyDescent="0.3">
      <c r="B122" t="str">
        <f t="shared" si="6"/>
        <v>2 (2020-2021)</v>
      </c>
      <c r="C122">
        <f>'CUADRO 3 NOM'!J158</f>
        <v>30</v>
      </c>
      <c r="D122">
        <f>'CUADRO 3 NOM'!K158</f>
        <v>20.029019999999999</v>
      </c>
      <c r="E122" t="s">
        <v>103</v>
      </c>
      <c r="F122" t="str">
        <f>'CUADRO 3 NOM'!L158</f>
        <v>Quercus rugosa</v>
      </c>
      <c r="G122" s="11">
        <f>'CUADRO 3 NOM'!T158</f>
        <v>15.770126224870637</v>
      </c>
      <c r="H122" s="11">
        <v>0</v>
      </c>
      <c r="I122" s="11">
        <f t="shared" si="7"/>
        <v>15.770126224870637</v>
      </c>
      <c r="J122" s="11"/>
      <c r="K122" s="11"/>
      <c r="L122" s="11"/>
      <c r="N122" s="11"/>
    </row>
    <row r="123" spans="2:15" x14ac:dyDescent="0.3">
      <c r="B123" t="str">
        <f t="shared" si="6"/>
        <v>2 (2020-2021)</v>
      </c>
      <c r="C123" s="50"/>
      <c r="D123" s="50">
        <f>D122</f>
        <v>20.029019999999999</v>
      </c>
      <c r="E123" s="50"/>
      <c r="F123" s="50"/>
      <c r="G123" s="57">
        <f>SUM(G118:G122)</f>
        <v>49.548136067915102</v>
      </c>
      <c r="H123" s="57">
        <v>0</v>
      </c>
      <c r="I123" s="57">
        <f t="shared" si="7"/>
        <v>49.548136067915102</v>
      </c>
      <c r="J123" s="57"/>
      <c r="K123" s="57"/>
      <c r="L123" s="57"/>
      <c r="N123" s="11">
        <f t="shared" si="9"/>
        <v>49.548136067915102</v>
      </c>
      <c r="O123">
        <v>2</v>
      </c>
    </row>
    <row r="124" spans="2:15" x14ac:dyDescent="0.3">
      <c r="B124" t="str">
        <f t="shared" si="6"/>
        <v>2 (2020-2021)</v>
      </c>
      <c r="C124">
        <f>'CUADRO 3 NOM'!J160</f>
        <v>31</v>
      </c>
      <c r="D124">
        <f>'CUADRO 3 NOM'!K160</f>
        <v>34.598478999999998</v>
      </c>
      <c r="E124" t="s">
        <v>103</v>
      </c>
      <c r="F124" t="str">
        <f>'CUADRO 3 NOM'!L160</f>
        <v>Juniperus sp</v>
      </c>
      <c r="G124" s="11">
        <f>'CUADRO 3 NOM'!T160</f>
        <v>3.4383560296166435</v>
      </c>
      <c r="H124" s="11">
        <v>0</v>
      </c>
      <c r="I124" s="11">
        <f t="shared" si="7"/>
        <v>3.4383560296166435</v>
      </c>
      <c r="J124" s="11"/>
      <c r="K124" s="11"/>
      <c r="L124" s="11"/>
      <c r="N124" s="11"/>
    </row>
    <row r="125" spans="2:15" x14ac:dyDescent="0.3">
      <c r="B125" t="str">
        <f t="shared" si="6"/>
        <v>2 (2020-2021)</v>
      </c>
      <c r="C125">
        <f>'CUADRO 3 NOM'!J161</f>
        <v>31</v>
      </c>
      <c r="D125">
        <f>'CUADRO 3 NOM'!K161</f>
        <v>34.598478999999998</v>
      </c>
      <c r="E125" t="s">
        <v>103</v>
      </c>
      <c r="F125" t="str">
        <f>'CUADRO 3 NOM'!L161</f>
        <v>Otras Ojosas</v>
      </c>
      <c r="G125" s="11">
        <f>'CUADRO 3 NOM'!T161</f>
        <v>0.18879541087747642</v>
      </c>
      <c r="H125" s="11">
        <v>0</v>
      </c>
      <c r="I125" s="11">
        <f t="shared" si="7"/>
        <v>0.18879541087747642</v>
      </c>
      <c r="J125" s="11"/>
      <c r="K125" s="11"/>
      <c r="L125" s="11"/>
      <c r="N125" s="11"/>
    </row>
    <row r="126" spans="2:15" x14ac:dyDescent="0.3">
      <c r="B126" t="str">
        <f t="shared" si="6"/>
        <v>2 (2020-2021)</v>
      </c>
      <c r="C126">
        <f>'CUADRO 3 NOM'!J163</f>
        <v>31</v>
      </c>
      <c r="D126">
        <f>'CUADRO 3 NOM'!K163</f>
        <v>34.598478999999998</v>
      </c>
      <c r="E126" t="s">
        <v>103</v>
      </c>
      <c r="F126" t="str">
        <f>'CUADRO 3 NOM'!L163</f>
        <v>Pinus engelmannii</v>
      </c>
      <c r="G126" s="11">
        <f>'CUADRO 3 NOM'!T163</f>
        <v>44.364036022328072</v>
      </c>
      <c r="H126" s="11">
        <v>0</v>
      </c>
      <c r="I126" s="11">
        <f t="shared" si="7"/>
        <v>44.364036022328072</v>
      </c>
      <c r="J126" s="11"/>
      <c r="K126" s="11"/>
      <c r="L126" s="11"/>
      <c r="N126" s="11"/>
    </row>
    <row r="127" spans="2:15" x14ac:dyDescent="0.3">
      <c r="B127" t="str">
        <f t="shared" si="6"/>
        <v>2 (2020-2021)</v>
      </c>
      <c r="C127">
        <f>'CUADRO 3 NOM'!J164</f>
        <v>31</v>
      </c>
      <c r="D127">
        <f>'CUADRO 3 NOM'!K164</f>
        <v>34.598478999999998</v>
      </c>
      <c r="E127" t="s">
        <v>103</v>
      </c>
      <c r="F127" t="str">
        <f>'CUADRO 3 NOM'!L164</f>
        <v>Quercus fulva</v>
      </c>
      <c r="G127" s="11">
        <f>'CUADRO 3 NOM'!T164</f>
        <v>3.1290953383088458</v>
      </c>
      <c r="H127" s="11">
        <v>0</v>
      </c>
      <c r="I127" s="11">
        <f t="shared" si="7"/>
        <v>3.1290953383088458</v>
      </c>
      <c r="J127" s="11"/>
      <c r="K127" s="11"/>
      <c r="L127" s="11"/>
      <c r="N127" s="11"/>
    </row>
    <row r="128" spans="2:15" x14ac:dyDescent="0.3">
      <c r="B128" t="str">
        <f t="shared" si="6"/>
        <v>2 (2020-2021)</v>
      </c>
      <c r="C128">
        <f>'CUADRO 3 NOM'!J165</f>
        <v>31</v>
      </c>
      <c r="D128">
        <f>'CUADRO 3 NOM'!K165</f>
        <v>34.598478999999998</v>
      </c>
      <c r="E128" t="s">
        <v>103</v>
      </c>
      <c r="F128" t="str">
        <f>'CUADRO 3 NOM'!L165</f>
        <v>Quercus rugosa</v>
      </c>
      <c r="G128" s="11">
        <f>'CUADRO 3 NOM'!T165</f>
        <v>31.13498823160695</v>
      </c>
      <c r="H128" s="11">
        <v>0</v>
      </c>
      <c r="I128" s="11">
        <f t="shared" si="7"/>
        <v>31.13498823160695</v>
      </c>
      <c r="J128" s="11"/>
      <c r="K128" s="11"/>
      <c r="L128" s="11"/>
      <c r="N128" s="11"/>
    </row>
    <row r="129" spans="2:15" x14ac:dyDescent="0.3">
      <c r="C129" s="50"/>
      <c r="D129" s="50">
        <f>D128</f>
        <v>34.598478999999998</v>
      </c>
      <c r="E129" s="50"/>
      <c r="F129" s="50"/>
      <c r="G129" s="57">
        <f>SUM(G124:G128)</f>
        <v>82.25527103273798</v>
      </c>
      <c r="H129" s="57">
        <v>0</v>
      </c>
      <c r="I129" s="57">
        <f t="shared" si="7"/>
        <v>82.25527103273798</v>
      </c>
      <c r="J129" s="57"/>
      <c r="K129" s="57"/>
      <c r="L129" s="57"/>
      <c r="N129" s="11">
        <v>82.254999999999995</v>
      </c>
      <c r="O129">
        <v>2</v>
      </c>
    </row>
    <row r="130" spans="2:15" x14ac:dyDescent="0.3">
      <c r="B130" t="s">
        <v>105</v>
      </c>
      <c r="C130">
        <f>'CUADRO 3 NOM'!J167</f>
        <v>32</v>
      </c>
      <c r="D130">
        <f>'CUADRO 3 NOM'!K167</f>
        <v>17.204127</v>
      </c>
      <c r="E130" t="s">
        <v>103</v>
      </c>
      <c r="F130" t="str">
        <f>'CUADRO 3 NOM'!L167</f>
        <v>Juniperus sp</v>
      </c>
      <c r="G130" s="11">
        <f>'CUADRO 3 NOM'!T167</f>
        <v>4.5965066609008991</v>
      </c>
      <c r="H130" s="11">
        <v>0</v>
      </c>
      <c r="I130" s="11">
        <f t="shared" si="7"/>
        <v>4.5965066609008991</v>
      </c>
      <c r="J130" s="11"/>
      <c r="K130" s="11"/>
      <c r="L130" s="11"/>
      <c r="N130" s="11"/>
    </row>
    <row r="131" spans="2:15" x14ac:dyDescent="0.3">
      <c r="B131" t="str">
        <f t="shared" ref="B131:B138" si="10">B130</f>
        <v>2 (2020-2021)</v>
      </c>
      <c r="C131">
        <f>'CUADRO 3 NOM'!J170</f>
        <v>32</v>
      </c>
      <c r="D131">
        <f>'CUADRO 3 NOM'!K170</f>
        <v>17.204127</v>
      </c>
      <c r="E131" t="s">
        <v>103</v>
      </c>
      <c r="F131" t="str">
        <f>'CUADRO 3 NOM'!L170</f>
        <v>Quercus fulva</v>
      </c>
      <c r="G131" s="11">
        <f>'CUADRO 3 NOM'!T170</f>
        <v>1.8806230007883307</v>
      </c>
      <c r="H131" s="11">
        <v>0</v>
      </c>
      <c r="I131" s="11">
        <f t="shared" si="7"/>
        <v>1.8806230007883307</v>
      </c>
      <c r="J131" s="11"/>
      <c r="K131" s="11"/>
      <c r="L131" s="11"/>
      <c r="N131" s="11"/>
    </row>
    <row r="132" spans="2:15" x14ac:dyDescent="0.3">
      <c r="B132" t="str">
        <f t="shared" si="10"/>
        <v>2 (2020-2021)</v>
      </c>
      <c r="C132">
        <f>'CUADRO 3 NOM'!J171</f>
        <v>32</v>
      </c>
      <c r="D132">
        <f>'CUADRO 3 NOM'!K171</f>
        <v>17.204127</v>
      </c>
      <c r="E132" t="s">
        <v>103</v>
      </c>
      <c r="F132" t="str">
        <f>'CUADRO 3 NOM'!L171</f>
        <v>Quercus rugosa</v>
      </c>
      <c r="G132" s="11">
        <f>'CUADRO 3 NOM'!T171</f>
        <v>46.689206565853972</v>
      </c>
      <c r="H132" s="11">
        <v>0</v>
      </c>
      <c r="I132" s="11">
        <f t="shared" si="7"/>
        <v>46.689206565853972</v>
      </c>
      <c r="J132" s="11"/>
      <c r="K132" s="11"/>
      <c r="L132" s="11"/>
      <c r="N132" s="11"/>
    </row>
    <row r="133" spans="2:15" x14ac:dyDescent="0.3">
      <c r="B133" t="str">
        <f t="shared" si="10"/>
        <v>2 (2020-2021)</v>
      </c>
      <c r="C133" s="50"/>
      <c r="D133" s="50">
        <f>D132</f>
        <v>17.204127</v>
      </c>
      <c r="E133" s="50"/>
      <c r="F133" s="50"/>
      <c r="G133" s="57">
        <f>SUM(G130:G132)</f>
        <v>53.166336227543198</v>
      </c>
      <c r="H133" s="57">
        <v>0</v>
      </c>
      <c r="I133" s="57">
        <f t="shared" si="7"/>
        <v>53.166336227543198</v>
      </c>
      <c r="J133" s="57"/>
      <c r="K133" s="57"/>
      <c r="L133" s="57"/>
      <c r="N133" s="11">
        <f t="shared" si="9"/>
        <v>53.166336227543198</v>
      </c>
      <c r="O133">
        <v>2</v>
      </c>
    </row>
    <row r="134" spans="2:15" x14ac:dyDescent="0.3">
      <c r="B134" t="str">
        <f t="shared" si="10"/>
        <v>2 (2020-2021)</v>
      </c>
      <c r="C134">
        <f>'CUADRO 3 NOM'!J173</f>
        <v>33</v>
      </c>
      <c r="D134">
        <f>'CUADRO 3 NOM'!K173</f>
        <v>65.474554999999995</v>
      </c>
      <c r="E134" t="s">
        <v>103</v>
      </c>
      <c r="F134" t="str">
        <f>'CUADRO 3 NOM'!L173</f>
        <v>Juniperus sp</v>
      </c>
      <c r="G134" s="11">
        <f>'CUADRO 3 NOM'!T173</f>
        <v>4.724907823833135</v>
      </c>
      <c r="H134" s="11">
        <v>0</v>
      </c>
      <c r="I134" s="11">
        <f t="shared" si="7"/>
        <v>4.724907823833135</v>
      </c>
      <c r="J134" s="11"/>
      <c r="K134" s="11"/>
      <c r="L134" s="11"/>
      <c r="N134" s="11"/>
    </row>
    <row r="135" spans="2:15" x14ac:dyDescent="0.3">
      <c r="B135" t="str">
        <f t="shared" si="10"/>
        <v>2 (2020-2021)</v>
      </c>
      <c r="C135">
        <f>'CUADRO 3 NOM'!J174</f>
        <v>33</v>
      </c>
      <c r="D135">
        <f>'CUADRO 3 NOM'!K174</f>
        <v>65.474554999999995</v>
      </c>
      <c r="E135" t="s">
        <v>103</v>
      </c>
      <c r="F135" t="str">
        <f>'CUADRO 3 NOM'!L174</f>
        <v>Otras Ojosas</v>
      </c>
      <c r="G135" s="11">
        <f>'CUADRO 3 NOM'!T174</f>
        <v>8.9319645476647461E-2</v>
      </c>
      <c r="H135" s="11">
        <v>0</v>
      </c>
      <c r="I135" s="11">
        <f t="shared" si="7"/>
        <v>8.9319645476647461E-2</v>
      </c>
      <c r="J135" s="11"/>
      <c r="K135" s="11"/>
      <c r="L135" s="11"/>
      <c r="N135" s="11"/>
    </row>
    <row r="136" spans="2:15" x14ac:dyDescent="0.3">
      <c r="B136" t="str">
        <f t="shared" si="10"/>
        <v>2 (2020-2021)</v>
      </c>
      <c r="C136">
        <f>'CUADRO 3 NOM'!J176</f>
        <v>33</v>
      </c>
      <c r="D136">
        <f>'CUADRO 3 NOM'!K176</f>
        <v>65.474554999999995</v>
      </c>
      <c r="E136" t="s">
        <v>103</v>
      </c>
      <c r="F136" t="str">
        <f>'CUADRO 3 NOM'!L176</f>
        <v>Pinus engelmannii</v>
      </c>
      <c r="G136" s="11">
        <f>'CUADRO 3 NOM'!T176</f>
        <v>56.053701609693988</v>
      </c>
      <c r="H136" s="11">
        <v>0</v>
      </c>
      <c r="I136" s="11">
        <f t="shared" si="7"/>
        <v>56.053701609693988</v>
      </c>
      <c r="J136" s="11"/>
      <c r="K136" s="11"/>
      <c r="L136" s="11"/>
      <c r="N136" s="11"/>
    </row>
    <row r="137" spans="2:15" x14ac:dyDescent="0.3">
      <c r="B137" t="str">
        <f t="shared" si="10"/>
        <v>2 (2020-2021)</v>
      </c>
      <c r="C137">
        <f>'CUADRO 3 NOM'!J177</f>
        <v>33</v>
      </c>
      <c r="D137">
        <f>'CUADRO 3 NOM'!K177</f>
        <v>65.474554999999995</v>
      </c>
      <c r="E137" t="s">
        <v>103</v>
      </c>
      <c r="F137" t="str">
        <f>'CUADRO 3 NOM'!L177</f>
        <v>Quercus fulva</v>
      </c>
      <c r="G137" s="11">
        <f>'CUADRO 3 NOM'!T177</f>
        <v>4.0824226450991308</v>
      </c>
      <c r="H137" s="11">
        <v>0</v>
      </c>
      <c r="I137" s="11">
        <f t="shared" si="7"/>
        <v>4.0824226450991308</v>
      </c>
      <c r="J137" s="11"/>
      <c r="K137" s="11"/>
      <c r="L137" s="11"/>
      <c r="N137" s="11"/>
    </row>
    <row r="138" spans="2:15" x14ac:dyDescent="0.3">
      <c r="B138" t="str">
        <f t="shared" si="10"/>
        <v>2 (2020-2021)</v>
      </c>
      <c r="C138">
        <f>'CUADRO 3 NOM'!J178</f>
        <v>33</v>
      </c>
      <c r="D138">
        <f>'CUADRO 3 NOM'!K178</f>
        <v>65.474554999999995</v>
      </c>
      <c r="E138" t="s">
        <v>103</v>
      </c>
      <c r="F138" t="str">
        <f>'CUADRO 3 NOM'!L178</f>
        <v>Quercus rugosa</v>
      </c>
      <c r="G138" s="11">
        <f>'CUADRO 3 NOM'!T178</f>
        <v>80.977268071120406</v>
      </c>
      <c r="H138" s="11">
        <v>0</v>
      </c>
      <c r="I138" s="11">
        <f t="shared" si="7"/>
        <v>80.977268071120406</v>
      </c>
      <c r="J138" s="11"/>
      <c r="K138" s="11"/>
      <c r="L138" s="11"/>
      <c r="N138" s="11"/>
    </row>
    <row r="139" spans="2:15" x14ac:dyDescent="0.3">
      <c r="C139" s="50"/>
      <c r="D139" s="50">
        <f>D138</f>
        <v>65.474554999999995</v>
      </c>
      <c r="E139" s="50"/>
      <c r="F139" s="50"/>
      <c r="G139" s="57">
        <f>SUM(G134:G138)</f>
        <v>145.92761979522331</v>
      </c>
      <c r="H139" s="57">
        <v>0</v>
      </c>
      <c r="I139" s="57">
        <f t="shared" si="7"/>
        <v>145.92761979522331</v>
      </c>
      <c r="J139" s="57"/>
      <c r="K139" s="57"/>
      <c r="L139" s="57"/>
      <c r="N139" s="11">
        <f t="shared" si="9"/>
        <v>145.92761979522331</v>
      </c>
      <c r="O139">
        <v>2</v>
      </c>
    </row>
    <row r="140" spans="2:15" x14ac:dyDescent="0.3">
      <c r="C140" s="50"/>
      <c r="D140" s="50">
        <f>D79+D84+D89+D93+D98+D103+D106+D111+D117+D123+D129+D133+D139</f>
        <v>361.30444399999999</v>
      </c>
      <c r="E140" s="50">
        <f t="shared" ref="E140:I140" si="11">E79+E84+E89+E93+E98+E103+E106+E111+E117+E123+E129+E133+E139</f>
        <v>0</v>
      </c>
      <c r="F140" s="50">
        <f t="shared" si="11"/>
        <v>0</v>
      </c>
      <c r="G140" s="50">
        <f t="shared" si="11"/>
        <v>754.75288478229322</v>
      </c>
      <c r="H140" s="50">
        <f t="shared" si="11"/>
        <v>0</v>
      </c>
      <c r="I140" s="50">
        <f t="shared" si="11"/>
        <v>754.75288478229322</v>
      </c>
      <c r="J140" s="50"/>
      <c r="K140" s="50"/>
      <c r="L140" s="50"/>
      <c r="N140" s="11"/>
    </row>
    <row r="141" spans="2:15" x14ac:dyDescent="0.3">
      <c r="C141" s="50"/>
      <c r="D141" s="50"/>
      <c r="E141" s="50"/>
      <c r="F141" s="50"/>
      <c r="G141" s="57"/>
      <c r="H141" s="57"/>
      <c r="I141" s="57"/>
      <c r="J141" s="57"/>
      <c r="K141" s="57"/>
      <c r="L141" s="57"/>
      <c r="N141" s="11"/>
    </row>
    <row r="142" spans="2:15" x14ac:dyDescent="0.3">
      <c r="C142" s="50"/>
      <c r="D142" s="50"/>
      <c r="E142" s="50"/>
      <c r="F142" s="50"/>
      <c r="G142" s="57"/>
      <c r="H142" s="57"/>
      <c r="I142" s="57"/>
      <c r="J142" s="57"/>
      <c r="K142" s="57"/>
      <c r="L142" s="57"/>
      <c r="N142" s="11"/>
    </row>
    <row r="143" spans="2:15" x14ac:dyDescent="0.3">
      <c r="C143" s="50"/>
      <c r="D143" s="50"/>
      <c r="E143" s="50"/>
      <c r="F143" s="50"/>
      <c r="G143" s="57"/>
      <c r="H143" s="57"/>
      <c r="I143" s="57"/>
      <c r="J143" s="57"/>
      <c r="K143" s="57"/>
      <c r="L143" s="57"/>
      <c r="N143" s="11"/>
    </row>
    <row r="144" spans="2:15" x14ac:dyDescent="0.3">
      <c r="C144" s="50"/>
      <c r="D144" s="50"/>
      <c r="E144" s="50"/>
      <c r="F144" s="50"/>
      <c r="G144" s="57"/>
      <c r="H144" s="57"/>
      <c r="I144" s="57"/>
      <c r="J144" s="57"/>
      <c r="K144" s="57"/>
      <c r="L144" s="57"/>
      <c r="N144" s="11"/>
    </row>
    <row r="145" spans="2:15" x14ac:dyDescent="0.3">
      <c r="C145" s="50"/>
      <c r="D145" s="50"/>
      <c r="E145" s="50"/>
      <c r="F145" s="50"/>
      <c r="G145" s="57"/>
      <c r="H145" s="57"/>
      <c r="I145" s="57"/>
      <c r="J145" s="57"/>
      <c r="K145" s="57"/>
      <c r="L145" s="57"/>
      <c r="N145" s="11"/>
    </row>
    <row r="146" spans="2:15" x14ac:dyDescent="0.3">
      <c r="C146" s="50"/>
      <c r="D146" s="50"/>
      <c r="E146" s="50"/>
      <c r="F146" s="50"/>
      <c r="G146" s="57"/>
      <c r="H146" s="57"/>
      <c r="I146" s="57"/>
      <c r="J146" s="57"/>
      <c r="K146" s="57"/>
      <c r="L146" s="57"/>
      <c r="N146" s="11"/>
    </row>
    <row r="147" spans="2:15" x14ac:dyDescent="0.3">
      <c r="C147" s="50"/>
      <c r="D147" s="50"/>
      <c r="E147" s="50"/>
      <c r="F147" s="50"/>
      <c r="G147" s="57"/>
      <c r="H147" s="57"/>
      <c r="I147" s="57"/>
      <c r="J147" s="57"/>
      <c r="K147" s="57"/>
      <c r="L147" s="57"/>
      <c r="N147" s="11"/>
    </row>
    <row r="148" spans="2:15" x14ac:dyDescent="0.3">
      <c r="C148" s="50"/>
      <c r="D148" s="50"/>
      <c r="E148" s="50"/>
      <c r="F148" s="50"/>
      <c r="G148" s="57"/>
      <c r="H148" s="57"/>
      <c r="I148" s="57"/>
      <c r="J148" s="57"/>
      <c r="K148" s="57"/>
      <c r="L148" s="57"/>
      <c r="N148" s="11"/>
    </row>
    <row r="149" spans="2:15" x14ac:dyDescent="0.3">
      <c r="C149" s="50"/>
      <c r="D149" s="50"/>
      <c r="E149" s="50"/>
      <c r="F149" s="50"/>
      <c r="G149" s="57"/>
      <c r="H149" s="57"/>
      <c r="I149" s="57"/>
      <c r="J149" s="57"/>
      <c r="K149" s="57"/>
      <c r="L149" s="57"/>
      <c r="N149" s="11"/>
    </row>
    <row r="150" spans="2:15" x14ac:dyDescent="0.3">
      <c r="C150" s="50"/>
      <c r="D150" s="50"/>
      <c r="E150" s="50"/>
      <c r="F150" s="50"/>
      <c r="G150" s="57"/>
      <c r="H150" s="57"/>
      <c r="I150" s="57"/>
      <c r="J150" s="57"/>
      <c r="K150" s="57"/>
      <c r="L150" s="57"/>
      <c r="N150" s="11"/>
    </row>
    <row r="151" spans="2:15" x14ac:dyDescent="0.3">
      <c r="C151" s="50"/>
      <c r="D151" s="50"/>
      <c r="E151" s="50"/>
      <c r="F151" s="50"/>
      <c r="G151" s="57"/>
      <c r="H151" s="57"/>
      <c r="I151" s="57"/>
      <c r="J151" s="57"/>
      <c r="K151" s="57"/>
      <c r="L151" s="57"/>
      <c r="N151" s="11"/>
    </row>
    <row r="152" spans="2:15" x14ac:dyDescent="0.3">
      <c r="C152" s="50"/>
      <c r="D152" s="50"/>
      <c r="E152" s="50"/>
      <c r="F152" s="50"/>
      <c r="G152" s="57"/>
      <c r="H152" s="57"/>
      <c r="I152" s="57"/>
      <c r="J152" s="57"/>
      <c r="K152" s="57"/>
      <c r="L152" s="57"/>
      <c r="N152" s="11"/>
    </row>
    <row r="153" spans="2:15" x14ac:dyDescent="0.3">
      <c r="B153" t="s">
        <v>109</v>
      </c>
      <c r="C153">
        <f>'CUADRO 3 NOM'!J180</f>
        <v>35</v>
      </c>
      <c r="D153">
        <f>'CUADRO 3 NOM'!K180</f>
        <v>11.251324</v>
      </c>
      <c r="E153" t="s">
        <v>103</v>
      </c>
      <c r="F153" t="str">
        <f>'CUADRO 3 NOM'!L180</f>
        <v>Juniperus sp</v>
      </c>
      <c r="G153" s="11">
        <f>'CUADRO 3 NOM'!T180</f>
        <v>4.2890691308392137</v>
      </c>
      <c r="H153" s="11">
        <v>0</v>
      </c>
      <c r="I153" s="11">
        <f t="shared" si="7"/>
        <v>4.2890691308392137</v>
      </c>
      <c r="J153" s="11"/>
      <c r="K153" s="11"/>
      <c r="L153" s="11"/>
      <c r="N153" s="11"/>
    </row>
    <row r="154" spans="2:15" x14ac:dyDescent="0.3">
      <c r="B154" t="str">
        <f t="shared" ref="B154:B188" si="12">B153</f>
        <v>3 (2020-2023)</v>
      </c>
      <c r="C154">
        <f>'CUADRO 3 NOM'!J183</f>
        <v>35</v>
      </c>
      <c r="D154">
        <f>'CUADRO 3 NOM'!K183</f>
        <v>11.251324</v>
      </c>
      <c r="E154" t="s">
        <v>103</v>
      </c>
      <c r="F154" t="str">
        <f>'CUADRO 3 NOM'!L183</f>
        <v>Quercus fulva</v>
      </c>
      <c r="G154" s="11">
        <f>'CUADRO 3 NOM'!T183</f>
        <v>0.49116571569417528</v>
      </c>
      <c r="H154" s="11">
        <v>0</v>
      </c>
      <c r="I154" s="11">
        <f t="shared" si="7"/>
        <v>0.49116571569417528</v>
      </c>
      <c r="J154" s="11"/>
      <c r="K154" s="11"/>
      <c r="L154" s="11"/>
      <c r="N154" s="11"/>
    </row>
    <row r="155" spans="2:15" x14ac:dyDescent="0.3">
      <c r="B155" t="str">
        <f t="shared" si="12"/>
        <v>3 (2020-2023)</v>
      </c>
      <c r="C155">
        <f>'CUADRO 3 NOM'!J184</f>
        <v>35</v>
      </c>
      <c r="D155">
        <f>'CUADRO 3 NOM'!K184</f>
        <v>11.251324</v>
      </c>
      <c r="E155" t="s">
        <v>103</v>
      </c>
      <c r="F155" t="str">
        <f>'CUADRO 3 NOM'!L184</f>
        <v>Quercus rugosa</v>
      </c>
      <c r="G155" s="11">
        <f>'CUADRO 3 NOM'!T184</f>
        <v>29.485019440217403</v>
      </c>
      <c r="H155" s="11">
        <v>0</v>
      </c>
      <c r="I155" s="11">
        <f t="shared" si="7"/>
        <v>29.485019440217403</v>
      </c>
      <c r="J155" s="11"/>
      <c r="K155" s="11"/>
      <c r="L155" s="11"/>
      <c r="N155" s="11"/>
    </row>
    <row r="156" spans="2:15" x14ac:dyDescent="0.3">
      <c r="B156" t="str">
        <f t="shared" si="12"/>
        <v>3 (2020-2023)</v>
      </c>
      <c r="C156" s="50"/>
      <c r="D156" s="50">
        <f>D155</f>
        <v>11.251324</v>
      </c>
      <c r="E156" s="50"/>
      <c r="F156" s="50"/>
      <c r="G156" s="57">
        <f>SUM(G153:G155)</f>
        <v>34.265254286750789</v>
      </c>
      <c r="H156" s="57">
        <v>0</v>
      </c>
      <c r="I156" s="57">
        <f t="shared" si="7"/>
        <v>34.265254286750789</v>
      </c>
      <c r="J156" s="57"/>
      <c r="K156" s="57"/>
      <c r="L156" s="57"/>
      <c r="N156" s="11">
        <f t="shared" si="9"/>
        <v>34.265254286750789</v>
      </c>
      <c r="O156">
        <v>3</v>
      </c>
    </row>
    <row r="157" spans="2:15" x14ac:dyDescent="0.3">
      <c r="B157" t="str">
        <f t="shared" si="12"/>
        <v>3 (2020-2023)</v>
      </c>
      <c r="C157">
        <f>'CUADRO 3 NOM'!J186</f>
        <v>36</v>
      </c>
      <c r="D157">
        <f>'CUADRO 3 NOM'!K186</f>
        <v>64.389396000000005</v>
      </c>
      <c r="E157" t="s">
        <v>103</v>
      </c>
      <c r="F157" t="str">
        <f>'CUADRO 3 NOM'!L186</f>
        <v>Juniperus sp</v>
      </c>
      <c r="G157" s="11">
        <f>'CUADRO 3 NOM'!T186</f>
        <v>35.347648983451585</v>
      </c>
      <c r="H157" s="11">
        <v>0</v>
      </c>
      <c r="I157" s="11">
        <f t="shared" si="7"/>
        <v>35.347648983451585</v>
      </c>
      <c r="J157" s="11"/>
      <c r="K157" s="11"/>
      <c r="L157" s="11"/>
      <c r="N157" s="11"/>
    </row>
    <row r="158" spans="2:15" x14ac:dyDescent="0.3">
      <c r="B158" t="str">
        <f t="shared" si="12"/>
        <v>3 (2020-2023)</v>
      </c>
      <c r="C158">
        <f>'CUADRO 3 NOM'!J188</f>
        <v>36</v>
      </c>
      <c r="D158">
        <f>'CUADRO 3 NOM'!K188</f>
        <v>64.389396000000005</v>
      </c>
      <c r="E158" t="s">
        <v>103</v>
      </c>
      <c r="F158" t="str">
        <f>'CUADRO 3 NOM'!L188</f>
        <v>Pinus engelmannii</v>
      </c>
      <c r="G158" s="11">
        <f>'CUADRO 3 NOM'!T188</f>
        <v>40.83391667612964</v>
      </c>
      <c r="H158" s="11">
        <v>0</v>
      </c>
      <c r="I158" s="11">
        <f t="shared" si="7"/>
        <v>40.83391667612964</v>
      </c>
      <c r="J158" s="11"/>
      <c r="K158" s="11"/>
      <c r="L158" s="11"/>
      <c r="N158" s="11"/>
    </row>
    <row r="159" spans="2:15" x14ac:dyDescent="0.3">
      <c r="B159" t="str">
        <f t="shared" si="12"/>
        <v>3 (2020-2023)</v>
      </c>
      <c r="C159">
        <f>'CUADRO 3 NOM'!J189</f>
        <v>36</v>
      </c>
      <c r="D159">
        <f>'CUADRO 3 NOM'!K189</f>
        <v>64.389396000000005</v>
      </c>
      <c r="E159" t="s">
        <v>103</v>
      </c>
      <c r="F159" t="str">
        <f>'CUADRO 3 NOM'!L189</f>
        <v>Quercus fulva</v>
      </c>
      <c r="G159" s="11">
        <f>'CUADRO 3 NOM'!T189</f>
        <v>4.7784570427511133</v>
      </c>
      <c r="H159" s="11">
        <v>0</v>
      </c>
      <c r="I159" s="11">
        <f t="shared" si="7"/>
        <v>4.7784570427511133</v>
      </c>
      <c r="J159" s="11"/>
      <c r="K159" s="11"/>
      <c r="L159" s="11"/>
      <c r="N159" s="11"/>
    </row>
    <row r="160" spans="2:15" x14ac:dyDescent="0.3">
      <c r="B160" t="str">
        <f t="shared" si="12"/>
        <v>3 (2020-2023)</v>
      </c>
      <c r="C160">
        <f>'CUADRO 3 NOM'!J190</f>
        <v>36</v>
      </c>
      <c r="D160">
        <f>'CUADRO 3 NOM'!K190</f>
        <v>64.389396000000005</v>
      </c>
      <c r="E160" t="s">
        <v>103</v>
      </c>
      <c r="F160" t="str">
        <f>'CUADRO 3 NOM'!L190</f>
        <v>Quercus rugosa</v>
      </c>
      <c r="G160" s="11">
        <f>'CUADRO 3 NOM'!T190</f>
        <v>336.44717555319539</v>
      </c>
      <c r="H160" s="11">
        <v>0</v>
      </c>
      <c r="I160" s="11">
        <f t="shared" si="7"/>
        <v>336.44717555319539</v>
      </c>
      <c r="J160" s="11"/>
      <c r="K160" s="11"/>
      <c r="L160" s="11"/>
      <c r="N160" s="11"/>
    </row>
    <row r="161" spans="2:15" x14ac:dyDescent="0.3">
      <c r="B161" t="str">
        <f t="shared" si="12"/>
        <v>3 (2020-2023)</v>
      </c>
      <c r="C161" s="50"/>
      <c r="D161" s="50">
        <f>D160</f>
        <v>64.389396000000005</v>
      </c>
      <c r="E161" s="50"/>
      <c r="F161" s="50"/>
      <c r="G161" s="57">
        <f>SUM(G157:G160)</f>
        <v>417.40719825552776</v>
      </c>
      <c r="H161" s="57">
        <v>0</v>
      </c>
      <c r="I161" s="57">
        <f t="shared" si="7"/>
        <v>417.40719825552776</v>
      </c>
      <c r="J161" s="57"/>
      <c r="K161" s="57"/>
      <c r="L161" s="57"/>
      <c r="N161" s="11">
        <f t="shared" si="9"/>
        <v>417.40719825552776</v>
      </c>
      <c r="O161">
        <v>3</v>
      </c>
    </row>
    <row r="162" spans="2:15" x14ac:dyDescent="0.3">
      <c r="B162" t="str">
        <f t="shared" si="12"/>
        <v>3 (2020-2023)</v>
      </c>
      <c r="C162">
        <f>'CUADRO 3 NOM'!J192</f>
        <v>38</v>
      </c>
      <c r="D162">
        <f>'CUADRO 3 NOM'!K192</f>
        <v>4.7484010000000003</v>
      </c>
      <c r="E162" t="s">
        <v>103</v>
      </c>
      <c r="F162" t="str">
        <f>'CUADRO 3 NOM'!L192</f>
        <v>Juniperus sp</v>
      </c>
      <c r="G162" s="11">
        <f>'CUADRO 3 NOM'!T192</f>
        <v>0.10364343678876982</v>
      </c>
      <c r="H162" s="11">
        <v>0</v>
      </c>
      <c r="I162" s="11">
        <f t="shared" si="7"/>
        <v>0.10364343678876982</v>
      </c>
      <c r="J162" s="11"/>
      <c r="K162" s="11"/>
      <c r="L162" s="11"/>
      <c r="N162" s="11"/>
    </row>
    <row r="163" spans="2:15" x14ac:dyDescent="0.3">
      <c r="B163" t="str">
        <f t="shared" si="12"/>
        <v>3 (2020-2023)</v>
      </c>
      <c r="C163">
        <f>'CUADRO 3 NOM'!J195</f>
        <v>38</v>
      </c>
      <c r="D163">
        <f>'CUADRO 3 NOM'!K195</f>
        <v>4.7484010000000003</v>
      </c>
      <c r="E163" t="s">
        <v>103</v>
      </c>
      <c r="F163" t="str">
        <f>'CUADRO 3 NOM'!L195</f>
        <v>Quercus fulva</v>
      </c>
      <c r="G163" s="11">
        <f>'CUADRO 3 NOM'!T195</f>
        <v>0.20728687357753964</v>
      </c>
      <c r="H163" s="11">
        <v>0</v>
      </c>
      <c r="I163" s="11">
        <f t="shared" si="7"/>
        <v>0.20728687357753964</v>
      </c>
      <c r="J163" s="11"/>
      <c r="K163" s="11"/>
      <c r="L163" s="11"/>
      <c r="N163" s="11"/>
    </row>
    <row r="164" spans="2:15" x14ac:dyDescent="0.3">
      <c r="B164" t="str">
        <f t="shared" si="12"/>
        <v>3 (2020-2023)</v>
      </c>
      <c r="C164">
        <f>'CUADRO 3 NOM'!J196</f>
        <v>38</v>
      </c>
      <c r="D164">
        <f>'CUADRO 3 NOM'!K196</f>
        <v>4.7484010000000003</v>
      </c>
      <c r="E164" t="s">
        <v>103</v>
      </c>
      <c r="F164" t="str">
        <f>'CUADRO 3 NOM'!L196</f>
        <v>Quercus rugosa</v>
      </c>
      <c r="G164" s="11">
        <f>'CUADRO 3 NOM'!T196</f>
        <v>13.17801906839887</v>
      </c>
      <c r="H164" s="11">
        <v>0</v>
      </c>
      <c r="I164" s="11">
        <f t="shared" si="7"/>
        <v>13.17801906839887</v>
      </c>
      <c r="J164" s="11"/>
      <c r="K164" s="11"/>
      <c r="L164" s="11"/>
      <c r="N164" s="11"/>
    </row>
    <row r="165" spans="2:15" x14ac:dyDescent="0.3">
      <c r="B165" t="str">
        <f t="shared" si="12"/>
        <v>3 (2020-2023)</v>
      </c>
      <c r="C165" s="50"/>
      <c r="D165" s="50">
        <f>D164</f>
        <v>4.7484010000000003</v>
      </c>
      <c r="E165" s="50"/>
      <c r="F165" s="50"/>
      <c r="G165" s="57">
        <f>SUM(G162:G164)</f>
        <v>13.488949378765179</v>
      </c>
      <c r="H165" s="57">
        <v>0</v>
      </c>
      <c r="I165" s="57">
        <f t="shared" si="7"/>
        <v>13.488949378765179</v>
      </c>
      <c r="J165" s="57"/>
      <c r="K165" s="57"/>
      <c r="L165" s="57"/>
      <c r="N165" s="11">
        <f t="shared" si="9"/>
        <v>13.488949378765179</v>
      </c>
      <c r="O165">
        <v>3</v>
      </c>
    </row>
    <row r="166" spans="2:15" x14ac:dyDescent="0.3">
      <c r="B166" t="str">
        <f t="shared" si="12"/>
        <v>3 (2020-2023)</v>
      </c>
      <c r="C166">
        <f>'CUADRO 3 NOM'!J198</f>
        <v>39</v>
      </c>
      <c r="D166">
        <f>'CUADRO 3 NOM'!K198</f>
        <v>1.9165220000000001</v>
      </c>
      <c r="E166" t="s">
        <v>103</v>
      </c>
      <c r="F166" t="str">
        <f>'CUADRO 3 NOM'!L198</f>
        <v>Juniperus sp</v>
      </c>
      <c r="G166" s="11">
        <f>'CUADRO 3 NOM'!T198</f>
        <v>0.77242112116414485</v>
      </c>
      <c r="H166" s="11">
        <v>0</v>
      </c>
      <c r="I166" s="11">
        <f t="shared" si="7"/>
        <v>0.77242112116414485</v>
      </c>
      <c r="J166" s="11"/>
      <c r="K166" s="11"/>
      <c r="L166" s="11"/>
      <c r="N166" s="11"/>
    </row>
    <row r="167" spans="2:15" x14ac:dyDescent="0.3">
      <c r="B167" t="str">
        <f t="shared" si="12"/>
        <v>3 (2020-2023)</v>
      </c>
      <c r="C167">
        <f>'CUADRO 3 NOM'!J201</f>
        <v>39</v>
      </c>
      <c r="D167">
        <f>'CUADRO 3 NOM'!K201</f>
        <v>1.9165220000000001</v>
      </c>
      <c r="E167" t="s">
        <v>103</v>
      </c>
      <c r="F167" t="str">
        <f>'CUADRO 3 NOM'!L201</f>
        <v>Quercus fulva</v>
      </c>
      <c r="G167" s="11">
        <f>'CUADRO 3 NOM'!T201</f>
        <v>0.14641186447069302</v>
      </c>
      <c r="H167" s="11">
        <v>0</v>
      </c>
      <c r="I167" s="11">
        <f t="shared" ref="I167:I219" si="13">G167+H167</f>
        <v>0.14641186447069302</v>
      </c>
      <c r="J167" s="11"/>
      <c r="K167" s="11"/>
      <c r="L167" s="11"/>
      <c r="N167" s="11"/>
    </row>
    <row r="168" spans="2:15" x14ac:dyDescent="0.3">
      <c r="B168" t="str">
        <f t="shared" si="12"/>
        <v>3 (2020-2023)</v>
      </c>
      <c r="C168">
        <f>'CUADRO 3 NOM'!J202</f>
        <v>39</v>
      </c>
      <c r="D168">
        <f>'CUADRO 3 NOM'!K202</f>
        <v>1.9165220000000001</v>
      </c>
      <c r="E168" t="s">
        <v>103</v>
      </c>
      <c r="F168" t="str">
        <f>'CUADRO 3 NOM'!L202</f>
        <v>Quercus rugosa</v>
      </c>
      <c r="G168" s="11">
        <f>'CUADRO 3 NOM'!T202</f>
        <v>8.7636223453463646</v>
      </c>
      <c r="H168" s="11">
        <v>0</v>
      </c>
      <c r="I168" s="11">
        <f t="shared" si="13"/>
        <v>8.7636223453463646</v>
      </c>
      <c r="J168" s="11"/>
      <c r="K168" s="11"/>
      <c r="L168" s="11"/>
      <c r="N168" s="11"/>
    </row>
    <row r="169" spans="2:15" x14ac:dyDescent="0.3">
      <c r="B169" t="str">
        <f t="shared" si="12"/>
        <v>3 (2020-2023)</v>
      </c>
      <c r="C169" s="50"/>
      <c r="D169" s="50">
        <f>D168</f>
        <v>1.9165220000000001</v>
      </c>
      <c r="E169" s="50"/>
      <c r="F169" s="50"/>
      <c r="G169" s="57">
        <f>SUM(G166:G168)</f>
        <v>9.6824553309812025</v>
      </c>
      <c r="H169" s="57">
        <v>0</v>
      </c>
      <c r="I169" s="57">
        <f t="shared" si="13"/>
        <v>9.6824553309812025</v>
      </c>
      <c r="J169" s="57"/>
      <c r="K169" s="57"/>
      <c r="L169" s="57"/>
      <c r="N169" s="11">
        <f t="shared" ref="N169:N216" si="14">I169+M169</f>
        <v>9.6824553309812025</v>
      </c>
      <c r="O169">
        <v>3</v>
      </c>
    </row>
    <row r="170" spans="2:15" x14ac:dyDescent="0.3">
      <c r="B170" t="str">
        <f t="shared" si="12"/>
        <v>3 (2020-2023)</v>
      </c>
      <c r="C170">
        <f>'CUADRO 3 NOM'!J204</f>
        <v>40</v>
      </c>
      <c r="D170">
        <f>'CUADRO 3 NOM'!K204</f>
        <v>11.460535</v>
      </c>
      <c r="E170" t="s">
        <v>103</v>
      </c>
      <c r="F170" t="str">
        <f>'CUADRO 3 NOM'!L204</f>
        <v>Juniperus sp</v>
      </c>
      <c r="G170" s="11">
        <f>'CUADRO 3 NOM'!T204</f>
        <v>3.9765507097932877</v>
      </c>
      <c r="H170" s="11">
        <v>0</v>
      </c>
      <c r="I170" s="11">
        <f t="shared" si="13"/>
        <v>3.9765507097932877</v>
      </c>
      <c r="J170" s="11"/>
      <c r="K170" s="11"/>
      <c r="L170" s="11"/>
      <c r="N170" s="11"/>
    </row>
    <row r="171" spans="2:15" x14ac:dyDescent="0.3">
      <c r="B171" t="str">
        <f t="shared" si="12"/>
        <v>3 (2020-2023)</v>
      </c>
      <c r="C171">
        <f>'CUADRO 3 NOM'!J207</f>
        <v>40</v>
      </c>
      <c r="D171">
        <f>'CUADRO 3 NOM'!K207</f>
        <v>11.460535</v>
      </c>
      <c r="E171" t="s">
        <v>103</v>
      </c>
      <c r="F171" t="str">
        <f>'CUADRO 3 NOM'!L207</f>
        <v>Quercus fulva</v>
      </c>
      <c r="G171" s="11">
        <f>'CUADRO 3 NOM'!T207</f>
        <v>0.37522396534264402</v>
      </c>
      <c r="H171" s="11">
        <v>0</v>
      </c>
      <c r="I171" s="11">
        <f t="shared" si="13"/>
        <v>0.37522396534264402</v>
      </c>
      <c r="J171" s="11"/>
      <c r="K171" s="11"/>
      <c r="L171" s="11"/>
      <c r="N171" s="11"/>
    </row>
    <row r="172" spans="2:15" x14ac:dyDescent="0.3">
      <c r="B172" t="str">
        <f t="shared" si="12"/>
        <v>3 (2020-2023)</v>
      </c>
      <c r="C172">
        <f>'CUADRO 3 NOM'!J208</f>
        <v>40</v>
      </c>
      <c r="D172">
        <f>'CUADRO 3 NOM'!K208</f>
        <v>11.460535</v>
      </c>
      <c r="E172" t="s">
        <v>103</v>
      </c>
      <c r="F172" t="str">
        <f>'CUADRO 3 NOM'!L208</f>
        <v>Quercus rugosa</v>
      </c>
      <c r="G172" s="11">
        <f>'CUADRO 3 NOM'!T208</f>
        <v>32.045712663796095</v>
      </c>
      <c r="H172" s="11">
        <v>0</v>
      </c>
      <c r="I172" s="11">
        <f t="shared" si="13"/>
        <v>32.045712663796095</v>
      </c>
      <c r="J172" s="11"/>
      <c r="K172" s="11"/>
      <c r="L172" s="11"/>
      <c r="N172" s="11"/>
    </row>
    <row r="173" spans="2:15" x14ac:dyDescent="0.3">
      <c r="B173" t="str">
        <f t="shared" si="12"/>
        <v>3 (2020-2023)</v>
      </c>
      <c r="C173" s="50"/>
      <c r="D173" s="50">
        <f>D172</f>
        <v>11.460535</v>
      </c>
      <c r="E173" s="50"/>
      <c r="F173" s="50"/>
      <c r="G173" s="57">
        <f>SUM(G170:G172)</f>
        <v>36.397487338932024</v>
      </c>
      <c r="H173" s="57">
        <v>0</v>
      </c>
      <c r="I173" s="57">
        <f t="shared" si="13"/>
        <v>36.397487338932024</v>
      </c>
      <c r="J173" s="57"/>
      <c r="K173" s="57"/>
      <c r="L173" s="57"/>
      <c r="N173" s="11">
        <f t="shared" si="14"/>
        <v>36.397487338932024</v>
      </c>
      <c r="O173">
        <v>3</v>
      </c>
    </row>
    <row r="174" spans="2:15" x14ac:dyDescent="0.3">
      <c r="B174" t="str">
        <f t="shared" si="12"/>
        <v>3 (2020-2023)</v>
      </c>
      <c r="C174">
        <f>'CUADRO 3 NOM'!J210</f>
        <v>43</v>
      </c>
      <c r="D174">
        <f>'CUADRO 3 NOM'!K210</f>
        <v>7.2669810000000004</v>
      </c>
      <c r="E174" t="s">
        <v>103</v>
      </c>
      <c r="F174" t="str">
        <f>'CUADRO 3 NOM'!L210</f>
        <v>Juniperus sp</v>
      </c>
      <c r="G174" s="11">
        <f>'CUADRO 3 NOM'!T210</f>
        <v>2.7702147659684391</v>
      </c>
      <c r="H174" s="11">
        <v>0</v>
      </c>
      <c r="I174" s="11">
        <f t="shared" si="13"/>
        <v>2.7702147659684391</v>
      </c>
      <c r="J174" s="11"/>
      <c r="K174" s="11"/>
      <c r="L174" s="11"/>
      <c r="N174" s="11"/>
    </row>
    <row r="175" spans="2:15" x14ac:dyDescent="0.3">
      <c r="B175" t="str">
        <f t="shared" si="12"/>
        <v>3 (2020-2023)</v>
      </c>
      <c r="C175">
        <f>'CUADRO 3 NOM'!J213</f>
        <v>43</v>
      </c>
      <c r="D175">
        <f>'CUADRO 3 NOM'!K213</f>
        <v>7.2669810000000004</v>
      </c>
      <c r="E175" t="s">
        <v>103</v>
      </c>
      <c r="F175" t="str">
        <f>'CUADRO 3 NOM'!L213</f>
        <v>Quercus fulva</v>
      </c>
      <c r="G175" s="11">
        <f>'CUADRO 3 NOM'!T213</f>
        <v>0.31723305842058885</v>
      </c>
      <c r="H175" s="11">
        <v>0</v>
      </c>
      <c r="I175" s="11">
        <f t="shared" si="13"/>
        <v>0.31723305842058885</v>
      </c>
      <c r="J175" s="11"/>
      <c r="K175" s="11"/>
      <c r="L175" s="11"/>
      <c r="N175" s="11"/>
    </row>
    <row r="176" spans="2:15" x14ac:dyDescent="0.3">
      <c r="B176" t="str">
        <f t="shared" si="12"/>
        <v>3 (2020-2023)</v>
      </c>
      <c r="C176">
        <f>'CUADRO 3 NOM'!J214</f>
        <v>43</v>
      </c>
      <c r="D176">
        <f>'CUADRO 3 NOM'!K214</f>
        <v>7.2669810000000004</v>
      </c>
      <c r="E176" t="s">
        <v>103</v>
      </c>
      <c r="F176" t="str">
        <f>'CUADRO 3 NOM'!L214</f>
        <v>Quercus rugosa</v>
      </c>
      <c r="G176" s="11">
        <f>'CUADRO 3 NOM'!T214</f>
        <v>19.383663371159642</v>
      </c>
      <c r="H176" s="11">
        <v>0</v>
      </c>
      <c r="I176" s="11">
        <f t="shared" si="13"/>
        <v>19.383663371159642</v>
      </c>
      <c r="J176" s="11"/>
      <c r="K176" s="11"/>
      <c r="L176" s="11"/>
      <c r="N176" s="11"/>
    </row>
    <row r="177" spans="2:15" x14ac:dyDescent="0.3">
      <c r="B177" t="str">
        <f t="shared" si="12"/>
        <v>3 (2020-2023)</v>
      </c>
      <c r="C177" s="50"/>
      <c r="D177" s="50">
        <f>D176</f>
        <v>7.2669810000000004</v>
      </c>
      <c r="E177" s="50"/>
      <c r="F177" s="50"/>
      <c r="G177" s="57">
        <f>SUM(G174:G176)</f>
        <v>22.471111195548669</v>
      </c>
      <c r="H177" s="57">
        <v>0</v>
      </c>
      <c r="I177" s="57">
        <f t="shared" si="13"/>
        <v>22.471111195548669</v>
      </c>
      <c r="J177" s="57"/>
      <c r="K177" s="57"/>
      <c r="L177" s="57"/>
      <c r="N177" s="11">
        <f t="shared" si="14"/>
        <v>22.471111195548669</v>
      </c>
      <c r="O177">
        <v>3</v>
      </c>
    </row>
    <row r="178" spans="2:15" x14ac:dyDescent="0.3">
      <c r="B178" t="str">
        <f t="shared" si="12"/>
        <v>3 (2020-2023)</v>
      </c>
      <c r="C178">
        <f>'CUADRO 3 NOM'!J216</f>
        <v>44</v>
      </c>
      <c r="D178">
        <f>'CUADRO 3 NOM'!K216</f>
        <v>9.2704810000000002</v>
      </c>
      <c r="E178" t="s">
        <v>103</v>
      </c>
      <c r="F178" t="str">
        <f>'CUADRO 3 NOM'!L216</f>
        <v>Juniperus sp</v>
      </c>
      <c r="G178" s="11">
        <f>'CUADRO 3 NOM'!T216</f>
        <v>6.8655739140269869</v>
      </c>
      <c r="H178" s="11">
        <v>0</v>
      </c>
      <c r="I178" s="11">
        <f t="shared" si="13"/>
        <v>6.8655739140269869</v>
      </c>
      <c r="J178" s="11"/>
      <c r="K178" s="11"/>
      <c r="L178" s="11"/>
      <c r="N178" s="11"/>
    </row>
    <row r="179" spans="2:15" x14ac:dyDescent="0.3">
      <c r="B179" t="str">
        <f t="shared" si="12"/>
        <v>3 (2020-2023)</v>
      </c>
      <c r="C179">
        <f>'CUADRO 3 NOM'!J219</f>
        <v>44</v>
      </c>
      <c r="D179">
        <f>'CUADRO 3 NOM'!K219</f>
        <v>9.2704810000000002</v>
      </c>
      <c r="E179" t="s">
        <v>103</v>
      </c>
      <c r="F179" t="str">
        <f>'CUADRO 3 NOM'!L219</f>
        <v>Quercus fulva</v>
      </c>
      <c r="G179" s="11">
        <f>'CUADRO 3 NOM'!T219</f>
        <v>0.30352044136278455</v>
      </c>
      <c r="H179" s="11">
        <v>0</v>
      </c>
      <c r="I179" s="11">
        <f t="shared" si="13"/>
        <v>0.30352044136278455</v>
      </c>
      <c r="J179" s="11"/>
      <c r="K179" s="11"/>
      <c r="L179" s="11"/>
      <c r="N179" s="11"/>
    </row>
    <row r="180" spans="2:15" x14ac:dyDescent="0.3">
      <c r="B180" t="str">
        <f t="shared" si="12"/>
        <v>3 (2020-2023)</v>
      </c>
      <c r="C180">
        <f>'CUADRO 3 NOM'!J220</f>
        <v>44</v>
      </c>
      <c r="D180">
        <f>'CUADRO 3 NOM'!K220</f>
        <v>9.2704810000000002</v>
      </c>
      <c r="E180" t="s">
        <v>103</v>
      </c>
      <c r="F180" t="str">
        <f>'CUADRO 3 NOM'!L220</f>
        <v>Quercus rugosa</v>
      </c>
      <c r="G180" s="11">
        <f>'CUADRO 3 NOM'!T220</f>
        <v>18.933974426900011</v>
      </c>
      <c r="H180" s="11">
        <v>0</v>
      </c>
      <c r="I180" s="11">
        <f t="shared" si="13"/>
        <v>18.933974426900011</v>
      </c>
      <c r="J180" s="11"/>
      <c r="K180" s="11"/>
      <c r="L180" s="11"/>
      <c r="N180" s="11"/>
    </row>
    <row r="181" spans="2:15" x14ac:dyDescent="0.3">
      <c r="B181" t="str">
        <f t="shared" si="12"/>
        <v>3 (2020-2023)</v>
      </c>
      <c r="C181" s="50"/>
      <c r="D181" s="50">
        <f>D180</f>
        <v>9.2704810000000002</v>
      </c>
      <c r="E181" s="50"/>
      <c r="F181" s="50"/>
      <c r="G181" s="57">
        <f>SUM(G178:G180)</f>
        <v>26.103068782289782</v>
      </c>
      <c r="H181" s="57">
        <v>0</v>
      </c>
      <c r="I181" s="57">
        <f t="shared" si="13"/>
        <v>26.103068782289782</v>
      </c>
      <c r="J181" s="57"/>
      <c r="K181" s="57"/>
      <c r="L181" s="57"/>
      <c r="N181" s="11">
        <f t="shared" si="14"/>
        <v>26.103068782289782</v>
      </c>
      <c r="O181">
        <v>3</v>
      </c>
    </row>
    <row r="182" spans="2:15" x14ac:dyDescent="0.3">
      <c r="B182" t="str">
        <f t="shared" si="12"/>
        <v>3 (2020-2023)</v>
      </c>
      <c r="C182">
        <f>'CUADRO 3 NOM'!J222</f>
        <v>47</v>
      </c>
      <c r="D182">
        <f>'CUADRO 3 NOM'!K222</f>
        <v>16.070055</v>
      </c>
      <c r="E182" t="s">
        <v>103</v>
      </c>
      <c r="F182" t="str">
        <f>'CUADRO 3 NOM'!L222</f>
        <v>Juniperus sp</v>
      </c>
      <c r="G182" s="11">
        <f>'CUADRO 3 NOM'!T222</f>
        <v>6.3013776732159092</v>
      </c>
      <c r="H182" s="11">
        <v>0</v>
      </c>
      <c r="I182" s="11">
        <f t="shared" si="13"/>
        <v>6.3013776732159092</v>
      </c>
      <c r="J182" s="11"/>
      <c r="K182" s="11"/>
      <c r="L182" s="11"/>
      <c r="N182" s="11"/>
    </row>
    <row r="183" spans="2:15" x14ac:dyDescent="0.3">
      <c r="B183" t="str">
        <f t="shared" si="12"/>
        <v>3 (2020-2023)</v>
      </c>
      <c r="C183">
        <f>'CUADRO 3 NOM'!J225</f>
        <v>47</v>
      </c>
      <c r="D183">
        <f>'CUADRO 3 NOM'!K225</f>
        <v>16.070055</v>
      </c>
      <c r="E183" t="s">
        <v>103</v>
      </c>
      <c r="F183" t="str">
        <f>'CUADRO 3 NOM'!L225</f>
        <v>Quercus fulva</v>
      </c>
      <c r="G183" s="11">
        <f>'CUADRO 3 NOM'!T225</f>
        <v>0.52614208327747203</v>
      </c>
      <c r="H183" s="11">
        <v>0</v>
      </c>
      <c r="I183" s="11">
        <f t="shared" si="13"/>
        <v>0.52614208327747203</v>
      </c>
      <c r="J183" s="11"/>
      <c r="K183" s="11"/>
      <c r="L183" s="11"/>
      <c r="N183" s="11"/>
    </row>
    <row r="184" spans="2:15" x14ac:dyDescent="0.3">
      <c r="B184" t="str">
        <f t="shared" si="12"/>
        <v>3 (2020-2023)</v>
      </c>
      <c r="C184">
        <f>'CUADRO 3 NOM'!J226</f>
        <v>47</v>
      </c>
      <c r="D184">
        <f>'CUADRO 3 NOM'!K226</f>
        <v>16.070055</v>
      </c>
      <c r="E184" t="s">
        <v>103</v>
      </c>
      <c r="F184" t="str">
        <f>'CUADRO 3 NOM'!L226</f>
        <v>Quercus rugosa</v>
      </c>
      <c r="G184" s="11">
        <f>'CUADRO 3 NOM'!T226</f>
        <v>30.504276781991571</v>
      </c>
      <c r="H184" s="11">
        <v>0</v>
      </c>
      <c r="I184" s="11">
        <f t="shared" si="13"/>
        <v>30.504276781991571</v>
      </c>
      <c r="J184" s="11"/>
      <c r="K184" s="11"/>
      <c r="L184" s="11"/>
      <c r="N184" s="11"/>
    </row>
    <row r="185" spans="2:15" x14ac:dyDescent="0.3">
      <c r="B185" t="str">
        <f t="shared" si="12"/>
        <v>3 (2020-2023)</v>
      </c>
      <c r="C185" s="50"/>
      <c r="D185" s="50">
        <f>D184</f>
        <v>16.070055</v>
      </c>
      <c r="E185" s="50"/>
      <c r="F185" s="50"/>
      <c r="G185" s="57">
        <f>SUM(G182:G184)</f>
        <v>37.331796538484951</v>
      </c>
      <c r="H185" s="57">
        <v>0</v>
      </c>
      <c r="I185" s="57">
        <f t="shared" si="13"/>
        <v>37.331796538484951</v>
      </c>
      <c r="J185" s="57"/>
      <c r="K185" s="57"/>
      <c r="L185" s="57"/>
      <c r="N185" s="11">
        <f t="shared" si="14"/>
        <v>37.331796538484951</v>
      </c>
      <c r="O185">
        <v>3</v>
      </c>
    </row>
    <row r="186" spans="2:15" x14ac:dyDescent="0.3">
      <c r="B186" t="str">
        <f t="shared" si="12"/>
        <v>3 (2020-2023)</v>
      </c>
      <c r="C186">
        <f>'CUADRO 3 NOM'!J228</f>
        <v>48</v>
      </c>
      <c r="D186">
        <f>'CUADRO 3 NOM'!K228</f>
        <v>27.076958999999999</v>
      </c>
      <c r="E186" t="s">
        <v>103</v>
      </c>
      <c r="F186" t="str">
        <f>'CUADRO 3 NOM'!L228</f>
        <v>Juniperus sp</v>
      </c>
      <c r="G186" s="11">
        <f>'CUADRO 3 NOM'!T228</f>
        <v>12.22087165992801</v>
      </c>
      <c r="H186" s="11">
        <v>0</v>
      </c>
      <c r="I186" s="11">
        <f t="shared" si="13"/>
        <v>12.22087165992801</v>
      </c>
      <c r="J186" s="11"/>
      <c r="K186" s="11"/>
      <c r="L186" s="11"/>
      <c r="N186" s="11"/>
    </row>
    <row r="187" spans="2:15" x14ac:dyDescent="0.3">
      <c r="B187" t="str">
        <f t="shared" si="12"/>
        <v>3 (2020-2023)</v>
      </c>
      <c r="C187">
        <f>'CUADRO 3 NOM'!J231</f>
        <v>48</v>
      </c>
      <c r="D187">
        <f>'CUADRO 3 NOM'!K231</f>
        <v>27.076958999999999</v>
      </c>
      <c r="E187" t="s">
        <v>103</v>
      </c>
      <c r="F187" t="str">
        <f>'CUADRO 3 NOM'!L231</f>
        <v>Quercus fulva</v>
      </c>
      <c r="G187" s="11">
        <f>'CUADRO 3 NOM'!T231</f>
        <v>0.81263776937843701</v>
      </c>
      <c r="H187" s="11">
        <v>0</v>
      </c>
      <c r="I187" s="11">
        <f t="shared" si="13"/>
        <v>0.81263776937843701</v>
      </c>
      <c r="J187" s="11"/>
      <c r="K187" s="11"/>
      <c r="L187" s="11"/>
      <c r="N187" s="11"/>
    </row>
    <row r="188" spans="2:15" x14ac:dyDescent="0.3">
      <c r="B188" t="str">
        <f t="shared" si="12"/>
        <v>3 (2020-2023)</v>
      </c>
      <c r="C188">
        <f>'CUADRO 3 NOM'!J232</f>
        <v>48</v>
      </c>
      <c r="D188">
        <f>'CUADRO 3 NOM'!K232</f>
        <v>27.076958999999999</v>
      </c>
      <c r="E188" t="s">
        <v>103</v>
      </c>
      <c r="F188" t="str">
        <f>'CUADRO 3 NOM'!L232</f>
        <v>Quercus rugosa</v>
      </c>
      <c r="G188" s="11">
        <f>'CUADRO 3 NOM'!T232</f>
        <v>63.003421752069436</v>
      </c>
      <c r="H188" s="11">
        <v>0</v>
      </c>
      <c r="I188" s="11">
        <f t="shared" si="13"/>
        <v>63.003421752069436</v>
      </c>
      <c r="J188" s="11"/>
      <c r="K188" s="11"/>
      <c r="L188" s="11"/>
      <c r="N188" s="11"/>
    </row>
    <row r="189" spans="2:15" x14ac:dyDescent="0.3">
      <c r="C189" s="50"/>
      <c r="D189" s="50">
        <f>D188</f>
        <v>27.076958999999999</v>
      </c>
      <c r="E189" s="50"/>
      <c r="F189" s="50"/>
      <c r="G189" s="57">
        <f>SUM(G186:G188)</f>
        <v>76.036931181375877</v>
      </c>
      <c r="H189" s="57">
        <v>0</v>
      </c>
      <c r="I189" s="57">
        <f t="shared" si="13"/>
        <v>76.036931181375877</v>
      </c>
      <c r="J189" s="57"/>
      <c r="K189" s="57"/>
      <c r="L189" s="57"/>
      <c r="N189" s="11">
        <f t="shared" si="14"/>
        <v>76.036931181375877</v>
      </c>
      <c r="O189">
        <v>3</v>
      </c>
    </row>
    <row r="190" spans="2:15" x14ac:dyDescent="0.3">
      <c r="B190" t="s">
        <v>106</v>
      </c>
      <c r="C190">
        <f>'CUADRO 3 NOM'!J234</f>
        <v>49</v>
      </c>
      <c r="D190">
        <f>'CUADRO 3 NOM'!K234</f>
        <v>13.894721000000001</v>
      </c>
      <c r="E190" t="s">
        <v>103</v>
      </c>
      <c r="F190" t="str">
        <f>'CUADRO 3 NOM'!L234</f>
        <v>Juniperus sp</v>
      </c>
      <c r="G190" s="11">
        <f>'CUADRO 3 NOM'!T234</f>
        <v>5.4483873692382652</v>
      </c>
      <c r="H190" s="11">
        <v>0</v>
      </c>
      <c r="I190" s="11">
        <f t="shared" si="13"/>
        <v>5.4483873692382652</v>
      </c>
      <c r="J190" s="11"/>
      <c r="K190" s="11"/>
      <c r="L190" s="11"/>
      <c r="N190" s="11"/>
    </row>
    <row r="191" spans="2:15" x14ac:dyDescent="0.3">
      <c r="B191" t="str">
        <f>B190</f>
        <v>3 (2022-2023)</v>
      </c>
      <c r="C191">
        <f>'CUADRO 3 NOM'!J237</f>
        <v>49</v>
      </c>
      <c r="D191">
        <f>'CUADRO 3 NOM'!K237</f>
        <v>13.894721000000001</v>
      </c>
      <c r="E191" t="s">
        <v>103</v>
      </c>
      <c r="F191" t="str">
        <f>'CUADRO 3 NOM'!L237</f>
        <v>Quercus fulva</v>
      </c>
      <c r="G191" s="11">
        <f>'CUADRO 3 NOM'!T237</f>
        <v>0.45492049986756361</v>
      </c>
      <c r="H191" s="11">
        <v>0</v>
      </c>
      <c r="I191" s="11">
        <f t="shared" si="13"/>
        <v>0.45492049986756361</v>
      </c>
      <c r="J191" s="11"/>
      <c r="K191" s="11"/>
      <c r="L191" s="11"/>
      <c r="N191" s="11"/>
    </row>
    <row r="192" spans="2:15" x14ac:dyDescent="0.3">
      <c r="B192" t="str">
        <f t="shared" ref="B192:B275" si="15">B191</f>
        <v>3 (2022-2023)</v>
      </c>
      <c r="C192">
        <f>'CUADRO 3 NOM'!J238</f>
        <v>49</v>
      </c>
      <c r="D192">
        <f>'CUADRO 3 NOM'!K238</f>
        <v>13.894721000000001</v>
      </c>
      <c r="E192" t="s">
        <v>103</v>
      </c>
      <c r="F192" t="str">
        <f>'CUADRO 3 NOM'!L238</f>
        <v>Quercus rugosa</v>
      </c>
      <c r="G192" s="11">
        <f>'CUADRO 3 NOM'!T238</f>
        <v>33.836447606470621</v>
      </c>
      <c r="H192" s="11">
        <v>0</v>
      </c>
      <c r="I192" s="11">
        <f t="shared" si="13"/>
        <v>33.836447606470621</v>
      </c>
      <c r="J192" s="11"/>
      <c r="K192" s="11"/>
      <c r="L192" s="11"/>
      <c r="N192" s="11"/>
    </row>
    <row r="193" spans="2:15" x14ac:dyDescent="0.3">
      <c r="B193" t="str">
        <f t="shared" si="15"/>
        <v>3 (2022-2023)</v>
      </c>
      <c r="C193" s="50"/>
      <c r="D193" s="50">
        <f>D192</f>
        <v>13.894721000000001</v>
      </c>
      <c r="E193" s="50"/>
      <c r="F193" s="50"/>
      <c r="G193" s="57">
        <f>SUM(G190:G192)</f>
        <v>39.739755475576452</v>
      </c>
      <c r="H193" s="57">
        <v>0</v>
      </c>
      <c r="I193" s="57">
        <f t="shared" si="13"/>
        <v>39.739755475576452</v>
      </c>
      <c r="J193" s="57"/>
      <c r="K193" s="57"/>
      <c r="L193" s="57"/>
      <c r="N193" s="11">
        <f t="shared" si="14"/>
        <v>39.739755475576452</v>
      </c>
      <c r="O193">
        <v>3</v>
      </c>
    </row>
    <row r="194" spans="2:15" x14ac:dyDescent="0.3">
      <c r="B194" t="str">
        <f t="shared" si="15"/>
        <v>3 (2022-2023)</v>
      </c>
      <c r="C194">
        <f>'CUADRO 3 NOM'!J240</f>
        <v>50</v>
      </c>
      <c r="D194">
        <f>'CUADRO 3 NOM'!K240</f>
        <v>13.054057</v>
      </c>
      <c r="E194" t="s">
        <v>103</v>
      </c>
      <c r="F194" t="str">
        <f>'CUADRO 3 NOM'!L240</f>
        <v>Juniperus sp</v>
      </c>
      <c r="G194" s="11">
        <f>'CUADRO 3 NOM'!T240</f>
        <v>5.047514058528157</v>
      </c>
      <c r="H194" s="11">
        <v>0</v>
      </c>
      <c r="I194" s="11">
        <f t="shared" si="13"/>
        <v>5.047514058528157</v>
      </c>
      <c r="J194" s="11"/>
      <c r="K194" s="11"/>
      <c r="L194" s="11"/>
      <c r="N194" s="11"/>
    </row>
    <row r="195" spans="2:15" x14ac:dyDescent="0.3">
      <c r="B195" t="str">
        <f t="shared" si="15"/>
        <v>3 (2022-2023)</v>
      </c>
      <c r="C195">
        <f>'CUADRO 3 NOM'!J243</f>
        <v>50</v>
      </c>
      <c r="D195">
        <f>'CUADRO 3 NOM'!K243</f>
        <v>13.054057</v>
      </c>
      <c r="E195" t="s">
        <v>103</v>
      </c>
      <c r="F195" t="str">
        <f>'CUADRO 3 NOM'!L243</f>
        <v>Quercus fulva</v>
      </c>
      <c r="G195" s="11">
        <f>'CUADRO 3 NOM'!T243</f>
        <v>0.42739671676312657</v>
      </c>
      <c r="H195" s="11">
        <v>0</v>
      </c>
      <c r="I195" s="11">
        <f t="shared" si="13"/>
        <v>0.42739671676312657</v>
      </c>
      <c r="J195" s="11"/>
      <c r="K195" s="11"/>
      <c r="L195" s="11"/>
      <c r="N195" s="11"/>
    </row>
    <row r="196" spans="2:15" x14ac:dyDescent="0.3">
      <c r="B196" t="str">
        <f t="shared" si="15"/>
        <v>3 (2022-2023)</v>
      </c>
      <c r="C196">
        <f>'CUADRO 3 NOM'!J244</f>
        <v>50</v>
      </c>
      <c r="D196">
        <f>'CUADRO 3 NOM'!K244</f>
        <v>13.054057</v>
      </c>
      <c r="E196" t="s">
        <v>103</v>
      </c>
      <c r="F196" t="str">
        <f>'CUADRO 3 NOM'!L244</f>
        <v>Quercus rugosa</v>
      </c>
      <c r="G196" s="11">
        <f>'CUADRO 3 NOM'!T244</f>
        <v>31.830132393477989</v>
      </c>
      <c r="H196" s="11">
        <v>0</v>
      </c>
      <c r="I196" s="11">
        <f t="shared" si="13"/>
        <v>31.830132393477989</v>
      </c>
      <c r="J196" s="11"/>
      <c r="K196" s="11"/>
      <c r="L196" s="11"/>
      <c r="N196" s="11"/>
    </row>
    <row r="197" spans="2:15" x14ac:dyDescent="0.3">
      <c r="B197" t="str">
        <f t="shared" si="15"/>
        <v>3 (2022-2023)</v>
      </c>
      <c r="C197" s="50"/>
      <c r="D197" s="50">
        <f>D196</f>
        <v>13.054057</v>
      </c>
      <c r="E197" s="50"/>
      <c r="F197" s="50"/>
      <c r="G197" s="57">
        <f>SUM(G194:G196)</f>
        <v>37.305043168769274</v>
      </c>
      <c r="H197" s="57">
        <v>0</v>
      </c>
      <c r="I197" s="57">
        <f t="shared" si="13"/>
        <v>37.305043168769274</v>
      </c>
      <c r="J197" s="57"/>
      <c r="K197" s="57"/>
      <c r="L197" s="57"/>
      <c r="N197" s="11">
        <f t="shared" si="14"/>
        <v>37.305043168769274</v>
      </c>
      <c r="O197">
        <v>3</v>
      </c>
    </row>
    <row r="198" spans="2:15" x14ac:dyDescent="0.3">
      <c r="B198" t="str">
        <f t="shared" si="15"/>
        <v>3 (2022-2023)</v>
      </c>
      <c r="C198">
        <f>'CUADRO 3 NOM'!J246</f>
        <v>51</v>
      </c>
      <c r="D198">
        <f>'CUADRO 3 NOM'!K246</f>
        <v>14.099213000000001</v>
      </c>
      <c r="E198" t="s">
        <v>103</v>
      </c>
      <c r="F198" t="str">
        <f>'CUADRO 3 NOM'!L246</f>
        <v>Juniperus sp</v>
      </c>
      <c r="G198" s="11">
        <f>'CUADRO 3 NOM'!T246</f>
        <v>5.3747007238816469</v>
      </c>
      <c r="H198" s="11">
        <v>0</v>
      </c>
      <c r="I198" s="11">
        <f t="shared" si="13"/>
        <v>5.3747007238816469</v>
      </c>
      <c r="J198" s="11"/>
      <c r="K198" s="11"/>
      <c r="L198" s="11"/>
      <c r="N198" s="11"/>
    </row>
    <row r="199" spans="2:15" x14ac:dyDescent="0.3">
      <c r="B199" t="str">
        <f t="shared" si="15"/>
        <v>3 (2022-2023)</v>
      </c>
      <c r="C199">
        <f>'CUADRO 3 NOM'!J249</f>
        <v>51</v>
      </c>
      <c r="D199">
        <f>'CUADRO 3 NOM'!K249</f>
        <v>14.099213000000001</v>
      </c>
      <c r="E199" t="s">
        <v>103</v>
      </c>
      <c r="F199" t="str">
        <f>'CUADRO 3 NOM'!L249</f>
        <v>Quercus fulva</v>
      </c>
      <c r="G199" s="11">
        <f>'CUADRO 3 NOM'!T249</f>
        <v>0.76935945981442044</v>
      </c>
      <c r="H199" s="11">
        <v>0</v>
      </c>
      <c r="I199" s="11">
        <f t="shared" si="13"/>
        <v>0.76935945981442044</v>
      </c>
      <c r="J199" s="11"/>
      <c r="K199" s="11"/>
      <c r="L199" s="11"/>
      <c r="N199" s="11"/>
    </row>
    <row r="200" spans="2:15" x14ac:dyDescent="0.3">
      <c r="B200" t="str">
        <f t="shared" si="15"/>
        <v>3 (2022-2023)</v>
      </c>
      <c r="C200">
        <f>'CUADRO 3 NOM'!J250</f>
        <v>51</v>
      </c>
      <c r="D200">
        <f>'CUADRO 3 NOM'!K250</f>
        <v>14.099213000000001</v>
      </c>
      <c r="E200" t="s">
        <v>103</v>
      </c>
      <c r="F200" t="str">
        <f>'CUADRO 3 NOM'!L250</f>
        <v>Quercus rugosa</v>
      </c>
      <c r="G200" s="11">
        <f>'CUADRO 3 NOM'!T250</f>
        <v>30.707879723565835</v>
      </c>
      <c r="H200" s="11">
        <v>0</v>
      </c>
      <c r="I200" s="11">
        <f t="shared" si="13"/>
        <v>30.707879723565835</v>
      </c>
      <c r="J200" s="11"/>
      <c r="K200" s="11"/>
      <c r="L200" s="11"/>
      <c r="N200" s="11"/>
    </row>
    <row r="201" spans="2:15" x14ac:dyDescent="0.3">
      <c r="C201" s="50"/>
      <c r="D201" s="50">
        <f>D200</f>
        <v>14.099213000000001</v>
      </c>
      <c r="E201" s="50"/>
      <c r="F201" s="50"/>
      <c r="G201" s="57">
        <f>SUM(G198:G200)</f>
        <v>36.851939907261901</v>
      </c>
      <c r="H201" s="57">
        <v>0</v>
      </c>
      <c r="I201" s="57">
        <f t="shared" si="13"/>
        <v>36.851939907261901</v>
      </c>
      <c r="J201" s="57"/>
      <c r="K201" s="57"/>
      <c r="L201" s="57"/>
      <c r="N201" s="11">
        <f t="shared" si="14"/>
        <v>36.851939907261901</v>
      </c>
      <c r="O201">
        <v>3</v>
      </c>
    </row>
    <row r="202" spans="2:15" x14ac:dyDescent="0.3">
      <c r="C202" s="50"/>
      <c r="D202" s="50">
        <f>D156+D161+D165+D169+D173+D177+D181+D185+D189+D193+D197+D201</f>
        <v>194.49864499999998</v>
      </c>
      <c r="E202" s="50">
        <f t="shared" ref="E202:I202" si="16">E156+E161+E165+E169+E173+E177+E181+E185+E189+E193+E197+E201</f>
        <v>0</v>
      </c>
      <c r="F202" s="50">
        <f t="shared" si="16"/>
        <v>0</v>
      </c>
      <c r="G202" s="50">
        <f t="shared" si="16"/>
        <v>787.08099084026389</v>
      </c>
      <c r="H202" s="50">
        <f t="shared" si="16"/>
        <v>0</v>
      </c>
      <c r="I202" s="50">
        <f t="shared" si="16"/>
        <v>787.08099084026389</v>
      </c>
      <c r="J202" s="50"/>
      <c r="K202" s="50"/>
      <c r="L202" s="50"/>
      <c r="N202" s="11"/>
    </row>
    <row r="203" spans="2:15" x14ac:dyDescent="0.3">
      <c r="C203" s="50"/>
      <c r="D203" s="50"/>
      <c r="E203" s="50"/>
      <c r="F203" s="50"/>
      <c r="G203" s="57"/>
      <c r="H203" s="57"/>
      <c r="I203" s="57"/>
      <c r="J203" s="57"/>
      <c r="K203" s="57"/>
      <c r="L203" s="57"/>
      <c r="N203" s="11"/>
    </row>
    <row r="204" spans="2:15" x14ac:dyDescent="0.3">
      <c r="C204" s="50"/>
      <c r="D204" s="50"/>
      <c r="E204" s="50"/>
      <c r="F204" s="50"/>
      <c r="G204" s="57"/>
      <c r="H204" s="57"/>
      <c r="I204" s="57"/>
      <c r="J204" s="57"/>
      <c r="K204" s="57"/>
      <c r="L204" s="57"/>
      <c r="N204" s="11"/>
    </row>
    <row r="205" spans="2:15" x14ac:dyDescent="0.3">
      <c r="C205" s="50"/>
      <c r="D205" s="50"/>
      <c r="E205" s="50"/>
      <c r="F205" s="50"/>
      <c r="G205" s="57"/>
      <c r="H205" s="57"/>
      <c r="I205" s="57"/>
      <c r="J205" s="57"/>
      <c r="K205" s="57"/>
      <c r="L205" s="57"/>
      <c r="N205" s="11"/>
    </row>
    <row r="206" spans="2:15" x14ac:dyDescent="0.3">
      <c r="C206" s="50"/>
      <c r="D206" s="50"/>
      <c r="E206" s="50"/>
      <c r="F206" s="50"/>
      <c r="G206" s="57"/>
      <c r="H206" s="57"/>
      <c r="I206" s="57"/>
      <c r="J206" s="57"/>
      <c r="K206" s="57"/>
      <c r="L206" s="57"/>
      <c r="N206" s="11"/>
    </row>
    <row r="207" spans="2:15" x14ac:dyDescent="0.3">
      <c r="C207" s="50"/>
      <c r="D207" s="50"/>
      <c r="E207" s="50"/>
      <c r="F207" s="50"/>
      <c r="G207" s="57"/>
      <c r="H207" s="57"/>
      <c r="I207" s="57"/>
      <c r="J207" s="57"/>
      <c r="K207" s="57"/>
      <c r="L207" s="57"/>
      <c r="N207" s="11"/>
    </row>
    <row r="208" spans="2:15" x14ac:dyDescent="0.3">
      <c r="C208" s="50"/>
      <c r="D208" s="50"/>
      <c r="E208" s="50"/>
      <c r="F208" s="50"/>
      <c r="G208" s="57"/>
      <c r="H208" s="57"/>
      <c r="I208" s="57"/>
      <c r="J208" s="57"/>
      <c r="K208" s="57"/>
      <c r="L208" s="57"/>
      <c r="N208" s="11"/>
    </row>
    <row r="209" spans="2:15" x14ac:dyDescent="0.3">
      <c r="C209" s="50"/>
      <c r="D209" s="50"/>
      <c r="E209" s="50"/>
      <c r="F209" s="50"/>
      <c r="G209" s="57"/>
      <c r="H209" s="57"/>
      <c r="I209" s="57"/>
      <c r="J209" s="57"/>
      <c r="K209" s="57"/>
      <c r="L209" s="57"/>
      <c r="N209" s="11"/>
    </row>
    <row r="210" spans="2:15" x14ac:dyDescent="0.3">
      <c r="C210" s="50"/>
      <c r="D210" s="50"/>
      <c r="E210" s="50"/>
      <c r="F210" s="50"/>
      <c r="G210" s="57"/>
      <c r="H210" s="57"/>
      <c r="I210" s="57"/>
      <c r="J210" s="57"/>
      <c r="K210" s="57"/>
      <c r="L210" s="57"/>
      <c r="N210" s="11"/>
    </row>
    <row r="211" spans="2:15" x14ac:dyDescent="0.3">
      <c r="C211" s="50"/>
      <c r="D211" s="50"/>
      <c r="E211" s="50"/>
      <c r="F211" s="50"/>
      <c r="G211" s="57"/>
      <c r="H211" s="57"/>
      <c r="I211" s="57"/>
      <c r="J211" s="57"/>
      <c r="K211" s="57"/>
      <c r="L211" s="57"/>
      <c r="N211" s="11"/>
    </row>
    <row r="212" spans="2:15" x14ac:dyDescent="0.3">
      <c r="C212" s="50"/>
      <c r="D212" s="50"/>
      <c r="E212" s="50"/>
      <c r="F212" s="50"/>
      <c r="G212" s="57"/>
      <c r="H212" s="57"/>
      <c r="I212" s="57"/>
      <c r="J212" s="57"/>
      <c r="K212" s="57"/>
      <c r="L212" s="57"/>
      <c r="N212" s="11"/>
    </row>
    <row r="213" spans="2:15" x14ac:dyDescent="0.3">
      <c r="B213" t="s">
        <v>107</v>
      </c>
      <c r="C213">
        <f>'CUADRO 3 NOM'!J252</f>
        <v>52</v>
      </c>
      <c r="D213">
        <f>'CUADRO 3 NOM'!K252</f>
        <v>7.6072449999999998</v>
      </c>
      <c r="E213" t="s">
        <v>103</v>
      </c>
      <c r="F213" t="str">
        <f>'CUADRO 3 NOM'!L252</f>
        <v>Juniperus sp</v>
      </c>
      <c r="G213" s="11">
        <f>'CUADRO 3 NOM'!T252</f>
        <v>2.8999253510281058</v>
      </c>
      <c r="H213" s="11">
        <v>0</v>
      </c>
      <c r="I213" s="11">
        <f t="shared" si="13"/>
        <v>2.8999253510281058</v>
      </c>
      <c r="J213" s="11"/>
      <c r="K213" s="11"/>
      <c r="L213" s="11"/>
      <c r="N213" s="11"/>
    </row>
    <row r="214" spans="2:15" x14ac:dyDescent="0.3">
      <c r="B214" t="str">
        <f t="shared" si="15"/>
        <v>4 (2024-2025)</v>
      </c>
      <c r="C214">
        <f>'CUADRO 3 NOM'!J255</f>
        <v>52</v>
      </c>
      <c r="D214">
        <f>'CUADRO 3 NOM'!K255</f>
        <v>7.6072449999999998</v>
      </c>
      <c r="E214" t="s">
        <v>103</v>
      </c>
      <c r="F214" t="str">
        <f>'CUADRO 3 NOM'!L255</f>
        <v>Quercus fulva</v>
      </c>
      <c r="G214" s="11">
        <f>'CUADRO 3 NOM'!T255</f>
        <v>0.4151086946396193</v>
      </c>
      <c r="H214" s="11">
        <v>0</v>
      </c>
      <c r="I214" s="11">
        <f t="shared" si="13"/>
        <v>0.4151086946396193</v>
      </c>
      <c r="J214" s="11"/>
      <c r="K214" s="11"/>
      <c r="L214" s="11"/>
      <c r="N214" s="11"/>
    </row>
    <row r="215" spans="2:15" x14ac:dyDescent="0.3">
      <c r="B215" t="str">
        <f t="shared" si="15"/>
        <v>4 (2024-2025)</v>
      </c>
      <c r="C215">
        <f>'CUADRO 3 NOM'!J256</f>
        <v>52</v>
      </c>
      <c r="D215">
        <f>'CUADRO 3 NOM'!K256</f>
        <v>7.6072449999999998</v>
      </c>
      <c r="E215" t="s">
        <v>103</v>
      </c>
      <c r="F215" t="str">
        <f>'CUADRO 3 NOM'!L256</f>
        <v>Quercus rugosa</v>
      </c>
      <c r="G215" s="11">
        <f>'CUADRO 3 NOM'!T256</f>
        <v>17.914701753568249</v>
      </c>
      <c r="H215" s="11">
        <v>0</v>
      </c>
      <c r="I215" s="11">
        <f t="shared" si="13"/>
        <v>17.914701753568249</v>
      </c>
      <c r="J215" s="11"/>
      <c r="K215" s="11"/>
      <c r="L215" s="11"/>
      <c r="N215" s="11"/>
    </row>
    <row r="216" spans="2:15" x14ac:dyDescent="0.3">
      <c r="B216" t="str">
        <f t="shared" si="15"/>
        <v>4 (2024-2025)</v>
      </c>
      <c r="C216" s="50"/>
      <c r="D216" s="50">
        <f>D215</f>
        <v>7.6072449999999998</v>
      </c>
      <c r="E216" s="50"/>
      <c r="F216" s="50"/>
      <c r="G216" s="57">
        <f>SUM(G213:G215)</f>
        <v>21.229735799235975</v>
      </c>
      <c r="H216" s="57">
        <v>0</v>
      </c>
      <c r="I216" s="57">
        <f t="shared" si="13"/>
        <v>21.229735799235975</v>
      </c>
      <c r="J216" s="57"/>
      <c r="K216" s="57"/>
      <c r="L216" s="57"/>
      <c r="N216" s="11">
        <f t="shared" si="14"/>
        <v>21.229735799235975</v>
      </c>
      <c r="O216">
        <v>4</v>
      </c>
    </row>
    <row r="217" spans="2:15" x14ac:dyDescent="0.3">
      <c r="B217" t="str">
        <f t="shared" si="15"/>
        <v>4 (2024-2025)</v>
      </c>
      <c r="C217">
        <f>'CUADRO 3 NOM'!J258</f>
        <v>53</v>
      </c>
      <c r="D217">
        <f>'CUADRO 3 NOM'!K258</f>
        <v>1.7994730000000001</v>
      </c>
      <c r="E217" t="s">
        <v>103</v>
      </c>
      <c r="F217" t="str">
        <f>'CUADRO 3 NOM'!L258</f>
        <v>Juniperus sp</v>
      </c>
      <c r="G217" s="11">
        <f>'CUADRO 3 NOM'!T258</f>
        <v>0.68596941089587615</v>
      </c>
      <c r="H217" s="11">
        <v>0</v>
      </c>
      <c r="I217" s="11">
        <f t="shared" si="13"/>
        <v>0.68596941089587615</v>
      </c>
      <c r="J217" s="11"/>
      <c r="K217" s="11"/>
      <c r="L217" s="11"/>
      <c r="N217" s="11"/>
    </row>
    <row r="218" spans="2:15" x14ac:dyDescent="0.3">
      <c r="B218" t="str">
        <f t="shared" si="15"/>
        <v>4 (2024-2025)</v>
      </c>
      <c r="C218">
        <f>'CUADRO 3 NOM'!J261</f>
        <v>53</v>
      </c>
      <c r="D218">
        <f>'CUADRO 3 NOM'!K261</f>
        <v>1.7994730000000001</v>
      </c>
      <c r="E218" t="s">
        <v>103</v>
      </c>
      <c r="F218" t="str">
        <f>'CUADRO 3 NOM'!L261</f>
        <v>Quercus fulva</v>
      </c>
      <c r="G218" s="11">
        <f>'CUADRO 3 NOM'!T261</f>
        <v>7.8554261162272515E-2</v>
      </c>
      <c r="H218" s="11">
        <v>0</v>
      </c>
      <c r="I218" s="11">
        <f t="shared" si="13"/>
        <v>7.8554261162272515E-2</v>
      </c>
      <c r="J218" s="11"/>
      <c r="K218" s="11"/>
      <c r="L218" s="11"/>
      <c r="N218" s="11"/>
    </row>
    <row r="219" spans="2:15" x14ac:dyDescent="0.3">
      <c r="B219" t="str">
        <f t="shared" si="15"/>
        <v>4 (2024-2025)</v>
      </c>
      <c r="C219">
        <f>'CUADRO 3 NOM'!J262</f>
        <v>53</v>
      </c>
      <c r="D219">
        <f>'CUADRO 3 NOM'!K262</f>
        <v>1.7994730000000001</v>
      </c>
      <c r="E219" t="s">
        <v>103</v>
      </c>
      <c r="F219" t="str">
        <f>'CUADRO 3 NOM'!L262</f>
        <v>Quercus rugosa</v>
      </c>
      <c r="G219" s="11">
        <f>'CUADRO 3 NOM'!T262</f>
        <v>4.0408464176745058</v>
      </c>
      <c r="H219" s="11">
        <v>0</v>
      </c>
      <c r="I219" s="11">
        <f t="shared" si="13"/>
        <v>4.0408464176745058</v>
      </c>
      <c r="J219" s="11"/>
      <c r="K219" s="11"/>
      <c r="L219" s="11"/>
      <c r="N219" s="11"/>
    </row>
    <row r="220" spans="2:15" x14ac:dyDescent="0.3">
      <c r="B220" t="str">
        <f t="shared" si="15"/>
        <v>4 (2024-2025)</v>
      </c>
      <c r="C220" s="50"/>
      <c r="D220" s="50">
        <f>D219</f>
        <v>1.7994730000000001</v>
      </c>
      <c r="E220" s="50"/>
      <c r="F220" s="50"/>
      <c r="G220" s="57">
        <f>SUM(G217:G219)</f>
        <v>4.8053700897326541</v>
      </c>
      <c r="H220" s="57">
        <v>0</v>
      </c>
      <c r="I220" s="57">
        <f t="shared" ref="I220:I271" si="17">G220+H220</f>
        <v>4.8053700897326541</v>
      </c>
      <c r="J220" s="57"/>
      <c r="K220" s="57"/>
      <c r="L220" s="57"/>
      <c r="N220" s="11">
        <f t="shared" ref="N220:N270" si="18">I220+M220</f>
        <v>4.8053700897326541</v>
      </c>
      <c r="O220">
        <v>4</v>
      </c>
    </row>
    <row r="221" spans="2:15" x14ac:dyDescent="0.3">
      <c r="B221" t="str">
        <f t="shared" si="15"/>
        <v>4 (2024-2025)</v>
      </c>
      <c r="C221">
        <f>'CUADRO 3 NOM'!J264</f>
        <v>54</v>
      </c>
      <c r="D221">
        <f>'CUADRO 3 NOM'!K264</f>
        <v>11.629943000000001</v>
      </c>
      <c r="E221" t="s">
        <v>103</v>
      </c>
      <c r="F221" t="str">
        <f>'CUADRO 3 NOM'!L264</f>
        <v>Juniperus sp</v>
      </c>
      <c r="G221" s="11">
        <f>'CUADRO 3 NOM'!T264</f>
        <v>8.341808887991645</v>
      </c>
      <c r="H221" s="11">
        <v>0</v>
      </c>
      <c r="I221" s="11">
        <f t="shared" si="17"/>
        <v>8.341808887991645</v>
      </c>
      <c r="J221" s="11"/>
      <c r="K221" s="11"/>
      <c r="L221" s="11"/>
      <c r="N221" s="11"/>
    </row>
    <row r="222" spans="2:15" x14ac:dyDescent="0.3">
      <c r="B222" t="str">
        <f t="shared" si="15"/>
        <v>4 (2024-2025)</v>
      </c>
      <c r="C222">
        <f>'CUADRO 3 NOM'!J267</f>
        <v>54</v>
      </c>
      <c r="D222">
        <f>'CUADRO 3 NOM'!K267</f>
        <v>11.629943000000001</v>
      </c>
      <c r="E222" t="s">
        <v>103</v>
      </c>
      <c r="F222" t="str">
        <f>'CUADRO 3 NOM'!L267</f>
        <v>Quercus fulva</v>
      </c>
      <c r="G222" s="11">
        <f>'CUADRO 3 NOM'!T267</f>
        <v>0.25384698178976378</v>
      </c>
      <c r="H222" s="11">
        <v>0</v>
      </c>
      <c r="I222" s="11">
        <f t="shared" si="17"/>
        <v>0.25384698178976378</v>
      </c>
      <c r="J222" s="11"/>
      <c r="K222" s="11"/>
      <c r="L222" s="11"/>
      <c r="N222" s="11"/>
    </row>
    <row r="223" spans="2:15" x14ac:dyDescent="0.3">
      <c r="B223" t="str">
        <f t="shared" si="15"/>
        <v>4 (2024-2025)</v>
      </c>
      <c r="C223">
        <f>'CUADRO 3 NOM'!J268</f>
        <v>54</v>
      </c>
      <c r="D223">
        <f>'CUADRO 3 NOM'!K268</f>
        <v>11.629943000000001</v>
      </c>
      <c r="E223" t="s">
        <v>103</v>
      </c>
      <c r="F223" t="str">
        <f>'CUADRO 3 NOM'!L268</f>
        <v>Quercus rugosa</v>
      </c>
      <c r="G223" s="11">
        <f>'CUADRO 3 NOM'!T268</f>
        <v>23.186774746067254</v>
      </c>
      <c r="H223" s="11">
        <v>0</v>
      </c>
      <c r="I223" s="11">
        <f t="shared" si="17"/>
        <v>23.186774746067254</v>
      </c>
      <c r="J223" s="11"/>
      <c r="K223" s="11"/>
      <c r="L223" s="11"/>
      <c r="N223" s="11"/>
    </row>
    <row r="224" spans="2:15" x14ac:dyDescent="0.3">
      <c r="B224" t="str">
        <f t="shared" si="15"/>
        <v>4 (2024-2025)</v>
      </c>
      <c r="C224" s="50"/>
      <c r="D224" s="50">
        <f>D223</f>
        <v>11.629943000000001</v>
      </c>
      <c r="E224" s="50"/>
      <c r="F224" s="50"/>
      <c r="G224" s="57">
        <f>SUM(G221:G223)</f>
        <v>31.782430615848661</v>
      </c>
      <c r="H224" s="57">
        <v>0</v>
      </c>
      <c r="I224" s="57">
        <f t="shared" si="17"/>
        <v>31.782430615848661</v>
      </c>
      <c r="J224" s="57"/>
      <c r="K224" s="57"/>
      <c r="L224" s="57"/>
      <c r="N224" s="11">
        <f t="shared" si="18"/>
        <v>31.782430615848661</v>
      </c>
      <c r="O224">
        <v>4</v>
      </c>
    </row>
    <row r="225" spans="2:15" x14ac:dyDescent="0.3">
      <c r="B225" t="str">
        <f t="shared" si="15"/>
        <v>4 (2024-2025)</v>
      </c>
      <c r="C225">
        <f>'CUADRO 3 NOM'!J270</f>
        <v>55</v>
      </c>
      <c r="D225">
        <f>'CUADRO 3 NOM'!K270</f>
        <v>19.533549000000001</v>
      </c>
      <c r="E225" t="s">
        <v>103</v>
      </c>
      <c r="F225" t="str">
        <f>'CUADRO 3 NOM'!L270</f>
        <v>Juniperus sp</v>
      </c>
      <c r="G225" s="11">
        <f>'CUADRO 3 NOM'!T270</f>
        <v>10.186181225734016</v>
      </c>
      <c r="H225" s="11">
        <v>0</v>
      </c>
      <c r="I225" s="11">
        <f t="shared" si="17"/>
        <v>10.186181225734016</v>
      </c>
      <c r="J225" s="11"/>
      <c r="K225" s="11"/>
      <c r="L225" s="11"/>
      <c r="N225" s="11"/>
    </row>
    <row r="226" spans="2:15" x14ac:dyDescent="0.3">
      <c r="B226" t="str">
        <f t="shared" si="15"/>
        <v>4 (2024-2025)</v>
      </c>
      <c r="C226">
        <f>'CUADRO 3 NOM'!J273</f>
        <v>55</v>
      </c>
      <c r="D226">
        <f>'CUADRO 3 NOM'!K273</f>
        <v>19.533549000000001</v>
      </c>
      <c r="E226" t="s">
        <v>103</v>
      </c>
      <c r="F226" t="str">
        <f>'CUADRO 3 NOM'!L273</f>
        <v>Quercus fulva</v>
      </c>
      <c r="G226" s="11">
        <f>'CUADRO 3 NOM'!T273</f>
        <v>0.6395387050425515</v>
      </c>
      <c r="H226" s="11">
        <v>0</v>
      </c>
      <c r="I226" s="11">
        <f t="shared" si="17"/>
        <v>0.6395387050425515</v>
      </c>
      <c r="J226" s="11"/>
      <c r="K226" s="11"/>
      <c r="L226" s="11"/>
      <c r="N226" s="11"/>
    </row>
    <row r="227" spans="2:15" x14ac:dyDescent="0.3">
      <c r="B227" t="str">
        <f t="shared" si="15"/>
        <v>4 (2024-2025)</v>
      </c>
      <c r="C227">
        <f>'CUADRO 3 NOM'!J274</f>
        <v>55</v>
      </c>
      <c r="D227">
        <f>'CUADRO 3 NOM'!K274</f>
        <v>19.533549000000001</v>
      </c>
      <c r="E227" t="s">
        <v>103</v>
      </c>
      <c r="F227" t="str">
        <f>'CUADRO 3 NOM'!L274</f>
        <v>Quercus rugosa</v>
      </c>
      <c r="G227" s="11">
        <f>'CUADRO 3 NOM'!T274</f>
        <v>40.158920594236157</v>
      </c>
      <c r="H227" s="11">
        <v>0</v>
      </c>
      <c r="I227" s="11">
        <f t="shared" si="17"/>
        <v>40.158920594236157</v>
      </c>
      <c r="J227" s="11"/>
      <c r="K227" s="11"/>
      <c r="L227" s="11"/>
      <c r="N227" s="11"/>
    </row>
    <row r="228" spans="2:15" x14ac:dyDescent="0.3">
      <c r="B228" t="str">
        <f t="shared" si="15"/>
        <v>4 (2024-2025)</v>
      </c>
      <c r="C228" s="50"/>
      <c r="D228" s="50">
        <f>D227</f>
        <v>19.533549000000001</v>
      </c>
      <c r="E228" s="50"/>
      <c r="F228" s="50"/>
      <c r="G228" s="57">
        <f>SUM(G225:G227)</f>
        <v>50.984640525012722</v>
      </c>
      <c r="H228" s="57">
        <v>0</v>
      </c>
      <c r="I228" s="57">
        <f t="shared" si="17"/>
        <v>50.984640525012722</v>
      </c>
      <c r="J228" s="57"/>
      <c r="K228" s="57"/>
      <c r="L228" s="57"/>
      <c r="N228" s="11">
        <f t="shared" si="18"/>
        <v>50.984640525012722</v>
      </c>
      <c r="O228">
        <v>4</v>
      </c>
    </row>
    <row r="229" spans="2:15" x14ac:dyDescent="0.3">
      <c r="B229" t="str">
        <f t="shared" si="15"/>
        <v>4 (2024-2025)</v>
      </c>
      <c r="C229">
        <f>'CUADRO 3 NOM'!J276</f>
        <v>56</v>
      </c>
      <c r="D229">
        <f>'CUADRO 3 NOM'!K276</f>
        <v>23.960269</v>
      </c>
      <c r="E229" t="s">
        <v>103</v>
      </c>
      <c r="F229" t="str">
        <f>'CUADRO 3 NOM'!L276</f>
        <v>Juniperus sp</v>
      </c>
      <c r="G229" s="11">
        <f>'CUADRO 3 NOM'!T276</f>
        <v>4.5187346418666188</v>
      </c>
      <c r="H229" s="11">
        <v>0</v>
      </c>
      <c r="I229" s="11">
        <f t="shared" si="17"/>
        <v>4.5187346418666188</v>
      </c>
      <c r="J229" s="11"/>
      <c r="K229" s="11"/>
      <c r="L229" s="11"/>
      <c r="N229" s="11"/>
    </row>
    <row r="230" spans="2:15" x14ac:dyDescent="0.3">
      <c r="B230" t="str">
        <f t="shared" si="15"/>
        <v>4 (2024-2025)</v>
      </c>
      <c r="C230">
        <f>'CUADRO 3 NOM'!J279</f>
        <v>56</v>
      </c>
      <c r="D230">
        <f>'CUADRO 3 NOM'!K279</f>
        <v>23.960269</v>
      </c>
      <c r="E230" t="s">
        <v>103</v>
      </c>
      <c r="F230" t="str">
        <f>'CUADRO 3 NOM'!L279</f>
        <v>Quercus fulva</v>
      </c>
      <c r="G230" s="11">
        <f>'CUADRO 3 NOM'!T279</f>
        <v>0.71909919994587712</v>
      </c>
      <c r="H230" s="11">
        <v>0</v>
      </c>
      <c r="I230" s="11">
        <f t="shared" si="17"/>
        <v>0.71909919994587712</v>
      </c>
      <c r="J230" s="11"/>
      <c r="K230" s="11"/>
      <c r="L230" s="11"/>
      <c r="N230" s="11"/>
    </row>
    <row r="231" spans="2:15" x14ac:dyDescent="0.3">
      <c r="B231" t="str">
        <f t="shared" si="15"/>
        <v>4 (2024-2025)</v>
      </c>
      <c r="C231">
        <f>'CUADRO 3 NOM'!J280</f>
        <v>56</v>
      </c>
      <c r="D231">
        <f>'CUADRO 3 NOM'!K280</f>
        <v>23.960269</v>
      </c>
      <c r="E231" t="s">
        <v>103</v>
      </c>
      <c r="F231" t="str">
        <f>'CUADRO 3 NOM'!L280</f>
        <v>Quercus rugosa</v>
      </c>
      <c r="G231" s="11">
        <f>'CUADRO 3 NOM'!T280</f>
        <v>50.386155133867987</v>
      </c>
      <c r="H231" s="11">
        <v>0</v>
      </c>
      <c r="I231" s="11">
        <f t="shared" si="17"/>
        <v>50.386155133867987</v>
      </c>
      <c r="J231" s="11"/>
      <c r="K231" s="11"/>
      <c r="L231" s="11"/>
      <c r="N231" s="11"/>
    </row>
    <row r="232" spans="2:15" x14ac:dyDescent="0.3">
      <c r="B232" t="str">
        <f t="shared" si="15"/>
        <v>4 (2024-2025)</v>
      </c>
      <c r="C232" s="50"/>
      <c r="D232" s="50">
        <f>D231</f>
        <v>23.960269</v>
      </c>
      <c r="E232" s="50"/>
      <c r="F232" s="50"/>
      <c r="G232" s="57">
        <f>SUM(G229:G231)</f>
        <v>55.623988975680483</v>
      </c>
      <c r="H232" s="57">
        <v>0</v>
      </c>
      <c r="I232" s="57">
        <f t="shared" si="17"/>
        <v>55.623988975680483</v>
      </c>
      <c r="J232" s="57"/>
      <c r="K232" s="57"/>
      <c r="L232" s="57"/>
      <c r="N232" s="11">
        <f t="shared" si="18"/>
        <v>55.623988975680483</v>
      </c>
      <c r="O232">
        <v>4</v>
      </c>
    </row>
    <row r="233" spans="2:15" x14ac:dyDescent="0.3">
      <c r="B233" t="s">
        <v>107</v>
      </c>
      <c r="C233">
        <f>'CUADRO 3 NOM'!J282</f>
        <v>57</v>
      </c>
      <c r="D233">
        <f>'CUADRO 3 NOM'!K282</f>
        <v>17.104810000000001</v>
      </c>
      <c r="E233" t="s">
        <v>103</v>
      </c>
      <c r="F233" t="str">
        <f>'CUADRO 3 NOM'!L282</f>
        <v>Juniperus sp</v>
      </c>
      <c r="G233" s="11">
        <f>'CUADRO 3 NOM'!T282</f>
        <v>0.3733470054485537</v>
      </c>
      <c r="H233" s="11">
        <v>0</v>
      </c>
      <c r="I233" s="11">
        <f t="shared" si="17"/>
        <v>0.3733470054485537</v>
      </c>
      <c r="J233" s="11"/>
      <c r="K233" s="11"/>
      <c r="L233" s="11"/>
      <c r="N233" s="11"/>
    </row>
    <row r="234" spans="2:15" x14ac:dyDescent="0.3">
      <c r="B234" t="str">
        <f t="shared" si="15"/>
        <v>4 (2024-2025)</v>
      </c>
      <c r="C234">
        <f>'CUADRO 3 NOM'!J285</f>
        <v>57</v>
      </c>
      <c r="D234">
        <f>'CUADRO 3 NOM'!K285</f>
        <v>17.104810000000001</v>
      </c>
      <c r="E234" t="s">
        <v>103</v>
      </c>
      <c r="F234" t="str">
        <f>'CUADRO 3 NOM'!L285</f>
        <v>Quercus fulva</v>
      </c>
      <c r="G234" s="11">
        <f>'CUADRO 3 NOM'!T285</f>
        <v>0.56002050817283044</v>
      </c>
      <c r="H234" s="11">
        <v>0</v>
      </c>
      <c r="I234" s="11">
        <f t="shared" si="17"/>
        <v>0.56002050817283044</v>
      </c>
      <c r="J234" s="11"/>
      <c r="K234" s="11"/>
      <c r="L234" s="11"/>
      <c r="N234" s="11"/>
    </row>
    <row r="235" spans="2:15" x14ac:dyDescent="0.3">
      <c r="B235" t="str">
        <f t="shared" si="15"/>
        <v>4 (2024-2025)</v>
      </c>
      <c r="C235">
        <f>'CUADRO 3 NOM'!J286</f>
        <v>57</v>
      </c>
      <c r="D235">
        <f>'CUADRO 3 NOM'!K286</f>
        <v>17.104810000000001</v>
      </c>
      <c r="E235" t="s">
        <v>103</v>
      </c>
      <c r="F235" t="str">
        <f>'CUADRO 3 NOM'!L286</f>
        <v>Quercus rugosa</v>
      </c>
      <c r="G235" s="11">
        <f>'CUADRO 3 NOM'!T286</f>
        <v>35.019006436660767</v>
      </c>
      <c r="H235" s="11">
        <v>0</v>
      </c>
      <c r="I235" s="11">
        <f t="shared" si="17"/>
        <v>35.019006436660767</v>
      </c>
      <c r="J235" s="11"/>
      <c r="K235" s="11"/>
      <c r="L235" s="11"/>
      <c r="N235" s="11"/>
    </row>
    <row r="236" spans="2:15" x14ac:dyDescent="0.3">
      <c r="B236" t="str">
        <f t="shared" si="15"/>
        <v>4 (2024-2025)</v>
      </c>
      <c r="C236" s="50"/>
      <c r="D236" s="50">
        <f>D235</f>
        <v>17.104810000000001</v>
      </c>
      <c r="E236" s="50"/>
      <c r="F236" s="50"/>
      <c r="G236" s="57">
        <f>SUM(G233:G235)</f>
        <v>35.952373950282151</v>
      </c>
      <c r="H236" s="57">
        <v>0</v>
      </c>
      <c r="I236" s="57">
        <f t="shared" si="17"/>
        <v>35.952373950282151</v>
      </c>
      <c r="J236" s="57"/>
      <c r="K236" s="57"/>
      <c r="L236" s="57"/>
      <c r="N236" s="11">
        <f t="shared" si="18"/>
        <v>35.952373950282151</v>
      </c>
      <c r="O236">
        <v>4</v>
      </c>
    </row>
    <row r="237" spans="2:15" x14ac:dyDescent="0.3">
      <c r="B237" t="str">
        <f t="shared" si="15"/>
        <v>4 (2024-2025)</v>
      </c>
      <c r="C237">
        <f>'CUADRO 3 NOM'!J288</f>
        <v>58</v>
      </c>
      <c r="D237">
        <f>'CUADRO 3 NOM'!K288</f>
        <v>18.756228</v>
      </c>
      <c r="E237" t="s">
        <v>103</v>
      </c>
      <c r="F237" t="str">
        <f>'CUADRO 3 NOM'!L288</f>
        <v>Juniperus sp</v>
      </c>
      <c r="G237" s="11">
        <f>'CUADRO 3 NOM'!T288</f>
        <v>6.3581428338434884</v>
      </c>
      <c r="H237" s="11">
        <v>0</v>
      </c>
      <c r="I237" s="11">
        <f t="shared" si="17"/>
        <v>6.3581428338434884</v>
      </c>
      <c r="J237" s="11"/>
      <c r="K237" s="11"/>
      <c r="L237" s="11"/>
      <c r="N237" s="11"/>
    </row>
    <row r="238" spans="2:15" x14ac:dyDescent="0.3">
      <c r="B238" t="str">
        <f t="shared" si="15"/>
        <v>4 (2024-2025)</v>
      </c>
      <c r="C238">
        <f>'CUADRO 3 NOM'!J291</f>
        <v>58</v>
      </c>
      <c r="D238">
        <f>'CUADRO 3 NOM'!K291</f>
        <v>18.756228</v>
      </c>
      <c r="E238" t="s">
        <v>103</v>
      </c>
      <c r="F238" t="str">
        <f>'CUADRO 3 NOM'!L291</f>
        <v>Quercus fulva</v>
      </c>
      <c r="G238" s="11">
        <f>'CUADRO 3 NOM'!T291</f>
        <v>0.81878507359161712</v>
      </c>
      <c r="H238" s="11">
        <v>0</v>
      </c>
      <c r="I238" s="11">
        <f t="shared" si="17"/>
        <v>0.81878507359161712</v>
      </c>
      <c r="J238" s="11"/>
      <c r="K238" s="11"/>
      <c r="L238" s="11"/>
      <c r="N238" s="11"/>
    </row>
    <row r="239" spans="2:15" x14ac:dyDescent="0.3">
      <c r="B239" t="str">
        <f t="shared" si="15"/>
        <v>4 (2024-2025)</v>
      </c>
      <c r="C239">
        <f>'CUADRO 3 NOM'!J292</f>
        <v>58</v>
      </c>
      <c r="D239">
        <f>'CUADRO 3 NOM'!K292</f>
        <v>18.756228</v>
      </c>
      <c r="E239" t="s">
        <v>103</v>
      </c>
      <c r="F239" t="str">
        <f>'CUADRO 3 NOM'!L292</f>
        <v>Quercus rugosa</v>
      </c>
      <c r="G239" s="11">
        <f>'CUADRO 3 NOM'!T292</f>
        <v>36.21265539856681</v>
      </c>
      <c r="H239" s="11">
        <v>0</v>
      </c>
      <c r="I239" s="11">
        <f t="shared" si="17"/>
        <v>36.21265539856681</v>
      </c>
      <c r="J239" s="11"/>
      <c r="K239" s="11"/>
      <c r="L239" s="11"/>
      <c r="N239" s="11"/>
    </row>
    <row r="240" spans="2:15" x14ac:dyDescent="0.3">
      <c r="B240" t="str">
        <f t="shared" si="15"/>
        <v>4 (2024-2025)</v>
      </c>
      <c r="C240" s="50"/>
      <c r="D240" s="50">
        <f>D239</f>
        <v>18.756228</v>
      </c>
      <c r="E240" s="50"/>
      <c r="F240" s="50"/>
      <c r="G240" s="57">
        <f>SUM(G237:G239)</f>
        <v>43.389583306001917</v>
      </c>
      <c r="H240" s="57">
        <v>0</v>
      </c>
      <c r="I240" s="57">
        <f t="shared" si="17"/>
        <v>43.389583306001917</v>
      </c>
      <c r="J240" s="57"/>
      <c r="K240" s="57"/>
      <c r="L240" s="57"/>
      <c r="N240" s="11">
        <f t="shared" si="18"/>
        <v>43.389583306001917</v>
      </c>
      <c r="O240">
        <v>4</v>
      </c>
    </row>
    <row r="241" spans="2:15" x14ac:dyDescent="0.3">
      <c r="B241" t="str">
        <f t="shared" si="15"/>
        <v>4 (2024-2025)</v>
      </c>
      <c r="C241">
        <f>'CUADRO 3 NOM'!J294</f>
        <v>59</v>
      </c>
      <c r="D241">
        <f>'CUADRO 3 NOM'!K294</f>
        <v>45.865789999999997</v>
      </c>
      <c r="E241" t="s">
        <v>103</v>
      </c>
      <c r="F241" t="str">
        <f>'CUADRO 3 NOM'!L294</f>
        <v>Juniperus sp</v>
      </c>
      <c r="G241" s="11">
        <f>'CUADRO 3 NOM'!T294</f>
        <v>0.90100210491253585</v>
      </c>
      <c r="H241" s="11">
        <v>0</v>
      </c>
      <c r="I241" s="11">
        <f t="shared" si="17"/>
        <v>0.90100210491253585</v>
      </c>
      <c r="J241" s="11"/>
      <c r="K241" s="11"/>
      <c r="L241" s="11"/>
      <c r="N241" s="11"/>
    </row>
    <row r="242" spans="2:15" x14ac:dyDescent="0.3">
      <c r="B242" t="str">
        <f t="shared" si="15"/>
        <v>4 (2024-2025)</v>
      </c>
      <c r="C242">
        <f>'CUADRO 3 NOM'!J297</f>
        <v>59</v>
      </c>
      <c r="D242">
        <f>'CUADRO 3 NOM'!K297</f>
        <v>45.865789999999997</v>
      </c>
      <c r="E242" t="s">
        <v>103</v>
      </c>
      <c r="F242" t="str">
        <f>'CUADRO 3 NOM'!L297</f>
        <v>Quercus fulva</v>
      </c>
      <c r="G242" s="11">
        <f>'CUADRO 3 NOM'!T297</f>
        <v>1.1012247948930995</v>
      </c>
      <c r="H242" s="11">
        <v>0</v>
      </c>
      <c r="I242" s="11">
        <f t="shared" si="17"/>
        <v>1.1012247948930995</v>
      </c>
      <c r="J242" s="11"/>
      <c r="K242" s="11"/>
      <c r="L242" s="11"/>
      <c r="N242" s="11"/>
    </row>
    <row r="243" spans="2:15" x14ac:dyDescent="0.3">
      <c r="B243" t="str">
        <f t="shared" si="15"/>
        <v>4 (2024-2025)</v>
      </c>
      <c r="C243">
        <f>'CUADRO 3 NOM'!J298</f>
        <v>59</v>
      </c>
      <c r="D243">
        <f>'CUADRO 3 NOM'!K298</f>
        <v>45.865789999999997</v>
      </c>
      <c r="E243" t="s">
        <v>103</v>
      </c>
      <c r="F243" t="str">
        <f>'CUADRO 3 NOM'!L298</f>
        <v>Quercus rugosa</v>
      </c>
      <c r="G243" s="11">
        <f>'CUADRO 3 NOM'!T298</f>
        <v>79.336508224717832</v>
      </c>
      <c r="H243" s="11">
        <v>0</v>
      </c>
      <c r="I243" s="11">
        <f t="shared" si="17"/>
        <v>79.336508224717832</v>
      </c>
      <c r="J243" s="11"/>
      <c r="K243" s="11"/>
      <c r="L243" s="11"/>
      <c r="N243" s="11"/>
    </row>
    <row r="244" spans="2:15" x14ac:dyDescent="0.3">
      <c r="B244" t="str">
        <f t="shared" si="15"/>
        <v>4 (2024-2025)</v>
      </c>
      <c r="C244" s="50"/>
      <c r="D244" s="50">
        <f>D243</f>
        <v>45.865789999999997</v>
      </c>
      <c r="E244" s="50"/>
      <c r="F244" s="50"/>
      <c r="G244" s="57">
        <f>SUM(G241:G243)</f>
        <v>81.338735124523467</v>
      </c>
      <c r="H244" s="57">
        <v>0</v>
      </c>
      <c r="I244" s="57">
        <f t="shared" si="17"/>
        <v>81.338735124523467</v>
      </c>
      <c r="J244" s="57"/>
      <c r="K244" s="57"/>
      <c r="L244" s="57"/>
      <c r="N244" s="11">
        <f t="shared" si="18"/>
        <v>81.338735124523467</v>
      </c>
      <c r="O244">
        <v>4</v>
      </c>
    </row>
    <row r="245" spans="2:15" x14ac:dyDescent="0.3">
      <c r="B245" t="str">
        <f t="shared" si="15"/>
        <v>4 (2024-2025)</v>
      </c>
      <c r="C245">
        <f>'CUADRO 3 NOM'!J300</f>
        <v>60</v>
      </c>
      <c r="D245">
        <f>'CUADRO 3 NOM'!K300</f>
        <v>50.319574000000003</v>
      </c>
      <c r="E245" t="s">
        <v>103</v>
      </c>
      <c r="F245" t="str">
        <f>'CUADRO 3 NOM'!L300</f>
        <v>Juniperus sp</v>
      </c>
      <c r="G245" s="11">
        <f>'CUADRO 3 NOM'!T300</f>
        <v>50.443068796131101</v>
      </c>
      <c r="H245" s="11">
        <v>0</v>
      </c>
      <c r="I245" s="11">
        <f t="shared" si="17"/>
        <v>50.443068796131101</v>
      </c>
      <c r="J245" s="11"/>
      <c r="K245" s="11"/>
      <c r="L245" s="11"/>
      <c r="N245" s="11"/>
    </row>
    <row r="246" spans="2:15" x14ac:dyDescent="0.3">
      <c r="B246" t="str">
        <f t="shared" si="15"/>
        <v>4 (2024-2025)</v>
      </c>
      <c r="C246">
        <f>'CUADRO 3 NOM'!J302</f>
        <v>60</v>
      </c>
      <c r="D246">
        <f>'CUADRO 3 NOM'!K302</f>
        <v>50.319574000000003</v>
      </c>
      <c r="E246" t="s">
        <v>103</v>
      </c>
      <c r="F246" t="str">
        <f>'CUADRO 3 NOM'!L302</f>
        <v>Pinus engelmannii</v>
      </c>
      <c r="G246" s="11">
        <f>'CUADRO 3 NOM'!T302</f>
        <v>73.601059542896849</v>
      </c>
      <c r="H246" s="11">
        <v>0</v>
      </c>
      <c r="I246" s="11">
        <f t="shared" si="17"/>
        <v>73.601059542896849</v>
      </c>
      <c r="J246" s="11"/>
      <c r="K246" s="11"/>
      <c r="L246" s="11"/>
      <c r="N246" s="11"/>
    </row>
    <row r="247" spans="2:15" x14ac:dyDescent="0.3">
      <c r="B247" t="str">
        <f t="shared" si="15"/>
        <v>4 (2024-2025)</v>
      </c>
      <c r="C247">
        <f>'CUADRO 3 NOM'!J303</f>
        <v>60</v>
      </c>
      <c r="D247">
        <f>'CUADRO 3 NOM'!K303</f>
        <v>50.319574000000003</v>
      </c>
      <c r="E247" t="s">
        <v>103</v>
      </c>
      <c r="F247" t="str">
        <f>'CUADRO 3 NOM'!L303</f>
        <v>Quercus fulva</v>
      </c>
      <c r="G247" s="11">
        <f>'CUADRO 3 NOM'!T303</f>
        <v>9.8849364836629032</v>
      </c>
      <c r="H247" s="11">
        <v>0</v>
      </c>
      <c r="I247" s="11">
        <f t="shared" si="17"/>
        <v>9.8849364836629032</v>
      </c>
      <c r="J247" s="11"/>
      <c r="K247" s="11"/>
      <c r="L247" s="11"/>
      <c r="N247" s="11"/>
    </row>
    <row r="248" spans="2:15" x14ac:dyDescent="0.3">
      <c r="B248" t="str">
        <f t="shared" si="15"/>
        <v>4 (2024-2025)</v>
      </c>
      <c r="C248">
        <f>'CUADRO 3 NOM'!J304</f>
        <v>60</v>
      </c>
      <c r="D248">
        <f>'CUADRO 3 NOM'!K304</f>
        <v>50.319574000000003</v>
      </c>
      <c r="E248" t="s">
        <v>103</v>
      </c>
      <c r="F248" t="str">
        <f>'CUADRO 3 NOM'!L304</f>
        <v>Quercus rugosa</v>
      </c>
      <c r="G248" s="11">
        <f>'CUADRO 3 NOM'!T304</f>
        <v>352.35164456080241</v>
      </c>
      <c r="H248" s="11">
        <v>0</v>
      </c>
      <c r="I248" s="11">
        <f t="shared" si="17"/>
        <v>352.35164456080241</v>
      </c>
      <c r="J248" s="11"/>
      <c r="K248" s="11"/>
      <c r="L248" s="11"/>
      <c r="N248" s="11"/>
    </row>
    <row r="249" spans="2:15" x14ac:dyDescent="0.3">
      <c r="C249" s="50"/>
      <c r="D249" s="50">
        <f>D248</f>
        <v>50.319574000000003</v>
      </c>
      <c r="E249" s="50"/>
      <c r="F249" s="50"/>
      <c r="G249" s="57">
        <f>SUM(G245:G248)</f>
        <v>486.28070938349327</v>
      </c>
      <c r="H249" s="57">
        <v>0</v>
      </c>
      <c r="I249" s="57">
        <f t="shared" si="17"/>
        <v>486.28070938349327</v>
      </c>
      <c r="J249" s="57"/>
      <c r="K249" s="57"/>
      <c r="L249" s="57"/>
      <c r="N249" s="11">
        <f t="shared" si="18"/>
        <v>486.28070938349327</v>
      </c>
      <c r="O249">
        <v>4</v>
      </c>
    </row>
    <row r="250" spans="2:15" x14ac:dyDescent="0.3">
      <c r="C250" s="50"/>
      <c r="D250" s="50">
        <f>D216+D220+D224+D228+D232+D236+D240+D244+D249</f>
        <v>196.57688100000001</v>
      </c>
      <c r="E250" s="50">
        <f t="shared" ref="E250:I250" si="19">E216+E220+E224+E228+E232+E236+E240+E244+E249</f>
        <v>0</v>
      </c>
      <c r="F250" s="50">
        <f t="shared" si="19"/>
        <v>0</v>
      </c>
      <c r="G250" s="50">
        <f t="shared" si="19"/>
        <v>811.38756776981131</v>
      </c>
      <c r="H250" s="50">
        <f t="shared" si="19"/>
        <v>0</v>
      </c>
      <c r="I250" s="50">
        <f t="shared" si="19"/>
        <v>811.38756776981131</v>
      </c>
      <c r="J250" s="50"/>
      <c r="K250" s="50"/>
      <c r="L250" s="50"/>
      <c r="N250" s="11"/>
    </row>
    <row r="251" spans="2:15" x14ac:dyDescent="0.3">
      <c r="C251" s="50"/>
      <c r="D251" s="50"/>
      <c r="E251" s="50"/>
      <c r="F251" s="50"/>
      <c r="G251" s="57"/>
      <c r="H251" s="57"/>
      <c r="I251" s="57"/>
      <c r="J251" s="57"/>
      <c r="K251" s="57"/>
      <c r="L251" s="57"/>
      <c r="N251" s="11"/>
    </row>
    <row r="252" spans="2:15" x14ac:dyDescent="0.3">
      <c r="C252" s="50"/>
      <c r="D252" s="50"/>
      <c r="E252" s="50"/>
      <c r="F252" s="50"/>
      <c r="G252" s="57"/>
      <c r="H252" s="57"/>
      <c r="I252" s="57"/>
      <c r="J252" s="57"/>
      <c r="K252" s="57"/>
      <c r="L252" s="57"/>
      <c r="N252" s="11"/>
    </row>
    <row r="253" spans="2:15" x14ac:dyDescent="0.3">
      <c r="C253" s="50"/>
      <c r="D253" s="50"/>
      <c r="E253" s="50"/>
      <c r="F253" s="50"/>
      <c r="G253" s="57"/>
      <c r="H253" s="57"/>
      <c r="I253" s="57"/>
      <c r="J253" s="57"/>
      <c r="K253" s="57"/>
      <c r="L253" s="57"/>
      <c r="N253" s="11"/>
    </row>
    <row r="254" spans="2:15" x14ac:dyDescent="0.3">
      <c r="C254" s="50"/>
      <c r="D254" s="50"/>
      <c r="E254" s="50"/>
      <c r="F254" s="50"/>
      <c r="G254" s="57"/>
      <c r="H254" s="57"/>
      <c r="I254" s="57"/>
      <c r="J254" s="57"/>
      <c r="K254" s="57"/>
      <c r="L254" s="57"/>
      <c r="N254" s="11"/>
    </row>
    <row r="255" spans="2:15" x14ac:dyDescent="0.3">
      <c r="C255" s="50"/>
      <c r="D255" s="50"/>
      <c r="E255" s="50"/>
      <c r="F255" s="50"/>
      <c r="G255" s="57"/>
      <c r="H255" s="57"/>
      <c r="I255" s="57"/>
      <c r="J255" s="57"/>
      <c r="K255" s="57"/>
      <c r="L255" s="57"/>
      <c r="N255" s="11"/>
    </row>
    <row r="256" spans="2:15" x14ac:dyDescent="0.3">
      <c r="C256" s="50"/>
      <c r="D256" s="50"/>
      <c r="E256" s="50"/>
      <c r="F256" s="50"/>
      <c r="G256" s="57"/>
      <c r="H256" s="57"/>
      <c r="I256" s="57"/>
      <c r="J256" s="57"/>
      <c r="K256" s="57"/>
      <c r="L256" s="57"/>
      <c r="N256" s="11"/>
    </row>
    <row r="257" spans="2:15" x14ac:dyDescent="0.3">
      <c r="C257" s="50"/>
      <c r="D257" s="50"/>
      <c r="E257" s="50"/>
      <c r="F257" s="50"/>
      <c r="G257" s="57"/>
      <c r="H257" s="57"/>
      <c r="I257" s="57"/>
      <c r="J257" s="57"/>
      <c r="K257" s="57"/>
      <c r="L257" s="57"/>
      <c r="N257" s="11"/>
    </row>
    <row r="258" spans="2:15" x14ac:dyDescent="0.3">
      <c r="C258" s="50"/>
      <c r="D258" s="50"/>
      <c r="E258" s="50"/>
      <c r="F258" s="50"/>
      <c r="G258" s="57"/>
      <c r="H258" s="57"/>
      <c r="I258" s="57"/>
      <c r="J258" s="57"/>
      <c r="K258" s="57"/>
      <c r="L258" s="57"/>
      <c r="N258" s="11"/>
    </row>
    <row r="259" spans="2:15" x14ac:dyDescent="0.3">
      <c r="B259" t="s">
        <v>116</v>
      </c>
      <c r="C259">
        <f>'CUADRO 3 NOM'!J306</f>
        <v>62</v>
      </c>
      <c r="D259">
        <f>'CUADRO 3 NOM'!K306</f>
        <v>4.2036550000000004</v>
      </c>
      <c r="E259" t="s">
        <v>103</v>
      </c>
      <c r="F259" t="str">
        <f>'CUADRO 3 NOM'!L306</f>
        <v>Juniperus sp</v>
      </c>
      <c r="G259" s="11">
        <f>'CUADRO 3 NOM'!T306</f>
        <v>1.6024573549919918</v>
      </c>
      <c r="H259" s="11">
        <v>0</v>
      </c>
      <c r="I259" s="11">
        <f t="shared" si="17"/>
        <v>1.6024573549919918</v>
      </c>
      <c r="J259" s="11"/>
      <c r="K259" s="11"/>
      <c r="L259" s="11"/>
      <c r="N259" s="11"/>
    </row>
    <row r="260" spans="2:15" x14ac:dyDescent="0.3">
      <c r="B260" t="str">
        <f t="shared" si="15"/>
        <v>5 (2026-2027)</v>
      </c>
      <c r="C260">
        <f>'CUADRO 3 NOM'!J309</f>
        <v>62</v>
      </c>
      <c r="D260">
        <f>'CUADRO 3 NOM'!K309</f>
        <v>4.2036550000000004</v>
      </c>
      <c r="E260" t="s">
        <v>103</v>
      </c>
      <c r="F260" t="str">
        <f>'CUADRO 3 NOM'!L309</f>
        <v>Quercus fulva</v>
      </c>
      <c r="G260" s="11">
        <f>'CUADRO 3 NOM'!T309</f>
        <v>0.13762988359901457</v>
      </c>
      <c r="H260" s="11">
        <v>0</v>
      </c>
      <c r="I260" s="11">
        <f t="shared" si="17"/>
        <v>0.13762988359901457</v>
      </c>
      <c r="J260" s="11"/>
      <c r="K260" s="11"/>
      <c r="L260" s="11"/>
      <c r="N260" s="11"/>
    </row>
    <row r="261" spans="2:15" x14ac:dyDescent="0.3">
      <c r="B261" t="str">
        <f t="shared" si="15"/>
        <v>5 (2026-2027)</v>
      </c>
      <c r="C261">
        <f>'CUADRO 3 NOM'!J310</f>
        <v>62</v>
      </c>
      <c r="D261">
        <f>'CUADRO 3 NOM'!K310</f>
        <v>4.2036550000000004</v>
      </c>
      <c r="E261" t="s">
        <v>103</v>
      </c>
      <c r="F261" t="str">
        <f>'CUADRO 3 NOM'!L310</f>
        <v>Quercus rugosa</v>
      </c>
      <c r="G261" s="11">
        <f>'CUADRO 3 NOM'!T310</f>
        <v>9.5376164633913323</v>
      </c>
      <c r="H261" s="11">
        <v>0</v>
      </c>
      <c r="I261" s="11">
        <f t="shared" si="17"/>
        <v>9.5376164633913323</v>
      </c>
      <c r="J261" s="11"/>
      <c r="K261" s="11"/>
      <c r="L261" s="11"/>
      <c r="N261" s="11"/>
    </row>
    <row r="262" spans="2:15" x14ac:dyDescent="0.3">
      <c r="B262" t="str">
        <f t="shared" si="15"/>
        <v>5 (2026-2027)</v>
      </c>
      <c r="C262" s="50"/>
      <c r="D262" s="50">
        <f>D261</f>
        <v>4.2036550000000004</v>
      </c>
      <c r="E262" s="50"/>
      <c r="F262" s="50"/>
      <c r="G262" s="57">
        <f>SUM(G259:G261)</f>
        <v>11.27770370198234</v>
      </c>
      <c r="H262" s="57">
        <v>0</v>
      </c>
      <c r="I262" s="57">
        <f t="shared" si="17"/>
        <v>11.27770370198234</v>
      </c>
      <c r="J262" s="57"/>
      <c r="K262" s="57"/>
      <c r="L262" s="57"/>
      <c r="N262" s="11">
        <f t="shared" si="18"/>
        <v>11.27770370198234</v>
      </c>
      <c r="O262">
        <v>5</v>
      </c>
    </row>
    <row r="263" spans="2:15" x14ac:dyDescent="0.3">
      <c r="B263" t="str">
        <f t="shared" si="15"/>
        <v>5 (2026-2027)</v>
      </c>
      <c r="C263">
        <f>'CUADRO 3 NOM'!J312</f>
        <v>63</v>
      </c>
      <c r="D263">
        <f>'CUADRO 3 NOM'!K312</f>
        <v>5.3132349999999997</v>
      </c>
      <c r="E263" t="s">
        <v>103</v>
      </c>
      <c r="F263" t="str">
        <f>'CUADRO 3 NOM'!L312</f>
        <v>Juniperus sp</v>
      </c>
      <c r="G263" s="11">
        <f>'CUADRO 3 NOM'!T312</f>
        <v>0.11597207899382958</v>
      </c>
      <c r="H263" s="11">
        <v>0</v>
      </c>
      <c r="I263" s="11">
        <f t="shared" si="17"/>
        <v>0.11597207899382958</v>
      </c>
      <c r="J263" s="11"/>
      <c r="K263" s="11"/>
      <c r="L263" s="11"/>
      <c r="N263" s="11"/>
    </row>
    <row r="264" spans="2:15" x14ac:dyDescent="0.3">
      <c r="B264" t="str">
        <f t="shared" si="15"/>
        <v>5 (2026-2027)</v>
      </c>
      <c r="C264">
        <f>'CUADRO 3 NOM'!J315</f>
        <v>63</v>
      </c>
      <c r="D264">
        <f>'CUADRO 3 NOM'!K315</f>
        <v>5.3132349999999997</v>
      </c>
      <c r="E264" t="s">
        <v>103</v>
      </c>
      <c r="F264" t="str">
        <f>'CUADRO 3 NOM'!L315</f>
        <v>Quercus fulva</v>
      </c>
      <c r="G264" s="11">
        <f>'CUADRO 3 NOM'!T315</f>
        <v>0.17395811849074438</v>
      </c>
      <c r="H264" s="11">
        <v>0</v>
      </c>
      <c r="I264" s="11">
        <f t="shared" si="17"/>
        <v>0.17395811849074438</v>
      </c>
      <c r="J264" s="11"/>
      <c r="K264" s="11"/>
      <c r="L264" s="11"/>
      <c r="N264" s="11"/>
    </row>
    <row r="265" spans="2:15" x14ac:dyDescent="0.3">
      <c r="B265" t="str">
        <f t="shared" si="15"/>
        <v>5 (2026-2027)</v>
      </c>
      <c r="C265">
        <f>'CUADRO 3 NOM'!J316</f>
        <v>63</v>
      </c>
      <c r="D265">
        <f>'CUADRO 3 NOM'!K316</f>
        <v>5.3132349999999997</v>
      </c>
      <c r="E265" t="s">
        <v>103</v>
      </c>
      <c r="F265" t="str">
        <f>'CUADRO 3 NOM'!L316</f>
        <v>Quercus rugosa</v>
      </c>
      <c r="G265" s="11">
        <f>'CUADRO 3 NOM'!T316</f>
        <v>10.93863369745061</v>
      </c>
      <c r="H265" s="11">
        <v>0</v>
      </c>
      <c r="I265" s="11">
        <f t="shared" si="17"/>
        <v>10.93863369745061</v>
      </c>
      <c r="J265" s="11"/>
      <c r="K265" s="11"/>
      <c r="L265" s="11"/>
      <c r="N265" s="11"/>
    </row>
    <row r="266" spans="2:15" x14ac:dyDescent="0.3">
      <c r="B266" t="str">
        <f t="shared" si="15"/>
        <v>5 (2026-2027)</v>
      </c>
      <c r="C266" s="50"/>
      <c r="D266" s="50">
        <f>D265</f>
        <v>5.3132349999999997</v>
      </c>
      <c r="E266" s="50"/>
      <c r="F266" s="50"/>
      <c r="G266" s="57">
        <f>SUM(G263:G265)</f>
        <v>11.228563894935185</v>
      </c>
      <c r="H266" s="57">
        <v>0</v>
      </c>
      <c r="I266" s="57">
        <f t="shared" si="17"/>
        <v>11.228563894935185</v>
      </c>
      <c r="J266" s="57"/>
      <c r="K266" s="57"/>
      <c r="L266" s="57"/>
      <c r="N266" s="11">
        <f t="shared" si="18"/>
        <v>11.228563894935185</v>
      </c>
      <c r="O266">
        <v>5</v>
      </c>
    </row>
    <row r="267" spans="2:15" x14ac:dyDescent="0.3">
      <c r="B267" t="str">
        <f t="shared" si="15"/>
        <v>5 (2026-2027)</v>
      </c>
      <c r="C267">
        <f>'CUADRO 3 NOM'!J318</f>
        <v>64</v>
      </c>
      <c r="D267">
        <f>'CUADRO 3 NOM'!K318</f>
        <v>8.3605730000000005</v>
      </c>
      <c r="E267" t="s">
        <v>103</v>
      </c>
      <c r="F267" t="str">
        <f>'CUADRO 3 NOM'!L318</f>
        <v>Juniperus sp</v>
      </c>
      <c r="G267" s="11">
        <f>'CUADRO 3 NOM'!T318</f>
        <v>6.2829534049118152</v>
      </c>
      <c r="H267" s="11">
        <v>0</v>
      </c>
      <c r="I267" s="11">
        <f t="shared" si="17"/>
        <v>6.2829534049118152</v>
      </c>
      <c r="J267" s="11"/>
      <c r="K267" s="11"/>
      <c r="L267" s="11"/>
      <c r="N267" s="11"/>
    </row>
    <row r="268" spans="2:15" x14ac:dyDescent="0.3">
      <c r="B268" t="str">
        <f t="shared" si="15"/>
        <v>5 (2026-2027)</v>
      </c>
      <c r="C268">
        <f>'CUADRO 3 NOM'!J321</f>
        <v>64</v>
      </c>
      <c r="D268">
        <f>'CUADRO 3 NOM'!K321</f>
        <v>8.3605730000000005</v>
      </c>
      <c r="E268" t="s">
        <v>103</v>
      </c>
      <c r="F268" t="str">
        <f>'CUADRO 3 NOM'!L321</f>
        <v>Quercus fulva</v>
      </c>
      <c r="G268" s="11">
        <f>'CUADRO 3 NOM'!T321</f>
        <v>0.27372957314790675</v>
      </c>
      <c r="H268" s="11">
        <v>0</v>
      </c>
      <c r="I268" s="11">
        <f t="shared" si="17"/>
        <v>0.27372957314790675</v>
      </c>
      <c r="J268" s="11"/>
      <c r="K268" s="11"/>
      <c r="L268" s="11"/>
      <c r="N268" s="11"/>
    </row>
    <row r="269" spans="2:15" x14ac:dyDescent="0.3">
      <c r="B269" t="str">
        <f t="shared" si="15"/>
        <v>5 (2026-2027)</v>
      </c>
      <c r="C269">
        <f>'CUADRO 3 NOM'!J322</f>
        <v>64</v>
      </c>
      <c r="D269">
        <f>'CUADRO 3 NOM'!K322</f>
        <v>8.3605730000000005</v>
      </c>
      <c r="E269" t="s">
        <v>103</v>
      </c>
      <c r="F269" t="str">
        <f>'CUADRO 3 NOM'!L322</f>
        <v>Quercus rugosa</v>
      </c>
      <c r="G269" s="11">
        <f>'CUADRO 3 NOM'!T322</f>
        <v>19.409800651574091</v>
      </c>
      <c r="H269" s="11">
        <v>0</v>
      </c>
      <c r="I269" s="11">
        <f t="shared" si="17"/>
        <v>19.409800651574091</v>
      </c>
      <c r="J269" s="11"/>
      <c r="K269" s="11"/>
      <c r="L269" s="11"/>
      <c r="N269" s="11"/>
    </row>
    <row r="270" spans="2:15" x14ac:dyDescent="0.3">
      <c r="B270" t="str">
        <f t="shared" si="15"/>
        <v>5 (2026-2027)</v>
      </c>
      <c r="C270" s="50"/>
      <c r="D270" s="50">
        <f>D269</f>
        <v>8.3605730000000005</v>
      </c>
      <c r="E270" s="50"/>
      <c r="F270" s="50"/>
      <c r="G270" s="57">
        <f>SUM(G267:G269)</f>
        <v>25.966483629633814</v>
      </c>
      <c r="H270" s="57">
        <v>0</v>
      </c>
      <c r="I270" s="57">
        <f t="shared" si="17"/>
        <v>25.966483629633814</v>
      </c>
      <c r="J270" s="57"/>
      <c r="K270" s="57"/>
      <c r="L270" s="57"/>
      <c r="N270" s="11">
        <f t="shared" si="18"/>
        <v>25.966483629633814</v>
      </c>
      <c r="O270">
        <v>5</v>
      </c>
    </row>
    <row r="271" spans="2:15" x14ac:dyDescent="0.3">
      <c r="B271" t="str">
        <f t="shared" si="15"/>
        <v>5 (2026-2027)</v>
      </c>
      <c r="C271">
        <f>'CUADRO 3 NOM'!J324</f>
        <v>65</v>
      </c>
      <c r="D271">
        <f>'CUADRO 3 NOM'!K324</f>
        <v>15.411365</v>
      </c>
      <c r="E271" t="s">
        <v>103</v>
      </c>
      <c r="F271" t="str">
        <f>'CUADRO 3 NOM'!L324</f>
        <v>Juniperus sp</v>
      </c>
      <c r="G271" s="11">
        <f>'CUADRO 3 NOM'!T324</f>
        <v>5.8749005793092328</v>
      </c>
      <c r="H271" s="11">
        <v>0</v>
      </c>
      <c r="I271" s="11">
        <f t="shared" si="17"/>
        <v>5.8749005793092328</v>
      </c>
      <c r="J271" s="11"/>
      <c r="K271" s="11"/>
      <c r="L271" s="11"/>
      <c r="N271" s="11"/>
    </row>
    <row r="272" spans="2:15" x14ac:dyDescent="0.3">
      <c r="B272" t="str">
        <f t="shared" si="15"/>
        <v>5 (2026-2027)</v>
      </c>
      <c r="C272">
        <f>'CUADRO 3 NOM'!J327</f>
        <v>65</v>
      </c>
      <c r="D272">
        <f>'CUADRO 3 NOM'!K327</f>
        <v>15.411365</v>
      </c>
      <c r="E272" t="s">
        <v>103</v>
      </c>
      <c r="F272" t="str">
        <f>'CUADRO 3 NOM'!L327</f>
        <v>Quercus fulva</v>
      </c>
      <c r="G272" s="11">
        <f>'CUADRO 3 NOM'!T327</f>
        <v>0.67276829998399856</v>
      </c>
      <c r="H272" s="11">
        <v>0</v>
      </c>
      <c r="I272" s="11">
        <f t="shared" ref="I272:I299" si="20">G272+H272</f>
        <v>0.67276829998399856</v>
      </c>
      <c r="J272" s="11"/>
      <c r="K272" s="11"/>
      <c r="L272" s="11"/>
      <c r="N272" s="11"/>
    </row>
    <row r="273" spans="2:15" x14ac:dyDescent="0.3">
      <c r="B273" t="str">
        <f t="shared" si="15"/>
        <v>5 (2026-2027)</v>
      </c>
      <c r="C273">
        <f>'CUADRO 3 NOM'!J328</f>
        <v>65</v>
      </c>
      <c r="D273">
        <f>'CUADRO 3 NOM'!K328</f>
        <v>15.411365</v>
      </c>
      <c r="E273" t="s">
        <v>103</v>
      </c>
      <c r="F273" t="str">
        <f>'CUADRO 3 NOM'!L328</f>
        <v>Quercus rugosa</v>
      </c>
      <c r="G273" s="11">
        <f>'CUADRO 3 NOM'!T328</f>
        <v>38.059634007120358</v>
      </c>
      <c r="H273" s="11">
        <v>0</v>
      </c>
      <c r="I273" s="11">
        <f t="shared" si="20"/>
        <v>38.059634007120358</v>
      </c>
      <c r="J273" s="11"/>
      <c r="K273" s="11"/>
      <c r="L273" s="11"/>
      <c r="N273" s="11"/>
    </row>
    <row r="274" spans="2:15" x14ac:dyDescent="0.3">
      <c r="B274" t="str">
        <f t="shared" si="15"/>
        <v>5 (2026-2027)</v>
      </c>
      <c r="C274" s="50"/>
      <c r="D274" s="50">
        <f>D273</f>
        <v>15.411365</v>
      </c>
      <c r="E274" s="50"/>
      <c r="F274" s="50"/>
      <c r="G274" s="57">
        <f>SUM(G271:G273)</f>
        <v>44.607302886413592</v>
      </c>
      <c r="H274" s="57">
        <v>0</v>
      </c>
      <c r="I274" s="57">
        <f t="shared" si="20"/>
        <v>44.607302886413592</v>
      </c>
      <c r="J274" s="57"/>
      <c r="K274" s="57"/>
      <c r="L274" s="57"/>
      <c r="N274" s="11">
        <f t="shared" ref="N274:N296" si="21">I274+M274</f>
        <v>44.607302886413592</v>
      </c>
      <c r="O274">
        <v>5</v>
      </c>
    </row>
    <row r="275" spans="2:15" x14ac:dyDescent="0.3">
      <c r="B275" t="str">
        <f t="shared" si="15"/>
        <v>5 (2026-2027)</v>
      </c>
      <c r="C275">
        <f>'CUADRO 3 NOM'!J330</f>
        <v>66</v>
      </c>
      <c r="D275">
        <f>'CUADRO 3 NOM'!K330</f>
        <v>20.295914</v>
      </c>
      <c r="E275" t="s">
        <v>103</v>
      </c>
      <c r="F275" t="str">
        <f>'CUADRO 3 NOM'!L330</f>
        <v>Juniperus sp</v>
      </c>
      <c r="G275" s="11">
        <f>'CUADRO 3 NOM'!T330</f>
        <v>7.351154553545757</v>
      </c>
      <c r="H275" s="11">
        <v>0</v>
      </c>
      <c r="I275" s="11">
        <f t="shared" si="20"/>
        <v>7.351154553545757</v>
      </c>
      <c r="J275" s="11"/>
      <c r="K275" s="11"/>
      <c r="L275" s="11"/>
      <c r="N275" s="11"/>
    </row>
    <row r="276" spans="2:15" x14ac:dyDescent="0.3">
      <c r="B276" t="str">
        <f t="shared" ref="B276:B299" si="22">B275</f>
        <v>5 (2026-2027)</v>
      </c>
      <c r="C276">
        <f>'CUADRO 3 NOM'!J333</f>
        <v>66</v>
      </c>
      <c r="D276">
        <f>'CUADRO 3 NOM'!K333</f>
        <v>20.295914</v>
      </c>
      <c r="E276" t="s">
        <v>103</v>
      </c>
      <c r="F276" t="str">
        <f>'CUADRO 3 NOM'!L333</f>
        <v>Quercus fulva</v>
      </c>
      <c r="G276" s="11">
        <f>'CUADRO 3 NOM'!T333</f>
        <v>0.59066572227277014</v>
      </c>
      <c r="H276" s="11">
        <v>0</v>
      </c>
      <c r="I276" s="11">
        <f t="shared" si="20"/>
        <v>0.59066572227277014</v>
      </c>
      <c r="J276" s="11"/>
      <c r="K276" s="11"/>
      <c r="L276" s="11"/>
      <c r="N276" s="11"/>
    </row>
    <row r="277" spans="2:15" x14ac:dyDescent="0.3">
      <c r="B277" t="str">
        <f t="shared" si="22"/>
        <v>5 (2026-2027)</v>
      </c>
      <c r="C277">
        <f>'CUADRO 3 NOM'!J334</f>
        <v>66</v>
      </c>
      <c r="D277">
        <f>'CUADRO 3 NOM'!K334</f>
        <v>20.295914</v>
      </c>
      <c r="E277" t="s">
        <v>103</v>
      </c>
      <c r="F277" t="str">
        <f>'CUADRO 3 NOM'!L334</f>
        <v>Quercus rugosa</v>
      </c>
      <c r="G277" s="11">
        <f>'CUADRO 3 NOM'!T334</f>
        <v>46.414487842248299</v>
      </c>
      <c r="H277" s="11">
        <v>0</v>
      </c>
      <c r="I277" s="11">
        <f t="shared" si="20"/>
        <v>46.414487842248299</v>
      </c>
      <c r="J277" s="11"/>
      <c r="K277" s="11"/>
      <c r="L277" s="11"/>
      <c r="N277" s="11"/>
    </row>
    <row r="278" spans="2:15" x14ac:dyDescent="0.3">
      <c r="B278" t="str">
        <f t="shared" si="22"/>
        <v>5 (2026-2027)</v>
      </c>
      <c r="C278" s="50"/>
      <c r="D278" s="50">
        <f>D277</f>
        <v>20.295914</v>
      </c>
      <c r="E278" s="50"/>
      <c r="F278" s="50"/>
      <c r="G278" s="57">
        <f>SUM(G275:G277)</f>
        <v>54.356308118066828</v>
      </c>
      <c r="H278" s="57">
        <v>0</v>
      </c>
      <c r="I278" s="57">
        <f t="shared" si="20"/>
        <v>54.356308118066828</v>
      </c>
      <c r="J278" s="57"/>
      <c r="K278" s="57"/>
      <c r="L278" s="57"/>
      <c r="N278" s="11">
        <f t="shared" si="21"/>
        <v>54.356308118066828</v>
      </c>
      <c r="O278">
        <v>5</v>
      </c>
    </row>
    <row r="279" spans="2:15" x14ac:dyDescent="0.3">
      <c r="B279" t="str">
        <f t="shared" si="22"/>
        <v>5 (2026-2027)</v>
      </c>
      <c r="C279">
        <f>'CUADRO 3 NOM'!J336</f>
        <v>67</v>
      </c>
      <c r="D279">
        <f>'CUADRO 3 NOM'!K336</f>
        <v>25.199660000000002</v>
      </c>
      <c r="E279" t="s">
        <v>103</v>
      </c>
      <c r="F279" t="str">
        <f>'CUADRO 3 NOM'!L336</f>
        <v>Juniperus sp</v>
      </c>
      <c r="G279" s="11">
        <f>'CUADRO 3 NOM'!T336</f>
        <v>4.9406357008931217</v>
      </c>
      <c r="H279" s="11">
        <v>0</v>
      </c>
      <c r="I279" s="11">
        <f t="shared" si="20"/>
        <v>4.9406357008931217</v>
      </c>
      <c r="J279" s="11"/>
      <c r="K279" s="11"/>
      <c r="L279" s="11"/>
      <c r="N279" s="11"/>
    </row>
    <row r="280" spans="2:15" x14ac:dyDescent="0.3">
      <c r="B280" t="str">
        <f t="shared" si="22"/>
        <v>5 (2026-2027)</v>
      </c>
      <c r="C280">
        <f>'CUADRO 3 NOM'!J338</f>
        <v>67</v>
      </c>
      <c r="D280">
        <f>'CUADRO 3 NOM'!K338</f>
        <v>25.199660000000002</v>
      </c>
      <c r="E280" t="s">
        <v>103</v>
      </c>
      <c r="F280" t="str">
        <f>'CUADRO 3 NOM'!L338</f>
        <v>Pinus engelmannii</v>
      </c>
      <c r="G280" s="11"/>
      <c r="H280" s="11">
        <v>0</v>
      </c>
      <c r="I280" s="11"/>
      <c r="J280" s="11"/>
      <c r="K280" s="11"/>
      <c r="L280" s="11"/>
      <c r="N280" s="11"/>
    </row>
    <row r="281" spans="2:15" x14ac:dyDescent="0.3">
      <c r="B281" t="str">
        <f t="shared" si="22"/>
        <v>5 (2026-2027)</v>
      </c>
      <c r="C281">
        <f>'CUADRO 3 NOM'!J339</f>
        <v>67</v>
      </c>
      <c r="D281">
        <f>'CUADRO 3 NOM'!K339</f>
        <v>25.199660000000002</v>
      </c>
      <c r="E281" t="s">
        <v>103</v>
      </c>
      <c r="F281" t="str">
        <f>'CUADRO 3 NOM'!L339</f>
        <v>Quercus fulva</v>
      </c>
      <c r="G281" s="11">
        <f>'CUADRO 3 NOM'!T339</f>
        <v>0.82505017003886916</v>
      </c>
      <c r="H281" s="11">
        <v>0</v>
      </c>
      <c r="I281" s="11">
        <f t="shared" si="20"/>
        <v>0.82505017003886916</v>
      </c>
      <c r="J281" s="11"/>
      <c r="K281" s="11"/>
      <c r="L281" s="11"/>
      <c r="N281" s="11"/>
    </row>
    <row r="282" spans="2:15" x14ac:dyDescent="0.3">
      <c r="B282" t="str">
        <f t="shared" si="22"/>
        <v>5 (2026-2027)</v>
      </c>
      <c r="C282">
        <f>'CUADRO 3 NOM'!J340</f>
        <v>67</v>
      </c>
      <c r="D282">
        <f>'CUADRO 3 NOM'!K340</f>
        <v>25.199660000000002</v>
      </c>
      <c r="E282" t="s">
        <v>103</v>
      </c>
      <c r="F282" t="str">
        <f>'CUADRO 3 NOM'!L340</f>
        <v>Quercus rugosa</v>
      </c>
      <c r="G282" s="11">
        <f>'CUADRO 3 NOM'!T340</f>
        <v>53.36153911034242</v>
      </c>
      <c r="H282" s="11">
        <v>0</v>
      </c>
      <c r="I282" s="11">
        <f t="shared" si="20"/>
        <v>53.36153911034242</v>
      </c>
      <c r="J282" s="11"/>
      <c r="K282" s="11"/>
      <c r="L282" s="11"/>
      <c r="N282" s="11"/>
    </row>
    <row r="283" spans="2:15" x14ac:dyDescent="0.3">
      <c r="B283" t="str">
        <f t="shared" si="22"/>
        <v>5 (2026-2027)</v>
      </c>
      <c r="C283" s="50"/>
      <c r="D283" s="50">
        <f>D282</f>
        <v>25.199660000000002</v>
      </c>
      <c r="E283" s="50"/>
      <c r="F283" s="50"/>
      <c r="G283" s="57">
        <f>SUM(G279:G282)</f>
        <v>59.127224981274409</v>
      </c>
      <c r="H283" s="57">
        <v>0</v>
      </c>
      <c r="I283" s="57">
        <f t="shared" si="20"/>
        <v>59.127224981274409</v>
      </c>
      <c r="J283" s="57"/>
      <c r="K283" s="57"/>
      <c r="L283" s="57"/>
      <c r="N283" s="11">
        <f t="shared" si="21"/>
        <v>59.127224981274409</v>
      </c>
      <c r="O283">
        <v>5</v>
      </c>
    </row>
    <row r="284" spans="2:15" x14ac:dyDescent="0.3">
      <c r="B284" t="str">
        <f t="shared" si="22"/>
        <v>5 (2026-2027)</v>
      </c>
      <c r="C284">
        <f>'CUADRO 3 NOM'!J342</f>
        <v>68</v>
      </c>
      <c r="D284">
        <f>'CUADRO 3 NOM'!K342</f>
        <v>19.435549000000002</v>
      </c>
      <c r="E284" t="s">
        <v>103</v>
      </c>
      <c r="F284" t="str">
        <f>'CUADRO 3 NOM'!L342</f>
        <v>Juniperus sp</v>
      </c>
      <c r="G284" s="11">
        <f>'CUADRO 3 NOM'!T342</f>
        <v>0.53027511109438163</v>
      </c>
      <c r="H284" s="11">
        <v>0</v>
      </c>
      <c r="I284" s="11">
        <f t="shared" si="20"/>
        <v>0.53027511109438163</v>
      </c>
      <c r="J284" s="11"/>
      <c r="K284" s="11"/>
      <c r="L284" s="11"/>
      <c r="N284" s="11"/>
    </row>
    <row r="285" spans="2:15" x14ac:dyDescent="0.3">
      <c r="B285" t="str">
        <f t="shared" si="22"/>
        <v>5 (2026-2027)</v>
      </c>
      <c r="C285">
        <f>'CUADRO 3 NOM'!J345</f>
        <v>68</v>
      </c>
      <c r="D285">
        <f>'CUADRO 3 NOM'!K345</f>
        <v>19.435549000000002</v>
      </c>
      <c r="E285" t="s">
        <v>103</v>
      </c>
      <c r="F285" t="str">
        <f>'CUADRO 3 NOM'!L345</f>
        <v>Quercus fulva</v>
      </c>
      <c r="G285" s="11">
        <f>'CUADRO 3 NOM'!T345</f>
        <v>0.42422008887550539</v>
      </c>
      <c r="H285" s="11">
        <v>0</v>
      </c>
      <c r="I285" s="11">
        <f t="shared" si="20"/>
        <v>0.42422008887550539</v>
      </c>
      <c r="J285" s="11"/>
      <c r="K285" s="11"/>
      <c r="L285" s="11"/>
      <c r="N285" s="11"/>
    </row>
    <row r="286" spans="2:15" x14ac:dyDescent="0.3">
      <c r="B286" t="str">
        <f t="shared" si="22"/>
        <v>5 (2026-2027)</v>
      </c>
      <c r="C286">
        <f>'CUADRO 3 NOM'!J346</f>
        <v>68</v>
      </c>
      <c r="D286">
        <f>'CUADRO 3 NOM'!K346</f>
        <v>19.435549000000002</v>
      </c>
      <c r="E286" t="s">
        <v>103</v>
      </c>
      <c r="F286" t="str">
        <f>'CUADRO 3 NOM'!L346</f>
        <v>Quercus rugosa</v>
      </c>
      <c r="G286" s="11">
        <f>'CUADRO 3 NOM'!T346</f>
        <v>39.661502088576086</v>
      </c>
      <c r="H286" s="11">
        <v>0</v>
      </c>
      <c r="I286" s="11">
        <f t="shared" si="20"/>
        <v>39.661502088576086</v>
      </c>
      <c r="J286" s="11"/>
      <c r="K286" s="11"/>
      <c r="L286" s="11"/>
      <c r="N286" s="11"/>
    </row>
    <row r="287" spans="2:15" x14ac:dyDescent="0.3">
      <c r="B287" t="str">
        <f t="shared" si="22"/>
        <v>5 (2026-2027)</v>
      </c>
      <c r="C287" s="50"/>
      <c r="D287" s="50">
        <f>D286</f>
        <v>19.435549000000002</v>
      </c>
      <c r="E287" s="50"/>
      <c r="F287" s="50"/>
      <c r="G287" s="57">
        <f>SUM(G284:G286)</f>
        <v>40.615997288545969</v>
      </c>
      <c r="H287" s="57">
        <v>0</v>
      </c>
      <c r="I287" s="57">
        <f t="shared" si="20"/>
        <v>40.615997288545969</v>
      </c>
      <c r="J287" s="57"/>
      <c r="K287" s="57"/>
      <c r="L287" s="57"/>
      <c r="N287" s="11">
        <f t="shared" si="21"/>
        <v>40.615997288545969</v>
      </c>
      <c r="O287">
        <v>5</v>
      </c>
    </row>
    <row r="288" spans="2:15" x14ac:dyDescent="0.3">
      <c r="B288" t="str">
        <f t="shared" si="22"/>
        <v>5 (2026-2027)</v>
      </c>
      <c r="C288">
        <f>'CUADRO 3 NOM'!J348</f>
        <v>69</v>
      </c>
      <c r="D288">
        <f>'CUADRO 3 NOM'!K348</f>
        <v>68.127292999999995</v>
      </c>
      <c r="E288" t="s">
        <v>103</v>
      </c>
      <c r="F288" t="str">
        <f>'CUADRO 3 NOM'!L348</f>
        <v>Juniperus sp</v>
      </c>
      <c r="G288" s="11">
        <f>'CUADRO 3 NOM'!T348</f>
        <v>7.7008287899939081</v>
      </c>
      <c r="H288" s="11">
        <v>0</v>
      </c>
      <c r="I288" s="11">
        <f t="shared" si="20"/>
        <v>7.7008287899939081</v>
      </c>
      <c r="J288" s="11"/>
      <c r="K288" s="11"/>
      <c r="L288" s="11"/>
      <c r="N288" s="11"/>
    </row>
    <row r="289" spans="2:15" x14ac:dyDescent="0.3">
      <c r="B289" t="str">
        <f t="shared" si="22"/>
        <v>5 (2026-2027)</v>
      </c>
      <c r="C289">
        <f>'CUADRO 3 NOM'!J350</f>
        <v>69</v>
      </c>
      <c r="D289">
        <f>'CUADRO 3 NOM'!K350</f>
        <v>68.127292999999995</v>
      </c>
      <c r="E289" t="s">
        <v>103</v>
      </c>
      <c r="F289" t="str">
        <f>'CUADRO 3 NOM'!L350</f>
        <v>Pinus engelmannii</v>
      </c>
      <c r="G289" s="11">
        <f>'CUADRO 3 NOM'!T350</f>
        <v>30.627526417109848</v>
      </c>
      <c r="H289" s="11">
        <v>0</v>
      </c>
      <c r="I289" s="11">
        <f t="shared" si="20"/>
        <v>30.627526417109848</v>
      </c>
      <c r="J289" s="11"/>
      <c r="K289" s="11"/>
      <c r="L289" s="11"/>
      <c r="N289" s="11"/>
    </row>
    <row r="290" spans="2:15" x14ac:dyDescent="0.3">
      <c r="B290" t="str">
        <f t="shared" si="22"/>
        <v>5 (2026-2027)</v>
      </c>
      <c r="C290">
        <f>'CUADRO 3 NOM'!J351</f>
        <v>69</v>
      </c>
      <c r="D290">
        <f>'CUADRO 3 NOM'!K351</f>
        <v>68.127292999999995</v>
      </c>
      <c r="E290" t="s">
        <v>103</v>
      </c>
      <c r="F290" t="str">
        <f>'CUADRO 3 NOM'!L351</f>
        <v>Quercus fulva</v>
      </c>
      <c r="G290" s="11">
        <f>'CUADRO 3 NOM'!T351</f>
        <v>2.3234620143824132</v>
      </c>
      <c r="H290" s="11">
        <v>0</v>
      </c>
      <c r="I290" s="11">
        <f t="shared" si="20"/>
        <v>2.3234620143824132</v>
      </c>
      <c r="J290" s="11"/>
      <c r="K290" s="11"/>
      <c r="L290" s="11"/>
      <c r="N290" s="11"/>
    </row>
    <row r="291" spans="2:15" x14ac:dyDescent="0.3">
      <c r="B291" t="str">
        <f t="shared" si="22"/>
        <v>5 (2026-2027)</v>
      </c>
      <c r="C291">
        <f>'CUADRO 3 NOM'!J352</f>
        <v>69</v>
      </c>
      <c r="D291">
        <f>'CUADRO 3 NOM'!K352</f>
        <v>68.127292999999995</v>
      </c>
      <c r="E291" t="s">
        <v>103</v>
      </c>
      <c r="F291" t="str">
        <f>'CUADRO 3 NOM'!L352</f>
        <v>Quercus rugosa</v>
      </c>
      <c r="G291" s="11">
        <f>'CUADRO 3 NOM'!T352</f>
        <v>151.41771948906367</v>
      </c>
      <c r="H291" s="11">
        <v>0</v>
      </c>
      <c r="I291" s="11">
        <f t="shared" si="20"/>
        <v>151.41771948906367</v>
      </c>
      <c r="J291" s="11"/>
      <c r="K291" s="11"/>
      <c r="L291" s="11"/>
      <c r="N291" s="11"/>
    </row>
    <row r="292" spans="2:15" x14ac:dyDescent="0.3">
      <c r="B292" t="str">
        <f t="shared" si="22"/>
        <v>5 (2026-2027)</v>
      </c>
      <c r="C292" s="50"/>
      <c r="D292" s="50">
        <f>D291</f>
        <v>68.127292999999995</v>
      </c>
      <c r="E292" s="50"/>
      <c r="F292" s="50"/>
      <c r="G292" s="57">
        <f>SUM(G288:G291)</f>
        <v>192.06953671054984</v>
      </c>
      <c r="H292" s="57">
        <v>0</v>
      </c>
      <c r="I292" s="57">
        <f t="shared" si="20"/>
        <v>192.06953671054984</v>
      </c>
      <c r="J292" s="57"/>
      <c r="K292" s="57"/>
      <c r="L292" s="57"/>
      <c r="N292" s="11">
        <f t="shared" si="21"/>
        <v>192.06953671054984</v>
      </c>
      <c r="O292">
        <v>5</v>
      </c>
    </row>
    <row r="293" spans="2:15" x14ac:dyDescent="0.3">
      <c r="B293" t="str">
        <f t="shared" si="22"/>
        <v>5 (2026-2027)</v>
      </c>
      <c r="C293">
        <f>'CUADRO 3 NOM'!J354</f>
        <v>70</v>
      </c>
      <c r="D293">
        <f>'CUADRO 3 NOM'!K354</f>
        <v>13.370430000000001</v>
      </c>
      <c r="E293" t="s">
        <v>103</v>
      </c>
      <c r="F293" t="str">
        <f>'CUADRO 3 NOM'!L354</f>
        <v>Juniperus sp</v>
      </c>
      <c r="G293" s="11">
        <f>'CUADRO 3 NOM'!T354</f>
        <v>5.096884471467229</v>
      </c>
      <c r="H293" s="11">
        <v>0</v>
      </c>
      <c r="I293" s="11">
        <f t="shared" si="20"/>
        <v>5.096884471467229</v>
      </c>
      <c r="J293" s="11"/>
      <c r="K293" s="11"/>
      <c r="L293" s="11"/>
      <c r="N293" s="11"/>
    </row>
    <row r="294" spans="2:15" x14ac:dyDescent="0.3">
      <c r="B294" t="str">
        <f t="shared" si="22"/>
        <v>5 (2026-2027)</v>
      </c>
      <c r="C294">
        <f>'CUADRO 3 NOM'!J357</f>
        <v>70</v>
      </c>
      <c r="D294">
        <f>'CUADRO 3 NOM'!K357</f>
        <v>13.370430000000001</v>
      </c>
      <c r="E294" t="s">
        <v>103</v>
      </c>
      <c r="F294" t="str">
        <f>'CUADRO 3 NOM'!L357</f>
        <v>Quercus fulva</v>
      </c>
      <c r="G294" s="11">
        <f>'CUADRO 3 NOM'!T357</f>
        <v>0.29183662385372922</v>
      </c>
      <c r="H294" s="11">
        <v>0</v>
      </c>
      <c r="I294" s="11">
        <f t="shared" si="20"/>
        <v>0.29183662385372922</v>
      </c>
      <c r="J294" s="11"/>
      <c r="K294" s="11"/>
      <c r="L294" s="11"/>
      <c r="N294" s="11"/>
    </row>
    <row r="295" spans="2:15" x14ac:dyDescent="0.3">
      <c r="B295" t="str">
        <f t="shared" si="22"/>
        <v>5 (2026-2027)</v>
      </c>
      <c r="C295">
        <f>'CUADRO 3 NOM'!J358</f>
        <v>70</v>
      </c>
      <c r="D295">
        <f>'CUADRO 3 NOM'!K358</f>
        <v>13.370430000000001</v>
      </c>
      <c r="E295" t="s">
        <v>103</v>
      </c>
      <c r="F295" t="str">
        <f>'CUADRO 3 NOM'!L358</f>
        <v>Quercus rugosa</v>
      </c>
      <c r="G295" s="11">
        <f>'CUADRO 3 NOM'!T358</f>
        <v>28.431638432825775</v>
      </c>
      <c r="H295" s="11">
        <v>0</v>
      </c>
      <c r="I295" s="11">
        <f t="shared" si="20"/>
        <v>28.431638432825775</v>
      </c>
      <c r="J295" s="11"/>
      <c r="K295" s="11"/>
      <c r="L295" s="11"/>
      <c r="N295" s="11"/>
    </row>
    <row r="296" spans="2:15" x14ac:dyDescent="0.3">
      <c r="B296" t="str">
        <f t="shared" si="22"/>
        <v>5 (2026-2027)</v>
      </c>
      <c r="C296" s="50"/>
      <c r="D296" s="50">
        <f>D295</f>
        <v>13.370430000000001</v>
      </c>
      <c r="E296" s="50"/>
      <c r="F296" s="50"/>
      <c r="G296" s="57">
        <f>SUM(G293:G295)</f>
        <v>33.820359528146732</v>
      </c>
      <c r="H296" s="57">
        <v>0</v>
      </c>
      <c r="I296" s="57">
        <f t="shared" si="20"/>
        <v>33.820359528146732</v>
      </c>
      <c r="J296" s="57"/>
      <c r="K296" s="57"/>
      <c r="L296" s="57"/>
      <c r="N296" s="11">
        <f t="shared" si="21"/>
        <v>33.820359528146732</v>
      </c>
      <c r="O296">
        <v>5</v>
      </c>
    </row>
    <row r="297" spans="2:15" x14ac:dyDescent="0.3">
      <c r="B297" t="str">
        <f t="shared" si="22"/>
        <v>5 (2026-2027)</v>
      </c>
      <c r="C297">
        <f>'CUADRO 3 NOM'!J360</f>
        <v>73</v>
      </c>
      <c r="D297">
        <f>'CUADRO 3 NOM'!K360</f>
        <v>38.649324</v>
      </c>
      <c r="E297" t="s">
        <v>103</v>
      </c>
      <c r="F297" t="str">
        <f>'CUADRO 3 NOM'!L360</f>
        <v>Juniperus sp</v>
      </c>
      <c r="G297" s="11">
        <f>'CUADRO 3 NOM'!T360</f>
        <v>8.2102713147252366</v>
      </c>
      <c r="H297" s="11">
        <v>0</v>
      </c>
      <c r="I297" s="11">
        <f t="shared" si="20"/>
        <v>8.2102713147252366</v>
      </c>
      <c r="J297" s="11"/>
      <c r="K297" s="11"/>
      <c r="L297" s="11"/>
      <c r="N297" s="11"/>
    </row>
    <row r="298" spans="2:15" x14ac:dyDescent="0.3">
      <c r="B298" t="str">
        <f t="shared" si="22"/>
        <v>5 (2026-2027)</v>
      </c>
      <c r="C298">
        <f>'CUADRO 3 NOM'!J363</f>
        <v>73</v>
      </c>
      <c r="D298">
        <f>'CUADRO 3 NOM'!K363</f>
        <v>38.649324</v>
      </c>
      <c r="E298" t="s">
        <v>103</v>
      </c>
      <c r="F298" t="str">
        <f>'CUADRO 3 NOM'!L363</f>
        <v>Quercus fulva</v>
      </c>
      <c r="G298" s="11">
        <f>'CUADRO 3 NOM'!T363</f>
        <v>1.4762991469369784</v>
      </c>
      <c r="H298" s="11">
        <v>0</v>
      </c>
      <c r="I298" s="11">
        <f t="shared" si="20"/>
        <v>1.4762991469369784</v>
      </c>
      <c r="J298" s="11"/>
      <c r="K298" s="11"/>
      <c r="L298" s="11"/>
      <c r="N298" s="11"/>
    </row>
    <row r="299" spans="2:15" x14ac:dyDescent="0.3">
      <c r="B299" t="str">
        <f t="shared" si="22"/>
        <v>5 (2026-2027)</v>
      </c>
      <c r="C299">
        <f>'CUADRO 3 NOM'!J364</f>
        <v>73</v>
      </c>
      <c r="D299">
        <f>'CUADRO 3 NOM'!K364</f>
        <v>38.649324</v>
      </c>
      <c r="E299" t="s">
        <v>103</v>
      </c>
      <c r="F299" t="str">
        <f>'CUADRO 3 NOM'!L364</f>
        <v>Quercus rugosa</v>
      </c>
      <c r="G299" s="11">
        <f>'CUADRO 3 NOM'!T364</f>
        <v>73.011206243216165</v>
      </c>
      <c r="H299" s="11">
        <v>0</v>
      </c>
      <c r="I299" s="11">
        <f t="shared" si="20"/>
        <v>73.011206243216165</v>
      </c>
      <c r="J299" s="11"/>
      <c r="K299" s="11"/>
      <c r="L299" s="11"/>
      <c r="N299" s="11"/>
    </row>
    <row r="300" spans="2:15" x14ac:dyDescent="0.3">
      <c r="B300" s="50"/>
      <c r="C300" s="50"/>
      <c r="D300" s="50">
        <f>D299</f>
        <v>38.649324</v>
      </c>
      <c r="E300" s="50"/>
      <c r="F300" s="50"/>
      <c r="G300" s="57">
        <f>SUM(G297:G299)</f>
        <v>82.697776704878379</v>
      </c>
      <c r="H300" s="57">
        <f>SUM(H297:H299)</f>
        <v>0</v>
      </c>
      <c r="I300" s="57">
        <f>SUM(I297:I299)</f>
        <v>82.697776704878379</v>
      </c>
      <c r="J300" s="57"/>
      <c r="K300" s="57"/>
      <c r="L300" s="57"/>
      <c r="M300" s="57"/>
      <c r="N300" s="57">
        <f>I300</f>
        <v>82.697776704878379</v>
      </c>
      <c r="O300">
        <v>5</v>
      </c>
    </row>
    <row r="301" spans="2:15" x14ac:dyDescent="0.3">
      <c r="C301" s="11"/>
      <c r="D301" s="11">
        <f>D262+D266+D270+D274+D278+D283+D287+D292+D296+D300</f>
        <v>218.366998</v>
      </c>
      <c r="E301" s="11">
        <f t="shared" ref="E301:H301" si="23">E262+E266+E270+E274+E278+E283+E287+E292+E296+E300</f>
        <v>0</v>
      </c>
      <c r="F301" s="11">
        <f t="shared" si="23"/>
        <v>0</v>
      </c>
      <c r="G301" s="11">
        <f t="shared" si="23"/>
        <v>555.76725744442706</v>
      </c>
      <c r="H301" s="11">
        <f t="shared" si="23"/>
        <v>0</v>
      </c>
      <c r="I301" s="11">
        <f>I262+I266+I270+I274+I278+I283+I287+I292+I296+I300</f>
        <v>555.76725744442706</v>
      </c>
      <c r="J301" s="11"/>
      <c r="K301" s="11"/>
      <c r="L301" s="11"/>
      <c r="M301" s="11"/>
      <c r="N301" s="11">
        <f>SUM(N5:N300)</f>
        <v>3660.9904479107527</v>
      </c>
    </row>
    <row r="302" spans="2:15" x14ac:dyDescent="0.3">
      <c r="D302" s="11">
        <f t="shared" ref="D302:I302" si="24">D65+D140+P14+D202+D250+D301</f>
        <v>1424.399899</v>
      </c>
      <c r="E302" s="11">
        <f t="shared" si="24"/>
        <v>0</v>
      </c>
      <c r="F302" s="11">
        <f t="shared" si="24"/>
        <v>0</v>
      </c>
      <c r="G302" s="11">
        <f t="shared" si="24"/>
        <v>3660.9907189434898</v>
      </c>
      <c r="H302" s="11">
        <f t="shared" si="24"/>
        <v>0</v>
      </c>
      <c r="I302" s="11">
        <f t="shared" si="24"/>
        <v>3660.9907189434898</v>
      </c>
      <c r="J302" s="11"/>
      <c r="K302" s="11"/>
      <c r="L302" s="11"/>
      <c r="N302">
        <f>N301/5</f>
        <v>732.19808958215049</v>
      </c>
    </row>
  </sheetData>
  <autoFilter ref="H3:H302" xr:uid="{B1388050-9FF0-4928-B29E-3FD01D4EB3DC}"/>
  <mergeCells count="5">
    <mergeCell ref="I3:I4"/>
    <mergeCell ref="C3:D3"/>
    <mergeCell ref="E3:E4"/>
    <mergeCell ref="F3:G3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O364"/>
  <sheetViews>
    <sheetView zoomScale="80" zoomScaleNormal="80" workbookViewId="0">
      <selection activeCell="N5" sqref="N5"/>
    </sheetView>
  </sheetViews>
  <sheetFormatPr defaultColWidth="11.5546875" defaultRowHeight="14.4" x14ac:dyDescent="0.3"/>
  <cols>
    <col min="1" max="1" width="19.5546875" bestFit="1" customWidth="1"/>
    <col min="2" max="2" width="13.21875" bestFit="1" customWidth="1"/>
    <col min="3" max="3" width="11.77734375" bestFit="1" customWidth="1"/>
    <col min="4" max="9" width="12" customWidth="1"/>
  </cols>
  <sheetData>
    <row r="3" spans="1:15" x14ac:dyDescent="0.3">
      <c r="A3" s="5" t="s">
        <v>22</v>
      </c>
      <c r="B3" t="s">
        <v>55</v>
      </c>
      <c r="C3" t="s">
        <v>71</v>
      </c>
      <c r="I3" s="4" t="s">
        <v>71</v>
      </c>
      <c r="K3" s="4" t="s">
        <v>55</v>
      </c>
      <c r="L3" s="10"/>
    </row>
    <row r="4" spans="1:15" x14ac:dyDescent="0.3">
      <c r="A4" s="6">
        <v>1</v>
      </c>
      <c r="B4" s="3">
        <v>1.6355916752751847</v>
      </c>
      <c r="C4" s="3">
        <v>217</v>
      </c>
      <c r="D4" s="3"/>
      <c r="E4" s="3"/>
      <c r="F4" s="3"/>
      <c r="G4" s="3"/>
      <c r="H4" s="3"/>
      <c r="I4" s="8">
        <v>217</v>
      </c>
      <c r="J4" t="s">
        <v>28</v>
      </c>
      <c r="K4" s="8">
        <v>1.6355916752751847</v>
      </c>
      <c r="L4" s="25"/>
      <c r="M4" t="s">
        <v>0</v>
      </c>
      <c r="N4" t="s">
        <v>72</v>
      </c>
      <c r="O4" t="s">
        <v>73</v>
      </c>
    </row>
    <row r="5" spans="1:15" x14ac:dyDescent="0.3">
      <c r="A5" s="7" t="s">
        <v>15</v>
      </c>
      <c r="B5" s="3">
        <v>0.16100662349647687</v>
      </c>
      <c r="C5" s="3">
        <v>35</v>
      </c>
      <c r="D5" s="3"/>
      <c r="E5" s="3"/>
      <c r="F5" s="3"/>
      <c r="G5" s="3"/>
      <c r="H5" s="3"/>
      <c r="I5" s="3">
        <v>35</v>
      </c>
      <c r="J5">
        <v>0.4</v>
      </c>
      <c r="K5" s="3">
        <v>0.16100662349647687</v>
      </c>
      <c r="L5" s="3"/>
      <c r="M5" s="3">
        <v>1</v>
      </c>
      <c r="N5" s="1">
        <f>K5/J5</f>
        <v>0.40251655874119219</v>
      </c>
      <c r="O5" s="51">
        <f>I5/J5</f>
        <v>87.5</v>
      </c>
    </row>
    <row r="6" spans="1:15" x14ac:dyDescent="0.3">
      <c r="A6" s="7" t="s">
        <v>18</v>
      </c>
      <c r="B6" s="3">
        <v>0.69704087001523407</v>
      </c>
      <c r="C6" s="3">
        <v>158</v>
      </c>
      <c r="D6" s="3"/>
      <c r="E6" s="3"/>
      <c r="F6" s="3"/>
      <c r="G6" s="3"/>
      <c r="H6" s="3"/>
      <c r="I6" s="3">
        <v>158</v>
      </c>
      <c r="J6">
        <v>0.4</v>
      </c>
      <c r="K6" s="3">
        <v>0.69704087001523407</v>
      </c>
      <c r="L6" s="3"/>
      <c r="M6" s="3">
        <v>1</v>
      </c>
      <c r="N6" s="1">
        <f t="shared" ref="N6:N69" si="0">K6/J6</f>
        <v>1.7426021750380851</v>
      </c>
      <c r="O6" s="51">
        <f t="shared" ref="O6:O69" si="1">I6/J6</f>
        <v>395</v>
      </c>
    </row>
    <row r="7" spans="1:15" x14ac:dyDescent="0.3">
      <c r="A7" s="7" t="s">
        <v>16</v>
      </c>
      <c r="B7" s="3">
        <v>0.16886060513045137</v>
      </c>
      <c r="C7" s="3">
        <v>9</v>
      </c>
      <c r="D7" s="3"/>
      <c r="E7" s="3"/>
      <c r="F7" s="3"/>
      <c r="G7" s="3"/>
      <c r="H7" s="3"/>
      <c r="I7" s="3">
        <v>9</v>
      </c>
      <c r="J7">
        <v>0.4</v>
      </c>
      <c r="K7" s="3">
        <v>0.16886060513045137</v>
      </c>
      <c r="L7" s="3"/>
      <c r="M7" s="3">
        <v>1</v>
      </c>
      <c r="N7" s="1">
        <f t="shared" si="0"/>
        <v>0.42215151282612839</v>
      </c>
      <c r="O7" s="51">
        <f t="shared" si="1"/>
        <v>22.5</v>
      </c>
    </row>
    <row r="8" spans="1:15" x14ac:dyDescent="0.3">
      <c r="A8" s="7" t="s">
        <v>12</v>
      </c>
      <c r="B8" s="3">
        <v>0.60868357663302231</v>
      </c>
      <c r="C8" s="3">
        <v>15</v>
      </c>
      <c r="D8" s="3"/>
      <c r="E8" s="3"/>
      <c r="F8" s="3"/>
      <c r="G8" s="3"/>
      <c r="H8" s="3"/>
      <c r="I8" s="3">
        <v>15</v>
      </c>
      <c r="J8">
        <v>0.4</v>
      </c>
      <c r="K8" s="3">
        <v>0.60868357663302231</v>
      </c>
      <c r="L8" s="3"/>
      <c r="M8" s="3">
        <v>1</v>
      </c>
      <c r="N8" s="1">
        <f t="shared" si="0"/>
        <v>1.5217089415825558</v>
      </c>
      <c r="O8" s="51">
        <f t="shared" si="1"/>
        <v>37.5</v>
      </c>
    </row>
    <row r="9" spans="1:15" x14ac:dyDescent="0.3">
      <c r="A9" s="6">
        <v>2</v>
      </c>
      <c r="B9" s="3">
        <v>1.1290098598838316</v>
      </c>
      <c r="C9" s="3">
        <v>136</v>
      </c>
      <c r="D9" s="3"/>
      <c r="E9" s="3"/>
      <c r="F9" s="3"/>
      <c r="G9" s="3"/>
      <c r="H9" s="3"/>
      <c r="I9" s="8">
        <v>136</v>
      </c>
      <c r="K9" s="8">
        <v>1.1290098598838316</v>
      </c>
      <c r="L9" s="25"/>
      <c r="N9" s="1"/>
      <c r="O9" s="51">
        <f>SUM(O5:O8)</f>
        <v>542.5</v>
      </c>
    </row>
    <row r="10" spans="1:15" x14ac:dyDescent="0.3">
      <c r="A10" s="7" t="s">
        <v>15</v>
      </c>
      <c r="B10" s="3">
        <v>5.1050880620834162E-2</v>
      </c>
      <c r="C10" s="3">
        <v>26</v>
      </c>
      <c r="D10" s="3"/>
      <c r="E10" s="3"/>
      <c r="F10" s="3"/>
      <c r="G10" s="3"/>
      <c r="H10" s="3"/>
      <c r="I10" s="3">
        <v>26</v>
      </c>
      <c r="J10">
        <v>0.30000000000000004</v>
      </c>
      <c r="K10" s="3">
        <v>5.1050880620834162E-2</v>
      </c>
      <c r="L10" s="3"/>
      <c r="M10" s="3">
        <v>2</v>
      </c>
      <c r="N10" s="1">
        <f t="shared" si="0"/>
        <v>0.17016960206944717</v>
      </c>
      <c r="O10" s="51">
        <f t="shared" si="1"/>
        <v>86.666666666666657</v>
      </c>
    </row>
    <row r="11" spans="1:15" x14ac:dyDescent="0.3">
      <c r="A11" s="7" t="s">
        <v>18</v>
      </c>
      <c r="B11" s="3">
        <v>0.46534841181298775</v>
      </c>
      <c r="C11" s="3">
        <v>91</v>
      </c>
      <c r="D11" s="3"/>
      <c r="E11" s="3"/>
      <c r="F11" s="3"/>
      <c r="G11" s="3"/>
      <c r="H11" s="3"/>
      <c r="I11" s="3">
        <v>91</v>
      </c>
      <c r="J11">
        <v>0.30000000000000004</v>
      </c>
      <c r="K11" s="3">
        <v>0.46534841181298775</v>
      </c>
      <c r="L11" s="3"/>
      <c r="M11" s="3">
        <v>2</v>
      </c>
      <c r="N11" s="1">
        <f t="shared" si="0"/>
        <v>1.5511613727099589</v>
      </c>
      <c r="O11" s="51">
        <f t="shared" si="1"/>
        <v>303.33333333333331</v>
      </c>
    </row>
    <row r="12" spans="1:15" x14ac:dyDescent="0.3">
      <c r="A12" s="7" t="s">
        <v>16</v>
      </c>
      <c r="B12" s="3">
        <v>3.3379421944391557E-2</v>
      </c>
      <c r="C12" s="3">
        <v>3</v>
      </c>
      <c r="D12" s="3"/>
      <c r="E12" s="3"/>
      <c r="F12" s="3"/>
      <c r="G12" s="3"/>
      <c r="H12" s="3"/>
      <c r="I12" s="3">
        <v>3</v>
      </c>
      <c r="J12">
        <v>0.30000000000000004</v>
      </c>
      <c r="K12" s="3">
        <v>3.3379421944391557E-2</v>
      </c>
      <c r="L12" s="3"/>
      <c r="M12" s="3">
        <v>2</v>
      </c>
      <c r="N12" s="1">
        <f t="shared" si="0"/>
        <v>0.11126473981463851</v>
      </c>
      <c r="O12" s="51">
        <f t="shared" si="1"/>
        <v>9.9999999999999982</v>
      </c>
    </row>
    <row r="13" spans="1:15" x14ac:dyDescent="0.3">
      <c r="A13" s="7" t="s">
        <v>12</v>
      </c>
      <c r="B13" s="3">
        <v>0.57923114550561816</v>
      </c>
      <c r="C13" s="3">
        <v>16</v>
      </c>
      <c r="D13" s="3"/>
      <c r="E13" s="3"/>
      <c r="F13" s="3"/>
      <c r="G13" s="3"/>
      <c r="H13" s="3"/>
      <c r="I13" s="3">
        <v>16</v>
      </c>
      <c r="J13">
        <v>0.30000000000000004</v>
      </c>
      <c r="K13" s="3">
        <v>0.57923114550561816</v>
      </c>
      <c r="L13" s="3"/>
      <c r="M13" s="3">
        <v>2</v>
      </c>
      <c r="N13" s="1">
        <f t="shared" si="0"/>
        <v>1.9307704850187268</v>
      </c>
      <c r="O13" s="51">
        <f t="shared" si="1"/>
        <v>53.333333333333329</v>
      </c>
    </row>
    <row r="14" spans="1:15" x14ac:dyDescent="0.3">
      <c r="A14" s="6">
        <v>4</v>
      </c>
      <c r="B14" s="3">
        <v>0.74416475981908214</v>
      </c>
      <c r="C14" s="3">
        <v>123</v>
      </c>
      <c r="D14" s="3"/>
      <c r="E14" s="3"/>
      <c r="F14" s="3"/>
      <c r="G14" s="3"/>
      <c r="H14" s="3"/>
      <c r="I14" s="8">
        <v>123</v>
      </c>
      <c r="K14" s="8">
        <v>0.74416475981908214</v>
      </c>
      <c r="L14" s="25"/>
      <c r="N14" s="1"/>
      <c r="O14" s="51"/>
    </row>
    <row r="15" spans="1:15" x14ac:dyDescent="0.3">
      <c r="A15" s="7" t="s">
        <v>15</v>
      </c>
      <c r="B15" s="3">
        <v>1.5707963267948963E-2</v>
      </c>
      <c r="C15" s="3">
        <v>8</v>
      </c>
      <c r="D15" s="3"/>
      <c r="E15" s="3"/>
      <c r="F15" s="3"/>
      <c r="G15" s="3"/>
      <c r="H15" s="3"/>
      <c r="I15" s="3">
        <v>8</v>
      </c>
      <c r="J15">
        <v>0.30000000000000004</v>
      </c>
      <c r="K15" s="3">
        <v>1.5707963267948963E-2</v>
      </c>
      <c r="L15" s="3"/>
      <c r="M15" s="3">
        <v>4</v>
      </c>
      <c r="N15" s="1">
        <f t="shared" si="0"/>
        <v>5.2359877559829869E-2</v>
      </c>
      <c r="O15" s="51">
        <f t="shared" si="1"/>
        <v>26.666666666666664</v>
      </c>
    </row>
    <row r="16" spans="1:15" x14ac:dyDescent="0.3">
      <c r="A16" s="7" t="s">
        <v>18</v>
      </c>
      <c r="B16" s="3">
        <v>8.4430302565225754E-2</v>
      </c>
      <c r="C16" s="3">
        <v>40</v>
      </c>
      <c r="D16" s="3"/>
      <c r="E16" s="3"/>
      <c r="F16" s="3"/>
      <c r="G16" s="3"/>
      <c r="H16" s="3"/>
      <c r="I16" s="3">
        <v>40</v>
      </c>
      <c r="J16">
        <v>0.30000000000000004</v>
      </c>
      <c r="K16" s="3">
        <v>8.4430302565225754E-2</v>
      </c>
      <c r="L16" s="3"/>
      <c r="M16" s="3">
        <v>4</v>
      </c>
      <c r="N16" s="1">
        <f t="shared" si="0"/>
        <v>0.28143434188408578</v>
      </c>
      <c r="O16" s="51">
        <f t="shared" si="1"/>
        <v>133.33333333333331</v>
      </c>
    </row>
    <row r="17" spans="1:15" x14ac:dyDescent="0.3">
      <c r="A17" s="7" t="s">
        <v>16</v>
      </c>
      <c r="B17" s="3">
        <v>0.15707963267948968</v>
      </c>
      <c r="C17" s="3">
        <v>7</v>
      </c>
      <c r="D17" s="3"/>
      <c r="E17" s="3"/>
      <c r="F17" s="3"/>
      <c r="G17" s="3"/>
      <c r="H17" s="3"/>
      <c r="I17" s="3">
        <v>7</v>
      </c>
      <c r="J17">
        <v>0.30000000000000004</v>
      </c>
      <c r="K17" s="3">
        <v>0.15707963267948968</v>
      </c>
      <c r="L17" s="3"/>
      <c r="M17" s="3">
        <v>4</v>
      </c>
      <c r="N17" s="1">
        <f t="shared" si="0"/>
        <v>0.52359877559829882</v>
      </c>
      <c r="O17" s="51">
        <f t="shared" si="1"/>
        <v>23.333333333333329</v>
      </c>
    </row>
    <row r="18" spans="1:15" x14ac:dyDescent="0.3">
      <c r="A18" s="7" t="s">
        <v>12</v>
      </c>
      <c r="B18" s="3">
        <v>0.48694686130641768</v>
      </c>
      <c r="C18" s="3">
        <v>68</v>
      </c>
      <c r="D18" s="3"/>
      <c r="E18" s="3"/>
      <c r="F18" s="3"/>
      <c r="G18" s="3"/>
      <c r="H18" s="3"/>
      <c r="I18" s="3">
        <v>68</v>
      </c>
      <c r="J18">
        <v>0.30000000000000004</v>
      </c>
      <c r="K18" s="3">
        <v>0.48694686130641768</v>
      </c>
      <c r="L18" s="3"/>
      <c r="M18" s="3">
        <v>4</v>
      </c>
      <c r="N18" s="1">
        <f t="shared" si="0"/>
        <v>1.6231562043547254</v>
      </c>
      <c r="O18" s="51">
        <f t="shared" si="1"/>
        <v>226.66666666666663</v>
      </c>
    </row>
    <row r="19" spans="1:15" x14ac:dyDescent="0.3">
      <c r="A19" s="6">
        <v>5</v>
      </c>
      <c r="B19" s="3">
        <v>1.3371403731841556</v>
      </c>
      <c r="C19" s="3">
        <v>213</v>
      </c>
      <c r="D19" s="3"/>
      <c r="E19" s="3"/>
      <c r="F19" s="3"/>
      <c r="G19" s="3"/>
      <c r="H19" s="3"/>
      <c r="I19" s="8">
        <v>213</v>
      </c>
      <c r="K19" s="8">
        <v>1.3371403731841556</v>
      </c>
      <c r="L19" s="25"/>
      <c r="N19" s="1"/>
      <c r="O19" s="51"/>
    </row>
    <row r="20" spans="1:15" x14ac:dyDescent="0.3">
      <c r="A20" s="7" t="s">
        <v>15</v>
      </c>
      <c r="B20" s="3">
        <v>0.12959069696057895</v>
      </c>
      <c r="C20" s="3">
        <v>39</v>
      </c>
      <c r="D20" s="3"/>
      <c r="E20" s="3"/>
      <c r="F20" s="3"/>
      <c r="G20" s="3"/>
      <c r="H20" s="3"/>
      <c r="I20" s="3">
        <v>39</v>
      </c>
      <c r="J20">
        <v>0.4</v>
      </c>
      <c r="K20" s="3">
        <v>0.12959069696057895</v>
      </c>
      <c r="L20" s="3"/>
      <c r="M20" s="3">
        <v>5</v>
      </c>
      <c r="N20" s="1">
        <f t="shared" si="0"/>
        <v>0.32397674240144736</v>
      </c>
      <c r="O20" s="51">
        <f t="shared" si="1"/>
        <v>97.5</v>
      </c>
    </row>
    <row r="21" spans="1:15" x14ac:dyDescent="0.3">
      <c r="A21" s="7" t="s">
        <v>18</v>
      </c>
      <c r="B21" s="3">
        <v>0.38680859547324314</v>
      </c>
      <c r="C21" s="3">
        <v>71</v>
      </c>
      <c r="D21" s="3"/>
      <c r="E21" s="3"/>
      <c r="F21" s="3"/>
      <c r="G21" s="3"/>
      <c r="H21" s="3"/>
      <c r="I21" s="3">
        <v>71</v>
      </c>
      <c r="J21">
        <v>0.4</v>
      </c>
      <c r="K21" s="3">
        <v>0.38680859547324314</v>
      </c>
      <c r="L21" s="3"/>
      <c r="M21" s="3">
        <v>5</v>
      </c>
      <c r="N21" s="1">
        <f t="shared" si="0"/>
        <v>0.96702148868310778</v>
      </c>
      <c r="O21" s="51">
        <f t="shared" si="1"/>
        <v>177.5</v>
      </c>
    </row>
    <row r="22" spans="1:15" x14ac:dyDescent="0.3">
      <c r="A22" s="7" t="s">
        <v>16</v>
      </c>
      <c r="B22" s="3">
        <v>0.30826877913349848</v>
      </c>
      <c r="C22" s="3">
        <v>14</v>
      </c>
      <c r="D22" s="3"/>
      <c r="E22" s="3"/>
      <c r="F22" s="3"/>
      <c r="G22" s="3"/>
      <c r="H22" s="3"/>
      <c r="I22" s="3">
        <v>14</v>
      </c>
      <c r="J22">
        <v>0.4</v>
      </c>
      <c r="K22" s="3">
        <v>0.30826877913349848</v>
      </c>
      <c r="L22" s="3"/>
      <c r="M22" s="3">
        <v>5</v>
      </c>
      <c r="N22" s="1">
        <f t="shared" si="0"/>
        <v>0.77067194783374615</v>
      </c>
      <c r="O22" s="51">
        <f t="shared" si="1"/>
        <v>35</v>
      </c>
    </row>
    <row r="23" spans="1:15" x14ac:dyDescent="0.3">
      <c r="A23" s="7" t="s">
        <v>14</v>
      </c>
      <c r="B23" s="3">
        <v>0.12370021073509815</v>
      </c>
      <c r="C23" s="3">
        <v>42</v>
      </c>
      <c r="D23" s="3"/>
      <c r="E23" s="3"/>
      <c r="F23" s="3"/>
      <c r="G23" s="3"/>
      <c r="H23" s="3"/>
      <c r="I23" s="3">
        <v>42</v>
      </c>
      <c r="J23">
        <v>0.4</v>
      </c>
      <c r="K23" s="3">
        <v>0.12370021073509815</v>
      </c>
      <c r="L23" s="3"/>
      <c r="M23" s="3">
        <v>5</v>
      </c>
      <c r="N23" s="1">
        <f t="shared" si="0"/>
        <v>0.30925052683774534</v>
      </c>
      <c r="O23" s="51">
        <f t="shared" si="1"/>
        <v>105</v>
      </c>
    </row>
    <row r="24" spans="1:15" x14ac:dyDescent="0.3">
      <c r="A24" s="7" t="s">
        <v>12</v>
      </c>
      <c r="B24" s="3">
        <v>0.38877209088173686</v>
      </c>
      <c r="C24" s="3">
        <v>47</v>
      </c>
      <c r="D24" s="3"/>
      <c r="E24" s="3"/>
      <c r="F24" s="3"/>
      <c r="G24" s="3"/>
      <c r="H24" s="3"/>
      <c r="I24" s="3">
        <v>47</v>
      </c>
      <c r="J24">
        <v>0.4</v>
      </c>
      <c r="K24" s="3">
        <v>0.38877209088173686</v>
      </c>
      <c r="L24" s="3"/>
      <c r="M24" s="3">
        <v>5</v>
      </c>
      <c r="N24" s="1">
        <f t="shared" si="0"/>
        <v>0.97193022720434208</v>
      </c>
      <c r="O24" s="51">
        <f t="shared" si="1"/>
        <v>117.5</v>
      </c>
    </row>
    <row r="25" spans="1:15" x14ac:dyDescent="0.3">
      <c r="A25" s="6">
        <v>6</v>
      </c>
      <c r="B25" s="3">
        <v>0.11191923828413641</v>
      </c>
      <c r="C25" s="3">
        <v>41</v>
      </c>
      <c r="D25" s="3"/>
      <c r="E25" s="3"/>
      <c r="F25" s="3"/>
      <c r="G25" s="3"/>
      <c r="H25" s="3"/>
      <c r="I25" s="8">
        <v>41</v>
      </c>
      <c r="K25" s="8">
        <v>0.11191923828413641</v>
      </c>
      <c r="L25" s="25"/>
      <c r="N25" s="1"/>
      <c r="O25" s="51"/>
    </row>
    <row r="26" spans="1:15" x14ac:dyDescent="0.3">
      <c r="A26" s="7" t="s">
        <v>15</v>
      </c>
      <c r="B26" s="3">
        <v>2.3561944901923444E-2</v>
      </c>
      <c r="C26" s="3">
        <v>12</v>
      </c>
      <c r="D26" s="3"/>
      <c r="E26" s="3"/>
      <c r="F26" s="3"/>
      <c r="G26" s="3"/>
      <c r="H26" s="3"/>
      <c r="I26" s="3">
        <v>12</v>
      </c>
      <c r="J26">
        <v>0.1</v>
      </c>
      <c r="K26" s="3">
        <v>2.3561944901923444E-2</v>
      </c>
      <c r="L26" s="3"/>
      <c r="M26" s="3">
        <v>6</v>
      </c>
      <c r="N26" s="1">
        <f t="shared" si="0"/>
        <v>0.23561944901923443</v>
      </c>
      <c r="O26" s="51">
        <f t="shared" si="1"/>
        <v>120</v>
      </c>
    </row>
    <row r="27" spans="1:15" x14ac:dyDescent="0.3">
      <c r="A27" s="7" t="s">
        <v>16</v>
      </c>
      <c r="B27" s="3">
        <v>3.5342917352885174E-2</v>
      </c>
      <c r="C27" s="3">
        <v>2</v>
      </c>
      <c r="D27" s="3"/>
      <c r="E27" s="3"/>
      <c r="F27" s="3"/>
      <c r="G27" s="3"/>
      <c r="H27" s="3"/>
      <c r="I27" s="3">
        <v>2</v>
      </c>
      <c r="J27">
        <v>0.1</v>
      </c>
      <c r="K27" s="3">
        <v>3.5342917352885174E-2</v>
      </c>
      <c r="L27" s="3"/>
      <c r="M27" s="3">
        <v>6</v>
      </c>
      <c r="N27" s="1">
        <f t="shared" si="0"/>
        <v>0.35342917352885173</v>
      </c>
      <c r="O27" s="51">
        <f t="shared" si="1"/>
        <v>20</v>
      </c>
    </row>
    <row r="28" spans="1:15" x14ac:dyDescent="0.3">
      <c r="A28" s="7" t="s">
        <v>14</v>
      </c>
      <c r="B28" s="3">
        <v>5.3014376029327785E-2</v>
      </c>
      <c r="C28" s="3">
        <v>27</v>
      </c>
      <c r="D28" s="3"/>
      <c r="E28" s="3"/>
      <c r="F28" s="3"/>
      <c r="G28" s="3"/>
      <c r="H28" s="3"/>
      <c r="I28" s="3">
        <v>27</v>
      </c>
      <c r="J28">
        <v>0.1</v>
      </c>
      <c r="K28" s="3">
        <v>5.3014376029327785E-2</v>
      </c>
      <c r="L28" s="3"/>
      <c r="M28" s="3">
        <v>6</v>
      </c>
      <c r="N28" s="1">
        <f t="shared" si="0"/>
        <v>0.53014376029327781</v>
      </c>
      <c r="O28" s="51">
        <f t="shared" si="1"/>
        <v>270</v>
      </c>
    </row>
    <row r="29" spans="1:15" x14ac:dyDescent="0.3">
      <c r="A29" s="6">
        <v>7</v>
      </c>
      <c r="B29" s="3">
        <v>1.6493361431346407</v>
      </c>
      <c r="C29" s="3">
        <v>232</v>
      </c>
      <c r="D29" s="3"/>
      <c r="E29" s="3"/>
      <c r="F29" s="3"/>
      <c r="G29" s="3"/>
      <c r="H29" s="3"/>
      <c r="I29" s="8">
        <v>232</v>
      </c>
      <c r="K29" s="8">
        <v>1.6493361431346407</v>
      </c>
      <c r="L29" s="25"/>
      <c r="N29" s="1"/>
      <c r="O29" s="51"/>
    </row>
    <row r="30" spans="1:15" x14ac:dyDescent="0.3">
      <c r="A30" s="7" t="s">
        <v>15</v>
      </c>
      <c r="B30" s="3">
        <v>0.22776546738525996</v>
      </c>
      <c r="C30" s="3">
        <v>53</v>
      </c>
      <c r="D30" s="3"/>
      <c r="E30" s="3"/>
      <c r="F30" s="3"/>
      <c r="G30" s="3"/>
      <c r="H30" s="3"/>
      <c r="I30" s="3">
        <v>53</v>
      </c>
      <c r="J30">
        <v>0.5</v>
      </c>
      <c r="K30" s="3">
        <v>0.22776546738525996</v>
      </c>
      <c r="L30" s="3"/>
      <c r="M30" s="3">
        <v>7</v>
      </c>
      <c r="N30" s="1">
        <f t="shared" si="0"/>
        <v>0.45553093477051992</v>
      </c>
      <c r="O30" s="51">
        <f t="shared" si="1"/>
        <v>106</v>
      </c>
    </row>
    <row r="31" spans="1:15" x14ac:dyDescent="0.3">
      <c r="A31" s="7" t="s">
        <v>21</v>
      </c>
      <c r="B31" s="3">
        <v>1.9634954084936209E-3</v>
      </c>
      <c r="C31" s="3">
        <v>1</v>
      </c>
      <c r="D31" s="3"/>
      <c r="E31" s="3"/>
      <c r="F31" s="3"/>
      <c r="G31" s="3"/>
      <c r="H31" s="3"/>
      <c r="I31" s="3">
        <v>1</v>
      </c>
      <c r="J31">
        <v>0.5</v>
      </c>
      <c r="K31" s="3">
        <v>1.9634954084936209E-3</v>
      </c>
      <c r="L31" s="3"/>
      <c r="M31" s="3">
        <v>7</v>
      </c>
      <c r="N31" s="1">
        <f t="shared" si="0"/>
        <v>3.9269908169872417E-3</v>
      </c>
      <c r="O31" s="51">
        <f t="shared" si="1"/>
        <v>2</v>
      </c>
    </row>
    <row r="32" spans="1:15" x14ac:dyDescent="0.3">
      <c r="A32" s="7" t="s">
        <v>18</v>
      </c>
      <c r="B32" s="3">
        <v>0.80699661289087732</v>
      </c>
      <c r="C32" s="3">
        <v>140</v>
      </c>
      <c r="D32" s="3"/>
      <c r="E32" s="3"/>
      <c r="F32" s="3"/>
      <c r="G32" s="3"/>
      <c r="H32" s="3"/>
      <c r="I32" s="3">
        <v>140</v>
      </c>
      <c r="J32">
        <v>0.5</v>
      </c>
      <c r="K32" s="3">
        <v>0.80699661289087732</v>
      </c>
      <c r="L32" s="3"/>
      <c r="M32" s="3">
        <v>7</v>
      </c>
      <c r="N32" s="1">
        <f t="shared" si="0"/>
        <v>1.6139932257817546</v>
      </c>
      <c r="O32" s="51">
        <f t="shared" si="1"/>
        <v>280</v>
      </c>
    </row>
    <row r="33" spans="1:15" x14ac:dyDescent="0.3">
      <c r="A33" s="7" t="s">
        <v>16</v>
      </c>
      <c r="B33" s="3">
        <v>0.30237829290801777</v>
      </c>
      <c r="C33" s="3">
        <v>18</v>
      </c>
      <c r="D33" s="3"/>
      <c r="E33" s="3"/>
      <c r="F33" s="3"/>
      <c r="G33" s="3"/>
      <c r="H33" s="3"/>
      <c r="I33" s="3">
        <v>18</v>
      </c>
      <c r="J33">
        <v>0.5</v>
      </c>
      <c r="K33" s="3">
        <v>0.30237829290801777</v>
      </c>
      <c r="L33" s="3"/>
      <c r="M33" s="3">
        <v>7</v>
      </c>
      <c r="N33" s="1">
        <f t="shared" si="0"/>
        <v>0.60475658581603553</v>
      </c>
      <c r="O33" s="51">
        <f t="shared" si="1"/>
        <v>36</v>
      </c>
    </row>
    <row r="34" spans="1:15" x14ac:dyDescent="0.3">
      <c r="A34" s="7" t="s">
        <v>12</v>
      </c>
      <c r="B34" s="3">
        <v>0.31023227454199204</v>
      </c>
      <c r="C34" s="3">
        <v>20</v>
      </c>
      <c r="D34" s="3"/>
      <c r="E34" s="3"/>
      <c r="F34" s="3"/>
      <c r="G34" s="3"/>
      <c r="H34" s="3"/>
      <c r="I34" s="3">
        <v>20</v>
      </c>
      <c r="J34">
        <v>0.5</v>
      </c>
      <c r="K34" s="3">
        <v>0.31023227454199204</v>
      </c>
      <c r="L34" s="3"/>
      <c r="M34" s="3">
        <v>7</v>
      </c>
      <c r="N34" s="1">
        <f t="shared" si="0"/>
        <v>0.62046454908398407</v>
      </c>
      <c r="O34" s="51">
        <f t="shared" si="1"/>
        <v>40</v>
      </c>
    </row>
    <row r="35" spans="1:15" x14ac:dyDescent="0.3">
      <c r="A35" s="6">
        <v>8</v>
      </c>
      <c r="B35" s="3">
        <v>0.67151542970481792</v>
      </c>
      <c r="C35" s="3">
        <v>82</v>
      </c>
      <c r="D35" s="3"/>
      <c r="E35" s="3"/>
      <c r="F35" s="3"/>
      <c r="G35" s="3"/>
      <c r="H35" s="3"/>
      <c r="I35" s="8">
        <v>82</v>
      </c>
      <c r="K35" s="8">
        <v>0.67151542970481792</v>
      </c>
      <c r="L35" s="25"/>
      <c r="N35" s="1"/>
      <c r="O35" s="51"/>
    </row>
    <row r="36" spans="1:15" x14ac:dyDescent="0.3">
      <c r="A36" s="7" t="s">
        <v>15</v>
      </c>
      <c r="B36" s="3">
        <v>3.9269908169872428E-2</v>
      </c>
      <c r="C36" s="3">
        <v>11</v>
      </c>
      <c r="D36" s="3"/>
      <c r="E36" s="3"/>
      <c r="F36" s="3"/>
      <c r="G36" s="3"/>
      <c r="H36" s="3"/>
      <c r="I36" s="3">
        <v>11</v>
      </c>
      <c r="J36">
        <v>0.2</v>
      </c>
      <c r="K36" s="3">
        <v>3.9269908169872428E-2</v>
      </c>
      <c r="L36" s="3"/>
      <c r="M36" s="3">
        <v>8</v>
      </c>
      <c r="N36" s="1">
        <f t="shared" si="0"/>
        <v>0.19634954084936213</v>
      </c>
      <c r="O36" s="51">
        <f t="shared" si="1"/>
        <v>55</v>
      </c>
    </row>
    <row r="37" spans="1:15" x14ac:dyDescent="0.3">
      <c r="A37" s="7" t="s">
        <v>18</v>
      </c>
      <c r="B37" s="3">
        <v>0.4633849164044942</v>
      </c>
      <c r="C37" s="3">
        <v>63</v>
      </c>
      <c r="D37" s="3"/>
      <c r="E37" s="3"/>
      <c r="F37" s="3"/>
      <c r="G37" s="3"/>
      <c r="H37" s="3"/>
      <c r="I37" s="3">
        <v>63</v>
      </c>
      <c r="J37">
        <v>0.2</v>
      </c>
      <c r="K37" s="3">
        <v>0.4633849164044942</v>
      </c>
      <c r="L37" s="3"/>
      <c r="M37" s="3">
        <v>8</v>
      </c>
      <c r="N37" s="1">
        <f t="shared" si="0"/>
        <v>2.3169245820224709</v>
      </c>
      <c r="O37" s="51">
        <f t="shared" si="1"/>
        <v>315</v>
      </c>
    </row>
    <row r="38" spans="1:15" x14ac:dyDescent="0.3">
      <c r="A38" s="7" t="s">
        <v>16</v>
      </c>
      <c r="B38" s="3">
        <v>0.10210176124166827</v>
      </c>
      <c r="C38" s="3">
        <v>4</v>
      </c>
      <c r="D38" s="3"/>
      <c r="E38" s="3"/>
      <c r="F38" s="3"/>
      <c r="G38" s="3"/>
      <c r="H38" s="3"/>
      <c r="I38" s="3">
        <v>4</v>
      </c>
      <c r="J38">
        <v>0.2</v>
      </c>
      <c r="K38" s="3">
        <v>0.10210176124166827</v>
      </c>
      <c r="L38" s="3"/>
      <c r="M38" s="3">
        <v>8</v>
      </c>
      <c r="N38" s="1">
        <f t="shared" si="0"/>
        <v>0.51050880620834127</v>
      </c>
      <c r="O38" s="51">
        <f t="shared" si="1"/>
        <v>20</v>
      </c>
    </row>
    <row r="39" spans="1:15" x14ac:dyDescent="0.3">
      <c r="A39" s="7" t="s">
        <v>12</v>
      </c>
      <c r="B39" s="3">
        <v>6.6758843888783101E-2</v>
      </c>
      <c r="C39" s="3">
        <v>4</v>
      </c>
      <c r="D39" s="3"/>
      <c r="E39" s="3"/>
      <c r="F39" s="3"/>
      <c r="G39" s="3"/>
      <c r="H39" s="3"/>
      <c r="I39" s="3">
        <v>4</v>
      </c>
      <c r="J39">
        <v>0.2</v>
      </c>
      <c r="K39" s="3">
        <v>6.6758843888783101E-2</v>
      </c>
      <c r="L39" s="3"/>
      <c r="M39" s="3">
        <v>8</v>
      </c>
      <c r="N39" s="1">
        <f t="shared" si="0"/>
        <v>0.33379421944391546</v>
      </c>
      <c r="O39" s="51">
        <f t="shared" si="1"/>
        <v>20</v>
      </c>
    </row>
    <row r="40" spans="1:15" x14ac:dyDescent="0.3">
      <c r="A40" s="6">
        <v>9</v>
      </c>
      <c r="B40" s="3">
        <v>1.1761337496876783</v>
      </c>
      <c r="C40" s="3">
        <v>174</v>
      </c>
      <c r="D40" s="3"/>
      <c r="E40" s="3"/>
      <c r="F40" s="3"/>
      <c r="G40" s="3"/>
      <c r="H40" s="3"/>
      <c r="I40" s="8">
        <v>174</v>
      </c>
      <c r="K40" s="8">
        <v>1.1761337496876783</v>
      </c>
      <c r="L40" s="25"/>
      <c r="N40" s="1"/>
      <c r="O40" s="51"/>
    </row>
    <row r="41" spans="1:15" x14ac:dyDescent="0.3">
      <c r="A41" s="7" t="s">
        <v>15</v>
      </c>
      <c r="B41" s="3">
        <v>7.6576320931251232E-2</v>
      </c>
      <c r="C41" s="3">
        <v>21</v>
      </c>
      <c r="D41" s="3"/>
      <c r="E41" s="3"/>
      <c r="F41" s="3"/>
      <c r="G41" s="3"/>
      <c r="H41" s="3"/>
      <c r="I41" s="3">
        <v>21</v>
      </c>
      <c r="J41">
        <v>0.4</v>
      </c>
      <c r="K41" s="3">
        <v>7.6576320931251232E-2</v>
      </c>
      <c r="L41" s="3"/>
      <c r="M41" s="3">
        <v>9</v>
      </c>
      <c r="N41" s="1">
        <f t="shared" si="0"/>
        <v>0.19144080232812807</v>
      </c>
      <c r="O41" s="51">
        <f t="shared" si="1"/>
        <v>52.5</v>
      </c>
    </row>
    <row r="42" spans="1:15" x14ac:dyDescent="0.3">
      <c r="A42" s="7" t="s">
        <v>18</v>
      </c>
      <c r="B42" s="3">
        <v>0.57334065928013678</v>
      </c>
      <c r="C42" s="3">
        <v>104</v>
      </c>
      <c r="D42" s="3"/>
      <c r="E42" s="3"/>
      <c r="F42" s="3"/>
      <c r="G42" s="3"/>
      <c r="H42" s="3"/>
      <c r="I42" s="3">
        <v>104</v>
      </c>
      <c r="J42">
        <v>0.4</v>
      </c>
      <c r="K42" s="3">
        <v>0.57334065928013678</v>
      </c>
      <c r="L42" s="3"/>
      <c r="M42" s="3">
        <v>9</v>
      </c>
      <c r="N42" s="1">
        <f t="shared" si="0"/>
        <v>1.4333516482003419</v>
      </c>
      <c r="O42" s="51">
        <f t="shared" si="1"/>
        <v>260</v>
      </c>
    </row>
    <row r="43" spans="1:15" x14ac:dyDescent="0.3">
      <c r="A43" s="7" t="s">
        <v>16</v>
      </c>
      <c r="B43" s="3">
        <v>0.17082410053894503</v>
      </c>
      <c r="C43" s="3">
        <v>9</v>
      </c>
      <c r="D43" s="3"/>
      <c r="E43" s="3"/>
      <c r="F43" s="3"/>
      <c r="G43" s="3"/>
      <c r="H43" s="3"/>
      <c r="I43" s="3">
        <v>9</v>
      </c>
      <c r="J43">
        <v>0.4</v>
      </c>
      <c r="K43" s="3">
        <v>0.17082410053894503</v>
      </c>
      <c r="L43" s="3"/>
      <c r="M43" s="3">
        <v>9</v>
      </c>
      <c r="N43" s="1">
        <f t="shared" si="0"/>
        <v>0.42706025134736258</v>
      </c>
      <c r="O43" s="51">
        <f t="shared" si="1"/>
        <v>22.5</v>
      </c>
    </row>
    <row r="44" spans="1:15" x14ac:dyDescent="0.3">
      <c r="A44" s="7" t="s">
        <v>12</v>
      </c>
      <c r="B44" s="3">
        <v>0.35539266893734528</v>
      </c>
      <c r="C44" s="3">
        <v>40</v>
      </c>
      <c r="D44" s="3"/>
      <c r="E44" s="3"/>
      <c r="F44" s="3"/>
      <c r="G44" s="3"/>
      <c r="H44" s="3"/>
      <c r="I44" s="3">
        <v>40</v>
      </c>
      <c r="J44">
        <v>0.4</v>
      </c>
      <c r="K44" s="3">
        <v>0.35539266893734528</v>
      </c>
      <c r="L44" s="3"/>
      <c r="M44" s="3">
        <v>9</v>
      </c>
      <c r="N44" s="1">
        <f t="shared" si="0"/>
        <v>0.88848167234336317</v>
      </c>
      <c r="O44" s="51">
        <f t="shared" si="1"/>
        <v>100</v>
      </c>
    </row>
    <row r="45" spans="1:15" x14ac:dyDescent="0.3">
      <c r="A45" s="6">
        <v>11</v>
      </c>
      <c r="B45" s="3">
        <v>0.76183621849552474</v>
      </c>
      <c r="C45" s="3">
        <v>124</v>
      </c>
      <c r="D45" s="3"/>
      <c r="E45" s="3"/>
      <c r="F45" s="3"/>
      <c r="G45" s="3"/>
      <c r="H45" s="3"/>
      <c r="I45" s="8">
        <v>124</v>
      </c>
      <c r="K45" s="8">
        <v>0.76183621849552474</v>
      </c>
      <c r="L45" s="25"/>
      <c r="N45" s="1"/>
      <c r="O45" s="51"/>
    </row>
    <row r="46" spans="1:15" x14ac:dyDescent="0.3">
      <c r="A46" s="7" t="s">
        <v>15</v>
      </c>
      <c r="B46" s="3">
        <v>3.5342917352885174E-2</v>
      </c>
      <c r="C46" s="3">
        <v>15</v>
      </c>
      <c r="D46" s="3"/>
      <c r="E46" s="3"/>
      <c r="F46" s="3"/>
      <c r="G46" s="3"/>
      <c r="H46" s="3"/>
      <c r="I46" s="3">
        <v>15</v>
      </c>
      <c r="J46">
        <v>0.30000000000000004</v>
      </c>
      <c r="K46" s="3">
        <v>3.5342917352885174E-2</v>
      </c>
      <c r="L46" s="3"/>
      <c r="M46" s="3">
        <v>11</v>
      </c>
      <c r="N46" s="1">
        <f t="shared" si="0"/>
        <v>0.11780972450961723</v>
      </c>
      <c r="O46" s="51">
        <f t="shared" si="1"/>
        <v>49.999999999999993</v>
      </c>
    </row>
    <row r="47" spans="1:15" x14ac:dyDescent="0.3">
      <c r="A47" s="7" t="s">
        <v>18</v>
      </c>
      <c r="B47" s="3">
        <v>0.30826877913349826</v>
      </c>
      <c r="C47" s="3">
        <v>69</v>
      </c>
      <c r="D47" s="3"/>
      <c r="E47" s="3"/>
      <c r="F47" s="3"/>
      <c r="G47" s="3"/>
      <c r="H47" s="3"/>
      <c r="I47" s="3">
        <v>69</v>
      </c>
      <c r="J47">
        <v>0.30000000000000004</v>
      </c>
      <c r="K47" s="3">
        <v>0.30826877913349826</v>
      </c>
      <c r="L47" s="3"/>
      <c r="M47" s="3">
        <v>11</v>
      </c>
      <c r="N47" s="1">
        <f t="shared" si="0"/>
        <v>1.0275625971116606</v>
      </c>
      <c r="O47" s="51">
        <f t="shared" si="1"/>
        <v>229.99999999999997</v>
      </c>
    </row>
    <row r="48" spans="1:15" x14ac:dyDescent="0.3">
      <c r="A48" s="7" t="s">
        <v>16</v>
      </c>
      <c r="B48" s="3">
        <v>0.14529866022852794</v>
      </c>
      <c r="C48" s="3">
        <v>9</v>
      </c>
      <c r="D48" s="3"/>
      <c r="E48" s="3"/>
      <c r="F48" s="3"/>
      <c r="G48" s="3"/>
      <c r="H48" s="3"/>
      <c r="I48" s="3">
        <v>9</v>
      </c>
      <c r="J48">
        <v>0.30000000000000004</v>
      </c>
      <c r="K48" s="3">
        <v>0.14529866022852794</v>
      </c>
      <c r="L48" s="3"/>
      <c r="M48" s="3">
        <v>11</v>
      </c>
      <c r="N48" s="1">
        <f t="shared" si="0"/>
        <v>0.4843288674284264</v>
      </c>
      <c r="O48" s="51">
        <f t="shared" si="1"/>
        <v>29.999999999999996</v>
      </c>
    </row>
    <row r="49" spans="1:15" x14ac:dyDescent="0.3">
      <c r="A49" s="7" t="s">
        <v>20</v>
      </c>
      <c r="B49" s="3">
        <v>3.9269908169872417E-3</v>
      </c>
      <c r="C49" s="3">
        <v>2</v>
      </c>
      <c r="D49" s="3"/>
      <c r="E49" s="3"/>
      <c r="F49" s="3"/>
      <c r="G49" s="3"/>
      <c r="H49" s="3"/>
      <c r="I49" s="3">
        <v>2</v>
      </c>
      <c r="J49">
        <v>0.30000000000000004</v>
      </c>
      <c r="K49" s="3">
        <v>3.9269908169872417E-3</v>
      </c>
      <c r="L49" s="3"/>
      <c r="M49" s="3">
        <v>11</v>
      </c>
      <c r="N49" s="1">
        <f t="shared" si="0"/>
        <v>1.3089969389957471E-2</v>
      </c>
      <c r="O49" s="51">
        <f t="shared" si="1"/>
        <v>6.6666666666666661</v>
      </c>
    </row>
    <row r="50" spans="1:15" x14ac:dyDescent="0.3">
      <c r="A50" s="7" t="s">
        <v>14</v>
      </c>
      <c r="B50" s="3">
        <v>0.10210176124166831</v>
      </c>
      <c r="C50" s="3">
        <v>24</v>
      </c>
      <c r="D50" s="3"/>
      <c r="E50" s="3"/>
      <c r="F50" s="3"/>
      <c r="G50" s="3"/>
      <c r="H50" s="3"/>
      <c r="I50" s="3">
        <v>24</v>
      </c>
      <c r="J50">
        <v>0.30000000000000004</v>
      </c>
      <c r="K50" s="3">
        <v>0.10210176124166831</v>
      </c>
      <c r="L50" s="3"/>
      <c r="M50" s="3">
        <v>11</v>
      </c>
      <c r="N50" s="1">
        <f t="shared" si="0"/>
        <v>0.34033920413889429</v>
      </c>
      <c r="O50" s="51">
        <f t="shared" si="1"/>
        <v>79.999999999999986</v>
      </c>
    </row>
    <row r="51" spans="1:15" x14ac:dyDescent="0.3">
      <c r="A51" s="7" t="s">
        <v>12</v>
      </c>
      <c r="B51" s="3">
        <v>0.16689710972195776</v>
      </c>
      <c r="C51" s="3">
        <v>5</v>
      </c>
      <c r="D51" s="3"/>
      <c r="E51" s="3"/>
      <c r="F51" s="3"/>
      <c r="G51" s="3"/>
      <c r="H51" s="3"/>
      <c r="I51" s="3">
        <v>5</v>
      </c>
      <c r="J51">
        <v>0.30000000000000004</v>
      </c>
      <c r="K51" s="3">
        <v>0.16689710972195776</v>
      </c>
      <c r="L51" s="3"/>
      <c r="M51" s="3">
        <v>11</v>
      </c>
      <c r="N51" s="1">
        <f t="shared" si="0"/>
        <v>0.55632369907319246</v>
      </c>
      <c r="O51" s="51">
        <f t="shared" si="1"/>
        <v>16.666666666666664</v>
      </c>
    </row>
    <row r="52" spans="1:15" x14ac:dyDescent="0.3">
      <c r="A52" s="6">
        <v>13</v>
      </c>
      <c r="B52" s="3">
        <v>0.92676983280898872</v>
      </c>
      <c r="C52" s="3">
        <v>126</v>
      </c>
      <c r="D52" s="3"/>
      <c r="E52" s="3"/>
      <c r="F52" s="3"/>
      <c r="G52" s="3"/>
      <c r="H52" s="3"/>
      <c r="I52" s="8">
        <v>126</v>
      </c>
      <c r="K52" s="8">
        <v>0.92676983280898872</v>
      </c>
      <c r="L52" s="25"/>
      <c r="N52" s="1"/>
      <c r="O52" s="51"/>
    </row>
    <row r="53" spans="1:15" x14ac:dyDescent="0.3">
      <c r="A53" s="7" t="s">
        <v>15</v>
      </c>
      <c r="B53" s="3">
        <v>0.15707963267948963</v>
      </c>
      <c r="C53" s="3">
        <v>36</v>
      </c>
      <c r="D53" s="3"/>
      <c r="E53" s="3"/>
      <c r="F53" s="3"/>
      <c r="G53" s="3"/>
      <c r="H53" s="3"/>
      <c r="I53" s="3">
        <v>36</v>
      </c>
      <c r="J53">
        <v>0.4</v>
      </c>
      <c r="K53" s="3">
        <v>0.15707963267948963</v>
      </c>
      <c r="L53" s="3"/>
      <c r="M53" s="3">
        <v>13</v>
      </c>
      <c r="N53" s="1">
        <f t="shared" si="0"/>
        <v>0.39269908169872403</v>
      </c>
      <c r="O53" s="51">
        <f t="shared" si="1"/>
        <v>90</v>
      </c>
    </row>
    <row r="54" spans="1:15" x14ac:dyDescent="0.3">
      <c r="A54" s="7" t="s">
        <v>18</v>
      </c>
      <c r="B54" s="3">
        <v>0.33772121026090246</v>
      </c>
      <c r="C54" s="3">
        <v>64</v>
      </c>
      <c r="D54" s="3"/>
      <c r="E54" s="3"/>
      <c r="F54" s="3"/>
      <c r="G54" s="3"/>
      <c r="H54" s="3"/>
      <c r="I54" s="3">
        <v>64</v>
      </c>
      <c r="J54">
        <v>0.4</v>
      </c>
      <c r="K54" s="3">
        <v>0.33772121026090246</v>
      </c>
      <c r="L54" s="3"/>
      <c r="M54" s="3">
        <v>13</v>
      </c>
      <c r="N54" s="1">
        <f t="shared" si="0"/>
        <v>0.84430302565225612</v>
      </c>
      <c r="O54" s="51">
        <f t="shared" si="1"/>
        <v>160</v>
      </c>
    </row>
    <row r="55" spans="1:15" x14ac:dyDescent="0.3">
      <c r="A55" s="7" t="s">
        <v>16</v>
      </c>
      <c r="B55" s="3">
        <v>0.17278759594743862</v>
      </c>
      <c r="C55" s="3">
        <v>14</v>
      </c>
      <c r="D55" s="3"/>
      <c r="E55" s="3"/>
      <c r="F55" s="3"/>
      <c r="G55" s="3"/>
      <c r="H55" s="3"/>
      <c r="I55" s="3">
        <v>14</v>
      </c>
      <c r="J55">
        <v>0.4</v>
      </c>
      <c r="K55" s="3">
        <v>0.17278759594743862</v>
      </c>
      <c r="L55" s="3"/>
      <c r="M55" s="3">
        <v>13</v>
      </c>
      <c r="N55" s="1">
        <f t="shared" si="0"/>
        <v>0.4319689898685965</v>
      </c>
      <c r="O55" s="51">
        <f t="shared" si="1"/>
        <v>35</v>
      </c>
    </row>
    <row r="56" spans="1:15" x14ac:dyDescent="0.3">
      <c r="A56" s="7" t="s">
        <v>20</v>
      </c>
      <c r="B56" s="3">
        <v>1.3744467859455343E-2</v>
      </c>
      <c r="C56" s="3">
        <v>4</v>
      </c>
      <c r="D56" s="3"/>
      <c r="E56" s="3"/>
      <c r="F56" s="3"/>
      <c r="G56" s="3"/>
      <c r="H56" s="3"/>
      <c r="I56" s="3">
        <v>4</v>
      </c>
      <c r="J56">
        <v>0.4</v>
      </c>
      <c r="K56" s="3">
        <v>1.3744467859455343E-2</v>
      </c>
      <c r="L56" s="3"/>
      <c r="M56" s="3">
        <v>13</v>
      </c>
      <c r="N56" s="1">
        <f t="shared" si="0"/>
        <v>3.4361169648638355E-2</v>
      </c>
      <c r="O56" s="51">
        <f t="shared" si="1"/>
        <v>10</v>
      </c>
    </row>
    <row r="57" spans="1:15" x14ac:dyDescent="0.3">
      <c r="A57" s="7" t="s">
        <v>12</v>
      </c>
      <c r="B57" s="3">
        <v>0.24543692606170261</v>
      </c>
      <c r="C57" s="3">
        <v>8</v>
      </c>
      <c r="D57" s="3"/>
      <c r="E57" s="3"/>
      <c r="F57" s="3"/>
      <c r="G57" s="3"/>
      <c r="H57" s="3"/>
      <c r="I57" s="3">
        <v>8</v>
      </c>
      <c r="J57">
        <v>0.4</v>
      </c>
      <c r="K57" s="3">
        <v>0.24543692606170261</v>
      </c>
      <c r="L57" s="3"/>
      <c r="M57" s="3">
        <v>13</v>
      </c>
      <c r="N57" s="1">
        <f t="shared" si="0"/>
        <v>0.6135923151542565</v>
      </c>
      <c r="O57" s="51">
        <f t="shared" si="1"/>
        <v>20</v>
      </c>
    </row>
    <row r="58" spans="1:15" x14ac:dyDescent="0.3">
      <c r="A58" s="6">
        <v>14</v>
      </c>
      <c r="B58" s="3">
        <v>0.92284284199200162</v>
      </c>
      <c r="C58" s="3">
        <v>100</v>
      </c>
      <c r="D58" s="3"/>
      <c r="E58" s="3"/>
      <c r="F58" s="3"/>
      <c r="G58" s="3"/>
      <c r="H58" s="3"/>
      <c r="I58" s="8">
        <v>100</v>
      </c>
      <c r="K58" s="8">
        <v>0.92284284199200162</v>
      </c>
      <c r="L58" s="25"/>
      <c r="N58" s="1"/>
      <c r="O58" s="51"/>
    </row>
    <row r="59" spans="1:15" x14ac:dyDescent="0.3">
      <c r="A59" s="7" t="s">
        <v>15</v>
      </c>
      <c r="B59" s="3">
        <v>1.5707963267948963E-2</v>
      </c>
      <c r="C59" s="3">
        <v>8</v>
      </c>
      <c r="D59" s="3"/>
      <c r="E59" s="3"/>
      <c r="F59" s="3"/>
      <c r="G59" s="3"/>
      <c r="H59" s="3"/>
      <c r="I59" s="3">
        <v>8</v>
      </c>
      <c r="J59">
        <v>0.2</v>
      </c>
      <c r="K59" s="3">
        <v>1.5707963267948963E-2</v>
      </c>
      <c r="L59" s="3"/>
      <c r="M59" s="3">
        <v>14</v>
      </c>
      <c r="N59" s="1">
        <f t="shared" si="0"/>
        <v>7.8539816339744814E-2</v>
      </c>
      <c r="O59" s="51">
        <f t="shared" si="1"/>
        <v>40</v>
      </c>
    </row>
    <row r="60" spans="1:15" x14ac:dyDescent="0.3">
      <c r="A60" s="7" t="s">
        <v>18</v>
      </c>
      <c r="B60" s="3">
        <v>0.28274333882308123</v>
      </c>
      <c r="C60" s="3">
        <v>49</v>
      </c>
      <c r="D60" s="3"/>
      <c r="E60" s="3"/>
      <c r="F60" s="3"/>
      <c r="G60" s="3"/>
      <c r="H60" s="3"/>
      <c r="I60" s="3">
        <v>49</v>
      </c>
      <c r="J60">
        <v>0.2</v>
      </c>
      <c r="K60" s="3">
        <v>0.28274333882308123</v>
      </c>
      <c r="L60" s="3"/>
      <c r="M60" s="3">
        <v>14</v>
      </c>
      <c r="N60" s="1">
        <f t="shared" si="0"/>
        <v>1.413716694115406</v>
      </c>
      <c r="O60" s="51">
        <f t="shared" si="1"/>
        <v>245</v>
      </c>
    </row>
    <row r="61" spans="1:15" x14ac:dyDescent="0.3">
      <c r="A61" s="7" t="s">
        <v>16</v>
      </c>
      <c r="B61" s="3">
        <v>8.6393797973719308E-2</v>
      </c>
      <c r="C61" s="3">
        <v>6</v>
      </c>
      <c r="D61" s="3"/>
      <c r="E61" s="3"/>
      <c r="F61" s="3"/>
      <c r="G61" s="3"/>
      <c r="H61" s="3"/>
      <c r="I61" s="3">
        <v>6</v>
      </c>
      <c r="J61">
        <v>0.2</v>
      </c>
      <c r="K61" s="3">
        <v>8.6393797973719308E-2</v>
      </c>
      <c r="L61" s="3"/>
      <c r="M61" s="3">
        <v>14</v>
      </c>
      <c r="N61" s="1">
        <f t="shared" si="0"/>
        <v>0.4319689898685965</v>
      </c>
      <c r="O61" s="51">
        <f t="shared" si="1"/>
        <v>30</v>
      </c>
    </row>
    <row r="62" spans="1:15" x14ac:dyDescent="0.3">
      <c r="A62" s="7" t="s">
        <v>12</v>
      </c>
      <c r="B62" s="3">
        <v>0.53799774192725203</v>
      </c>
      <c r="C62" s="3">
        <v>37</v>
      </c>
      <c r="D62" s="3"/>
      <c r="E62" s="3"/>
      <c r="F62" s="3"/>
      <c r="G62" s="3"/>
      <c r="H62" s="3"/>
      <c r="I62" s="3">
        <v>37</v>
      </c>
      <c r="J62">
        <v>0.2</v>
      </c>
      <c r="K62" s="3">
        <v>0.53799774192725203</v>
      </c>
      <c r="L62" s="3"/>
      <c r="M62" s="3">
        <v>14</v>
      </c>
      <c r="N62" s="1">
        <f t="shared" si="0"/>
        <v>2.68998870963626</v>
      </c>
      <c r="O62" s="51">
        <f t="shared" si="1"/>
        <v>185</v>
      </c>
    </row>
    <row r="63" spans="1:15" x14ac:dyDescent="0.3">
      <c r="A63" s="6">
        <v>15</v>
      </c>
      <c r="B63" s="3">
        <v>1.2311116211254998</v>
      </c>
      <c r="C63" s="3">
        <v>125</v>
      </c>
      <c r="D63" s="3"/>
      <c r="E63" s="3"/>
      <c r="F63" s="3"/>
      <c r="G63" s="3"/>
      <c r="H63" s="3"/>
      <c r="I63" s="8">
        <v>125</v>
      </c>
      <c r="K63" s="8">
        <v>1.2311116211254998</v>
      </c>
      <c r="L63" s="25"/>
      <c r="N63" s="1"/>
      <c r="O63" s="51"/>
    </row>
    <row r="64" spans="1:15" x14ac:dyDescent="0.3">
      <c r="A64" s="7" t="s">
        <v>15</v>
      </c>
      <c r="B64" s="3">
        <v>1.5707963267948963E-2</v>
      </c>
      <c r="C64" s="3">
        <v>8</v>
      </c>
      <c r="D64" s="3"/>
      <c r="E64" s="3"/>
      <c r="F64" s="3"/>
      <c r="G64" s="3"/>
      <c r="H64" s="3"/>
      <c r="I64" s="3">
        <v>8</v>
      </c>
      <c r="J64">
        <v>0.60000000000000009</v>
      </c>
      <c r="K64" s="3">
        <v>1.5707963267948963E-2</v>
      </c>
      <c r="L64" s="3"/>
      <c r="M64" s="3">
        <v>15</v>
      </c>
      <c r="N64" s="1">
        <f t="shared" si="0"/>
        <v>2.6179938779914935E-2</v>
      </c>
      <c r="O64" s="51">
        <f t="shared" si="1"/>
        <v>13.333333333333332</v>
      </c>
    </row>
    <row r="65" spans="1:15" x14ac:dyDescent="0.3">
      <c r="A65" s="7" t="s">
        <v>18</v>
      </c>
      <c r="B65" s="3">
        <v>0.27292586178061312</v>
      </c>
      <c r="C65" s="3">
        <v>57</v>
      </c>
      <c r="D65" s="3"/>
      <c r="E65" s="3"/>
      <c r="F65" s="3"/>
      <c r="G65" s="3"/>
      <c r="H65" s="3"/>
      <c r="I65" s="3">
        <v>57</v>
      </c>
      <c r="J65">
        <v>0.60000000000000009</v>
      </c>
      <c r="K65" s="3">
        <v>0.27292586178061312</v>
      </c>
      <c r="L65" s="3"/>
      <c r="M65" s="3">
        <v>15</v>
      </c>
      <c r="N65" s="1">
        <f t="shared" si="0"/>
        <v>0.45487643630102181</v>
      </c>
      <c r="O65" s="51">
        <f t="shared" si="1"/>
        <v>94.999999999999986</v>
      </c>
    </row>
    <row r="66" spans="1:15" x14ac:dyDescent="0.3">
      <c r="A66" s="7" t="s">
        <v>16</v>
      </c>
      <c r="B66" s="3">
        <v>8.4430302565225684E-2</v>
      </c>
      <c r="C66" s="3">
        <v>7</v>
      </c>
      <c r="D66" s="3"/>
      <c r="E66" s="3"/>
      <c r="F66" s="3"/>
      <c r="G66" s="3"/>
      <c r="H66" s="3"/>
      <c r="I66" s="3">
        <v>7</v>
      </c>
      <c r="J66">
        <v>0.60000000000000009</v>
      </c>
      <c r="K66" s="3">
        <v>8.4430302565225684E-2</v>
      </c>
      <c r="L66" s="3"/>
      <c r="M66" s="3">
        <v>15</v>
      </c>
      <c r="N66" s="1">
        <f t="shared" si="0"/>
        <v>0.14071717094204278</v>
      </c>
      <c r="O66" s="51">
        <f t="shared" si="1"/>
        <v>11.666666666666664</v>
      </c>
    </row>
    <row r="67" spans="1:15" x14ac:dyDescent="0.3">
      <c r="A67" s="7" t="s">
        <v>12</v>
      </c>
      <c r="B67" s="3">
        <v>0.85804749351171195</v>
      </c>
      <c r="C67" s="3">
        <v>53</v>
      </c>
      <c r="D67" s="3"/>
      <c r="E67" s="3"/>
      <c r="F67" s="3"/>
      <c r="G67" s="3"/>
      <c r="H67" s="3"/>
      <c r="I67" s="3">
        <v>53</v>
      </c>
      <c r="J67">
        <v>0.60000000000000009</v>
      </c>
      <c r="K67" s="3">
        <v>0.85804749351171195</v>
      </c>
      <c r="L67" s="3"/>
      <c r="M67" s="3">
        <v>15</v>
      </c>
      <c r="N67" s="1">
        <f t="shared" si="0"/>
        <v>1.4300791558528529</v>
      </c>
      <c r="O67" s="51">
        <f t="shared" si="1"/>
        <v>88.333333333333314</v>
      </c>
    </row>
    <row r="68" spans="1:15" x14ac:dyDescent="0.3">
      <c r="A68" s="6">
        <v>16</v>
      </c>
      <c r="B68" s="3">
        <v>1.3135784282822316</v>
      </c>
      <c r="C68" s="3">
        <v>190</v>
      </c>
      <c r="D68" s="3"/>
      <c r="E68" s="3"/>
      <c r="F68" s="3"/>
      <c r="G68" s="3"/>
      <c r="H68" s="3"/>
      <c r="I68" s="8">
        <v>190</v>
      </c>
      <c r="K68" s="8">
        <v>1.3135784282822316</v>
      </c>
      <c r="L68" s="25"/>
      <c r="N68" s="1"/>
      <c r="O68" s="51"/>
    </row>
    <row r="69" spans="1:15" x14ac:dyDescent="0.3">
      <c r="A69" s="7" t="s">
        <v>15</v>
      </c>
      <c r="B69" s="3">
        <v>0.11977321991811091</v>
      </c>
      <c r="C69" s="3">
        <v>34</v>
      </c>
      <c r="D69" s="3"/>
      <c r="E69" s="3"/>
      <c r="F69" s="3"/>
      <c r="G69" s="3"/>
      <c r="H69" s="3"/>
      <c r="I69" s="3">
        <v>34</v>
      </c>
      <c r="J69">
        <v>0.4</v>
      </c>
      <c r="K69" s="3">
        <v>0.11977321991811091</v>
      </c>
      <c r="L69" s="3"/>
      <c r="M69" s="3">
        <v>16</v>
      </c>
      <c r="N69" s="1">
        <f t="shared" si="0"/>
        <v>0.29943304979527724</v>
      </c>
      <c r="O69" s="51">
        <f t="shared" si="1"/>
        <v>85</v>
      </c>
    </row>
    <row r="70" spans="1:15" x14ac:dyDescent="0.3">
      <c r="A70" s="7" t="s">
        <v>21</v>
      </c>
      <c r="B70" s="3">
        <v>5.8904862254808626E-3</v>
      </c>
      <c r="C70" s="3">
        <v>3</v>
      </c>
      <c r="D70" s="3"/>
      <c r="E70" s="3"/>
      <c r="F70" s="3"/>
      <c r="G70" s="3"/>
      <c r="H70" s="3"/>
      <c r="I70" s="3">
        <v>3</v>
      </c>
      <c r="J70">
        <v>0.4</v>
      </c>
      <c r="K70" s="3">
        <v>5.8904862254808626E-3</v>
      </c>
      <c r="L70" s="3"/>
      <c r="M70" s="3">
        <v>16</v>
      </c>
      <c r="N70" s="1">
        <f t="shared" ref="N70:N133" si="2">K70/J70</f>
        <v>1.4726215563702155E-2</v>
      </c>
      <c r="O70" s="51">
        <f t="shared" ref="O70:O133" si="3">I70/J70</f>
        <v>7.5</v>
      </c>
    </row>
    <row r="71" spans="1:15" x14ac:dyDescent="0.3">
      <c r="A71" s="7" t="s">
        <v>18</v>
      </c>
      <c r="B71" s="3">
        <v>0.32397674240144708</v>
      </c>
      <c r="C71" s="3">
        <v>73</v>
      </c>
      <c r="D71" s="3"/>
      <c r="E71" s="3"/>
      <c r="F71" s="3"/>
      <c r="G71" s="3"/>
      <c r="H71" s="3"/>
      <c r="I71" s="3">
        <v>73</v>
      </c>
      <c r="J71">
        <v>0.4</v>
      </c>
      <c r="K71" s="3">
        <v>0.32397674240144708</v>
      </c>
      <c r="L71" s="3"/>
      <c r="M71" s="3">
        <v>16</v>
      </c>
      <c r="N71" s="1">
        <f t="shared" si="2"/>
        <v>0.80994185600361768</v>
      </c>
      <c r="O71" s="51">
        <f t="shared" si="3"/>
        <v>182.5</v>
      </c>
    </row>
    <row r="72" spans="1:15" x14ac:dyDescent="0.3">
      <c r="A72" s="7" t="s">
        <v>16</v>
      </c>
      <c r="B72" s="3">
        <v>0.14137166941154067</v>
      </c>
      <c r="C72" s="3">
        <v>9</v>
      </c>
      <c r="D72" s="3"/>
      <c r="E72" s="3"/>
      <c r="F72" s="3"/>
      <c r="G72" s="3"/>
      <c r="H72" s="3"/>
      <c r="I72" s="3">
        <v>9</v>
      </c>
      <c r="J72">
        <v>0.4</v>
      </c>
      <c r="K72" s="3">
        <v>0.14137166941154067</v>
      </c>
      <c r="L72" s="3"/>
      <c r="M72" s="3">
        <v>16</v>
      </c>
      <c r="N72" s="1">
        <f t="shared" si="2"/>
        <v>0.35342917352885167</v>
      </c>
      <c r="O72" s="51">
        <f t="shared" si="3"/>
        <v>22.5</v>
      </c>
    </row>
    <row r="73" spans="1:15" x14ac:dyDescent="0.3">
      <c r="A73" s="7" t="s">
        <v>14</v>
      </c>
      <c r="B73" s="3">
        <v>4.5160394395353291E-2</v>
      </c>
      <c r="C73" s="3">
        <v>23</v>
      </c>
      <c r="D73" s="3"/>
      <c r="E73" s="3"/>
      <c r="F73" s="3"/>
      <c r="G73" s="3"/>
      <c r="H73" s="3"/>
      <c r="I73" s="3">
        <v>23</v>
      </c>
      <c r="J73">
        <v>0.4</v>
      </c>
      <c r="K73" s="3">
        <v>4.5160394395353291E-2</v>
      </c>
      <c r="L73" s="3"/>
      <c r="M73" s="3">
        <v>16</v>
      </c>
      <c r="N73" s="1">
        <f t="shared" si="2"/>
        <v>0.11290098598838322</v>
      </c>
      <c r="O73" s="51">
        <f t="shared" si="3"/>
        <v>57.5</v>
      </c>
    </row>
    <row r="74" spans="1:15" x14ac:dyDescent="0.3">
      <c r="A74" s="7" t="s">
        <v>12</v>
      </c>
      <c r="B74" s="3">
        <v>0.67740591593029875</v>
      </c>
      <c r="C74" s="3">
        <v>48</v>
      </c>
      <c r="D74" s="3"/>
      <c r="E74" s="3"/>
      <c r="F74" s="3"/>
      <c r="G74" s="3"/>
      <c r="H74" s="3"/>
      <c r="I74" s="3">
        <v>48</v>
      </c>
      <c r="J74">
        <v>0.4</v>
      </c>
      <c r="K74" s="3">
        <v>0.67740591593029875</v>
      </c>
      <c r="L74" s="3"/>
      <c r="M74" s="3">
        <v>16</v>
      </c>
      <c r="N74" s="1">
        <f t="shared" si="2"/>
        <v>1.6935147898257468</v>
      </c>
      <c r="O74" s="51">
        <f t="shared" si="3"/>
        <v>120</v>
      </c>
    </row>
    <row r="75" spans="1:15" x14ac:dyDescent="0.3">
      <c r="A75" s="6">
        <v>17</v>
      </c>
      <c r="B75" s="3">
        <v>1.3292863915501807</v>
      </c>
      <c r="C75" s="3">
        <v>168</v>
      </c>
      <c r="D75" s="3"/>
      <c r="E75" s="3"/>
      <c r="F75" s="3"/>
      <c r="G75" s="3"/>
      <c r="H75" s="3"/>
      <c r="I75" s="8">
        <v>168</v>
      </c>
      <c r="K75" s="8">
        <v>1.3292863915501807</v>
      </c>
      <c r="L75" s="25"/>
      <c r="N75" s="1"/>
      <c r="O75" s="51"/>
    </row>
    <row r="76" spans="1:15" x14ac:dyDescent="0.3">
      <c r="A76" s="7" t="s">
        <v>15</v>
      </c>
      <c r="B76" s="3">
        <v>7.4612825522757609E-2</v>
      </c>
      <c r="C76" s="3">
        <v>20</v>
      </c>
      <c r="D76" s="3"/>
      <c r="E76" s="3"/>
      <c r="F76" s="3"/>
      <c r="G76" s="3"/>
      <c r="H76" s="3"/>
      <c r="I76" s="3">
        <v>20</v>
      </c>
      <c r="J76">
        <v>0.4</v>
      </c>
      <c r="K76" s="3">
        <v>7.4612825522757609E-2</v>
      </c>
      <c r="L76" s="3"/>
      <c r="M76" s="3">
        <v>17</v>
      </c>
      <c r="N76" s="1">
        <f t="shared" si="2"/>
        <v>0.18653206380689402</v>
      </c>
      <c r="O76" s="51">
        <f t="shared" si="3"/>
        <v>50</v>
      </c>
    </row>
    <row r="77" spans="1:15" x14ac:dyDescent="0.3">
      <c r="A77" s="7" t="s">
        <v>18</v>
      </c>
      <c r="B77" s="3">
        <v>0.66758843888783059</v>
      </c>
      <c r="C77" s="3">
        <v>104</v>
      </c>
      <c r="D77" s="3"/>
      <c r="E77" s="3"/>
      <c r="F77" s="3"/>
      <c r="G77" s="3"/>
      <c r="H77" s="3"/>
      <c r="I77" s="3">
        <v>104</v>
      </c>
      <c r="J77">
        <v>0.4</v>
      </c>
      <c r="K77" s="3">
        <v>0.66758843888783059</v>
      </c>
      <c r="L77" s="3"/>
      <c r="M77" s="3">
        <v>17</v>
      </c>
      <c r="N77" s="1">
        <f t="shared" si="2"/>
        <v>1.6689710972195764</v>
      </c>
      <c r="O77" s="51">
        <f t="shared" si="3"/>
        <v>260</v>
      </c>
    </row>
    <row r="78" spans="1:15" x14ac:dyDescent="0.3">
      <c r="A78" s="7" t="s">
        <v>16</v>
      </c>
      <c r="B78" s="3">
        <v>0.12959069696057895</v>
      </c>
      <c r="C78" s="3">
        <v>9</v>
      </c>
      <c r="D78" s="3"/>
      <c r="E78" s="3"/>
      <c r="F78" s="3"/>
      <c r="G78" s="3"/>
      <c r="H78" s="3"/>
      <c r="I78" s="3">
        <v>9</v>
      </c>
      <c r="J78">
        <v>0.4</v>
      </c>
      <c r="K78" s="3">
        <v>0.12959069696057895</v>
      </c>
      <c r="L78" s="3"/>
      <c r="M78" s="3">
        <v>17</v>
      </c>
      <c r="N78" s="1">
        <f t="shared" si="2"/>
        <v>0.32397674240144736</v>
      </c>
      <c r="O78" s="51">
        <f t="shared" si="3"/>
        <v>22.5</v>
      </c>
    </row>
    <row r="79" spans="1:15" x14ac:dyDescent="0.3">
      <c r="A79" s="7" t="s">
        <v>12</v>
      </c>
      <c r="B79" s="3">
        <v>0.45749443017901353</v>
      </c>
      <c r="C79" s="3">
        <v>35</v>
      </c>
      <c r="D79" s="3"/>
      <c r="E79" s="3"/>
      <c r="F79" s="3"/>
      <c r="G79" s="3"/>
      <c r="H79" s="3"/>
      <c r="I79" s="3">
        <v>35</v>
      </c>
      <c r="J79">
        <v>0.4</v>
      </c>
      <c r="K79" s="3">
        <v>0.45749443017901353</v>
      </c>
      <c r="L79" s="3"/>
      <c r="M79" s="3">
        <v>17</v>
      </c>
      <c r="N79" s="1">
        <f t="shared" si="2"/>
        <v>1.1437360754475339</v>
      </c>
      <c r="O79" s="51">
        <f t="shared" si="3"/>
        <v>87.5</v>
      </c>
    </row>
    <row r="80" spans="1:15" x14ac:dyDescent="0.3">
      <c r="A80" s="6">
        <v>18</v>
      </c>
      <c r="B80" s="3">
        <v>0.40055306333269869</v>
      </c>
      <c r="C80" s="3">
        <v>37</v>
      </c>
      <c r="D80" s="3"/>
      <c r="E80" s="3"/>
      <c r="F80" s="3"/>
      <c r="G80" s="3"/>
      <c r="H80" s="3"/>
      <c r="I80" s="8">
        <v>37</v>
      </c>
      <c r="K80" s="8">
        <v>0.40055306333269869</v>
      </c>
      <c r="L80" s="25"/>
      <c r="N80" s="1"/>
      <c r="O80" s="51"/>
    </row>
    <row r="81" spans="1:15" x14ac:dyDescent="0.3">
      <c r="A81" s="7" t="s">
        <v>15</v>
      </c>
      <c r="B81" s="3">
        <v>5.8904862254808626E-3</v>
      </c>
      <c r="C81" s="3">
        <v>3</v>
      </c>
      <c r="D81" s="3"/>
      <c r="E81" s="3"/>
      <c r="F81" s="3"/>
      <c r="G81" s="3"/>
      <c r="H81" s="3"/>
      <c r="I81" s="3">
        <v>3</v>
      </c>
      <c r="J81">
        <v>0.1</v>
      </c>
      <c r="K81" s="3">
        <v>5.8904862254808626E-3</v>
      </c>
      <c r="L81" s="3"/>
      <c r="M81" s="3">
        <v>18</v>
      </c>
      <c r="N81" s="1">
        <f t="shared" si="2"/>
        <v>5.8904862254808621E-2</v>
      </c>
      <c r="O81" s="51">
        <f t="shared" si="3"/>
        <v>30</v>
      </c>
    </row>
    <row r="82" spans="1:15" x14ac:dyDescent="0.3">
      <c r="A82" s="7" t="s">
        <v>18</v>
      </c>
      <c r="B82" s="3">
        <v>7.2649330114263999E-2</v>
      </c>
      <c r="C82" s="3">
        <v>15</v>
      </c>
      <c r="D82" s="3"/>
      <c r="E82" s="3"/>
      <c r="F82" s="3"/>
      <c r="G82" s="3"/>
      <c r="H82" s="3"/>
      <c r="I82" s="3">
        <v>15</v>
      </c>
      <c r="J82">
        <v>0.1</v>
      </c>
      <c r="K82" s="3">
        <v>7.2649330114263999E-2</v>
      </c>
      <c r="L82" s="3"/>
      <c r="M82" s="3">
        <v>18</v>
      </c>
      <c r="N82" s="1">
        <f t="shared" si="2"/>
        <v>0.72649330114263999</v>
      </c>
      <c r="O82" s="51">
        <f t="shared" si="3"/>
        <v>150</v>
      </c>
    </row>
    <row r="83" spans="1:15" x14ac:dyDescent="0.3">
      <c r="A83" s="7" t="s">
        <v>16</v>
      </c>
      <c r="B83" s="3">
        <v>0.14529866022852794</v>
      </c>
      <c r="C83" s="3">
        <v>7</v>
      </c>
      <c r="D83" s="3"/>
      <c r="E83" s="3"/>
      <c r="F83" s="3"/>
      <c r="G83" s="3"/>
      <c r="H83" s="3"/>
      <c r="I83" s="3">
        <v>7</v>
      </c>
      <c r="J83">
        <v>0.1</v>
      </c>
      <c r="K83" s="3">
        <v>0.14529866022852794</v>
      </c>
      <c r="L83" s="3"/>
      <c r="M83" s="3">
        <v>18</v>
      </c>
      <c r="N83" s="1">
        <f t="shared" si="2"/>
        <v>1.4529866022852793</v>
      </c>
      <c r="O83" s="51">
        <f t="shared" si="3"/>
        <v>70</v>
      </c>
    </row>
    <row r="84" spans="1:15" x14ac:dyDescent="0.3">
      <c r="A84" s="7" t="s">
        <v>12</v>
      </c>
      <c r="B84" s="3">
        <v>0.17671458676442586</v>
      </c>
      <c r="C84" s="3">
        <v>12</v>
      </c>
      <c r="D84" s="3"/>
      <c r="E84" s="3"/>
      <c r="F84" s="3"/>
      <c r="G84" s="3"/>
      <c r="H84" s="3"/>
      <c r="I84" s="3">
        <v>12</v>
      </c>
      <c r="J84">
        <v>0.1</v>
      </c>
      <c r="K84" s="3">
        <v>0.17671458676442586</v>
      </c>
      <c r="L84" s="3"/>
      <c r="M84" s="3">
        <v>18</v>
      </c>
      <c r="N84" s="1">
        <f t="shared" si="2"/>
        <v>1.7671458676442586</v>
      </c>
      <c r="O84" s="51">
        <f t="shared" si="3"/>
        <v>120</v>
      </c>
    </row>
    <row r="85" spans="1:15" x14ac:dyDescent="0.3">
      <c r="A85" s="6">
        <v>19</v>
      </c>
      <c r="B85" s="3">
        <v>0.5321072557017712</v>
      </c>
      <c r="C85" s="3">
        <v>79</v>
      </c>
      <c r="D85" s="3"/>
      <c r="E85" s="3"/>
      <c r="F85" s="3"/>
      <c r="G85" s="3"/>
      <c r="H85" s="3"/>
      <c r="I85" s="8">
        <v>79</v>
      </c>
      <c r="K85" s="8">
        <v>0.5321072557017712</v>
      </c>
      <c r="L85" s="25"/>
      <c r="N85" s="1"/>
      <c r="O85" s="51"/>
    </row>
    <row r="86" spans="1:15" x14ac:dyDescent="0.3">
      <c r="A86" s="7" t="s">
        <v>15</v>
      </c>
      <c r="B86" s="3">
        <v>2.1598449493429824E-2</v>
      </c>
      <c r="C86" s="3">
        <v>11</v>
      </c>
      <c r="D86" s="3"/>
      <c r="E86" s="3"/>
      <c r="F86" s="3"/>
      <c r="G86" s="3"/>
      <c r="H86" s="3"/>
      <c r="I86" s="3">
        <v>11</v>
      </c>
      <c r="J86">
        <v>0.2</v>
      </c>
      <c r="K86" s="3">
        <v>2.1598449493429824E-2</v>
      </c>
      <c r="L86" s="3"/>
      <c r="M86" s="3">
        <v>19</v>
      </c>
      <c r="N86" s="1">
        <f t="shared" si="2"/>
        <v>0.10799224746714911</v>
      </c>
      <c r="O86" s="51">
        <f t="shared" si="3"/>
        <v>55</v>
      </c>
    </row>
    <row r="87" spans="1:15" x14ac:dyDescent="0.3">
      <c r="A87" s="7" t="s">
        <v>18</v>
      </c>
      <c r="B87" s="3">
        <v>0.12762720155208537</v>
      </c>
      <c r="C87" s="3">
        <v>27</v>
      </c>
      <c r="D87" s="3"/>
      <c r="E87" s="3"/>
      <c r="F87" s="3"/>
      <c r="G87" s="3"/>
      <c r="H87" s="3"/>
      <c r="I87" s="3">
        <v>27</v>
      </c>
      <c r="J87">
        <v>0.2</v>
      </c>
      <c r="K87" s="3">
        <v>0.12762720155208537</v>
      </c>
      <c r="L87" s="3"/>
      <c r="M87" s="3">
        <v>19</v>
      </c>
      <c r="N87" s="1">
        <f t="shared" si="2"/>
        <v>0.63813600776042678</v>
      </c>
      <c r="O87" s="51">
        <f t="shared" si="3"/>
        <v>135</v>
      </c>
    </row>
    <row r="88" spans="1:15" x14ac:dyDescent="0.3">
      <c r="A88" s="7" t="s">
        <v>16</v>
      </c>
      <c r="B88" s="3">
        <v>4.3196898986859661E-2</v>
      </c>
      <c r="C88" s="3">
        <v>3</v>
      </c>
      <c r="D88" s="3"/>
      <c r="E88" s="3"/>
      <c r="F88" s="3"/>
      <c r="G88" s="3"/>
      <c r="H88" s="3"/>
      <c r="I88" s="3">
        <v>3</v>
      </c>
      <c r="J88">
        <v>0.2</v>
      </c>
      <c r="K88" s="3">
        <v>4.3196898986859661E-2</v>
      </c>
      <c r="L88" s="3"/>
      <c r="M88" s="3">
        <v>19</v>
      </c>
      <c r="N88" s="1">
        <f t="shared" si="2"/>
        <v>0.2159844949342983</v>
      </c>
      <c r="O88" s="51">
        <f t="shared" si="3"/>
        <v>15</v>
      </c>
    </row>
    <row r="89" spans="1:15" x14ac:dyDescent="0.3">
      <c r="A89" s="7" t="s">
        <v>14</v>
      </c>
      <c r="B89" s="3">
        <v>3.337942194439155E-2</v>
      </c>
      <c r="C89" s="3">
        <v>17</v>
      </c>
      <c r="D89" s="3"/>
      <c r="E89" s="3"/>
      <c r="F89" s="3"/>
      <c r="G89" s="3"/>
      <c r="H89" s="3"/>
      <c r="I89" s="3">
        <v>17</v>
      </c>
      <c r="J89">
        <v>0.2</v>
      </c>
      <c r="K89" s="3">
        <v>3.337942194439155E-2</v>
      </c>
      <c r="L89" s="3"/>
      <c r="M89" s="3">
        <v>19</v>
      </c>
      <c r="N89" s="1">
        <f t="shared" si="2"/>
        <v>0.16689710972195773</v>
      </c>
      <c r="O89" s="51">
        <f t="shared" si="3"/>
        <v>85</v>
      </c>
    </row>
    <row r="90" spans="1:15" x14ac:dyDescent="0.3">
      <c r="A90" s="7" t="s">
        <v>12</v>
      </c>
      <c r="B90" s="3">
        <v>0.30630528372500482</v>
      </c>
      <c r="C90" s="3">
        <v>21</v>
      </c>
      <c r="D90" s="3"/>
      <c r="E90" s="3"/>
      <c r="F90" s="3"/>
      <c r="G90" s="3"/>
      <c r="H90" s="3"/>
      <c r="I90" s="3">
        <v>21</v>
      </c>
      <c r="J90">
        <v>0.2</v>
      </c>
      <c r="K90" s="3">
        <v>0.30630528372500482</v>
      </c>
      <c r="L90" s="3"/>
      <c r="M90" s="3">
        <v>19</v>
      </c>
      <c r="N90" s="1">
        <f t="shared" si="2"/>
        <v>1.5315264186250239</v>
      </c>
      <c r="O90" s="51">
        <f t="shared" si="3"/>
        <v>105</v>
      </c>
    </row>
    <row r="91" spans="1:15" x14ac:dyDescent="0.3">
      <c r="A91" s="6">
        <v>20</v>
      </c>
      <c r="B91" s="3">
        <v>1.6571901247686149</v>
      </c>
      <c r="C91" s="3">
        <v>222</v>
      </c>
      <c r="D91" s="3"/>
      <c r="E91" s="3"/>
      <c r="F91" s="3"/>
      <c r="G91" s="3"/>
      <c r="H91" s="3"/>
      <c r="I91" s="8">
        <v>222</v>
      </c>
      <c r="K91" s="8">
        <v>1.6571901247686149</v>
      </c>
      <c r="L91" s="25"/>
      <c r="N91" s="1"/>
      <c r="O91" s="51"/>
    </row>
    <row r="92" spans="1:15" x14ac:dyDescent="0.3">
      <c r="A92" s="7" t="s">
        <v>15</v>
      </c>
      <c r="B92" s="3">
        <v>0.16493361431346409</v>
      </c>
      <c r="C92" s="3">
        <v>42</v>
      </c>
      <c r="D92" s="3"/>
      <c r="E92" s="3"/>
      <c r="F92" s="3"/>
      <c r="G92" s="3"/>
      <c r="H92" s="3"/>
      <c r="I92" s="3">
        <v>42</v>
      </c>
      <c r="J92">
        <v>0.5</v>
      </c>
      <c r="K92" s="3">
        <v>0.16493361431346409</v>
      </c>
      <c r="L92" s="3"/>
      <c r="M92" s="3">
        <v>20</v>
      </c>
      <c r="N92" s="1">
        <f t="shared" si="2"/>
        <v>0.32986722862692819</v>
      </c>
      <c r="O92" s="51">
        <f t="shared" si="3"/>
        <v>84</v>
      </c>
    </row>
    <row r="93" spans="1:15" x14ac:dyDescent="0.3">
      <c r="A93" s="7" t="s">
        <v>21</v>
      </c>
      <c r="B93" s="3">
        <v>7.8539816339744835E-3</v>
      </c>
      <c r="C93" s="3">
        <v>4</v>
      </c>
      <c r="D93" s="3"/>
      <c r="E93" s="3"/>
      <c r="F93" s="3"/>
      <c r="G93" s="3"/>
      <c r="H93" s="3"/>
      <c r="I93" s="3">
        <v>4</v>
      </c>
      <c r="J93">
        <v>0.5</v>
      </c>
      <c r="K93" s="3">
        <v>7.8539816339744835E-3</v>
      </c>
      <c r="L93" s="3"/>
      <c r="M93" s="3">
        <v>20</v>
      </c>
      <c r="N93" s="1">
        <f t="shared" si="2"/>
        <v>1.5707963267948967E-2</v>
      </c>
      <c r="O93" s="51">
        <f t="shared" si="3"/>
        <v>8</v>
      </c>
    </row>
    <row r="94" spans="1:15" x14ac:dyDescent="0.3">
      <c r="A94" s="7" t="s">
        <v>18</v>
      </c>
      <c r="B94" s="3">
        <v>0.43393248527708989</v>
      </c>
      <c r="C94" s="3">
        <v>91</v>
      </c>
      <c r="D94" s="3"/>
      <c r="E94" s="3"/>
      <c r="F94" s="3"/>
      <c r="G94" s="3"/>
      <c r="H94" s="3"/>
      <c r="I94" s="3">
        <v>91</v>
      </c>
      <c r="J94">
        <v>0.5</v>
      </c>
      <c r="K94" s="3">
        <v>0.43393248527708989</v>
      </c>
      <c r="L94" s="3"/>
      <c r="M94" s="3">
        <v>20</v>
      </c>
      <c r="N94" s="1">
        <f t="shared" si="2"/>
        <v>0.86786497055417977</v>
      </c>
      <c r="O94" s="51">
        <f t="shared" si="3"/>
        <v>182</v>
      </c>
    </row>
    <row r="95" spans="1:15" x14ac:dyDescent="0.3">
      <c r="A95" s="7" t="s">
        <v>16</v>
      </c>
      <c r="B95" s="3">
        <v>0.14922565104551516</v>
      </c>
      <c r="C95" s="3">
        <v>7</v>
      </c>
      <c r="D95" s="3"/>
      <c r="E95" s="3"/>
      <c r="F95" s="3"/>
      <c r="G95" s="3"/>
      <c r="H95" s="3"/>
      <c r="I95" s="3">
        <v>7</v>
      </c>
      <c r="J95">
        <v>0.5</v>
      </c>
      <c r="K95" s="3">
        <v>0.14922565104551516</v>
      </c>
      <c r="L95" s="3"/>
      <c r="M95" s="3">
        <v>20</v>
      </c>
      <c r="N95" s="1">
        <f t="shared" si="2"/>
        <v>0.29845130209103032</v>
      </c>
      <c r="O95" s="51">
        <f t="shared" si="3"/>
        <v>14</v>
      </c>
    </row>
    <row r="96" spans="1:15" x14ac:dyDescent="0.3">
      <c r="A96" s="7" t="s">
        <v>14</v>
      </c>
      <c r="B96" s="3">
        <v>3.1415926535897927E-2</v>
      </c>
      <c r="C96" s="3">
        <v>16</v>
      </c>
      <c r="D96" s="3"/>
      <c r="E96" s="3"/>
      <c r="F96" s="3"/>
      <c r="G96" s="3"/>
      <c r="H96" s="3"/>
      <c r="I96" s="3">
        <v>16</v>
      </c>
      <c r="J96">
        <v>0.5</v>
      </c>
      <c r="K96" s="3">
        <v>3.1415926535897927E-2</v>
      </c>
      <c r="L96" s="3"/>
      <c r="M96" s="3">
        <v>20</v>
      </c>
      <c r="N96" s="1">
        <f t="shared" si="2"/>
        <v>6.2831853071795854E-2</v>
      </c>
      <c r="O96" s="51">
        <f t="shared" si="3"/>
        <v>32</v>
      </c>
    </row>
    <row r="97" spans="1:15" x14ac:dyDescent="0.3">
      <c r="A97" s="7" t="s">
        <v>12</v>
      </c>
      <c r="B97" s="3">
        <v>0.86982846596267338</v>
      </c>
      <c r="C97" s="3">
        <v>62</v>
      </c>
      <c r="D97" s="3"/>
      <c r="E97" s="3"/>
      <c r="F97" s="3"/>
      <c r="G97" s="3"/>
      <c r="H97" s="3"/>
      <c r="I97" s="3">
        <v>62</v>
      </c>
      <c r="J97">
        <v>0.5</v>
      </c>
      <c r="K97" s="3">
        <v>0.86982846596267338</v>
      </c>
      <c r="L97" s="3"/>
      <c r="M97" s="3">
        <v>20</v>
      </c>
      <c r="N97" s="1">
        <f t="shared" si="2"/>
        <v>1.7396569319253468</v>
      </c>
      <c r="O97" s="51">
        <f t="shared" si="3"/>
        <v>124</v>
      </c>
    </row>
    <row r="98" spans="1:15" x14ac:dyDescent="0.3">
      <c r="A98" s="6">
        <v>21</v>
      </c>
      <c r="B98" s="3">
        <v>0.63617251235193306</v>
      </c>
      <c r="C98" s="3">
        <v>86</v>
      </c>
      <c r="D98" s="3"/>
      <c r="E98" s="3"/>
      <c r="F98" s="3"/>
      <c r="G98" s="3"/>
      <c r="H98" s="3"/>
      <c r="I98" s="8">
        <v>86</v>
      </c>
      <c r="K98" s="8">
        <v>0.63617251235193306</v>
      </c>
      <c r="L98" s="25"/>
      <c r="N98" s="1"/>
      <c r="O98" s="51"/>
    </row>
    <row r="99" spans="1:15" x14ac:dyDescent="0.3">
      <c r="A99" s="7" t="s">
        <v>15</v>
      </c>
      <c r="B99" s="3">
        <v>6.0868357663302244E-2</v>
      </c>
      <c r="C99" s="3">
        <v>16</v>
      </c>
      <c r="D99" s="3"/>
      <c r="E99" s="3"/>
      <c r="F99" s="3"/>
      <c r="G99" s="3"/>
      <c r="H99" s="3"/>
      <c r="I99" s="3">
        <v>16</v>
      </c>
      <c r="J99">
        <v>0.2</v>
      </c>
      <c r="K99" s="3">
        <v>6.0868357663302244E-2</v>
      </c>
      <c r="L99" s="3"/>
      <c r="M99" s="3">
        <v>21</v>
      </c>
      <c r="N99" s="1">
        <f t="shared" si="2"/>
        <v>0.30434178831651121</v>
      </c>
      <c r="O99" s="51">
        <f t="shared" si="3"/>
        <v>80</v>
      </c>
    </row>
    <row r="100" spans="1:15" x14ac:dyDescent="0.3">
      <c r="A100" s="7" t="s">
        <v>21</v>
      </c>
      <c r="B100" s="3">
        <v>3.9269908169872417E-3</v>
      </c>
      <c r="C100" s="3">
        <v>2</v>
      </c>
      <c r="D100" s="3"/>
      <c r="E100" s="3"/>
      <c r="F100" s="3"/>
      <c r="G100" s="3"/>
      <c r="H100" s="3"/>
      <c r="I100" s="3">
        <v>2</v>
      </c>
      <c r="J100">
        <v>0.2</v>
      </c>
      <c r="K100" s="3">
        <v>3.9269908169872417E-3</v>
      </c>
      <c r="L100" s="3"/>
      <c r="M100" s="3">
        <v>21</v>
      </c>
      <c r="N100" s="1">
        <f t="shared" si="2"/>
        <v>1.9634954084936207E-2</v>
      </c>
      <c r="O100" s="51">
        <f t="shared" si="3"/>
        <v>10</v>
      </c>
    </row>
    <row r="101" spans="1:15" x14ac:dyDescent="0.3">
      <c r="A101" s="7" t="s">
        <v>18</v>
      </c>
      <c r="B101" s="3">
        <v>0.12370021073509817</v>
      </c>
      <c r="C101" s="3">
        <v>30</v>
      </c>
      <c r="D101" s="3"/>
      <c r="E101" s="3"/>
      <c r="F101" s="3"/>
      <c r="G101" s="3"/>
      <c r="H101" s="3"/>
      <c r="I101" s="3">
        <v>30</v>
      </c>
      <c r="J101">
        <v>0.2</v>
      </c>
      <c r="K101" s="3">
        <v>0.12370021073509817</v>
      </c>
      <c r="L101" s="3"/>
      <c r="M101" s="3">
        <v>21</v>
      </c>
      <c r="N101" s="1">
        <f t="shared" si="2"/>
        <v>0.6185010536754908</v>
      </c>
      <c r="O101" s="51">
        <f t="shared" si="3"/>
        <v>150</v>
      </c>
    </row>
    <row r="102" spans="1:15" x14ac:dyDescent="0.3">
      <c r="A102" s="7" t="s">
        <v>16</v>
      </c>
      <c r="B102" s="3">
        <v>6.6758843888783101E-2</v>
      </c>
      <c r="C102" s="3">
        <v>6</v>
      </c>
      <c r="D102" s="3"/>
      <c r="E102" s="3"/>
      <c r="F102" s="3"/>
      <c r="G102" s="3"/>
      <c r="H102" s="3"/>
      <c r="I102" s="3">
        <v>6</v>
      </c>
      <c r="J102">
        <v>0.2</v>
      </c>
      <c r="K102" s="3">
        <v>6.6758843888783101E-2</v>
      </c>
      <c r="L102" s="3"/>
      <c r="M102" s="3">
        <v>21</v>
      </c>
      <c r="N102" s="1">
        <f t="shared" si="2"/>
        <v>0.33379421944391546</v>
      </c>
      <c r="O102" s="51">
        <f t="shared" si="3"/>
        <v>30</v>
      </c>
    </row>
    <row r="103" spans="1:15" x14ac:dyDescent="0.3">
      <c r="A103" s="7" t="s">
        <v>14</v>
      </c>
      <c r="B103" s="3">
        <v>1.1780972450961723E-2</v>
      </c>
      <c r="C103" s="3">
        <v>6</v>
      </c>
      <c r="D103" s="3"/>
      <c r="E103" s="3"/>
      <c r="F103" s="3"/>
      <c r="G103" s="3"/>
      <c r="H103" s="3"/>
      <c r="I103" s="3">
        <v>6</v>
      </c>
      <c r="J103">
        <v>0.2</v>
      </c>
      <c r="K103" s="3">
        <v>1.1780972450961723E-2</v>
      </c>
      <c r="L103" s="3"/>
      <c r="M103" s="3">
        <v>21</v>
      </c>
      <c r="N103" s="1">
        <f t="shared" si="2"/>
        <v>5.8904862254808614E-2</v>
      </c>
      <c r="O103" s="51">
        <f t="shared" si="3"/>
        <v>30</v>
      </c>
    </row>
    <row r="104" spans="1:15" x14ac:dyDescent="0.3">
      <c r="A104" s="7" t="s">
        <v>12</v>
      </c>
      <c r="B104" s="3">
        <v>0.3691371367968006</v>
      </c>
      <c r="C104" s="3">
        <v>26</v>
      </c>
      <c r="D104" s="3"/>
      <c r="E104" s="3"/>
      <c r="F104" s="3"/>
      <c r="G104" s="3"/>
      <c r="H104" s="3"/>
      <c r="I104" s="3">
        <v>26</v>
      </c>
      <c r="J104">
        <v>0.2</v>
      </c>
      <c r="K104" s="3">
        <v>0.3691371367968006</v>
      </c>
      <c r="L104" s="3"/>
      <c r="M104" s="3">
        <v>21</v>
      </c>
      <c r="N104" s="1">
        <f t="shared" si="2"/>
        <v>1.845685683984003</v>
      </c>
      <c r="O104" s="51">
        <f t="shared" si="3"/>
        <v>130</v>
      </c>
    </row>
    <row r="105" spans="1:15" x14ac:dyDescent="0.3">
      <c r="A105" s="6">
        <v>22</v>
      </c>
      <c r="B105" s="3">
        <v>0.39858956792420502</v>
      </c>
      <c r="C105" s="3">
        <v>49</v>
      </c>
      <c r="D105" s="3"/>
      <c r="E105" s="3"/>
      <c r="F105" s="3"/>
      <c r="G105" s="3"/>
      <c r="H105" s="3"/>
      <c r="I105" s="8">
        <v>49</v>
      </c>
      <c r="K105" s="8">
        <v>0.39858956792420502</v>
      </c>
      <c r="L105" s="25"/>
      <c r="N105" s="1"/>
      <c r="O105" s="51"/>
    </row>
    <row r="106" spans="1:15" x14ac:dyDescent="0.3">
      <c r="A106" s="7" t="s">
        <v>15</v>
      </c>
      <c r="B106" s="3">
        <v>3.5342917352885181E-2</v>
      </c>
      <c r="C106" s="3">
        <v>9</v>
      </c>
      <c r="D106" s="3"/>
      <c r="E106" s="3"/>
      <c r="F106" s="3"/>
      <c r="G106" s="3"/>
      <c r="H106" s="3"/>
      <c r="I106" s="3">
        <v>9</v>
      </c>
      <c r="J106">
        <v>0.1</v>
      </c>
      <c r="K106" s="3">
        <v>3.5342917352885181E-2</v>
      </c>
      <c r="L106" s="3"/>
      <c r="M106" s="3">
        <v>22</v>
      </c>
      <c r="N106" s="1">
        <f t="shared" si="2"/>
        <v>0.35342917352885178</v>
      </c>
      <c r="O106" s="51">
        <f t="shared" si="3"/>
        <v>90</v>
      </c>
    </row>
    <row r="107" spans="1:15" x14ac:dyDescent="0.3">
      <c r="A107" s="7" t="s">
        <v>21</v>
      </c>
      <c r="B107" s="3">
        <v>1.9634954084936209E-3</v>
      </c>
      <c r="C107" s="3">
        <v>1</v>
      </c>
      <c r="D107" s="3"/>
      <c r="E107" s="3"/>
      <c r="F107" s="3"/>
      <c r="G107" s="3"/>
      <c r="H107" s="3"/>
      <c r="I107" s="3">
        <v>1</v>
      </c>
      <c r="J107">
        <v>0.1</v>
      </c>
      <c r="K107" s="3">
        <v>1.9634954084936209E-3</v>
      </c>
      <c r="L107" s="3"/>
      <c r="M107" s="3">
        <v>22</v>
      </c>
      <c r="N107" s="1">
        <f t="shared" si="2"/>
        <v>1.9634954084936207E-2</v>
      </c>
      <c r="O107" s="51">
        <f t="shared" si="3"/>
        <v>10</v>
      </c>
    </row>
    <row r="108" spans="1:15" x14ac:dyDescent="0.3">
      <c r="A108" s="7" t="s">
        <v>18</v>
      </c>
      <c r="B108" s="3">
        <v>7.2649330114263971E-2</v>
      </c>
      <c r="C108" s="3">
        <v>12</v>
      </c>
      <c r="D108" s="3"/>
      <c r="E108" s="3"/>
      <c r="F108" s="3"/>
      <c r="G108" s="3"/>
      <c r="H108" s="3"/>
      <c r="I108" s="3">
        <v>12</v>
      </c>
      <c r="J108">
        <v>0.1</v>
      </c>
      <c r="K108" s="3">
        <v>7.2649330114263971E-2</v>
      </c>
      <c r="L108" s="3"/>
      <c r="M108" s="3">
        <v>22</v>
      </c>
      <c r="N108" s="1">
        <f t="shared" si="2"/>
        <v>0.72649330114263966</v>
      </c>
      <c r="O108" s="51">
        <f t="shared" si="3"/>
        <v>120</v>
      </c>
    </row>
    <row r="109" spans="1:15" x14ac:dyDescent="0.3">
      <c r="A109" s="7" t="s">
        <v>16</v>
      </c>
      <c r="B109" s="3">
        <v>9.2284284199200164E-2</v>
      </c>
      <c r="C109" s="3">
        <v>8</v>
      </c>
      <c r="D109" s="3"/>
      <c r="E109" s="3"/>
      <c r="F109" s="3"/>
      <c r="G109" s="3"/>
      <c r="H109" s="3"/>
      <c r="I109" s="3">
        <v>8</v>
      </c>
      <c r="J109">
        <v>0.1</v>
      </c>
      <c r="K109" s="3">
        <v>9.2284284199200164E-2</v>
      </c>
      <c r="L109" s="3"/>
      <c r="M109" s="3">
        <v>22</v>
      </c>
      <c r="N109" s="1">
        <f t="shared" si="2"/>
        <v>0.92284284199200162</v>
      </c>
      <c r="O109" s="51">
        <f t="shared" si="3"/>
        <v>80</v>
      </c>
    </row>
    <row r="110" spans="1:15" x14ac:dyDescent="0.3">
      <c r="A110" s="7" t="s">
        <v>14</v>
      </c>
      <c r="B110" s="3">
        <v>1.3744467859455343E-2</v>
      </c>
      <c r="C110" s="3">
        <v>7</v>
      </c>
      <c r="D110" s="3"/>
      <c r="E110" s="3"/>
      <c r="F110" s="3"/>
      <c r="G110" s="3"/>
      <c r="H110" s="3"/>
      <c r="I110" s="3">
        <v>7</v>
      </c>
      <c r="J110">
        <v>0.1</v>
      </c>
      <c r="K110" s="3">
        <v>1.3744467859455343E-2</v>
      </c>
      <c r="L110" s="3"/>
      <c r="M110" s="3">
        <v>22</v>
      </c>
      <c r="N110" s="1">
        <f t="shared" si="2"/>
        <v>0.13744467859455342</v>
      </c>
      <c r="O110" s="51">
        <f t="shared" si="3"/>
        <v>70</v>
      </c>
    </row>
    <row r="111" spans="1:15" x14ac:dyDescent="0.3">
      <c r="A111" s="7" t="s">
        <v>12</v>
      </c>
      <c r="B111" s="3">
        <v>0.18260507298990672</v>
      </c>
      <c r="C111" s="3">
        <v>12</v>
      </c>
      <c r="D111" s="3"/>
      <c r="E111" s="3"/>
      <c r="F111" s="3"/>
      <c r="G111" s="3"/>
      <c r="H111" s="3"/>
      <c r="I111" s="3">
        <v>12</v>
      </c>
      <c r="J111">
        <v>0.1</v>
      </c>
      <c r="K111" s="3">
        <v>0.18260507298990672</v>
      </c>
      <c r="L111" s="3"/>
      <c r="M111" s="3">
        <v>22</v>
      </c>
      <c r="N111" s="1">
        <f t="shared" si="2"/>
        <v>1.8260507298990671</v>
      </c>
      <c r="O111" s="51">
        <f t="shared" si="3"/>
        <v>120</v>
      </c>
    </row>
    <row r="112" spans="1:15" x14ac:dyDescent="0.3">
      <c r="A112" s="6">
        <v>23</v>
      </c>
      <c r="B112" s="3">
        <v>0.27881634800609412</v>
      </c>
      <c r="C112" s="3">
        <v>42</v>
      </c>
      <c r="D112" s="3"/>
      <c r="E112" s="3"/>
      <c r="F112" s="3"/>
      <c r="G112" s="3"/>
      <c r="H112" s="3"/>
      <c r="I112" s="8">
        <v>42</v>
      </c>
      <c r="K112" s="8">
        <v>0.27881634800609412</v>
      </c>
      <c r="L112" s="25"/>
      <c r="N112" s="1"/>
      <c r="O112" s="51"/>
    </row>
    <row r="113" spans="1:15" x14ac:dyDescent="0.3">
      <c r="A113" s="7" t="s">
        <v>15</v>
      </c>
      <c r="B113" s="3">
        <v>5.3014376029327764E-2</v>
      </c>
      <c r="C113" s="3">
        <v>12</v>
      </c>
      <c r="D113" s="3"/>
      <c r="E113" s="3"/>
      <c r="F113" s="3"/>
      <c r="G113" s="3"/>
      <c r="H113" s="3"/>
      <c r="I113" s="3">
        <v>12</v>
      </c>
      <c r="J113">
        <v>0.30000000000000004</v>
      </c>
      <c r="K113" s="3">
        <v>5.3014376029327764E-2</v>
      </c>
      <c r="L113" s="3"/>
      <c r="M113" s="3">
        <v>23</v>
      </c>
      <c r="N113" s="1">
        <f t="shared" si="2"/>
        <v>0.17671458676442586</v>
      </c>
      <c r="O113" s="51">
        <f t="shared" si="3"/>
        <v>39.999999999999993</v>
      </c>
    </row>
    <row r="114" spans="1:15" x14ac:dyDescent="0.3">
      <c r="A114" s="7" t="s">
        <v>18</v>
      </c>
      <c r="B114" s="3">
        <v>1.9634954084936204E-2</v>
      </c>
      <c r="C114" s="3">
        <v>10</v>
      </c>
      <c r="D114" s="3"/>
      <c r="E114" s="3"/>
      <c r="F114" s="3"/>
      <c r="G114" s="3"/>
      <c r="H114" s="3"/>
      <c r="I114" s="3">
        <v>10</v>
      </c>
      <c r="J114">
        <v>0.30000000000000004</v>
      </c>
      <c r="K114" s="3">
        <v>1.9634954084936204E-2</v>
      </c>
      <c r="L114" s="3"/>
      <c r="M114" s="3">
        <v>23</v>
      </c>
      <c r="N114" s="1">
        <f t="shared" si="2"/>
        <v>6.5449846949787338E-2</v>
      </c>
      <c r="O114" s="51">
        <f t="shared" si="3"/>
        <v>33.333333333333329</v>
      </c>
    </row>
    <row r="115" spans="1:15" x14ac:dyDescent="0.3">
      <c r="A115" s="7" t="s">
        <v>16</v>
      </c>
      <c r="B115" s="3">
        <v>7.4612825522757581E-2</v>
      </c>
      <c r="C115" s="3">
        <v>7</v>
      </c>
      <c r="D115" s="3"/>
      <c r="E115" s="3"/>
      <c r="F115" s="3"/>
      <c r="G115" s="3"/>
      <c r="H115" s="3"/>
      <c r="I115" s="3">
        <v>7</v>
      </c>
      <c r="J115">
        <v>0.30000000000000004</v>
      </c>
      <c r="K115" s="3">
        <v>7.4612825522757581E-2</v>
      </c>
      <c r="L115" s="3"/>
      <c r="M115" s="3">
        <v>23</v>
      </c>
      <c r="N115" s="1">
        <f t="shared" si="2"/>
        <v>0.24870941840919189</v>
      </c>
      <c r="O115" s="51">
        <f t="shared" si="3"/>
        <v>23.333333333333329</v>
      </c>
    </row>
    <row r="116" spans="1:15" x14ac:dyDescent="0.3">
      <c r="A116" s="7" t="s">
        <v>14</v>
      </c>
      <c r="B116" s="3">
        <v>5.8904862254808626E-3</v>
      </c>
      <c r="C116" s="3">
        <v>3</v>
      </c>
      <c r="D116" s="3"/>
      <c r="E116" s="3"/>
      <c r="F116" s="3"/>
      <c r="G116" s="3"/>
      <c r="H116" s="3"/>
      <c r="I116" s="3">
        <v>3</v>
      </c>
      <c r="J116">
        <v>0.30000000000000004</v>
      </c>
      <c r="K116" s="3">
        <v>5.8904862254808626E-3</v>
      </c>
      <c r="L116" s="3"/>
      <c r="M116" s="3">
        <v>23</v>
      </c>
      <c r="N116" s="1">
        <f t="shared" si="2"/>
        <v>1.9634954084936207E-2</v>
      </c>
      <c r="O116" s="51">
        <f t="shared" si="3"/>
        <v>9.9999999999999982</v>
      </c>
    </row>
    <row r="117" spans="1:15" x14ac:dyDescent="0.3">
      <c r="A117" s="7" t="s">
        <v>12</v>
      </c>
      <c r="B117" s="3">
        <v>0.12566370614359174</v>
      </c>
      <c r="C117" s="3">
        <v>10</v>
      </c>
      <c r="D117" s="3"/>
      <c r="E117" s="3"/>
      <c r="F117" s="3"/>
      <c r="G117" s="3"/>
      <c r="H117" s="3"/>
      <c r="I117" s="3">
        <v>10</v>
      </c>
      <c r="J117">
        <v>0.30000000000000004</v>
      </c>
      <c r="K117" s="3">
        <v>0.12566370614359174</v>
      </c>
      <c r="L117" s="3"/>
      <c r="M117" s="3">
        <v>23</v>
      </c>
      <c r="N117" s="1">
        <f t="shared" si="2"/>
        <v>0.41887902047863906</v>
      </c>
      <c r="O117" s="51">
        <f t="shared" si="3"/>
        <v>33.333333333333329</v>
      </c>
    </row>
    <row r="118" spans="1:15" x14ac:dyDescent="0.3">
      <c r="A118" s="6">
        <v>24</v>
      </c>
      <c r="B118" s="3">
        <v>0.78539816339744828</v>
      </c>
      <c r="C118" s="3">
        <v>88</v>
      </c>
      <c r="D118" s="3"/>
      <c r="E118" s="3"/>
      <c r="F118" s="3"/>
      <c r="G118" s="3"/>
      <c r="H118" s="3"/>
      <c r="I118" s="8">
        <v>88</v>
      </c>
      <c r="K118" s="8">
        <v>0.78539816339744828</v>
      </c>
      <c r="L118" s="25"/>
      <c r="N118" s="1"/>
      <c r="O118" s="51"/>
    </row>
    <row r="119" spans="1:15" x14ac:dyDescent="0.3">
      <c r="A119" s="7" t="s">
        <v>15</v>
      </c>
      <c r="B119" s="3">
        <v>1.1780972450961723E-2</v>
      </c>
      <c r="C119" s="3">
        <v>6</v>
      </c>
      <c r="D119" s="3"/>
      <c r="E119" s="3"/>
      <c r="F119" s="3"/>
      <c r="G119" s="3"/>
      <c r="H119" s="3"/>
      <c r="I119" s="3">
        <v>6</v>
      </c>
      <c r="J119">
        <v>0.2</v>
      </c>
      <c r="K119" s="3">
        <v>1.1780972450961723E-2</v>
      </c>
      <c r="L119" s="3"/>
      <c r="M119" s="3">
        <v>24</v>
      </c>
      <c r="N119" s="1">
        <f t="shared" si="2"/>
        <v>5.8904862254808614E-2</v>
      </c>
      <c r="O119" s="51">
        <f t="shared" si="3"/>
        <v>30</v>
      </c>
    </row>
    <row r="120" spans="1:15" x14ac:dyDescent="0.3">
      <c r="A120" s="7" t="s">
        <v>21</v>
      </c>
      <c r="B120" s="3">
        <v>7.8539816339744835E-3</v>
      </c>
      <c r="C120" s="3">
        <v>4</v>
      </c>
      <c r="D120" s="3"/>
      <c r="E120" s="3"/>
      <c r="F120" s="3"/>
      <c r="G120" s="3"/>
      <c r="H120" s="3"/>
      <c r="I120" s="3">
        <v>4</v>
      </c>
      <c r="J120">
        <v>0.2</v>
      </c>
      <c r="K120" s="3">
        <v>7.8539816339744835E-3</v>
      </c>
      <c r="L120" s="3"/>
      <c r="M120" s="3">
        <v>24</v>
      </c>
      <c r="N120" s="1">
        <f t="shared" si="2"/>
        <v>3.9269908169872414E-2</v>
      </c>
      <c r="O120" s="51">
        <f t="shared" si="3"/>
        <v>20</v>
      </c>
    </row>
    <row r="121" spans="1:15" x14ac:dyDescent="0.3">
      <c r="A121" s="7" t="s">
        <v>18</v>
      </c>
      <c r="B121" s="3">
        <v>0.12173671532660452</v>
      </c>
      <c r="C121" s="3">
        <v>36</v>
      </c>
      <c r="D121" s="3"/>
      <c r="E121" s="3"/>
      <c r="F121" s="3"/>
      <c r="G121" s="3"/>
      <c r="H121" s="3"/>
      <c r="I121" s="3">
        <v>36</v>
      </c>
      <c r="J121">
        <v>0.2</v>
      </c>
      <c r="K121" s="3">
        <v>0.12173671532660452</v>
      </c>
      <c r="L121" s="3"/>
      <c r="M121" s="3">
        <v>24</v>
      </c>
      <c r="N121" s="1">
        <f t="shared" si="2"/>
        <v>0.60868357663302253</v>
      </c>
      <c r="O121" s="51">
        <f t="shared" si="3"/>
        <v>180</v>
      </c>
    </row>
    <row r="122" spans="1:15" x14ac:dyDescent="0.3">
      <c r="A122" s="7" t="s">
        <v>16</v>
      </c>
      <c r="B122" s="3">
        <v>0.10602875205865551</v>
      </c>
      <c r="C122" s="3">
        <v>5</v>
      </c>
      <c r="D122" s="3"/>
      <c r="E122" s="3"/>
      <c r="F122" s="3"/>
      <c r="G122" s="3"/>
      <c r="H122" s="3"/>
      <c r="I122" s="3">
        <v>5</v>
      </c>
      <c r="J122">
        <v>0.2</v>
      </c>
      <c r="K122" s="3">
        <v>0.10602875205865551</v>
      </c>
      <c r="L122" s="3"/>
      <c r="M122" s="3">
        <v>24</v>
      </c>
      <c r="N122" s="1">
        <f t="shared" si="2"/>
        <v>0.53014376029327759</v>
      </c>
      <c r="O122" s="51">
        <f t="shared" si="3"/>
        <v>25</v>
      </c>
    </row>
    <row r="123" spans="1:15" x14ac:dyDescent="0.3">
      <c r="A123" s="7" t="s">
        <v>14</v>
      </c>
      <c r="B123" s="3">
        <v>1.1780972450961723E-2</v>
      </c>
      <c r="C123" s="3">
        <v>6</v>
      </c>
      <c r="D123" s="3"/>
      <c r="E123" s="3"/>
      <c r="F123" s="3"/>
      <c r="G123" s="3"/>
      <c r="H123" s="3"/>
      <c r="I123" s="3">
        <v>6</v>
      </c>
      <c r="J123">
        <v>0.2</v>
      </c>
      <c r="K123" s="3">
        <v>1.1780972450961723E-2</v>
      </c>
      <c r="L123" s="3"/>
      <c r="M123" s="3">
        <v>24</v>
      </c>
      <c r="N123" s="1">
        <f t="shared" si="2"/>
        <v>5.8904862254808614E-2</v>
      </c>
      <c r="O123" s="51">
        <f t="shared" si="3"/>
        <v>30</v>
      </c>
    </row>
    <row r="124" spans="1:15" x14ac:dyDescent="0.3">
      <c r="A124" s="7" t="s">
        <v>12</v>
      </c>
      <c r="B124" s="3">
        <v>0.52621676947629026</v>
      </c>
      <c r="C124" s="3">
        <v>31</v>
      </c>
      <c r="D124" s="3"/>
      <c r="E124" s="3"/>
      <c r="F124" s="3"/>
      <c r="G124" s="3"/>
      <c r="H124" s="3"/>
      <c r="I124" s="3">
        <v>31</v>
      </c>
      <c r="J124">
        <v>0.2</v>
      </c>
      <c r="K124" s="3">
        <v>0.52621676947629026</v>
      </c>
      <c r="L124" s="3"/>
      <c r="M124" s="3">
        <v>24</v>
      </c>
      <c r="N124" s="1">
        <f t="shared" si="2"/>
        <v>2.6310838473814511</v>
      </c>
      <c r="O124" s="51">
        <f t="shared" si="3"/>
        <v>155</v>
      </c>
    </row>
    <row r="125" spans="1:15" x14ac:dyDescent="0.3">
      <c r="A125" s="6">
        <v>26</v>
      </c>
      <c r="B125" s="3">
        <v>1.0445795573186061</v>
      </c>
      <c r="C125" s="3">
        <v>128</v>
      </c>
      <c r="D125" s="3"/>
      <c r="E125" s="3"/>
      <c r="F125" s="3"/>
      <c r="G125" s="3"/>
      <c r="H125" s="3"/>
      <c r="I125" s="8">
        <v>128</v>
      </c>
      <c r="K125" s="8">
        <v>1.0445795573186061</v>
      </c>
      <c r="L125" s="25"/>
      <c r="N125" s="1"/>
      <c r="O125" s="51"/>
    </row>
    <row r="126" spans="1:15" x14ac:dyDescent="0.3">
      <c r="A126" s="7" t="s">
        <v>15</v>
      </c>
      <c r="B126" s="3">
        <v>1.9634954084936204E-2</v>
      </c>
      <c r="C126" s="3">
        <v>10</v>
      </c>
      <c r="D126" s="3"/>
      <c r="E126" s="3"/>
      <c r="F126" s="3"/>
      <c r="G126" s="3"/>
      <c r="H126" s="3"/>
      <c r="I126" s="3">
        <v>10</v>
      </c>
      <c r="J126">
        <v>0.30000000000000004</v>
      </c>
      <c r="K126" s="3">
        <v>1.9634954084936204E-2</v>
      </c>
      <c r="L126" s="3"/>
      <c r="M126" s="3">
        <v>26</v>
      </c>
      <c r="N126" s="1">
        <f t="shared" si="2"/>
        <v>6.5449846949787338E-2</v>
      </c>
      <c r="O126" s="51">
        <f t="shared" si="3"/>
        <v>33.333333333333329</v>
      </c>
    </row>
    <row r="127" spans="1:15" x14ac:dyDescent="0.3">
      <c r="A127" s="7" t="s">
        <v>21</v>
      </c>
      <c r="B127" s="3">
        <v>1.1780972450961723E-2</v>
      </c>
      <c r="C127" s="3">
        <v>6</v>
      </c>
      <c r="D127" s="3"/>
      <c r="E127" s="3"/>
      <c r="F127" s="3"/>
      <c r="G127" s="3"/>
      <c r="H127" s="3"/>
      <c r="I127" s="3">
        <v>6</v>
      </c>
      <c r="J127">
        <v>0.30000000000000004</v>
      </c>
      <c r="K127" s="3">
        <v>1.1780972450961723E-2</v>
      </c>
      <c r="L127" s="3"/>
      <c r="M127" s="3">
        <v>26</v>
      </c>
      <c r="N127" s="1">
        <f t="shared" si="2"/>
        <v>3.9269908169872407E-2</v>
      </c>
      <c r="O127" s="51">
        <f t="shared" si="3"/>
        <v>19.999999999999996</v>
      </c>
    </row>
    <row r="128" spans="1:15" x14ac:dyDescent="0.3">
      <c r="A128" s="7" t="s">
        <v>18</v>
      </c>
      <c r="B128" s="3">
        <v>0.21598449493429819</v>
      </c>
      <c r="C128" s="3">
        <v>59</v>
      </c>
      <c r="D128" s="3"/>
      <c r="E128" s="3"/>
      <c r="F128" s="3"/>
      <c r="G128" s="3"/>
      <c r="H128" s="3"/>
      <c r="I128" s="3">
        <v>59</v>
      </c>
      <c r="J128">
        <v>0.30000000000000004</v>
      </c>
      <c r="K128" s="3">
        <v>0.21598449493429819</v>
      </c>
      <c r="L128" s="3"/>
      <c r="M128" s="3">
        <v>26</v>
      </c>
      <c r="N128" s="1">
        <f t="shared" si="2"/>
        <v>0.71994831644766055</v>
      </c>
      <c r="O128" s="51">
        <f t="shared" si="3"/>
        <v>196.66666666666663</v>
      </c>
    </row>
    <row r="129" spans="1:15" x14ac:dyDescent="0.3">
      <c r="A129" s="7" t="s">
        <v>16</v>
      </c>
      <c r="B129" s="3">
        <v>7.8539816339744828E-2</v>
      </c>
      <c r="C129" s="3">
        <v>5</v>
      </c>
      <c r="D129" s="3"/>
      <c r="E129" s="3"/>
      <c r="F129" s="3"/>
      <c r="G129" s="3"/>
      <c r="H129" s="3"/>
      <c r="I129" s="3">
        <v>5</v>
      </c>
      <c r="J129">
        <v>0.30000000000000004</v>
      </c>
      <c r="K129" s="3">
        <v>7.8539816339744828E-2</v>
      </c>
      <c r="L129" s="3"/>
      <c r="M129" s="3">
        <v>26</v>
      </c>
      <c r="N129" s="1">
        <f t="shared" si="2"/>
        <v>0.26179938779914941</v>
      </c>
      <c r="O129" s="51">
        <f t="shared" si="3"/>
        <v>16.666666666666664</v>
      </c>
    </row>
    <row r="130" spans="1:15" x14ac:dyDescent="0.3">
      <c r="A130" s="7" t="s">
        <v>14</v>
      </c>
      <c r="B130" s="3">
        <v>1.1780972450961723E-2</v>
      </c>
      <c r="C130" s="3">
        <v>6</v>
      </c>
      <c r="D130" s="3"/>
      <c r="E130" s="3"/>
      <c r="F130" s="3"/>
      <c r="G130" s="3"/>
      <c r="H130" s="3"/>
      <c r="I130" s="3">
        <v>6</v>
      </c>
      <c r="J130">
        <v>0.30000000000000004</v>
      </c>
      <c r="K130" s="3">
        <v>1.1780972450961723E-2</v>
      </c>
      <c r="L130" s="3"/>
      <c r="M130" s="3">
        <v>26</v>
      </c>
      <c r="N130" s="1">
        <f t="shared" si="2"/>
        <v>3.9269908169872407E-2</v>
      </c>
      <c r="O130" s="51">
        <f t="shared" si="3"/>
        <v>19.999999999999996</v>
      </c>
    </row>
    <row r="131" spans="1:15" x14ac:dyDescent="0.3">
      <c r="A131" s="7" t="s">
        <v>12</v>
      </c>
      <c r="B131" s="3">
        <v>0.70685834705770334</v>
      </c>
      <c r="C131" s="3">
        <v>42</v>
      </c>
      <c r="D131" s="3"/>
      <c r="E131" s="3"/>
      <c r="F131" s="3"/>
      <c r="G131" s="3"/>
      <c r="H131" s="3"/>
      <c r="I131" s="3">
        <v>42</v>
      </c>
      <c r="J131">
        <v>0.30000000000000004</v>
      </c>
      <c r="K131" s="3">
        <v>0.70685834705770334</v>
      </c>
      <c r="L131" s="3"/>
      <c r="M131" s="3">
        <v>26</v>
      </c>
      <c r="N131" s="1">
        <f t="shared" si="2"/>
        <v>2.3561944901923439</v>
      </c>
      <c r="O131" s="51">
        <f t="shared" si="3"/>
        <v>139.99999999999997</v>
      </c>
    </row>
    <row r="132" spans="1:15" x14ac:dyDescent="0.3">
      <c r="A132" s="6">
        <v>27</v>
      </c>
      <c r="B132" s="3">
        <v>0.41037054037516674</v>
      </c>
      <c r="C132" s="3">
        <v>39</v>
      </c>
      <c r="D132" s="3"/>
      <c r="E132" s="3"/>
      <c r="F132" s="3"/>
      <c r="G132" s="3"/>
      <c r="H132" s="3"/>
      <c r="I132" s="8">
        <v>39</v>
      </c>
      <c r="K132" s="8">
        <v>0.41037054037516674</v>
      </c>
      <c r="L132" s="25"/>
      <c r="N132" s="1"/>
      <c r="O132" s="51"/>
    </row>
    <row r="133" spans="1:15" x14ac:dyDescent="0.3">
      <c r="A133" s="7" t="s">
        <v>15</v>
      </c>
      <c r="B133" s="3">
        <v>3.9269908169872417E-3</v>
      </c>
      <c r="C133" s="3">
        <v>2</v>
      </c>
      <c r="D133" s="3"/>
      <c r="E133" s="3"/>
      <c r="F133" s="3"/>
      <c r="G133" s="3"/>
      <c r="H133" s="3"/>
      <c r="I133" s="3">
        <v>2</v>
      </c>
      <c r="J133">
        <v>0.1</v>
      </c>
      <c r="K133" s="3">
        <v>3.9269908169872417E-3</v>
      </c>
      <c r="L133" s="3"/>
      <c r="M133" s="3">
        <v>27</v>
      </c>
      <c r="N133" s="1">
        <f t="shared" si="2"/>
        <v>3.9269908169872414E-2</v>
      </c>
      <c r="O133" s="51">
        <f t="shared" si="3"/>
        <v>20</v>
      </c>
    </row>
    <row r="134" spans="1:15" x14ac:dyDescent="0.3">
      <c r="A134" s="7" t="s">
        <v>18</v>
      </c>
      <c r="B134" s="3">
        <v>7.2649330114263985E-2</v>
      </c>
      <c r="C134" s="3">
        <v>13</v>
      </c>
      <c r="D134" s="3"/>
      <c r="E134" s="3"/>
      <c r="F134" s="3"/>
      <c r="G134" s="3"/>
      <c r="H134" s="3"/>
      <c r="I134" s="3">
        <v>13</v>
      </c>
      <c r="J134">
        <v>0.1</v>
      </c>
      <c r="K134" s="3">
        <v>7.2649330114263985E-2</v>
      </c>
      <c r="L134" s="3"/>
      <c r="M134" s="3">
        <v>27</v>
      </c>
      <c r="N134" s="1">
        <f t="shared" ref="N134:N197" si="4">K134/J134</f>
        <v>0.72649330114263977</v>
      </c>
      <c r="O134" s="51">
        <f t="shared" ref="O134:O197" si="5">I134/J134</f>
        <v>130</v>
      </c>
    </row>
    <row r="135" spans="1:15" x14ac:dyDescent="0.3">
      <c r="A135" s="7" t="s">
        <v>16</v>
      </c>
      <c r="B135" s="3">
        <v>8.6393797973719308E-2</v>
      </c>
      <c r="C135" s="3">
        <v>6</v>
      </c>
      <c r="D135" s="3"/>
      <c r="E135" s="3"/>
      <c r="F135" s="3"/>
      <c r="G135" s="3"/>
      <c r="H135" s="3"/>
      <c r="I135" s="3">
        <v>6</v>
      </c>
      <c r="J135">
        <v>0.1</v>
      </c>
      <c r="K135" s="3">
        <v>8.6393797973719308E-2</v>
      </c>
      <c r="L135" s="3"/>
      <c r="M135" s="3">
        <v>27</v>
      </c>
      <c r="N135" s="1">
        <f t="shared" si="4"/>
        <v>0.863937979737193</v>
      </c>
      <c r="O135" s="51">
        <f t="shared" si="5"/>
        <v>60</v>
      </c>
    </row>
    <row r="136" spans="1:15" x14ac:dyDescent="0.3">
      <c r="A136" s="7" t="s">
        <v>12</v>
      </c>
      <c r="B136" s="3">
        <v>0.2474004214701962</v>
      </c>
      <c r="C136" s="3">
        <v>18</v>
      </c>
      <c r="D136" s="3"/>
      <c r="E136" s="3"/>
      <c r="F136" s="3"/>
      <c r="G136" s="3"/>
      <c r="H136" s="3"/>
      <c r="I136" s="3">
        <v>18</v>
      </c>
      <c r="J136">
        <v>0.1</v>
      </c>
      <c r="K136" s="3">
        <v>0.2474004214701962</v>
      </c>
      <c r="L136" s="3"/>
      <c r="M136" s="3">
        <v>27</v>
      </c>
      <c r="N136" s="1">
        <f t="shared" si="4"/>
        <v>2.4740042147019619</v>
      </c>
      <c r="O136" s="51">
        <f t="shared" si="5"/>
        <v>180</v>
      </c>
    </row>
    <row r="137" spans="1:15" x14ac:dyDescent="0.3">
      <c r="A137" s="6">
        <v>28</v>
      </c>
      <c r="B137" s="3">
        <v>1.5865042900628448</v>
      </c>
      <c r="C137" s="3">
        <v>207</v>
      </c>
      <c r="D137" s="3"/>
      <c r="E137" s="3"/>
      <c r="F137" s="3"/>
      <c r="G137" s="3"/>
      <c r="H137" s="3"/>
      <c r="I137" s="8">
        <v>207</v>
      </c>
      <c r="K137" s="8">
        <v>1.5865042900628448</v>
      </c>
      <c r="L137" s="25"/>
      <c r="N137" s="1"/>
      <c r="O137" s="51"/>
    </row>
    <row r="138" spans="1:15" x14ac:dyDescent="0.3">
      <c r="A138" s="7" t="s">
        <v>15</v>
      </c>
      <c r="B138" s="3">
        <v>3.337942194439155E-2</v>
      </c>
      <c r="C138" s="3">
        <v>17</v>
      </c>
      <c r="D138" s="3"/>
      <c r="E138" s="3"/>
      <c r="F138" s="3"/>
      <c r="G138" s="3"/>
      <c r="H138" s="3"/>
      <c r="I138" s="3">
        <v>17</v>
      </c>
      <c r="J138">
        <v>0.5</v>
      </c>
      <c r="K138" s="3">
        <v>3.337942194439155E-2</v>
      </c>
      <c r="L138" s="3"/>
      <c r="M138" s="3">
        <v>28</v>
      </c>
      <c r="N138" s="1">
        <f t="shared" si="4"/>
        <v>6.6758843888783101E-2</v>
      </c>
      <c r="O138" s="51">
        <f t="shared" si="5"/>
        <v>34</v>
      </c>
    </row>
    <row r="139" spans="1:15" x14ac:dyDescent="0.3">
      <c r="A139" s="7" t="s">
        <v>21</v>
      </c>
      <c r="B139" s="3">
        <v>1.5707963267948963E-2</v>
      </c>
      <c r="C139" s="3">
        <v>8</v>
      </c>
      <c r="D139" s="3"/>
      <c r="E139" s="3"/>
      <c r="F139" s="3"/>
      <c r="G139" s="3"/>
      <c r="H139" s="3"/>
      <c r="I139" s="3">
        <v>8</v>
      </c>
      <c r="J139">
        <v>0.5</v>
      </c>
      <c r="K139" s="3">
        <v>1.5707963267948963E-2</v>
      </c>
      <c r="L139" s="3"/>
      <c r="M139" s="3">
        <v>28</v>
      </c>
      <c r="N139" s="1">
        <f t="shared" si="4"/>
        <v>3.1415926535897927E-2</v>
      </c>
      <c r="O139" s="51">
        <f t="shared" si="5"/>
        <v>16</v>
      </c>
    </row>
    <row r="140" spans="1:15" x14ac:dyDescent="0.3">
      <c r="A140" s="7" t="s">
        <v>18</v>
      </c>
      <c r="B140" s="3">
        <v>0.3809181092477622</v>
      </c>
      <c r="C140" s="3">
        <v>98</v>
      </c>
      <c r="D140" s="3"/>
      <c r="E140" s="3"/>
      <c r="F140" s="3"/>
      <c r="G140" s="3"/>
      <c r="H140" s="3"/>
      <c r="I140" s="3">
        <v>98</v>
      </c>
      <c r="J140">
        <v>0.5</v>
      </c>
      <c r="K140" s="3">
        <v>0.3809181092477622</v>
      </c>
      <c r="L140" s="3"/>
      <c r="M140" s="3">
        <v>28</v>
      </c>
      <c r="N140" s="1">
        <f t="shared" si="4"/>
        <v>0.76183621849552441</v>
      </c>
      <c r="O140" s="51">
        <f t="shared" si="5"/>
        <v>196</v>
      </c>
    </row>
    <row r="141" spans="1:15" x14ac:dyDescent="0.3">
      <c r="A141" s="7" t="s">
        <v>16</v>
      </c>
      <c r="B141" s="3">
        <v>5.1050880620834141E-2</v>
      </c>
      <c r="C141" s="3">
        <v>4</v>
      </c>
      <c r="D141" s="3"/>
      <c r="E141" s="3"/>
      <c r="F141" s="3"/>
      <c r="G141" s="3"/>
      <c r="H141" s="3"/>
      <c r="I141" s="3">
        <v>4</v>
      </c>
      <c r="J141">
        <v>0.5</v>
      </c>
      <c r="K141" s="3">
        <v>5.1050880620834141E-2</v>
      </c>
      <c r="L141" s="3"/>
      <c r="M141" s="3">
        <v>28</v>
      </c>
      <c r="N141" s="1">
        <f t="shared" si="4"/>
        <v>0.10210176124166828</v>
      </c>
      <c r="O141" s="51">
        <f t="shared" si="5"/>
        <v>8</v>
      </c>
    </row>
    <row r="142" spans="1:15" x14ac:dyDescent="0.3">
      <c r="A142" s="7" t="s">
        <v>14</v>
      </c>
      <c r="B142" s="3">
        <v>1.5707963267948963E-2</v>
      </c>
      <c r="C142" s="3">
        <v>8</v>
      </c>
      <c r="D142" s="3"/>
      <c r="E142" s="3"/>
      <c r="F142" s="3"/>
      <c r="G142" s="3"/>
      <c r="H142" s="3"/>
      <c r="I142" s="3">
        <v>8</v>
      </c>
      <c r="J142">
        <v>0.5</v>
      </c>
      <c r="K142" s="3">
        <v>1.5707963267948963E-2</v>
      </c>
      <c r="L142" s="3"/>
      <c r="M142" s="3">
        <v>28</v>
      </c>
      <c r="N142" s="1">
        <f t="shared" si="4"/>
        <v>3.1415926535897927E-2</v>
      </c>
      <c r="O142" s="51">
        <f t="shared" si="5"/>
        <v>16</v>
      </c>
    </row>
    <row r="143" spans="1:15" x14ac:dyDescent="0.3">
      <c r="A143" s="7" t="s">
        <v>12</v>
      </c>
      <c r="B143" s="3">
        <v>1.089739951713959</v>
      </c>
      <c r="C143" s="3">
        <v>72</v>
      </c>
      <c r="D143" s="3"/>
      <c r="E143" s="3"/>
      <c r="F143" s="3"/>
      <c r="G143" s="3"/>
      <c r="H143" s="3"/>
      <c r="I143" s="3">
        <v>72</v>
      </c>
      <c r="J143">
        <v>0.5</v>
      </c>
      <c r="K143" s="3">
        <v>1.089739951713959</v>
      </c>
      <c r="L143" s="3"/>
      <c r="M143" s="3">
        <v>28</v>
      </c>
      <c r="N143" s="1">
        <f t="shared" si="4"/>
        <v>2.179479903427918</v>
      </c>
      <c r="O143" s="51">
        <f t="shared" si="5"/>
        <v>144</v>
      </c>
    </row>
    <row r="144" spans="1:15" x14ac:dyDescent="0.3">
      <c r="A144" s="6">
        <v>29</v>
      </c>
      <c r="B144" s="3">
        <v>3.2044245066615895</v>
      </c>
      <c r="C144" s="3">
        <v>317</v>
      </c>
      <c r="D144" s="3"/>
      <c r="E144" s="3"/>
      <c r="F144" s="3"/>
      <c r="G144" s="3"/>
      <c r="H144" s="3"/>
      <c r="I144" s="8">
        <v>317</v>
      </c>
      <c r="K144" s="8">
        <v>3.2044245066615895</v>
      </c>
      <c r="L144" s="25"/>
      <c r="N144" s="1"/>
      <c r="O144" s="51"/>
    </row>
    <row r="145" spans="1:15" x14ac:dyDescent="0.3">
      <c r="A145" s="7" t="s">
        <v>15</v>
      </c>
      <c r="B145" s="3">
        <v>0.14333516482003436</v>
      </c>
      <c r="C145" s="3">
        <v>33</v>
      </c>
      <c r="D145" s="3"/>
      <c r="E145" s="3"/>
      <c r="F145" s="3"/>
      <c r="G145" s="3"/>
      <c r="H145" s="3"/>
      <c r="I145" s="3">
        <v>33</v>
      </c>
      <c r="J145">
        <v>0.70000000000000007</v>
      </c>
      <c r="K145" s="3">
        <v>0.14333516482003436</v>
      </c>
      <c r="L145" s="3"/>
      <c r="M145" s="3">
        <v>29</v>
      </c>
      <c r="N145" s="1">
        <f t="shared" si="4"/>
        <v>0.20476452117147764</v>
      </c>
      <c r="O145" s="51">
        <f t="shared" si="5"/>
        <v>47.142857142857139</v>
      </c>
    </row>
    <row r="146" spans="1:15" x14ac:dyDescent="0.3">
      <c r="A146" s="7" t="s">
        <v>21</v>
      </c>
      <c r="B146" s="3">
        <v>1.9634954084936209E-3</v>
      </c>
      <c r="C146" s="3">
        <v>1</v>
      </c>
      <c r="D146" s="3"/>
      <c r="E146" s="3"/>
      <c r="F146" s="3"/>
      <c r="G146" s="3"/>
      <c r="H146" s="3"/>
      <c r="I146" s="3">
        <v>1</v>
      </c>
      <c r="J146">
        <v>0.70000000000000007</v>
      </c>
      <c r="K146" s="3">
        <v>1.9634954084936209E-3</v>
      </c>
      <c r="L146" s="3"/>
      <c r="M146" s="3">
        <v>29</v>
      </c>
      <c r="N146" s="1">
        <f t="shared" si="4"/>
        <v>2.8049934407051724E-3</v>
      </c>
      <c r="O146" s="51">
        <f t="shared" si="5"/>
        <v>1.4285714285714284</v>
      </c>
    </row>
    <row r="147" spans="1:15" x14ac:dyDescent="0.3">
      <c r="A147" s="7" t="s">
        <v>18</v>
      </c>
      <c r="B147" s="3">
        <v>1.3921182446219775</v>
      </c>
      <c r="C147" s="3">
        <v>159</v>
      </c>
      <c r="D147" s="3"/>
      <c r="E147" s="3"/>
      <c r="F147" s="3"/>
      <c r="G147" s="3"/>
      <c r="H147" s="3"/>
      <c r="I147" s="3">
        <v>159</v>
      </c>
      <c r="J147">
        <v>0.70000000000000007</v>
      </c>
      <c r="K147" s="3">
        <v>1.3921182446219775</v>
      </c>
      <c r="L147" s="3"/>
      <c r="M147" s="3">
        <v>29</v>
      </c>
      <c r="N147" s="1">
        <f t="shared" si="4"/>
        <v>1.9887403494599678</v>
      </c>
      <c r="O147" s="51">
        <f t="shared" si="5"/>
        <v>227.14285714285711</v>
      </c>
    </row>
    <row r="148" spans="1:15" x14ac:dyDescent="0.3">
      <c r="A148" s="7" t="s">
        <v>16</v>
      </c>
      <c r="B148" s="3">
        <v>0.37110063220529443</v>
      </c>
      <c r="C148" s="3">
        <v>26</v>
      </c>
      <c r="D148" s="3"/>
      <c r="E148" s="3"/>
      <c r="F148" s="3"/>
      <c r="G148" s="3"/>
      <c r="H148" s="3"/>
      <c r="I148" s="3">
        <v>26</v>
      </c>
      <c r="J148">
        <v>0.70000000000000007</v>
      </c>
      <c r="K148" s="3">
        <v>0.37110063220529443</v>
      </c>
      <c r="L148" s="3"/>
      <c r="M148" s="3">
        <v>29</v>
      </c>
      <c r="N148" s="1">
        <f t="shared" si="4"/>
        <v>0.5301437602932777</v>
      </c>
      <c r="O148" s="51">
        <f t="shared" si="5"/>
        <v>37.142857142857139</v>
      </c>
    </row>
    <row r="149" spans="1:15" x14ac:dyDescent="0.3">
      <c r="A149" s="7" t="s">
        <v>14</v>
      </c>
      <c r="B149" s="3">
        <v>0.15904312808798329</v>
      </c>
      <c r="C149" s="3">
        <v>26</v>
      </c>
      <c r="D149" s="3"/>
      <c r="E149" s="3"/>
      <c r="F149" s="3"/>
      <c r="G149" s="3"/>
      <c r="H149" s="3"/>
      <c r="I149" s="3">
        <v>26</v>
      </c>
      <c r="J149">
        <v>0.70000000000000007</v>
      </c>
      <c r="K149" s="3">
        <v>0.15904312808798329</v>
      </c>
      <c r="L149" s="3"/>
      <c r="M149" s="3">
        <v>29</v>
      </c>
      <c r="N149" s="1">
        <f t="shared" si="4"/>
        <v>0.22720446869711897</v>
      </c>
      <c r="O149" s="51">
        <f t="shared" si="5"/>
        <v>37.142857142857139</v>
      </c>
    </row>
    <row r="150" spans="1:15" x14ac:dyDescent="0.3">
      <c r="A150" s="7" t="s">
        <v>12</v>
      </c>
      <c r="B150" s="3">
        <v>1.1368638415178061</v>
      </c>
      <c r="C150" s="3">
        <v>72</v>
      </c>
      <c r="D150" s="3"/>
      <c r="E150" s="3"/>
      <c r="F150" s="3"/>
      <c r="G150" s="3"/>
      <c r="H150" s="3"/>
      <c r="I150" s="3">
        <v>72</v>
      </c>
      <c r="J150">
        <v>0.70000000000000007</v>
      </c>
      <c r="K150" s="3">
        <v>1.1368638415178061</v>
      </c>
      <c r="L150" s="3"/>
      <c r="M150" s="3">
        <v>29</v>
      </c>
      <c r="N150" s="1">
        <f t="shared" si="4"/>
        <v>1.6240912021682943</v>
      </c>
      <c r="O150" s="51">
        <f t="shared" si="5"/>
        <v>102.85714285714285</v>
      </c>
    </row>
    <row r="151" spans="1:15" x14ac:dyDescent="0.3">
      <c r="A151" s="6">
        <v>30</v>
      </c>
      <c r="B151" s="3">
        <v>0.79914263125690377</v>
      </c>
      <c r="C151" s="3">
        <v>82</v>
      </c>
      <c r="D151" s="3"/>
      <c r="E151" s="3"/>
      <c r="F151" s="3"/>
      <c r="G151" s="3"/>
      <c r="H151" s="3"/>
      <c r="I151" s="8">
        <v>82</v>
      </c>
      <c r="K151" s="8">
        <v>0.79914263125690377</v>
      </c>
      <c r="L151" s="25"/>
      <c r="N151" s="1"/>
      <c r="O151" s="51"/>
    </row>
    <row r="152" spans="1:15" x14ac:dyDescent="0.3">
      <c r="A152" s="7" t="s">
        <v>15</v>
      </c>
      <c r="B152" s="3">
        <v>1.7671458676442584E-2</v>
      </c>
      <c r="C152" s="3">
        <v>9</v>
      </c>
      <c r="D152" s="3"/>
      <c r="E152" s="3"/>
      <c r="F152" s="3"/>
      <c r="G152" s="3"/>
      <c r="H152" s="3"/>
      <c r="I152" s="3">
        <v>9</v>
      </c>
      <c r="J152">
        <v>0.2</v>
      </c>
      <c r="K152" s="3">
        <v>1.7671458676442584E-2</v>
      </c>
      <c r="L152" s="3"/>
      <c r="M152" s="3">
        <v>30</v>
      </c>
      <c r="N152" s="1">
        <f t="shared" si="4"/>
        <v>8.8357293382212918E-2</v>
      </c>
      <c r="O152" s="51">
        <f t="shared" si="5"/>
        <v>45</v>
      </c>
    </row>
    <row r="153" spans="1:15" x14ac:dyDescent="0.3">
      <c r="A153" s="7" t="s">
        <v>21</v>
      </c>
      <c r="B153" s="3">
        <v>1.9634954084936209E-3</v>
      </c>
      <c r="C153" s="3">
        <v>1</v>
      </c>
      <c r="D153" s="3"/>
      <c r="E153" s="3"/>
      <c r="F153" s="3"/>
      <c r="G153" s="3"/>
      <c r="H153" s="3"/>
      <c r="I153" s="3">
        <v>1</v>
      </c>
      <c r="J153">
        <v>0.2</v>
      </c>
      <c r="K153" s="3">
        <v>1.9634954084936209E-3</v>
      </c>
      <c r="L153" s="3"/>
      <c r="M153" s="3">
        <v>30</v>
      </c>
      <c r="N153" s="1">
        <f t="shared" si="4"/>
        <v>9.8174770424681035E-3</v>
      </c>
      <c r="O153" s="51">
        <f t="shared" si="5"/>
        <v>5</v>
      </c>
    </row>
    <row r="154" spans="1:15" x14ac:dyDescent="0.3">
      <c r="A154" s="7" t="s">
        <v>18</v>
      </c>
      <c r="B154" s="3">
        <v>0.34950218271186462</v>
      </c>
      <c r="C154" s="3">
        <v>35</v>
      </c>
      <c r="D154" s="3"/>
      <c r="E154" s="3"/>
      <c r="F154" s="3"/>
      <c r="G154" s="3"/>
      <c r="H154" s="3"/>
      <c r="I154" s="3">
        <v>35</v>
      </c>
      <c r="J154">
        <v>0.2</v>
      </c>
      <c r="K154" s="3">
        <v>0.34950218271186462</v>
      </c>
      <c r="L154" s="3"/>
      <c r="M154" s="3">
        <v>30</v>
      </c>
      <c r="N154" s="1">
        <f t="shared" si="4"/>
        <v>1.747510913559323</v>
      </c>
      <c r="O154" s="51">
        <f t="shared" si="5"/>
        <v>175</v>
      </c>
    </row>
    <row r="155" spans="1:15" x14ac:dyDescent="0.3">
      <c r="A155" s="7" t="s">
        <v>16</v>
      </c>
      <c r="B155" s="3">
        <v>0.2277654673852601</v>
      </c>
      <c r="C155" s="3">
        <v>18</v>
      </c>
      <c r="D155" s="3"/>
      <c r="E155" s="3"/>
      <c r="F155" s="3"/>
      <c r="G155" s="3"/>
      <c r="H155" s="3"/>
      <c r="I155" s="3">
        <v>18</v>
      </c>
      <c r="J155">
        <v>0.2</v>
      </c>
      <c r="K155" s="3">
        <v>0.2277654673852601</v>
      </c>
      <c r="L155" s="3"/>
      <c r="M155" s="3">
        <v>30</v>
      </c>
      <c r="N155" s="1">
        <f t="shared" si="4"/>
        <v>1.1388273369263004</v>
      </c>
      <c r="O155" s="51">
        <f t="shared" si="5"/>
        <v>90</v>
      </c>
    </row>
    <row r="156" spans="1:15" x14ac:dyDescent="0.3">
      <c r="A156" s="7" t="s">
        <v>14</v>
      </c>
      <c r="B156" s="3">
        <v>7.8539816339744835E-3</v>
      </c>
      <c r="C156" s="3">
        <v>4</v>
      </c>
      <c r="D156" s="3"/>
      <c r="E156" s="3"/>
      <c r="F156" s="3"/>
      <c r="G156" s="3"/>
      <c r="H156" s="3"/>
      <c r="I156" s="3">
        <v>4</v>
      </c>
      <c r="J156">
        <v>0.2</v>
      </c>
      <c r="K156" s="3">
        <v>7.8539816339744835E-3</v>
      </c>
      <c r="L156" s="3"/>
      <c r="M156" s="3">
        <v>30</v>
      </c>
      <c r="N156" s="1">
        <f t="shared" si="4"/>
        <v>3.9269908169872414E-2</v>
      </c>
      <c r="O156" s="51">
        <f t="shared" si="5"/>
        <v>20</v>
      </c>
    </row>
    <row r="157" spans="1:15" x14ac:dyDescent="0.3">
      <c r="A157" s="7" t="s">
        <v>12</v>
      </c>
      <c r="B157" s="3">
        <v>0.19438604544086843</v>
      </c>
      <c r="C157" s="3">
        <v>15</v>
      </c>
      <c r="D157" s="3"/>
      <c r="E157" s="3"/>
      <c r="F157" s="3"/>
      <c r="G157" s="3"/>
      <c r="H157" s="3"/>
      <c r="I157" s="3">
        <v>15</v>
      </c>
      <c r="J157">
        <v>0.2</v>
      </c>
      <c r="K157" s="3">
        <v>0.19438604544086843</v>
      </c>
      <c r="L157" s="3"/>
      <c r="M157" s="3">
        <v>30</v>
      </c>
      <c r="N157" s="1">
        <f t="shared" si="4"/>
        <v>0.97193022720434208</v>
      </c>
      <c r="O157" s="51">
        <f t="shared" si="5"/>
        <v>75</v>
      </c>
    </row>
    <row r="158" spans="1:15" x14ac:dyDescent="0.3">
      <c r="A158" s="6">
        <v>31</v>
      </c>
      <c r="B158" s="3">
        <v>1.6081027395562753</v>
      </c>
      <c r="C158" s="3">
        <v>165</v>
      </c>
      <c r="D158" s="3"/>
      <c r="E158" s="3"/>
      <c r="F158" s="3"/>
      <c r="G158" s="3"/>
      <c r="H158" s="3"/>
      <c r="I158" s="8">
        <v>165</v>
      </c>
      <c r="K158" s="8">
        <v>1.6081027395562753</v>
      </c>
      <c r="L158" s="25"/>
      <c r="N158" s="1"/>
      <c r="O158" s="51"/>
    </row>
    <row r="159" spans="1:15" x14ac:dyDescent="0.3">
      <c r="A159" s="7" t="s">
        <v>15</v>
      </c>
      <c r="B159" s="3">
        <v>8.0503311748238465E-2</v>
      </c>
      <c r="C159" s="3">
        <v>17</v>
      </c>
      <c r="D159" s="3"/>
      <c r="E159" s="3"/>
      <c r="F159" s="3"/>
      <c r="G159" s="3"/>
      <c r="H159" s="3"/>
      <c r="I159" s="3">
        <v>17</v>
      </c>
      <c r="J159">
        <v>0.4</v>
      </c>
      <c r="K159" s="3">
        <v>8.0503311748238465E-2</v>
      </c>
      <c r="L159" s="3"/>
      <c r="M159" s="3">
        <v>31</v>
      </c>
      <c r="N159" s="1">
        <f t="shared" si="4"/>
        <v>0.20125827937059615</v>
      </c>
      <c r="O159" s="51">
        <f t="shared" si="5"/>
        <v>42.5</v>
      </c>
    </row>
    <row r="160" spans="1:15" x14ac:dyDescent="0.3">
      <c r="A160" s="7" t="s">
        <v>21</v>
      </c>
      <c r="B160" s="3">
        <v>3.9269908169872417E-3</v>
      </c>
      <c r="C160" s="3">
        <v>2</v>
      </c>
      <c r="D160" s="3"/>
      <c r="E160" s="3"/>
      <c r="F160" s="3"/>
      <c r="G160" s="3"/>
      <c r="H160" s="3"/>
      <c r="I160" s="3">
        <v>2</v>
      </c>
      <c r="J160">
        <v>0.4</v>
      </c>
      <c r="K160" s="3">
        <v>3.9269908169872417E-3</v>
      </c>
      <c r="L160" s="3"/>
      <c r="M160" s="3">
        <v>31</v>
      </c>
      <c r="N160" s="1">
        <f t="shared" si="4"/>
        <v>9.8174770424681035E-3</v>
      </c>
      <c r="O160" s="51">
        <f t="shared" si="5"/>
        <v>5</v>
      </c>
    </row>
    <row r="161" spans="1:15" x14ac:dyDescent="0.3">
      <c r="A161" s="7" t="s">
        <v>18</v>
      </c>
      <c r="B161" s="3">
        <v>0.67544242052180536</v>
      </c>
      <c r="C161" s="3">
        <v>68</v>
      </c>
      <c r="D161" s="3"/>
      <c r="E161" s="3"/>
      <c r="F161" s="3"/>
      <c r="G161" s="3"/>
      <c r="H161" s="3"/>
      <c r="I161" s="3">
        <v>68</v>
      </c>
      <c r="J161">
        <v>0.4</v>
      </c>
      <c r="K161" s="3">
        <v>0.67544242052180536</v>
      </c>
      <c r="L161" s="3"/>
      <c r="M161" s="3">
        <v>31</v>
      </c>
      <c r="N161" s="1">
        <f t="shared" si="4"/>
        <v>1.6886060513045134</v>
      </c>
      <c r="O161" s="51">
        <f t="shared" si="5"/>
        <v>170</v>
      </c>
    </row>
    <row r="162" spans="1:15" x14ac:dyDescent="0.3">
      <c r="A162" s="7" t="s">
        <v>16</v>
      </c>
      <c r="B162" s="3">
        <v>0.33772121026090296</v>
      </c>
      <c r="C162" s="3">
        <v>30</v>
      </c>
      <c r="D162" s="3"/>
      <c r="E162" s="3"/>
      <c r="F162" s="3"/>
      <c r="G162" s="3"/>
      <c r="H162" s="3"/>
      <c r="I162" s="3">
        <v>30</v>
      </c>
      <c r="J162">
        <v>0.4</v>
      </c>
      <c r="K162" s="3">
        <v>0.33772121026090296</v>
      </c>
      <c r="L162" s="3"/>
      <c r="M162" s="3">
        <v>31</v>
      </c>
      <c r="N162" s="1">
        <f t="shared" si="4"/>
        <v>0.84430302565225734</v>
      </c>
      <c r="O162" s="51">
        <f t="shared" si="5"/>
        <v>75</v>
      </c>
    </row>
    <row r="163" spans="1:15" x14ac:dyDescent="0.3">
      <c r="A163" s="7" t="s">
        <v>14</v>
      </c>
      <c r="B163" s="3">
        <v>7.0685834705770362E-2</v>
      </c>
      <c r="C163" s="3">
        <v>19</v>
      </c>
      <c r="D163" s="3"/>
      <c r="E163" s="3"/>
      <c r="F163" s="3"/>
      <c r="G163" s="3"/>
      <c r="H163" s="3"/>
      <c r="I163" s="3">
        <v>19</v>
      </c>
      <c r="J163">
        <v>0.4</v>
      </c>
      <c r="K163" s="3">
        <v>7.0685834705770362E-2</v>
      </c>
      <c r="L163" s="3"/>
      <c r="M163" s="3">
        <v>31</v>
      </c>
      <c r="N163" s="1">
        <f t="shared" si="4"/>
        <v>0.17671458676442589</v>
      </c>
      <c r="O163" s="51">
        <f t="shared" si="5"/>
        <v>47.5</v>
      </c>
    </row>
    <row r="164" spans="1:15" x14ac:dyDescent="0.3">
      <c r="A164" s="7" t="s">
        <v>12</v>
      </c>
      <c r="B164" s="3">
        <v>0.43982297150257099</v>
      </c>
      <c r="C164" s="3">
        <v>29</v>
      </c>
      <c r="D164" s="3"/>
      <c r="E164" s="3"/>
      <c r="F164" s="3"/>
      <c r="G164" s="3"/>
      <c r="H164" s="3"/>
      <c r="I164" s="3">
        <v>29</v>
      </c>
      <c r="J164">
        <v>0.4</v>
      </c>
      <c r="K164" s="3">
        <v>0.43982297150257099</v>
      </c>
      <c r="L164" s="3"/>
      <c r="M164" s="3">
        <v>31</v>
      </c>
      <c r="N164" s="1">
        <f t="shared" si="4"/>
        <v>1.0995574287564274</v>
      </c>
      <c r="O164" s="51">
        <f t="shared" si="5"/>
        <v>72.5</v>
      </c>
    </row>
    <row r="165" spans="1:15" x14ac:dyDescent="0.3">
      <c r="A165" s="6">
        <v>32</v>
      </c>
      <c r="B165" s="3">
        <v>0.94247779607693793</v>
      </c>
      <c r="C165" s="3">
        <v>79</v>
      </c>
      <c r="D165" s="3"/>
      <c r="E165" s="3"/>
      <c r="F165" s="3"/>
      <c r="G165" s="3"/>
      <c r="H165" s="3"/>
      <c r="I165" s="8">
        <v>79</v>
      </c>
      <c r="K165" s="8">
        <v>0.94247779607693793</v>
      </c>
      <c r="L165" s="25"/>
      <c r="N165" s="1"/>
      <c r="O165" s="51"/>
    </row>
    <row r="166" spans="1:15" x14ac:dyDescent="0.3">
      <c r="A166" s="7" t="s">
        <v>15</v>
      </c>
      <c r="B166" s="3">
        <v>7.2649330114263971E-2</v>
      </c>
      <c r="C166" s="3">
        <v>12</v>
      </c>
      <c r="D166" s="3"/>
      <c r="E166" s="3"/>
      <c r="F166" s="3"/>
      <c r="G166" s="3"/>
      <c r="H166" s="3"/>
      <c r="I166" s="3">
        <v>12</v>
      </c>
      <c r="J166">
        <v>0.2</v>
      </c>
      <c r="K166" s="3">
        <v>7.2649330114263971E-2</v>
      </c>
      <c r="L166" s="3"/>
      <c r="M166" s="3">
        <v>32</v>
      </c>
      <c r="N166" s="1">
        <f t="shared" si="4"/>
        <v>0.36324665057131983</v>
      </c>
      <c r="O166" s="51">
        <f t="shared" si="5"/>
        <v>60</v>
      </c>
    </row>
    <row r="167" spans="1:15" x14ac:dyDescent="0.3">
      <c r="A167" s="7" t="s">
        <v>18</v>
      </c>
      <c r="B167" s="3">
        <v>0.1158462291011236</v>
      </c>
      <c r="C167" s="3">
        <v>15</v>
      </c>
      <c r="D167" s="3"/>
      <c r="E167" s="3"/>
      <c r="F167" s="3"/>
      <c r="G167" s="3"/>
      <c r="H167" s="3"/>
      <c r="I167" s="3">
        <v>15</v>
      </c>
      <c r="J167">
        <v>0.2</v>
      </c>
      <c r="K167" s="3">
        <v>0.1158462291011236</v>
      </c>
      <c r="L167" s="3"/>
      <c r="M167" s="3">
        <v>32</v>
      </c>
      <c r="N167" s="1">
        <f t="shared" si="4"/>
        <v>0.57923114550561794</v>
      </c>
      <c r="O167" s="51">
        <f t="shared" si="5"/>
        <v>75</v>
      </c>
    </row>
    <row r="168" spans="1:15" x14ac:dyDescent="0.3">
      <c r="A168" s="7" t="s">
        <v>16</v>
      </c>
      <c r="B168" s="3">
        <v>6.2831853071795854E-2</v>
      </c>
      <c r="C168" s="3">
        <v>5</v>
      </c>
      <c r="D168" s="3"/>
      <c r="E168" s="3"/>
      <c r="F168" s="3"/>
      <c r="G168" s="3"/>
      <c r="H168" s="3"/>
      <c r="I168" s="3">
        <v>5</v>
      </c>
      <c r="J168">
        <v>0.2</v>
      </c>
      <c r="K168" s="3">
        <v>6.2831853071795854E-2</v>
      </c>
      <c r="L168" s="3"/>
      <c r="M168" s="3">
        <v>32</v>
      </c>
      <c r="N168" s="1">
        <f t="shared" si="4"/>
        <v>0.31415926535897926</v>
      </c>
      <c r="O168" s="51">
        <f t="shared" si="5"/>
        <v>25</v>
      </c>
    </row>
    <row r="169" spans="1:15" x14ac:dyDescent="0.3">
      <c r="A169" s="7" t="s">
        <v>14</v>
      </c>
      <c r="B169" s="3">
        <v>4.3196898986859675E-2</v>
      </c>
      <c r="C169" s="3">
        <v>11</v>
      </c>
      <c r="D169" s="3"/>
      <c r="E169" s="3"/>
      <c r="F169" s="3"/>
      <c r="G169" s="3"/>
      <c r="H169" s="3"/>
      <c r="I169" s="3">
        <v>11</v>
      </c>
      <c r="J169">
        <v>0.2</v>
      </c>
      <c r="K169" s="3">
        <v>4.3196898986859675E-2</v>
      </c>
      <c r="L169" s="3"/>
      <c r="M169" s="3">
        <v>32</v>
      </c>
      <c r="N169" s="1">
        <f t="shared" si="4"/>
        <v>0.21598449493429836</v>
      </c>
      <c r="O169" s="51">
        <f t="shared" si="5"/>
        <v>55</v>
      </c>
    </row>
    <row r="170" spans="1:15" x14ac:dyDescent="0.3">
      <c r="A170" s="7" t="s">
        <v>12</v>
      </c>
      <c r="B170" s="3">
        <v>0.64795348480289483</v>
      </c>
      <c r="C170" s="3">
        <v>36</v>
      </c>
      <c r="D170" s="3"/>
      <c r="E170" s="3"/>
      <c r="F170" s="3"/>
      <c r="G170" s="3"/>
      <c r="H170" s="3"/>
      <c r="I170" s="3">
        <v>36</v>
      </c>
      <c r="J170">
        <v>0.2</v>
      </c>
      <c r="K170" s="3">
        <v>0.64795348480289483</v>
      </c>
      <c r="L170" s="3"/>
      <c r="M170" s="3">
        <v>32</v>
      </c>
      <c r="N170" s="1">
        <f t="shared" si="4"/>
        <v>3.2397674240144738</v>
      </c>
      <c r="O170" s="51">
        <f t="shared" si="5"/>
        <v>180</v>
      </c>
    </row>
    <row r="171" spans="1:15" x14ac:dyDescent="0.3">
      <c r="A171" s="6">
        <v>33</v>
      </c>
      <c r="B171" s="3">
        <v>3.5873061113178464</v>
      </c>
      <c r="C171" s="3">
        <v>338</v>
      </c>
      <c r="D171" s="3"/>
      <c r="E171" s="3"/>
      <c r="F171" s="3"/>
      <c r="G171" s="3"/>
      <c r="H171" s="3"/>
      <c r="I171" s="8">
        <v>338</v>
      </c>
      <c r="K171" s="8">
        <v>3.5873061113178464</v>
      </c>
      <c r="L171" s="25"/>
      <c r="N171" s="1"/>
      <c r="O171" s="51"/>
    </row>
    <row r="172" spans="1:15" x14ac:dyDescent="0.3">
      <c r="A172" s="7" t="s">
        <v>15</v>
      </c>
      <c r="B172" s="3">
        <v>0.11584622910112366</v>
      </c>
      <c r="C172" s="3">
        <v>27</v>
      </c>
      <c r="D172" s="3"/>
      <c r="E172" s="3"/>
      <c r="F172" s="3"/>
      <c r="G172" s="3"/>
      <c r="H172" s="3"/>
      <c r="I172" s="3">
        <v>27</v>
      </c>
      <c r="J172">
        <v>0.8</v>
      </c>
      <c r="K172" s="3">
        <v>0.11584622910112366</v>
      </c>
      <c r="L172" s="3"/>
      <c r="M172" s="3">
        <v>33</v>
      </c>
      <c r="N172" s="1">
        <f t="shared" si="4"/>
        <v>0.14480778637640457</v>
      </c>
      <c r="O172" s="51">
        <f t="shared" si="5"/>
        <v>33.75</v>
      </c>
    </row>
    <row r="173" spans="1:15" x14ac:dyDescent="0.3">
      <c r="A173" s="7" t="s">
        <v>21</v>
      </c>
      <c r="B173" s="3">
        <v>1.9634954084936209E-3</v>
      </c>
      <c r="C173" s="3">
        <v>1</v>
      </c>
      <c r="D173" s="3"/>
      <c r="E173" s="3"/>
      <c r="F173" s="3"/>
      <c r="G173" s="3"/>
      <c r="H173" s="3"/>
      <c r="I173" s="3">
        <v>1</v>
      </c>
      <c r="J173">
        <v>0.8</v>
      </c>
      <c r="K173" s="3">
        <v>1.9634954084936209E-3</v>
      </c>
      <c r="L173" s="3"/>
      <c r="M173" s="3">
        <v>33</v>
      </c>
      <c r="N173" s="1">
        <f t="shared" si="4"/>
        <v>2.4543692606170259E-3</v>
      </c>
      <c r="O173" s="51">
        <f t="shared" si="5"/>
        <v>1.25</v>
      </c>
    </row>
    <row r="174" spans="1:15" x14ac:dyDescent="0.3">
      <c r="A174" s="7" t="s">
        <v>18</v>
      </c>
      <c r="B174" s="3">
        <v>1.7592918860102846</v>
      </c>
      <c r="C174" s="3">
        <v>192</v>
      </c>
      <c r="D174" s="3"/>
      <c r="E174" s="3"/>
      <c r="F174" s="3"/>
      <c r="G174" s="3"/>
      <c r="H174" s="3"/>
      <c r="I174" s="3">
        <v>192</v>
      </c>
      <c r="J174">
        <v>0.8</v>
      </c>
      <c r="K174" s="3">
        <v>1.7592918860102846</v>
      </c>
      <c r="L174" s="3"/>
      <c r="M174" s="3">
        <v>33</v>
      </c>
      <c r="N174" s="1">
        <f t="shared" si="4"/>
        <v>2.1991148575128556</v>
      </c>
      <c r="O174" s="51">
        <f t="shared" si="5"/>
        <v>240</v>
      </c>
    </row>
    <row r="175" spans="1:15" x14ac:dyDescent="0.3">
      <c r="A175" s="7" t="s">
        <v>16</v>
      </c>
      <c r="B175" s="3">
        <v>0.42215151282612862</v>
      </c>
      <c r="C175" s="3">
        <v>28</v>
      </c>
      <c r="D175" s="3"/>
      <c r="E175" s="3"/>
      <c r="F175" s="3"/>
      <c r="G175" s="3"/>
      <c r="H175" s="3"/>
      <c r="I175" s="3">
        <v>28</v>
      </c>
      <c r="J175">
        <v>0.8</v>
      </c>
      <c r="K175" s="3">
        <v>0.42215151282612862</v>
      </c>
      <c r="L175" s="3"/>
      <c r="M175" s="3">
        <v>33</v>
      </c>
      <c r="N175" s="1">
        <f t="shared" si="4"/>
        <v>0.52768939103266077</v>
      </c>
      <c r="O175" s="51">
        <f t="shared" si="5"/>
        <v>35</v>
      </c>
    </row>
    <row r="176" spans="1:15" x14ac:dyDescent="0.3">
      <c r="A176" s="7" t="s">
        <v>14</v>
      </c>
      <c r="B176" s="3">
        <v>9.6211275016187453E-2</v>
      </c>
      <c r="C176" s="3">
        <v>29</v>
      </c>
      <c r="D176" s="3"/>
      <c r="E176" s="3"/>
      <c r="F176" s="3"/>
      <c r="G176" s="3"/>
      <c r="H176" s="3"/>
      <c r="I176" s="3">
        <v>29</v>
      </c>
      <c r="J176">
        <v>0.8</v>
      </c>
      <c r="K176" s="3">
        <v>9.6211275016187453E-2</v>
      </c>
      <c r="L176" s="3"/>
      <c r="M176" s="3">
        <v>33</v>
      </c>
      <c r="N176" s="1">
        <f t="shared" si="4"/>
        <v>0.12026409377023431</v>
      </c>
      <c r="O176" s="51">
        <f t="shared" si="5"/>
        <v>36.25</v>
      </c>
    </row>
    <row r="177" spans="1:15" x14ac:dyDescent="0.3">
      <c r="A177" s="7" t="s">
        <v>12</v>
      </c>
      <c r="B177" s="3">
        <v>1.1918417129556282</v>
      </c>
      <c r="C177" s="3">
        <v>61</v>
      </c>
      <c r="D177" s="3"/>
      <c r="E177" s="3"/>
      <c r="F177" s="3"/>
      <c r="G177" s="3"/>
      <c r="H177" s="3"/>
      <c r="I177" s="3">
        <v>61</v>
      </c>
      <c r="J177">
        <v>0.8</v>
      </c>
      <c r="K177" s="3">
        <v>1.1918417129556282</v>
      </c>
      <c r="L177" s="3"/>
      <c r="M177" s="3">
        <v>33</v>
      </c>
      <c r="N177" s="1">
        <f t="shared" si="4"/>
        <v>1.4898021411945352</v>
      </c>
      <c r="O177" s="51">
        <f t="shared" si="5"/>
        <v>76.25</v>
      </c>
    </row>
    <row r="178" spans="1:15" x14ac:dyDescent="0.3">
      <c r="A178" s="6">
        <v>35</v>
      </c>
      <c r="B178" s="3">
        <v>0.45553093477052009</v>
      </c>
      <c r="C178" s="3">
        <v>37</v>
      </c>
      <c r="D178" s="3"/>
      <c r="E178" s="3"/>
      <c r="F178" s="3"/>
      <c r="G178" s="3"/>
      <c r="H178" s="3"/>
      <c r="I178" s="8">
        <v>37</v>
      </c>
      <c r="K178" s="8">
        <v>0.45553093477052009</v>
      </c>
      <c r="L178" s="25"/>
      <c r="N178" s="1"/>
      <c r="O178" s="51"/>
    </row>
    <row r="179" spans="1:15" x14ac:dyDescent="0.3">
      <c r="A179" s="7" t="s">
        <v>15</v>
      </c>
      <c r="B179" s="3">
        <v>4.1233403578366044E-2</v>
      </c>
      <c r="C179" s="3">
        <v>7</v>
      </c>
      <c r="D179" s="3"/>
      <c r="E179" s="3"/>
      <c r="F179" s="3"/>
      <c r="G179" s="3"/>
      <c r="H179" s="3"/>
      <c r="I179" s="3">
        <v>7</v>
      </c>
      <c r="J179">
        <v>0.1</v>
      </c>
      <c r="K179" s="3">
        <v>4.1233403578366044E-2</v>
      </c>
      <c r="L179" s="3"/>
      <c r="M179" s="3">
        <v>35</v>
      </c>
      <c r="N179" s="1">
        <f t="shared" si="4"/>
        <v>0.4123340357836604</v>
      </c>
      <c r="O179" s="51">
        <f t="shared" si="5"/>
        <v>70</v>
      </c>
    </row>
    <row r="180" spans="1:15" x14ac:dyDescent="0.3">
      <c r="A180" s="7" t="s">
        <v>18</v>
      </c>
      <c r="B180" s="3">
        <v>2.356194490192345E-2</v>
      </c>
      <c r="C180" s="3">
        <v>3</v>
      </c>
      <c r="D180" s="3"/>
      <c r="E180" s="3"/>
      <c r="F180" s="3"/>
      <c r="G180" s="3"/>
      <c r="H180" s="3"/>
      <c r="I180" s="3">
        <v>3</v>
      </c>
      <c r="J180">
        <v>0.1</v>
      </c>
      <c r="K180" s="3">
        <v>2.356194490192345E-2</v>
      </c>
      <c r="L180" s="3"/>
      <c r="M180" s="3">
        <v>35</v>
      </c>
      <c r="N180" s="1">
        <f t="shared" si="4"/>
        <v>0.23561944901923448</v>
      </c>
      <c r="O180" s="51">
        <f t="shared" si="5"/>
        <v>30</v>
      </c>
    </row>
    <row r="181" spans="1:15" x14ac:dyDescent="0.3">
      <c r="A181" s="7" t="s">
        <v>16</v>
      </c>
      <c r="B181" s="3">
        <v>5.6941366846314997E-2</v>
      </c>
      <c r="C181" s="3">
        <v>6</v>
      </c>
      <c r="D181" s="3"/>
      <c r="E181" s="3"/>
      <c r="F181" s="3"/>
      <c r="G181" s="3"/>
      <c r="H181" s="3"/>
      <c r="I181" s="3">
        <v>6</v>
      </c>
      <c r="J181">
        <v>0.1</v>
      </c>
      <c r="K181" s="3">
        <v>5.6941366846314997E-2</v>
      </c>
      <c r="L181" s="3"/>
      <c r="M181" s="3">
        <v>35</v>
      </c>
      <c r="N181" s="1">
        <f t="shared" si="4"/>
        <v>0.56941366846314989</v>
      </c>
      <c r="O181" s="51">
        <f t="shared" si="5"/>
        <v>60</v>
      </c>
    </row>
    <row r="182" spans="1:15" x14ac:dyDescent="0.3">
      <c r="A182" s="7" t="s">
        <v>14</v>
      </c>
      <c r="B182" s="3">
        <v>7.8539816339744835E-3</v>
      </c>
      <c r="C182" s="3">
        <v>4</v>
      </c>
      <c r="D182" s="3"/>
      <c r="E182" s="3"/>
      <c r="F182" s="3"/>
      <c r="G182" s="3"/>
      <c r="H182" s="3"/>
      <c r="I182" s="3">
        <v>4</v>
      </c>
      <c r="J182">
        <v>0.1</v>
      </c>
      <c r="K182" s="3">
        <v>7.8539816339744835E-3</v>
      </c>
      <c r="L182" s="3"/>
      <c r="M182" s="3">
        <v>35</v>
      </c>
      <c r="N182" s="1">
        <f t="shared" si="4"/>
        <v>7.8539816339744828E-2</v>
      </c>
      <c r="O182" s="51">
        <f t="shared" si="5"/>
        <v>40</v>
      </c>
    </row>
    <row r="183" spans="1:15" x14ac:dyDescent="0.3">
      <c r="A183" s="7" t="s">
        <v>12</v>
      </c>
      <c r="B183" s="3">
        <v>0.32594023780994108</v>
      </c>
      <c r="C183" s="3">
        <v>17</v>
      </c>
      <c r="D183" s="3"/>
      <c r="E183" s="3"/>
      <c r="F183" s="3"/>
      <c r="G183" s="3"/>
      <c r="H183" s="3"/>
      <c r="I183" s="3">
        <v>17</v>
      </c>
      <c r="J183">
        <v>0.1</v>
      </c>
      <c r="K183" s="3">
        <v>0.32594023780994108</v>
      </c>
      <c r="L183" s="3"/>
      <c r="M183" s="3">
        <v>35</v>
      </c>
      <c r="N183" s="1">
        <f t="shared" si="4"/>
        <v>3.2594023780994106</v>
      </c>
      <c r="O183" s="51">
        <f t="shared" si="5"/>
        <v>170</v>
      </c>
    </row>
    <row r="184" spans="1:15" x14ac:dyDescent="0.3">
      <c r="A184" s="6">
        <v>36</v>
      </c>
      <c r="B184" s="3">
        <v>4.4512440910550364</v>
      </c>
      <c r="C184" s="3">
        <v>391</v>
      </c>
      <c r="D184" s="3"/>
      <c r="E184" s="3"/>
      <c r="F184" s="3"/>
      <c r="G184" s="3"/>
      <c r="H184" s="3"/>
      <c r="I184" s="8">
        <v>391</v>
      </c>
      <c r="K184" s="8">
        <v>4.4512440910550364</v>
      </c>
      <c r="L184" s="25"/>
      <c r="N184" s="1"/>
      <c r="O184" s="51"/>
    </row>
    <row r="185" spans="1:15" x14ac:dyDescent="0.3">
      <c r="A185" s="7" t="s">
        <v>15</v>
      </c>
      <c r="B185" s="3">
        <v>0.30237829290801749</v>
      </c>
      <c r="C185" s="3">
        <v>56</v>
      </c>
      <c r="D185" s="3"/>
      <c r="E185" s="3"/>
      <c r="F185" s="3"/>
      <c r="G185" s="3"/>
      <c r="H185" s="3"/>
      <c r="I185" s="3">
        <v>56</v>
      </c>
      <c r="J185">
        <v>0.5</v>
      </c>
      <c r="K185" s="3">
        <v>0.30237829290801749</v>
      </c>
      <c r="L185" s="3"/>
      <c r="M185" s="3">
        <v>36</v>
      </c>
      <c r="N185" s="1">
        <f t="shared" si="4"/>
        <v>0.60475658581603497</v>
      </c>
      <c r="O185" s="51">
        <f t="shared" si="5"/>
        <v>112</v>
      </c>
    </row>
    <row r="186" spans="1:15" x14ac:dyDescent="0.3">
      <c r="A186" s="7" t="s">
        <v>18</v>
      </c>
      <c r="B186" s="3">
        <v>0.71863931950866444</v>
      </c>
      <c r="C186" s="3">
        <v>94</v>
      </c>
      <c r="D186" s="3"/>
      <c r="E186" s="3"/>
      <c r="F186" s="3"/>
      <c r="G186" s="3"/>
      <c r="H186" s="3"/>
      <c r="I186" s="3">
        <v>94</v>
      </c>
      <c r="J186">
        <v>0.5</v>
      </c>
      <c r="K186" s="3">
        <v>0.71863931950866444</v>
      </c>
      <c r="L186" s="3"/>
      <c r="M186" s="3">
        <v>36</v>
      </c>
      <c r="N186" s="1">
        <f t="shared" si="4"/>
        <v>1.4372786390173289</v>
      </c>
      <c r="O186" s="51">
        <f t="shared" si="5"/>
        <v>188</v>
      </c>
    </row>
    <row r="187" spans="1:15" x14ac:dyDescent="0.3">
      <c r="A187" s="7" t="s">
        <v>16</v>
      </c>
      <c r="B187" s="3">
        <v>0.19831303625785568</v>
      </c>
      <c r="C187" s="3">
        <v>13</v>
      </c>
      <c r="D187" s="3"/>
      <c r="E187" s="3"/>
      <c r="F187" s="3"/>
      <c r="G187" s="3"/>
      <c r="H187" s="3"/>
      <c r="I187" s="3">
        <v>13</v>
      </c>
      <c r="J187">
        <v>0.5</v>
      </c>
      <c r="K187" s="3">
        <v>0.19831303625785568</v>
      </c>
      <c r="L187" s="3"/>
      <c r="M187" s="3">
        <v>36</v>
      </c>
      <c r="N187" s="1">
        <f t="shared" si="4"/>
        <v>0.39662607251571136</v>
      </c>
      <c r="O187" s="51">
        <f t="shared" si="5"/>
        <v>26</v>
      </c>
    </row>
    <row r="188" spans="1:15" x14ac:dyDescent="0.3">
      <c r="A188" s="7" t="s">
        <v>14</v>
      </c>
      <c r="B188" s="3">
        <v>6.6758843888783143E-2</v>
      </c>
      <c r="C188" s="3">
        <v>34</v>
      </c>
      <c r="D188" s="3"/>
      <c r="E188" s="3"/>
      <c r="F188" s="3"/>
      <c r="G188" s="3"/>
      <c r="H188" s="3"/>
      <c r="I188" s="3">
        <v>34</v>
      </c>
      <c r="J188">
        <v>0.5</v>
      </c>
      <c r="K188" s="3">
        <v>6.6758843888783143E-2</v>
      </c>
      <c r="L188" s="3"/>
      <c r="M188" s="3">
        <v>36</v>
      </c>
      <c r="N188" s="1">
        <f t="shared" si="4"/>
        <v>0.13351768777756629</v>
      </c>
      <c r="O188" s="51">
        <f t="shared" si="5"/>
        <v>68</v>
      </c>
    </row>
    <row r="189" spans="1:15" x14ac:dyDescent="0.3">
      <c r="A189" s="7" t="s">
        <v>12</v>
      </c>
      <c r="B189" s="3">
        <v>3.165154598491716</v>
      </c>
      <c r="C189" s="3">
        <v>194</v>
      </c>
      <c r="D189" s="3"/>
      <c r="E189" s="3"/>
      <c r="F189" s="3"/>
      <c r="G189" s="3"/>
      <c r="H189" s="3"/>
      <c r="I189" s="3">
        <v>194</v>
      </c>
      <c r="J189">
        <v>0.5</v>
      </c>
      <c r="K189" s="3">
        <v>3.165154598491716</v>
      </c>
      <c r="L189" s="3"/>
      <c r="M189" s="3">
        <v>36</v>
      </c>
      <c r="N189" s="1">
        <f t="shared" si="4"/>
        <v>6.330309196983432</v>
      </c>
      <c r="O189" s="51">
        <f t="shared" si="5"/>
        <v>388</v>
      </c>
    </row>
    <row r="190" spans="1:15" x14ac:dyDescent="0.3">
      <c r="A190" s="6">
        <v>38</v>
      </c>
      <c r="B190" s="3">
        <v>0.42607850364311584</v>
      </c>
      <c r="C190" s="3">
        <v>37</v>
      </c>
      <c r="D190" s="3"/>
      <c r="E190" s="3"/>
      <c r="F190" s="3"/>
      <c r="G190" s="3"/>
      <c r="H190" s="3"/>
      <c r="I190" s="8">
        <v>37</v>
      </c>
      <c r="K190" s="8">
        <v>0.42607850364311584</v>
      </c>
      <c r="L190" s="25"/>
      <c r="N190" s="1"/>
      <c r="O190" s="51"/>
    </row>
    <row r="191" spans="1:15" x14ac:dyDescent="0.3">
      <c r="A191" s="7" t="s">
        <v>15</v>
      </c>
      <c r="B191" s="3">
        <v>3.9269908169872417E-3</v>
      </c>
      <c r="C191" s="3">
        <v>2</v>
      </c>
      <c r="D191" s="3"/>
      <c r="E191" s="3"/>
      <c r="F191" s="3"/>
      <c r="G191" s="3"/>
      <c r="H191" s="3"/>
      <c r="I191" s="3">
        <v>2</v>
      </c>
      <c r="J191">
        <v>0.1</v>
      </c>
      <c r="K191" s="3">
        <v>3.9269908169872417E-3</v>
      </c>
      <c r="L191" s="3"/>
      <c r="M191" s="3">
        <v>38</v>
      </c>
      <c r="N191" s="1">
        <f t="shared" si="4"/>
        <v>3.9269908169872414E-2</v>
      </c>
      <c r="O191" s="51">
        <f t="shared" si="5"/>
        <v>20</v>
      </c>
    </row>
    <row r="192" spans="1:15" x14ac:dyDescent="0.3">
      <c r="A192" s="7" t="s">
        <v>18</v>
      </c>
      <c r="B192" s="3">
        <v>3.5342917352885174E-2</v>
      </c>
      <c r="C192" s="3">
        <v>4</v>
      </c>
      <c r="D192" s="3"/>
      <c r="E192" s="3"/>
      <c r="F192" s="3"/>
      <c r="G192" s="3"/>
      <c r="H192" s="3"/>
      <c r="I192" s="3">
        <v>4</v>
      </c>
      <c r="J192">
        <v>0.1</v>
      </c>
      <c r="K192" s="3">
        <v>3.5342917352885174E-2</v>
      </c>
      <c r="L192" s="3"/>
      <c r="M192" s="3">
        <v>38</v>
      </c>
      <c r="N192" s="1">
        <f t="shared" si="4"/>
        <v>0.35342917352885173</v>
      </c>
      <c r="O192" s="51">
        <f t="shared" si="5"/>
        <v>40</v>
      </c>
    </row>
    <row r="193" spans="1:15" x14ac:dyDescent="0.3">
      <c r="A193" s="7" t="s">
        <v>16</v>
      </c>
      <c r="B193" s="3">
        <v>6.6758843888783101E-2</v>
      </c>
      <c r="C193" s="3">
        <v>6</v>
      </c>
      <c r="D193" s="3"/>
      <c r="E193" s="3"/>
      <c r="F193" s="3"/>
      <c r="G193" s="3"/>
      <c r="H193" s="3"/>
      <c r="I193" s="3">
        <v>6</v>
      </c>
      <c r="J193">
        <v>0.1</v>
      </c>
      <c r="K193" s="3">
        <v>6.6758843888783101E-2</v>
      </c>
      <c r="L193" s="3"/>
      <c r="M193" s="3">
        <v>38</v>
      </c>
      <c r="N193" s="1">
        <f t="shared" si="4"/>
        <v>0.66758843888783093</v>
      </c>
      <c r="O193" s="51">
        <f t="shared" si="5"/>
        <v>60</v>
      </c>
    </row>
    <row r="194" spans="1:15" x14ac:dyDescent="0.3">
      <c r="A194" s="7" t="s">
        <v>14</v>
      </c>
      <c r="B194" s="3">
        <v>7.8539816339744835E-3</v>
      </c>
      <c r="C194" s="3">
        <v>4</v>
      </c>
      <c r="D194" s="3"/>
      <c r="E194" s="3"/>
      <c r="F194" s="3"/>
      <c r="G194" s="3"/>
      <c r="H194" s="3"/>
      <c r="I194" s="3">
        <v>4</v>
      </c>
      <c r="J194">
        <v>0.1</v>
      </c>
      <c r="K194" s="3">
        <v>7.8539816339744835E-3</v>
      </c>
      <c r="L194" s="3"/>
      <c r="M194" s="3">
        <v>38</v>
      </c>
      <c r="N194" s="1">
        <f t="shared" si="4"/>
        <v>7.8539816339744828E-2</v>
      </c>
      <c r="O194" s="51">
        <f t="shared" si="5"/>
        <v>40</v>
      </c>
    </row>
    <row r="195" spans="1:15" x14ac:dyDescent="0.3">
      <c r="A195" s="7" t="s">
        <v>12</v>
      </c>
      <c r="B195" s="3">
        <v>0.31219576995048581</v>
      </c>
      <c r="C195" s="3">
        <v>21</v>
      </c>
      <c r="D195" s="3"/>
      <c r="E195" s="3"/>
      <c r="F195" s="3"/>
      <c r="G195" s="3"/>
      <c r="H195" s="3"/>
      <c r="I195" s="3">
        <v>21</v>
      </c>
      <c r="J195">
        <v>0.1</v>
      </c>
      <c r="K195" s="3">
        <v>0.31219576995048581</v>
      </c>
      <c r="L195" s="3"/>
      <c r="M195" s="3">
        <v>38</v>
      </c>
      <c r="N195" s="1">
        <f t="shared" si="4"/>
        <v>3.1219576995048581</v>
      </c>
      <c r="O195" s="51">
        <f t="shared" si="5"/>
        <v>210</v>
      </c>
    </row>
    <row r="196" spans="1:15" x14ac:dyDescent="0.3">
      <c r="A196" s="6">
        <v>39</v>
      </c>
      <c r="B196" s="3">
        <v>0.80896010829937171</v>
      </c>
      <c r="C196" s="3">
        <v>81</v>
      </c>
      <c r="D196" s="3"/>
      <c r="E196" s="3"/>
      <c r="F196" s="3"/>
      <c r="G196" s="3"/>
      <c r="H196" s="3"/>
      <c r="I196" s="8">
        <v>81</v>
      </c>
      <c r="K196" s="8">
        <v>0.80896010829937171</v>
      </c>
      <c r="L196" s="25"/>
      <c r="N196" s="1"/>
      <c r="O196" s="51"/>
    </row>
    <row r="197" spans="1:15" x14ac:dyDescent="0.3">
      <c r="A197" s="7" t="s">
        <v>15</v>
      </c>
      <c r="B197" s="3">
        <v>4.5160394395353284E-2</v>
      </c>
      <c r="C197" s="3">
        <v>9</v>
      </c>
      <c r="D197" s="3"/>
      <c r="E197" s="3"/>
      <c r="F197" s="3"/>
      <c r="G197" s="3"/>
      <c r="H197" s="3"/>
      <c r="I197" s="3">
        <v>9</v>
      </c>
      <c r="J197">
        <v>0.1</v>
      </c>
      <c r="K197" s="3">
        <v>4.5160394395353284E-2</v>
      </c>
      <c r="L197" s="3"/>
      <c r="M197" s="3">
        <v>39</v>
      </c>
      <c r="N197" s="1">
        <f t="shared" si="4"/>
        <v>0.45160394395353282</v>
      </c>
      <c r="O197" s="51">
        <f t="shared" si="5"/>
        <v>90</v>
      </c>
    </row>
    <row r="198" spans="1:15" x14ac:dyDescent="0.3">
      <c r="A198" s="7" t="s">
        <v>18</v>
      </c>
      <c r="B198" s="3">
        <v>0.15315264186250244</v>
      </c>
      <c r="C198" s="3">
        <v>20</v>
      </c>
      <c r="D198" s="3"/>
      <c r="E198" s="3"/>
      <c r="F198" s="3"/>
      <c r="G198" s="3"/>
      <c r="H198" s="3"/>
      <c r="I198" s="3">
        <v>20</v>
      </c>
      <c r="J198">
        <v>0.1</v>
      </c>
      <c r="K198" s="3">
        <v>0.15315264186250244</v>
      </c>
      <c r="L198" s="3"/>
      <c r="M198" s="3">
        <v>39</v>
      </c>
      <c r="N198" s="1">
        <f t="shared" ref="N198:N261" si="6">K198/J198</f>
        <v>1.5315264186250244</v>
      </c>
      <c r="O198" s="51">
        <f t="shared" ref="O198:O261" si="7">I198/J198</f>
        <v>200</v>
      </c>
    </row>
    <row r="199" spans="1:15" x14ac:dyDescent="0.3">
      <c r="A199" s="7" t="s">
        <v>16</v>
      </c>
      <c r="B199" s="3">
        <v>8.0503311748238437E-2</v>
      </c>
      <c r="C199" s="3">
        <v>5</v>
      </c>
      <c r="D199" s="3"/>
      <c r="E199" s="3"/>
      <c r="F199" s="3"/>
      <c r="G199" s="3"/>
      <c r="H199" s="3"/>
      <c r="I199" s="3">
        <v>5</v>
      </c>
      <c r="J199">
        <v>0.1</v>
      </c>
      <c r="K199" s="3">
        <v>8.0503311748238437E-2</v>
      </c>
      <c r="L199" s="3"/>
      <c r="M199" s="3">
        <v>39</v>
      </c>
      <c r="N199" s="1">
        <f t="shared" si="6"/>
        <v>0.80503311748238437</v>
      </c>
      <c r="O199" s="51">
        <f t="shared" si="7"/>
        <v>50</v>
      </c>
    </row>
    <row r="200" spans="1:15" x14ac:dyDescent="0.3">
      <c r="A200" s="7" t="s">
        <v>14</v>
      </c>
      <c r="B200" s="3">
        <v>1.3744467859455343E-2</v>
      </c>
      <c r="C200" s="3">
        <v>7</v>
      </c>
      <c r="D200" s="3"/>
      <c r="E200" s="3"/>
      <c r="F200" s="3"/>
      <c r="G200" s="3"/>
      <c r="H200" s="3"/>
      <c r="I200" s="3">
        <v>7</v>
      </c>
      <c r="J200">
        <v>0.1</v>
      </c>
      <c r="K200" s="3">
        <v>1.3744467859455343E-2</v>
      </c>
      <c r="L200" s="3"/>
      <c r="M200" s="3">
        <v>39</v>
      </c>
      <c r="N200" s="1">
        <f t="shared" si="6"/>
        <v>0.13744467859455342</v>
      </c>
      <c r="O200" s="51">
        <f t="shared" si="7"/>
        <v>70</v>
      </c>
    </row>
    <row r="201" spans="1:15" x14ac:dyDescent="0.3">
      <c r="A201" s="7" t="s">
        <v>12</v>
      </c>
      <c r="B201" s="3">
        <v>0.51639929243382221</v>
      </c>
      <c r="C201" s="3">
        <v>40</v>
      </c>
      <c r="D201" s="3"/>
      <c r="E201" s="3"/>
      <c r="F201" s="3"/>
      <c r="G201" s="3"/>
      <c r="H201" s="3"/>
      <c r="I201" s="3">
        <v>40</v>
      </c>
      <c r="J201">
        <v>0.1</v>
      </c>
      <c r="K201" s="3">
        <v>0.51639929243382221</v>
      </c>
      <c r="L201" s="3"/>
      <c r="M201" s="3">
        <v>39</v>
      </c>
      <c r="N201" s="1">
        <f t="shared" si="6"/>
        <v>5.1639929243382214</v>
      </c>
      <c r="O201" s="51">
        <f t="shared" si="7"/>
        <v>400</v>
      </c>
    </row>
    <row r="202" spans="1:15" x14ac:dyDescent="0.3">
      <c r="A202" s="6">
        <v>40</v>
      </c>
      <c r="B202" s="3">
        <v>0.47712938426394991</v>
      </c>
      <c r="C202" s="3">
        <v>38</v>
      </c>
      <c r="D202" s="3"/>
      <c r="E202" s="3"/>
      <c r="F202" s="3"/>
      <c r="G202" s="3"/>
      <c r="H202" s="3"/>
      <c r="I202" s="8">
        <v>38</v>
      </c>
      <c r="K202" s="8">
        <v>0.47712938426394991</v>
      </c>
      <c r="L202" s="25"/>
      <c r="N202" s="1"/>
      <c r="O202" s="51"/>
    </row>
    <row r="203" spans="1:15" x14ac:dyDescent="0.3">
      <c r="A203" s="7" t="s">
        <v>15</v>
      </c>
      <c r="B203" s="3">
        <v>3.730641276137879E-2</v>
      </c>
      <c r="C203" s="3">
        <v>5</v>
      </c>
      <c r="D203" s="3"/>
      <c r="E203" s="3"/>
      <c r="F203" s="3"/>
      <c r="G203" s="3"/>
      <c r="H203" s="3"/>
      <c r="I203" s="3">
        <v>5</v>
      </c>
      <c r="J203">
        <v>0.1</v>
      </c>
      <c r="K203" s="3">
        <v>3.730641276137879E-2</v>
      </c>
      <c r="L203" s="3"/>
      <c r="M203" s="3">
        <v>40</v>
      </c>
      <c r="N203" s="1">
        <f t="shared" si="6"/>
        <v>0.37306412761378788</v>
      </c>
      <c r="O203" s="51">
        <f t="shared" si="7"/>
        <v>50</v>
      </c>
    </row>
    <row r="204" spans="1:15" x14ac:dyDescent="0.3">
      <c r="A204" s="7" t="s">
        <v>18</v>
      </c>
      <c r="B204" s="3">
        <v>7.2649330114263957E-2</v>
      </c>
      <c r="C204" s="3">
        <v>8</v>
      </c>
      <c r="D204" s="3"/>
      <c r="E204" s="3"/>
      <c r="F204" s="3"/>
      <c r="G204" s="3"/>
      <c r="H204" s="3"/>
      <c r="I204" s="3">
        <v>8</v>
      </c>
      <c r="J204">
        <v>0.1</v>
      </c>
      <c r="K204" s="3">
        <v>7.2649330114263957E-2</v>
      </c>
      <c r="L204" s="3"/>
      <c r="M204" s="3">
        <v>40</v>
      </c>
      <c r="N204" s="1">
        <f t="shared" si="6"/>
        <v>0.72649330114263955</v>
      </c>
      <c r="O204" s="51">
        <f t="shared" si="7"/>
        <v>80</v>
      </c>
    </row>
    <row r="205" spans="1:15" x14ac:dyDescent="0.3">
      <c r="A205" s="7" t="s">
        <v>16</v>
      </c>
      <c r="B205" s="3">
        <v>4.1233403578366037E-2</v>
      </c>
      <c r="C205" s="3">
        <v>4</v>
      </c>
      <c r="D205" s="3"/>
      <c r="E205" s="3"/>
      <c r="F205" s="3"/>
      <c r="G205" s="3"/>
      <c r="H205" s="3"/>
      <c r="I205" s="3">
        <v>4</v>
      </c>
      <c r="J205">
        <v>0.1</v>
      </c>
      <c r="K205" s="3">
        <v>4.1233403578366037E-2</v>
      </c>
      <c r="L205" s="3"/>
      <c r="M205" s="3">
        <v>40</v>
      </c>
      <c r="N205" s="1">
        <f t="shared" si="6"/>
        <v>0.41233403578366035</v>
      </c>
      <c r="O205" s="51">
        <f t="shared" si="7"/>
        <v>40</v>
      </c>
    </row>
    <row r="206" spans="1:15" x14ac:dyDescent="0.3">
      <c r="A206" s="7" t="s">
        <v>14</v>
      </c>
      <c r="B206" s="3">
        <v>5.8904862254808626E-3</v>
      </c>
      <c r="C206" s="3">
        <v>3</v>
      </c>
      <c r="D206" s="3"/>
      <c r="E206" s="3"/>
      <c r="F206" s="3"/>
      <c r="G206" s="3"/>
      <c r="H206" s="3"/>
      <c r="I206" s="3">
        <v>3</v>
      </c>
      <c r="J206">
        <v>0.1</v>
      </c>
      <c r="K206" s="3">
        <v>5.8904862254808626E-3</v>
      </c>
      <c r="L206" s="3"/>
      <c r="M206" s="3">
        <v>40</v>
      </c>
      <c r="N206" s="1">
        <f t="shared" si="6"/>
        <v>5.8904862254808621E-2</v>
      </c>
      <c r="O206" s="51">
        <f t="shared" si="7"/>
        <v>30</v>
      </c>
    </row>
    <row r="207" spans="1:15" x14ac:dyDescent="0.3">
      <c r="A207" s="7" t="s">
        <v>12</v>
      </c>
      <c r="B207" s="3">
        <v>0.32004975158446025</v>
      </c>
      <c r="C207" s="3">
        <v>18</v>
      </c>
      <c r="D207" s="3"/>
      <c r="E207" s="3"/>
      <c r="F207" s="3"/>
      <c r="G207" s="3"/>
      <c r="H207" s="3"/>
      <c r="I207" s="3">
        <v>18</v>
      </c>
      <c r="J207">
        <v>0.1</v>
      </c>
      <c r="K207" s="3">
        <v>0.32004975158446025</v>
      </c>
      <c r="L207" s="3"/>
      <c r="M207" s="3">
        <v>40</v>
      </c>
      <c r="N207" s="1">
        <f t="shared" si="6"/>
        <v>3.2004975158446025</v>
      </c>
      <c r="O207" s="51">
        <f t="shared" si="7"/>
        <v>180</v>
      </c>
    </row>
    <row r="208" spans="1:15" x14ac:dyDescent="0.3">
      <c r="A208" s="6">
        <v>43</v>
      </c>
      <c r="B208" s="3">
        <v>0.45749443017901359</v>
      </c>
      <c r="C208" s="3">
        <v>36</v>
      </c>
      <c r="D208" s="3"/>
      <c r="E208" s="3"/>
      <c r="F208" s="3"/>
      <c r="G208" s="3"/>
      <c r="H208" s="3"/>
      <c r="I208" s="8">
        <v>36</v>
      </c>
      <c r="K208" s="8">
        <v>0.45749443017901359</v>
      </c>
      <c r="L208" s="25"/>
      <c r="N208" s="1"/>
      <c r="O208" s="51"/>
    </row>
    <row r="209" spans="1:15" x14ac:dyDescent="0.3">
      <c r="A209" s="7" t="s">
        <v>15</v>
      </c>
      <c r="B209" s="3">
        <v>4.1233403578366044E-2</v>
      </c>
      <c r="C209" s="3">
        <v>7</v>
      </c>
      <c r="D209" s="3"/>
      <c r="E209" s="3"/>
      <c r="F209" s="3"/>
      <c r="G209" s="3"/>
      <c r="H209" s="3"/>
      <c r="I209" s="3">
        <v>7</v>
      </c>
      <c r="J209">
        <v>0.1</v>
      </c>
      <c r="K209" s="3">
        <v>4.1233403578366044E-2</v>
      </c>
      <c r="L209" s="3"/>
      <c r="M209" s="3">
        <v>43</v>
      </c>
      <c r="N209" s="1">
        <f t="shared" si="6"/>
        <v>0.4123340357836604</v>
      </c>
      <c r="O209" s="51">
        <f t="shared" si="7"/>
        <v>70</v>
      </c>
    </row>
    <row r="210" spans="1:15" x14ac:dyDescent="0.3">
      <c r="A210" s="7" t="s">
        <v>18</v>
      </c>
      <c r="B210" s="3">
        <v>3.1415926535897934E-2</v>
      </c>
      <c r="C210" s="3">
        <v>4</v>
      </c>
      <c r="D210" s="3"/>
      <c r="E210" s="3"/>
      <c r="F210" s="3"/>
      <c r="G210" s="3"/>
      <c r="H210" s="3"/>
      <c r="I210" s="3">
        <v>4</v>
      </c>
      <c r="J210">
        <v>0.1</v>
      </c>
      <c r="K210" s="3">
        <v>3.1415926535897934E-2</v>
      </c>
      <c r="L210" s="3"/>
      <c r="M210" s="3">
        <v>43</v>
      </c>
      <c r="N210" s="1">
        <f t="shared" si="6"/>
        <v>0.31415926535897931</v>
      </c>
      <c r="O210" s="51">
        <f t="shared" si="7"/>
        <v>40</v>
      </c>
    </row>
    <row r="211" spans="1:15" x14ac:dyDescent="0.3">
      <c r="A211" s="7" t="s">
        <v>16</v>
      </c>
      <c r="B211" s="3">
        <v>4.1233403578366037E-2</v>
      </c>
      <c r="C211" s="3">
        <v>4</v>
      </c>
      <c r="D211" s="3"/>
      <c r="E211" s="3"/>
      <c r="F211" s="3"/>
      <c r="G211" s="3"/>
      <c r="H211" s="3"/>
      <c r="I211" s="3">
        <v>4</v>
      </c>
      <c r="J211">
        <v>0.1</v>
      </c>
      <c r="K211" s="3">
        <v>4.1233403578366037E-2</v>
      </c>
      <c r="L211" s="3"/>
      <c r="M211" s="3">
        <v>43</v>
      </c>
      <c r="N211" s="1">
        <f t="shared" si="6"/>
        <v>0.41233403578366035</v>
      </c>
      <c r="O211" s="51">
        <f t="shared" si="7"/>
        <v>40</v>
      </c>
    </row>
    <row r="212" spans="1:15" x14ac:dyDescent="0.3">
      <c r="A212" s="7" t="s">
        <v>14</v>
      </c>
      <c r="B212" s="3">
        <v>7.8539816339744835E-3</v>
      </c>
      <c r="C212" s="3">
        <v>4</v>
      </c>
      <c r="D212" s="3"/>
      <c r="E212" s="3"/>
      <c r="F212" s="3"/>
      <c r="G212" s="3"/>
      <c r="H212" s="3"/>
      <c r="I212" s="3">
        <v>4</v>
      </c>
      <c r="J212">
        <v>0.1</v>
      </c>
      <c r="K212" s="3">
        <v>7.8539816339744835E-3</v>
      </c>
      <c r="L212" s="3"/>
      <c r="M212" s="3">
        <v>43</v>
      </c>
      <c r="N212" s="1">
        <f t="shared" si="6"/>
        <v>7.8539816339744828E-2</v>
      </c>
      <c r="O212" s="51">
        <f t="shared" si="7"/>
        <v>40</v>
      </c>
    </row>
    <row r="213" spans="1:15" x14ac:dyDescent="0.3">
      <c r="A213" s="7" t="s">
        <v>12</v>
      </c>
      <c r="B213" s="3">
        <v>0.33575771485240913</v>
      </c>
      <c r="C213" s="3">
        <v>17</v>
      </c>
      <c r="D213" s="3"/>
      <c r="E213" s="3"/>
      <c r="F213" s="3"/>
      <c r="G213" s="3"/>
      <c r="H213" s="3"/>
      <c r="I213" s="3">
        <v>17</v>
      </c>
      <c r="J213">
        <v>0.1</v>
      </c>
      <c r="K213" s="3">
        <v>0.33575771485240913</v>
      </c>
      <c r="L213" s="3"/>
      <c r="M213" s="3">
        <v>43</v>
      </c>
      <c r="N213" s="1">
        <f t="shared" si="6"/>
        <v>3.3575771485240913</v>
      </c>
      <c r="O213" s="51">
        <f t="shared" si="7"/>
        <v>170</v>
      </c>
    </row>
    <row r="214" spans="1:15" x14ac:dyDescent="0.3">
      <c r="A214" s="6">
        <v>44</v>
      </c>
      <c r="B214" s="3">
        <v>0.42411500823462212</v>
      </c>
      <c r="C214" s="3">
        <v>42</v>
      </c>
      <c r="D214" s="3"/>
      <c r="E214" s="3"/>
      <c r="F214" s="3"/>
      <c r="G214" s="3"/>
      <c r="H214" s="3"/>
      <c r="I214" s="8">
        <v>42</v>
      </c>
      <c r="K214" s="8">
        <v>0.42411500823462212</v>
      </c>
      <c r="L214" s="25"/>
      <c r="N214" s="1"/>
      <c r="O214" s="51"/>
    </row>
    <row r="215" spans="1:15" x14ac:dyDescent="0.3">
      <c r="A215" s="7" t="s">
        <v>15</v>
      </c>
      <c r="B215" s="3">
        <v>7.8539816339744842E-2</v>
      </c>
      <c r="C215" s="3">
        <v>12</v>
      </c>
      <c r="D215" s="3"/>
      <c r="E215" s="3"/>
      <c r="F215" s="3"/>
      <c r="G215" s="3"/>
      <c r="H215" s="3"/>
      <c r="I215" s="3">
        <v>12</v>
      </c>
      <c r="J215">
        <v>0.1</v>
      </c>
      <c r="K215" s="3">
        <v>7.8539816339744842E-2</v>
      </c>
      <c r="L215" s="3"/>
      <c r="M215" s="3">
        <v>44</v>
      </c>
      <c r="N215" s="1">
        <f t="shared" si="6"/>
        <v>0.78539816339744839</v>
      </c>
      <c r="O215" s="51">
        <f t="shared" si="7"/>
        <v>120</v>
      </c>
    </row>
    <row r="216" spans="1:15" x14ac:dyDescent="0.3">
      <c r="A216" s="7" t="s">
        <v>18</v>
      </c>
      <c r="B216" s="3">
        <v>6.6758843888783101E-2</v>
      </c>
      <c r="C216" s="3">
        <v>8</v>
      </c>
      <c r="D216" s="3"/>
      <c r="E216" s="3"/>
      <c r="F216" s="3"/>
      <c r="G216" s="3"/>
      <c r="H216" s="3"/>
      <c r="I216" s="3">
        <v>8</v>
      </c>
      <c r="J216">
        <v>0.1</v>
      </c>
      <c r="K216" s="3">
        <v>6.6758843888783101E-2</v>
      </c>
      <c r="L216" s="3"/>
      <c r="M216" s="3">
        <v>44</v>
      </c>
      <c r="N216" s="1">
        <f t="shared" si="6"/>
        <v>0.66758843888783093</v>
      </c>
      <c r="O216" s="51">
        <f t="shared" si="7"/>
        <v>80</v>
      </c>
    </row>
    <row r="217" spans="1:15" x14ac:dyDescent="0.3">
      <c r="A217" s="7" t="s">
        <v>16</v>
      </c>
      <c r="B217" s="3">
        <v>4.1233403578366037E-2</v>
      </c>
      <c r="C217" s="3">
        <v>4</v>
      </c>
      <c r="D217" s="3"/>
      <c r="E217" s="3"/>
      <c r="F217" s="3"/>
      <c r="G217" s="3"/>
      <c r="H217" s="3"/>
      <c r="I217" s="3">
        <v>4</v>
      </c>
      <c r="J217">
        <v>0.1</v>
      </c>
      <c r="K217" s="3">
        <v>4.1233403578366037E-2</v>
      </c>
      <c r="L217" s="3"/>
      <c r="M217" s="3">
        <v>44</v>
      </c>
      <c r="N217" s="1">
        <f t="shared" si="6"/>
        <v>0.41233403578366035</v>
      </c>
      <c r="O217" s="51">
        <f t="shared" si="7"/>
        <v>40</v>
      </c>
    </row>
    <row r="218" spans="1:15" x14ac:dyDescent="0.3">
      <c r="A218" s="7" t="s">
        <v>14</v>
      </c>
      <c r="B218" s="3">
        <v>5.8904862254808626E-3</v>
      </c>
      <c r="C218" s="3">
        <v>3</v>
      </c>
      <c r="D218" s="3"/>
      <c r="E218" s="3"/>
      <c r="F218" s="3"/>
      <c r="G218" s="3"/>
      <c r="H218" s="3"/>
      <c r="I218" s="3">
        <v>3</v>
      </c>
      <c r="J218">
        <v>0.1</v>
      </c>
      <c r="K218" s="3">
        <v>5.8904862254808626E-3</v>
      </c>
      <c r="L218" s="3"/>
      <c r="M218" s="3">
        <v>44</v>
      </c>
      <c r="N218" s="1">
        <f t="shared" si="6"/>
        <v>5.8904862254808621E-2</v>
      </c>
      <c r="O218" s="51">
        <f t="shared" si="7"/>
        <v>30</v>
      </c>
    </row>
    <row r="219" spans="1:15" x14ac:dyDescent="0.3">
      <c r="A219" s="7" t="s">
        <v>12</v>
      </c>
      <c r="B219" s="3">
        <v>0.23169245820224729</v>
      </c>
      <c r="C219" s="3">
        <v>15</v>
      </c>
      <c r="D219" s="3"/>
      <c r="E219" s="3"/>
      <c r="F219" s="3"/>
      <c r="G219" s="3"/>
      <c r="H219" s="3"/>
      <c r="I219" s="3">
        <v>15</v>
      </c>
      <c r="J219">
        <v>0.1</v>
      </c>
      <c r="K219" s="3">
        <v>0.23169245820224729</v>
      </c>
      <c r="L219" s="3"/>
      <c r="M219" s="3">
        <v>44</v>
      </c>
      <c r="N219" s="1">
        <f t="shared" si="6"/>
        <v>2.3169245820224726</v>
      </c>
      <c r="O219" s="51">
        <f t="shared" si="7"/>
        <v>150</v>
      </c>
    </row>
    <row r="220" spans="1:15" x14ac:dyDescent="0.3">
      <c r="A220" s="6">
        <v>47</v>
      </c>
      <c r="B220" s="3">
        <v>0.36128315516282627</v>
      </c>
      <c r="C220" s="3">
        <v>38</v>
      </c>
      <c r="D220" s="3"/>
      <c r="E220" s="3"/>
      <c r="F220" s="3"/>
      <c r="G220" s="3"/>
      <c r="H220" s="3"/>
      <c r="I220" s="8">
        <v>38</v>
      </c>
      <c r="K220" s="8">
        <v>0.36128315516282627</v>
      </c>
      <c r="L220" s="25"/>
      <c r="N220" s="1"/>
      <c r="O220" s="51"/>
    </row>
    <row r="221" spans="1:15" x14ac:dyDescent="0.3">
      <c r="A221" s="7" t="s">
        <v>15</v>
      </c>
      <c r="B221" s="3">
        <v>4.3196898986859661E-2</v>
      </c>
      <c r="C221" s="3">
        <v>8</v>
      </c>
      <c r="D221" s="3"/>
      <c r="E221" s="3"/>
      <c r="F221" s="3"/>
      <c r="G221" s="3"/>
      <c r="H221" s="3"/>
      <c r="I221" s="3">
        <v>8</v>
      </c>
      <c r="J221">
        <v>0.1</v>
      </c>
      <c r="K221" s="3">
        <v>4.3196898986859661E-2</v>
      </c>
      <c r="L221" s="3"/>
      <c r="M221" s="3">
        <v>47</v>
      </c>
      <c r="N221" s="1">
        <f t="shared" si="6"/>
        <v>0.43196898986859661</v>
      </c>
      <c r="O221" s="51">
        <f t="shared" si="7"/>
        <v>80</v>
      </c>
    </row>
    <row r="222" spans="1:15" x14ac:dyDescent="0.3">
      <c r="A222" s="7" t="s">
        <v>18</v>
      </c>
      <c r="B222" s="3">
        <v>6.6758843888783101E-2</v>
      </c>
      <c r="C222" s="3">
        <v>8</v>
      </c>
      <c r="D222" s="3"/>
      <c r="E222" s="3"/>
      <c r="F222" s="3"/>
      <c r="G222" s="3"/>
      <c r="H222" s="3"/>
      <c r="I222" s="3">
        <v>8</v>
      </c>
      <c r="J222">
        <v>0.1</v>
      </c>
      <c r="K222" s="3">
        <v>6.6758843888783101E-2</v>
      </c>
      <c r="L222" s="3"/>
      <c r="M222" s="3">
        <v>47</v>
      </c>
      <c r="N222" s="1">
        <f t="shared" si="6"/>
        <v>0.66758843888783093</v>
      </c>
      <c r="O222" s="51">
        <f t="shared" si="7"/>
        <v>80</v>
      </c>
    </row>
    <row r="223" spans="1:15" x14ac:dyDescent="0.3">
      <c r="A223" s="7" t="s">
        <v>16</v>
      </c>
      <c r="B223" s="3">
        <v>3.5342917352885174E-2</v>
      </c>
      <c r="C223" s="3">
        <v>2</v>
      </c>
      <c r="D223" s="3"/>
      <c r="E223" s="3"/>
      <c r="F223" s="3"/>
      <c r="G223" s="3"/>
      <c r="H223" s="3"/>
      <c r="I223" s="3">
        <v>2</v>
      </c>
      <c r="J223">
        <v>0.1</v>
      </c>
      <c r="K223" s="3">
        <v>3.5342917352885174E-2</v>
      </c>
      <c r="L223" s="3"/>
      <c r="M223" s="3">
        <v>47</v>
      </c>
      <c r="N223" s="1">
        <f t="shared" si="6"/>
        <v>0.35342917352885173</v>
      </c>
      <c r="O223" s="51">
        <f t="shared" si="7"/>
        <v>20</v>
      </c>
    </row>
    <row r="224" spans="1:15" x14ac:dyDescent="0.3">
      <c r="A224" s="7" t="s">
        <v>14</v>
      </c>
      <c r="B224" s="3">
        <v>5.8904862254808626E-3</v>
      </c>
      <c r="C224" s="3">
        <v>3</v>
      </c>
      <c r="D224" s="3"/>
      <c r="E224" s="3"/>
      <c r="F224" s="3"/>
      <c r="G224" s="3"/>
      <c r="H224" s="3"/>
      <c r="I224" s="3">
        <v>3</v>
      </c>
      <c r="J224">
        <v>0.1</v>
      </c>
      <c r="K224" s="3">
        <v>5.8904862254808626E-3</v>
      </c>
      <c r="L224" s="3"/>
      <c r="M224" s="3">
        <v>47</v>
      </c>
      <c r="N224" s="1">
        <f t="shared" si="6"/>
        <v>5.8904862254808621E-2</v>
      </c>
      <c r="O224" s="51">
        <f t="shared" si="7"/>
        <v>30</v>
      </c>
    </row>
    <row r="225" spans="1:15" x14ac:dyDescent="0.3">
      <c r="A225" s="7" t="s">
        <v>12</v>
      </c>
      <c r="B225" s="3">
        <v>0.21009400870881745</v>
      </c>
      <c r="C225" s="3">
        <v>17</v>
      </c>
      <c r="D225" s="3"/>
      <c r="E225" s="3"/>
      <c r="F225" s="3"/>
      <c r="G225" s="3"/>
      <c r="H225" s="3"/>
      <c r="I225" s="3">
        <v>17</v>
      </c>
      <c r="J225">
        <v>0.1</v>
      </c>
      <c r="K225" s="3">
        <v>0.21009400870881745</v>
      </c>
      <c r="L225" s="3"/>
      <c r="M225" s="3">
        <v>47</v>
      </c>
      <c r="N225" s="1">
        <f t="shared" si="6"/>
        <v>2.1009400870881745</v>
      </c>
      <c r="O225" s="51">
        <f t="shared" si="7"/>
        <v>170</v>
      </c>
    </row>
    <row r="226" spans="1:15" x14ac:dyDescent="0.3">
      <c r="A226" s="6">
        <v>48</v>
      </c>
      <c r="B226" s="3">
        <v>1.6355916752751862</v>
      </c>
      <c r="C226" s="3">
        <v>153</v>
      </c>
      <c r="D226" s="3"/>
      <c r="E226" s="3"/>
      <c r="F226" s="3"/>
      <c r="G226" s="3"/>
      <c r="H226" s="3"/>
      <c r="I226" s="8">
        <v>153</v>
      </c>
      <c r="K226" s="8">
        <v>1.6355916752751862</v>
      </c>
      <c r="L226" s="25"/>
      <c r="N226" s="1"/>
      <c r="O226" s="51"/>
    </row>
    <row r="227" spans="1:15" x14ac:dyDescent="0.3">
      <c r="A227" s="7" t="s">
        <v>15</v>
      </c>
      <c r="B227" s="3">
        <v>0.19242255003237482</v>
      </c>
      <c r="C227" s="3">
        <v>31</v>
      </c>
      <c r="D227" s="3"/>
      <c r="E227" s="3"/>
      <c r="F227" s="3"/>
      <c r="G227" s="3"/>
      <c r="H227" s="3"/>
      <c r="I227" s="3">
        <v>31</v>
      </c>
      <c r="J227">
        <v>0.4</v>
      </c>
      <c r="K227" s="3">
        <v>0.19242255003237482</v>
      </c>
      <c r="L227" s="3"/>
      <c r="M227" s="3">
        <v>48</v>
      </c>
      <c r="N227" s="1">
        <f t="shared" si="6"/>
        <v>0.48105637508093702</v>
      </c>
      <c r="O227" s="51">
        <f t="shared" si="7"/>
        <v>77.5</v>
      </c>
    </row>
    <row r="228" spans="1:15" x14ac:dyDescent="0.3">
      <c r="A228" s="7" t="s">
        <v>18</v>
      </c>
      <c r="B228" s="3">
        <v>0.28667032964006878</v>
      </c>
      <c r="C228" s="3">
        <v>36</v>
      </c>
      <c r="D228" s="3"/>
      <c r="E228" s="3"/>
      <c r="F228" s="3"/>
      <c r="G228" s="3"/>
      <c r="H228" s="3"/>
      <c r="I228" s="3">
        <v>36</v>
      </c>
      <c r="J228">
        <v>0.4</v>
      </c>
      <c r="K228" s="3">
        <v>0.28667032964006878</v>
      </c>
      <c r="L228" s="3"/>
      <c r="M228" s="3">
        <v>48</v>
      </c>
      <c r="N228" s="1">
        <f t="shared" si="6"/>
        <v>0.71667582410017194</v>
      </c>
      <c r="O228" s="51">
        <f t="shared" si="7"/>
        <v>90</v>
      </c>
    </row>
    <row r="229" spans="1:15" x14ac:dyDescent="0.3">
      <c r="A229" s="7" t="s">
        <v>16</v>
      </c>
      <c r="B229" s="3">
        <v>8.4430302565225684E-2</v>
      </c>
      <c r="C229" s="3">
        <v>7</v>
      </c>
      <c r="D229" s="3"/>
      <c r="E229" s="3"/>
      <c r="F229" s="3"/>
      <c r="G229" s="3"/>
      <c r="H229" s="3"/>
      <c r="I229" s="3">
        <v>7</v>
      </c>
      <c r="J229">
        <v>0.4</v>
      </c>
      <c r="K229" s="3">
        <v>8.4430302565225684E-2</v>
      </c>
      <c r="L229" s="3"/>
      <c r="M229" s="3">
        <v>48</v>
      </c>
      <c r="N229" s="1">
        <f t="shared" si="6"/>
        <v>0.2110757564130642</v>
      </c>
      <c r="O229" s="51">
        <f t="shared" si="7"/>
        <v>17.5</v>
      </c>
    </row>
    <row r="230" spans="1:15" x14ac:dyDescent="0.3">
      <c r="A230" s="7" t="s">
        <v>14</v>
      </c>
      <c r="B230" s="3">
        <v>2.1598449493429824E-2</v>
      </c>
      <c r="C230" s="3">
        <v>11</v>
      </c>
      <c r="D230" s="3"/>
      <c r="E230" s="3"/>
      <c r="F230" s="3"/>
      <c r="G230" s="3"/>
      <c r="H230" s="3"/>
      <c r="I230" s="3">
        <v>11</v>
      </c>
      <c r="J230">
        <v>0.4</v>
      </c>
      <c r="K230" s="3">
        <v>2.1598449493429824E-2</v>
      </c>
      <c r="L230" s="3"/>
      <c r="M230" s="3">
        <v>48</v>
      </c>
      <c r="N230" s="1">
        <f t="shared" si="6"/>
        <v>5.3996123733574555E-2</v>
      </c>
      <c r="O230" s="51">
        <f t="shared" si="7"/>
        <v>27.5</v>
      </c>
    </row>
    <row r="231" spans="1:15" x14ac:dyDescent="0.3">
      <c r="A231" s="7" t="s">
        <v>12</v>
      </c>
      <c r="B231" s="3">
        <v>1.050470043544087</v>
      </c>
      <c r="C231" s="3">
        <v>68</v>
      </c>
      <c r="D231" s="3"/>
      <c r="E231" s="3"/>
      <c r="F231" s="3"/>
      <c r="G231" s="3"/>
      <c r="H231" s="3"/>
      <c r="I231" s="3">
        <v>68</v>
      </c>
      <c r="J231">
        <v>0.4</v>
      </c>
      <c r="K231" s="3">
        <v>1.050470043544087</v>
      </c>
      <c r="L231" s="3"/>
      <c r="M231" s="3">
        <v>48</v>
      </c>
      <c r="N231" s="1">
        <f t="shared" si="6"/>
        <v>2.6261751088602172</v>
      </c>
      <c r="O231" s="51">
        <f t="shared" si="7"/>
        <v>170</v>
      </c>
    </row>
    <row r="232" spans="1:15" x14ac:dyDescent="0.3">
      <c r="A232" s="6">
        <v>49</v>
      </c>
      <c r="B232" s="3">
        <v>0.43393248527709016</v>
      </c>
      <c r="C232" s="3">
        <v>38</v>
      </c>
      <c r="D232" s="3"/>
      <c r="E232" s="3"/>
      <c r="F232" s="3"/>
      <c r="G232" s="3"/>
      <c r="H232" s="3"/>
      <c r="I232" s="8">
        <v>38</v>
      </c>
      <c r="K232" s="8">
        <v>0.43393248527709016</v>
      </c>
      <c r="L232" s="25"/>
      <c r="N232" s="1"/>
      <c r="O232" s="51"/>
    </row>
    <row r="233" spans="1:15" x14ac:dyDescent="0.3">
      <c r="A233" s="7" t="s">
        <v>15</v>
      </c>
      <c r="B233" s="3">
        <v>4.3196898986859661E-2</v>
      </c>
      <c r="C233" s="3">
        <v>8</v>
      </c>
      <c r="D233" s="3"/>
      <c r="E233" s="3"/>
      <c r="F233" s="3"/>
      <c r="G233" s="3"/>
      <c r="H233" s="3"/>
      <c r="I233" s="3">
        <v>8</v>
      </c>
      <c r="J233">
        <v>0.1</v>
      </c>
      <c r="K233" s="3">
        <v>4.3196898986859661E-2</v>
      </c>
      <c r="L233" s="3"/>
      <c r="M233" s="3">
        <v>49</v>
      </c>
      <c r="N233" s="1">
        <f t="shared" si="6"/>
        <v>0.43196898986859661</v>
      </c>
      <c r="O233" s="51">
        <f t="shared" si="7"/>
        <v>80</v>
      </c>
    </row>
    <row r="234" spans="1:15" x14ac:dyDescent="0.3">
      <c r="A234" s="7" t="s">
        <v>18</v>
      </c>
      <c r="B234" s="3">
        <v>6.0868357663302244E-2</v>
      </c>
      <c r="C234" s="3">
        <v>8</v>
      </c>
      <c r="D234" s="3"/>
      <c r="E234" s="3"/>
      <c r="F234" s="3"/>
      <c r="G234" s="3"/>
      <c r="H234" s="3"/>
      <c r="I234" s="3">
        <v>8</v>
      </c>
      <c r="J234">
        <v>0.1</v>
      </c>
      <c r="K234" s="3">
        <v>6.0868357663302244E-2</v>
      </c>
      <c r="L234" s="3"/>
      <c r="M234" s="3">
        <v>49</v>
      </c>
      <c r="N234" s="1">
        <f t="shared" si="6"/>
        <v>0.60868357663302242</v>
      </c>
      <c r="O234" s="51">
        <f t="shared" si="7"/>
        <v>80</v>
      </c>
    </row>
    <row r="235" spans="1:15" x14ac:dyDescent="0.3">
      <c r="A235" s="7" t="s">
        <v>16</v>
      </c>
      <c r="B235" s="3">
        <v>5.1050880620834141E-2</v>
      </c>
      <c r="C235" s="3">
        <v>4</v>
      </c>
      <c r="D235" s="3"/>
      <c r="E235" s="3"/>
      <c r="F235" s="3"/>
      <c r="G235" s="3"/>
      <c r="H235" s="3"/>
      <c r="I235" s="3">
        <v>4</v>
      </c>
      <c r="J235">
        <v>0.1</v>
      </c>
      <c r="K235" s="3">
        <v>5.1050880620834141E-2</v>
      </c>
      <c r="L235" s="3"/>
      <c r="M235" s="3">
        <v>49</v>
      </c>
      <c r="N235" s="1">
        <f t="shared" si="6"/>
        <v>0.51050880620834138</v>
      </c>
      <c r="O235" s="51">
        <f t="shared" si="7"/>
        <v>40</v>
      </c>
    </row>
    <row r="236" spans="1:15" x14ac:dyDescent="0.3">
      <c r="A236" s="7" t="s">
        <v>14</v>
      </c>
      <c r="B236" s="3">
        <v>5.8904862254808626E-3</v>
      </c>
      <c r="C236" s="3">
        <v>3</v>
      </c>
      <c r="D236" s="3"/>
      <c r="E236" s="3"/>
      <c r="F236" s="3"/>
      <c r="G236" s="3"/>
      <c r="H236" s="3"/>
      <c r="I236" s="3">
        <v>3</v>
      </c>
      <c r="J236">
        <v>0.1</v>
      </c>
      <c r="K236" s="3">
        <v>5.8904862254808626E-3</v>
      </c>
      <c r="L236" s="3"/>
      <c r="M236" s="3">
        <v>49</v>
      </c>
      <c r="N236" s="1">
        <f t="shared" si="6"/>
        <v>5.8904862254808621E-2</v>
      </c>
      <c r="O236" s="51">
        <f t="shared" si="7"/>
        <v>30</v>
      </c>
    </row>
    <row r="237" spans="1:15" x14ac:dyDescent="0.3">
      <c r="A237" s="7" t="s">
        <v>12</v>
      </c>
      <c r="B237" s="3">
        <v>0.27292586178061329</v>
      </c>
      <c r="C237" s="3">
        <v>15</v>
      </c>
      <c r="D237" s="3"/>
      <c r="E237" s="3"/>
      <c r="F237" s="3"/>
      <c r="G237" s="3"/>
      <c r="H237" s="3"/>
      <c r="I237" s="3">
        <v>15</v>
      </c>
      <c r="J237">
        <v>0.1</v>
      </c>
      <c r="K237" s="3">
        <v>0.27292586178061329</v>
      </c>
      <c r="L237" s="3"/>
      <c r="M237" s="3">
        <v>49</v>
      </c>
      <c r="N237" s="1">
        <f t="shared" si="6"/>
        <v>2.7292586178061327</v>
      </c>
      <c r="O237" s="51">
        <f t="shared" si="7"/>
        <v>150</v>
      </c>
    </row>
    <row r="238" spans="1:15" x14ac:dyDescent="0.3">
      <c r="A238" s="6">
        <v>50</v>
      </c>
      <c r="B238" s="3">
        <v>0.89142691545610386</v>
      </c>
      <c r="C238" s="3">
        <v>90</v>
      </c>
      <c r="D238" s="3"/>
      <c r="E238" s="3"/>
      <c r="F238" s="3"/>
      <c r="G238" s="3"/>
      <c r="H238" s="3"/>
      <c r="I238" s="8">
        <v>90</v>
      </c>
      <c r="K238" s="8">
        <v>0.89142691545610386</v>
      </c>
      <c r="L238" s="25"/>
      <c r="N238" s="1"/>
      <c r="O238" s="51"/>
    </row>
    <row r="239" spans="1:15" x14ac:dyDescent="0.3">
      <c r="A239" s="7" t="s">
        <v>15</v>
      </c>
      <c r="B239" s="3">
        <v>8.4430302565225698E-2</v>
      </c>
      <c r="C239" s="3">
        <v>15</v>
      </c>
      <c r="D239" s="3"/>
      <c r="E239" s="3"/>
      <c r="F239" s="3"/>
      <c r="G239" s="3"/>
      <c r="H239" s="3"/>
      <c r="I239" s="3">
        <v>15</v>
      </c>
      <c r="J239">
        <v>0.2</v>
      </c>
      <c r="K239" s="3">
        <v>8.4430302565225698E-2</v>
      </c>
      <c r="L239" s="3"/>
      <c r="M239" s="3">
        <v>50</v>
      </c>
      <c r="N239" s="1">
        <f t="shared" si="6"/>
        <v>0.42215151282612845</v>
      </c>
      <c r="O239" s="51">
        <f t="shared" si="7"/>
        <v>75</v>
      </c>
    </row>
    <row r="240" spans="1:15" x14ac:dyDescent="0.3">
      <c r="A240" s="7" t="s">
        <v>18</v>
      </c>
      <c r="B240" s="3">
        <v>0.17475109135593228</v>
      </c>
      <c r="C240" s="3">
        <v>22</v>
      </c>
      <c r="D240" s="3"/>
      <c r="E240" s="3"/>
      <c r="F240" s="3"/>
      <c r="G240" s="3"/>
      <c r="H240" s="3"/>
      <c r="I240" s="3">
        <v>22</v>
      </c>
      <c r="J240">
        <v>0.2</v>
      </c>
      <c r="K240" s="3">
        <v>0.17475109135593228</v>
      </c>
      <c r="L240" s="3"/>
      <c r="M240" s="3">
        <v>50</v>
      </c>
      <c r="N240" s="1">
        <f t="shared" si="6"/>
        <v>0.87375545677966138</v>
      </c>
      <c r="O240" s="51">
        <f t="shared" si="7"/>
        <v>110</v>
      </c>
    </row>
    <row r="241" spans="1:15" x14ac:dyDescent="0.3">
      <c r="A241" s="7" t="s">
        <v>16</v>
      </c>
      <c r="B241" s="3">
        <v>6.8722339297276724E-2</v>
      </c>
      <c r="C241" s="3">
        <v>5</v>
      </c>
      <c r="D241" s="3"/>
      <c r="E241" s="3"/>
      <c r="F241" s="3"/>
      <c r="G241" s="3"/>
      <c r="H241" s="3"/>
      <c r="I241" s="3">
        <v>5</v>
      </c>
      <c r="J241">
        <v>0.2</v>
      </c>
      <c r="K241" s="3">
        <v>6.8722339297276724E-2</v>
      </c>
      <c r="L241" s="3"/>
      <c r="M241" s="3">
        <v>50</v>
      </c>
      <c r="N241" s="1">
        <f t="shared" si="6"/>
        <v>0.34361169648638362</v>
      </c>
      <c r="O241" s="51">
        <f t="shared" si="7"/>
        <v>25</v>
      </c>
    </row>
    <row r="242" spans="1:15" x14ac:dyDescent="0.3">
      <c r="A242" s="7" t="s">
        <v>14</v>
      </c>
      <c r="B242" s="3">
        <v>1.1780972450961723E-2</v>
      </c>
      <c r="C242" s="3">
        <v>6</v>
      </c>
      <c r="D242" s="3"/>
      <c r="E242" s="3"/>
      <c r="F242" s="3"/>
      <c r="G242" s="3"/>
      <c r="H242" s="3"/>
      <c r="I242" s="3">
        <v>6</v>
      </c>
      <c r="J242">
        <v>0.2</v>
      </c>
      <c r="K242" s="3">
        <v>1.1780972450961723E-2</v>
      </c>
      <c r="L242" s="3"/>
      <c r="M242" s="3">
        <v>50</v>
      </c>
      <c r="N242" s="1">
        <f t="shared" si="6"/>
        <v>5.8904862254808614E-2</v>
      </c>
      <c r="O242" s="51">
        <f t="shared" si="7"/>
        <v>30</v>
      </c>
    </row>
    <row r="243" spans="1:15" x14ac:dyDescent="0.3">
      <c r="A243" s="7" t="s">
        <v>12</v>
      </c>
      <c r="B243" s="3">
        <v>0.5517422097867074</v>
      </c>
      <c r="C243" s="3">
        <v>42</v>
      </c>
      <c r="D243" s="3"/>
      <c r="E243" s="3"/>
      <c r="F243" s="3"/>
      <c r="G243" s="3"/>
      <c r="H243" s="3"/>
      <c r="I243" s="3">
        <v>42</v>
      </c>
      <c r="J243">
        <v>0.2</v>
      </c>
      <c r="K243" s="3">
        <v>0.5517422097867074</v>
      </c>
      <c r="L243" s="3"/>
      <c r="M243" s="3">
        <v>50</v>
      </c>
      <c r="N243" s="1">
        <f t="shared" si="6"/>
        <v>2.7587110489335367</v>
      </c>
      <c r="O243" s="51">
        <f t="shared" si="7"/>
        <v>210</v>
      </c>
    </row>
    <row r="244" spans="1:15" x14ac:dyDescent="0.3">
      <c r="A244" s="6">
        <v>51</v>
      </c>
      <c r="B244" s="3">
        <v>0.41822452200914118</v>
      </c>
      <c r="C244" s="3">
        <v>38</v>
      </c>
      <c r="D244" s="3"/>
      <c r="E244" s="3"/>
      <c r="F244" s="3"/>
      <c r="G244" s="3"/>
      <c r="H244" s="3"/>
      <c r="I244" s="8">
        <v>38</v>
      </c>
      <c r="K244" s="8">
        <v>0.41822452200914118</v>
      </c>
      <c r="L244" s="25"/>
      <c r="N244" s="1"/>
      <c r="O244" s="51"/>
    </row>
    <row r="245" spans="1:15" x14ac:dyDescent="0.3">
      <c r="A245" s="7" t="s">
        <v>15</v>
      </c>
      <c r="B245" s="3">
        <v>4.1233403578366037E-2</v>
      </c>
      <c r="C245" s="3">
        <v>7</v>
      </c>
      <c r="D245" s="3"/>
      <c r="E245" s="3"/>
      <c r="F245" s="3"/>
      <c r="G245" s="3"/>
      <c r="H245" s="3"/>
      <c r="I245" s="3">
        <v>7</v>
      </c>
      <c r="J245">
        <v>0.1</v>
      </c>
      <c r="K245" s="3">
        <v>4.1233403578366037E-2</v>
      </c>
      <c r="L245" s="3"/>
      <c r="M245" s="3">
        <v>51</v>
      </c>
      <c r="N245" s="1">
        <f t="shared" si="6"/>
        <v>0.41233403578366035</v>
      </c>
      <c r="O245" s="51">
        <f t="shared" si="7"/>
        <v>70</v>
      </c>
    </row>
    <row r="246" spans="1:15" x14ac:dyDescent="0.3">
      <c r="A246" s="7" t="s">
        <v>18</v>
      </c>
      <c r="B246" s="3">
        <v>5.1050880620834141E-2</v>
      </c>
      <c r="C246" s="3">
        <v>8</v>
      </c>
      <c r="D246" s="3"/>
      <c r="E246" s="3"/>
      <c r="F246" s="3"/>
      <c r="G246" s="3"/>
      <c r="H246" s="3"/>
      <c r="I246" s="3">
        <v>8</v>
      </c>
      <c r="J246">
        <v>0.1</v>
      </c>
      <c r="K246" s="3">
        <v>5.1050880620834141E-2</v>
      </c>
      <c r="L246" s="3"/>
      <c r="M246" s="3">
        <v>51</v>
      </c>
      <c r="N246" s="1">
        <f t="shared" si="6"/>
        <v>0.51050880620834138</v>
      </c>
      <c r="O246" s="51">
        <f t="shared" si="7"/>
        <v>80</v>
      </c>
    </row>
    <row r="247" spans="1:15" x14ac:dyDescent="0.3">
      <c r="A247" s="7" t="s">
        <v>16</v>
      </c>
      <c r="B247" s="3">
        <v>6.8722339297276724E-2</v>
      </c>
      <c r="C247" s="3">
        <v>5</v>
      </c>
      <c r="D247" s="3"/>
      <c r="E247" s="3"/>
      <c r="F247" s="3"/>
      <c r="G247" s="3"/>
      <c r="H247" s="3"/>
      <c r="I247" s="3">
        <v>5</v>
      </c>
      <c r="J247">
        <v>0.1</v>
      </c>
      <c r="K247" s="3">
        <v>6.8722339297276724E-2</v>
      </c>
      <c r="L247" s="3"/>
      <c r="M247" s="3">
        <v>51</v>
      </c>
      <c r="N247" s="1">
        <f t="shared" si="6"/>
        <v>0.68722339297276724</v>
      </c>
      <c r="O247" s="51">
        <f t="shared" si="7"/>
        <v>50</v>
      </c>
    </row>
    <row r="248" spans="1:15" x14ac:dyDescent="0.3">
      <c r="A248" s="7" t="s">
        <v>14</v>
      </c>
      <c r="B248" s="3">
        <v>9.8174770424681035E-3</v>
      </c>
      <c r="C248" s="3">
        <v>5</v>
      </c>
      <c r="D248" s="3"/>
      <c r="E248" s="3"/>
      <c r="F248" s="3"/>
      <c r="G248" s="3"/>
      <c r="H248" s="3"/>
      <c r="I248" s="3">
        <v>5</v>
      </c>
      <c r="J248">
        <v>0.1</v>
      </c>
      <c r="K248" s="3">
        <v>9.8174770424681035E-3</v>
      </c>
      <c r="L248" s="3"/>
      <c r="M248" s="3">
        <v>51</v>
      </c>
      <c r="N248" s="1">
        <f t="shared" si="6"/>
        <v>9.8174770424681035E-2</v>
      </c>
      <c r="O248" s="51">
        <f t="shared" si="7"/>
        <v>50</v>
      </c>
    </row>
    <row r="249" spans="1:15" x14ac:dyDescent="0.3">
      <c r="A249" s="7" t="s">
        <v>12</v>
      </c>
      <c r="B249" s="3">
        <v>0.24740042147019617</v>
      </c>
      <c r="C249" s="3">
        <v>13</v>
      </c>
      <c r="D249" s="3"/>
      <c r="E249" s="3"/>
      <c r="F249" s="3"/>
      <c r="G249" s="3"/>
      <c r="H249" s="3"/>
      <c r="I249" s="3">
        <v>13</v>
      </c>
      <c r="J249">
        <v>0.1</v>
      </c>
      <c r="K249" s="3">
        <v>0.24740042147019617</v>
      </c>
      <c r="L249" s="3"/>
      <c r="M249" s="3">
        <v>51</v>
      </c>
      <c r="N249" s="1">
        <f t="shared" si="6"/>
        <v>2.4740042147019614</v>
      </c>
      <c r="O249" s="51">
        <f t="shared" si="7"/>
        <v>130</v>
      </c>
    </row>
    <row r="250" spans="1:15" x14ac:dyDescent="0.3">
      <c r="A250" s="6">
        <v>52</v>
      </c>
      <c r="B250" s="3">
        <v>0.47320239344696258</v>
      </c>
      <c r="C250" s="3">
        <v>39</v>
      </c>
      <c r="D250" s="3"/>
      <c r="E250" s="3"/>
      <c r="F250" s="3"/>
      <c r="G250" s="3"/>
      <c r="H250" s="3"/>
      <c r="I250" s="8">
        <v>39</v>
      </c>
      <c r="K250" s="8">
        <v>0.47320239344696258</v>
      </c>
      <c r="L250" s="25"/>
      <c r="N250" s="1"/>
      <c r="O250" s="51"/>
    </row>
    <row r="251" spans="1:15" x14ac:dyDescent="0.3">
      <c r="A251" s="7" t="s">
        <v>15</v>
      </c>
      <c r="B251" s="3">
        <v>4.1233403578366037E-2</v>
      </c>
      <c r="C251" s="3">
        <v>7</v>
      </c>
      <c r="D251" s="3"/>
      <c r="E251" s="3"/>
      <c r="F251" s="3"/>
      <c r="G251" s="3"/>
      <c r="H251" s="3"/>
      <c r="I251" s="3">
        <v>7</v>
      </c>
      <c r="J251">
        <v>0.1</v>
      </c>
      <c r="K251" s="3">
        <v>4.1233403578366037E-2</v>
      </c>
      <c r="L251" s="3"/>
      <c r="M251" s="3">
        <v>52</v>
      </c>
      <c r="N251" s="1">
        <f t="shared" si="6"/>
        <v>0.41233403578366035</v>
      </c>
      <c r="O251" s="51">
        <f t="shared" si="7"/>
        <v>70</v>
      </c>
    </row>
    <row r="252" spans="1:15" x14ac:dyDescent="0.3">
      <c r="A252" s="7" t="s">
        <v>18</v>
      </c>
      <c r="B252" s="3">
        <v>6.0868357663302244E-2</v>
      </c>
      <c r="C252" s="3">
        <v>8</v>
      </c>
      <c r="D252" s="3"/>
      <c r="E252" s="3"/>
      <c r="F252" s="3"/>
      <c r="G252" s="3"/>
      <c r="H252" s="3"/>
      <c r="I252" s="3">
        <v>8</v>
      </c>
      <c r="J252">
        <v>0.1</v>
      </c>
      <c r="K252" s="3">
        <v>6.0868357663302244E-2</v>
      </c>
      <c r="L252" s="3"/>
      <c r="M252" s="3">
        <v>52</v>
      </c>
      <c r="N252" s="1">
        <f t="shared" si="6"/>
        <v>0.60868357663302242</v>
      </c>
      <c r="O252" s="51">
        <f t="shared" si="7"/>
        <v>80</v>
      </c>
    </row>
    <row r="253" spans="1:15" x14ac:dyDescent="0.3">
      <c r="A253" s="7" t="s">
        <v>16</v>
      </c>
      <c r="B253" s="3">
        <v>7.4612825522757595E-2</v>
      </c>
      <c r="C253" s="3">
        <v>4</v>
      </c>
      <c r="D253" s="3"/>
      <c r="E253" s="3"/>
      <c r="F253" s="3"/>
      <c r="G253" s="3"/>
      <c r="H253" s="3"/>
      <c r="I253" s="3">
        <v>4</v>
      </c>
      <c r="J253">
        <v>0.1</v>
      </c>
      <c r="K253" s="3">
        <v>7.4612825522757595E-2</v>
      </c>
      <c r="L253" s="3"/>
      <c r="M253" s="3">
        <v>52</v>
      </c>
      <c r="N253" s="1">
        <f t="shared" si="6"/>
        <v>0.74612825522757587</v>
      </c>
      <c r="O253" s="51">
        <f t="shared" si="7"/>
        <v>40</v>
      </c>
    </row>
    <row r="254" spans="1:15" x14ac:dyDescent="0.3">
      <c r="A254" s="7" t="s">
        <v>14</v>
      </c>
      <c r="B254" s="3">
        <v>9.8174770424681035E-3</v>
      </c>
      <c r="C254" s="3">
        <v>5</v>
      </c>
      <c r="D254" s="3"/>
      <c r="E254" s="3"/>
      <c r="F254" s="3"/>
      <c r="G254" s="3"/>
      <c r="H254" s="3"/>
      <c r="I254" s="3">
        <v>5</v>
      </c>
      <c r="J254">
        <v>0.1</v>
      </c>
      <c r="K254" s="3">
        <v>9.8174770424681035E-3</v>
      </c>
      <c r="L254" s="3"/>
      <c r="M254" s="3">
        <v>52</v>
      </c>
      <c r="N254" s="1">
        <f t="shared" si="6"/>
        <v>9.8174770424681035E-2</v>
      </c>
      <c r="O254" s="51">
        <f t="shared" si="7"/>
        <v>50</v>
      </c>
    </row>
    <row r="255" spans="1:15" x14ac:dyDescent="0.3">
      <c r="A255" s="7" t="s">
        <v>12</v>
      </c>
      <c r="B255" s="3">
        <v>0.28667032964006861</v>
      </c>
      <c r="C255" s="3">
        <v>15</v>
      </c>
      <c r="D255" s="3"/>
      <c r="E255" s="3"/>
      <c r="F255" s="3"/>
      <c r="G255" s="3"/>
      <c r="H255" s="3"/>
      <c r="I255" s="3">
        <v>15</v>
      </c>
      <c r="J255">
        <v>0.1</v>
      </c>
      <c r="K255" s="3">
        <v>0.28667032964006861</v>
      </c>
      <c r="L255" s="3"/>
      <c r="M255" s="3">
        <v>52</v>
      </c>
      <c r="N255" s="1">
        <f t="shared" si="6"/>
        <v>2.866703296400686</v>
      </c>
      <c r="O255" s="51">
        <f t="shared" si="7"/>
        <v>150</v>
      </c>
    </row>
    <row r="256" spans="1:15" x14ac:dyDescent="0.3">
      <c r="A256" s="6">
        <v>53</v>
      </c>
      <c r="B256" s="3">
        <v>0.4201880174176349</v>
      </c>
      <c r="C256" s="3">
        <v>43</v>
      </c>
      <c r="D256" s="3"/>
      <c r="E256" s="3"/>
      <c r="F256" s="3"/>
      <c r="G256" s="3"/>
      <c r="H256" s="3"/>
      <c r="I256" s="8">
        <v>43</v>
      </c>
      <c r="K256" s="8">
        <v>0.4201880174176349</v>
      </c>
      <c r="L256" s="25"/>
      <c r="N256" s="1"/>
      <c r="O256" s="51"/>
    </row>
    <row r="257" spans="1:15" x14ac:dyDescent="0.3">
      <c r="A257" s="7" t="s">
        <v>15</v>
      </c>
      <c r="B257" s="3">
        <v>4.1233403578366044E-2</v>
      </c>
      <c r="C257" s="3">
        <v>7</v>
      </c>
      <c r="D257" s="3"/>
      <c r="E257" s="3"/>
      <c r="F257" s="3"/>
      <c r="G257" s="3"/>
      <c r="H257" s="3"/>
      <c r="I257" s="3">
        <v>7</v>
      </c>
      <c r="J257">
        <v>0.1</v>
      </c>
      <c r="K257" s="3">
        <v>4.1233403578366044E-2</v>
      </c>
      <c r="L257" s="3"/>
      <c r="M257" s="3">
        <v>53</v>
      </c>
      <c r="N257" s="1">
        <f t="shared" si="6"/>
        <v>0.4123340357836604</v>
      </c>
      <c r="O257" s="51">
        <f t="shared" si="7"/>
        <v>70</v>
      </c>
    </row>
    <row r="258" spans="1:15" x14ac:dyDescent="0.3">
      <c r="A258" s="7" t="s">
        <v>18</v>
      </c>
      <c r="B258" s="3">
        <v>6.0868357663302231E-2</v>
      </c>
      <c r="C258" s="3">
        <v>8</v>
      </c>
      <c r="D258" s="3"/>
      <c r="E258" s="3"/>
      <c r="F258" s="3"/>
      <c r="G258" s="3"/>
      <c r="H258" s="3"/>
      <c r="I258" s="3">
        <v>8</v>
      </c>
      <c r="J258">
        <v>0.1</v>
      </c>
      <c r="K258" s="3">
        <v>6.0868357663302231E-2</v>
      </c>
      <c r="L258" s="3"/>
      <c r="M258" s="3">
        <v>53</v>
      </c>
      <c r="N258" s="1">
        <f t="shared" si="6"/>
        <v>0.60868357663302231</v>
      </c>
      <c r="O258" s="51">
        <f t="shared" si="7"/>
        <v>80</v>
      </c>
    </row>
    <row r="259" spans="1:15" x14ac:dyDescent="0.3">
      <c r="A259" s="7" t="s">
        <v>16</v>
      </c>
      <c r="B259" s="3">
        <v>7.6576320931251204E-2</v>
      </c>
      <c r="C259" s="3">
        <v>6</v>
      </c>
      <c r="D259" s="3"/>
      <c r="E259" s="3"/>
      <c r="F259" s="3"/>
      <c r="G259" s="3"/>
      <c r="H259" s="3"/>
      <c r="I259" s="3">
        <v>6</v>
      </c>
      <c r="J259">
        <v>0.1</v>
      </c>
      <c r="K259" s="3">
        <v>7.6576320931251204E-2</v>
      </c>
      <c r="L259" s="3"/>
      <c r="M259" s="3">
        <v>53</v>
      </c>
      <c r="N259" s="1">
        <f t="shared" si="6"/>
        <v>0.76576320931251196</v>
      </c>
      <c r="O259" s="51">
        <f t="shared" si="7"/>
        <v>60</v>
      </c>
    </row>
    <row r="260" spans="1:15" x14ac:dyDescent="0.3">
      <c r="A260" s="7" t="s">
        <v>14</v>
      </c>
      <c r="B260" s="3">
        <v>7.8539816339744835E-3</v>
      </c>
      <c r="C260" s="3">
        <v>4</v>
      </c>
      <c r="D260" s="3"/>
      <c r="E260" s="3"/>
      <c r="F260" s="3"/>
      <c r="G260" s="3"/>
      <c r="H260" s="3"/>
      <c r="I260" s="3">
        <v>4</v>
      </c>
      <c r="J260">
        <v>0.1</v>
      </c>
      <c r="K260" s="3">
        <v>7.8539816339744835E-3</v>
      </c>
      <c r="L260" s="3"/>
      <c r="M260" s="3">
        <v>53</v>
      </c>
      <c r="N260" s="1">
        <f t="shared" si="6"/>
        <v>7.8539816339744828E-2</v>
      </c>
      <c r="O260" s="51">
        <f t="shared" si="7"/>
        <v>40</v>
      </c>
    </row>
    <row r="261" spans="1:15" x14ac:dyDescent="0.3">
      <c r="A261" s="7" t="s">
        <v>12</v>
      </c>
      <c r="B261" s="3">
        <v>0.23365595361074093</v>
      </c>
      <c r="C261" s="3">
        <v>18</v>
      </c>
      <c r="D261" s="3"/>
      <c r="E261" s="3"/>
      <c r="F261" s="3"/>
      <c r="G261" s="3"/>
      <c r="H261" s="3"/>
      <c r="I261" s="3">
        <v>18</v>
      </c>
      <c r="J261">
        <v>0.1</v>
      </c>
      <c r="K261" s="3">
        <v>0.23365595361074093</v>
      </c>
      <c r="L261" s="3"/>
      <c r="M261" s="3">
        <v>53</v>
      </c>
      <c r="N261" s="1">
        <f t="shared" si="6"/>
        <v>2.336559536107409</v>
      </c>
      <c r="O261" s="51">
        <f t="shared" si="7"/>
        <v>180</v>
      </c>
    </row>
    <row r="262" spans="1:15" x14ac:dyDescent="0.3">
      <c r="A262" s="6">
        <v>54</v>
      </c>
      <c r="B262" s="3">
        <v>0.40448005414968585</v>
      </c>
      <c r="C262" s="3">
        <v>39</v>
      </c>
      <c r="D262" s="3"/>
      <c r="E262" s="3"/>
      <c r="F262" s="3"/>
      <c r="G262" s="3"/>
      <c r="H262" s="3"/>
      <c r="I262" s="8">
        <v>39</v>
      </c>
      <c r="K262" s="8">
        <v>0.40448005414968585</v>
      </c>
      <c r="L262" s="25"/>
      <c r="N262" s="1"/>
      <c r="O262" s="51"/>
    </row>
    <row r="263" spans="1:15" x14ac:dyDescent="0.3">
      <c r="A263" s="7" t="s">
        <v>15</v>
      </c>
      <c r="B263" s="3">
        <v>7.6576320931251204E-2</v>
      </c>
      <c r="C263" s="3">
        <v>11</v>
      </c>
      <c r="D263" s="3"/>
      <c r="E263" s="3"/>
      <c r="F263" s="3"/>
      <c r="G263" s="3"/>
      <c r="H263" s="3"/>
      <c r="I263" s="3">
        <v>11</v>
      </c>
      <c r="J263">
        <v>0.1</v>
      </c>
      <c r="K263" s="3">
        <v>7.6576320931251204E-2</v>
      </c>
      <c r="L263" s="3"/>
      <c r="M263" s="3">
        <v>54</v>
      </c>
      <c r="N263" s="1">
        <f t="shared" ref="N263:N325" si="8">K263/J263</f>
        <v>0.76576320931251196</v>
      </c>
      <c r="O263" s="51">
        <f t="shared" ref="O263:O325" si="9">I263/J263</f>
        <v>110</v>
      </c>
    </row>
    <row r="264" spans="1:15" x14ac:dyDescent="0.3">
      <c r="A264" s="7" t="s">
        <v>18</v>
      </c>
      <c r="B264" s="3">
        <v>3.3379421944391557E-2</v>
      </c>
      <c r="C264" s="3">
        <v>5</v>
      </c>
      <c r="D264" s="3"/>
      <c r="E264" s="3"/>
      <c r="F264" s="3"/>
      <c r="G264" s="3"/>
      <c r="H264" s="3"/>
      <c r="I264" s="3">
        <v>5</v>
      </c>
      <c r="J264">
        <v>0.1</v>
      </c>
      <c r="K264" s="3">
        <v>3.3379421944391557E-2</v>
      </c>
      <c r="L264" s="3"/>
      <c r="M264" s="3">
        <v>54</v>
      </c>
      <c r="N264" s="1">
        <f t="shared" si="8"/>
        <v>0.33379421944391557</v>
      </c>
      <c r="O264" s="51">
        <f t="shared" si="9"/>
        <v>50</v>
      </c>
    </row>
    <row r="265" spans="1:15" x14ac:dyDescent="0.3">
      <c r="A265" s="7" t="s">
        <v>16</v>
      </c>
      <c r="B265" s="3">
        <v>5.1050880620834141E-2</v>
      </c>
      <c r="C265" s="3">
        <v>4</v>
      </c>
      <c r="D265" s="3"/>
      <c r="E265" s="3"/>
      <c r="F265" s="3"/>
      <c r="G265" s="3"/>
      <c r="H265" s="3"/>
      <c r="I265" s="3">
        <v>4</v>
      </c>
      <c r="J265">
        <v>0.1</v>
      </c>
      <c r="K265" s="3">
        <v>5.1050880620834141E-2</v>
      </c>
      <c r="L265" s="3"/>
      <c r="M265" s="3">
        <v>54</v>
      </c>
      <c r="N265" s="1">
        <f t="shared" si="8"/>
        <v>0.51050880620834138</v>
      </c>
      <c r="O265" s="51">
        <f t="shared" si="9"/>
        <v>40</v>
      </c>
    </row>
    <row r="266" spans="1:15" x14ac:dyDescent="0.3">
      <c r="A266" s="7" t="s">
        <v>14</v>
      </c>
      <c r="B266" s="3">
        <v>3.9269908169872417E-3</v>
      </c>
      <c r="C266" s="3">
        <v>2</v>
      </c>
      <c r="D266" s="3"/>
      <c r="E266" s="3"/>
      <c r="F266" s="3"/>
      <c r="G266" s="3"/>
      <c r="H266" s="3"/>
      <c r="I266" s="3">
        <v>2</v>
      </c>
      <c r="J266">
        <v>0.1</v>
      </c>
      <c r="K266" s="3">
        <v>3.9269908169872417E-3</v>
      </c>
      <c r="L266" s="3"/>
      <c r="M266" s="3">
        <v>54</v>
      </c>
      <c r="N266" s="1">
        <f t="shared" si="8"/>
        <v>3.9269908169872414E-2</v>
      </c>
      <c r="O266" s="51">
        <f t="shared" si="9"/>
        <v>20</v>
      </c>
    </row>
    <row r="267" spans="1:15" x14ac:dyDescent="0.3">
      <c r="A267" s="7" t="s">
        <v>12</v>
      </c>
      <c r="B267" s="3">
        <v>0.2395464398362217</v>
      </c>
      <c r="C267" s="3">
        <v>17</v>
      </c>
      <c r="D267" s="3"/>
      <c r="E267" s="3"/>
      <c r="F267" s="3"/>
      <c r="G267" s="3"/>
      <c r="H267" s="3"/>
      <c r="I267" s="3">
        <v>17</v>
      </c>
      <c r="J267">
        <v>0.1</v>
      </c>
      <c r="K267" s="3">
        <v>0.2395464398362217</v>
      </c>
      <c r="L267" s="3"/>
      <c r="M267" s="3">
        <v>54</v>
      </c>
      <c r="N267" s="1">
        <f t="shared" si="8"/>
        <v>2.395464398362217</v>
      </c>
      <c r="O267" s="51">
        <f t="shared" si="9"/>
        <v>170</v>
      </c>
    </row>
    <row r="268" spans="1:15" x14ac:dyDescent="0.3">
      <c r="A268" s="6">
        <v>55</v>
      </c>
      <c r="B268" s="3">
        <v>0.83448554860978885</v>
      </c>
      <c r="C268" s="3">
        <v>75</v>
      </c>
      <c r="D268" s="3"/>
      <c r="E268" s="3"/>
      <c r="F268" s="3"/>
      <c r="G268" s="3"/>
      <c r="H268" s="3"/>
      <c r="I268" s="8">
        <v>75</v>
      </c>
      <c r="K268" s="8">
        <v>0.83448554860978885</v>
      </c>
      <c r="L268" s="25"/>
      <c r="N268" s="1"/>
      <c r="O268" s="51"/>
    </row>
    <row r="269" spans="1:15" x14ac:dyDescent="0.3">
      <c r="A269" s="7" t="s">
        <v>15</v>
      </c>
      <c r="B269" s="3">
        <v>0.10995574287564278</v>
      </c>
      <c r="C269" s="3">
        <v>17</v>
      </c>
      <c r="D269" s="3"/>
      <c r="E269" s="3"/>
      <c r="F269" s="3"/>
      <c r="G269" s="3"/>
      <c r="H269" s="3"/>
      <c r="I269" s="3">
        <v>17</v>
      </c>
      <c r="J269">
        <v>0.2</v>
      </c>
      <c r="K269" s="3">
        <v>0.10995574287564278</v>
      </c>
      <c r="L269" s="3"/>
      <c r="M269" s="3">
        <v>55</v>
      </c>
      <c r="N269" s="1">
        <f t="shared" si="8"/>
        <v>0.5497787143782138</v>
      </c>
      <c r="O269" s="51">
        <f t="shared" si="9"/>
        <v>85</v>
      </c>
    </row>
    <row r="270" spans="1:15" x14ac:dyDescent="0.3">
      <c r="A270" s="7" t="s">
        <v>18</v>
      </c>
      <c r="B270" s="3">
        <v>0.10799224746714912</v>
      </c>
      <c r="C270" s="3">
        <v>12</v>
      </c>
      <c r="D270" s="3"/>
      <c r="E270" s="3"/>
      <c r="F270" s="3"/>
      <c r="G270" s="3"/>
      <c r="H270" s="3"/>
      <c r="I270" s="3">
        <v>12</v>
      </c>
      <c r="J270">
        <v>0.2</v>
      </c>
      <c r="K270" s="3">
        <v>0.10799224746714912</v>
      </c>
      <c r="L270" s="3"/>
      <c r="M270" s="3">
        <v>55</v>
      </c>
      <c r="N270" s="1">
        <f t="shared" si="8"/>
        <v>0.53996123733574564</v>
      </c>
      <c r="O270" s="51">
        <f t="shared" si="9"/>
        <v>60</v>
      </c>
    </row>
    <row r="271" spans="1:15" x14ac:dyDescent="0.3">
      <c r="A271" s="7" t="s">
        <v>16</v>
      </c>
      <c r="B271" s="3">
        <v>9.8174770424681035E-2</v>
      </c>
      <c r="C271" s="3">
        <v>7</v>
      </c>
      <c r="D271" s="3"/>
      <c r="E271" s="3"/>
      <c r="F271" s="3"/>
      <c r="G271" s="3"/>
      <c r="H271" s="3"/>
      <c r="I271" s="3">
        <v>7</v>
      </c>
      <c r="J271">
        <v>0.2</v>
      </c>
      <c r="K271" s="3">
        <v>9.8174770424681035E-2</v>
      </c>
      <c r="L271" s="3"/>
      <c r="M271" s="3">
        <v>55</v>
      </c>
      <c r="N271" s="1">
        <f t="shared" si="8"/>
        <v>0.49087385212340517</v>
      </c>
      <c r="O271" s="51">
        <f t="shared" si="9"/>
        <v>35</v>
      </c>
    </row>
    <row r="272" spans="1:15" x14ac:dyDescent="0.3">
      <c r="A272" s="7" t="s">
        <v>14</v>
      </c>
      <c r="B272" s="3">
        <v>1.1780972450961723E-2</v>
      </c>
      <c r="C272" s="3">
        <v>6</v>
      </c>
      <c r="D272" s="3"/>
      <c r="E272" s="3"/>
      <c r="F272" s="3"/>
      <c r="G272" s="3"/>
      <c r="H272" s="3"/>
      <c r="I272" s="3">
        <v>6</v>
      </c>
      <c r="J272">
        <v>0.2</v>
      </c>
      <c r="K272" s="3">
        <v>1.1780972450961723E-2</v>
      </c>
      <c r="L272" s="3"/>
      <c r="M272" s="3">
        <v>55</v>
      </c>
      <c r="N272" s="1">
        <f t="shared" si="8"/>
        <v>5.8904862254808614E-2</v>
      </c>
      <c r="O272" s="51">
        <f t="shared" si="9"/>
        <v>30</v>
      </c>
    </row>
    <row r="273" spans="1:15" x14ac:dyDescent="0.3">
      <c r="A273" s="7" t="s">
        <v>12</v>
      </c>
      <c r="B273" s="3">
        <v>0.50658181539135416</v>
      </c>
      <c r="C273" s="3">
        <v>33</v>
      </c>
      <c r="D273" s="3"/>
      <c r="E273" s="3"/>
      <c r="F273" s="3"/>
      <c r="G273" s="3"/>
      <c r="H273" s="3"/>
      <c r="I273" s="3">
        <v>33</v>
      </c>
      <c r="J273">
        <v>0.2</v>
      </c>
      <c r="K273" s="3">
        <v>0.50658181539135416</v>
      </c>
      <c r="L273" s="3"/>
      <c r="M273" s="3">
        <v>55</v>
      </c>
      <c r="N273" s="1">
        <f t="shared" si="8"/>
        <v>2.5329090769567708</v>
      </c>
      <c r="O273" s="51">
        <f t="shared" si="9"/>
        <v>165</v>
      </c>
    </row>
    <row r="274" spans="1:15" x14ac:dyDescent="0.3">
      <c r="A274" s="6">
        <v>56</v>
      </c>
      <c r="B274" s="3">
        <v>1.4804755380041894</v>
      </c>
      <c r="C274" s="3">
        <v>166</v>
      </c>
      <c r="D274" s="3"/>
      <c r="E274" s="3"/>
      <c r="F274" s="3"/>
      <c r="G274" s="3"/>
      <c r="H274" s="3"/>
      <c r="I274" s="8">
        <v>166</v>
      </c>
      <c r="K274" s="8">
        <v>1.4804755380041894</v>
      </c>
      <c r="L274" s="25"/>
      <c r="N274" s="1"/>
      <c r="O274" s="51"/>
    </row>
    <row r="275" spans="1:15" x14ac:dyDescent="0.3">
      <c r="A275" s="7" t="s">
        <v>15</v>
      </c>
      <c r="B275" s="3">
        <v>9.0320788790706583E-2</v>
      </c>
      <c r="C275" s="3">
        <v>21</v>
      </c>
      <c r="D275" s="3"/>
      <c r="E275" s="3"/>
      <c r="F275" s="3"/>
      <c r="G275" s="3"/>
      <c r="H275" s="3"/>
      <c r="I275" s="3">
        <v>21</v>
      </c>
      <c r="J275">
        <v>0.4</v>
      </c>
      <c r="K275" s="3">
        <v>9.0320788790706583E-2</v>
      </c>
      <c r="L275" s="3"/>
      <c r="M275" s="3">
        <v>56</v>
      </c>
      <c r="N275" s="1">
        <f t="shared" si="8"/>
        <v>0.22580197197676644</v>
      </c>
      <c r="O275" s="51">
        <f t="shared" si="9"/>
        <v>52.5</v>
      </c>
    </row>
    <row r="276" spans="1:15" x14ac:dyDescent="0.3">
      <c r="A276" s="7" t="s">
        <v>18</v>
      </c>
      <c r="B276" s="3">
        <v>0.3396847056693964</v>
      </c>
      <c r="C276" s="3">
        <v>50</v>
      </c>
      <c r="D276" s="3"/>
      <c r="E276" s="3"/>
      <c r="F276" s="3"/>
      <c r="G276" s="3"/>
      <c r="H276" s="3"/>
      <c r="I276" s="3">
        <v>50</v>
      </c>
      <c r="J276">
        <v>0.4</v>
      </c>
      <c r="K276" s="3">
        <v>0.3396847056693964</v>
      </c>
      <c r="L276" s="3"/>
      <c r="M276" s="3">
        <v>56</v>
      </c>
      <c r="N276" s="1">
        <f t="shared" si="8"/>
        <v>0.84921176417349098</v>
      </c>
      <c r="O276" s="51">
        <f t="shared" si="9"/>
        <v>125</v>
      </c>
    </row>
    <row r="277" spans="1:15" x14ac:dyDescent="0.3">
      <c r="A277" s="7" t="s">
        <v>16</v>
      </c>
      <c r="B277" s="3">
        <v>0.15315264186250244</v>
      </c>
      <c r="C277" s="3">
        <v>7</v>
      </c>
      <c r="D277" s="3"/>
      <c r="E277" s="3"/>
      <c r="F277" s="3"/>
      <c r="G277" s="3"/>
      <c r="H277" s="3"/>
      <c r="I277" s="3">
        <v>7</v>
      </c>
      <c r="J277">
        <v>0.4</v>
      </c>
      <c r="K277" s="3">
        <v>0.15315264186250244</v>
      </c>
      <c r="L277" s="3"/>
      <c r="M277" s="3">
        <v>56</v>
      </c>
      <c r="N277" s="1">
        <f t="shared" si="8"/>
        <v>0.38288160465625609</v>
      </c>
      <c r="O277" s="51">
        <f t="shared" si="9"/>
        <v>17.5</v>
      </c>
    </row>
    <row r="278" spans="1:15" x14ac:dyDescent="0.3">
      <c r="A278" s="7" t="s">
        <v>14</v>
      </c>
      <c r="B278" s="3">
        <v>2.1598449493429824E-2</v>
      </c>
      <c r="C278" s="3">
        <v>11</v>
      </c>
      <c r="D278" s="3"/>
      <c r="E278" s="3"/>
      <c r="F278" s="3"/>
      <c r="G278" s="3"/>
      <c r="H278" s="3"/>
      <c r="I278" s="3">
        <v>11</v>
      </c>
      <c r="J278">
        <v>0.4</v>
      </c>
      <c r="K278" s="3">
        <v>2.1598449493429824E-2</v>
      </c>
      <c r="L278" s="3"/>
      <c r="M278" s="3">
        <v>56</v>
      </c>
      <c r="N278" s="1">
        <f t="shared" si="8"/>
        <v>5.3996123733574555E-2</v>
      </c>
      <c r="O278" s="51">
        <f t="shared" si="9"/>
        <v>27.5</v>
      </c>
    </row>
    <row r="279" spans="1:15" x14ac:dyDescent="0.3">
      <c r="A279" s="7" t="s">
        <v>12</v>
      </c>
      <c r="B279" s="3">
        <v>0.87571895218815399</v>
      </c>
      <c r="C279" s="3">
        <v>77</v>
      </c>
      <c r="D279" s="3"/>
      <c r="E279" s="3"/>
      <c r="F279" s="3"/>
      <c r="G279" s="3"/>
      <c r="H279" s="3"/>
      <c r="I279" s="3">
        <v>77</v>
      </c>
      <c r="J279">
        <v>0.4</v>
      </c>
      <c r="K279" s="3">
        <v>0.87571895218815399</v>
      </c>
      <c r="L279" s="3"/>
      <c r="M279" s="3">
        <v>56</v>
      </c>
      <c r="N279" s="1">
        <f t="shared" si="8"/>
        <v>2.1892973804703848</v>
      </c>
      <c r="O279" s="51">
        <f t="shared" si="9"/>
        <v>192.5</v>
      </c>
    </row>
    <row r="280" spans="1:15" x14ac:dyDescent="0.3">
      <c r="A280" s="6">
        <v>57</v>
      </c>
      <c r="B280" s="3">
        <v>0.75594573227004425</v>
      </c>
      <c r="C280" s="3">
        <v>83</v>
      </c>
      <c r="D280" s="3"/>
      <c r="E280" s="3"/>
      <c r="F280" s="3"/>
      <c r="G280" s="3"/>
      <c r="H280" s="3"/>
      <c r="I280" s="8">
        <v>83</v>
      </c>
      <c r="K280" s="8">
        <v>0.75594573227004425</v>
      </c>
      <c r="L280" s="25"/>
      <c r="N280" s="1"/>
      <c r="O280" s="51"/>
    </row>
    <row r="281" spans="1:15" x14ac:dyDescent="0.3">
      <c r="A281" s="7" t="s">
        <v>15</v>
      </c>
      <c r="B281" s="3">
        <v>7.8539816339744835E-3</v>
      </c>
      <c r="C281" s="3">
        <v>4</v>
      </c>
      <c r="D281" s="3"/>
      <c r="E281" s="3"/>
      <c r="F281" s="3"/>
      <c r="G281" s="3"/>
      <c r="H281" s="3"/>
      <c r="I281" s="3">
        <v>4</v>
      </c>
      <c r="J281">
        <v>0.2</v>
      </c>
      <c r="K281" s="3">
        <v>7.8539816339744835E-3</v>
      </c>
      <c r="L281" s="3"/>
      <c r="M281" s="3">
        <v>57</v>
      </c>
      <c r="N281" s="1">
        <f t="shared" si="8"/>
        <v>3.9269908169872414E-2</v>
      </c>
      <c r="O281" s="51">
        <f t="shared" si="9"/>
        <v>20</v>
      </c>
    </row>
    <row r="282" spans="1:15" x14ac:dyDescent="0.3">
      <c r="A282" s="7" t="s">
        <v>18</v>
      </c>
      <c r="B282" s="3">
        <v>0.2100940087088175</v>
      </c>
      <c r="C282" s="3">
        <v>25</v>
      </c>
      <c r="D282" s="3"/>
      <c r="E282" s="3"/>
      <c r="F282" s="3"/>
      <c r="G282" s="3"/>
      <c r="H282" s="3"/>
      <c r="I282" s="3">
        <v>25</v>
      </c>
      <c r="J282">
        <v>0.2</v>
      </c>
      <c r="K282" s="3">
        <v>0.2100940087088175</v>
      </c>
      <c r="L282" s="3"/>
      <c r="M282" s="3">
        <v>57</v>
      </c>
      <c r="N282" s="1">
        <f t="shared" si="8"/>
        <v>1.0504700435440875</v>
      </c>
      <c r="O282" s="51">
        <f t="shared" si="9"/>
        <v>125</v>
      </c>
    </row>
    <row r="283" spans="1:15" x14ac:dyDescent="0.3">
      <c r="A283" s="7" t="s">
        <v>16</v>
      </c>
      <c r="B283" s="3">
        <v>0.10799224746714912</v>
      </c>
      <c r="C283" s="3">
        <v>6</v>
      </c>
      <c r="D283" s="3"/>
      <c r="E283" s="3"/>
      <c r="F283" s="3"/>
      <c r="G283" s="3"/>
      <c r="H283" s="3"/>
      <c r="I283" s="3">
        <v>6</v>
      </c>
      <c r="J283">
        <v>0.2</v>
      </c>
      <c r="K283" s="3">
        <v>0.10799224746714912</v>
      </c>
      <c r="L283" s="3"/>
      <c r="M283" s="3">
        <v>57</v>
      </c>
      <c r="N283" s="1">
        <f t="shared" si="8"/>
        <v>0.53996123733574564</v>
      </c>
      <c r="O283" s="51">
        <f t="shared" si="9"/>
        <v>30</v>
      </c>
    </row>
    <row r="284" spans="1:15" x14ac:dyDescent="0.3">
      <c r="A284" s="7" t="s">
        <v>14</v>
      </c>
      <c r="B284" s="3">
        <v>1.1780972450961723E-2</v>
      </c>
      <c r="C284" s="3">
        <v>6</v>
      </c>
      <c r="D284" s="3"/>
      <c r="E284" s="3"/>
      <c r="F284" s="3"/>
      <c r="G284" s="3"/>
      <c r="H284" s="3"/>
      <c r="I284" s="3">
        <v>6</v>
      </c>
      <c r="J284">
        <v>0.2</v>
      </c>
      <c r="K284" s="3">
        <v>1.1780972450961723E-2</v>
      </c>
      <c r="L284" s="3"/>
      <c r="M284" s="3">
        <v>57</v>
      </c>
      <c r="N284" s="1">
        <f t="shared" si="8"/>
        <v>5.8904862254808614E-2</v>
      </c>
      <c r="O284" s="51">
        <f t="shared" si="9"/>
        <v>30</v>
      </c>
    </row>
    <row r="285" spans="1:15" x14ac:dyDescent="0.3">
      <c r="A285" s="7" t="s">
        <v>12</v>
      </c>
      <c r="B285" s="3">
        <v>0.4182245220091414</v>
      </c>
      <c r="C285" s="3">
        <v>42</v>
      </c>
      <c r="D285" s="3"/>
      <c r="E285" s="3"/>
      <c r="F285" s="3"/>
      <c r="G285" s="3"/>
      <c r="H285" s="3"/>
      <c r="I285" s="3">
        <v>42</v>
      </c>
      <c r="J285">
        <v>0.2</v>
      </c>
      <c r="K285" s="3">
        <v>0.4182245220091414</v>
      </c>
      <c r="L285" s="3"/>
      <c r="M285" s="3">
        <v>57</v>
      </c>
      <c r="N285" s="1">
        <f t="shared" si="8"/>
        <v>2.0911226100457068</v>
      </c>
      <c r="O285" s="51">
        <f t="shared" si="9"/>
        <v>210</v>
      </c>
    </row>
    <row r="286" spans="1:15" x14ac:dyDescent="0.3">
      <c r="A286" s="6">
        <v>58</v>
      </c>
      <c r="B286" s="3">
        <v>0.75005524604456308</v>
      </c>
      <c r="C286" s="3">
        <v>78</v>
      </c>
      <c r="D286" s="3"/>
      <c r="E286" s="3"/>
      <c r="F286" s="3"/>
      <c r="G286" s="3"/>
      <c r="H286" s="3"/>
      <c r="I286" s="8">
        <v>78</v>
      </c>
      <c r="K286" s="8">
        <v>0.75005524604456308</v>
      </c>
      <c r="L286" s="25"/>
      <c r="N286" s="1"/>
      <c r="O286" s="51"/>
    </row>
    <row r="287" spans="1:15" x14ac:dyDescent="0.3">
      <c r="A287" s="7" t="s">
        <v>15</v>
      </c>
      <c r="B287" s="3">
        <v>7.6576320931251218E-2</v>
      </c>
      <c r="C287" s="3">
        <v>14</v>
      </c>
      <c r="D287" s="3"/>
      <c r="E287" s="3"/>
      <c r="F287" s="3"/>
      <c r="G287" s="3"/>
      <c r="H287" s="3"/>
      <c r="I287" s="3">
        <v>14</v>
      </c>
      <c r="J287">
        <v>0.2</v>
      </c>
      <c r="K287" s="3">
        <v>7.6576320931251218E-2</v>
      </c>
      <c r="L287" s="3"/>
      <c r="M287" s="3">
        <v>58</v>
      </c>
      <c r="N287" s="1">
        <f t="shared" si="8"/>
        <v>0.38288160465625609</v>
      </c>
      <c r="O287" s="51">
        <f t="shared" si="9"/>
        <v>70</v>
      </c>
    </row>
    <row r="288" spans="1:15" x14ac:dyDescent="0.3">
      <c r="A288" s="7" t="s">
        <v>18</v>
      </c>
      <c r="B288" s="3">
        <v>0.17082410053894503</v>
      </c>
      <c r="C288" s="3">
        <v>22</v>
      </c>
      <c r="D288" s="3"/>
      <c r="E288" s="3"/>
      <c r="F288" s="3"/>
      <c r="G288" s="3"/>
      <c r="H288" s="3"/>
      <c r="I288" s="3">
        <v>22</v>
      </c>
      <c r="J288">
        <v>0.2</v>
      </c>
      <c r="K288" s="3">
        <v>0.17082410053894503</v>
      </c>
      <c r="L288" s="3"/>
      <c r="M288" s="3">
        <v>58</v>
      </c>
      <c r="N288" s="1">
        <f t="shared" si="8"/>
        <v>0.85412050269472517</v>
      </c>
      <c r="O288" s="51">
        <f t="shared" si="9"/>
        <v>110</v>
      </c>
    </row>
    <row r="289" spans="1:15" x14ac:dyDescent="0.3">
      <c r="A289" s="7" t="s">
        <v>16</v>
      </c>
      <c r="B289" s="3">
        <v>8.2466807156732061E-2</v>
      </c>
      <c r="C289" s="3">
        <v>4</v>
      </c>
      <c r="D289" s="3"/>
      <c r="E289" s="3"/>
      <c r="F289" s="3"/>
      <c r="G289" s="3"/>
      <c r="H289" s="3"/>
      <c r="I289" s="3">
        <v>4</v>
      </c>
      <c r="J289">
        <v>0.2</v>
      </c>
      <c r="K289" s="3">
        <v>8.2466807156732061E-2</v>
      </c>
      <c r="L289" s="3"/>
      <c r="M289" s="3">
        <v>58</v>
      </c>
      <c r="N289" s="1">
        <f t="shared" si="8"/>
        <v>0.41233403578366029</v>
      </c>
      <c r="O289" s="51">
        <f t="shared" si="9"/>
        <v>20</v>
      </c>
    </row>
    <row r="290" spans="1:15" x14ac:dyDescent="0.3">
      <c r="A290" s="7" t="s">
        <v>14</v>
      </c>
      <c r="B290" s="3">
        <v>1.5707963267948963E-2</v>
      </c>
      <c r="C290" s="3">
        <v>8</v>
      </c>
      <c r="D290" s="3"/>
      <c r="E290" s="3"/>
      <c r="F290" s="3"/>
      <c r="G290" s="3"/>
      <c r="H290" s="3"/>
      <c r="I290" s="3">
        <v>8</v>
      </c>
      <c r="J290">
        <v>0.2</v>
      </c>
      <c r="K290" s="3">
        <v>1.5707963267948963E-2</v>
      </c>
      <c r="L290" s="3"/>
      <c r="M290" s="3">
        <v>58</v>
      </c>
      <c r="N290" s="1">
        <f t="shared" si="8"/>
        <v>7.8539816339744814E-2</v>
      </c>
      <c r="O290" s="51">
        <f t="shared" si="9"/>
        <v>40</v>
      </c>
    </row>
    <row r="291" spans="1:15" x14ac:dyDescent="0.3">
      <c r="A291" s="7" t="s">
        <v>12</v>
      </c>
      <c r="B291" s="3">
        <v>0.40448005414968585</v>
      </c>
      <c r="C291" s="3">
        <v>30</v>
      </c>
      <c r="D291" s="3"/>
      <c r="E291" s="3"/>
      <c r="F291" s="3"/>
      <c r="G291" s="3"/>
      <c r="H291" s="3"/>
      <c r="I291" s="3">
        <v>30</v>
      </c>
      <c r="J291">
        <v>0.2</v>
      </c>
      <c r="K291" s="3">
        <v>0.40448005414968585</v>
      </c>
      <c r="L291" s="3"/>
      <c r="M291" s="3">
        <v>58</v>
      </c>
      <c r="N291" s="1">
        <f t="shared" si="8"/>
        <v>2.0224002707484292</v>
      </c>
      <c r="O291" s="51">
        <f t="shared" si="9"/>
        <v>150</v>
      </c>
    </row>
    <row r="292" spans="1:15" x14ac:dyDescent="0.3">
      <c r="A292" s="6">
        <v>59</v>
      </c>
      <c r="B292" s="3">
        <v>1.4470961160597984</v>
      </c>
      <c r="C292" s="3">
        <v>156</v>
      </c>
      <c r="D292" s="3"/>
      <c r="E292" s="3"/>
      <c r="F292" s="3"/>
      <c r="G292" s="3"/>
      <c r="H292" s="3"/>
      <c r="I292" s="8">
        <v>156</v>
      </c>
      <c r="K292" s="8">
        <v>1.4470961160597984</v>
      </c>
      <c r="L292" s="25"/>
      <c r="N292" s="1"/>
      <c r="O292" s="51"/>
    </row>
    <row r="293" spans="1:15" x14ac:dyDescent="0.3">
      <c r="A293" s="7" t="s">
        <v>15</v>
      </c>
      <c r="B293" s="3">
        <v>1.7671458676442584E-2</v>
      </c>
      <c r="C293" s="3">
        <v>9</v>
      </c>
      <c r="D293" s="3"/>
      <c r="E293" s="3"/>
      <c r="F293" s="3"/>
      <c r="G293" s="3"/>
      <c r="H293" s="3"/>
      <c r="I293" s="3">
        <v>9</v>
      </c>
      <c r="J293">
        <v>0.5</v>
      </c>
      <c r="K293" s="3">
        <v>1.7671458676442584E-2</v>
      </c>
      <c r="L293" s="3"/>
      <c r="M293" s="3">
        <v>59</v>
      </c>
      <c r="N293" s="1">
        <f t="shared" si="8"/>
        <v>3.5342917352885167E-2</v>
      </c>
      <c r="O293" s="51">
        <f t="shared" si="9"/>
        <v>18</v>
      </c>
    </row>
    <row r="294" spans="1:15" x14ac:dyDescent="0.3">
      <c r="A294" s="7" t="s">
        <v>18</v>
      </c>
      <c r="B294" s="3">
        <v>0.38484510006474981</v>
      </c>
      <c r="C294" s="3">
        <v>49</v>
      </c>
      <c r="D294" s="3"/>
      <c r="E294" s="3"/>
      <c r="F294" s="3"/>
      <c r="G294" s="3"/>
      <c r="H294" s="3"/>
      <c r="I294" s="3">
        <v>49</v>
      </c>
      <c r="J294">
        <v>0.5</v>
      </c>
      <c r="K294" s="3">
        <v>0.38484510006474981</v>
      </c>
      <c r="L294" s="3"/>
      <c r="M294" s="3">
        <v>59</v>
      </c>
      <c r="N294" s="1">
        <f t="shared" si="8"/>
        <v>0.76969020012949962</v>
      </c>
      <c r="O294" s="51">
        <f t="shared" si="9"/>
        <v>98</v>
      </c>
    </row>
    <row r="295" spans="1:15" x14ac:dyDescent="0.3">
      <c r="A295" s="7" t="s">
        <v>16</v>
      </c>
      <c r="B295" s="3">
        <v>0.1335176877775662</v>
      </c>
      <c r="C295" s="3">
        <v>9</v>
      </c>
      <c r="D295" s="3"/>
      <c r="E295" s="3"/>
      <c r="F295" s="3"/>
      <c r="G295" s="3"/>
      <c r="H295" s="3"/>
      <c r="I295" s="3">
        <v>9</v>
      </c>
      <c r="J295">
        <v>0.5</v>
      </c>
      <c r="K295" s="3">
        <v>0.1335176877775662</v>
      </c>
      <c r="L295" s="3"/>
      <c r="M295" s="3">
        <v>59</v>
      </c>
      <c r="N295" s="1">
        <f t="shared" si="8"/>
        <v>0.2670353755551324</v>
      </c>
      <c r="O295" s="51">
        <f t="shared" si="9"/>
        <v>18</v>
      </c>
    </row>
    <row r="296" spans="1:15" x14ac:dyDescent="0.3">
      <c r="A296" s="7" t="s">
        <v>14</v>
      </c>
      <c r="B296" s="3">
        <v>2.1598449493429824E-2</v>
      </c>
      <c r="C296" s="3">
        <v>11</v>
      </c>
      <c r="D296" s="3"/>
      <c r="E296" s="3"/>
      <c r="F296" s="3"/>
      <c r="G296" s="3"/>
      <c r="H296" s="3"/>
      <c r="I296" s="3">
        <v>11</v>
      </c>
      <c r="J296">
        <v>0.5</v>
      </c>
      <c r="K296" s="3">
        <v>2.1598449493429824E-2</v>
      </c>
      <c r="L296" s="3"/>
      <c r="M296" s="3">
        <v>59</v>
      </c>
      <c r="N296" s="1">
        <f t="shared" si="8"/>
        <v>4.3196898986859647E-2</v>
      </c>
      <c r="O296" s="51">
        <f t="shared" si="9"/>
        <v>22</v>
      </c>
    </row>
    <row r="297" spans="1:15" x14ac:dyDescent="0.3">
      <c r="A297" s="7" t="s">
        <v>12</v>
      </c>
      <c r="B297" s="3">
        <v>0.88946342004760992</v>
      </c>
      <c r="C297" s="3">
        <v>78</v>
      </c>
      <c r="D297" s="3"/>
      <c r="E297" s="3"/>
      <c r="F297" s="3"/>
      <c r="G297" s="3"/>
      <c r="H297" s="3"/>
      <c r="I297" s="3">
        <v>78</v>
      </c>
      <c r="J297">
        <v>0.5</v>
      </c>
      <c r="K297" s="3">
        <v>0.88946342004760992</v>
      </c>
      <c r="L297" s="3"/>
      <c r="M297" s="3">
        <v>59</v>
      </c>
      <c r="N297" s="1">
        <f t="shared" si="8"/>
        <v>1.7789268400952198</v>
      </c>
      <c r="O297" s="51">
        <f t="shared" si="9"/>
        <v>156</v>
      </c>
    </row>
    <row r="298" spans="1:15" x14ac:dyDescent="0.3">
      <c r="A298" s="6">
        <v>60</v>
      </c>
      <c r="B298" s="3">
        <v>2.1362830044410592</v>
      </c>
      <c r="C298" s="3">
        <v>249</v>
      </c>
      <c r="D298" s="3"/>
      <c r="E298" s="3"/>
      <c r="F298" s="3"/>
      <c r="G298" s="3"/>
      <c r="H298" s="3"/>
      <c r="I298" s="8">
        <v>249</v>
      </c>
      <c r="K298" s="8">
        <v>2.1559179585259955</v>
      </c>
      <c r="L298" s="25"/>
      <c r="N298" s="1"/>
      <c r="O298" s="51"/>
    </row>
    <row r="299" spans="1:15" x14ac:dyDescent="0.3">
      <c r="A299" s="7" t="s">
        <v>15</v>
      </c>
      <c r="B299" s="3">
        <v>0.18260507298990666</v>
      </c>
      <c r="C299" s="3">
        <v>37</v>
      </c>
      <c r="D299" s="3"/>
      <c r="E299" s="3"/>
      <c r="F299" s="3"/>
      <c r="G299" s="3"/>
      <c r="H299" s="3"/>
      <c r="I299" s="3">
        <v>37</v>
      </c>
      <c r="J299">
        <v>0.1</v>
      </c>
      <c r="K299" s="3">
        <v>0.18260507298990666</v>
      </c>
      <c r="L299" s="3"/>
      <c r="M299" s="3">
        <v>60</v>
      </c>
      <c r="N299" s="1">
        <f t="shared" si="8"/>
        <v>1.8260507298990665</v>
      </c>
      <c r="O299" s="51">
        <f t="shared" si="9"/>
        <v>370</v>
      </c>
    </row>
    <row r="300" spans="1:15" x14ac:dyDescent="0.3">
      <c r="A300" s="7" t="s">
        <v>18</v>
      </c>
      <c r="B300" s="3">
        <v>0.56548667764616267</v>
      </c>
      <c r="C300" s="3">
        <v>79</v>
      </c>
      <c r="D300" s="3"/>
      <c r="E300" s="3"/>
      <c r="F300" s="3"/>
      <c r="G300" s="3"/>
      <c r="H300" s="3"/>
      <c r="I300" s="3">
        <v>79</v>
      </c>
      <c r="J300">
        <v>0.1</v>
      </c>
      <c r="K300" s="3">
        <v>0.56548667764616267</v>
      </c>
      <c r="L300" s="3"/>
      <c r="M300" s="3">
        <v>60</v>
      </c>
      <c r="N300" s="1">
        <f t="shared" si="8"/>
        <v>5.6548667764616267</v>
      </c>
      <c r="O300" s="51">
        <f t="shared" si="9"/>
        <v>790</v>
      </c>
    </row>
    <row r="301" spans="1:15" x14ac:dyDescent="0.3">
      <c r="A301" s="7" t="s">
        <v>16</v>
      </c>
      <c r="B301" s="3">
        <v>9.4247779607693788E-2</v>
      </c>
      <c r="C301" s="3">
        <v>7</v>
      </c>
      <c r="D301" s="3"/>
      <c r="E301" s="3"/>
      <c r="F301" s="3"/>
      <c r="G301" s="3"/>
      <c r="H301" s="3"/>
      <c r="I301" s="3">
        <v>7</v>
      </c>
      <c r="J301">
        <v>0.1</v>
      </c>
      <c r="K301" s="3">
        <v>9.4247779607693788E-2</v>
      </c>
      <c r="L301" s="3"/>
      <c r="M301" s="3">
        <v>60</v>
      </c>
      <c r="N301" s="1">
        <f t="shared" si="8"/>
        <v>0.94247779607693782</v>
      </c>
      <c r="O301" s="51">
        <f t="shared" si="9"/>
        <v>70</v>
      </c>
    </row>
    <row r="302" spans="1:15" x14ac:dyDescent="0.3">
      <c r="A302" s="7" t="s">
        <v>14</v>
      </c>
      <c r="B302" s="3">
        <v>3.5342917352885174E-2</v>
      </c>
      <c r="C302" s="3">
        <v>18</v>
      </c>
      <c r="D302" s="3"/>
      <c r="E302" s="3"/>
      <c r="F302" s="3"/>
      <c r="G302" s="3"/>
      <c r="H302" s="3"/>
      <c r="I302" s="3">
        <v>18</v>
      </c>
      <c r="J302">
        <v>0.1</v>
      </c>
      <c r="K302" s="3">
        <v>3.5342917352885174E-2</v>
      </c>
      <c r="L302" s="3"/>
      <c r="M302" s="3">
        <v>60</v>
      </c>
      <c r="N302" s="1">
        <f t="shared" si="8"/>
        <v>0.35342917352885173</v>
      </c>
      <c r="O302" s="51">
        <f t="shared" si="9"/>
        <v>180</v>
      </c>
    </row>
    <row r="303" spans="1:15" x14ac:dyDescent="0.3">
      <c r="A303" s="7" t="s">
        <v>12</v>
      </c>
      <c r="B303" s="3">
        <v>1.258600556844411</v>
      </c>
      <c r="C303" s="3">
        <v>108</v>
      </c>
      <c r="D303" s="3"/>
      <c r="E303" s="3"/>
      <c r="F303" s="3"/>
      <c r="G303" s="3"/>
      <c r="H303" s="3"/>
      <c r="I303" s="3">
        <v>108</v>
      </c>
      <c r="J303">
        <v>0.1</v>
      </c>
      <c r="K303" s="3">
        <v>1.2782355109293473</v>
      </c>
      <c r="L303" s="3"/>
      <c r="M303" s="3">
        <v>60</v>
      </c>
      <c r="N303" s="1">
        <f t="shared" si="8"/>
        <v>12.782355109293473</v>
      </c>
      <c r="O303" s="51">
        <f t="shared" si="9"/>
        <v>1080</v>
      </c>
    </row>
    <row r="304" spans="1:15" x14ac:dyDescent="0.3">
      <c r="A304" s="6">
        <v>62</v>
      </c>
      <c r="B304" s="3">
        <v>0.45553093477052009</v>
      </c>
      <c r="C304" s="3">
        <v>45</v>
      </c>
      <c r="D304" s="3"/>
      <c r="E304" s="3"/>
      <c r="F304" s="3"/>
      <c r="G304" s="3"/>
      <c r="H304" s="3"/>
      <c r="I304" s="8">
        <v>45</v>
      </c>
      <c r="K304" s="8">
        <v>0.45553093477052009</v>
      </c>
      <c r="L304" s="25"/>
      <c r="N304" s="1"/>
      <c r="O304" s="51"/>
    </row>
    <row r="305" spans="1:15" x14ac:dyDescent="0.3">
      <c r="A305" s="7" t="s">
        <v>15</v>
      </c>
      <c r="B305" s="3">
        <v>4.1233403578366044E-2</v>
      </c>
      <c r="C305" s="3">
        <v>7</v>
      </c>
      <c r="D305" s="3"/>
      <c r="E305" s="3"/>
      <c r="F305" s="3"/>
      <c r="G305" s="3"/>
      <c r="H305" s="3"/>
      <c r="I305" s="3">
        <v>7</v>
      </c>
      <c r="J305">
        <v>0.1</v>
      </c>
      <c r="K305" s="3">
        <v>4.1233403578366044E-2</v>
      </c>
      <c r="L305" s="3"/>
      <c r="M305" s="3">
        <v>62</v>
      </c>
      <c r="N305" s="1">
        <f t="shared" si="8"/>
        <v>0.4123340357836604</v>
      </c>
      <c r="O305" s="51">
        <f t="shared" si="9"/>
        <v>70</v>
      </c>
    </row>
    <row r="306" spans="1:15" x14ac:dyDescent="0.3">
      <c r="A306" s="7" t="s">
        <v>18</v>
      </c>
      <c r="B306" s="3">
        <v>8.6393797973719308E-2</v>
      </c>
      <c r="C306" s="3">
        <v>10</v>
      </c>
      <c r="D306" s="3"/>
      <c r="E306" s="3"/>
      <c r="F306" s="3"/>
      <c r="G306" s="3"/>
      <c r="H306" s="3"/>
      <c r="I306" s="3">
        <v>10</v>
      </c>
      <c r="J306">
        <v>0.1</v>
      </c>
      <c r="K306" s="3">
        <v>8.6393797973719308E-2</v>
      </c>
      <c r="L306" s="3"/>
      <c r="M306" s="3">
        <v>62</v>
      </c>
      <c r="N306" s="1">
        <f t="shared" si="8"/>
        <v>0.863937979737193</v>
      </c>
      <c r="O306" s="51">
        <f t="shared" si="9"/>
        <v>100</v>
      </c>
    </row>
    <row r="307" spans="1:15" x14ac:dyDescent="0.3">
      <c r="A307" s="7" t="s">
        <v>16</v>
      </c>
      <c r="B307" s="3">
        <v>8.6393797973719308E-2</v>
      </c>
      <c r="C307" s="3">
        <v>6</v>
      </c>
      <c r="D307" s="3"/>
      <c r="E307" s="3"/>
      <c r="F307" s="3"/>
      <c r="G307" s="3"/>
      <c r="H307" s="3"/>
      <c r="I307" s="3">
        <v>6</v>
      </c>
      <c r="J307">
        <v>0.1</v>
      </c>
      <c r="K307" s="3">
        <v>8.6393797973719308E-2</v>
      </c>
      <c r="L307" s="3"/>
      <c r="M307" s="3">
        <v>62</v>
      </c>
      <c r="N307" s="1">
        <f t="shared" si="8"/>
        <v>0.863937979737193</v>
      </c>
      <c r="O307" s="51">
        <f t="shared" si="9"/>
        <v>60</v>
      </c>
    </row>
    <row r="308" spans="1:15" x14ac:dyDescent="0.3">
      <c r="A308" s="7" t="s">
        <v>14</v>
      </c>
      <c r="B308" s="3">
        <v>5.8904862254808626E-3</v>
      </c>
      <c r="C308" s="3">
        <v>3</v>
      </c>
      <c r="D308" s="3"/>
      <c r="E308" s="3"/>
      <c r="F308" s="3"/>
      <c r="G308" s="3"/>
      <c r="H308" s="3"/>
      <c r="I308" s="3">
        <v>3</v>
      </c>
      <c r="J308">
        <v>0.1</v>
      </c>
      <c r="K308" s="3">
        <v>5.8904862254808626E-3</v>
      </c>
      <c r="L308" s="3"/>
      <c r="M308" s="3">
        <v>62</v>
      </c>
      <c r="N308" s="1">
        <f t="shared" si="8"/>
        <v>5.8904862254808621E-2</v>
      </c>
      <c r="O308" s="51">
        <f t="shared" si="9"/>
        <v>30</v>
      </c>
    </row>
    <row r="309" spans="1:15" x14ac:dyDescent="0.3">
      <c r="A309" s="7" t="s">
        <v>12</v>
      </c>
      <c r="B309" s="3">
        <v>0.23561944901923454</v>
      </c>
      <c r="C309" s="3">
        <v>19</v>
      </c>
      <c r="D309" s="3"/>
      <c r="E309" s="3"/>
      <c r="F309" s="3"/>
      <c r="G309" s="3"/>
      <c r="H309" s="3"/>
      <c r="I309" s="3">
        <v>19</v>
      </c>
      <c r="J309">
        <v>0.1</v>
      </c>
      <c r="K309" s="3">
        <v>0.23561944901923454</v>
      </c>
      <c r="L309" s="3"/>
      <c r="M309" s="3">
        <v>62</v>
      </c>
      <c r="N309" s="1">
        <f t="shared" si="8"/>
        <v>2.3561944901923453</v>
      </c>
      <c r="O309" s="51">
        <f t="shared" si="9"/>
        <v>190</v>
      </c>
    </row>
    <row r="310" spans="1:15" x14ac:dyDescent="0.3">
      <c r="A310" s="6">
        <v>63</v>
      </c>
      <c r="B310" s="3">
        <v>0.3475386873033709</v>
      </c>
      <c r="C310" s="3">
        <v>38</v>
      </c>
      <c r="D310" s="3"/>
      <c r="E310" s="3"/>
      <c r="F310" s="3"/>
      <c r="G310" s="3"/>
      <c r="H310" s="3"/>
      <c r="I310" s="8">
        <v>38</v>
      </c>
      <c r="K310" s="8">
        <v>0.3475386873033709</v>
      </c>
      <c r="L310" s="25"/>
      <c r="N310" s="1"/>
      <c r="O310" s="51"/>
    </row>
    <row r="311" spans="1:15" x14ac:dyDescent="0.3">
      <c r="A311" s="7" t="s">
        <v>15</v>
      </c>
      <c r="B311" s="3">
        <v>3.9269908169872417E-3</v>
      </c>
      <c r="C311" s="3">
        <v>2</v>
      </c>
      <c r="D311" s="3"/>
      <c r="E311" s="3"/>
      <c r="F311" s="3"/>
      <c r="G311" s="3"/>
      <c r="H311" s="3"/>
      <c r="I311" s="3">
        <v>2</v>
      </c>
      <c r="J311">
        <v>0.1</v>
      </c>
      <c r="K311" s="3">
        <v>3.9269908169872417E-3</v>
      </c>
      <c r="L311" s="3"/>
      <c r="M311" s="3">
        <v>63</v>
      </c>
      <c r="N311" s="1">
        <f t="shared" si="8"/>
        <v>3.9269908169872414E-2</v>
      </c>
      <c r="O311" s="51">
        <f t="shared" si="9"/>
        <v>20</v>
      </c>
    </row>
    <row r="312" spans="1:15" x14ac:dyDescent="0.3">
      <c r="A312" s="7" t="s">
        <v>18</v>
      </c>
      <c r="B312" s="3">
        <v>6.8722339297276724E-2</v>
      </c>
      <c r="C312" s="3">
        <v>9</v>
      </c>
      <c r="D312" s="3"/>
      <c r="E312" s="3"/>
      <c r="F312" s="3"/>
      <c r="G312" s="3"/>
      <c r="H312" s="3"/>
      <c r="I312" s="3">
        <v>9</v>
      </c>
      <c r="J312">
        <v>0.1</v>
      </c>
      <c r="K312" s="3">
        <v>6.8722339297276724E-2</v>
      </c>
      <c r="L312" s="3"/>
      <c r="M312" s="3">
        <v>63</v>
      </c>
      <c r="N312" s="1">
        <f t="shared" si="8"/>
        <v>0.68722339297276724</v>
      </c>
      <c r="O312" s="51">
        <f t="shared" si="9"/>
        <v>90</v>
      </c>
    </row>
    <row r="313" spans="1:15" x14ac:dyDescent="0.3">
      <c r="A313" s="7" t="s">
        <v>16</v>
      </c>
      <c r="B313" s="3">
        <v>5.8904862254808621E-2</v>
      </c>
      <c r="C313" s="3">
        <v>5</v>
      </c>
      <c r="D313" s="3"/>
      <c r="E313" s="3"/>
      <c r="F313" s="3"/>
      <c r="G313" s="3"/>
      <c r="H313" s="3"/>
      <c r="I313" s="3">
        <v>5</v>
      </c>
      <c r="J313">
        <v>0.1</v>
      </c>
      <c r="K313" s="3">
        <v>5.8904862254808621E-2</v>
      </c>
      <c r="L313" s="3"/>
      <c r="M313" s="3">
        <v>63</v>
      </c>
      <c r="N313" s="1">
        <f t="shared" si="8"/>
        <v>0.58904862254808621</v>
      </c>
      <c r="O313" s="51">
        <f t="shared" si="9"/>
        <v>50</v>
      </c>
    </row>
    <row r="314" spans="1:15" x14ac:dyDescent="0.3">
      <c r="A314" s="7" t="s">
        <v>14</v>
      </c>
      <c r="B314" s="3">
        <v>5.8904862254808626E-3</v>
      </c>
      <c r="C314" s="3">
        <v>3</v>
      </c>
      <c r="D314" s="3"/>
      <c r="E314" s="3"/>
      <c r="F314" s="3"/>
      <c r="G314" s="3"/>
      <c r="H314" s="3"/>
      <c r="I314" s="3">
        <v>3</v>
      </c>
      <c r="J314">
        <v>0.1</v>
      </c>
      <c r="K314" s="3">
        <v>5.8904862254808626E-3</v>
      </c>
      <c r="L314" s="3"/>
      <c r="M314" s="3">
        <v>63</v>
      </c>
      <c r="N314" s="1">
        <f t="shared" si="8"/>
        <v>5.8904862254808621E-2</v>
      </c>
      <c r="O314" s="51">
        <f t="shared" si="9"/>
        <v>30</v>
      </c>
    </row>
    <row r="315" spans="1:15" x14ac:dyDescent="0.3">
      <c r="A315" s="7" t="s">
        <v>12</v>
      </c>
      <c r="B315" s="3">
        <v>0.21009400870881745</v>
      </c>
      <c r="C315" s="3">
        <v>19</v>
      </c>
      <c r="D315" s="3"/>
      <c r="E315" s="3"/>
      <c r="F315" s="3"/>
      <c r="G315" s="3"/>
      <c r="H315" s="3"/>
      <c r="I315" s="3">
        <v>19</v>
      </c>
      <c r="J315">
        <v>0.1</v>
      </c>
      <c r="K315" s="3">
        <v>0.21009400870881745</v>
      </c>
      <c r="L315" s="3"/>
      <c r="M315" s="3">
        <v>63</v>
      </c>
      <c r="N315" s="1">
        <f t="shared" si="8"/>
        <v>2.1009400870881745</v>
      </c>
      <c r="O315" s="51">
        <f t="shared" si="9"/>
        <v>190</v>
      </c>
    </row>
    <row r="316" spans="1:15" x14ac:dyDescent="0.3">
      <c r="A316" s="6">
        <v>64</v>
      </c>
      <c r="B316" s="3">
        <v>0.47712938426394991</v>
      </c>
      <c r="C316" s="3">
        <v>44</v>
      </c>
      <c r="D316" s="3"/>
      <c r="E316" s="3"/>
      <c r="F316" s="3"/>
      <c r="G316" s="3"/>
      <c r="H316" s="3"/>
      <c r="I316" s="8">
        <v>44</v>
      </c>
      <c r="K316" s="8">
        <v>0.47712938426394991</v>
      </c>
      <c r="L316" s="25"/>
      <c r="N316" s="1"/>
      <c r="O316" s="51"/>
    </row>
    <row r="317" spans="1:15" x14ac:dyDescent="0.3">
      <c r="A317" s="7" t="s">
        <v>15</v>
      </c>
      <c r="B317" s="3">
        <v>8.0503311748238465E-2</v>
      </c>
      <c r="C317" s="3">
        <v>13</v>
      </c>
      <c r="D317" s="3"/>
      <c r="E317" s="3"/>
      <c r="F317" s="3"/>
      <c r="G317" s="3"/>
      <c r="H317" s="3"/>
      <c r="I317" s="3">
        <v>13</v>
      </c>
      <c r="J317">
        <v>0.1</v>
      </c>
      <c r="K317" s="3">
        <v>8.0503311748238465E-2</v>
      </c>
      <c r="L317" s="3"/>
      <c r="M317" s="3">
        <v>64</v>
      </c>
      <c r="N317" s="1">
        <f t="shared" si="8"/>
        <v>0.8050331174823846</v>
      </c>
      <c r="O317" s="51">
        <f t="shared" si="9"/>
        <v>130</v>
      </c>
    </row>
    <row r="318" spans="1:15" x14ac:dyDescent="0.3">
      <c r="A318" s="7" t="s">
        <v>18</v>
      </c>
      <c r="B318" s="3">
        <v>6.6758843888783101E-2</v>
      </c>
      <c r="C318" s="3">
        <v>8</v>
      </c>
      <c r="D318" s="3"/>
      <c r="E318" s="3"/>
      <c r="F318" s="3"/>
      <c r="G318" s="3"/>
      <c r="H318" s="3"/>
      <c r="I318" s="3">
        <v>8</v>
      </c>
      <c r="J318">
        <v>0.1</v>
      </c>
      <c r="K318" s="3">
        <v>6.6758843888783101E-2</v>
      </c>
      <c r="L318" s="3"/>
      <c r="M318" s="3">
        <v>64</v>
      </c>
      <c r="N318" s="1">
        <f t="shared" si="8"/>
        <v>0.66758843888783093</v>
      </c>
      <c r="O318" s="51">
        <f t="shared" si="9"/>
        <v>80</v>
      </c>
    </row>
    <row r="319" spans="1:15" x14ac:dyDescent="0.3">
      <c r="A319" s="7" t="s">
        <v>16</v>
      </c>
      <c r="B319" s="3">
        <v>5.6941366846315004E-2</v>
      </c>
      <c r="C319" s="3">
        <v>3</v>
      </c>
      <c r="D319" s="3"/>
      <c r="E319" s="3"/>
      <c r="F319" s="3"/>
      <c r="G319" s="3"/>
      <c r="H319" s="3"/>
      <c r="I319" s="3">
        <v>3</v>
      </c>
      <c r="J319">
        <v>0.1</v>
      </c>
      <c r="K319" s="3">
        <v>5.6941366846315004E-2</v>
      </c>
      <c r="L319" s="3"/>
      <c r="M319" s="3">
        <v>64</v>
      </c>
      <c r="N319" s="1">
        <f t="shared" si="8"/>
        <v>0.56941366846315</v>
      </c>
      <c r="O319" s="51">
        <f t="shared" si="9"/>
        <v>30</v>
      </c>
    </row>
    <row r="320" spans="1:15" x14ac:dyDescent="0.3">
      <c r="A320" s="7" t="s">
        <v>14</v>
      </c>
      <c r="B320" s="3">
        <v>5.8904862254808626E-3</v>
      </c>
      <c r="C320" s="3">
        <v>3</v>
      </c>
      <c r="D320" s="3"/>
      <c r="E320" s="3"/>
      <c r="F320" s="3"/>
      <c r="G320" s="3"/>
      <c r="H320" s="3"/>
      <c r="I320" s="3">
        <v>3</v>
      </c>
      <c r="J320">
        <v>0.1</v>
      </c>
      <c r="K320" s="3">
        <v>5.8904862254808626E-3</v>
      </c>
      <c r="L320" s="3"/>
      <c r="M320" s="3">
        <v>64</v>
      </c>
      <c r="N320" s="1">
        <f t="shared" si="8"/>
        <v>5.8904862254808621E-2</v>
      </c>
      <c r="O320" s="51">
        <f t="shared" si="9"/>
        <v>30</v>
      </c>
    </row>
    <row r="321" spans="1:15" x14ac:dyDescent="0.3">
      <c r="A321" s="7" t="s">
        <v>12</v>
      </c>
      <c r="B321" s="3">
        <v>0.26703537555513246</v>
      </c>
      <c r="C321" s="3">
        <v>17</v>
      </c>
      <c r="D321" s="3"/>
      <c r="E321" s="3"/>
      <c r="F321" s="3"/>
      <c r="G321" s="3"/>
      <c r="H321" s="3"/>
      <c r="I321" s="3">
        <v>17</v>
      </c>
      <c r="J321">
        <v>0.1</v>
      </c>
      <c r="K321" s="3">
        <v>0.26703537555513246</v>
      </c>
      <c r="L321" s="3"/>
      <c r="M321" s="3">
        <v>64</v>
      </c>
      <c r="N321" s="1">
        <f t="shared" si="8"/>
        <v>2.6703537555513246</v>
      </c>
      <c r="O321" s="51">
        <f t="shared" si="9"/>
        <v>170</v>
      </c>
    </row>
    <row r="322" spans="1:15" x14ac:dyDescent="0.3">
      <c r="A322" s="6">
        <v>65</v>
      </c>
      <c r="B322" s="3">
        <v>0.44767695313654565</v>
      </c>
      <c r="C322" s="3">
        <v>48</v>
      </c>
      <c r="D322" s="3"/>
      <c r="E322" s="3"/>
      <c r="F322" s="3"/>
      <c r="G322" s="3"/>
      <c r="H322" s="3"/>
      <c r="I322" s="8">
        <v>48</v>
      </c>
      <c r="K322" s="8">
        <v>0.44767695313654565</v>
      </c>
      <c r="L322" s="25"/>
      <c r="N322" s="1"/>
      <c r="O322" s="51"/>
    </row>
    <row r="323" spans="1:15" x14ac:dyDescent="0.3">
      <c r="A323" s="7" t="s">
        <v>15</v>
      </c>
      <c r="B323" s="3">
        <v>4.1233403578366044E-2</v>
      </c>
      <c r="C323" s="3">
        <v>7</v>
      </c>
      <c r="D323" s="3"/>
      <c r="E323" s="3"/>
      <c r="F323" s="3"/>
      <c r="G323" s="3"/>
      <c r="H323" s="3"/>
      <c r="I323" s="3">
        <v>7</v>
      </c>
      <c r="J323">
        <v>0.1</v>
      </c>
      <c r="K323" s="3">
        <v>4.1233403578366044E-2</v>
      </c>
      <c r="L323" s="3"/>
      <c r="M323" s="3">
        <v>65</v>
      </c>
      <c r="N323" s="1">
        <f t="shared" si="8"/>
        <v>0.4123340357836604</v>
      </c>
      <c r="O323" s="51">
        <f t="shared" si="9"/>
        <v>70</v>
      </c>
    </row>
    <row r="324" spans="1:15" x14ac:dyDescent="0.3">
      <c r="A324" s="7" t="s">
        <v>18</v>
      </c>
      <c r="B324" s="3">
        <v>8.8357293382212931E-2</v>
      </c>
      <c r="C324" s="3">
        <v>11</v>
      </c>
      <c r="D324" s="3"/>
      <c r="E324" s="3"/>
      <c r="F324" s="3"/>
      <c r="G324" s="3"/>
      <c r="H324" s="3"/>
      <c r="I324" s="3">
        <v>11</v>
      </c>
      <c r="J324">
        <v>0.1</v>
      </c>
      <c r="K324" s="3">
        <v>8.8357293382212931E-2</v>
      </c>
      <c r="L324" s="3"/>
      <c r="M324" s="3">
        <v>65</v>
      </c>
      <c r="N324" s="1">
        <f t="shared" si="8"/>
        <v>0.88357293382212931</v>
      </c>
      <c r="O324" s="51">
        <f t="shared" si="9"/>
        <v>110</v>
      </c>
    </row>
    <row r="325" spans="1:15" x14ac:dyDescent="0.3">
      <c r="A325" s="7" t="s">
        <v>16</v>
      </c>
      <c r="B325" s="3">
        <v>4.9087385212340517E-2</v>
      </c>
      <c r="C325" s="3">
        <v>5</v>
      </c>
      <c r="D325" s="3"/>
      <c r="E325" s="3"/>
      <c r="F325" s="3"/>
      <c r="G325" s="3"/>
      <c r="H325" s="3"/>
      <c r="I325" s="3">
        <v>5</v>
      </c>
      <c r="J325">
        <v>0.1</v>
      </c>
      <c r="K325" s="3">
        <v>4.9087385212340517E-2</v>
      </c>
      <c r="L325" s="3"/>
      <c r="M325" s="3">
        <v>65</v>
      </c>
      <c r="N325" s="1">
        <f t="shared" si="8"/>
        <v>0.49087385212340517</v>
      </c>
      <c r="O325" s="51">
        <f t="shared" si="9"/>
        <v>50</v>
      </c>
    </row>
    <row r="326" spans="1:15" x14ac:dyDescent="0.3">
      <c r="A326" s="7" t="s">
        <v>14</v>
      </c>
      <c r="B326" s="3">
        <v>7.8539816339744835E-3</v>
      </c>
      <c r="C326" s="3">
        <v>4</v>
      </c>
      <c r="D326" s="3"/>
      <c r="E326" s="3"/>
      <c r="F326" s="3"/>
      <c r="G326" s="3"/>
      <c r="H326" s="3"/>
      <c r="I326" s="3">
        <v>4</v>
      </c>
      <c r="J326">
        <v>0.1</v>
      </c>
      <c r="K326" s="3">
        <v>7.8539816339744835E-3</v>
      </c>
      <c r="L326" s="3"/>
      <c r="M326" s="3">
        <v>65</v>
      </c>
      <c r="N326" s="1">
        <f t="shared" ref="N326:N363" si="10">K326/J326</f>
        <v>7.8539816339744828E-2</v>
      </c>
      <c r="O326" s="51">
        <f t="shared" ref="O326:O363" si="11">I326/J326</f>
        <v>40</v>
      </c>
    </row>
    <row r="327" spans="1:15" x14ac:dyDescent="0.3">
      <c r="A327" s="7" t="s">
        <v>12</v>
      </c>
      <c r="B327" s="3">
        <v>0.26114488932965163</v>
      </c>
      <c r="C327" s="3">
        <v>21</v>
      </c>
      <c r="D327" s="3"/>
      <c r="E327" s="3"/>
      <c r="F327" s="3"/>
      <c r="G327" s="3"/>
      <c r="H327" s="3"/>
      <c r="I327" s="3">
        <v>21</v>
      </c>
      <c r="J327">
        <v>0.1</v>
      </c>
      <c r="K327" s="3">
        <v>0.26114488932965163</v>
      </c>
      <c r="L327" s="3"/>
      <c r="M327" s="3">
        <v>65</v>
      </c>
      <c r="N327" s="1">
        <f t="shared" si="10"/>
        <v>2.6114488932965161</v>
      </c>
      <c r="O327" s="51">
        <f t="shared" si="11"/>
        <v>210</v>
      </c>
    </row>
    <row r="328" spans="1:15" x14ac:dyDescent="0.3">
      <c r="A328" s="6">
        <v>66</v>
      </c>
      <c r="B328" s="3">
        <v>1.1879147221386406</v>
      </c>
      <c r="C328" s="3">
        <v>119</v>
      </c>
      <c r="D328" s="3"/>
      <c r="E328" s="3"/>
      <c r="F328" s="3"/>
      <c r="G328" s="3"/>
      <c r="H328" s="3"/>
      <c r="I328" s="8">
        <v>119</v>
      </c>
      <c r="K328" s="8">
        <v>1.1879147221386406</v>
      </c>
      <c r="L328" s="25"/>
      <c r="N328" s="1"/>
      <c r="O328" s="51"/>
    </row>
    <row r="329" spans="1:15" x14ac:dyDescent="0.3">
      <c r="A329" s="7" t="s">
        <v>15</v>
      </c>
      <c r="B329" s="3">
        <v>0.11780972450961726</v>
      </c>
      <c r="C329" s="3">
        <v>21</v>
      </c>
      <c r="D329" s="3"/>
      <c r="E329" s="3"/>
      <c r="F329" s="3"/>
      <c r="G329" s="3"/>
      <c r="H329" s="3"/>
      <c r="I329" s="3">
        <v>21</v>
      </c>
      <c r="J329">
        <v>0.30000000000000004</v>
      </c>
      <c r="K329" s="3">
        <v>0.11780972450961726</v>
      </c>
      <c r="L329" s="3"/>
      <c r="M329" s="3">
        <v>66</v>
      </c>
      <c r="N329" s="1">
        <f t="shared" si="10"/>
        <v>0.39269908169872414</v>
      </c>
      <c r="O329" s="51">
        <f t="shared" si="11"/>
        <v>69.999999999999986</v>
      </c>
    </row>
    <row r="330" spans="1:15" x14ac:dyDescent="0.3">
      <c r="A330" s="7" t="s">
        <v>18</v>
      </c>
      <c r="B330" s="3">
        <v>0.24347343065320903</v>
      </c>
      <c r="C330" s="3">
        <v>30</v>
      </c>
      <c r="D330" s="3"/>
      <c r="E330" s="3"/>
      <c r="F330" s="3"/>
      <c r="G330" s="3"/>
      <c r="H330" s="3"/>
      <c r="I330" s="3">
        <v>30</v>
      </c>
      <c r="J330">
        <v>0.30000000000000004</v>
      </c>
      <c r="K330" s="3">
        <v>0.24347343065320903</v>
      </c>
      <c r="L330" s="3"/>
      <c r="M330" s="3">
        <v>66</v>
      </c>
      <c r="N330" s="1">
        <f t="shared" si="10"/>
        <v>0.81157810217736337</v>
      </c>
      <c r="O330" s="51">
        <f t="shared" si="11"/>
        <v>99.999999999999986</v>
      </c>
    </row>
    <row r="331" spans="1:15" x14ac:dyDescent="0.3">
      <c r="A331" s="7" t="s">
        <v>16</v>
      </c>
      <c r="B331" s="3">
        <v>6.6758843888783101E-2</v>
      </c>
      <c r="C331" s="3">
        <v>6</v>
      </c>
      <c r="D331" s="3"/>
      <c r="E331" s="3"/>
      <c r="F331" s="3"/>
      <c r="G331" s="3"/>
      <c r="H331" s="3"/>
      <c r="I331" s="3">
        <v>6</v>
      </c>
      <c r="J331">
        <v>0.30000000000000004</v>
      </c>
      <c r="K331" s="3">
        <v>6.6758843888783101E-2</v>
      </c>
      <c r="L331" s="3"/>
      <c r="M331" s="3">
        <v>66</v>
      </c>
      <c r="N331" s="1">
        <f t="shared" si="10"/>
        <v>0.22252947962927697</v>
      </c>
      <c r="O331" s="51">
        <f t="shared" si="11"/>
        <v>19.999999999999996</v>
      </c>
    </row>
    <row r="332" spans="1:15" x14ac:dyDescent="0.3">
      <c r="A332" s="7" t="s">
        <v>14</v>
      </c>
      <c r="B332" s="3">
        <v>1.5707963267948963E-2</v>
      </c>
      <c r="C332" s="3">
        <v>8</v>
      </c>
      <c r="D332" s="3"/>
      <c r="E332" s="3"/>
      <c r="F332" s="3"/>
      <c r="G332" s="3"/>
      <c r="H332" s="3"/>
      <c r="I332" s="3">
        <v>8</v>
      </c>
      <c r="J332">
        <v>0.30000000000000004</v>
      </c>
      <c r="K332" s="3">
        <v>1.5707963267948963E-2</v>
      </c>
      <c r="L332" s="3"/>
      <c r="M332" s="3">
        <v>66</v>
      </c>
      <c r="N332" s="1">
        <f t="shared" si="10"/>
        <v>5.2359877559829869E-2</v>
      </c>
      <c r="O332" s="51">
        <f t="shared" si="11"/>
        <v>26.666666666666664</v>
      </c>
    </row>
    <row r="333" spans="1:15" x14ac:dyDescent="0.3">
      <c r="A333" s="7" t="s">
        <v>12</v>
      </c>
      <c r="B333" s="3">
        <v>0.74416475981908214</v>
      </c>
      <c r="C333" s="3">
        <v>54</v>
      </c>
      <c r="D333" s="3"/>
      <c r="E333" s="3"/>
      <c r="F333" s="3"/>
      <c r="G333" s="3"/>
      <c r="H333" s="3"/>
      <c r="I333" s="3">
        <v>54</v>
      </c>
      <c r="J333">
        <v>0.30000000000000004</v>
      </c>
      <c r="K333" s="3">
        <v>0.74416475981908214</v>
      </c>
      <c r="L333" s="3"/>
      <c r="M333" s="3">
        <v>66</v>
      </c>
      <c r="N333" s="1">
        <f t="shared" si="10"/>
        <v>2.4805491993969402</v>
      </c>
      <c r="O333" s="51">
        <f t="shared" si="11"/>
        <v>179.99999999999997</v>
      </c>
    </row>
    <row r="334" spans="1:15" x14ac:dyDescent="0.3">
      <c r="A334" s="6">
        <v>67</v>
      </c>
      <c r="B334" s="3">
        <v>0.81092360370786543</v>
      </c>
      <c r="C334" s="3">
        <v>75</v>
      </c>
      <c r="D334" s="3"/>
      <c r="E334" s="3"/>
      <c r="F334" s="3"/>
      <c r="G334" s="3"/>
      <c r="H334" s="3"/>
      <c r="I334" s="8">
        <v>75</v>
      </c>
      <c r="K334" s="8">
        <v>0.81092360370786543</v>
      </c>
      <c r="L334" s="25"/>
      <c r="N334" s="1"/>
      <c r="O334" s="51"/>
    </row>
    <row r="335" spans="1:15" x14ac:dyDescent="0.3">
      <c r="A335" s="7" t="s">
        <v>15</v>
      </c>
      <c r="B335" s="3">
        <v>4.3196898986859661E-2</v>
      </c>
      <c r="C335" s="3">
        <v>8</v>
      </c>
      <c r="D335" s="3"/>
      <c r="E335" s="3"/>
      <c r="F335" s="3"/>
      <c r="G335" s="3"/>
      <c r="H335" s="3"/>
      <c r="I335" s="3">
        <v>8</v>
      </c>
      <c r="J335">
        <v>0.2</v>
      </c>
      <c r="K335" s="3">
        <v>4.3196898986859661E-2</v>
      </c>
      <c r="L335" s="3"/>
      <c r="M335" s="3">
        <v>67</v>
      </c>
      <c r="N335" s="1">
        <f t="shared" si="10"/>
        <v>0.2159844949342983</v>
      </c>
      <c r="O335" s="51">
        <f t="shared" si="11"/>
        <v>40</v>
      </c>
    </row>
    <row r="336" spans="1:15" x14ac:dyDescent="0.3">
      <c r="A336" s="7" t="s">
        <v>18</v>
      </c>
      <c r="B336" s="3">
        <v>0.1786780821729195</v>
      </c>
      <c r="C336" s="3">
        <v>20</v>
      </c>
      <c r="D336" s="3"/>
      <c r="E336" s="3"/>
      <c r="F336" s="3"/>
      <c r="G336" s="3"/>
      <c r="H336" s="3"/>
      <c r="I336" s="3">
        <v>20</v>
      </c>
      <c r="J336">
        <v>0.2</v>
      </c>
      <c r="K336" s="3">
        <v>0.1786780821729195</v>
      </c>
      <c r="L336" s="3"/>
      <c r="M336" s="3">
        <v>67</v>
      </c>
      <c r="N336" s="1">
        <f t="shared" si="10"/>
        <v>0.89339041086459747</v>
      </c>
      <c r="O336" s="51">
        <f t="shared" si="11"/>
        <v>100</v>
      </c>
    </row>
    <row r="337" spans="1:15" x14ac:dyDescent="0.3">
      <c r="A337" s="7" t="s">
        <v>16</v>
      </c>
      <c r="B337" s="3">
        <v>0.1237002107350981</v>
      </c>
      <c r="C337" s="3">
        <v>6</v>
      </c>
      <c r="D337" s="3"/>
      <c r="E337" s="3"/>
      <c r="F337" s="3"/>
      <c r="G337" s="3"/>
      <c r="H337" s="3"/>
      <c r="I337" s="3">
        <v>6</v>
      </c>
      <c r="J337">
        <v>0.2</v>
      </c>
      <c r="K337" s="3">
        <v>0.1237002107350981</v>
      </c>
      <c r="L337" s="3"/>
      <c r="M337" s="3">
        <v>67</v>
      </c>
      <c r="N337" s="1">
        <f t="shared" si="10"/>
        <v>0.61850105367549046</v>
      </c>
      <c r="O337" s="51">
        <f t="shared" si="11"/>
        <v>30</v>
      </c>
    </row>
    <row r="338" spans="1:15" x14ac:dyDescent="0.3">
      <c r="A338" s="7" t="s">
        <v>14</v>
      </c>
      <c r="B338" s="3">
        <v>1.1780972450961723E-2</v>
      </c>
      <c r="C338" s="3">
        <v>6</v>
      </c>
      <c r="D338" s="3"/>
      <c r="E338" s="3"/>
      <c r="F338" s="3"/>
      <c r="G338" s="3"/>
      <c r="H338" s="3"/>
      <c r="I338" s="3">
        <v>6</v>
      </c>
      <c r="J338">
        <v>0.2</v>
      </c>
      <c r="K338" s="3">
        <v>1.1780972450961723E-2</v>
      </c>
      <c r="L338" s="3"/>
      <c r="M338" s="3">
        <v>67</v>
      </c>
      <c r="N338" s="1">
        <f t="shared" si="10"/>
        <v>5.8904862254808614E-2</v>
      </c>
      <c r="O338" s="51">
        <f t="shared" si="11"/>
        <v>30</v>
      </c>
    </row>
    <row r="339" spans="1:15" x14ac:dyDescent="0.3">
      <c r="A339" s="7" t="s">
        <v>12</v>
      </c>
      <c r="B339" s="3">
        <v>0.45356743936202643</v>
      </c>
      <c r="C339" s="3">
        <v>35</v>
      </c>
      <c r="D339" s="3"/>
      <c r="E339" s="3"/>
      <c r="F339" s="3"/>
      <c r="G339" s="3"/>
      <c r="H339" s="3"/>
      <c r="I339" s="3">
        <v>35</v>
      </c>
      <c r="J339">
        <v>0.2</v>
      </c>
      <c r="K339" s="3">
        <v>0.45356743936202643</v>
      </c>
      <c r="L339" s="3"/>
      <c r="M339" s="3">
        <v>67</v>
      </c>
      <c r="N339" s="1">
        <f t="shared" si="10"/>
        <v>2.2678371968101319</v>
      </c>
      <c r="O339" s="51">
        <f t="shared" si="11"/>
        <v>175</v>
      </c>
    </row>
    <row r="340" spans="1:15" x14ac:dyDescent="0.3">
      <c r="A340" s="6">
        <v>68</v>
      </c>
      <c r="B340" s="3">
        <v>0.68918688838126108</v>
      </c>
      <c r="C340" s="3">
        <v>75</v>
      </c>
      <c r="D340" s="3"/>
      <c r="E340" s="3"/>
      <c r="F340" s="3"/>
      <c r="G340" s="3"/>
      <c r="H340" s="3"/>
      <c r="I340" s="8">
        <v>75</v>
      </c>
      <c r="K340" s="8">
        <v>0.68918688838126108</v>
      </c>
      <c r="L340" s="25"/>
      <c r="N340" s="1"/>
      <c r="O340" s="51"/>
    </row>
    <row r="341" spans="1:15" x14ac:dyDescent="0.3">
      <c r="A341" s="7" t="s">
        <v>15</v>
      </c>
      <c r="B341" s="3">
        <v>9.8174770424681035E-3</v>
      </c>
      <c r="C341" s="3">
        <v>5</v>
      </c>
      <c r="D341" s="3"/>
      <c r="E341" s="3"/>
      <c r="F341" s="3"/>
      <c r="G341" s="3"/>
      <c r="H341" s="3"/>
      <c r="I341" s="3">
        <v>5</v>
      </c>
      <c r="J341">
        <v>0.2</v>
      </c>
      <c r="K341" s="3">
        <v>9.8174770424681035E-3</v>
      </c>
      <c r="L341" s="3"/>
      <c r="M341" s="3">
        <v>68</v>
      </c>
      <c r="N341" s="1">
        <f t="shared" si="10"/>
        <v>4.9087385212340517E-2</v>
      </c>
      <c r="O341" s="51">
        <f t="shared" si="11"/>
        <v>25</v>
      </c>
    </row>
    <row r="342" spans="1:15" x14ac:dyDescent="0.3">
      <c r="A342" s="7" t="s">
        <v>18</v>
      </c>
      <c r="B342" s="3">
        <v>0.20813051330032381</v>
      </c>
      <c r="C342" s="3">
        <v>25</v>
      </c>
      <c r="D342" s="3"/>
      <c r="E342" s="3"/>
      <c r="F342" s="3"/>
      <c r="G342" s="3"/>
      <c r="H342" s="3"/>
      <c r="I342" s="3">
        <v>25</v>
      </c>
      <c r="J342">
        <v>0.2</v>
      </c>
      <c r="K342" s="3">
        <v>0.20813051330032381</v>
      </c>
      <c r="L342" s="3"/>
      <c r="M342" s="3">
        <v>68</v>
      </c>
      <c r="N342" s="1">
        <f t="shared" si="10"/>
        <v>1.0406525665016191</v>
      </c>
      <c r="O342" s="51">
        <f t="shared" si="11"/>
        <v>125</v>
      </c>
    </row>
    <row r="343" spans="1:15" x14ac:dyDescent="0.3">
      <c r="A343" s="7" t="s">
        <v>16</v>
      </c>
      <c r="B343" s="3">
        <v>4.1233403578366037E-2</v>
      </c>
      <c r="C343" s="3">
        <v>4</v>
      </c>
      <c r="D343" s="3"/>
      <c r="E343" s="3"/>
      <c r="F343" s="3"/>
      <c r="G343" s="3"/>
      <c r="H343" s="3"/>
      <c r="I343" s="3">
        <v>4</v>
      </c>
      <c r="J343">
        <v>0.2</v>
      </c>
      <c r="K343" s="3">
        <v>4.1233403578366037E-2</v>
      </c>
      <c r="L343" s="3"/>
      <c r="M343" s="3">
        <v>68</v>
      </c>
      <c r="N343" s="1">
        <f t="shared" si="10"/>
        <v>0.20616701789183017</v>
      </c>
      <c r="O343" s="51">
        <f t="shared" si="11"/>
        <v>20</v>
      </c>
    </row>
    <row r="344" spans="1:15" x14ac:dyDescent="0.3">
      <c r="A344" s="7" t="s">
        <v>14</v>
      </c>
      <c r="B344" s="3">
        <v>7.8539816339744835E-3</v>
      </c>
      <c r="C344" s="3">
        <v>4</v>
      </c>
      <c r="D344" s="3"/>
      <c r="E344" s="3"/>
      <c r="F344" s="3"/>
      <c r="G344" s="3"/>
      <c r="H344" s="3"/>
      <c r="I344" s="3">
        <v>4</v>
      </c>
      <c r="J344">
        <v>0.2</v>
      </c>
      <c r="K344" s="3">
        <v>7.8539816339744835E-3</v>
      </c>
      <c r="L344" s="3"/>
      <c r="M344" s="3">
        <v>68</v>
      </c>
      <c r="N344" s="1">
        <f t="shared" si="10"/>
        <v>3.9269908169872414E-2</v>
      </c>
      <c r="O344" s="51">
        <f t="shared" si="11"/>
        <v>20</v>
      </c>
    </row>
    <row r="345" spans="1:15" x14ac:dyDescent="0.3">
      <c r="A345" s="7" t="s">
        <v>12</v>
      </c>
      <c r="B345" s="3">
        <v>0.42215151282612862</v>
      </c>
      <c r="C345" s="3">
        <v>37</v>
      </c>
      <c r="D345" s="3"/>
      <c r="E345" s="3"/>
      <c r="F345" s="3"/>
      <c r="G345" s="3"/>
      <c r="H345" s="3"/>
      <c r="I345" s="3">
        <v>37</v>
      </c>
      <c r="J345">
        <v>0.2</v>
      </c>
      <c r="K345" s="3">
        <v>0.42215151282612862</v>
      </c>
      <c r="L345" s="3"/>
      <c r="M345" s="3">
        <v>68</v>
      </c>
      <c r="N345" s="1">
        <f t="shared" si="10"/>
        <v>2.1107575641306431</v>
      </c>
      <c r="O345" s="51">
        <f t="shared" si="11"/>
        <v>185</v>
      </c>
    </row>
    <row r="346" spans="1:15" x14ac:dyDescent="0.3">
      <c r="A346" s="6">
        <v>69</v>
      </c>
      <c r="B346" s="3">
        <v>3.1415926535897931</v>
      </c>
      <c r="C346" s="3">
        <v>325</v>
      </c>
      <c r="D346" s="3"/>
      <c r="E346" s="3"/>
      <c r="F346" s="3"/>
      <c r="G346" s="3"/>
      <c r="H346" s="3"/>
      <c r="I346" s="8">
        <v>325</v>
      </c>
      <c r="K346" s="8">
        <v>3.1415926535897931</v>
      </c>
      <c r="L346" s="25"/>
      <c r="N346" s="1"/>
      <c r="O346" s="51"/>
    </row>
    <row r="347" spans="1:15" x14ac:dyDescent="0.3">
      <c r="A347" s="7" t="s">
        <v>15</v>
      </c>
      <c r="B347" s="3">
        <v>0.10799224746714914</v>
      </c>
      <c r="C347" s="3">
        <v>27</v>
      </c>
      <c r="D347" s="3"/>
      <c r="E347" s="3"/>
      <c r="F347" s="3"/>
      <c r="G347" s="3"/>
      <c r="H347" s="3"/>
      <c r="I347" s="3">
        <v>27</v>
      </c>
      <c r="J347">
        <v>0.8</v>
      </c>
      <c r="K347" s="3">
        <v>0.10799224746714914</v>
      </c>
      <c r="L347" s="3"/>
      <c r="M347" s="3">
        <v>69</v>
      </c>
      <c r="N347" s="1">
        <f t="shared" si="10"/>
        <v>0.13499030933393641</v>
      </c>
      <c r="O347" s="51">
        <f t="shared" si="11"/>
        <v>33.75</v>
      </c>
    </row>
    <row r="348" spans="1:15" x14ac:dyDescent="0.3">
      <c r="A348" s="7" t="s">
        <v>18</v>
      </c>
      <c r="B348" s="3">
        <v>0.89339041086459625</v>
      </c>
      <c r="C348" s="3">
        <v>104</v>
      </c>
      <c r="D348" s="3"/>
      <c r="E348" s="3"/>
      <c r="F348" s="3"/>
      <c r="G348" s="3"/>
      <c r="H348" s="3"/>
      <c r="I348" s="3">
        <v>104</v>
      </c>
      <c r="J348">
        <v>0.8</v>
      </c>
      <c r="K348" s="3">
        <v>0.89339041086459625</v>
      </c>
      <c r="L348" s="3"/>
      <c r="M348" s="3">
        <v>69</v>
      </c>
      <c r="N348" s="1">
        <f t="shared" si="10"/>
        <v>1.1167380135807452</v>
      </c>
      <c r="O348" s="51">
        <f t="shared" si="11"/>
        <v>130</v>
      </c>
    </row>
    <row r="349" spans="1:15" x14ac:dyDescent="0.3">
      <c r="A349" s="7" t="s">
        <v>16</v>
      </c>
      <c r="B349" s="3">
        <v>0.24740042147019628</v>
      </c>
      <c r="C349" s="3">
        <v>15</v>
      </c>
      <c r="D349" s="3"/>
      <c r="E349" s="3"/>
      <c r="F349" s="3"/>
      <c r="G349" s="3"/>
      <c r="H349" s="3"/>
      <c r="I349" s="3">
        <v>15</v>
      </c>
      <c r="J349">
        <v>0.8</v>
      </c>
      <c r="K349" s="3">
        <v>0.24740042147019628</v>
      </c>
      <c r="L349" s="3"/>
      <c r="M349" s="3">
        <v>69</v>
      </c>
      <c r="N349" s="1">
        <f t="shared" si="10"/>
        <v>0.30925052683774534</v>
      </c>
      <c r="O349" s="51">
        <f t="shared" si="11"/>
        <v>18.75</v>
      </c>
    </row>
    <row r="350" spans="1:15" x14ac:dyDescent="0.3">
      <c r="A350" s="7" t="s">
        <v>14</v>
      </c>
      <c r="B350" s="3">
        <v>4.9087385212340538E-2</v>
      </c>
      <c r="C350" s="3">
        <v>25</v>
      </c>
      <c r="D350" s="3"/>
      <c r="E350" s="3"/>
      <c r="F350" s="3"/>
      <c r="G350" s="3"/>
      <c r="H350" s="3"/>
      <c r="I350" s="3">
        <v>25</v>
      </c>
      <c r="J350">
        <v>0.8</v>
      </c>
      <c r="K350" s="3">
        <v>4.9087385212340538E-2</v>
      </c>
      <c r="L350" s="3"/>
      <c r="M350" s="3">
        <v>69</v>
      </c>
      <c r="N350" s="1">
        <f t="shared" si="10"/>
        <v>6.1359231515425668E-2</v>
      </c>
      <c r="O350" s="51">
        <f t="shared" si="11"/>
        <v>31.25</v>
      </c>
    </row>
    <row r="351" spans="1:15" x14ac:dyDescent="0.3">
      <c r="A351" s="7" t="s">
        <v>12</v>
      </c>
      <c r="B351" s="3">
        <v>1.8437221885755108</v>
      </c>
      <c r="C351" s="3">
        <v>154</v>
      </c>
      <c r="D351" s="3"/>
      <c r="E351" s="3"/>
      <c r="F351" s="3"/>
      <c r="G351" s="3"/>
      <c r="H351" s="3"/>
      <c r="I351" s="3">
        <v>154</v>
      </c>
      <c r="J351">
        <v>0.8</v>
      </c>
      <c r="K351" s="3">
        <v>1.8437221885755108</v>
      </c>
      <c r="L351" s="3"/>
      <c r="M351" s="3">
        <v>69</v>
      </c>
      <c r="N351" s="1">
        <f t="shared" si="10"/>
        <v>2.3046527357193884</v>
      </c>
      <c r="O351" s="51">
        <f t="shared" si="11"/>
        <v>192.5</v>
      </c>
    </row>
    <row r="352" spans="1:15" x14ac:dyDescent="0.3">
      <c r="A352" s="6">
        <v>70</v>
      </c>
      <c r="B352" s="3">
        <v>0.41626102660064768</v>
      </c>
      <c r="C352" s="3">
        <v>37</v>
      </c>
      <c r="D352" s="3"/>
      <c r="E352" s="3"/>
      <c r="F352" s="3"/>
      <c r="G352" s="3"/>
      <c r="H352" s="3"/>
      <c r="I352" s="8">
        <v>37</v>
      </c>
      <c r="K352" s="8">
        <v>0.41626102660064768</v>
      </c>
      <c r="L352" s="25"/>
      <c r="N352" s="1"/>
      <c r="O352" s="51"/>
    </row>
    <row r="353" spans="1:15" x14ac:dyDescent="0.3">
      <c r="A353" s="7" t="s">
        <v>15</v>
      </c>
      <c r="B353" s="3">
        <v>4.1233403578366037E-2</v>
      </c>
      <c r="C353" s="3">
        <v>7</v>
      </c>
      <c r="D353" s="3"/>
      <c r="E353" s="3"/>
      <c r="F353" s="3"/>
      <c r="G353" s="3"/>
      <c r="H353" s="3"/>
      <c r="I353" s="3">
        <v>7</v>
      </c>
      <c r="J353">
        <v>0.1</v>
      </c>
      <c r="K353" s="3">
        <v>4.1233403578366037E-2</v>
      </c>
      <c r="L353" s="3"/>
      <c r="M353" s="3">
        <v>70</v>
      </c>
      <c r="N353" s="1">
        <f t="shared" si="10"/>
        <v>0.41233403578366035</v>
      </c>
      <c r="O353" s="51">
        <f t="shared" si="11"/>
        <v>70</v>
      </c>
    </row>
    <row r="354" spans="1:15" x14ac:dyDescent="0.3">
      <c r="A354" s="7" t="s">
        <v>18</v>
      </c>
      <c r="B354" s="3">
        <v>9.2284284199200164E-2</v>
      </c>
      <c r="C354" s="3">
        <v>8</v>
      </c>
      <c r="D354" s="3"/>
      <c r="E354" s="3"/>
      <c r="F354" s="3"/>
      <c r="G354" s="3"/>
      <c r="H354" s="3"/>
      <c r="I354" s="3">
        <v>8</v>
      </c>
      <c r="J354">
        <v>0.1</v>
      </c>
      <c r="K354" s="3">
        <v>9.2284284199200164E-2</v>
      </c>
      <c r="L354" s="3"/>
      <c r="M354" s="3">
        <v>70</v>
      </c>
      <c r="N354" s="1">
        <f t="shared" si="10"/>
        <v>0.92284284199200162</v>
      </c>
      <c r="O354" s="51">
        <f t="shared" si="11"/>
        <v>80</v>
      </c>
    </row>
    <row r="355" spans="1:15" x14ac:dyDescent="0.3">
      <c r="A355" s="7" t="s">
        <v>16</v>
      </c>
      <c r="B355" s="3">
        <v>5.1050880620834141E-2</v>
      </c>
      <c r="C355" s="3">
        <v>4</v>
      </c>
      <c r="D355" s="3"/>
      <c r="E355" s="3"/>
      <c r="F355" s="3"/>
      <c r="G355" s="3"/>
      <c r="H355" s="3"/>
      <c r="I355" s="3">
        <v>4</v>
      </c>
      <c r="J355">
        <v>0.1</v>
      </c>
      <c r="K355" s="3">
        <v>5.1050880620834141E-2</v>
      </c>
      <c r="L355" s="3"/>
      <c r="M355" s="3">
        <v>70</v>
      </c>
      <c r="N355" s="1">
        <f t="shared" si="10"/>
        <v>0.51050880620834138</v>
      </c>
      <c r="O355" s="51">
        <f t="shared" si="11"/>
        <v>40</v>
      </c>
    </row>
    <row r="356" spans="1:15" x14ac:dyDescent="0.3">
      <c r="A356" s="7" t="s">
        <v>14</v>
      </c>
      <c r="B356" s="3">
        <v>3.9269908169872417E-3</v>
      </c>
      <c r="C356" s="3">
        <v>2</v>
      </c>
      <c r="D356" s="3"/>
      <c r="E356" s="3"/>
      <c r="F356" s="3"/>
      <c r="G356" s="3"/>
      <c r="H356" s="3"/>
      <c r="I356" s="3">
        <v>2</v>
      </c>
      <c r="J356">
        <v>0.1</v>
      </c>
      <c r="K356" s="3">
        <v>3.9269908169872417E-3</v>
      </c>
      <c r="L356" s="3"/>
      <c r="M356" s="3">
        <v>70</v>
      </c>
      <c r="N356" s="1">
        <f t="shared" si="10"/>
        <v>3.9269908169872414E-2</v>
      </c>
      <c r="O356" s="51">
        <f t="shared" si="11"/>
        <v>20</v>
      </c>
    </row>
    <row r="357" spans="1:15" x14ac:dyDescent="0.3">
      <c r="A357" s="7" t="s">
        <v>12</v>
      </c>
      <c r="B357" s="3">
        <v>0.22776546738526005</v>
      </c>
      <c r="C357" s="3">
        <v>16</v>
      </c>
      <c r="D357" s="3"/>
      <c r="E357" s="3"/>
      <c r="F357" s="3"/>
      <c r="G357" s="3"/>
      <c r="H357" s="3"/>
      <c r="I357" s="3">
        <v>16</v>
      </c>
      <c r="J357">
        <v>0.1</v>
      </c>
      <c r="K357" s="3">
        <v>0.22776546738526005</v>
      </c>
      <c r="L357" s="3"/>
      <c r="M357" s="3">
        <v>70</v>
      </c>
      <c r="N357" s="1">
        <f t="shared" si="10"/>
        <v>2.2776546738526005</v>
      </c>
      <c r="O357" s="51">
        <f t="shared" si="11"/>
        <v>160</v>
      </c>
    </row>
    <row r="358" spans="1:15" x14ac:dyDescent="0.3">
      <c r="A358" s="6">
        <v>73</v>
      </c>
      <c r="B358" s="3">
        <v>1.376410281354028</v>
      </c>
      <c r="C358" s="3">
        <v>156</v>
      </c>
      <c r="D358" s="3"/>
      <c r="E358" s="3"/>
      <c r="F358" s="3"/>
      <c r="G358" s="3"/>
      <c r="H358" s="3"/>
      <c r="I358" s="8">
        <v>156</v>
      </c>
      <c r="K358" s="8">
        <v>1.376410281354028</v>
      </c>
      <c r="L358" s="25"/>
      <c r="N358" s="1"/>
      <c r="O358" s="51"/>
    </row>
    <row r="359" spans="1:15" x14ac:dyDescent="0.3">
      <c r="A359" s="7" t="s">
        <v>15</v>
      </c>
      <c r="B359" s="3">
        <v>9.8174770424681049E-2</v>
      </c>
      <c r="C359" s="3">
        <v>22</v>
      </c>
      <c r="D359" s="3"/>
      <c r="E359" s="3"/>
      <c r="F359" s="3"/>
      <c r="G359" s="3"/>
      <c r="H359" s="3"/>
      <c r="I359" s="3">
        <v>22</v>
      </c>
      <c r="J359">
        <v>0.4</v>
      </c>
      <c r="K359" s="3">
        <v>9.8174770424681049E-2</v>
      </c>
      <c r="L359" s="3"/>
      <c r="M359" s="3">
        <v>73</v>
      </c>
      <c r="N359" s="1">
        <f t="shared" si="10"/>
        <v>0.24543692606170261</v>
      </c>
      <c r="O359" s="51">
        <f t="shared" si="11"/>
        <v>55</v>
      </c>
    </row>
    <row r="360" spans="1:15" x14ac:dyDescent="0.3">
      <c r="A360" s="7" t="s">
        <v>18</v>
      </c>
      <c r="B360" s="3">
        <v>0.30041479749952404</v>
      </c>
      <c r="C360" s="3">
        <v>41</v>
      </c>
      <c r="D360" s="3"/>
      <c r="E360" s="3"/>
      <c r="F360" s="3"/>
      <c r="G360" s="3"/>
      <c r="H360" s="3"/>
      <c r="I360" s="3">
        <v>41</v>
      </c>
      <c r="J360">
        <v>0.4</v>
      </c>
      <c r="K360" s="3">
        <v>0.30041479749952404</v>
      </c>
      <c r="L360" s="3"/>
      <c r="M360" s="3">
        <v>73</v>
      </c>
      <c r="N360" s="1">
        <f t="shared" si="10"/>
        <v>0.75103699374881006</v>
      </c>
      <c r="O360" s="51">
        <f t="shared" si="11"/>
        <v>102.5</v>
      </c>
    </row>
    <row r="361" spans="1:15" x14ac:dyDescent="0.3">
      <c r="A361" s="7" t="s">
        <v>16</v>
      </c>
      <c r="B361" s="3">
        <v>0.17082410053894503</v>
      </c>
      <c r="C361" s="3">
        <v>10</v>
      </c>
      <c r="D361" s="3"/>
      <c r="E361" s="3"/>
      <c r="F361" s="3"/>
      <c r="G361" s="3"/>
      <c r="H361" s="3"/>
      <c r="I361" s="3">
        <v>10</v>
      </c>
      <c r="J361">
        <v>0.4</v>
      </c>
      <c r="K361" s="3">
        <v>0.17082410053894503</v>
      </c>
      <c r="L361" s="3"/>
      <c r="M361" s="3">
        <v>73</v>
      </c>
      <c r="N361" s="1">
        <f t="shared" si="10"/>
        <v>0.42706025134736258</v>
      </c>
      <c r="O361" s="51">
        <f t="shared" si="11"/>
        <v>25</v>
      </c>
    </row>
    <row r="362" spans="1:15" x14ac:dyDescent="0.3">
      <c r="A362" s="7" t="s">
        <v>14</v>
      </c>
      <c r="B362" s="3">
        <v>2.7488935718910684E-2</v>
      </c>
      <c r="C362" s="3">
        <v>14</v>
      </c>
      <c r="D362" s="3"/>
      <c r="E362" s="3"/>
      <c r="F362" s="3"/>
      <c r="G362" s="3"/>
      <c r="H362" s="3"/>
      <c r="I362" s="3">
        <v>14</v>
      </c>
      <c r="J362">
        <v>0.4</v>
      </c>
      <c r="K362" s="3">
        <v>2.7488935718910684E-2</v>
      </c>
      <c r="L362" s="3"/>
      <c r="M362" s="3">
        <v>73</v>
      </c>
      <c r="N362" s="1">
        <f t="shared" si="10"/>
        <v>6.8722339297276711E-2</v>
      </c>
      <c r="O362" s="51">
        <f t="shared" si="11"/>
        <v>35</v>
      </c>
    </row>
    <row r="363" spans="1:15" x14ac:dyDescent="0.3">
      <c r="A363" s="7" t="s">
        <v>12</v>
      </c>
      <c r="B363" s="3">
        <v>0.77950767717196712</v>
      </c>
      <c r="C363" s="3">
        <v>69</v>
      </c>
      <c r="D363" s="3"/>
      <c r="E363" s="3"/>
      <c r="F363" s="3"/>
      <c r="G363" s="3"/>
      <c r="H363" s="3"/>
      <c r="I363" s="3">
        <v>69</v>
      </c>
      <c r="J363">
        <v>0.4</v>
      </c>
      <c r="K363" s="3">
        <v>0.77950767717196712</v>
      </c>
      <c r="L363" s="3"/>
      <c r="M363" s="3">
        <v>73</v>
      </c>
      <c r="N363" s="1">
        <f t="shared" si="10"/>
        <v>1.9487691929299178</v>
      </c>
      <c r="O363" s="51">
        <f t="shared" si="11"/>
        <v>172.5</v>
      </c>
    </row>
    <row r="364" spans="1:15" x14ac:dyDescent="0.3">
      <c r="A364" s="6" t="s">
        <v>23</v>
      </c>
      <c r="B364" s="3">
        <v>62.105359770653237</v>
      </c>
      <c r="C364" s="3">
        <v>6918</v>
      </c>
      <c r="D364" s="3"/>
      <c r="E364" s="3"/>
      <c r="F364" s="3"/>
      <c r="G364" s="3"/>
      <c r="H364" s="3"/>
      <c r="I364" s="9">
        <v>6918</v>
      </c>
      <c r="N364" s="1"/>
      <c r="O364" s="51"/>
    </row>
  </sheetData>
  <autoFilter ref="M4:O364" xr:uid="{00000000-0009-0000-0000-00001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3:C64"/>
  <sheetViews>
    <sheetView topLeftCell="A40" workbookViewId="0">
      <selection activeCell="B5" sqref="B5"/>
    </sheetView>
  </sheetViews>
  <sheetFormatPr defaultColWidth="11.5546875" defaultRowHeight="14.4" x14ac:dyDescent="0.3"/>
  <cols>
    <col min="1" max="1" width="16.5546875" bestFit="1" customWidth="1"/>
    <col min="2" max="2" width="14.44140625" bestFit="1" customWidth="1"/>
    <col min="3" max="3" width="19.21875" bestFit="1" customWidth="1"/>
  </cols>
  <sheetData>
    <row r="3" spans="1:3" x14ac:dyDescent="0.3">
      <c r="A3" s="5" t="s">
        <v>22</v>
      </c>
      <c r="B3" t="s">
        <v>74</v>
      </c>
      <c r="C3" t="s">
        <v>75</v>
      </c>
    </row>
    <row r="4" spans="1:3" x14ac:dyDescent="0.3">
      <c r="A4" s="6">
        <v>1</v>
      </c>
      <c r="B4" s="3">
        <v>4.0889791881879614</v>
      </c>
      <c r="C4" s="3">
        <v>542.5</v>
      </c>
    </row>
    <row r="5" spans="1:3" x14ac:dyDescent="0.3">
      <c r="A5" s="6">
        <v>2</v>
      </c>
      <c r="B5" s="3">
        <v>3.7633661996127712</v>
      </c>
      <c r="C5" s="3">
        <v>453.33333333333331</v>
      </c>
    </row>
    <row r="6" spans="1:3" x14ac:dyDescent="0.3">
      <c r="A6" s="6">
        <v>4</v>
      </c>
      <c r="B6" s="3">
        <v>2.4805491993969397</v>
      </c>
      <c r="C6" s="3">
        <v>409.99999999999994</v>
      </c>
    </row>
    <row r="7" spans="1:3" x14ac:dyDescent="0.3">
      <c r="A7" s="6">
        <v>5</v>
      </c>
      <c r="B7" s="3">
        <v>3.3428509329603888</v>
      </c>
      <c r="C7" s="3">
        <v>532.5</v>
      </c>
    </row>
    <row r="8" spans="1:3" x14ac:dyDescent="0.3">
      <c r="A8" s="6">
        <v>6</v>
      </c>
      <c r="B8" s="3">
        <v>1.1191923828413639</v>
      </c>
      <c r="C8" s="3">
        <v>410</v>
      </c>
    </row>
    <row r="9" spans="1:3" x14ac:dyDescent="0.3">
      <c r="A9" s="6">
        <v>7</v>
      </c>
      <c r="B9" s="3">
        <v>3.2986722862692814</v>
      </c>
      <c r="C9" s="3">
        <v>464</v>
      </c>
    </row>
    <row r="10" spans="1:3" x14ac:dyDescent="0.3">
      <c r="A10" s="6">
        <v>8</v>
      </c>
      <c r="B10" s="3">
        <v>3.3575771485240899</v>
      </c>
      <c r="C10" s="3">
        <v>410</v>
      </c>
    </row>
    <row r="11" spans="1:3" x14ac:dyDescent="0.3">
      <c r="A11" s="6">
        <v>9</v>
      </c>
      <c r="B11" s="3">
        <v>2.9403343742191956</v>
      </c>
      <c r="C11" s="3">
        <v>435</v>
      </c>
    </row>
    <row r="12" spans="1:3" x14ac:dyDescent="0.3">
      <c r="A12" s="6">
        <v>11</v>
      </c>
      <c r="B12" s="3">
        <v>2.5394540616517487</v>
      </c>
      <c r="C12" s="3">
        <v>413.33333333333331</v>
      </c>
    </row>
    <row r="13" spans="1:3" x14ac:dyDescent="0.3">
      <c r="A13" s="6">
        <v>13</v>
      </c>
      <c r="B13" s="3">
        <v>2.3169245820224713</v>
      </c>
      <c r="C13" s="3">
        <v>315</v>
      </c>
    </row>
    <row r="14" spans="1:3" x14ac:dyDescent="0.3">
      <c r="A14" s="6">
        <v>14</v>
      </c>
      <c r="B14" s="3">
        <v>4.6142142099600072</v>
      </c>
      <c r="C14" s="3">
        <v>500</v>
      </c>
    </row>
    <row r="15" spans="1:3" x14ac:dyDescent="0.3">
      <c r="A15" s="6">
        <v>15</v>
      </c>
      <c r="B15" s="3">
        <v>2.0518527018758324</v>
      </c>
      <c r="C15" s="3">
        <v>208.33333333333329</v>
      </c>
    </row>
    <row r="16" spans="1:3" x14ac:dyDescent="0.3">
      <c r="A16" s="6">
        <v>16</v>
      </c>
      <c r="B16" s="3">
        <v>3.2839460707055785</v>
      </c>
      <c r="C16" s="3">
        <v>475</v>
      </c>
    </row>
    <row r="17" spans="1:3" x14ac:dyDescent="0.3">
      <c r="A17" s="6">
        <v>17</v>
      </c>
      <c r="B17" s="3">
        <v>3.3232159788754521</v>
      </c>
      <c r="C17" s="3">
        <v>420</v>
      </c>
    </row>
    <row r="18" spans="1:3" x14ac:dyDescent="0.3">
      <c r="A18" s="6">
        <v>18</v>
      </c>
      <c r="B18" s="3">
        <v>4.0055306333269867</v>
      </c>
      <c r="C18" s="3">
        <v>370</v>
      </c>
    </row>
    <row r="19" spans="1:3" x14ac:dyDescent="0.3">
      <c r="A19" s="6">
        <v>19</v>
      </c>
      <c r="B19" s="3">
        <v>2.6605362785088555</v>
      </c>
      <c r="C19" s="3">
        <v>395</v>
      </c>
    </row>
    <row r="20" spans="1:3" x14ac:dyDescent="0.3">
      <c r="A20" s="6">
        <v>20</v>
      </c>
      <c r="B20" s="3">
        <v>3.3143802495372299</v>
      </c>
      <c r="C20" s="3">
        <v>444</v>
      </c>
    </row>
    <row r="21" spans="1:3" x14ac:dyDescent="0.3">
      <c r="A21" s="6">
        <v>21</v>
      </c>
      <c r="B21" s="3">
        <v>3.1808625617596649</v>
      </c>
      <c r="C21" s="3">
        <v>430</v>
      </c>
    </row>
    <row r="22" spans="1:3" x14ac:dyDescent="0.3">
      <c r="A22" s="6">
        <v>22</v>
      </c>
      <c r="B22" s="3">
        <v>3.9858956792420495</v>
      </c>
      <c r="C22" s="3">
        <v>490</v>
      </c>
    </row>
    <row r="23" spans="1:3" x14ac:dyDescent="0.3">
      <c r="A23" s="6">
        <v>23</v>
      </c>
      <c r="B23" s="3">
        <v>0.92938782668698039</v>
      </c>
      <c r="C23" s="3">
        <v>139.99999999999997</v>
      </c>
    </row>
    <row r="24" spans="1:3" x14ac:dyDescent="0.3">
      <c r="A24" s="6">
        <v>24</v>
      </c>
      <c r="B24" s="3">
        <v>3.9269908169872405</v>
      </c>
      <c r="C24" s="3">
        <v>440</v>
      </c>
    </row>
    <row r="25" spans="1:3" x14ac:dyDescent="0.3">
      <c r="A25" s="6">
        <v>26</v>
      </c>
      <c r="B25" s="3">
        <v>3.4819318577286857</v>
      </c>
      <c r="C25" s="3">
        <v>426.66666666666663</v>
      </c>
    </row>
    <row r="26" spans="1:3" x14ac:dyDescent="0.3">
      <c r="A26" s="6">
        <v>27</v>
      </c>
      <c r="B26" s="3">
        <v>4.1037054037516665</v>
      </c>
      <c r="C26" s="3">
        <v>390</v>
      </c>
    </row>
    <row r="27" spans="1:3" x14ac:dyDescent="0.3">
      <c r="A27" s="6">
        <v>28</v>
      </c>
      <c r="B27" s="3">
        <v>3.1730085801256895</v>
      </c>
      <c r="C27" s="3">
        <v>414</v>
      </c>
    </row>
    <row r="28" spans="1:3" x14ac:dyDescent="0.3">
      <c r="A28" s="6">
        <v>29</v>
      </c>
      <c r="B28" s="3">
        <v>4.5777492952308414</v>
      </c>
      <c r="C28" s="3">
        <v>452.85714285714272</v>
      </c>
    </row>
    <row r="29" spans="1:3" x14ac:dyDescent="0.3">
      <c r="A29" s="6">
        <v>30</v>
      </c>
      <c r="B29" s="3">
        <v>3.995713156284519</v>
      </c>
      <c r="C29" s="3">
        <v>410</v>
      </c>
    </row>
    <row r="30" spans="1:3" x14ac:dyDescent="0.3">
      <c r="A30" s="6">
        <v>31</v>
      </c>
      <c r="B30" s="3">
        <v>4.0202568488906882</v>
      </c>
      <c r="C30" s="3">
        <v>412.5</v>
      </c>
    </row>
    <row r="31" spans="1:3" x14ac:dyDescent="0.3">
      <c r="A31" s="6">
        <v>32</v>
      </c>
      <c r="B31" s="3">
        <v>4.7123889803846897</v>
      </c>
      <c r="C31" s="3">
        <v>395</v>
      </c>
    </row>
    <row r="32" spans="1:3" x14ac:dyDescent="0.3">
      <c r="A32" s="6">
        <v>33</v>
      </c>
      <c r="B32" s="3">
        <v>4.4841326391473082</v>
      </c>
      <c r="C32" s="3">
        <v>422.5</v>
      </c>
    </row>
    <row r="33" spans="1:3" x14ac:dyDescent="0.3">
      <c r="A33" s="6">
        <v>35</v>
      </c>
      <c r="B33" s="3">
        <v>4.5553093477052</v>
      </c>
      <c r="C33" s="3">
        <v>370</v>
      </c>
    </row>
    <row r="34" spans="1:3" x14ac:dyDescent="0.3">
      <c r="A34" s="6">
        <v>36</v>
      </c>
      <c r="B34" s="3">
        <v>8.9024881821100728</v>
      </c>
      <c r="C34" s="3">
        <v>782</v>
      </c>
    </row>
    <row r="35" spans="1:3" x14ac:dyDescent="0.3">
      <c r="A35" s="6">
        <v>38</v>
      </c>
      <c r="B35" s="3">
        <v>4.2607850364311579</v>
      </c>
      <c r="C35" s="3">
        <v>370</v>
      </c>
    </row>
    <row r="36" spans="1:3" x14ac:dyDescent="0.3">
      <c r="A36" s="6">
        <v>39</v>
      </c>
      <c r="B36" s="3">
        <v>8.0896010829937168</v>
      </c>
      <c r="C36" s="3">
        <v>810</v>
      </c>
    </row>
    <row r="37" spans="1:3" x14ac:dyDescent="0.3">
      <c r="A37" s="6">
        <v>40</v>
      </c>
      <c r="B37" s="3">
        <v>4.7712938426394986</v>
      </c>
      <c r="C37" s="3">
        <v>380</v>
      </c>
    </row>
    <row r="38" spans="1:3" x14ac:dyDescent="0.3">
      <c r="A38" s="6">
        <v>43</v>
      </c>
      <c r="B38" s="3">
        <v>4.5749443017901363</v>
      </c>
      <c r="C38" s="3">
        <v>360</v>
      </c>
    </row>
    <row r="39" spans="1:3" x14ac:dyDescent="0.3">
      <c r="A39" s="6">
        <v>44</v>
      </c>
      <c r="B39" s="3">
        <v>4.2411500823462207</v>
      </c>
      <c r="C39" s="3">
        <v>420</v>
      </c>
    </row>
    <row r="40" spans="1:3" x14ac:dyDescent="0.3">
      <c r="A40" s="6">
        <v>47</v>
      </c>
      <c r="B40" s="3">
        <v>3.6128315516282625</v>
      </c>
      <c r="C40" s="3">
        <v>380</v>
      </c>
    </row>
    <row r="41" spans="1:3" x14ac:dyDescent="0.3">
      <c r="A41" s="6">
        <v>48</v>
      </c>
      <c r="B41" s="3">
        <v>4.0889791881879649</v>
      </c>
      <c r="C41" s="3">
        <v>382.5</v>
      </c>
    </row>
    <row r="42" spans="1:3" x14ac:dyDescent="0.3">
      <c r="A42" s="6">
        <v>49</v>
      </c>
      <c r="B42" s="3">
        <v>4.3393248527709023</v>
      </c>
      <c r="C42" s="3">
        <v>380</v>
      </c>
    </row>
    <row r="43" spans="1:3" x14ac:dyDescent="0.3">
      <c r="A43" s="6">
        <v>50</v>
      </c>
      <c r="B43" s="3">
        <v>4.4571345772805184</v>
      </c>
      <c r="C43" s="3">
        <v>450</v>
      </c>
    </row>
    <row r="44" spans="1:3" x14ac:dyDescent="0.3">
      <c r="A44" s="6">
        <v>51</v>
      </c>
      <c r="B44" s="3">
        <v>4.1822452200914118</v>
      </c>
      <c r="C44" s="3">
        <v>380</v>
      </c>
    </row>
    <row r="45" spans="1:3" x14ac:dyDescent="0.3">
      <c r="A45" s="6">
        <v>52</v>
      </c>
      <c r="B45" s="3">
        <v>4.7320239344696251</v>
      </c>
      <c r="C45" s="3">
        <v>390</v>
      </c>
    </row>
    <row r="46" spans="1:3" x14ac:dyDescent="0.3">
      <c r="A46" s="6">
        <v>53</v>
      </c>
      <c r="B46" s="3">
        <v>4.201880174176349</v>
      </c>
      <c r="C46" s="3">
        <v>430</v>
      </c>
    </row>
    <row r="47" spans="1:3" x14ac:dyDescent="0.3">
      <c r="A47" s="6">
        <v>54</v>
      </c>
      <c r="B47" s="3">
        <v>4.0448005414968584</v>
      </c>
      <c r="C47" s="3">
        <v>390</v>
      </c>
    </row>
    <row r="48" spans="1:3" x14ac:dyDescent="0.3">
      <c r="A48" s="6">
        <v>55</v>
      </c>
      <c r="B48" s="3">
        <v>4.172427743048944</v>
      </c>
      <c r="C48" s="3">
        <v>375</v>
      </c>
    </row>
    <row r="49" spans="1:3" x14ac:dyDescent="0.3">
      <c r="A49" s="6">
        <v>56</v>
      </c>
      <c r="B49" s="3">
        <v>3.7011888450104728</v>
      </c>
      <c r="C49" s="3">
        <v>415</v>
      </c>
    </row>
    <row r="50" spans="1:3" x14ac:dyDescent="0.3">
      <c r="A50" s="6">
        <v>57</v>
      </c>
      <c r="B50" s="3">
        <v>3.7797286613502208</v>
      </c>
      <c r="C50" s="3">
        <v>415</v>
      </c>
    </row>
    <row r="51" spans="1:3" x14ac:dyDescent="0.3">
      <c r="A51" s="6">
        <v>58</v>
      </c>
      <c r="B51" s="3">
        <v>3.7502762302228154</v>
      </c>
      <c r="C51" s="3">
        <v>390</v>
      </c>
    </row>
    <row r="52" spans="1:3" x14ac:dyDescent="0.3">
      <c r="A52" s="6">
        <v>59</v>
      </c>
      <c r="B52" s="3">
        <v>2.8941922321195968</v>
      </c>
      <c r="C52" s="3">
        <v>312</v>
      </c>
    </row>
    <row r="53" spans="1:3" x14ac:dyDescent="0.3">
      <c r="A53" s="6">
        <v>60</v>
      </c>
      <c r="B53" s="3">
        <v>21.559179585259955</v>
      </c>
      <c r="C53" s="3">
        <v>2490</v>
      </c>
    </row>
    <row r="54" spans="1:3" x14ac:dyDescent="0.3">
      <c r="A54" s="6">
        <v>62</v>
      </c>
      <c r="B54" s="3">
        <v>4.5553093477052</v>
      </c>
      <c r="C54" s="3">
        <v>450</v>
      </c>
    </row>
    <row r="55" spans="1:3" x14ac:dyDescent="0.3">
      <c r="A55" s="6">
        <v>63</v>
      </c>
      <c r="B55" s="3">
        <v>3.4753868730337087</v>
      </c>
      <c r="C55" s="3">
        <v>380</v>
      </c>
    </row>
    <row r="56" spans="1:3" x14ac:dyDescent="0.3">
      <c r="A56" s="6">
        <v>64</v>
      </c>
      <c r="B56" s="3">
        <v>4.7712938426394986</v>
      </c>
      <c r="C56" s="3">
        <v>440</v>
      </c>
    </row>
    <row r="57" spans="1:3" x14ac:dyDescent="0.3">
      <c r="A57" s="6">
        <v>65</v>
      </c>
      <c r="B57" s="3">
        <v>4.4767695313654556</v>
      </c>
      <c r="C57" s="3">
        <v>480</v>
      </c>
    </row>
    <row r="58" spans="1:3" x14ac:dyDescent="0.3">
      <c r="A58" s="6">
        <v>66</v>
      </c>
      <c r="B58" s="3">
        <v>3.9597157404621344</v>
      </c>
      <c r="C58" s="3">
        <v>396.66666666666663</v>
      </c>
    </row>
    <row r="59" spans="1:3" x14ac:dyDescent="0.3">
      <c r="A59" s="6">
        <v>67</v>
      </c>
      <c r="B59" s="3">
        <v>4.0546180185393261</v>
      </c>
      <c r="C59" s="3">
        <v>375</v>
      </c>
    </row>
    <row r="60" spans="1:3" x14ac:dyDescent="0.3">
      <c r="A60" s="6">
        <v>68</v>
      </c>
      <c r="B60" s="3">
        <v>3.4459344419063056</v>
      </c>
      <c r="C60" s="3">
        <v>375</v>
      </c>
    </row>
    <row r="61" spans="1:3" x14ac:dyDescent="0.3">
      <c r="A61" s="6">
        <v>69</v>
      </c>
      <c r="B61" s="3">
        <v>3.9269908169872414</v>
      </c>
      <c r="C61" s="3">
        <v>406.25</v>
      </c>
    </row>
    <row r="62" spans="1:3" x14ac:dyDescent="0.3">
      <c r="A62" s="6">
        <v>70</v>
      </c>
      <c r="B62" s="3">
        <v>4.1626102660064763</v>
      </c>
      <c r="C62" s="3">
        <v>370</v>
      </c>
    </row>
    <row r="63" spans="1:3" x14ac:dyDescent="0.3">
      <c r="A63" s="6">
        <v>73</v>
      </c>
      <c r="B63" s="3">
        <v>3.44102570338507</v>
      </c>
      <c r="C63" s="3">
        <v>390</v>
      </c>
    </row>
    <row r="64" spans="1:3" x14ac:dyDescent="0.3">
      <c r="A64" s="6" t="s">
        <v>23</v>
      </c>
      <c r="B64" s="3">
        <v>250.25503991985653</v>
      </c>
      <c r="C64" s="3">
        <v>27155.940476190477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D302"/>
  <sheetViews>
    <sheetView workbookViewId="0">
      <selection activeCell="D3" sqref="D3:D6"/>
    </sheetView>
  </sheetViews>
  <sheetFormatPr defaultColWidth="11.5546875" defaultRowHeight="14.4" x14ac:dyDescent="0.3"/>
  <sheetData>
    <row r="2" spans="2:4" x14ac:dyDescent="0.3">
      <c r="B2" t="s">
        <v>0</v>
      </c>
      <c r="C2" t="s">
        <v>72</v>
      </c>
      <c r="D2" t="s">
        <v>73</v>
      </c>
    </row>
    <row r="3" spans="2:4" x14ac:dyDescent="0.3">
      <c r="B3">
        <v>1</v>
      </c>
      <c r="C3">
        <v>0.40251655874119219</v>
      </c>
      <c r="D3">
        <v>87.5</v>
      </c>
    </row>
    <row r="4" spans="2:4" x14ac:dyDescent="0.3">
      <c r="B4">
        <v>1</v>
      </c>
      <c r="C4">
        <v>1.7426021750380851</v>
      </c>
      <c r="D4">
        <v>395</v>
      </c>
    </row>
    <row r="5" spans="2:4" x14ac:dyDescent="0.3">
      <c r="B5">
        <v>1</v>
      </c>
      <c r="C5">
        <v>0.42215151282612839</v>
      </c>
      <c r="D5">
        <v>22.5</v>
      </c>
    </row>
    <row r="6" spans="2:4" x14ac:dyDescent="0.3">
      <c r="B6">
        <v>1</v>
      </c>
      <c r="C6">
        <v>1.5217089415825558</v>
      </c>
      <c r="D6">
        <v>37.5</v>
      </c>
    </row>
    <row r="7" spans="2:4" x14ac:dyDescent="0.3">
      <c r="B7">
        <v>2</v>
      </c>
      <c r="C7">
        <v>0.17016960206944717</v>
      </c>
      <c r="D7">
        <v>86.666666666666657</v>
      </c>
    </row>
    <row r="8" spans="2:4" x14ac:dyDescent="0.3">
      <c r="B8">
        <v>2</v>
      </c>
      <c r="C8">
        <v>1.5511613727099589</v>
      </c>
      <c r="D8">
        <v>303.33333333333331</v>
      </c>
    </row>
    <row r="9" spans="2:4" x14ac:dyDescent="0.3">
      <c r="B9">
        <v>2</v>
      </c>
      <c r="C9">
        <v>0.11126473981463851</v>
      </c>
      <c r="D9">
        <v>9.9999999999999982</v>
      </c>
    </row>
    <row r="10" spans="2:4" x14ac:dyDescent="0.3">
      <c r="B10">
        <v>2</v>
      </c>
      <c r="C10">
        <v>1.9307704850187268</v>
      </c>
      <c r="D10">
        <v>53.333333333333329</v>
      </c>
    </row>
    <row r="11" spans="2:4" x14ac:dyDescent="0.3">
      <c r="B11">
        <v>4</v>
      </c>
      <c r="C11">
        <v>5.2359877559829869E-2</v>
      </c>
      <c r="D11">
        <v>26.666666666666664</v>
      </c>
    </row>
    <row r="12" spans="2:4" x14ac:dyDescent="0.3">
      <c r="B12">
        <v>4</v>
      </c>
      <c r="C12">
        <v>0.28143434188408578</v>
      </c>
      <c r="D12">
        <v>133.33333333333331</v>
      </c>
    </row>
    <row r="13" spans="2:4" x14ac:dyDescent="0.3">
      <c r="B13">
        <v>4</v>
      </c>
      <c r="C13">
        <v>0.52359877559829882</v>
      </c>
      <c r="D13">
        <v>23.333333333333329</v>
      </c>
    </row>
    <row r="14" spans="2:4" x14ac:dyDescent="0.3">
      <c r="B14">
        <v>4</v>
      </c>
      <c r="C14">
        <v>1.6231562043547254</v>
      </c>
      <c r="D14">
        <v>226.66666666666663</v>
      </c>
    </row>
    <row r="15" spans="2:4" x14ac:dyDescent="0.3">
      <c r="B15">
        <v>5</v>
      </c>
      <c r="C15">
        <v>0.32397674240144736</v>
      </c>
      <c r="D15">
        <v>97.5</v>
      </c>
    </row>
    <row r="16" spans="2:4" x14ac:dyDescent="0.3">
      <c r="B16">
        <v>5</v>
      </c>
      <c r="C16">
        <v>0.96702148868310778</v>
      </c>
      <c r="D16">
        <v>177.5</v>
      </c>
    </row>
    <row r="17" spans="2:4" x14ac:dyDescent="0.3">
      <c r="B17">
        <v>5</v>
      </c>
      <c r="C17">
        <v>0.77067194783374615</v>
      </c>
      <c r="D17">
        <v>35</v>
      </c>
    </row>
    <row r="18" spans="2:4" x14ac:dyDescent="0.3">
      <c r="B18">
        <v>5</v>
      </c>
      <c r="C18">
        <v>0.30925052683774534</v>
      </c>
      <c r="D18">
        <v>105</v>
      </c>
    </row>
    <row r="19" spans="2:4" x14ac:dyDescent="0.3">
      <c r="B19">
        <v>5</v>
      </c>
      <c r="C19">
        <v>0.97193022720434208</v>
      </c>
      <c r="D19">
        <v>117.5</v>
      </c>
    </row>
    <row r="20" spans="2:4" x14ac:dyDescent="0.3">
      <c r="B20">
        <v>6</v>
      </c>
      <c r="C20">
        <v>0.23561944901923443</v>
      </c>
      <c r="D20">
        <v>120</v>
      </c>
    </row>
    <row r="21" spans="2:4" x14ac:dyDescent="0.3">
      <c r="B21">
        <v>6</v>
      </c>
      <c r="C21">
        <v>0.35342917352885173</v>
      </c>
      <c r="D21">
        <v>20</v>
      </c>
    </row>
    <row r="22" spans="2:4" x14ac:dyDescent="0.3">
      <c r="B22">
        <v>6</v>
      </c>
      <c r="C22">
        <v>0.53014376029327781</v>
      </c>
      <c r="D22">
        <v>270</v>
      </c>
    </row>
    <row r="23" spans="2:4" x14ac:dyDescent="0.3">
      <c r="B23">
        <v>7</v>
      </c>
      <c r="C23">
        <v>0.45553093477051992</v>
      </c>
      <c r="D23">
        <v>106</v>
      </c>
    </row>
    <row r="24" spans="2:4" x14ac:dyDescent="0.3">
      <c r="B24">
        <v>7</v>
      </c>
      <c r="C24">
        <v>3.9269908169872417E-3</v>
      </c>
      <c r="D24">
        <v>2</v>
      </c>
    </row>
    <row r="25" spans="2:4" x14ac:dyDescent="0.3">
      <c r="B25">
        <v>7</v>
      </c>
      <c r="C25">
        <v>1.6139932257817546</v>
      </c>
      <c r="D25">
        <v>280</v>
      </c>
    </row>
    <row r="26" spans="2:4" x14ac:dyDescent="0.3">
      <c r="B26">
        <v>7</v>
      </c>
      <c r="C26">
        <v>0.60475658581603553</v>
      </c>
      <c r="D26">
        <v>36</v>
      </c>
    </row>
    <row r="27" spans="2:4" x14ac:dyDescent="0.3">
      <c r="B27">
        <v>7</v>
      </c>
      <c r="C27">
        <v>0.62046454908398407</v>
      </c>
      <c r="D27">
        <v>40</v>
      </c>
    </row>
    <row r="28" spans="2:4" x14ac:dyDescent="0.3">
      <c r="B28">
        <v>8</v>
      </c>
      <c r="C28">
        <v>0.19634954084936213</v>
      </c>
      <c r="D28">
        <v>55</v>
      </c>
    </row>
    <row r="29" spans="2:4" x14ac:dyDescent="0.3">
      <c r="B29">
        <v>8</v>
      </c>
      <c r="C29">
        <v>2.3169245820224709</v>
      </c>
      <c r="D29">
        <v>315</v>
      </c>
    </row>
    <row r="30" spans="2:4" x14ac:dyDescent="0.3">
      <c r="B30">
        <v>8</v>
      </c>
      <c r="C30">
        <v>0.51050880620834127</v>
      </c>
      <c r="D30">
        <v>20</v>
      </c>
    </row>
    <row r="31" spans="2:4" x14ac:dyDescent="0.3">
      <c r="B31">
        <v>8</v>
      </c>
      <c r="C31">
        <v>0.33379421944391546</v>
      </c>
      <c r="D31">
        <v>20</v>
      </c>
    </row>
    <row r="32" spans="2:4" x14ac:dyDescent="0.3">
      <c r="B32">
        <v>9</v>
      </c>
      <c r="C32">
        <v>0.19144080232812807</v>
      </c>
      <c r="D32">
        <v>52.5</v>
      </c>
    </row>
    <row r="33" spans="2:4" x14ac:dyDescent="0.3">
      <c r="B33">
        <v>9</v>
      </c>
      <c r="C33">
        <v>1.4333516482003419</v>
      </c>
      <c r="D33">
        <v>260</v>
      </c>
    </row>
    <row r="34" spans="2:4" x14ac:dyDescent="0.3">
      <c r="B34">
        <v>9</v>
      </c>
      <c r="C34">
        <v>0.42706025134736258</v>
      </c>
      <c r="D34">
        <v>22.5</v>
      </c>
    </row>
    <row r="35" spans="2:4" x14ac:dyDescent="0.3">
      <c r="B35">
        <v>9</v>
      </c>
      <c r="C35">
        <v>0.88848167234336317</v>
      </c>
      <c r="D35">
        <v>100</v>
      </c>
    </row>
    <row r="36" spans="2:4" x14ac:dyDescent="0.3">
      <c r="B36">
        <v>11</v>
      </c>
      <c r="C36">
        <v>0.11780972450961723</v>
      </c>
      <c r="D36">
        <v>49.999999999999993</v>
      </c>
    </row>
    <row r="37" spans="2:4" x14ac:dyDescent="0.3">
      <c r="B37">
        <v>11</v>
      </c>
      <c r="C37">
        <v>1.0275625971116606</v>
      </c>
      <c r="D37">
        <v>229.99999999999997</v>
      </c>
    </row>
    <row r="38" spans="2:4" x14ac:dyDescent="0.3">
      <c r="B38">
        <v>11</v>
      </c>
      <c r="C38">
        <v>0.4843288674284264</v>
      </c>
      <c r="D38">
        <v>29.999999999999996</v>
      </c>
    </row>
    <row r="39" spans="2:4" x14ac:dyDescent="0.3">
      <c r="B39">
        <v>11</v>
      </c>
      <c r="C39">
        <v>1.3089969389957471E-2</v>
      </c>
      <c r="D39">
        <v>6.6666666666666661</v>
      </c>
    </row>
    <row r="40" spans="2:4" x14ac:dyDescent="0.3">
      <c r="B40">
        <v>11</v>
      </c>
      <c r="C40">
        <v>0.34033920413889429</v>
      </c>
      <c r="D40">
        <v>79.999999999999986</v>
      </c>
    </row>
    <row r="41" spans="2:4" x14ac:dyDescent="0.3">
      <c r="B41">
        <v>11</v>
      </c>
      <c r="C41">
        <v>0.55632369907319246</v>
      </c>
      <c r="D41">
        <v>16.666666666666664</v>
      </c>
    </row>
    <row r="42" spans="2:4" x14ac:dyDescent="0.3">
      <c r="B42">
        <v>13</v>
      </c>
      <c r="C42">
        <v>0.39269908169872403</v>
      </c>
      <c r="D42">
        <v>90</v>
      </c>
    </row>
    <row r="43" spans="2:4" x14ac:dyDescent="0.3">
      <c r="B43">
        <v>13</v>
      </c>
      <c r="C43">
        <v>0.84430302565225612</v>
      </c>
      <c r="D43">
        <v>160</v>
      </c>
    </row>
    <row r="44" spans="2:4" x14ac:dyDescent="0.3">
      <c r="B44">
        <v>13</v>
      </c>
      <c r="C44">
        <v>0.4319689898685965</v>
      </c>
      <c r="D44">
        <v>35</v>
      </c>
    </row>
    <row r="45" spans="2:4" x14ac:dyDescent="0.3">
      <c r="B45">
        <v>13</v>
      </c>
      <c r="C45">
        <v>3.4361169648638355E-2</v>
      </c>
      <c r="D45">
        <v>10</v>
      </c>
    </row>
    <row r="46" spans="2:4" x14ac:dyDescent="0.3">
      <c r="B46">
        <v>13</v>
      </c>
      <c r="C46">
        <v>0.6135923151542565</v>
      </c>
      <c r="D46">
        <v>20</v>
      </c>
    </row>
    <row r="47" spans="2:4" x14ac:dyDescent="0.3">
      <c r="B47">
        <v>14</v>
      </c>
      <c r="C47">
        <v>7.8539816339744814E-2</v>
      </c>
      <c r="D47">
        <v>40</v>
      </c>
    </row>
    <row r="48" spans="2:4" x14ac:dyDescent="0.3">
      <c r="B48">
        <v>14</v>
      </c>
      <c r="C48">
        <v>1.413716694115406</v>
      </c>
      <c r="D48">
        <v>245</v>
      </c>
    </row>
    <row r="49" spans="2:4" x14ac:dyDescent="0.3">
      <c r="B49">
        <v>14</v>
      </c>
      <c r="C49">
        <v>0.4319689898685965</v>
      </c>
      <c r="D49">
        <v>30</v>
      </c>
    </row>
    <row r="50" spans="2:4" x14ac:dyDescent="0.3">
      <c r="B50">
        <v>14</v>
      </c>
      <c r="C50">
        <v>2.68998870963626</v>
      </c>
      <c r="D50">
        <v>185</v>
      </c>
    </row>
    <row r="51" spans="2:4" x14ac:dyDescent="0.3">
      <c r="B51">
        <v>15</v>
      </c>
      <c r="C51">
        <v>2.6179938779914935E-2</v>
      </c>
      <c r="D51">
        <v>13.333333333333332</v>
      </c>
    </row>
    <row r="52" spans="2:4" x14ac:dyDescent="0.3">
      <c r="B52">
        <v>15</v>
      </c>
      <c r="C52">
        <v>0.45487643630102181</v>
      </c>
      <c r="D52">
        <v>94.999999999999986</v>
      </c>
    </row>
    <row r="53" spans="2:4" x14ac:dyDescent="0.3">
      <c r="B53">
        <v>15</v>
      </c>
      <c r="C53">
        <v>0.14071717094204278</v>
      </c>
      <c r="D53">
        <v>11.666666666666664</v>
      </c>
    </row>
    <row r="54" spans="2:4" x14ac:dyDescent="0.3">
      <c r="B54">
        <v>15</v>
      </c>
      <c r="C54">
        <v>1.4300791558528529</v>
      </c>
      <c r="D54">
        <v>88.333333333333314</v>
      </c>
    </row>
    <row r="55" spans="2:4" x14ac:dyDescent="0.3">
      <c r="B55">
        <v>16</v>
      </c>
      <c r="C55">
        <v>0.29943304979527724</v>
      </c>
      <c r="D55">
        <v>85</v>
      </c>
    </row>
    <row r="56" spans="2:4" x14ac:dyDescent="0.3">
      <c r="B56">
        <v>16</v>
      </c>
      <c r="C56">
        <v>1.4726215563702155E-2</v>
      </c>
      <c r="D56">
        <v>7.5</v>
      </c>
    </row>
    <row r="57" spans="2:4" x14ac:dyDescent="0.3">
      <c r="B57">
        <v>16</v>
      </c>
      <c r="C57">
        <v>0.80994185600361768</v>
      </c>
      <c r="D57">
        <v>182.5</v>
      </c>
    </row>
    <row r="58" spans="2:4" x14ac:dyDescent="0.3">
      <c r="B58">
        <v>16</v>
      </c>
      <c r="C58">
        <v>0.35342917352885167</v>
      </c>
      <c r="D58">
        <v>22.5</v>
      </c>
    </row>
    <row r="59" spans="2:4" x14ac:dyDescent="0.3">
      <c r="B59">
        <v>16</v>
      </c>
      <c r="C59">
        <v>0.11290098598838322</v>
      </c>
      <c r="D59">
        <v>57.5</v>
      </c>
    </row>
    <row r="60" spans="2:4" x14ac:dyDescent="0.3">
      <c r="B60">
        <v>16</v>
      </c>
      <c r="C60">
        <v>1.6935147898257468</v>
      </c>
      <c r="D60">
        <v>120</v>
      </c>
    </row>
    <row r="61" spans="2:4" x14ac:dyDescent="0.3">
      <c r="B61">
        <v>17</v>
      </c>
      <c r="C61">
        <v>0.18653206380689402</v>
      </c>
      <c r="D61">
        <v>50</v>
      </c>
    </row>
    <row r="62" spans="2:4" x14ac:dyDescent="0.3">
      <c r="B62">
        <v>17</v>
      </c>
      <c r="C62">
        <v>1.6689710972195764</v>
      </c>
      <c r="D62">
        <v>260</v>
      </c>
    </row>
    <row r="63" spans="2:4" x14ac:dyDescent="0.3">
      <c r="B63">
        <v>17</v>
      </c>
      <c r="C63">
        <v>0.32397674240144736</v>
      </c>
      <c r="D63">
        <v>22.5</v>
      </c>
    </row>
    <row r="64" spans="2:4" x14ac:dyDescent="0.3">
      <c r="B64">
        <v>17</v>
      </c>
      <c r="C64">
        <v>1.1437360754475339</v>
      </c>
      <c r="D64">
        <v>87.5</v>
      </c>
    </row>
    <row r="65" spans="2:4" x14ac:dyDescent="0.3">
      <c r="B65">
        <v>18</v>
      </c>
      <c r="C65">
        <v>5.8904862254808621E-2</v>
      </c>
      <c r="D65">
        <v>30</v>
      </c>
    </row>
    <row r="66" spans="2:4" x14ac:dyDescent="0.3">
      <c r="B66">
        <v>18</v>
      </c>
      <c r="C66">
        <v>0.72649330114263999</v>
      </c>
      <c r="D66">
        <v>150</v>
      </c>
    </row>
    <row r="67" spans="2:4" x14ac:dyDescent="0.3">
      <c r="B67">
        <v>18</v>
      </c>
      <c r="C67">
        <v>1.4529866022852793</v>
      </c>
      <c r="D67">
        <v>70</v>
      </c>
    </row>
    <row r="68" spans="2:4" x14ac:dyDescent="0.3">
      <c r="B68">
        <v>18</v>
      </c>
      <c r="C68">
        <v>1.7671458676442586</v>
      </c>
      <c r="D68">
        <v>120</v>
      </c>
    </row>
    <row r="69" spans="2:4" x14ac:dyDescent="0.3">
      <c r="B69">
        <v>19</v>
      </c>
      <c r="C69">
        <v>0.10799224746714911</v>
      </c>
      <c r="D69">
        <v>55</v>
      </c>
    </row>
    <row r="70" spans="2:4" x14ac:dyDescent="0.3">
      <c r="B70">
        <v>19</v>
      </c>
      <c r="C70">
        <v>0.63813600776042678</v>
      </c>
      <c r="D70">
        <v>135</v>
      </c>
    </row>
    <row r="71" spans="2:4" x14ac:dyDescent="0.3">
      <c r="B71">
        <v>19</v>
      </c>
      <c r="C71">
        <v>0.2159844949342983</v>
      </c>
      <c r="D71">
        <v>15</v>
      </c>
    </row>
    <row r="72" spans="2:4" x14ac:dyDescent="0.3">
      <c r="B72">
        <v>19</v>
      </c>
      <c r="C72">
        <v>0.16689710972195773</v>
      </c>
      <c r="D72">
        <v>85</v>
      </c>
    </row>
    <row r="73" spans="2:4" x14ac:dyDescent="0.3">
      <c r="B73">
        <v>19</v>
      </c>
      <c r="C73">
        <v>1.5315264186250239</v>
      </c>
      <c r="D73">
        <v>105</v>
      </c>
    </row>
    <row r="74" spans="2:4" x14ac:dyDescent="0.3">
      <c r="B74">
        <v>20</v>
      </c>
      <c r="C74">
        <v>0.32986722862692819</v>
      </c>
      <c r="D74">
        <v>84</v>
      </c>
    </row>
    <row r="75" spans="2:4" x14ac:dyDescent="0.3">
      <c r="B75">
        <v>20</v>
      </c>
      <c r="C75">
        <v>1.5707963267948967E-2</v>
      </c>
      <c r="D75">
        <v>8</v>
      </c>
    </row>
    <row r="76" spans="2:4" x14ac:dyDescent="0.3">
      <c r="B76">
        <v>20</v>
      </c>
      <c r="C76">
        <v>0.86786497055417977</v>
      </c>
      <c r="D76">
        <v>182</v>
      </c>
    </row>
    <row r="77" spans="2:4" x14ac:dyDescent="0.3">
      <c r="B77">
        <v>20</v>
      </c>
      <c r="C77">
        <v>0.29845130209103032</v>
      </c>
      <c r="D77">
        <v>14</v>
      </c>
    </row>
    <row r="78" spans="2:4" x14ac:dyDescent="0.3">
      <c r="B78">
        <v>20</v>
      </c>
      <c r="C78">
        <v>6.2831853071795854E-2</v>
      </c>
      <c r="D78">
        <v>32</v>
      </c>
    </row>
    <row r="79" spans="2:4" x14ac:dyDescent="0.3">
      <c r="B79">
        <v>20</v>
      </c>
      <c r="C79">
        <v>1.7396569319253468</v>
      </c>
      <c r="D79">
        <v>124</v>
      </c>
    </row>
    <row r="80" spans="2:4" x14ac:dyDescent="0.3">
      <c r="B80">
        <v>21</v>
      </c>
      <c r="C80">
        <v>0.30434178831651121</v>
      </c>
      <c r="D80">
        <v>80</v>
      </c>
    </row>
    <row r="81" spans="2:4" x14ac:dyDescent="0.3">
      <c r="B81">
        <v>21</v>
      </c>
      <c r="C81">
        <v>1.9634954084936207E-2</v>
      </c>
      <c r="D81">
        <v>10</v>
      </c>
    </row>
    <row r="82" spans="2:4" x14ac:dyDescent="0.3">
      <c r="B82">
        <v>21</v>
      </c>
      <c r="C82">
        <v>0.6185010536754908</v>
      </c>
      <c r="D82">
        <v>150</v>
      </c>
    </row>
    <row r="83" spans="2:4" x14ac:dyDescent="0.3">
      <c r="B83">
        <v>21</v>
      </c>
      <c r="C83">
        <v>0.33379421944391546</v>
      </c>
      <c r="D83">
        <v>30</v>
      </c>
    </row>
    <row r="84" spans="2:4" x14ac:dyDescent="0.3">
      <c r="B84">
        <v>21</v>
      </c>
      <c r="C84">
        <v>5.8904862254808614E-2</v>
      </c>
      <c r="D84">
        <v>30</v>
      </c>
    </row>
    <row r="85" spans="2:4" x14ac:dyDescent="0.3">
      <c r="B85">
        <v>21</v>
      </c>
      <c r="C85">
        <v>1.845685683984003</v>
      </c>
      <c r="D85">
        <v>130</v>
      </c>
    </row>
    <row r="86" spans="2:4" x14ac:dyDescent="0.3">
      <c r="B86">
        <v>22</v>
      </c>
      <c r="C86">
        <v>0.35342917352885178</v>
      </c>
      <c r="D86">
        <v>90</v>
      </c>
    </row>
    <row r="87" spans="2:4" x14ac:dyDescent="0.3">
      <c r="B87">
        <v>22</v>
      </c>
      <c r="C87">
        <v>1.9634954084936207E-2</v>
      </c>
      <c r="D87">
        <v>10</v>
      </c>
    </row>
    <row r="88" spans="2:4" x14ac:dyDescent="0.3">
      <c r="B88">
        <v>22</v>
      </c>
      <c r="C88">
        <v>0.72649330114263966</v>
      </c>
      <c r="D88">
        <v>120</v>
      </c>
    </row>
    <row r="89" spans="2:4" x14ac:dyDescent="0.3">
      <c r="B89">
        <v>22</v>
      </c>
      <c r="C89">
        <v>0.92284284199200162</v>
      </c>
      <c r="D89">
        <v>80</v>
      </c>
    </row>
    <row r="90" spans="2:4" x14ac:dyDescent="0.3">
      <c r="B90">
        <v>22</v>
      </c>
      <c r="C90">
        <v>0.13744467859455342</v>
      </c>
      <c r="D90">
        <v>70</v>
      </c>
    </row>
    <row r="91" spans="2:4" x14ac:dyDescent="0.3">
      <c r="B91">
        <v>22</v>
      </c>
      <c r="C91">
        <v>1.8260507298990671</v>
      </c>
      <c r="D91">
        <v>120</v>
      </c>
    </row>
    <row r="92" spans="2:4" x14ac:dyDescent="0.3">
      <c r="B92">
        <v>23</v>
      </c>
      <c r="C92">
        <v>0.17671458676442586</v>
      </c>
      <c r="D92">
        <v>39.999999999999993</v>
      </c>
    </row>
    <row r="93" spans="2:4" x14ac:dyDescent="0.3">
      <c r="B93">
        <v>23</v>
      </c>
      <c r="C93">
        <v>6.5449846949787338E-2</v>
      </c>
      <c r="D93">
        <v>33.333333333333329</v>
      </c>
    </row>
    <row r="94" spans="2:4" x14ac:dyDescent="0.3">
      <c r="B94">
        <v>23</v>
      </c>
      <c r="C94">
        <v>0.24870941840919189</v>
      </c>
      <c r="D94">
        <v>23.333333333333329</v>
      </c>
    </row>
    <row r="95" spans="2:4" x14ac:dyDescent="0.3">
      <c r="B95">
        <v>23</v>
      </c>
      <c r="C95">
        <v>1.9634954084936207E-2</v>
      </c>
      <c r="D95">
        <v>9.9999999999999982</v>
      </c>
    </row>
    <row r="96" spans="2:4" x14ac:dyDescent="0.3">
      <c r="B96">
        <v>23</v>
      </c>
      <c r="C96">
        <v>0.41887902047863906</v>
      </c>
      <c r="D96">
        <v>33.333333333333329</v>
      </c>
    </row>
    <row r="97" spans="2:4" x14ac:dyDescent="0.3">
      <c r="B97">
        <v>24</v>
      </c>
      <c r="C97">
        <v>5.8904862254808614E-2</v>
      </c>
      <c r="D97">
        <v>30</v>
      </c>
    </row>
    <row r="98" spans="2:4" x14ac:dyDescent="0.3">
      <c r="B98">
        <v>24</v>
      </c>
      <c r="C98">
        <v>3.9269908169872414E-2</v>
      </c>
      <c r="D98">
        <v>20</v>
      </c>
    </row>
    <row r="99" spans="2:4" x14ac:dyDescent="0.3">
      <c r="B99">
        <v>24</v>
      </c>
      <c r="C99">
        <v>0.60868357663302253</v>
      </c>
      <c r="D99">
        <v>180</v>
      </c>
    </row>
    <row r="100" spans="2:4" x14ac:dyDescent="0.3">
      <c r="B100">
        <v>24</v>
      </c>
      <c r="C100">
        <v>0.53014376029327759</v>
      </c>
      <c r="D100">
        <v>25</v>
      </c>
    </row>
    <row r="101" spans="2:4" x14ac:dyDescent="0.3">
      <c r="B101">
        <v>24</v>
      </c>
      <c r="C101">
        <v>5.8904862254808614E-2</v>
      </c>
      <c r="D101">
        <v>30</v>
      </c>
    </row>
    <row r="102" spans="2:4" x14ac:dyDescent="0.3">
      <c r="B102">
        <v>24</v>
      </c>
      <c r="C102">
        <v>2.6310838473814511</v>
      </c>
      <c r="D102">
        <v>155</v>
      </c>
    </row>
    <row r="103" spans="2:4" x14ac:dyDescent="0.3">
      <c r="B103">
        <v>26</v>
      </c>
      <c r="C103">
        <v>6.5449846949787338E-2</v>
      </c>
      <c r="D103">
        <v>33.333333333333329</v>
      </c>
    </row>
    <row r="104" spans="2:4" x14ac:dyDescent="0.3">
      <c r="B104">
        <v>26</v>
      </c>
      <c r="C104">
        <v>3.9269908169872407E-2</v>
      </c>
      <c r="D104">
        <v>19.999999999999996</v>
      </c>
    </row>
    <row r="105" spans="2:4" x14ac:dyDescent="0.3">
      <c r="B105">
        <v>26</v>
      </c>
      <c r="C105">
        <v>0.71994831644766055</v>
      </c>
      <c r="D105">
        <v>196.66666666666663</v>
      </c>
    </row>
    <row r="106" spans="2:4" x14ac:dyDescent="0.3">
      <c r="B106">
        <v>26</v>
      </c>
      <c r="C106">
        <v>0.26179938779914941</v>
      </c>
      <c r="D106">
        <v>16.666666666666664</v>
      </c>
    </row>
    <row r="107" spans="2:4" x14ac:dyDescent="0.3">
      <c r="B107">
        <v>26</v>
      </c>
      <c r="C107">
        <v>3.9269908169872407E-2</v>
      </c>
      <c r="D107">
        <v>19.999999999999996</v>
      </c>
    </row>
    <row r="108" spans="2:4" x14ac:dyDescent="0.3">
      <c r="B108">
        <v>26</v>
      </c>
      <c r="C108">
        <v>2.3561944901923439</v>
      </c>
      <c r="D108">
        <v>139.99999999999997</v>
      </c>
    </row>
    <row r="109" spans="2:4" x14ac:dyDescent="0.3">
      <c r="B109">
        <v>27</v>
      </c>
      <c r="C109">
        <v>3.9269908169872414E-2</v>
      </c>
      <c r="D109">
        <v>20</v>
      </c>
    </row>
    <row r="110" spans="2:4" x14ac:dyDescent="0.3">
      <c r="B110">
        <v>27</v>
      </c>
      <c r="C110">
        <v>0.72649330114263977</v>
      </c>
      <c r="D110">
        <v>130</v>
      </c>
    </row>
    <row r="111" spans="2:4" x14ac:dyDescent="0.3">
      <c r="B111">
        <v>27</v>
      </c>
      <c r="C111">
        <v>0.863937979737193</v>
      </c>
      <c r="D111">
        <v>60</v>
      </c>
    </row>
    <row r="112" spans="2:4" x14ac:dyDescent="0.3">
      <c r="B112">
        <v>27</v>
      </c>
      <c r="C112">
        <v>2.4740042147019619</v>
      </c>
      <c r="D112">
        <v>180</v>
      </c>
    </row>
    <row r="113" spans="2:4" x14ac:dyDescent="0.3">
      <c r="B113">
        <v>28</v>
      </c>
      <c r="C113">
        <v>6.6758843888783101E-2</v>
      </c>
      <c r="D113">
        <v>34</v>
      </c>
    </row>
    <row r="114" spans="2:4" x14ac:dyDescent="0.3">
      <c r="B114">
        <v>28</v>
      </c>
      <c r="C114">
        <v>3.1415926535897927E-2</v>
      </c>
      <c r="D114">
        <v>16</v>
      </c>
    </row>
    <row r="115" spans="2:4" x14ac:dyDescent="0.3">
      <c r="B115">
        <v>28</v>
      </c>
      <c r="C115">
        <v>0.76183621849552441</v>
      </c>
      <c r="D115">
        <v>196</v>
      </c>
    </row>
    <row r="116" spans="2:4" x14ac:dyDescent="0.3">
      <c r="B116">
        <v>28</v>
      </c>
      <c r="C116">
        <v>0.10210176124166828</v>
      </c>
      <c r="D116">
        <v>8</v>
      </c>
    </row>
    <row r="117" spans="2:4" x14ac:dyDescent="0.3">
      <c r="B117">
        <v>28</v>
      </c>
      <c r="C117">
        <v>3.1415926535897927E-2</v>
      </c>
      <c r="D117">
        <v>16</v>
      </c>
    </row>
    <row r="118" spans="2:4" x14ac:dyDescent="0.3">
      <c r="B118">
        <v>28</v>
      </c>
      <c r="C118">
        <v>2.179479903427918</v>
      </c>
      <c r="D118">
        <v>144</v>
      </c>
    </row>
    <row r="119" spans="2:4" x14ac:dyDescent="0.3">
      <c r="B119">
        <v>29</v>
      </c>
      <c r="C119">
        <v>0.20476452117147764</v>
      </c>
      <c r="D119">
        <v>47.142857142857139</v>
      </c>
    </row>
    <row r="120" spans="2:4" x14ac:dyDescent="0.3">
      <c r="B120">
        <v>29</v>
      </c>
      <c r="C120">
        <v>2.8049934407051724E-3</v>
      </c>
      <c r="D120">
        <v>1.4285714285714284</v>
      </c>
    </row>
    <row r="121" spans="2:4" x14ac:dyDescent="0.3">
      <c r="B121">
        <v>29</v>
      </c>
      <c r="C121">
        <v>1.9887403494599678</v>
      </c>
      <c r="D121">
        <v>227.14285714285711</v>
      </c>
    </row>
    <row r="122" spans="2:4" x14ac:dyDescent="0.3">
      <c r="B122">
        <v>29</v>
      </c>
      <c r="C122">
        <v>0.5301437602932777</v>
      </c>
      <c r="D122">
        <v>37.142857142857139</v>
      </c>
    </row>
    <row r="123" spans="2:4" x14ac:dyDescent="0.3">
      <c r="B123">
        <v>29</v>
      </c>
      <c r="C123">
        <v>0.22720446869711897</v>
      </c>
      <c r="D123">
        <v>37.142857142857139</v>
      </c>
    </row>
    <row r="124" spans="2:4" x14ac:dyDescent="0.3">
      <c r="B124">
        <v>29</v>
      </c>
      <c r="C124">
        <v>1.6240912021682943</v>
      </c>
      <c r="D124">
        <v>102.85714285714285</v>
      </c>
    </row>
    <row r="125" spans="2:4" x14ac:dyDescent="0.3">
      <c r="B125">
        <v>30</v>
      </c>
      <c r="C125">
        <v>8.8357293382212918E-2</v>
      </c>
      <c r="D125">
        <v>45</v>
      </c>
    </row>
    <row r="126" spans="2:4" x14ac:dyDescent="0.3">
      <c r="B126">
        <v>30</v>
      </c>
      <c r="C126">
        <v>9.8174770424681035E-3</v>
      </c>
      <c r="D126">
        <v>5</v>
      </c>
    </row>
    <row r="127" spans="2:4" x14ac:dyDescent="0.3">
      <c r="B127">
        <v>30</v>
      </c>
      <c r="C127">
        <v>1.747510913559323</v>
      </c>
      <c r="D127">
        <v>175</v>
      </c>
    </row>
    <row r="128" spans="2:4" x14ac:dyDescent="0.3">
      <c r="B128">
        <v>30</v>
      </c>
      <c r="C128">
        <v>1.1388273369263004</v>
      </c>
      <c r="D128">
        <v>90</v>
      </c>
    </row>
    <row r="129" spans="2:4" x14ac:dyDescent="0.3">
      <c r="B129">
        <v>30</v>
      </c>
      <c r="C129">
        <v>3.9269908169872414E-2</v>
      </c>
      <c r="D129">
        <v>20</v>
      </c>
    </row>
    <row r="130" spans="2:4" x14ac:dyDescent="0.3">
      <c r="B130">
        <v>30</v>
      </c>
      <c r="C130">
        <v>0.97193022720434208</v>
      </c>
      <c r="D130">
        <v>75</v>
      </c>
    </row>
    <row r="131" spans="2:4" x14ac:dyDescent="0.3">
      <c r="B131">
        <v>31</v>
      </c>
      <c r="C131">
        <v>0.20125827937059615</v>
      </c>
      <c r="D131">
        <v>42.5</v>
      </c>
    </row>
    <row r="132" spans="2:4" x14ac:dyDescent="0.3">
      <c r="B132">
        <v>31</v>
      </c>
      <c r="C132">
        <v>9.8174770424681035E-3</v>
      </c>
      <c r="D132">
        <v>5</v>
      </c>
    </row>
    <row r="133" spans="2:4" x14ac:dyDescent="0.3">
      <c r="B133">
        <v>31</v>
      </c>
      <c r="C133">
        <v>1.6886060513045134</v>
      </c>
      <c r="D133">
        <v>170</v>
      </c>
    </row>
    <row r="134" spans="2:4" x14ac:dyDescent="0.3">
      <c r="B134">
        <v>31</v>
      </c>
      <c r="C134">
        <v>0.84430302565225734</v>
      </c>
      <c r="D134">
        <v>75</v>
      </c>
    </row>
    <row r="135" spans="2:4" x14ac:dyDescent="0.3">
      <c r="B135">
        <v>31</v>
      </c>
      <c r="C135">
        <v>0.17671458676442589</v>
      </c>
      <c r="D135">
        <v>47.5</v>
      </c>
    </row>
    <row r="136" spans="2:4" x14ac:dyDescent="0.3">
      <c r="B136">
        <v>31</v>
      </c>
      <c r="C136">
        <v>1.0995574287564274</v>
      </c>
      <c r="D136">
        <v>72.5</v>
      </c>
    </row>
    <row r="137" spans="2:4" x14ac:dyDescent="0.3">
      <c r="B137">
        <v>32</v>
      </c>
      <c r="C137">
        <v>0.36324665057131983</v>
      </c>
      <c r="D137">
        <v>60</v>
      </c>
    </row>
    <row r="138" spans="2:4" x14ac:dyDescent="0.3">
      <c r="B138">
        <v>32</v>
      </c>
      <c r="C138">
        <v>0.57923114550561794</v>
      </c>
      <c r="D138">
        <v>75</v>
      </c>
    </row>
    <row r="139" spans="2:4" x14ac:dyDescent="0.3">
      <c r="B139">
        <v>32</v>
      </c>
      <c r="C139">
        <v>0.31415926535897926</v>
      </c>
      <c r="D139">
        <v>25</v>
      </c>
    </row>
    <row r="140" spans="2:4" x14ac:dyDescent="0.3">
      <c r="B140">
        <v>32</v>
      </c>
      <c r="C140">
        <v>0.21598449493429836</v>
      </c>
      <c r="D140">
        <v>55</v>
      </c>
    </row>
    <row r="141" spans="2:4" x14ac:dyDescent="0.3">
      <c r="B141">
        <v>32</v>
      </c>
      <c r="C141">
        <v>3.2397674240144738</v>
      </c>
      <c r="D141">
        <v>180</v>
      </c>
    </row>
    <row r="142" spans="2:4" x14ac:dyDescent="0.3">
      <c r="B142">
        <v>33</v>
      </c>
      <c r="C142">
        <v>0.14480778637640457</v>
      </c>
      <c r="D142">
        <v>33.75</v>
      </c>
    </row>
    <row r="143" spans="2:4" x14ac:dyDescent="0.3">
      <c r="B143">
        <v>33</v>
      </c>
      <c r="C143">
        <v>2.4543692606170259E-3</v>
      </c>
      <c r="D143">
        <v>1.25</v>
      </c>
    </row>
    <row r="144" spans="2:4" x14ac:dyDescent="0.3">
      <c r="B144">
        <v>33</v>
      </c>
      <c r="C144">
        <v>2.1991148575128556</v>
      </c>
      <c r="D144">
        <v>240</v>
      </c>
    </row>
    <row r="145" spans="2:4" x14ac:dyDescent="0.3">
      <c r="B145">
        <v>33</v>
      </c>
      <c r="C145">
        <v>0.52768939103266077</v>
      </c>
      <c r="D145">
        <v>35</v>
      </c>
    </row>
    <row r="146" spans="2:4" x14ac:dyDescent="0.3">
      <c r="B146">
        <v>33</v>
      </c>
      <c r="C146">
        <v>0.12026409377023431</v>
      </c>
      <c r="D146">
        <v>36.25</v>
      </c>
    </row>
    <row r="147" spans="2:4" x14ac:dyDescent="0.3">
      <c r="B147">
        <v>33</v>
      </c>
      <c r="C147">
        <v>1.4898021411945352</v>
      </c>
      <c r="D147">
        <v>76.25</v>
      </c>
    </row>
    <row r="148" spans="2:4" x14ac:dyDescent="0.3">
      <c r="B148">
        <v>35</v>
      </c>
      <c r="C148">
        <v>0.4123340357836604</v>
      </c>
      <c r="D148">
        <v>70</v>
      </c>
    </row>
    <row r="149" spans="2:4" x14ac:dyDescent="0.3">
      <c r="B149">
        <v>35</v>
      </c>
      <c r="C149">
        <v>0.23561944901923448</v>
      </c>
      <c r="D149">
        <v>30</v>
      </c>
    </row>
    <row r="150" spans="2:4" x14ac:dyDescent="0.3">
      <c r="B150">
        <v>35</v>
      </c>
      <c r="C150">
        <v>0.56941366846314989</v>
      </c>
      <c r="D150">
        <v>60</v>
      </c>
    </row>
    <row r="151" spans="2:4" x14ac:dyDescent="0.3">
      <c r="B151">
        <v>35</v>
      </c>
      <c r="C151">
        <v>7.8539816339744828E-2</v>
      </c>
      <c r="D151">
        <v>40</v>
      </c>
    </row>
    <row r="152" spans="2:4" x14ac:dyDescent="0.3">
      <c r="B152">
        <v>35</v>
      </c>
      <c r="C152">
        <v>3.2594023780994106</v>
      </c>
      <c r="D152">
        <v>170</v>
      </c>
    </row>
    <row r="153" spans="2:4" x14ac:dyDescent="0.3">
      <c r="B153">
        <v>36</v>
      </c>
      <c r="C153">
        <v>0.60475658581603497</v>
      </c>
      <c r="D153">
        <v>112</v>
      </c>
    </row>
    <row r="154" spans="2:4" x14ac:dyDescent="0.3">
      <c r="B154">
        <v>36</v>
      </c>
      <c r="C154">
        <v>1.4372786390173289</v>
      </c>
      <c r="D154">
        <v>188</v>
      </c>
    </row>
    <row r="155" spans="2:4" x14ac:dyDescent="0.3">
      <c r="B155">
        <v>36</v>
      </c>
      <c r="C155">
        <v>0.39662607251571136</v>
      </c>
      <c r="D155">
        <v>26</v>
      </c>
    </row>
    <row r="156" spans="2:4" x14ac:dyDescent="0.3">
      <c r="B156">
        <v>36</v>
      </c>
      <c r="C156">
        <v>0.13351768777756629</v>
      </c>
      <c r="D156">
        <v>68</v>
      </c>
    </row>
    <row r="157" spans="2:4" x14ac:dyDescent="0.3">
      <c r="B157">
        <v>36</v>
      </c>
      <c r="C157">
        <v>6.330309196983432</v>
      </c>
      <c r="D157">
        <v>388</v>
      </c>
    </row>
    <row r="158" spans="2:4" x14ac:dyDescent="0.3">
      <c r="B158">
        <v>38</v>
      </c>
      <c r="C158">
        <v>3.9269908169872414E-2</v>
      </c>
      <c r="D158">
        <v>20</v>
      </c>
    </row>
    <row r="159" spans="2:4" x14ac:dyDescent="0.3">
      <c r="B159">
        <v>38</v>
      </c>
      <c r="C159">
        <v>0.35342917352885173</v>
      </c>
      <c r="D159">
        <v>40</v>
      </c>
    </row>
    <row r="160" spans="2:4" x14ac:dyDescent="0.3">
      <c r="B160">
        <v>38</v>
      </c>
      <c r="C160">
        <v>0.66758843888783093</v>
      </c>
      <c r="D160">
        <v>60</v>
      </c>
    </row>
    <row r="161" spans="2:4" x14ac:dyDescent="0.3">
      <c r="B161">
        <v>38</v>
      </c>
      <c r="C161">
        <v>7.8539816339744828E-2</v>
      </c>
      <c r="D161">
        <v>40</v>
      </c>
    </row>
    <row r="162" spans="2:4" x14ac:dyDescent="0.3">
      <c r="B162">
        <v>38</v>
      </c>
      <c r="C162">
        <v>3.1219576995048581</v>
      </c>
      <c r="D162">
        <v>210</v>
      </c>
    </row>
    <row r="163" spans="2:4" x14ac:dyDescent="0.3">
      <c r="B163">
        <v>39</v>
      </c>
      <c r="C163">
        <v>0.45160394395353282</v>
      </c>
      <c r="D163">
        <v>90</v>
      </c>
    </row>
    <row r="164" spans="2:4" x14ac:dyDescent="0.3">
      <c r="B164">
        <v>39</v>
      </c>
      <c r="C164">
        <v>1.5315264186250244</v>
      </c>
      <c r="D164">
        <v>200</v>
      </c>
    </row>
    <row r="165" spans="2:4" x14ac:dyDescent="0.3">
      <c r="B165">
        <v>39</v>
      </c>
      <c r="C165">
        <v>0.80503311748238437</v>
      </c>
      <c r="D165">
        <v>50</v>
      </c>
    </row>
    <row r="166" spans="2:4" x14ac:dyDescent="0.3">
      <c r="B166">
        <v>39</v>
      </c>
      <c r="C166">
        <v>0.13744467859455342</v>
      </c>
      <c r="D166">
        <v>70</v>
      </c>
    </row>
    <row r="167" spans="2:4" x14ac:dyDescent="0.3">
      <c r="B167">
        <v>39</v>
      </c>
      <c r="C167">
        <v>5.1639929243382214</v>
      </c>
      <c r="D167">
        <v>400</v>
      </c>
    </row>
    <row r="168" spans="2:4" x14ac:dyDescent="0.3">
      <c r="B168">
        <v>40</v>
      </c>
      <c r="C168">
        <v>0.37306412761378788</v>
      </c>
      <c r="D168">
        <v>50</v>
      </c>
    </row>
    <row r="169" spans="2:4" x14ac:dyDescent="0.3">
      <c r="B169">
        <v>40</v>
      </c>
      <c r="C169">
        <v>0.72649330114263955</v>
      </c>
      <c r="D169">
        <v>80</v>
      </c>
    </row>
    <row r="170" spans="2:4" x14ac:dyDescent="0.3">
      <c r="B170">
        <v>40</v>
      </c>
      <c r="C170">
        <v>0.41233403578366035</v>
      </c>
      <c r="D170">
        <v>40</v>
      </c>
    </row>
    <row r="171" spans="2:4" x14ac:dyDescent="0.3">
      <c r="B171">
        <v>40</v>
      </c>
      <c r="C171">
        <v>5.8904862254808621E-2</v>
      </c>
      <c r="D171">
        <v>30</v>
      </c>
    </row>
    <row r="172" spans="2:4" x14ac:dyDescent="0.3">
      <c r="B172">
        <v>40</v>
      </c>
      <c r="C172">
        <v>3.2004975158446025</v>
      </c>
      <c r="D172">
        <v>180</v>
      </c>
    </row>
    <row r="173" spans="2:4" x14ac:dyDescent="0.3">
      <c r="B173">
        <v>43</v>
      </c>
      <c r="C173">
        <v>0.4123340357836604</v>
      </c>
      <c r="D173">
        <v>70</v>
      </c>
    </row>
    <row r="174" spans="2:4" x14ac:dyDescent="0.3">
      <c r="B174">
        <v>43</v>
      </c>
      <c r="C174">
        <v>0.31415926535897931</v>
      </c>
      <c r="D174">
        <v>40</v>
      </c>
    </row>
    <row r="175" spans="2:4" x14ac:dyDescent="0.3">
      <c r="B175">
        <v>43</v>
      </c>
      <c r="C175">
        <v>0.41233403578366035</v>
      </c>
      <c r="D175">
        <v>40</v>
      </c>
    </row>
    <row r="176" spans="2:4" x14ac:dyDescent="0.3">
      <c r="B176">
        <v>43</v>
      </c>
      <c r="C176">
        <v>7.8539816339744828E-2</v>
      </c>
      <c r="D176">
        <v>40</v>
      </c>
    </row>
    <row r="177" spans="2:4" x14ac:dyDescent="0.3">
      <c r="B177">
        <v>43</v>
      </c>
      <c r="C177">
        <v>3.3575771485240913</v>
      </c>
      <c r="D177">
        <v>170</v>
      </c>
    </row>
    <row r="178" spans="2:4" x14ac:dyDescent="0.3">
      <c r="B178">
        <v>44</v>
      </c>
      <c r="C178">
        <v>0.78539816339744839</v>
      </c>
      <c r="D178">
        <v>120</v>
      </c>
    </row>
    <row r="179" spans="2:4" x14ac:dyDescent="0.3">
      <c r="B179">
        <v>44</v>
      </c>
      <c r="C179">
        <v>0.66758843888783093</v>
      </c>
      <c r="D179">
        <v>80</v>
      </c>
    </row>
    <row r="180" spans="2:4" x14ac:dyDescent="0.3">
      <c r="B180">
        <v>44</v>
      </c>
      <c r="C180">
        <v>0.41233403578366035</v>
      </c>
      <c r="D180">
        <v>40</v>
      </c>
    </row>
    <row r="181" spans="2:4" x14ac:dyDescent="0.3">
      <c r="B181">
        <v>44</v>
      </c>
      <c r="C181">
        <v>5.8904862254808621E-2</v>
      </c>
      <c r="D181">
        <v>30</v>
      </c>
    </row>
    <row r="182" spans="2:4" x14ac:dyDescent="0.3">
      <c r="B182">
        <v>44</v>
      </c>
      <c r="C182">
        <v>2.3169245820224726</v>
      </c>
      <c r="D182">
        <v>150</v>
      </c>
    </row>
    <row r="183" spans="2:4" x14ac:dyDescent="0.3">
      <c r="B183">
        <v>47</v>
      </c>
      <c r="C183">
        <v>0.43196898986859661</v>
      </c>
      <c r="D183">
        <v>80</v>
      </c>
    </row>
    <row r="184" spans="2:4" x14ac:dyDescent="0.3">
      <c r="B184">
        <v>47</v>
      </c>
      <c r="C184">
        <v>0.66758843888783093</v>
      </c>
      <c r="D184">
        <v>80</v>
      </c>
    </row>
    <row r="185" spans="2:4" x14ac:dyDescent="0.3">
      <c r="B185">
        <v>47</v>
      </c>
      <c r="C185">
        <v>0.35342917352885173</v>
      </c>
      <c r="D185">
        <v>20</v>
      </c>
    </row>
    <row r="186" spans="2:4" x14ac:dyDescent="0.3">
      <c r="B186">
        <v>47</v>
      </c>
      <c r="C186">
        <v>5.8904862254808621E-2</v>
      </c>
      <c r="D186">
        <v>30</v>
      </c>
    </row>
    <row r="187" spans="2:4" x14ac:dyDescent="0.3">
      <c r="B187">
        <v>47</v>
      </c>
      <c r="C187">
        <v>2.1009400870881745</v>
      </c>
      <c r="D187">
        <v>170</v>
      </c>
    </row>
    <row r="188" spans="2:4" x14ac:dyDescent="0.3">
      <c r="B188">
        <v>48</v>
      </c>
      <c r="C188">
        <v>0.48105637508093702</v>
      </c>
      <c r="D188">
        <v>77.5</v>
      </c>
    </row>
    <row r="189" spans="2:4" x14ac:dyDescent="0.3">
      <c r="B189">
        <v>48</v>
      </c>
      <c r="C189">
        <v>0.71667582410017194</v>
      </c>
      <c r="D189">
        <v>90</v>
      </c>
    </row>
    <row r="190" spans="2:4" x14ac:dyDescent="0.3">
      <c r="B190">
        <v>48</v>
      </c>
      <c r="C190">
        <v>0.2110757564130642</v>
      </c>
      <c r="D190">
        <v>17.5</v>
      </c>
    </row>
    <row r="191" spans="2:4" x14ac:dyDescent="0.3">
      <c r="B191">
        <v>48</v>
      </c>
      <c r="C191">
        <v>5.3996123733574555E-2</v>
      </c>
      <c r="D191">
        <v>27.5</v>
      </c>
    </row>
    <row r="192" spans="2:4" x14ac:dyDescent="0.3">
      <c r="B192">
        <v>48</v>
      </c>
      <c r="C192">
        <v>2.6261751088602172</v>
      </c>
      <c r="D192">
        <v>170</v>
      </c>
    </row>
    <row r="193" spans="2:4" x14ac:dyDescent="0.3">
      <c r="B193">
        <v>49</v>
      </c>
      <c r="C193">
        <v>0.43196898986859661</v>
      </c>
      <c r="D193">
        <v>80</v>
      </c>
    </row>
    <row r="194" spans="2:4" x14ac:dyDescent="0.3">
      <c r="B194">
        <v>49</v>
      </c>
      <c r="C194">
        <v>0.60868357663302242</v>
      </c>
      <c r="D194">
        <v>80</v>
      </c>
    </row>
    <row r="195" spans="2:4" x14ac:dyDescent="0.3">
      <c r="B195">
        <v>49</v>
      </c>
      <c r="C195">
        <v>0.51050880620834138</v>
      </c>
      <c r="D195">
        <v>40</v>
      </c>
    </row>
    <row r="196" spans="2:4" x14ac:dyDescent="0.3">
      <c r="B196">
        <v>49</v>
      </c>
      <c r="C196">
        <v>5.8904862254808621E-2</v>
      </c>
      <c r="D196">
        <v>30</v>
      </c>
    </row>
    <row r="197" spans="2:4" x14ac:dyDescent="0.3">
      <c r="B197">
        <v>49</v>
      </c>
      <c r="C197">
        <v>2.7292586178061327</v>
      </c>
      <c r="D197">
        <v>150</v>
      </c>
    </row>
    <row r="198" spans="2:4" x14ac:dyDescent="0.3">
      <c r="B198">
        <v>50</v>
      </c>
      <c r="C198">
        <v>0.42215151282612845</v>
      </c>
      <c r="D198">
        <v>75</v>
      </c>
    </row>
    <row r="199" spans="2:4" x14ac:dyDescent="0.3">
      <c r="B199">
        <v>50</v>
      </c>
      <c r="C199">
        <v>0.87375545677966138</v>
      </c>
      <c r="D199">
        <v>110</v>
      </c>
    </row>
    <row r="200" spans="2:4" x14ac:dyDescent="0.3">
      <c r="B200">
        <v>50</v>
      </c>
      <c r="C200">
        <v>0.34361169648638362</v>
      </c>
      <c r="D200">
        <v>25</v>
      </c>
    </row>
    <row r="201" spans="2:4" x14ac:dyDescent="0.3">
      <c r="B201">
        <v>50</v>
      </c>
      <c r="C201">
        <v>5.8904862254808614E-2</v>
      </c>
      <c r="D201">
        <v>30</v>
      </c>
    </row>
    <row r="202" spans="2:4" x14ac:dyDescent="0.3">
      <c r="B202">
        <v>50</v>
      </c>
      <c r="C202">
        <v>2.7587110489335367</v>
      </c>
      <c r="D202">
        <v>210</v>
      </c>
    </row>
    <row r="203" spans="2:4" x14ac:dyDescent="0.3">
      <c r="B203">
        <v>51</v>
      </c>
      <c r="C203">
        <v>0.41233403578366035</v>
      </c>
      <c r="D203">
        <v>70</v>
      </c>
    </row>
    <row r="204" spans="2:4" x14ac:dyDescent="0.3">
      <c r="B204">
        <v>51</v>
      </c>
      <c r="C204">
        <v>0.51050880620834138</v>
      </c>
      <c r="D204">
        <v>80</v>
      </c>
    </row>
    <row r="205" spans="2:4" x14ac:dyDescent="0.3">
      <c r="B205">
        <v>51</v>
      </c>
      <c r="C205">
        <v>0.68722339297276724</v>
      </c>
      <c r="D205">
        <v>50</v>
      </c>
    </row>
    <row r="206" spans="2:4" x14ac:dyDescent="0.3">
      <c r="B206">
        <v>51</v>
      </c>
      <c r="C206">
        <v>9.8174770424681035E-2</v>
      </c>
      <c r="D206">
        <v>50</v>
      </c>
    </row>
    <row r="207" spans="2:4" x14ac:dyDescent="0.3">
      <c r="B207">
        <v>51</v>
      </c>
      <c r="C207">
        <v>2.4740042147019614</v>
      </c>
      <c r="D207">
        <v>130</v>
      </c>
    </row>
    <row r="208" spans="2:4" x14ac:dyDescent="0.3">
      <c r="B208">
        <v>52</v>
      </c>
      <c r="C208">
        <v>0.41233403578366035</v>
      </c>
      <c r="D208">
        <v>70</v>
      </c>
    </row>
    <row r="209" spans="2:4" x14ac:dyDescent="0.3">
      <c r="B209">
        <v>52</v>
      </c>
      <c r="C209">
        <v>0.60868357663302242</v>
      </c>
      <c r="D209">
        <v>80</v>
      </c>
    </row>
    <row r="210" spans="2:4" x14ac:dyDescent="0.3">
      <c r="B210">
        <v>52</v>
      </c>
      <c r="C210">
        <v>0.74612825522757587</v>
      </c>
      <c r="D210">
        <v>40</v>
      </c>
    </row>
    <row r="211" spans="2:4" x14ac:dyDescent="0.3">
      <c r="B211">
        <v>52</v>
      </c>
      <c r="C211">
        <v>9.8174770424681035E-2</v>
      </c>
      <c r="D211">
        <v>50</v>
      </c>
    </row>
    <row r="212" spans="2:4" x14ac:dyDescent="0.3">
      <c r="B212">
        <v>52</v>
      </c>
      <c r="C212">
        <v>2.866703296400686</v>
      </c>
      <c r="D212">
        <v>150</v>
      </c>
    </row>
    <row r="213" spans="2:4" x14ac:dyDescent="0.3">
      <c r="B213">
        <v>53</v>
      </c>
      <c r="C213">
        <v>0.4123340357836604</v>
      </c>
      <c r="D213">
        <v>70</v>
      </c>
    </row>
    <row r="214" spans="2:4" x14ac:dyDescent="0.3">
      <c r="B214">
        <v>53</v>
      </c>
      <c r="C214">
        <v>0.60868357663302231</v>
      </c>
      <c r="D214">
        <v>80</v>
      </c>
    </row>
    <row r="215" spans="2:4" x14ac:dyDescent="0.3">
      <c r="B215">
        <v>53</v>
      </c>
      <c r="C215">
        <v>0.76576320931251196</v>
      </c>
      <c r="D215">
        <v>60</v>
      </c>
    </row>
    <row r="216" spans="2:4" x14ac:dyDescent="0.3">
      <c r="B216">
        <v>53</v>
      </c>
      <c r="C216">
        <v>7.8539816339744828E-2</v>
      </c>
      <c r="D216">
        <v>40</v>
      </c>
    </row>
    <row r="217" spans="2:4" x14ac:dyDescent="0.3">
      <c r="B217">
        <v>53</v>
      </c>
      <c r="C217">
        <v>2.336559536107409</v>
      </c>
      <c r="D217">
        <v>180</v>
      </c>
    </row>
    <row r="218" spans="2:4" x14ac:dyDescent="0.3">
      <c r="B218">
        <v>54</v>
      </c>
      <c r="C218">
        <v>0.76576320931251196</v>
      </c>
      <c r="D218">
        <v>110</v>
      </c>
    </row>
    <row r="219" spans="2:4" x14ac:dyDescent="0.3">
      <c r="B219">
        <v>54</v>
      </c>
      <c r="C219">
        <v>0.33379421944391557</v>
      </c>
      <c r="D219">
        <v>50</v>
      </c>
    </row>
    <row r="220" spans="2:4" x14ac:dyDescent="0.3">
      <c r="B220">
        <v>54</v>
      </c>
      <c r="C220">
        <v>0.51050880620834138</v>
      </c>
      <c r="D220">
        <v>40</v>
      </c>
    </row>
    <row r="221" spans="2:4" x14ac:dyDescent="0.3">
      <c r="B221">
        <v>54</v>
      </c>
      <c r="C221">
        <v>3.9269908169872414E-2</v>
      </c>
      <c r="D221">
        <v>20</v>
      </c>
    </row>
    <row r="222" spans="2:4" x14ac:dyDescent="0.3">
      <c r="B222">
        <v>54</v>
      </c>
      <c r="C222">
        <v>2.395464398362217</v>
      </c>
      <c r="D222">
        <v>170</v>
      </c>
    </row>
    <row r="223" spans="2:4" x14ac:dyDescent="0.3">
      <c r="B223">
        <v>55</v>
      </c>
      <c r="C223">
        <v>0.5497787143782138</v>
      </c>
      <c r="D223">
        <v>85</v>
      </c>
    </row>
    <row r="224" spans="2:4" x14ac:dyDescent="0.3">
      <c r="B224">
        <v>55</v>
      </c>
      <c r="C224">
        <v>0.53996123733574564</v>
      </c>
      <c r="D224">
        <v>60</v>
      </c>
    </row>
    <row r="225" spans="2:4" x14ac:dyDescent="0.3">
      <c r="B225">
        <v>55</v>
      </c>
      <c r="C225">
        <v>0.49087385212340517</v>
      </c>
      <c r="D225">
        <v>35</v>
      </c>
    </row>
    <row r="226" spans="2:4" x14ac:dyDescent="0.3">
      <c r="B226">
        <v>55</v>
      </c>
      <c r="C226">
        <v>5.8904862254808614E-2</v>
      </c>
      <c r="D226">
        <v>30</v>
      </c>
    </row>
    <row r="227" spans="2:4" x14ac:dyDescent="0.3">
      <c r="B227">
        <v>55</v>
      </c>
      <c r="C227">
        <v>2.5329090769567708</v>
      </c>
      <c r="D227">
        <v>165</v>
      </c>
    </row>
    <row r="228" spans="2:4" x14ac:dyDescent="0.3">
      <c r="B228">
        <v>56</v>
      </c>
      <c r="C228">
        <v>0.22580197197676644</v>
      </c>
      <c r="D228">
        <v>52.5</v>
      </c>
    </row>
    <row r="229" spans="2:4" x14ac:dyDescent="0.3">
      <c r="B229">
        <v>56</v>
      </c>
      <c r="C229">
        <v>0.84921176417349098</v>
      </c>
      <c r="D229">
        <v>125</v>
      </c>
    </row>
    <row r="230" spans="2:4" x14ac:dyDescent="0.3">
      <c r="B230">
        <v>56</v>
      </c>
      <c r="C230">
        <v>0.38288160465625609</v>
      </c>
      <c r="D230">
        <v>17.5</v>
      </c>
    </row>
    <row r="231" spans="2:4" x14ac:dyDescent="0.3">
      <c r="B231">
        <v>56</v>
      </c>
      <c r="C231">
        <v>5.3996123733574555E-2</v>
      </c>
      <c r="D231">
        <v>27.5</v>
      </c>
    </row>
    <row r="232" spans="2:4" x14ac:dyDescent="0.3">
      <c r="B232">
        <v>56</v>
      </c>
      <c r="C232">
        <v>2.1892973804703848</v>
      </c>
      <c r="D232">
        <v>192.5</v>
      </c>
    </row>
    <row r="233" spans="2:4" x14ac:dyDescent="0.3">
      <c r="B233">
        <v>57</v>
      </c>
      <c r="C233">
        <v>3.9269908169872414E-2</v>
      </c>
      <c r="D233">
        <v>20</v>
      </c>
    </row>
    <row r="234" spans="2:4" x14ac:dyDescent="0.3">
      <c r="B234">
        <v>57</v>
      </c>
      <c r="C234">
        <v>1.0504700435440875</v>
      </c>
      <c r="D234">
        <v>125</v>
      </c>
    </row>
    <row r="235" spans="2:4" x14ac:dyDescent="0.3">
      <c r="B235">
        <v>57</v>
      </c>
      <c r="C235">
        <v>0.53996123733574564</v>
      </c>
      <c r="D235">
        <v>30</v>
      </c>
    </row>
    <row r="236" spans="2:4" x14ac:dyDescent="0.3">
      <c r="B236">
        <v>57</v>
      </c>
      <c r="C236">
        <v>5.8904862254808614E-2</v>
      </c>
      <c r="D236">
        <v>30</v>
      </c>
    </row>
    <row r="237" spans="2:4" x14ac:dyDescent="0.3">
      <c r="B237">
        <v>57</v>
      </c>
      <c r="C237">
        <v>2.0911226100457068</v>
      </c>
      <c r="D237">
        <v>210</v>
      </c>
    </row>
    <row r="238" spans="2:4" x14ac:dyDescent="0.3">
      <c r="B238">
        <v>58</v>
      </c>
      <c r="C238">
        <v>0.38288160465625609</v>
      </c>
      <c r="D238">
        <v>70</v>
      </c>
    </row>
    <row r="239" spans="2:4" x14ac:dyDescent="0.3">
      <c r="B239">
        <v>58</v>
      </c>
      <c r="C239">
        <v>0.85412050269472517</v>
      </c>
      <c r="D239">
        <v>110</v>
      </c>
    </row>
    <row r="240" spans="2:4" x14ac:dyDescent="0.3">
      <c r="B240">
        <v>58</v>
      </c>
      <c r="C240">
        <v>0.41233403578366029</v>
      </c>
      <c r="D240">
        <v>20</v>
      </c>
    </row>
    <row r="241" spans="2:4" x14ac:dyDescent="0.3">
      <c r="B241">
        <v>58</v>
      </c>
      <c r="C241">
        <v>7.8539816339744814E-2</v>
      </c>
      <c r="D241">
        <v>40</v>
      </c>
    </row>
    <row r="242" spans="2:4" x14ac:dyDescent="0.3">
      <c r="B242">
        <v>58</v>
      </c>
      <c r="C242">
        <v>2.0224002707484292</v>
      </c>
      <c r="D242">
        <v>150</v>
      </c>
    </row>
    <row r="243" spans="2:4" x14ac:dyDescent="0.3">
      <c r="B243">
        <v>59</v>
      </c>
      <c r="C243">
        <v>3.5342917352885167E-2</v>
      </c>
      <c r="D243">
        <v>18</v>
      </c>
    </row>
    <row r="244" spans="2:4" x14ac:dyDescent="0.3">
      <c r="B244">
        <v>59</v>
      </c>
      <c r="C244">
        <v>0.76969020012949962</v>
      </c>
      <c r="D244">
        <v>98</v>
      </c>
    </row>
    <row r="245" spans="2:4" x14ac:dyDescent="0.3">
      <c r="B245">
        <v>59</v>
      </c>
      <c r="C245">
        <v>0.2670353755551324</v>
      </c>
      <c r="D245">
        <v>18</v>
      </c>
    </row>
    <row r="246" spans="2:4" x14ac:dyDescent="0.3">
      <c r="B246">
        <v>59</v>
      </c>
      <c r="C246">
        <v>4.3196898986859647E-2</v>
      </c>
      <c r="D246">
        <v>22</v>
      </c>
    </row>
    <row r="247" spans="2:4" x14ac:dyDescent="0.3">
      <c r="B247">
        <v>59</v>
      </c>
      <c r="C247">
        <v>1.7789268400952198</v>
      </c>
      <c r="D247">
        <v>156</v>
      </c>
    </row>
    <row r="248" spans="2:4" x14ac:dyDescent="0.3">
      <c r="B248">
        <v>60</v>
      </c>
      <c r="C248">
        <v>1.8260507298990665</v>
      </c>
      <c r="D248">
        <v>370</v>
      </c>
    </row>
    <row r="249" spans="2:4" x14ac:dyDescent="0.3">
      <c r="B249">
        <v>60</v>
      </c>
      <c r="C249">
        <v>5.6548667764616267</v>
      </c>
      <c r="D249">
        <v>790</v>
      </c>
    </row>
    <row r="250" spans="2:4" x14ac:dyDescent="0.3">
      <c r="B250">
        <v>60</v>
      </c>
      <c r="C250">
        <v>0.94247779607693782</v>
      </c>
      <c r="D250">
        <v>70</v>
      </c>
    </row>
    <row r="251" spans="2:4" x14ac:dyDescent="0.3">
      <c r="B251">
        <v>60</v>
      </c>
      <c r="C251">
        <v>0.35342917352885173</v>
      </c>
      <c r="D251">
        <v>180</v>
      </c>
    </row>
    <row r="252" spans="2:4" x14ac:dyDescent="0.3">
      <c r="B252">
        <v>60</v>
      </c>
      <c r="C252">
        <v>12.782355109293473</v>
      </c>
      <c r="D252">
        <v>1080</v>
      </c>
    </row>
    <row r="253" spans="2:4" x14ac:dyDescent="0.3">
      <c r="B253">
        <v>62</v>
      </c>
      <c r="C253">
        <v>0.4123340357836604</v>
      </c>
      <c r="D253">
        <v>70</v>
      </c>
    </row>
    <row r="254" spans="2:4" x14ac:dyDescent="0.3">
      <c r="B254">
        <v>62</v>
      </c>
      <c r="C254">
        <v>0.863937979737193</v>
      </c>
      <c r="D254">
        <v>100</v>
      </c>
    </row>
    <row r="255" spans="2:4" x14ac:dyDescent="0.3">
      <c r="B255">
        <v>62</v>
      </c>
      <c r="C255">
        <v>0.863937979737193</v>
      </c>
      <c r="D255">
        <v>60</v>
      </c>
    </row>
    <row r="256" spans="2:4" x14ac:dyDescent="0.3">
      <c r="B256">
        <v>62</v>
      </c>
      <c r="C256">
        <v>5.8904862254808621E-2</v>
      </c>
      <c r="D256">
        <v>30</v>
      </c>
    </row>
    <row r="257" spans="2:4" x14ac:dyDescent="0.3">
      <c r="B257">
        <v>62</v>
      </c>
      <c r="C257">
        <v>2.3561944901923453</v>
      </c>
      <c r="D257">
        <v>190</v>
      </c>
    </row>
    <row r="258" spans="2:4" x14ac:dyDescent="0.3">
      <c r="B258">
        <v>63</v>
      </c>
      <c r="C258">
        <v>3.9269908169872414E-2</v>
      </c>
      <c r="D258">
        <v>20</v>
      </c>
    </row>
    <row r="259" spans="2:4" x14ac:dyDescent="0.3">
      <c r="B259">
        <v>63</v>
      </c>
      <c r="C259">
        <v>0.68722339297276724</v>
      </c>
      <c r="D259">
        <v>90</v>
      </c>
    </row>
    <row r="260" spans="2:4" x14ac:dyDescent="0.3">
      <c r="B260">
        <v>63</v>
      </c>
      <c r="C260">
        <v>0.58904862254808621</v>
      </c>
      <c r="D260">
        <v>50</v>
      </c>
    </row>
    <row r="261" spans="2:4" x14ac:dyDescent="0.3">
      <c r="B261">
        <v>63</v>
      </c>
      <c r="C261">
        <v>5.8904862254808621E-2</v>
      </c>
      <c r="D261">
        <v>30</v>
      </c>
    </row>
    <row r="262" spans="2:4" x14ac:dyDescent="0.3">
      <c r="B262">
        <v>63</v>
      </c>
      <c r="C262">
        <v>2.1009400870881745</v>
      </c>
      <c r="D262">
        <v>190</v>
      </c>
    </row>
    <row r="263" spans="2:4" x14ac:dyDescent="0.3">
      <c r="B263">
        <v>64</v>
      </c>
      <c r="C263">
        <v>0.8050331174823846</v>
      </c>
      <c r="D263">
        <v>130</v>
      </c>
    </row>
    <row r="264" spans="2:4" x14ac:dyDescent="0.3">
      <c r="B264">
        <v>64</v>
      </c>
      <c r="C264">
        <v>0.66758843888783093</v>
      </c>
      <c r="D264">
        <v>80</v>
      </c>
    </row>
    <row r="265" spans="2:4" x14ac:dyDescent="0.3">
      <c r="B265">
        <v>64</v>
      </c>
      <c r="C265">
        <v>0.56941366846315</v>
      </c>
      <c r="D265">
        <v>30</v>
      </c>
    </row>
    <row r="266" spans="2:4" x14ac:dyDescent="0.3">
      <c r="B266">
        <v>64</v>
      </c>
      <c r="C266">
        <v>5.8904862254808621E-2</v>
      </c>
      <c r="D266">
        <v>30</v>
      </c>
    </row>
    <row r="267" spans="2:4" x14ac:dyDescent="0.3">
      <c r="B267">
        <v>64</v>
      </c>
      <c r="C267">
        <v>2.6703537555513246</v>
      </c>
      <c r="D267">
        <v>170</v>
      </c>
    </row>
    <row r="268" spans="2:4" x14ac:dyDescent="0.3">
      <c r="B268">
        <v>65</v>
      </c>
      <c r="C268">
        <v>0.4123340357836604</v>
      </c>
      <c r="D268">
        <v>70</v>
      </c>
    </row>
    <row r="269" spans="2:4" x14ac:dyDescent="0.3">
      <c r="B269">
        <v>65</v>
      </c>
      <c r="C269">
        <v>0.88357293382212931</v>
      </c>
      <c r="D269">
        <v>110</v>
      </c>
    </row>
    <row r="270" spans="2:4" x14ac:dyDescent="0.3">
      <c r="B270">
        <v>65</v>
      </c>
      <c r="C270">
        <v>0.49087385212340517</v>
      </c>
      <c r="D270">
        <v>50</v>
      </c>
    </row>
    <row r="271" spans="2:4" x14ac:dyDescent="0.3">
      <c r="B271">
        <v>65</v>
      </c>
      <c r="C271">
        <v>7.8539816339744828E-2</v>
      </c>
      <c r="D271">
        <v>40</v>
      </c>
    </row>
    <row r="272" spans="2:4" x14ac:dyDescent="0.3">
      <c r="B272">
        <v>65</v>
      </c>
      <c r="C272">
        <v>2.6114488932965161</v>
      </c>
      <c r="D272">
        <v>210</v>
      </c>
    </row>
    <row r="273" spans="2:4" x14ac:dyDescent="0.3">
      <c r="B273">
        <v>66</v>
      </c>
      <c r="C273">
        <v>0.39269908169872414</v>
      </c>
      <c r="D273">
        <v>69.999999999999986</v>
      </c>
    </row>
    <row r="274" spans="2:4" x14ac:dyDescent="0.3">
      <c r="B274">
        <v>66</v>
      </c>
      <c r="C274">
        <v>0.81157810217736337</v>
      </c>
      <c r="D274">
        <v>99.999999999999986</v>
      </c>
    </row>
    <row r="275" spans="2:4" x14ac:dyDescent="0.3">
      <c r="B275">
        <v>66</v>
      </c>
      <c r="C275">
        <v>0.22252947962927697</v>
      </c>
      <c r="D275">
        <v>19.999999999999996</v>
      </c>
    </row>
    <row r="276" spans="2:4" x14ac:dyDescent="0.3">
      <c r="B276">
        <v>66</v>
      </c>
      <c r="C276">
        <v>5.2359877559829869E-2</v>
      </c>
      <c r="D276">
        <v>26.666666666666664</v>
      </c>
    </row>
    <row r="277" spans="2:4" x14ac:dyDescent="0.3">
      <c r="B277">
        <v>66</v>
      </c>
      <c r="C277">
        <v>2.4805491993969402</v>
      </c>
      <c r="D277">
        <v>179.99999999999997</v>
      </c>
    </row>
    <row r="278" spans="2:4" x14ac:dyDescent="0.3">
      <c r="B278">
        <v>67</v>
      </c>
      <c r="C278">
        <v>0.2159844949342983</v>
      </c>
      <c r="D278">
        <v>40</v>
      </c>
    </row>
    <row r="279" spans="2:4" x14ac:dyDescent="0.3">
      <c r="B279">
        <v>67</v>
      </c>
      <c r="C279">
        <v>0.89339041086459747</v>
      </c>
      <c r="D279">
        <v>100</v>
      </c>
    </row>
    <row r="280" spans="2:4" x14ac:dyDescent="0.3">
      <c r="B280">
        <v>67</v>
      </c>
      <c r="C280">
        <v>0.61850105367549046</v>
      </c>
      <c r="D280">
        <v>30</v>
      </c>
    </row>
    <row r="281" spans="2:4" x14ac:dyDescent="0.3">
      <c r="B281">
        <v>67</v>
      </c>
      <c r="C281">
        <v>5.8904862254808614E-2</v>
      </c>
      <c r="D281">
        <v>30</v>
      </c>
    </row>
    <row r="282" spans="2:4" x14ac:dyDescent="0.3">
      <c r="B282">
        <v>67</v>
      </c>
      <c r="C282">
        <v>2.2678371968101319</v>
      </c>
      <c r="D282">
        <v>175</v>
      </c>
    </row>
    <row r="283" spans="2:4" x14ac:dyDescent="0.3">
      <c r="B283">
        <v>68</v>
      </c>
      <c r="C283">
        <v>4.9087385212340517E-2</v>
      </c>
      <c r="D283">
        <v>25</v>
      </c>
    </row>
    <row r="284" spans="2:4" x14ac:dyDescent="0.3">
      <c r="B284">
        <v>68</v>
      </c>
      <c r="C284">
        <v>1.0406525665016191</v>
      </c>
      <c r="D284">
        <v>125</v>
      </c>
    </row>
    <row r="285" spans="2:4" x14ac:dyDescent="0.3">
      <c r="B285">
        <v>68</v>
      </c>
      <c r="C285">
        <v>0.20616701789183017</v>
      </c>
      <c r="D285">
        <v>20</v>
      </c>
    </row>
    <row r="286" spans="2:4" x14ac:dyDescent="0.3">
      <c r="B286">
        <v>68</v>
      </c>
      <c r="C286">
        <v>3.9269908169872414E-2</v>
      </c>
      <c r="D286">
        <v>20</v>
      </c>
    </row>
    <row r="287" spans="2:4" x14ac:dyDescent="0.3">
      <c r="B287">
        <v>68</v>
      </c>
      <c r="C287">
        <v>2.1107575641306431</v>
      </c>
      <c r="D287">
        <v>185</v>
      </c>
    </row>
    <row r="288" spans="2:4" x14ac:dyDescent="0.3">
      <c r="B288">
        <v>69</v>
      </c>
      <c r="C288">
        <v>0.13499030933393641</v>
      </c>
      <c r="D288">
        <v>33.75</v>
      </c>
    </row>
    <row r="289" spans="2:4" x14ac:dyDescent="0.3">
      <c r="B289">
        <v>69</v>
      </c>
      <c r="C289">
        <v>1.1167380135807452</v>
      </c>
      <c r="D289">
        <v>130</v>
      </c>
    </row>
    <row r="290" spans="2:4" x14ac:dyDescent="0.3">
      <c r="B290">
        <v>69</v>
      </c>
      <c r="C290">
        <v>0.30925052683774534</v>
      </c>
      <c r="D290">
        <v>18.75</v>
      </c>
    </row>
    <row r="291" spans="2:4" x14ac:dyDescent="0.3">
      <c r="B291">
        <v>69</v>
      </c>
      <c r="C291">
        <v>6.1359231515425668E-2</v>
      </c>
      <c r="D291">
        <v>31.25</v>
      </c>
    </row>
    <row r="292" spans="2:4" x14ac:dyDescent="0.3">
      <c r="B292">
        <v>69</v>
      </c>
      <c r="C292">
        <v>2.3046527357193884</v>
      </c>
      <c r="D292">
        <v>192.5</v>
      </c>
    </row>
    <row r="293" spans="2:4" x14ac:dyDescent="0.3">
      <c r="B293">
        <v>70</v>
      </c>
      <c r="C293">
        <v>0.41233403578366035</v>
      </c>
      <c r="D293">
        <v>70</v>
      </c>
    </row>
    <row r="294" spans="2:4" x14ac:dyDescent="0.3">
      <c r="B294">
        <v>70</v>
      </c>
      <c r="C294">
        <v>0.92284284199200162</v>
      </c>
      <c r="D294">
        <v>80</v>
      </c>
    </row>
    <row r="295" spans="2:4" x14ac:dyDescent="0.3">
      <c r="B295">
        <v>70</v>
      </c>
      <c r="C295">
        <v>0.51050880620834138</v>
      </c>
      <c r="D295">
        <v>40</v>
      </c>
    </row>
    <row r="296" spans="2:4" x14ac:dyDescent="0.3">
      <c r="B296">
        <v>70</v>
      </c>
      <c r="C296">
        <v>3.9269908169872414E-2</v>
      </c>
      <c r="D296">
        <v>20</v>
      </c>
    </row>
    <row r="297" spans="2:4" x14ac:dyDescent="0.3">
      <c r="B297">
        <v>70</v>
      </c>
      <c r="C297">
        <v>2.2776546738526005</v>
      </c>
      <c r="D297">
        <v>160</v>
      </c>
    </row>
    <row r="298" spans="2:4" x14ac:dyDescent="0.3">
      <c r="B298">
        <v>73</v>
      </c>
      <c r="C298">
        <v>0.24543692606170261</v>
      </c>
      <c r="D298">
        <v>55</v>
      </c>
    </row>
    <row r="299" spans="2:4" x14ac:dyDescent="0.3">
      <c r="B299">
        <v>73</v>
      </c>
      <c r="C299">
        <v>0.75103699374881006</v>
      </c>
      <c r="D299">
        <v>102.5</v>
      </c>
    </row>
    <row r="300" spans="2:4" x14ac:dyDescent="0.3">
      <c r="B300">
        <v>73</v>
      </c>
      <c r="C300">
        <v>0.42706025134736258</v>
      </c>
      <c r="D300">
        <v>25</v>
      </c>
    </row>
    <row r="301" spans="2:4" x14ac:dyDescent="0.3">
      <c r="B301">
        <v>73</v>
      </c>
      <c r="C301">
        <v>6.8722339297276711E-2</v>
      </c>
      <c r="D301">
        <v>35</v>
      </c>
    </row>
    <row r="302" spans="2:4" x14ac:dyDescent="0.3">
      <c r="B302">
        <v>73</v>
      </c>
      <c r="C302">
        <v>1.9487691929299178</v>
      </c>
      <c r="D302">
        <v>172.5</v>
      </c>
    </row>
  </sheetData>
  <autoFilter ref="B2:D302" xr:uid="{00000000-0009-0000-0000-000013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N61"/>
  <sheetViews>
    <sheetView topLeftCell="F31" workbookViewId="0">
      <selection activeCell="K38" sqref="K38"/>
    </sheetView>
  </sheetViews>
  <sheetFormatPr defaultColWidth="11.5546875" defaultRowHeight="14.4" x14ac:dyDescent="0.3"/>
  <cols>
    <col min="1" max="1" width="16.5546875" customWidth="1"/>
    <col min="2" max="2" width="16.33203125" customWidth="1"/>
    <col min="3" max="3" width="17.33203125" customWidth="1"/>
    <col min="4" max="4" width="17.33203125" bestFit="1" customWidth="1"/>
    <col min="5" max="6" width="16.5546875" bestFit="1" customWidth="1"/>
    <col min="7" max="7" width="6.6640625" customWidth="1"/>
    <col min="8" max="8" width="12.33203125" bestFit="1" customWidth="1"/>
    <col min="9" max="10" width="13.33203125" bestFit="1" customWidth="1"/>
    <col min="14" max="14" width="14.88671875" bestFit="1" customWidth="1"/>
  </cols>
  <sheetData>
    <row r="3" spans="1:5" x14ac:dyDescent="0.3">
      <c r="A3" s="5" t="s">
        <v>22</v>
      </c>
      <c r="B3" t="s">
        <v>137</v>
      </c>
      <c r="C3" t="s">
        <v>135</v>
      </c>
      <c r="D3" t="s">
        <v>136</v>
      </c>
      <c r="E3" t="s">
        <v>138</v>
      </c>
    </row>
    <row r="4" spans="1:5" x14ac:dyDescent="0.3">
      <c r="A4" s="6">
        <v>1</v>
      </c>
      <c r="B4" s="3">
        <v>53.220827166873661</v>
      </c>
      <c r="C4" s="3">
        <v>1.0497073739149942</v>
      </c>
      <c r="D4" s="3">
        <v>7.0732694493172845</v>
      </c>
      <c r="E4" s="3">
        <v>61.343803990105933</v>
      </c>
    </row>
    <row r="5" spans="1:5" x14ac:dyDescent="0.3">
      <c r="A5" s="7" t="s">
        <v>15</v>
      </c>
      <c r="B5" s="3">
        <v>53.220827166873661</v>
      </c>
      <c r="C5" s="3">
        <v>1.0497073739149942</v>
      </c>
      <c r="D5" s="3">
        <v>7.0732694493172845</v>
      </c>
      <c r="E5" s="3">
        <v>61.343803990105933</v>
      </c>
    </row>
    <row r="6" spans="1:5" x14ac:dyDescent="0.3">
      <c r="A6" s="6">
        <v>2</v>
      </c>
      <c r="B6" s="3">
        <v>34.934917132471732</v>
      </c>
      <c r="C6" s="3">
        <v>0</v>
      </c>
      <c r="D6" s="3">
        <v>0</v>
      </c>
      <c r="E6" s="3">
        <v>34.934917132471732</v>
      </c>
    </row>
    <row r="7" spans="1:5" x14ac:dyDescent="0.3">
      <c r="A7" s="7" t="s">
        <v>15</v>
      </c>
      <c r="B7" s="3">
        <v>34.934917132471732</v>
      </c>
      <c r="C7" s="3">
        <v>0</v>
      </c>
      <c r="D7" s="3">
        <v>0</v>
      </c>
      <c r="E7" s="3">
        <v>34.934917132471732</v>
      </c>
    </row>
    <row r="8" spans="1:5" x14ac:dyDescent="0.3">
      <c r="A8" s="6">
        <v>3</v>
      </c>
      <c r="B8" s="3">
        <v>88.517973546824408</v>
      </c>
      <c r="C8" s="3">
        <v>0</v>
      </c>
      <c r="D8" s="3">
        <v>0</v>
      </c>
      <c r="E8" s="3">
        <v>88.517973546824408</v>
      </c>
    </row>
    <row r="9" spans="1:5" x14ac:dyDescent="0.3">
      <c r="A9" s="7" t="s">
        <v>15</v>
      </c>
      <c r="B9" s="3">
        <v>88.517973546824408</v>
      </c>
      <c r="C9" s="3">
        <v>0</v>
      </c>
      <c r="D9" s="3">
        <v>0</v>
      </c>
      <c r="E9" s="3">
        <v>88.517973546824408</v>
      </c>
    </row>
    <row r="10" spans="1:5" x14ac:dyDescent="0.3">
      <c r="A10" s="6">
        <v>4</v>
      </c>
      <c r="B10" s="3">
        <v>84.708180257851936</v>
      </c>
      <c r="C10" s="3">
        <v>0</v>
      </c>
      <c r="D10" s="3">
        <v>0</v>
      </c>
      <c r="E10" s="3">
        <v>84.708180257851936</v>
      </c>
    </row>
    <row r="11" spans="1:5" x14ac:dyDescent="0.3">
      <c r="A11" s="7" t="s">
        <v>15</v>
      </c>
      <c r="B11" s="3">
        <v>84.708180257851936</v>
      </c>
      <c r="C11" s="3">
        <v>0</v>
      </c>
      <c r="D11" s="3">
        <v>0</v>
      </c>
      <c r="E11" s="3">
        <v>84.708180257851936</v>
      </c>
    </row>
    <row r="12" spans="1:5" x14ac:dyDescent="0.3">
      <c r="A12" s="6">
        <v>5</v>
      </c>
      <c r="B12" s="3">
        <v>47.706333359926504</v>
      </c>
      <c r="C12" s="3">
        <v>0</v>
      </c>
      <c r="D12" s="3">
        <v>0</v>
      </c>
      <c r="E12" s="3">
        <v>47.706333359926504</v>
      </c>
    </row>
    <row r="13" spans="1:5" x14ac:dyDescent="0.3">
      <c r="A13" s="7" t="s">
        <v>15</v>
      </c>
      <c r="B13" s="3">
        <v>47.706333359926504</v>
      </c>
      <c r="C13" s="3">
        <v>0</v>
      </c>
      <c r="D13" s="3">
        <v>0</v>
      </c>
      <c r="E13" s="3">
        <v>47.706333359926504</v>
      </c>
    </row>
    <row r="14" spans="1:5" x14ac:dyDescent="0.3">
      <c r="A14" s="6" t="s">
        <v>23</v>
      </c>
      <c r="B14" s="3">
        <v>309.0882314639482</v>
      </c>
      <c r="C14" s="3">
        <v>1.0497073739149942</v>
      </c>
      <c r="D14" s="3">
        <v>7.0732694493172845</v>
      </c>
      <c r="E14" s="3">
        <v>317.21120828718051</v>
      </c>
    </row>
    <row r="19" spans="1:5" x14ac:dyDescent="0.3">
      <c r="A19" s="5" t="s">
        <v>22</v>
      </c>
      <c r="B19" s="5" t="s">
        <v>137</v>
      </c>
      <c r="C19" t="s">
        <v>135</v>
      </c>
      <c r="D19" t="s">
        <v>136</v>
      </c>
      <c r="E19" t="s">
        <v>138</v>
      </c>
    </row>
    <row r="20" spans="1:5" x14ac:dyDescent="0.3">
      <c r="A20" s="6">
        <v>1</v>
      </c>
      <c r="B20" s="3">
        <v>212.91864341339237</v>
      </c>
      <c r="C20" s="3">
        <v>15.298996896900869</v>
      </c>
      <c r="D20" s="3">
        <v>28.185448481205189</v>
      </c>
      <c r="E20" s="3">
        <v>256.40308879149842</v>
      </c>
    </row>
    <row r="21" spans="1:5" x14ac:dyDescent="0.3">
      <c r="A21" s="7" t="s">
        <v>16</v>
      </c>
      <c r="B21" s="3">
        <v>212.91864341339237</v>
      </c>
      <c r="C21" s="3">
        <v>15.298996896900869</v>
      </c>
      <c r="D21" s="3">
        <v>28.185448481205189</v>
      </c>
      <c r="E21" s="3">
        <v>256.40308879149842</v>
      </c>
    </row>
    <row r="22" spans="1:5" x14ac:dyDescent="0.3">
      <c r="A22" s="6">
        <v>2</v>
      </c>
      <c r="B22" s="3">
        <v>160.53161438898709</v>
      </c>
      <c r="C22" s="3">
        <v>17.266502971038335</v>
      </c>
      <c r="D22" s="3">
        <v>0</v>
      </c>
      <c r="E22" s="3">
        <v>177.7981173600254</v>
      </c>
    </row>
    <row r="23" spans="1:5" x14ac:dyDescent="0.3">
      <c r="A23" s="7" t="s">
        <v>16</v>
      </c>
      <c r="B23" s="3">
        <v>160.53161438898709</v>
      </c>
      <c r="C23" s="3">
        <v>17.266502971038335</v>
      </c>
      <c r="D23" s="3">
        <v>0</v>
      </c>
      <c r="E23" s="3">
        <v>177.7981173600254</v>
      </c>
    </row>
    <row r="24" spans="1:5" x14ac:dyDescent="0.3">
      <c r="A24" s="6">
        <v>3</v>
      </c>
      <c r="B24" s="3">
        <v>40.83391667612964</v>
      </c>
      <c r="C24" s="3">
        <v>0</v>
      </c>
      <c r="D24" s="3">
        <v>0</v>
      </c>
      <c r="E24" s="3">
        <v>40.83391667612964</v>
      </c>
    </row>
    <row r="25" spans="1:5" x14ac:dyDescent="0.3">
      <c r="A25" s="7" t="s">
        <v>16</v>
      </c>
      <c r="B25" s="3">
        <v>40.83391667612964</v>
      </c>
      <c r="C25" s="3">
        <v>0</v>
      </c>
      <c r="D25" s="3">
        <v>0</v>
      </c>
      <c r="E25" s="3">
        <v>40.83391667612964</v>
      </c>
    </row>
    <row r="26" spans="1:5" x14ac:dyDescent="0.3">
      <c r="A26" s="6">
        <v>4</v>
      </c>
      <c r="B26" s="3">
        <v>73.601059542896849</v>
      </c>
      <c r="C26" s="3">
        <v>0</v>
      </c>
      <c r="D26" s="3">
        <v>0</v>
      </c>
      <c r="E26" s="3">
        <v>73.601059542896849</v>
      </c>
    </row>
    <row r="27" spans="1:5" x14ac:dyDescent="0.3">
      <c r="A27" s="7" t="s">
        <v>16</v>
      </c>
      <c r="B27" s="3">
        <v>73.601059542896849</v>
      </c>
      <c r="C27" s="3">
        <v>0</v>
      </c>
      <c r="D27" s="3">
        <v>0</v>
      </c>
      <c r="E27" s="3">
        <v>73.601059542896849</v>
      </c>
    </row>
    <row r="28" spans="1:5" x14ac:dyDescent="0.3">
      <c r="A28" s="6">
        <v>5</v>
      </c>
      <c r="B28" s="3">
        <v>30.627526417109848</v>
      </c>
      <c r="C28" s="3">
        <v>0</v>
      </c>
      <c r="D28" s="3">
        <v>0</v>
      </c>
      <c r="E28" s="3">
        <v>30.627526417109848</v>
      </c>
    </row>
    <row r="29" spans="1:5" x14ac:dyDescent="0.3">
      <c r="A29" s="7" t="s">
        <v>16</v>
      </c>
      <c r="B29" s="3">
        <v>30.627526417109848</v>
      </c>
      <c r="C29" s="3">
        <v>0</v>
      </c>
      <c r="D29" s="3">
        <v>0</v>
      </c>
      <c r="E29" s="3">
        <v>30.627526417109848</v>
      </c>
    </row>
    <row r="30" spans="1:5" x14ac:dyDescent="0.3">
      <c r="A30" s="6" t="s">
        <v>23</v>
      </c>
      <c r="B30" s="3">
        <v>518.5127604385159</v>
      </c>
      <c r="C30" s="3">
        <v>32.565499867939202</v>
      </c>
      <c r="D30" s="3">
        <v>28.185448481205189</v>
      </c>
      <c r="E30" s="3">
        <v>579.26370878766022</v>
      </c>
    </row>
    <row r="36" spans="1:14" x14ac:dyDescent="0.3">
      <c r="A36" s="5" t="s">
        <v>22</v>
      </c>
      <c r="B36" s="5" t="s">
        <v>137</v>
      </c>
      <c r="C36" t="s">
        <v>135</v>
      </c>
      <c r="D36" t="s">
        <v>136</v>
      </c>
      <c r="E36" t="s">
        <v>138</v>
      </c>
    </row>
    <row r="37" spans="1:14" x14ac:dyDescent="0.3">
      <c r="A37" s="6">
        <v>1</v>
      </c>
      <c r="B37" s="3">
        <v>86.935268226331601</v>
      </c>
      <c r="C37" s="3">
        <v>268.49286762617731</v>
      </c>
      <c r="D37" s="3">
        <v>78.454542653212513</v>
      </c>
      <c r="E37" s="3">
        <v>433.8826785057214</v>
      </c>
    </row>
    <row r="38" spans="1:14" x14ac:dyDescent="0.3">
      <c r="A38" s="7" t="s">
        <v>14</v>
      </c>
      <c r="B38" s="3">
        <v>20.095360484602715</v>
      </c>
      <c r="C38" s="3">
        <v>0</v>
      </c>
      <c r="D38" s="3">
        <v>0</v>
      </c>
      <c r="E38" s="3">
        <v>20.095360484602715</v>
      </c>
      <c r="G38" t="s">
        <v>93</v>
      </c>
      <c r="H38" s="4" t="s">
        <v>140</v>
      </c>
      <c r="I38" s="4" t="s">
        <v>139</v>
      </c>
      <c r="J38" s="4" t="s">
        <v>141</v>
      </c>
      <c r="K38" s="4" t="s">
        <v>30</v>
      </c>
      <c r="L38" s="10" t="s">
        <v>142</v>
      </c>
      <c r="M38" s="10" t="s">
        <v>143</v>
      </c>
      <c r="N38" s="10" t="s">
        <v>144</v>
      </c>
    </row>
    <row r="39" spans="1:14" x14ac:dyDescent="0.3">
      <c r="A39" s="7" t="s">
        <v>12</v>
      </c>
      <c r="B39" s="3">
        <v>66.839907741728879</v>
      </c>
      <c r="C39" s="3">
        <v>268.49286762617731</v>
      </c>
      <c r="D39" s="3">
        <v>78.454542653212513</v>
      </c>
      <c r="E39" s="3">
        <v>413.78731802111867</v>
      </c>
      <c r="G39">
        <v>1</v>
      </c>
      <c r="H39" s="11">
        <v>212.91864341339237</v>
      </c>
      <c r="I39" s="11">
        <v>15.298996896900869</v>
      </c>
      <c r="J39" s="11">
        <v>28.185448481205189</v>
      </c>
      <c r="K39" s="11">
        <v>256.40308879149842</v>
      </c>
      <c r="L39" s="66">
        <v>61.343803990105933</v>
      </c>
      <c r="M39" s="66">
        <v>433.8826785057214</v>
      </c>
      <c r="N39" s="66">
        <v>0.37244681936855734</v>
      </c>
    </row>
    <row r="40" spans="1:14" x14ac:dyDescent="0.3">
      <c r="A40" s="6">
        <v>2</v>
      </c>
      <c r="B40" s="3">
        <v>98.261231272898016</v>
      </c>
      <c r="C40" s="3">
        <v>441.27597409811023</v>
      </c>
      <c r="D40" s="3">
        <v>0</v>
      </c>
      <c r="E40" s="3">
        <v>539.53720537100833</v>
      </c>
      <c r="G40">
        <v>3</v>
      </c>
      <c r="H40" s="11">
        <v>160.53161438898709</v>
      </c>
      <c r="I40" s="11">
        <v>17.266502971038335</v>
      </c>
      <c r="J40" s="11">
        <v>0</v>
      </c>
      <c r="K40" s="11">
        <v>177.7981173600254</v>
      </c>
      <c r="L40" s="66">
        <v>34.934917132471732</v>
      </c>
      <c r="M40" s="66">
        <v>539.53720537100833</v>
      </c>
      <c r="N40" s="66">
        <v>2.4826449187878854</v>
      </c>
    </row>
    <row r="41" spans="1:14" x14ac:dyDescent="0.3">
      <c r="A41" s="7" t="s">
        <v>14</v>
      </c>
      <c r="B41" s="3">
        <v>20.245066448915914</v>
      </c>
      <c r="C41" s="3">
        <v>0</v>
      </c>
      <c r="D41" s="3">
        <v>0</v>
      </c>
      <c r="E41" s="3">
        <v>20.245066448915914</v>
      </c>
      <c r="G41">
        <v>5</v>
      </c>
      <c r="H41" s="11">
        <v>40.83391667612964</v>
      </c>
      <c r="I41" s="11">
        <v>0</v>
      </c>
      <c r="J41" s="11">
        <v>0</v>
      </c>
      <c r="K41" s="11">
        <v>40.83391667612964</v>
      </c>
      <c r="L41" s="66">
        <v>88.517973546824408</v>
      </c>
      <c r="M41" s="66">
        <v>657.72910061730977</v>
      </c>
      <c r="N41" s="11"/>
    </row>
    <row r="42" spans="1:14" x14ac:dyDescent="0.3">
      <c r="A42" s="7" t="s">
        <v>12</v>
      </c>
      <c r="B42" s="3">
        <v>78.016164823982095</v>
      </c>
      <c r="C42" s="3">
        <v>441.27597409811023</v>
      </c>
      <c r="D42" s="3">
        <v>0</v>
      </c>
      <c r="E42" s="3">
        <v>519.29213892209236</v>
      </c>
      <c r="G42">
        <v>7</v>
      </c>
      <c r="H42" s="11">
        <v>73.601059542896849</v>
      </c>
      <c r="I42" s="11">
        <v>0</v>
      </c>
      <c r="J42" s="11">
        <v>0</v>
      </c>
      <c r="K42" s="11">
        <v>73.601059542896849</v>
      </c>
      <c r="L42" s="66">
        <v>84.708180257851936</v>
      </c>
      <c r="M42" s="66">
        <v>653.07832796906246</v>
      </c>
      <c r="N42" s="11"/>
    </row>
    <row r="43" spans="1:14" x14ac:dyDescent="0.3">
      <c r="A43" s="6">
        <v>3</v>
      </c>
      <c r="B43" s="3">
        <v>302.27505587583352</v>
      </c>
      <c r="C43" s="3">
        <v>355.4540447414762</v>
      </c>
      <c r="D43" s="3">
        <v>0</v>
      </c>
      <c r="E43" s="3">
        <v>657.72910061730977</v>
      </c>
      <c r="G43">
        <v>9</v>
      </c>
      <c r="H43" s="11">
        <v>30.627526417109848</v>
      </c>
      <c r="I43" s="11">
        <v>0</v>
      </c>
      <c r="J43" s="11">
        <v>0</v>
      </c>
      <c r="K43" s="11">
        <v>30.627526417109848</v>
      </c>
      <c r="L43" s="66">
        <v>47.706333359926504</v>
      </c>
      <c r="M43" s="66">
        <v>477.43339766739069</v>
      </c>
      <c r="N43" s="11"/>
    </row>
    <row r="44" spans="1:14" x14ac:dyDescent="0.3">
      <c r="A44" s="7" t="s">
        <v>14</v>
      </c>
      <c r="B44" s="3">
        <v>9.6097554907205573</v>
      </c>
      <c r="C44" s="3">
        <v>0</v>
      </c>
      <c r="D44" s="3">
        <v>0</v>
      </c>
      <c r="E44" s="3">
        <v>9.6097554907205573</v>
      </c>
      <c r="H44" s="11">
        <f>SUM(H39:H43)</f>
        <v>518.5127604385159</v>
      </c>
      <c r="I44" s="11">
        <f t="shared" ref="I44:K44" si="0">SUM(I39:I43)</f>
        <v>32.565499867939202</v>
      </c>
      <c r="J44" s="11">
        <f t="shared" si="0"/>
        <v>28.185448481205189</v>
      </c>
      <c r="K44" s="11">
        <f t="shared" si="0"/>
        <v>579.26370878766022</v>
      </c>
      <c r="L44" s="11">
        <f>SUM(L39:L43)</f>
        <v>317.21120828718051</v>
      </c>
      <c r="M44" s="11">
        <f>SUM(M39:M43)</f>
        <v>2761.6607101304926</v>
      </c>
      <c r="N44" s="11">
        <f>SUM(N39:N43)</f>
        <v>2.8550917381564429</v>
      </c>
    </row>
    <row r="45" spans="1:14" x14ac:dyDescent="0.3">
      <c r="A45" s="7" t="s">
        <v>12</v>
      </c>
      <c r="B45" s="3">
        <v>292.66530038511297</v>
      </c>
      <c r="C45" s="3">
        <v>355.4540447414762</v>
      </c>
      <c r="D45" s="3">
        <v>0</v>
      </c>
      <c r="E45" s="3">
        <v>648.11934512658922</v>
      </c>
    </row>
    <row r="46" spans="1:14" x14ac:dyDescent="0.3">
      <c r="A46" s="6">
        <v>4</v>
      </c>
      <c r="B46" s="3">
        <v>415.95564516967983</v>
      </c>
      <c r="C46" s="3">
        <v>237.12268279938269</v>
      </c>
      <c r="D46" s="3">
        <v>0</v>
      </c>
      <c r="E46" s="3">
        <v>653.07832796906246</v>
      </c>
    </row>
    <row r="47" spans="1:14" x14ac:dyDescent="0.3">
      <c r="A47" s="7" t="s">
        <v>14</v>
      </c>
      <c r="B47" s="3">
        <v>14.471114702900532</v>
      </c>
      <c r="C47" s="3">
        <v>0</v>
      </c>
      <c r="D47" s="3">
        <v>0</v>
      </c>
      <c r="E47" s="3">
        <v>14.471114702900532</v>
      </c>
      <c r="K47" s="11">
        <f>K44+L44+M44+N44</f>
        <v>3660.9907189434898</v>
      </c>
    </row>
    <row r="48" spans="1:14" x14ac:dyDescent="0.3">
      <c r="A48" s="7" t="s">
        <v>12</v>
      </c>
      <c r="B48" s="3">
        <v>401.48453046677929</v>
      </c>
      <c r="C48" s="3">
        <v>237.12268279938269</v>
      </c>
      <c r="D48" s="3">
        <v>0</v>
      </c>
      <c r="E48" s="3">
        <v>638.60721326616192</v>
      </c>
    </row>
    <row r="49" spans="1:5" x14ac:dyDescent="0.3">
      <c r="A49" s="6">
        <v>5</v>
      </c>
      <c r="B49" s="3">
        <v>369.3864375338934</v>
      </c>
      <c r="C49" s="3">
        <v>108.04696013349736</v>
      </c>
      <c r="D49" s="3">
        <v>0</v>
      </c>
      <c r="E49" s="3">
        <v>477.43339766739069</v>
      </c>
    </row>
    <row r="50" spans="1:5" x14ac:dyDescent="0.3">
      <c r="A50" s="7" t="s">
        <v>14</v>
      </c>
      <c r="B50" s="3">
        <v>7.1896196415819293</v>
      </c>
      <c r="C50" s="3">
        <v>0</v>
      </c>
      <c r="D50" s="3">
        <v>0</v>
      </c>
      <c r="E50" s="3">
        <v>7.1896196415819293</v>
      </c>
    </row>
    <row r="51" spans="1:5" x14ac:dyDescent="0.3">
      <c r="A51" s="7" t="s">
        <v>12</v>
      </c>
      <c r="B51" s="3">
        <v>362.19681789231146</v>
      </c>
      <c r="C51" s="3">
        <v>108.04696013349736</v>
      </c>
      <c r="D51" s="3">
        <v>0</v>
      </c>
      <c r="E51" s="3">
        <v>470.24377802580875</v>
      </c>
    </row>
    <row r="52" spans="1:5" x14ac:dyDescent="0.3">
      <c r="A52" s="6" t="s">
        <v>23</v>
      </c>
      <c r="B52" s="3">
        <v>1272.8136380786364</v>
      </c>
      <c r="C52" s="3">
        <v>1410.3925293986438</v>
      </c>
      <c r="D52" s="3">
        <v>78.454542653212513</v>
      </c>
      <c r="E52" s="3">
        <v>2761.6607101304926</v>
      </c>
    </row>
    <row r="56" spans="1:5" x14ac:dyDescent="0.3">
      <c r="A56" s="5" t="s">
        <v>22</v>
      </c>
      <c r="B56" s="5" t="s">
        <v>137</v>
      </c>
      <c r="C56" t="s">
        <v>135</v>
      </c>
      <c r="D56" t="s">
        <v>136</v>
      </c>
      <c r="E56" t="s">
        <v>138</v>
      </c>
    </row>
    <row r="57" spans="1:5" x14ac:dyDescent="0.3">
      <c r="A57" s="6">
        <v>1</v>
      </c>
      <c r="B57" s="3">
        <v>0.37244681936855734</v>
      </c>
      <c r="C57" s="3">
        <v>0</v>
      </c>
      <c r="D57" s="3">
        <v>0</v>
      </c>
      <c r="E57" s="3">
        <v>0.37244681936855734</v>
      </c>
    </row>
    <row r="58" spans="1:5" x14ac:dyDescent="0.3">
      <c r="A58" s="7" t="s">
        <v>21</v>
      </c>
      <c r="B58" s="3">
        <v>0.37244681936855734</v>
      </c>
      <c r="C58" s="3">
        <v>0</v>
      </c>
      <c r="D58" s="3">
        <v>0</v>
      </c>
      <c r="E58" s="3">
        <v>0.37244681936855734</v>
      </c>
    </row>
    <row r="59" spans="1:5" x14ac:dyDescent="0.3">
      <c r="A59" s="6">
        <v>2</v>
      </c>
      <c r="B59" s="3">
        <v>2.4826449187878854</v>
      </c>
      <c r="C59" s="3">
        <v>0</v>
      </c>
      <c r="D59" s="3">
        <v>0</v>
      </c>
      <c r="E59" s="3">
        <v>2.4826449187878854</v>
      </c>
    </row>
    <row r="60" spans="1:5" x14ac:dyDescent="0.3">
      <c r="A60" s="7" t="s">
        <v>21</v>
      </c>
      <c r="B60" s="3">
        <v>2.4826449187878854</v>
      </c>
      <c r="C60" s="3">
        <v>0</v>
      </c>
      <c r="D60" s="3">
        <v>0</v>
      </c>
      <c r="E60" s="3">
        <v>2.4826449187878854</v>
      </c>
    </row>
    <row r="61" spans="1:5" x14ac:dyDescent="0.3">
      <c r="A61" s="6" t="s">
        <v>23</v>
      </c>
      <c r="B61" s="3">
        <v>2.8550917381564429</v>
      </c>
      <c r="C61" s="3">
        <v>0</v>
      </c>
      <c r="D61" s="3">
        <v>0</v>
      </c>
      <c r="E61" s="3">
        <v>2.8550917381564429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F19"/>
  <sheetViews>
    <sheetView workbookViewId="0">
      <selection activeCell="F14" sqref="F14"/>
    </sheetView>
  </sheetViews>
  <sheetFormatPr defaultColWidth="11.5546875" defaultRowHeight="14.4" x14ac:dyDescent="0.3"/>
  <cols>
    <col min="1" max="1" width="17.5546875" bestFit="1" customWidth="1"/>
    <col min="2" max="3" width="17.33203125" bestFit="1" customWidth="1"/>
    <col min="4" max="4" width="16.33203125" bestFit="1" customWidth="1"/>
  </cols>
  <sheetData>
    <row r="3" spans="1:6" x14ac:dyDescent="0.3">
      <c r="A3" s="5" t="s">
        <v>22</v>
      </c>
      <c r="B3" t="s">
        <v>135</v>
      </c>
      <c r="C3" t="s">
        <v>136</v>
      </c>
      <c r="D3" t="s">
        <v>137</v>
      </c>
    </row>
    <row r="4" spans="1:6" x14ac:dyDescent="0.3">
      <c r="A4" s="6">
        <v>1</v>
      </c>
      <c r="B4" s="3">
        <v>268.49286762617731</v>
      </c>
      <c r="C4" s="3">
        <v>78.454542653212513</v>
      </c>
      <c r="D4" s="3">
        <v>86.935268226331601</v>
      </c>
      <c r="F4" t="e">
        <f>GETPIVOTDATA("Suma de 20a252",$A$3,"AC",1)+GETPIVOTDATA("Suma de 30a402",$A$3,"AC",1)+GETPIVOTDATA("Suma de 5a152",$A$3,"AC",1)</f>
        <v>#REF!</v>
      </c>
    </row>
    <row r="5" spans="1:6" x14ac:dyDescent="0.3">
      <c r="A5" s="7" t="s">
        <v>14</v>
      </c>
      <c r="B5" s="3">
        <v>0</v>
      </c>
      <c r="C5" s="3">
        <v>0</v>
      </c>
      <c r="D5" s="3">
        <v>20.095360484602715</v>
      </c>
    </row>
    <row r="6" spans="1:6" x14ac:dyDescent="0.3">
      <c r="A6" s="7" t="s">
        <v>12</v>
      </c>
      <c r="B6" s="3">
        <v>268.49286762617731</v>
      </c>
      <c r="C6" s="3">
        <v>78.454542653212513</v>
      </c>
      <c r="D6" s="3">
        <v>66.839907741728879</v>
      </c>
    </row>
    <row r="7" spans="1:6" x14ac:dyDescent="0.3">
      <c r="A7" s="6">
        <v>2</v>
      </c>
      <c r="B7" s="3">
        <v>441.27597409811023</v>
      </c>
      <c r="C7" s="3">
        <v>0</v>
      </c>
      <c r="D7" s="3">
        <v>98.261231272898016</v>
      </c>
      <c r="F7" t="e">
        <f>GETPIVOTDATA("Suma de 20a252",$A$3,"AC",2,"Especie","Pinus engelmannii")+GETPIVOTDATA("Suma de 5a152",$A$3,"AC",2,"Especie","Pinus engelmannii")</f>
        <v>#REF!</v>
      </c>
    </row>
    <row r="8" spans="1:6" x14ac:dyDescent="0.3">
      <c r="A8" s="7" t="s">
        <v>14</v>
      </c>
      <c r="B8" s="3">
        <v>0</v>
      </c>
      <c r="C8" s="3">
        <v>0</v>
      </c>
      <c r="D8" s="3">
        <v>20.245066448915914</v>
      </c>
    </row>
    <row r="9" spans="1:6" x14ac:dyDescent="0.3">
      <c r="A9" s="7" t="s">
        <v>12</v>
      </c>
      <c r="B9" s="3">
        <v>441.27597409811023</v>
      </c>
      <c r="C9" s="3">
        <v>0</v>
      </c>
      <c r="D9" s="3">
        <v>78.016164823982095</v>
      </c>
      <c r="F9" t="e">
        <f>GETPIVOTDATA("Suma de 5a152",$A$3,"AC",3,"Especie","Pinus engelmannii")</f>
        <v>#REF!</v>
      </c>
    </row>
    <row r="10" spans="1:6" x14ac:dyDescent="0.3">
      <c r="A10" s="6">
        <v>3</v>
      </c>
      <c r="B10" s="3">
        <v>355.4540447414762</v>
      </c>
      <c r="C10" s="3">
        <v>0</v>
      </c>
      <c r="D10" s="3">
        <v>302.27505587583352</v>
      </c>
    </row>
    <row r="11" spans="1:6" x14ac:dyDescent="0.3">
      <c r="A11" s="7" t="s">
        <v>14</v>
      </c>
      <c r="B11" s="3">
        <v>0</v>
      </c>
      <c r="C11" s="3">
        <v>0</v>
      </c>
      <c r="D11" s="3">
        <v>9.6097554907205573</v>
      </c>
      <c r="F11" t="e">
        <f>GETPIVOTDATA("Suma de 5a152",$A$3,"AC",4,"Especie","Pinus engelmannii")</f>
        <v>#REF!</v>
      </c>
    </row>
    <row r="12" spans="1:6" x14ac:dyDescent="0.3">
      <c r="A12" s="7" t="s">
        <v>12</v>
      </c>
      <c r="B12" s="3">
        <v>355.4540447414762</v>
      </c>
      <c r="C12" s="3">
        <v>0</v>
      </c>
      <c r="D12" s="3">
        <v>292.66530038511297</v>
      </c>
    </row>
    <row r="13" spans="1:6" x14ac:dyDescent="0.3">
      <c r="A13" s="6">
        <v>4</v>
      </c>
      <c r="B13" s="3">
        <v>237.12268279938269</v>
      </c>
      <c r="C13" s="3">
        <v>0</v>
      </c>
      <c r="D13" s="3">
        <v>415.95564516967983</v>
      </c>
      <c r="F13" t="e">
        <f>GETPIVOTDATA("Suma de 5a152",$A$3,"AC",5,"Especie","Pinus engelmannii")</f>
        <v>#REF!</v>
      </c>
    </row>
    <row r="14" spans="1:6" x14ac:dyDescent="0.3">
      <c r="A14" s="7" t="s">
        <v>14</v>
      </c>
      <c r="B14" s="3">
        <v>0</v>
      </c>
      <c r="C14" s="3">
        <v>0</v>
      </c>
      <c r="D14" s="3">
        <v>14.471114702900532</v>
      </c>
      <c r="F14" t="e">
        <f>GETPIVOTDATA("Suma de 20a252",$A$3)+GETPIVOTDATA("Suma de 30a402",$A$3)+GETPIVOTDATA("Suma de 5a152",$A$3)</f>
        <v>#REF!</v>
      </c>
    </row>
    <row r="15" spans="1:6" x14ac:dyDescent="0.3">
      <c r="A15" s="7" t="s">
        <v>12</v>
      </c>
      <c r="B15" s="3">
        <v>237.12268279938269</v>
      </c>
      <c r="C15" s="3">
        <v>0</v>
      </c>
      <c r="D15" s="3">
        <v>401.48453046677929</v>
      </c>
    </row>
    <row r="16" spans="1:6" x14ac:dyDescent="0.3">
      <c r="A16" s="6">
        <v>5</v>
      </c>
      <c r="B16" s="3">
        <v>108.04696013349736</v>
      </c>
      <c r="C16" s="3">
        <v>0</v>
      </c>
      <c r="D16" s="3">
        <v>369.3864375338934</v>
      </c>
    </row>
    <row r="17" spans="1:4" x14ac:dyDescent="0.3">
      <c r="A17" s="7" t="s">
        <v>14</v>
      </c>
      <c r="B17" s="3">
        <v>0</v>
      </c>
      <c r="C17" s="3">
        <v>0</v>
      </c>
      <c r="D17" s="3">
        <v>7.1896196415819293</v>
      </c>
    </row>
    <row r="18" spans="1:4" x14ac:dyDescent="0.3">
      <c r="A18" s="7" t="s">
        <v>12</v>
      </c>
      <c r="B18" s="3">
        <v>108.04696013349736</v>
      </c>
      <c r="C18" s="3">
        <v>0</v>
      </c>
      <c r="D18" s="3">
        <v>362.19681789231146</v>
      </c>
    </row>
    <row r="19" spans="1:4" x14ac:dyDescent="0.3">
      <c r="A19" s="6" t="s">
        <v>23</v>
      </c>
      <c r="B19" s="3">
        <v>1410.3925293986438</v>
      </c>
      <c r="C19" s="3">
        <v>78.454542653212513</v>
      </c>
      <c r="D19" s="3">
        <v>1272.8136380786364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N255"/>
  <sheetViews>
    <sheetView workbookViewId="0">
      <selection activeCell="F1" sqref="F1"/>
    </sheetView>
  </sheetViews>
  <sheetFormatPr defaultColWidth="11.5546875" defaultRowHeight="14.4" x14ac:dyDescent="0.3"/>
  <cols>
    <col min="4" max="4" width="15.44140625" bestFit="1" customWidth="1"/>
    <col min="5" max="5" width="11.6640625" bestFit="1" customWidth="1"/>
    <col min="6" max="6" width="12.5546875" bestFit="1" customWidth="1"/>
    <col min="7" max="8" width="11.6640625" bestFit="1" customWidth="1"/>
    <col min="9" max="9" width="13.6640625" bestFit="1" customWidth="1"/>
    <col min="10" max="10" width="19.44140625" bestFit="1" customWidth="1"/>
    <col min="11" max="11" width="13.6640625" bestFit="1" customWidth="1"/>
    <col min="12" max="12" width="15.77734375" bestFit="1" customWidth="1"/>
  </cols>
  <sheetData>
    <row r="1" spans="2:14" x14ac:dyDescent="0.3">
      <c r="F1">
        <v>116.50338093332837</v>
      </c>
    </row>
    <row r="2" spans="2:14" x14ac:dyDescent="0.3">
      <c r="E2" s="85" t="s">
        <v>100</v>
      </c>
      <c r="F2" s="85"/>
      <c r="G2" s="85"/>
      <c r="I2" s="85" t="s">
        <v>98</v>
      </c>
      <c r="J2" s="85"/>
      <c r="K2" s="85" t="s">
        <v>99</v>
      </c>
      <c r="L2" s="85"/>
    </row>
    <row r="3" spans="2:14" x14ac:dyDescent="0.3">
      <c r="B3" t="s">
        <v>0</v>
      </c>
      <c r="C3" t="s">
        <v>48</v>
      </c>
      <c r="D3" t="s">
        <v>56</v>
      </c>
      <c r="E3" t="s">
        <v>63</v>
      </c>
      <c r="F3" t="s">
        <v>64</v>
      </c>
      <c r="G3" t="s">
        <v>62</v>
      </c>
      <c r="H3" t="s">
        <v>41</v>
      </c>
      <c r="I3" t="s">
        <v>90</v>
      </c>
      <c r="J3" t="s">
        <v>91</v>
      </c>
      <c r="K3" t="s">
        <v>90</v>
      </c>
      <c r="L3" t="s">
        <v>92</v>
      </c>
    </row>
    <row r="4" spans="2:14" x14ac:dyDescent="0.3">
      <c r="B4">
        <v>1</v>
      </c>
      <c r="C4" s="1">
        <v>45.633440999999998</v>
      </c>
      <c r="D4" t="s">
        <v>15</v>
      </c>
      <c r="E4" s="11">
        <v>0.91893624933287765</v>
      </c>
      <c r="F4" s="11">
        <v>41.934223116693161</v>
      </c>
      <c r="G4" s="11">
        <v>0.40251655874119219</v>
      </c>
      <c r="H4" s="11">
        <v>0.3</v>
      </c>
      <c r="I4" s="11">
        <v>0.64325537453301429</v>
      </c>
      <c r="J4" s="11">
        <v>0.28176159111883453</v>
      </c>
      <c r="K4" s="11">
        <v>0.27568087479986331</v>
      </c>
      <c r="L4" s="11">
        <v>12.580266935007948</v>
      </c>
    </row>
    <row r="5" spans="2:14" x14ac:dyDescent="0.3">
      <c r="B5">
        <v>1</v>
      </c>
      <c r="C5" s="1">
        <v>45.633400000000002</v>
      </c>
      <c r="D5" t="s">
        <v>16</v>
      </c>
      <c r="E5" s="11">
        <v>2.5530264293093388</v>
      </c>
      <c r="F5" s="11">
        <v>116.50338093332837</v>
      </c>
      <c r="G5" s="11">
        <v>0.42215151282612839</v>
      </c>
      <c r="H5" s="11">
        <v>0.3</v>
      </c>
      <c r="I5" s="11">
        <v>1.7871185005165371</v>
      </c>
      <c r="J5" s="11">
        <v>0.29550605897828985</v>
      </c>
      <c r="K5" s="11">
        <v>0.76590792879280156</v>
      </c>
      <c r="L5" s="11">
        <v>34.950982877773434</v>
      </c>
    </row>
    <row r="6" spans="2:14" x14ac:dyDescent="0.3">
      <c r="B6">
        <v>1</v>
      </c>
      <c r="C6" s="1">
        <v>45.633400000000002</v>
      </c>
      <c r="D6" t="s">
        <v>12</v>
      </c>
      <c r="E6" s="11">
        <v>3.9010126994047116</v>
      </c>
      <c r="F6" s="11">
        <v>178.01663285853564</v>
      </c>
      <c r="G6" s="11">
        <v>1.5217089415825558</v>
      </c>
      <c r="H6" s="11">
        <v>0.3</v>
      </c>
      <c r="I6" s="11">
        <v>2.730708889583298</v>
      </c>
      <c r="J6" s="11">
        <v>1.065196259107789</v>
      </c>
      <c r="K6" s="11">
        <v>1.1703038098214134</v>
      </c>
      <c r="L6" s="11">
        <v>53.404941875104484</v>
      </c>
    </row>
    <row r="7" spans="2:14" x14ac:dyDescent="0.3">
      <c r="B7">
        <v>0</v>
      </c>
      <c r="C7" s="56">
        <f>C6</f>
        <v>45.633400000000002</v>
      </c>
      <c r="D7" s="50"/>
      <c r="E7" s="57">
        <f>SUM(E4:E6)</f>
        <v>7.3729753780469283</v>
      </c>
      <c r="F7" s="57">
        <f t="shared" ref="F7:L7" si="0">SUM(F4:F6)</f>
        <v>336.45423690855716</v>
      </c>
      <c r="G7" s="57">
        <f t="shared" si="0"/>
        <v>2.3463770131498762</v>
      </c>
      <c r="H7" s="57">
        <f t="shared" si="0"/>
        <v>0.89999999999999991</v>
      </c>
      <c r="I7" s="57">
        <f t="shared" si="0"/>
        <v>5.1610827646328499</v>
      </c>
      <c r="J7" s="57">
        <f t="shared" si="0"/>
        <v>1.6424639092049134</v>
      </c>
      <c r="K7" s="57">
        <f t="shared" si="0"/>
        <v>2.2118926134140784</v>
      </c>
      <c r="L7" s="57">
        <f t="shared" si="0"/>
        <v>100.93619168788587</v>
      </c>
      <c r="M7" t="s">
        <v>94</v>
      </c>
      <c r="N7" s="11">
        <f>L7+L10+L13+L18+L21+L26+L29</f>
        <v>378.45763511363805</v>
      </c>
    </row>
    <row r="8" spans="2:14" x14ac:dyDescent="0.3">
      <c r="B8">
        <v>2</v>
      </c>
      <c r="C8" s="1">
        <v>29.06024</v>
      </c>
      <c r="D8" t="s">
        <v>15</v>
      </c>
      <c r="E8" s="11">
        <v>0.31527915707343895</v>
      </c>
      <c r="F8" s="11">
        <v>9.1620879715518342</v>
      </c>
      <c r="G8" s="11">
        <v>0.17016960206944717</v>
      </c>
      <c r="H8" s="11">
        <v>0.3</v>
      </c>
      <c r="I8" s="11">
        <v>0.22069540995140724</v>
      </c>
      <c r="J8" s="11">
        <v>0.11911872144861302</v>
      </c>
      <c r="K8" s="11">
        <v>9.4583747122031686E-2</v>
      </c>
      <c r="L8" s="11">
        <v>2.74862639146555</v>
      </c>
    </row>
    <row r="9" spans="2:14" x14ac:dyDescent="0.3">
      <c r="B9">
        <v>2</v>
      </c>
      <c r="C9" s="1">
        <v>29.06024</v>
      </c>
      <c r="D9" t="s">
        <v>12</v>
      </c>
      <c r="E9" s="11">
        <v>4.3416817387566242</v>
      </c>
      <c r="F9" s="11">
        <v>126.1703133318848</v>
      </c>
      <c r="G9" s="11">
        <v>1.9307704850187268</v>
      </c>
      <c r="H9" s="11">
        <v>0.3</v>
      </c>
      <c r="I9" s="11">
        <v>3.039177217129637</v>
      </c>
      <c r="J9" s="11">
        <v>1.3515393395131088</v>
      </c>
      <c r="K9" s="11">
        <v>1.3025045216269873</v>
      </c>
      <c r="L9" s="11">
        <v>37.851093999565443</v>
      </c>
    </row>
    <row r="10" spans="2:14" x14ac:dyDescent="0.3">
      <c r="B10">
        <v>0</v>
      </c>
      <c r="C10" s="56">
        <f>C9</f>
        <v>29.06024</v>
      </c>
      <c r="D10" s="50"/>
      <c r="E10" s="57">
        <f>SUM(E8:E9)</f>
        <v>4.6569608958300632</v>
      </c>
      <c r="F10" s="57">
        <f t="shared" ref="F10:L10" si="1">SUM(F8:F9)</f>
        <v>135.33240130343663</v>
      </c>
      <c r="G10" s="57">
        <f t="shared" si="1"/>
        <v>2.100940087088174</v>
      </c>
      <c r="H10" s="57">
        <f t="shared" si="1"/>
        <v>0.6</v>
      </c>
      <c r="I10" s="57">
        <f t="shared" si="1"/>
        <v>3.2598726270810441</v>
      </c>
      <c r="J10" s="57">
        <f t="shared" si="1"/>
        <v>1.4706580609617217</v>
      </c>
      <c r="K10" s="57">
        <f t="shared" si="1"/>
        <v>1.3970882687490189</v>
      </c>
      <c r="L10" s="57">
        <f t="shared" si="1"/>
        <v>40.599720391030992</v>
      </c>
      <c r="M10" t="s">
        <v>95</v>
      </c>
    </row>
    <row r="11" spans="2:14" x14ac:dyDescent="0.3">
      <c r="B11">
        <v>4</v>
      </c>
      <c r="C11" s="1">
        <v>17.230187000000001</v>
      </c>
      <c r="D11" t="s">
        <v>15</v>
      </c>
      <c r="E11" s="11">
        <v>9.7008971407212E-2</v>
      </c>
      <c r="F11" s="11">
        <v>1.671482718023916</v>
      </c>
      <c r="G11" s="11">
        <v>5.2359877559829869E-2</v>
      </c>
      <c r="H11" s="11">
        <v>0.3</v>
      </c>
      <c r="I11" s="11">
        <v>6.790627998504839E-2</v>
      </c>
      <c r="J11" s="11">
        <v>3.6651914291880909E-2</v>
      </c>
      <c r="K11" s="11">
        <v>2.9102691422163599E-2</v>
      </c>
      <c r="L11" s="11">
        <v>0.50144481540717478</v>
      </c>
    </row>
    <row r="12" spans="2:14" x14ac:dyDescent="0.3">
      <c r="B12">
        <v>4</v>
      </c>
      <c r="C12" s="1">
        <v>17.230187000000001</v>
      </c>
      <c r="D12" t="s">
        <v>12</v>
      </c>
      <c r="E12" s="11">
        <v>4.2509287362997625</v>
      </c>
      <c r="F12" s="11">
        <v>73.244297050118604</v>
      </c>
      <c r="G12" s="11">
        <v>1.6231562043547254</v>
      </c>
      <c r="H12" s="11">
        <v>0.3</v>
      </c>
      <c r="I12" s="11">
        <v>2.9756501154098336</v>
      </c>
      <c r="J12" s="11">
        <v>1.1362093430483078</v>
      </c>
      <c r="K12" s="11">
        <v>1.2752786208899287</v>
      </c>
      <c r="L12" s="11">
        <v>21.97328911503558</v>
      </c>
    </row>
    <row r="13" spans="2:14" x14ac:dyDescent="0.3">
      <c r="B13">
        <v>0</v>
      </c>
      <c r="C13" s="1">
        <f>C12</f>
        <v>17.230187000000001</v>
      </c>
      <c r="E13" s="57">
        <f>SUM(E11:E12)</f>
        <v>4.3479377077069747</v>
      </c>
      <c r="F13" s="57">
        <f t="shared" ref="F13:L13" si="2">SUM(F11:F12)</f>
        <v>74.915779768142514</v>
      </c>
      <c r="G13" s="57">
        <f t="shared" si="2"/>
        <v>1.6755160819145554</v>
      </c>
      <c r="H13" s="57">
        <f t="shared" si="2"/>
        <v>0.6</v>
      </c>
      <c r="I13" s="57">
        <f t="shared" si="2"/>
        <v>3.0435563953948819</v>
      </c>
      <c r="J13" s="57">
        <f t="shared" si="2"/>
        <v>1.1728612573401886</v>
      </c>
      <c r="K13" s="57">
        <f t="shared" si="2"/>
        <v>1.3043813123120924</v>
      </c>
      <c r="L13" s="57">
        <f t="shared" si="2"/>
        <v>22.474733930442756</v>
      </c>
      <c r="M13" t="s">
        <v>96</v>
      </c>
    </row>
    <row r="14" spans="2:14" x14ac:dyDescent="0.3">
      <c r="B14">
        <v>5</v>
      </c>
      <c r="C14" s="1">
        <v>27.95965</v>
      </c>
      <c r="D14" t="s">
        <v>15</v>
      </c>
      <c r="E14" s="11">
        <v>0.56404524602282458</v>
      </c>
      <c r="F14" s="11">
        <v>15.770507662962068</v>
      </c>
      <c r="G14" s="11">
        <v>0.32397674240144736</v>
      </c>
      <c r="H14" s="11">
        <v>0.3</v>
      </c>
      <c r="I14" s="11">
        <v>0.3948316722159772</v>
      </c>
      <c r="J14" s="11">
        <v>0.22678371968101313</v>
      </c>
      <c r="K14" s="11">
        <v>0.16921357380684737</v>
      </c>
      <c r="L14" s="11">
        <v>4.7311522988886203</v>
      </c>
    </row>
    <row r="15" spans="2:14" x14ac:dyDescent="0.3">
      <c r="B15">
        <v>5</v>
      </c>
      <c r="C15" s="1">
        <v>27.95965</v>
      </c>
      <c r="D15" t="s">
        <v>16</v>
      </c>
      <c r="E15" s="11">
        <v>5.7306177061327839</v>
      </c>
      <c r="F15" s="11">
        <v>160.22606534727549</v>
      </c>
      <c r="G15" s="11">
        <v>0.77067194783374615</v>
      </c>
      <c r="H15" s="11">
        <v>0.3</v>
      </c>
      <c r="I15" s="11">
        <v>4.0114323942929486</v>
      </c>
      <c r="J15" s="11">
        <v>0.53947036348362232</v>
      </c>
      <c r="K15" s="11">
        <v>1.719185311839835</v>
      </c>
      <c r="L15" s="11">
        <v>48.067819604182645</v>
      </c>
    </row>
    <row r="16" spans="2:14" x14ac:dyDescent="0.3">
      <c r="B16">
        <v>5</v>
      </c>
      <c r="C16" s="1">
        <v>27.95965</v>
      </c>
      <c r="D16" t="s">
        <v>14</v>
      </c>
      <c r="E16" s="11">
        <v>0.69187087017283122</v>
      </c>
      <c r="F16" s="11">
        <v>19.344467375227801</v>
      </c>
      <c r="G16" s="11">
        <v>0.30925052683774534</v>
      </c>
      <c r="H16" s="11">
        <v>0.3</v>
      </c>
      <c r="I16" s="11">
        <v>0.48430960912098181</v>
      </c>
      <c r="J16" s="11">
        <v>0.21647536878642173</v>
      </c>
      <c r="K16" s="11">
        <v>0.20756126105184936</v>
      </c>
      <c r="L16" s="11">
        <v>5.8033402125683402</v>
      </c>
    </row>
    <row r="17" spans="2:13" x14ac:dyDescent="0.3">
      <c r="B17">
        <v>5</v>
      </c>
      <c r="C17" s="1">
        <v>27.95965</v>
      </c>
      <c r="D17" t="s">
        <v>12</v>
      </c>
      <c r="E17" s="11">
        <v>2.3673095937339532</v>
      </c>
      <c r="F17" s="11">
        <v>66.189147682443519</v>
      </c>
      <c r="G17" s="11">
        <v>0.97193022720434208</v>
      </c>
      <c r="H17" s="11">
        <v>0.3</v>
      </c>
      <c r="I17" s="11">
        <v>1.6571167156137672</v>
      </c>
      <c r="J17" s="11">
        <v>0.68035115904303944</v>
      </c>
      <c r="K17" s="11">
        <v>0.71019287812018594</v>
      </c>
      <c r="L17" s="11">
        <v>19.856744304733056</v>
      </c>
    </row>
    <row r="18" spans="2:13" x14ac:dyDescent="0.3">
      <c r="B18">
        <v>0</v>
      </c>
      <c r="C18" s="56">
        <f>C17</f>
        <v>27.95965</v>
      </c>
      <c r="D18" s="50"/>
      <c r="E18" s="57">
        <f>SUM(E14:E17)</f>
        <v>9.3538434160623929</v>
      </c>
      <c r="F18" s="57">
        <f t="shared" ref="F18:L18" si="3">SUM(F14:F17)</f>
        <v>261.53018806790885</v>
      </c>
      <c r="G18" s="57">
        <f t="shared" si="3"/>
        <v>2.3758294442772807</v>
      </c>
      <c r="H18" s="57">
        <f t="shared" si="3"/>
        <v>1.2</v>
      </c>
      <c r="I18" s="57">
        <f t="shared" si="3"/>
        <v>6.547690391243675</v>
      </c>
      <c r="J18" s="57">
        <f t="shared" si="3"/>
        <v>1.6630806109940965</v>
      </c>
      <c r="K18" s="57">
        <f t="shared" si="3"/>
        <v>2.8061530248187179</v>
      </c>
      <c r="L18" s="57">
        <f t="shared" si="3"/>
        <v>78.459056420372661</v>
      </c>
      <c r="M18" t="s">
        <v>97</v>
      </c>
    </row>
    <row r="19" spans="2:13" x14ac:dyDescent="0.3">
      <c r="B19">
        <v>6</v>
      </c>
      <c r="C19" s="1">
        <v>13.83578</v>
      </c>
      <c r="D19" t="s">
        <v>15</v>
      </c>
      <c r="E19" s="11">
        <v>0.43654037133245399</v>
      </c>
      <c r="F19" s="11">
        <v>6.0398765388741404</v>
      </c>
      <c r="G19" s="11">
        <v>0.23561944901923443</v>
      </c>
      <c r="H19" s="11">
        <v>0.3</v>
      </c>
      <c r="I19" s="11">
        <v>0.30557825993271776</v>
      </c>
      <c r="J19" s="11">
        <v>0.16493361431346409</v>
      </c>
      <c r="K19" s="11">
        <v>0.13096211139973618</v>
      </c>
      <c r="L19" s="11">
        <v>1.8119629616622419</v>
      </c>
    </row>
    <row r="20" spans="2:13" x14ac:dyDescent="0.3">
      <c r="B20">
        <v>6</v>
      </c>
      <c r="C20" s="1">
        <v>13.83578</v>
      </c>
      <c r="D20" t="s">
        <v>14</v>
      </c>
      <c r="E20" s="11">
        <v>0.98221583549802149</v>
      </c>
      <c r="F20" s="11">
        <v>13.589722212466816</v>
      </c>
      <c r="G20" s="11">
        <v>0.53014376029327781</v>
      </c>
      <c r="H20" s="11">
        <v>0.3</v>
      </c>
      <c r="I20" s="11">
        <v>0.68755108484861505</v>
      </c>
      <c r="J20" s="11">
        <v>0.37110063220529443</v>
      </c>
      <c r="K20" s="11">
        <v>0.29466475064940645</v>
      </c>
      <c r="L20" s="11">
        <v>4.0769166637400449</v>
      </c>
    </row>
    <row r="21" spans="2:13" x14ac:dyDescent="0.3">
      <c r="B21">
        <v>0</v>
      </c>
      <c r="C21" s="56">
        <f>C20</f>
        <v>13.83578</v>
      </c>
      <c r="D21" s="50"/>
      <c r="E21" s="57">
        <f>SUM(E19:E20)</f>
        <v>1.4187562068304755</v>
      </c>
      <c r="F21" s="57">
        <f t="shared" ref="F21:L21" si="4">SUM(F19:F20)</f>
        <v>19.629598751340957</v>
      </c>
      <c r="G21" s="57">
        <f t="shared" si="4"/>
        <v>0.76576320931251218</v>
      </c>
      <c r="H21" s="57">
        <f t="shared" si="4"/>
        <v>0.6</v>
      </c>
      <c r="I21" s="57">
        <f t="shared" si="4"/>
        <v>0.99312934478133275</v>
      </c>
      <c r="J21" s="57">
        <f t="shared" si="4"/>
        <v>0.53603424651875853</v>
      </c>
      <c r="K21" s="57">
        <f t="shared" si="4"/>
        <v>0.42562686204914263</v>
      </c>
      <c r="L21" s="57">
        <f t="shared" si="4"/>
        <v>5.8888796254022866</v>
      </c>
    </row>
    <row r="22" spans="2:13" x14ac:dyDescent="0.3">
      <c r="B22">
        <v>7</v>
      </c>
      <c r="C22" s="1">
        <v>64.494118</v>
      </c>
      <c r="D22" t="s">
        <v>15</v>
      </c>
      <c r="E22" s="11">
        <v>0.77640889073205133</v>
      </c>
      <c r="F22" s="11">
        <v>50.073806615122024</v>
      </c>
      <c r="G22" s="11">
        <v>0.45553093477051992</v>
      </c>
      <c r="H22" s="11">
        <v>0.3</v>
      </c>
      <c r="I22" s="11">
        <v>0.54348622351243592</v>
      </c>
      <c r="J22" s="11">
        <v>0.31887165433936393</v>
      </c>
      <c r="K22" s="11">
        <v>0.23292266721961538</v>
      </c>
      <c r="L22" s="11">
        <v>15.022141984536606</v>
      </c>
    </row>
    <row r="23" spans="2:13" x14ac:dyDescent="0.3">
      <c r="B23">
        <v>7</v>
      </c>
      <c r="C23" s="1">
        <v>64.494118</v>
      </c>
      <c r="D23" t="s">
        <v>21</v>
      </c>
      <c r="E23" s="11">
        <v>7.2756728555409024E-3</v>
      </c>
      <c r="F23" s="11">
        <v>0.46923810367465191</v>
      </c>
      <c r="G23" s="11">
        <v>3.9269908169872417E-3</v>
      </c>
      <c r="H23" s="11">
        <v>0.3</v>
      </c>
      <c r="I23" s="11">
        <v>5.0929709988786313E-3</v>
      </c>
      <c r="J23" s="11">
        <v>2.7488935718910689E-3</v>
      </c>
      <c r="K23" s="11">
        <v>2.1827018566622706E-3</v>
      </c>
      <c r="L23" s="11">
        <v>0.14077143110239557</v>
      </c>
    </row>
    <row r="24" spans="2:13" x14ac:dyDescent="0.3">
      <c r="B24">
        <v>7</v>
      </c>
      <c r="C24" s="1">
        <v>64.494118</v>
      </c>
      <c r="D24" t="s">
        <v>16</v>
      </c>
      <c r="E24" s="11">
        <v>3.9731030001507368</v>
      </c>
      <c r="F24" s="11">
        <v>256.24177371787562</v>
      </c>
      <c r="G24" s="11">
        <v>0.60475658581603553</v>
      </c>
      <c r="H24" s="11">
        <v>0.3</v>
      </c>
      <c r="I24" s="11">
        <v>2.7811721001055156</v>
      </c>
      <c r="J24" s="11">
        <v>0.42332961007122483</v>
      </c>
      <c r="K24" s="11">
        <v>1.191930900045221</v>
      </c>
      <c r="L24" s="11">
        <v>76.872532115362688</v>
      </c>
    </row>
    <row r="25" spans="2:13" x14ac:dyDescent="0.3">
      <c r="B25">
        <v>7</v>
      </c>
      <c r="C25" s="1">
        <v>64.494118</v>
      </c>
      <c r="D25" t="s">
        <v>12</v>
      </c>
      <c r="E25" s="11">
        <v>1.7203173034687786</v>
      </c>
      <c r="F25" s="11">
        <v>110.95034716735722</v>
      </c>
      <c r="G25" s="11">
        <v>0.62046454908398407</v>
      </c>
      <c r="H25" s="11">
        <v>0.3</v>
      </c>
      <c r="I25" s="11">
        <v>1.2042221124281449</v>
      </c>
      <c r="J25" s="11">
        <v>0.43432518435878881</v>
      </c>
      <c r="K25" s="11">
        <v>0.51609519104063362</v>
      </c>
      <c r="L25" s="11">
        <v>33.285104150207168</v>
      </c>
    </row>
    <row r="26" spans="2:13" x14ac:dyDescent="0.3">
      <c r="B26">
        <v>0</v>
      </c>
      <c r="C26" s="1">
        <f>C25</f>
        <v>64.494118</v>
      </c>
      <c r="E26" s="57">
        <f>SUM(E22:E25)</f>
        <v>6.4771048672071077</v>
      </c>
      <c r="F26" s="57">
        <f t="shared" ref="F26:L26" si="5">SUM(F22:F25)</f>
        <v>417.73516560402953</v>
      </c>
      <c r="G26" s="57">
        <f t="shared" si="5"/>
        <v>1.6846790604875266</v>
      </c>
      <c r="H26" s="57">
        <f t="shared" si="5"/>
        <v>1.2</v>
      </c>
      <c r="I26" s="57">
        <f t="shared" si="5"/>
        <v>4.5339734070449751</v>
      </c>
      <c r="J26" s="57">
        <f t="shared" si="5"/>
        <v>1.1792753423412685</v>
      </c>
      <c r="K26" s="57">
        <f t="shared" si="5"/>
        <v>1.9431314601621321</v>
      </c>
      <c r="L26" s="57">
        <f t="shared" si="5"/>
        <v>125.32054968120886</v>
      </c>
    </row>
    <row r="27" spans="2:13" x14ac:dyDescent="0.3">
      <c r="B27">
        <v>8</v>
      </c>
      <c r="C27" s="1">
        <v>12.48461</v>
      </c>
      <c r="D27" t="s">
        <v>15</v>
      </c>
      <c r="E27" s="11">
        <v>0.33965179973751181</v>
      </c>
      <c r="F27" s="11">
        <v>4.2404202555209372</v>
      </c>
      <c r="G27" s="11">
        <v>0.19634954084936213</v>
      </c>
      <c r="H27" s="11">
        <v>0.3</v>
      </c>
      <c r="I27" s="11">
        <v>0.23775625981625825</v>
      </c>
      <c r="J27" s="11">
        <v>0.13744467859455348</v>
      </c>
      <c r="K27" s="11">
        <v>0.10189553992125354</v>
      </c>
      <c r="L27" s="11">
        <v>1.2721260766562812</v>
      </c>
    </row>
    <row r="28" spans="2:13" x14ac:dyDescent="0.3">
      <c r="B28">
        <v>8</v>
      </c>
      <c r="C28" s="1">
        <v>12.48461</v>
      </c>
      <c r="D28" t="s">
        <v>12</v>
      </c>
      <c r="E28" s="11">
        <v>0.93618657975387476</v>
      </c>
      <c r="F28" s="11">
        <v>11.687924335461023</v>
      </c>
      <c r="G28" s="11">
        <v>0.33379421944391546</v>
      </c>
      <c r="H28" s="11">
        <v>0.3</v>
      </c>
      <c r="I28" s="11">
        <v>0.6553306058277123</v>
      </c>
      <c r="J28" s="11">
        <v>0.23365595361074082</v>
      </c>
      <c r="K28" s="11">
        <v>0.28085597392616241</v>
      </c>
      <c r="L28" s="11">
        <v>3.5063773006383063</v>
      </c>
    </row>
    <row r="29" spans="2:13" x14ac:dyDescent="0.3">
      <c r="B29">
        <v>0</v>
      </c>
      <c r="C29" s="1">
        <f>C28</f>
        <v>12.48461</v>
      </c>
      <c r="E29" s="57">
        <f>SUM(E27:E28)</f>
        <v>1.2758383794913866</v>
      </c>
      <c r="F29" s="57">
        <f t="shared" ref="F29:L29" si="6">SUM(F27:F28)</f>
        <v>15.928344590981961</v>
      </c>
      <c r="G29" s="57">
        <f t="shared" si="6"/>
        <v>0.53014376029327759</v>
      </c>
      <c r="H29" s="57">
        <f t="shared" si="6"/>
        <v>0.6</v>
      </c>
      <c r="I29" s="57">
        <f t="shared" si="6"/>
        <v>0.89308686564397055</v>
      </c>
      <c r="J29" s="57">
        <f t="shared" si="6"/>
        <v>0.37110063220529432</v>
      </c>
      <c r="K29" s="57">
        <f t="shared" si="6"/>
        <v>0.38275151384741596</v>
      </c>
      <c r="L29" s="57">
        <f t="shared" si="6"/>
        <v>4.7785033772945873</v>
      </c>
    </row>
    <row r="30" spans="2:13" x14ac:dyDescent="0.3">
      <c r="B30">
        <v>9</v>
      </c>
      <c r="C30" s="1">
        <v>36.496307000000002</v>
      </c>
      <c r="D30" t="s">
        <v>15</v>
      </c>
      <c r="E30" s="11">
        <v>0.33055720866808569</v>
      </c>
      <c r="F30" s="11">
        <v>12.064117368613516</v>
      </c>
      <c r="G30" s="11">
        <v>0.19144080232812807</v>
      </c>
      <c r="H30" s="11">
        <v>0.3</v>
      </c>
      <c r="I30" s="11">
        <v>0.23139004606765998</v>
      </c>
      <c r="J30" s="11">
        <v>0.13400856162968963</v>
      </c>
      <c r="K30" s="11">
        <v>9.9167162600425698E-2</v>
      </c>
      <c r="L30" s="11">
        <v>3.6192352105840548</v>
      </c>
    </row>
    <row r="31" spans="2:13" x14ac:dyDescent="0.3">
      <c r="B31">
        <v>9</v>
      </c>
      <c r="C31" s="1">
        <v>36.496307000000002</v>
      </c>
      <c r="D31" t="s">
        <v>16</v>
      </c>
      <c r="E31" s="11">
        <v>2.7137370865545898</v>
      </c>
      <c r="F31" s="11">
        <v>99.041381828181883</v>
      </c>
      <c r="G31" s="11">
        <v>0.42706025134736258</v>
      </c>
      <c r="H31" s="11">
        <v>0.3</v>
      </c>
      <c r="I31" s="11">
        <v>1.8996159605882128</v>
      </c>
      <c r="J31" s="11">
        <v>0.29894217594315381</v>
      </c>
      <c r="K31" s="11">
        <v>0.81412112596637687</v>
      </c>
      <c r="L31" s="11">
        <v>29.712414548454564</v>
      </c>
    </row>
    <row r="32" spans="2:13" x14ac:dyDescent="0.3">
      <c r="B32">
        <v>9</v>
      </c>
      <c r="C32" s="1">
        <v>36.496307000000002</v>
      </c>
      <c r="D32" t="s">
        <v>12</v>
      </c>
      <c r="E32" s="11">
        <v>2.3254833444383425</v>
      </c>
      <c r="F32" s="11">
        <v>84.871554062008499</v>
      </c>
      <c r="G32" s="11">
        <v>0.88848167234336317</v>
      </c>
      <c r="H32" s="11">
        <v>0.3</v>
      </c>
      <c r="I32" s="11">
        <v>1.6278383411068396</v>
      </c>
      <c r="J32" s="11">
        <v>0.62193717064035414</v>
      </c>
      <c r="K32" s="11">
        <v>0.6976450033315027</v>
      </c>
      <c r="L32" s="11">
        <v>25.461466218602546</v>
      </c>
    </row>
    <row r="33" spans="2:12" x14ac:dyDescent="0.3">
      <c r="B33">
        <v>0</v>
      </c>
      <c r="C33" s="1">
        <f>C32</f>
        <v>36.496307000000002</v>
      </c>
      <c r="E33" s="57">
        <f>SUM(E30:E32)</f>
        <v>5.3697776396610184</v>
      </c>
      <c r="F33" s="57">
        <f t="shared" ref="F33:L33" si="7">SUM(F30:F32)</f>
        <v>195.97705325880389</v>
      </c>
      <c r="G33" s="57">
        <f t="shared" si="7"/>
        <v>1.5069827260188537</v>
      </c>
      <c r="H33" s="57">
        <f t="shared" si="7"/>
        <v>0.89999999999999991</v>
      </c>
      <c r="I33" s="57">
        <f t="shared" si="7"/>
        <v>3.7588443477627127</v>
      </c>
      <c r="J33" s="57">
        <f t="shared" si="7"/>
        <v>1.0548879082131974</v>
      </c>
      <c r="K33" s="57">
        <f t="shared" si="7"/>
        <v>1.6109332918983053</v>
      </c>
      <c r="L33" s="57">
        <f t="shared" si="7"/>
        <v>58.793115977641165</v>
      </c>
    </row>
    <row r="34" spans="2:12" x14ac:dyDescent="0.3">
      <c r="B34">
        <v>11</v>
      </c>
      <c r="C34" s="1">
        <v>30.324998999999998</v>
      </c>
      <c r="D34" t="s">
        <v>15</v>
      </c>
      <c r="E34" s="11">
        <v>0.21290755387966406</v>
      </c>
      <c r="F34" s="11">
        <v>6.4564213584932588</v>
      </c>
      <c r="G34" s="11">
        <v>0.11780972450961723</v>
      </c>
      <c r="H34" s="11">
        <v>0.3</v>
      </c>
      <c r="I34" s="11">
        <v>0.14903528771576482</v>
      </c>
      <c r="J34" s="11">
        <v>8.2466807156732061E-2</v>
      </c>
      <c r="K34" s="11">
        <v>6.3872266163899211E-2</v>
      </c>
      <c r="L34" s="11">
        <v>1.9369264075479773</v>
      </c>
    </row>
    <row r="35" spans="2:12" x14ac:dyDescent="0.3">
      <c r="B35">
        <v>11</v>
      </c>
      <c r="C35" s="1">
        <v>30.324998999999998</v>
      </c>
      <c r="D35" t="s">
        <v>16</v>
      </c>
      <c r="E35" s="11">
        <v>3.3734468183399087</v>
      </c>
      <c r="F35" s="11">
        <v>102.29977139271091</v>
      </c>
      <c r="G35" s="11">
        <v>0.4843288674284264</v>
      </c>
      <c r="H35" s="11">
        <v>0.3</v>
      </c>
      <c r="I35" s="11">
        <v>2.3614127728379359</v>
      </c>
      <c r="J35" s="11">
        <v>0.33903020719989846</v>
      </c>
      <c r="K35" s="11">
        <v>1.0120340455019725</v>
      </c>
      <c r="L35" s="11">
        <v>30.68993141781327</v>
      </c>
    </row>
    <row r="36" spans="2:12" x14ac:dyDescent="0.3">
      <c r="B36">
        <v>11</v>
      </c>
      <c r="C36" s="1">
        <v>30.324998999999998</v>
      </c>
      <c r="D36" t="s">
        <v>14</v>
      </c>
      <c r="E36" s="11">
        <v>0.72413093114711546</v>
      </c>
      <c r="F36" s="11">
        <v>21.959269762905343</v>
      </c>
      <c r="G36" s="11">
        <v>0.34033920413889429</v>
      </c>
      <c r="H36" s="11">
        <v>0.3</v>
      </c>
      <c r="I36" s="11">
        <v>0.50689165180298079</v>
      </c>
      <c r="J36" s="11">
        <v>0.23823744289722598</v>
      </c>
      <c r="K36" s="11">
        <v>0.21723927934413464</v>
      </c>
      <c r="L36" s="11">
        <v>6.5877809288716032</v>
      </c>
    </row>
    <row r="37" spans="2:12" x14ac:dyDescent="0.3">
      <c r="B37">
        <v>11</v>
      </c>
      <c r="C37" s="1">
        <v>30.324998999999998</v>
      </c>
      <c r="D37" t="s">
        <v>12</v>
      </c>
      <c r="E37" s="11">
        <v>1.0556189502124895</v>
      </c>
      <c r="F37" s="11">
        <v>32.01164360957479</v>
      </c>
      <c r="G37" s="11">
        <v>0.55632369907319246</v>
      </c>
      <c r="H37" s="11">
        <v>0.3</v>
      </c>
      <c r="I37" s="11">
        <v>0.73893326514874258</v>
      </c>
      <c r="J37" s="11">
        <v>0.3894265893512347</v>
      </c>
      <c r="K37" s="11">
        <v>0.31668568506374684</v>
      </c>
      <c r="L37" s="11">
        <v>9.6034930828724363</v>
      </c>
    </row>
    <row r="38" spans="2:12" x14ac:dyDescent="0.3">
      <c r="B38">
        <v>0</v>
      </c>
      <c r="C38" s="1">
        <f>C37</f>
        <v>30.324998999999998</v>
      </c>
      <c r="E38" s="57">
        <f>SUM(E34:E37)</f>
        <v>5.3661042535791772</v>
      </c>
      <c r="F38" s="57">
        <f t="shared" ref="F38:L38" si="8">SUM(F34:F37)</f>
        <v>162.72710612368428</v>
      </c>
      <c r="G38" s="57">
        <f t="shared" si="8"/>
        <v>1.4988014951501305</v>
      </c>
      <c r="H38" s="57">
        <f t="shared" si="8"/>
        <v>1.2</v>
      </c>
      <c r="I38" s="57">
        <f t="shared" si="8"/>
        <v>3.7562729775054242</v>
      </c>
      <c r="J38" s="57">
        <f t="shared" si="8"/>
        <v>1.0491610466050911</v>
      </c>
      <c r="K38" s="57">
        <f t="shared" si="8"/>
        <v>1.6098312760737534</v>
      </c>
      <c r="L38" s="57">
        <f t="shared" si="8"/>
        <v>48.818131837105284</v>
      </c>
    </row>
    <row r="39" spans="2:12" x14ac:dyDescent="0.3">
      <c r="B39">
        <v>13</v>
      </c>
      <c r="C39" s="1">
        <v>30.395551999999999</v>
      </c>
      <c r="D39" t="s">
        <v>15</v>
      </c>
      <c r="E39" s="11">
        <v>0.73238917643876189</v>
      </c>
      <c r="F39" s="11">
        <v>22.261373296681562</v>
      </c>
      <c r="G39" s="11">
        <v>0.39269908169872403</v>
      </c>
      <c r="H39" s="11">
        <v>0.3</v>
      </c>
      <c r="I39" s="11">
        <v>0.51267242350713327</v>
      </c>
      <c r="J39" s="11">
        <v>0.27488935718910679</v>
      </c>
      <c r="K39" s="11">
        <v>0.21971675293162857</v>
      </c>
      <c r="L39" s="11">
        <v>6.6784119890044682</v>
      </c>
    </row>
    <row r="40" spans="2:12" x14ac:dyDescent="0.3">
      <c r="B40">
        <v>13</v>
      </c>
      <c r="C40" s="1">
        <v>30.395551999999999</v>
      </c>
      <c r="D40" t="s">
        <v>12</v>
      </c>
      <c r="E40" s="11">
        <v>1.5461172283518771</v>
      </c>
      <c r="F40" s="11">
        <v>46.995086612465357</v>
      </c>
      <c r="G40" s="11">
        <v>0.6135923151542565</v>
      </c>
      <c r="H40" s="11">
        <v>0.3</v>
      </c>
      <c r="I40" s="11">
        <v>1.0822820598463139</v>
      </c>
      <c r="J40" s="11">
        <v>0.42951462060797951</v>
      </c>
      <c r="K40" s="11">
        <v>0.46383516850556311</v>
      </c>
      <c r="L40" s="11">
        <v>14.098525983739606</v>
      </c>
    </row>
    <row r="41" spans="2:12" x14ac:dyDescent="0.3">
      <c r="B41">
        <v>0</v>
      </c>
      <c r="C41" s="1"/>
      <c r="E41" s="11"/>
      <c r="F41" s="11"/>
      <c r="G41" s="11"/>
      <c r="H41" s="11"/>
      <c r="I41" s="11"/>
      <c r="J41" s="11"/>
      <c r="K41" s="11"/>
      <c r="L41" s="11"/>
    </row>
    <row r="42" spans="2:12" x14ac:dyDescent="0.3">
      <c r="B42">
        <v>14</v>
      </c>
      <c r="C42" s="1">
        <v>17.757763000000001</v>
      </c>
      <c r="D42" t="s">
        <v>15</v>
      </c>
      <c r="E42" s="11">
        <v>0.14551345711081801</v>
      </c>
      <c r="F42" s="11">
        <v>2.5839934846845711</v>
      </c>
      <c r="G42" s="11">
        <v>7.8539816339744814E-2</v>
      </c>
      <c r="H42" s="11">
        <v>0.3</v>
      </c>
      <c r="I42" s="11">
        <v>0.1018594199775726</v>
      </c>
      <c r="J42" s="11">
        <v>5.4977871437821367E-2</v>
      </c>
      <c r="K42" s="11">
        <v>4.3654037133245401E-2</v>
      </c>
      <c r="L42" s="11">
        <v>0.77519804540537129</v>
      </c>
    </row>
    <row r="43" spans="2:12" x14ac:dyDescent="0.3">
      <c r="B43">
        <v>14</v>
      </c>
      <c r="C43" s="1">
        <v>17.757763000000001</v>
      </c>
      <c r="D43" t="s">
        <v>12</v>
      </c>
      <c r="E43" s="11">
        <v>7.495507012231089</v>
      </c>
      <c r="F43" s="11">
        <v>133.10343708803779</v>
      </c>
      <c r="G43" s="11">
        <v>2.68998870963626</v>
      </c>
      <c r="H43" s="11">
        <v>0.3</v>
      </c>
      <c r="I43" s="11">
        <v>5.2468549085617617</v>
      </c>
      <c r="J43" s="11">
        <v>1.8829920967453819</v>
      </c>
      <c r="K43" s="11">
        <v>2.2486521036693268</v>
      </c>
      <c r="L43" s="11">
        <v>39.931031126411334</v>
      </c>
    </row>
    <row r="44" spans="2:12" x14ac:dyDescent="0.3">
      <c r="B44">
        <v>0</v>
      </c>
      <c r="C44" s="1"/>
      <c r="E44" s="11"/>
      <c r="F44" s="11"/>
      <c r="G44" s="11"/>
      <c r="H44" s="11"/>
      <c r="I44" s="11"/>
      <c r="J44" s="11"/>
      <c r="K44" s="11"/>
      <c r="L44" s="11"/>
    </row>
    <row r="45" spans="2:12" x14ac:dyDescent="0.3">
      <c r="B45">
        <v>15</v>
      </c>
      <c r="C45" s="1">
        <v>34.100935999999997</v>
      </c>
      <c r="D45" t="s">
        <v>15</v>
      </c>
      <c r="E45" s="11">
        <v>4.8504485703606E-2</v>
      </c>
      <c r="F45" s="11">
        <v>1.654048362691583</v>
      </c>
      <c r="G45" s="11">
        <v>2.6179938779914935E-2</v>
      </c>
      <c r="H45" s="11">
        <v>0.3</v>
      </c>
      <c r="I45" s="11">
        <v>3.3953139992524195E-2</v>
      </c>
      <c r="J45" s="11">
        <v>1.8325957145940455E-2</v>
      </c>
      <c r="K45" s="11">
        <v>1.45513457110818E-2</v>
      </c>
      <c r="L45" s="11">
        <v>0.49621450880747492</v>
      </c>
    </row>
    <row r="46" spans="2:12" x14ac:dyDescent="0.3">
      <c r="B46">
        <v>15</v>
      </c>
      <c r="C46" s="1">
        <v>34.100935999999997</v>
      </c>
      <c r="D46" t="s">
        <v>12</v>
      </c>
      <c r="E46" s="11">
        <v>3.9566397369506947</v>
      </c>
      <c r="F46" s="11">
        <v>134.92511844481245</v>
      </c>
      <c r="G46" s="11">
        <v>1.4300791558528529</v>
      </c>
      <c r="H46" s="11">
        <v>0.3</v>
      </c>
      <c r="I46" s="11">
        <v>2.7696478158654863</v>
      </c>
      <c r="J46" s="11">
        <v>1.001055409096997</v>
      </c>
      <c r="K46" s="11">
        <v>1.1869919210852085</v>
      </c>
      <c r="L46" s="11">
        <v>40.477535533443742</v>
      </c>
    </row>
    <row r="47" spans="2:12" x14ac:dyDescent="0.3">
      <c r="B47">
        <v>0</v>
      </c>
      <c r="C47" s="1"/>
      <c r="E47" s="11"/>
      <c r="F47" s="11"/>
      <c r="G47" s="11"/>
      <c r="H47" s="11"/>
      <c r="I47" s="11"/>
      <c r="J47" s="11"/>
      <c r="K47" s="11"/>
      <c r="L47" s="11"/>
    </row>
    <row r="48" spans="2:12" x14ac:dyDescent="0.3">
      <c r="B48">
        <v>16</v>
      </c>
      <c r="C48" s="1">
        <v>28.304417000000001</v>
      </c>
      <c r="D48" t="s">
        <v>15</v>
      </c>
      <c r="E48" s="11">
        <v>0.51857229067569399</v>
      </c>
      <c r="F48" s="11">
        <v>14.677886359930055</v>
      </c>
      <c r="G48" s="11">
        <v>0.29943304979527724</v>
      </c>
      <c r="H48" s="11">
        <v>0.3</v>
      </c>
      <c r="I48" s="11">
        <v>0.36300060347298579</v>
      </c>
      <c r="J48" s="11">
        <v>0.20960313485669405</v>
      </c>
      <c r="K48" s="11">
        <v>0.1555716872027082</v>
      </c>
      <c r="L48" s="11">
        <v>4.4033659079790164</v>
      </c>
    </row>
    <row r="49" spans="2:12" x14ac:dyDescent="0.3">
      <c r="B49">
        <v>16</v>
      </c>
      <c r="C49" s="1">
        <v>28.304417000000001</v>
      </c>
      <c r="D49" t="s">
        <v>21</v>
      </c>
      <c r="E49" s="11">
        <v>2.7283773208278381E-2</v>
      </c>
      <c r="F49" s="11">
        <v>0.77225129422053918</v>
      </c>
      <c r="G49" s="11">
        <v>1.4726215563702155E-2</v>
      </c>
      <c r="H49" s="11">
        <v>0.3</v>
      </c>
      <c r="I49" s="11">
        <v>1.9098641245794867E-2</v>
      </c>
      <c r="J49" s="11">
        <v>1.0308350894591508E-2</v>
      </c>
      <c r="K49" s="11">
        <v>8.1851319624835148E-3</v>
      </c>
      <c r="L49" s="11">
        <v>0.23167538826616177</v>
      </c>
    </row>
    <row r="50" spans="2:12" x14ac:dyDescent="0.3">
      <c r="B50">
        <v>16</v>
      </c>
      <c r="C50" s="1">
        <v>28.304417000000001</v>
      </c>
      <c r="D50" t="s">
        <v>14</v>
      </c>
      <c r="E50" s="11">
        <v>0.20917559459680088</v>
      </c>
      <c r="F50" s="11">
        <v>5.9205932556907994</v>
      </c>
      <c r="G50" s="11">
        <v>0.11290098598838322</v>
      </c>
      <c r="H50" s="11">
        <v>0.3</v>
      </c>
      <c r="I50" s="11">
        <v>0.1464229162177606</v>
      </c>
      <c r="J50" s="11">
        <v>7.9030690191868244E-2</v>
      </c>
      <c r="K50" s="11">
        <v>6.2752678379040264E-2</v>
      </c>
      <c r="L50" s="11">
        <v>1.7761779767072396</v>
      </c>
    </row>
    <row r="51" spans="2:12" x14ac:dyDescent="0.3">
      <c r="B51">
        <v>16</v>
      </c>
      <c r="C51" s="1">
        <v>28.304417000000001</v>
      </c>
      <c r="D51" t="s">
        <v>12</v>
      </c>
      <c r="E51" s="11">
        <v>4.6627125477900542</v>
      </c>
      <c r="F51" s="11">
        <v>131.97536030378214</v>
      </c>
      <c r="G51" s="11">
        <v>1.6935147898257468</v>
      </c>
      <c r="H51" s="11">
        <v>0.3</v>
      </c>
      <c r="I51" s="11">
        <v>3.2638987834530377</v>
      </c>
      <c r="J51" s="11">
        <v>1.1854603528780228</v>
      </c>
      <c r="K51" s="11">
        <v>1.3988137643370162</v>
      </c>
      <c r="L51" s="11">
        <v>39.592608091134636</v>
      </c>
    </row>
    <row r="52" spans="2:12" x14ac:dyDescent="0.3">
      <c r="B52">
        <v>0</v>
      </c>
      <c r="C52" s="1"/>
      <c r="E52" s="11"/>
      <c r="F52" s="11"/>
      <c r="G52" s="11"/>
      <c r="H52" s="11"/>
      <c r="I52" s="11"/>
      <c r="J52" s="11"/>
      <c r="K52" s="11"/>
      <c r="L52" s="11"/>
    </row>
    <row r="53" spans="2:12" x14ac:dyDescent="0.3">
      <c r="B53">
        <v>17</v>
      </c>
      <c r="C53" s="1">
        <v>32.580435000000001</v>
      </c>
      <c r="D53" t="s">
        <v>15</v>
      </c>
      <c r="E53" s="11">
        <v>0.32146261759865946</v>
      </c>
      <c r="F53" s="11">
        <v>10.473391917602981</v>
      </c>
      <c r="G53" s="11">
        <v>0.18653206380689402</v>
      </c>
      <c r="H53" s="11">
        <v>0.3</v>
      </c>
      <c r="I53" s="11">
        <v>0.22502383231906162</v>
      </c>
      <c r="J53" s="11">
        <v>0.13057244466482582</v>
      </c>
      <c r="K53" s="11">
        <v>9.643878527959783E-2</v>
      </c>
      <c r="L53" s="11">
        <v>3.1420175752808941</v>
      </c>
    </row>
    <row r="54" spans="2:12" x14ac:dyDescent="0.3">
      <c r="B54">
        <v>17</v>
      </c>
      <c r="C54" s="1">
        <v>32.580435000000001</v>
      </c>
      <c r="D54" t="s">
        <v>12</v>
      </c>
      <c r="E54" s="11">
        <v>3.0774783796443637</v>
      </c>
      <c r="F54" s="11">
        <v>100.26558431190851</v>
      </c>
      <c r="G54" s="11">
        <v>1.1437360754475339</v>
      </c>
      <c r="H54" s="11">
        <v>0.3</v>
      </c>
      <c r="I54" s="11">
        <v>2.1542348657510546</v>
      </c>
      <c r="J54" s="11">
        <v>0.80061525281327361</v>
      </c>
      <c r="K54" s="11">
        <v>0.92324351389330905</v>
      </c>
      <c r="L54" s="11">
        <v>30.079675293572553</v>
      </c>
    </row>
    <row r="55" spans="2:12" x14ac:dyDescent="0.3">
      <c r="B55">
        <v>0</v>
      </c>
      <c r="C55" s="1"/>
      <c r="E55" s="11"/>
      <c r="F55" s="11"/>
      <c r="G55" s="11"/>
      <c r="H55" s="11"/>
      <c r="I55" s="11"/>
      <c r="J55" s="11"/>
      <c r="K55" s="11"/>
      <c r="L55" s="11"/>
    </row>
    <row r="56" spans="2:12" x14ac:dyDescent="0.3">
      <c r="B56">
        <v>18</v>
      </c>
      <c r="C56" s="1">
        <v>13.039294</v>
      </c>
      <c r="D56" t="s">
        <v>15</v>
      </c>
      <c r="E56" s="11">
        <v>0.10913509283311353</v>
      </c>
      <c r="F56" s="11">
        <v>1.4230445611682603</v>
      </c>
      <c r="G56" s="11">
        <v>5.8904862254808621E-2</v>
      </c>
      <c r="H56" s="11">
        <v>0.3</v>
      </c>
      <c r="I56" s="11">
        <v>7.6394564983179467E-2</v>
      </c>
      <c r="J56" s="11">
        <v>4.123340357836603E-2</v>
      </c>
      <c r="K56" s="11">
        <v>3.2740527849934059E-2</v>
      </c>
      <c r="L56" s="11">
        <v>0.42691336835047805</v>
      </c>
    </row>
    <row r="57" spans="2:12" x14ac:dyDescent="0.3">
      <c r="B57">
        <v>18</v>
      </c>
      <c r="C57" s="1">
        <v>13.039294</v>
      </c>
      <c r="D57" t="s">
        <v>16</v>
      </c>
      <c r="E57" s="11">
        <v>9.2309210984152497</v>
      </c>
      <c r="F57" s="11">
        <v>120.36469409303938</v>
      </c>
      <c r="G57" s="11">
        <v>1.4529866022852793</v>
      </c>
      <c r="H57" s="11">
        <v>0.3</v>
      </c>
      <c r="I57" s="11">
        <v>6.4616447688906744</v>
      </c>
      <c r="J57" s="11">
        <v>1.0170906215996955</v>
      </c>
      <c r="K57" s="11">
        <v>2.7692763295245748</v>
      </c>
      <c r="L57" s="11">
        <v>36.109408227911814</v>
      </c>
    </row>
    <row r="58" spans="2:12" x14ac:dyDescent="0.3">
      <c r="B58">
        <v>18</v>
      </c>
      <c r="C58" s="1">
        <v>13.039294</v>
      </c>
      <c r="D58" t="s">
        <v>12</v>
      </c>
      <c r="E58" s="11">
        <v>4.9538628209036828</v>
      </c>
      <c r="F58" s="11">
        <v>64.594873757432467</v>
      </c>
      <c r="G58" s="11">
        <v>1.7671458676442586</v>
      </c>
      <c r="H58" s="11">
        <v>0.3</v>
      </c>
      <c r="I58" s="11">
        <v>3.467703974632578</v>
      </c>
      <c r="J58" s="11">
        <v>1.2370021073509809</v>
      </c>
      <c r="K58" s="11">
        <v>1.4861588462711048</v>
      </c>
      <c r="L58" s="11">
        <v>19.378462127229739</v>
      </c>
    </row>
    <row r="59" spans="2:12" x14ac:dyDescent="0.3">
      <c r="B59">
        <v>0</v>
      </c>
      <c r="C59" s="1"/>
      <c r="E59" s="11"/>
      <c r="F59" s="11"/>
      <c r="G59" s="11"/>
      <c r="H59" s="11"/>
      <c r="I59" s="11"/>
      <c r="J59" s="11"/>
      <c r="K59" s="11"/>
      <c r="L59" s="11"/>
    </row>
    <row r="60" spans="2:12" x14ac:dyDescent="0.3">
      <c r="B60">
        <v>19</v>
      </c>
      <c r="C60" s="1">
        <v>19.955242999999999</v>
      </c>
      <c r="D60" t="s">
        <v>15</v>
      </c>
      <c r="E60" s="11">
        <v>0.20008100352737473</v>
      </c>
      <c r="F60" s="11">
        <v>3.99266504507262</v>
      </c>
      <c r="G60" s="11">
        <v>0.10799224746714911</v>
      </c>
      <c r="H60" s="11">
        <v>0.3</v>
      </c>
      <c r="I60" s="11">
        <v>0.1400567024691623</v>
      </c>
      <c r="J60" s="11">
        <v>7.5594573227004372E-2</v>
      </c>
      <c r="K60" s="11">
        <v>6.0024301058212416E-2</v>
      </c>
      <c r="L60" s="11">
        <v>1.1977995135217858</v>
      </c>
    </row>
    <row r="61" spans="2:12" x14ac:dyDescent="0.3">
      <c r="B61">
        <v>19</v>
      </c>
      <c r="C61" s="1">
        <v>19.955242999999999</v>
      </c>
      <c r="D61" t="s">
        <v>14</v>
      </c>
      <c r="E61" s="11">
        <v>0.30921609636048825</v>
      </c>
      <c r="F61" s="11">
        <v>6.1704823423849584</v>
      </c>
      <c r="G61" s="11">
        <v>0.16689710972195773</v>
      </c>
      <c r="H61" s="11">
        <v>0.3</v>
      </c>
      <c r="I61" s="11">
        <v>0.21645126745234175</v>
      </c>
      <c r="J61" s="11">
        <v>0.11682797680537041</v>
      </c>
      <c r="K61" s="11">
        <v>9.2764828908146468E-2</v>
      </c>
      <c r="L61" s="11">
        <v>1.8511447027154875</v>
      </c>
    </row>
    <row r="62" spans="2:12" x14ac:dyDescent="0.3">
      <c r="B62">
        <v>19</v>
      </c>
      <c r="C62" s="1">
        <v>19.955242999999999</v>
      </c>
      <c r="D62" t="s">
        <v>12</v>
      </c>
      <c r="E62" s="11">
        <v>4.2239475307864414</v>
      </c>
      <c r="F62" s="11">
        <v>84.289899396093418</v>
      </c>
      <c r="G62" s="11">
        <v>1.5315264186250239</v>
      </c>
      <c r="H62" s="11">
        <v>0.3</v>
      </c>
      <c r="I62" s="11">
        <v>2.9567632715505088</v>
      </c>
      <c r="J62" s="11">
        <v>1.0720684930375166</v>
      </c>
      <c r="K62" s="11">
        <v>1.2671842592359324</v>
      </c>
      <c r="L62" s="11">
        <v>25.286969818828023</v>
      </c>
    </row>
    <row r="63" spans="2:12" x14ac:dyDescent="0.3">
      <c r="B63">
        <v>0</v>
      </c>
      <c r="C63" s="1"/>
      <c r="E63" s="11"/>
      <c r="F63" s="11"/>
      <c r="G63" s="11"/>
      <c r="H63" s="11"/>
      <c r="I63" s="11"/>
      <c r="J63" s="11"/>
      <c r="K63" s="11"/>
      <c r="L63" s="11"/>
    </row>
    <row r="64" spans="2:12" x14ac:dyDescent="0.3">
      <c r="B64">
        <v>20</v>
      </c>
      <c r="C64" s="1">
        <v>44.568368</v>
      </c>
      <c r="D64" t="s">
        <v>15</v>
      </c>
      <c r="E64" s="11">
        <v>0.56611041285830688</v>
      </c>
      <c r="F64" s="11">
        <v>25.230617208900952</v>
      </c>
      <c r="G64" s="11">
        <v>0.32986722862692819</v>
      </c>
      <c r="H64" s="11">
        <v>0.3</v>
      </c>
      <c r="I64" s="11">
        <v>0.39627728900081477</v>
      </c>
      <c r="J64" s="11">
        <v>0.23090706003884973</v>
      </c>
      <c r="K64" s="11">
        <v>0.16983312385749205</v>
      </c>
      <c r="L64" s="11">
        <v>7.5691851626702853</v>
      </c>
    </row>
    <row r="65" spans="2:12" x14ac:dyDescent="0.3">
      <c r="B65">
        <v>20</v>
      </c>
      <c r="C65" s="1">
        <v>44.568368</v>
      </c>
      <c r="D65" t="s">
        <v>21</v>
      </c>
      <c r="E65" s="11">
        <v>2.910269142216361E-2</v>
      </c>
      <c r="F65" s="11">
        <v>1.2970594610934312</v>
      </c>
      <c r="G65" s="11">
        <v>1.5707963267948967E-2</v>
      </c>
      <c r="H65" s="11">
        <v>0.3</v>
      </c>
      <c r="I65" s="11">
        <v>2.0371883995514525E-2</v>
      </c>
      <c r="J65" s="11">
        <v>1.0995574287564275E-2</v>
      </c>
      <c r="K65" s="11">
        <v>8.7308074266490825E-3</v>
      </c>
      <c r="L65" s="11">
        <v>0.38911783832802932</v>
      </c>
    </row>
    <row r="66" spans="2:12" x14ac:dyDescent="0.3">
      <c r="B66">
        <v>20</v>
      </c>
      <c r="C66" s="1">
        <v>44.568368</v>
      </c>
      <c r="D66" t="s">
        <v>14</v>
      </c>
      <c r="E66" s="11">
        <v>0.1164107656886544</v>
      </c>
      <c r="F66" s="11">
        <v>5.1882378443737229</v>
      </c>
      <c r="G66" s="11">
        <v>6.2831853071795854E-2</v>
      </c>
      <c r="H66" s="11">
        <v>0.3</v>
      </c>
      <c r="I66" s="11">
        <v>8.1487535982058074E-2</v>
      </c>
      <c r="J66" s="11">
        <v>4.3982297150257095E-2</v>
      </c>
      <c r="K66" s="11">
        <v>3.4923229706596316E-2</v>
      </c>
      <c r="L66" s="11">
        <v>1.5564713533121166</v>
      </c>
    </row>
    <row r="67" spans="2:12" x14ac:dyDescent="0.3">
      <c r="B67">
        <v>20</v>
      </c>
      <c r="C67" s="1">
        <v>44.568368</v>
      </c>
      <c r="D67" t="s">
        <v>12</v>
      </c>
      <c r="E67" s="11">
        <v>4.7727128271132315</v>
      </c>
      <c r="F67" s="11">
        <v>212.71202163710288</v>
      </c>
      <c r="G67" s="11">
        <v>1.7396569319253468</v>
      </c>
      <c r="H67" s="11">
        <v>0.3</v>
      </c>
      <c r="I67" s="11">
        <v>3.3408989789792618</v>
      </c>
      <c r="J67" s="11">
        <v>1.2177598523477426</v>
      </c>
      <c r="K67" s="11">
        <v>1.4318138481339695</v>
      </c>
      <c r="L67" s="11">
        <v>63.813606491130862</v>
      </c>
    </row>
    <row r="68" spans="2:12" x14ac:dyDescent="0.3">
      <c r="B68">
        <v>0</v>
      </c>
      <c r="C68" s="1"/>
      <c r="E68" s="11"/>
      <c r="F68" s="11"/>
      <c r="G68" s="11"/>
      <c r="H68" s="11"/>
      <c r="I68" s="11"/>
      <c r="J68" s="11"/>
      <c r="K68" s="11"/>
      <c r="L68" s="11"/>
    </row>
    <row r="69" spans="2:12" x14ac:dyDescent="0.3">
      <c r="B69">
        <v>21</v>
      </c>
      <c r="C69" s="1">
        <v>7.9415899999999997</v>
      </c>
      <c r="D69" t="s">
        <v>15</v>
      </c>
      <c r="E69" s="11">
        <v>0.52364490790519769</v>
      </c>
      <c r="F69" s="11">
        <v>4.1585731641708383</v>
      </c>
      <c r="G69" s="11">
        <v>0.30434178831651121</v>
      </c>
      <c r="H69" s="11">
        <v>0.3</v>
      </c>
      <c r="I69" s="11">
        <v>0.36655143553363834</v>
      </c>
      <c r="J69" s="11">
        <v>0.21303925182155783</v>
      </c>
      <c r="K69" s="11">
        <v>0.1570934723715593</v>
      </c>
      <c r="L69" s="11">
        <v>1.2475719492512516</v>
      </c>
    </row>
    <row r="70" spans="2:12" x14ac:dyDescent="0.3">
      <c r="B70">
        <v>21</v>
      </c>
      <c r="C70" s="1">
        <v>7.9415899999999997</v>
      </c>
      <c r="D70" t="s">
        <v>21</v>
      </c>
      <c r="E70" s="11">
        <v>3.6378364277704509E-2</v>
      </c>
      <c r="F70" s="11">
        <v>0.28890205396417534</v>
      </c>
      <c r="G70" s="11">
        <v>1.9634954084936207E-2</v>
      </c>
      <c r="H70" s="11">
        <v>0.3</v>
      </c>
      <c r="I70" s="11">
        <v>2.5464854994393153E-2</v>
      </c>
      <c r="J70" s="11">
        <v>1.3744467859455343E-2</v>
      </c>
      <c r="K70" s="11">
        <v>1.0913509283311352E-2</v>
      </c>
      <c r="L70" s="11">
        <v>8.6670616189252592E-2</v>
      </c>
    </row>
    <row r="71" spans="2:12" x14ac:dyDescent="0.3">
      <c r="B71">
        <v>21</v>
      </c>
      <c r="C71" s="1">
        <v>7.9415899999999997</v>
      </c>
      <c r="D71" t="s">
        <v>14</v>
      </c>
      <c r="E71" s="11">
        <v>0.10913509283311351</v>
      </c>
      <c r="F71" s="11">
        <v>0.86670616189252592</v>
      </c>
      <c r="G71" s="11">
        <v>5.8904862254808614E-2</v>
      </c>
      <c r="H71" s="11">
        <v>0.3</v>
      </c>
      <c r="I71" s="11">
        <v>7.6394564983179453E-2</v>
      </c>
      <c r="J71" s="11">
        <v>4.123340357836603E-2</v>
      </c>
      <c r="K71" s="11">
        <v>3.2740527849934052E-2</v>
      </c>
      <c r="L71" s="11">
        <v>0.26001184856775778</v>
      </c>
    </row>
    <row r="72" spans="2:12" x14ac:dyDescent="0.3">
      <c r="B72">
        <v>21</v>
      </c>
      <c r="C72" s="1">
        <v>7.9415899999999997</v>
      </c>
      <c r="D72" t="s">
        <v>12</v>
      </c>
      <c r="E72" s="11">
        <v>5.0832883826548123</v>
      </c>
      <c r="F72" s="11">
        <v>40.36939218680763</v>
      </c>
      <c r="G72" s="11">
        <v>1.845685683984003</v>
      </c>
      <c r="H72" s="11">
        <v>0.3</v>
      </c>
      <c r="I72" s="11">
        <v>3.5583018678583684</v>
      </c>
      <c r="J72" s="11">
        <v>1.291979978788802</v>
      </c>
      <c r="K72" s="11">
        <v>1.5249865147964436</v>
      </c>
      <c r="L72" s="11">
        <v>12.110817656042288</v>
      </c>
    </row>
    <row r="73" spans="2:12" x14ac:dyDescent="0.3">
      <c r="B73">
        <v>0</v>
      </c>
      <c r="C73" s="1"/>
      <c r="E73" s="11"/>
      <c r="F73" s="11"/>
      <c r="G73" s="11"/>
      <c r="H73" s="11"/>
      <c r="I73" s="11"/>
      <c r="J73" s="11"/>
      <c r="K73" s="11"/>
      <c r="L73" s="11"/>
    </row>
    <row r="74" spans="2:12" x14ac:dyDescent="0.3">
      <c r="B74">
        <v>22</v>
      </c>
      <c r="C74" s="1">
        <v>12.164880999999999</v>
      </c>
      <c r="D74" t="s">
        <v>15</v>
      </c>
      <c r="E74" s="11">
        <v>0.60654687091961446</v>
      </c>
      <c r="F74" s="11">
        <v>7.3785705056594697</v>
      </c>
      <c r="G74" s="11">
        <v>0.35342917352885178</v>
      </c>
      <c r="H74" s="11">
        <v>0.3</v>
      </c>
      <c r="I74" s="11">
        <v>0.42458280964373007</v>
      </c>
      <c r="J74" s="11">
        <v>0.24740042147019622</v>
      </c>
      <c r="K74" s="11">
        <v>0.18196406127588433</v>
      </c>
      <c r="L74" s="11">
        <v>2.2135711516978409</v>
      </c>
    </row>
    <row r="75" spans="2:12" x14ac:dyDescent="0.3">
      <c r="B75">
        <v>22</v>
      </c>
      <c r="C75" s="1">
        <v>12.164880999999999</v>
      </c>
      <c r="D75" t="s">
        <v>21</v>
      </c>
      <c r="E75" s="11">
        <v>3.6378364277704509E-2</v>
      </c>
      <c r="F75" s="11">
        <v>0.44253847241292626</v>
      </c>
      <c r="G75" s="11">
        <v>1.9634954084936207E-2</v>
      </c>
      <c r="H75" s="11">
        <v>0.3</v>
      </c>
      <c r="I75" s="11">
        <v>2.5464854994393153E-2</v>
      </c>
      <c r="J75" s="11">
        <v>1.3744467859455343E-2</v>
      </c>
      <c r="K75" s="11">
        <v>1.0913509283311352E-2</v>
      </c>
      <c r="L75" s="11">
        <v>0.13276154172387788</v>
      </c>
    </row>
    <row r="76" spans="2:12" x14ac:dyDescent="0.3">
      <c r="B76">
        <v>22</v>
      </c>
      <c r="C76" s="1">
        <v>12.164880999999999</v>
      </c>
      <c r="D76" t="s">
        <v>14</v>
      </c>
      <c r="E76" s="11">
        <v>0.25464854994393149</v>
      </c>
      <c r="F76" s="11">
        <v>3.0977693068904832</v>
      </c>
      <c r="G76" s="11">
        <v>0.13744467859455342</v>
      </c>
      <c r="H76" s="11">
        <v>0.3</v>
      </c>
      <c r="I76" s="11">
        <v>0.17825398496075204</v>
      </c>
      <c r="J76" s="11">
        <v>9.6211275016187384E-2</v>
      </c>
      <c r="K76" s="11">
        <v>7.6394564983179439E-2</v>
      </c>
      <c r="L76" s="11">
        <v>0.92933079206714486</v>
      </c>
    </row>
    <row r="77" spans="2:12" x14ac:dyDescent="0.3">
      <c r="B77">
        <v>22</v>
      </c>
      <c r="C77" s="1">
        <v>12.164880999999999</v>
      </c>
      <c r="D77" t="s">
        <v>12</v>
      </c>
      <c r="E77" s="11">
        <v>5.0469100183771074</v>
      </c>
      <c r="F77" s="11">
        <v>61.395059791265325</v>
      </c>
      <c r="G77" s="11">
        <v>1.8260507298990671</v>
      </c>
      <c r="H77" s="11">
        <v>0.3</v>
      </c>
      <c r="I77" s="11">
        <v>3.532837012863975</v>
      </c>
      <c r="J77" s="11">
        <v>1.2782355109293468</v>
      </c>
      <c r="K77" s="11">
        <v>1.5140730055131322</v>
      </c>
      <c r="L77" s="11">
        <v>18.418517937379598</v>
      </c>
    </row>
    <row r="78" spans="2:12" x14ac:dyDescent="0.3">
      <c r="B78">
        <v>0</v>
      </c>
      <c r="C78" s="1"/>
      <c r="E78" s="11"/>
      <c r="F78" s="11"/>
      <c r="G78" s="11"/>
      <c r="H78" s="11"/>
      <c r="I78" s="11"/>
      <c r="J78" s="11"/>
      <c r="K78" s="11"/>
      <c r="L78" s="11"/>
    </row>
    <row r="79" spans="2:12" x14ac:dyDescent="0.3">
      <c r="B79">
        <v>23</v>
      </c>
      <c r="C79" s="1">
        <v>16.976974999999999</v>
      </c>
      <c r="D79" t="s">
        <v>15</v>
      </c>
      <c r="E79" s="11">
        <v>0.30059211956652576</v>
      </c>
      <c r="F79" s="11">
        <v>5.1031448990779182</v>
      </c>
      <c r="G79" s="11">
        <v>0.17671458676442586</v>
      </c>
      <c r="H79" s="11">
        <v>0.3</v>
      </c>
      <c r="I79" s="11">
        <v>0.21041448369656801</v>
      </c>
      <c r="J79" s="11">
        <v>0.1237002107350981</v>
      </c>
      <c r="K79" s="11">
        <v>9.0177635869957723E-2</v>
      </c>
      <c r="L79" s="11">
        <v>1.5309434697233755</v>
      </c>
    </row>
    <row r="80" spans="2:12" x14ac:dyDescent="0.3">
      <c r="B80">
        <v>23</v>
      </c>
      <c r="C80" s="1">
        <v>16.976974999999999</v>
      </c>
      <c r="D80" t="s">
        <v>14</v>
      </c>
      <c r="E80" s="11">
        <v>3.6378364277704509E-2</v>
      </c>
      <c r="F80" s="11">
        <v>0.61759458088348251</v>
      </c>
      <c r="G80" s="11">
        <v>1.9634954084936207E-2</v>
      </c>
      <c r="H80" s="11">
        <v>0.3</v>
      </c>
      <c r="I80" s="11">
        <v>2.5464854994393153E-2</v>
      </c>
      <c r="J80" s="11">
        <v>1.3744467859455343E-2</v>
      </c>
      <c r="K80" s="11">
        <v>1.0913509283311352E-2</v>
      </c>
      <c r="L80" s="11">
        <v>0.18527837426504473</v>
      </c>
    </row>
    <row r="81" spans="2:12" x14ac:dyDescent="0.3">
      <c r="B81">
        <v>23</v>
      </c>
      <c r="C81" s="1">
        <v>16.976974999999999</v>
      </c>
      <c r="D81" t="s">
        <v>12</v>
      </c>
      <c r="E81" s="11">
        <v>1.1457878024911601</v>
      </c>
      <c r="F81" s="11">
        <v>19.452010878197363</v>
      </c>
      <c r="G81" s="11">
        <v>0.41887902047863906</v>
      </c>
      <c r="H81" s="11">
        <v>0.3</v>
      </c>
      <c r="I81" s="11">
        <v>0.80205146174381203</v>
      </c>
      <c r="J81" s="11">
        <v>0.29321531433504733</v>
      </c>
      <c r="K81" s="11">
        <v>0.34373634074734799</v>
      </c>
      <c r="L81" s="11">
        <v>5.8356032634592081</v>
      </c>
    </row>
    <row r="82" spans="2:12" x14ac:dyDescent="0.3">
      <c r="B82">
        <v>0</v>
      </c>
      <c r="C82" s="1"/>
      <c r="E82" s="11"/>
      <c r="F82" s="11"/>
      <c r="G82" s="11"/>
      <c r="H82" s="11"/>
      <c r="I82" s="11"/>
      <c r="J82" s="11"/>
      <c r="K82" s="11"/>
      <c r="L82" s="11"/>
    </row>
    <row r="83" spans="2:12" x14ac:dyDescent="0.3">
      <c r="B83">
        <v>24</v>
      </c>
      <c r="C83" s="1">
        <v>13.191224</v>
      </c>
      <c r="D83" t="s">
        <v>15</v>
      </c>
      <c r="E83" s="11">
        <v>0.10913509283311351</v>
      </c>
      <c r="F83" s="11">
        <v>1.4396254558223949</v>
      </c>
      <c r="G83" s="11">
        <v>5.8904862254808614E-2</v>
      </c>
      <c r="H83" s="11">
        <v>0.3</v>
      </c>
      <c r="I83" s="11">
        <v>7.6394564983179453E-2</v>
      </c>
      <c r="J83" s="11">
        <v>4.123340357836603E-2</v>
      </c>
      <c r="K83" s="11">
        <v>3.2740527849934052E-2</v>
      </c>
      <c r="L83" s="11">
        <v>0.43188763674671848</v>
      </c>
    </row>
    <row r="84" spans="2:12" x14ac:dyDescent="0.3">
      <c r="B84">
        <v>24</v>
      </c>
      <c r="C84" s="1">
        <v>13.191224</v>
      </c>
      <c r="D84" t="s">
        <v>21</v>
      </c>
      <c r="E84" s="11">
        <v>7.2756728555409017E-2</v>
      </c>
      <c r="F84" s="11">
        <v>0.95975030388159677</v>
      </c>
      <c r="G84" s="11">
        <v>3.9269908169872414E-2</v>
      </c>
      <c r="H84" s="11">
        <v>0.3</v>
      </c>
      <c r="I84" s="11">
        <v>5.0929709988786306E-2</v>
      </c>
      <c r="J84" s="11">
        <v>2.7488935718910687E-2</v>
      </c>
      <c r="K84" s="11">
        <v>2.1827018566622704E-2</v>
      </c>
      <c r="L84" s="11">
        <v>0.28792509116447901</v>
      </c>
    </row>
    <row r="85" spans="2:12" x14ac:dyDescent="0.3">
      <c r="B85">
        <v>24</v>
      </c>
      <c r="C85" s="1">
        <v>13.191224</v>
      </c>
      <c r="D85" t="s">
        <v>14</v>
      </c>
      <c r="E85" s="11">
        <v>0.10913509283311351</v>
      </c>
      <c r="F85" s="11">
        <v>1.4396254558223949</v>
      </c>
      <c r="G85" s="11">
        <v>5.8904862254808614E-2</v>
      </c>
      <c r="H85" s="11">
        <v>0.3</v>
      </c>
      <c r="I85" s="11">
        <v>7.6394564983179453E-2</v>
      </c>
      <c r="J85" s="11">
        <v>4.123340357836603E-2</v>
      </c>
      <c r="K85" s="11">
        <v>3.2740527849934052E-2</v>
      </c>
      <c r="L85" s="11">
        <v>0.43188763674671848</v>
      </c>
    </row>
    <row r="86" spans="2:12" x14ac:dyDescent="0.3">
      <c r="B86">
        <v>24</v>
      </c>
      <c r="C86" s="1">
        <v>13.191224</v>
      </c>
      <c r="D86" t="s">
        <v>12</v>
      </c>
      <c r="E86" s="11">
        <v>7.3863719193979751</v>
      </c>
      <c r="F86" s="11">
        <v>97.43528653608864</v>
      </c>
      <c r="G86" s="11">
        <v>2.6310838473814511</v>
      </c>
      <c r="H86" s="11">
        <v>0.3</v>
      </c>
      <c r="I86" s="11">
        <v>5.1704603435785819</v>
      </c>
      <c r="J86" s="11">
        <v>1.8417586931670156</v>
      </c>
      <c r="K86" s="11">
        <v>2.2159115758193924</v>
      </c>
      <c r="L86" s="11">
        <v>29.230585960826588</v>
      </c>
    </row>
    <row r="87" spans="2:12" x14ac:dyDescent="0.3">
      <c r="B87">
        <v>0</v>
      </c>
      <c r="C87" s="1"/>
      <c r="E87" s="11"/>
      <c r="F87" s="11"/>
      <c r="G87" s="11"/>
      <c r="H87" s="11"/>
      <c r="I87" s="11"/>
      <c r="J87" s="11"/>
      <c r="K87" s="11"/>
      <c r="L87" s="11"/>
    </row>
    <row r="88" spans="2:12" x14ac:dyDescent="0.3">
      <c r="B88">
        <v>26</v>
      </c>
      <c r="C88" s="1">
        <v>21.754076000000001</v>
      </c>
      <c r="D88" t="s">
        <v>15</v>
      </c>
      <c r="E88" s="11">
        <v>0.12126121425901498</v>
      </c>
      <c r="F88" s="11">
        <v>2.637925670842896</v>
      </c>
      <c r="G88" s="11">
        <v>6.5449846949787338E-2</v>
      </c>
      <c r="H88" s="11">
        <v>0.3</v>
      </c>
      <c r="I88" s="11">
        <v>8.4882849981310488E-2</v>
      </c>
      <c r="J88" s="11">
        <v>4.5814892864851131E-2</v>
      </c>
      <c r="K88" s="11">
        <v>3.6378364277704495E-2</v>
      </c>
      <c r="L88" s="11">
        <v>0.79137770125286877</v>
      </c>
    </row>
    <row r="89" spans="2:12" x14ac:dyDescent="0.3">
      <c r="B89">
        <v>26</v>
      </c>
      <c r="C89" s="1">
        <v>21.754076000000001</v>
      </c>
      <c r="D89" t="s">
        <v>21</v>
      </c>
      <c r="E89" s="11">
        <v>7.2756728555409003E-2</v>
      </c>
      <c r="F89" s="11">
        <v>1.5827554025057378</v>
      </c>
      <c r="G89" s="11">
        <v>3.9269908169872407E-2</v>
      </c>
      <c r="H89" s="11">
        <v>0.3</v>
      </c>
      <c r="I89" s="11">
        <v>5.0929709988786299E-2</v>
      </c>
      <c r="J89" s="11">
        <v>2.7488935718910684E-2</v>
      </c>
      <c r="K89" s="11">
        <v>2.18270185666227E-2</v>
      </c>
      <c r="L89" s="11">
        <v>0.47482662075172133</v>
      </c>
    </row>
    <row r="90" spans="2:12" x14ac:dyDescent="0.3">
      <c r="B90">
        <v>26</v>
      </c>
      <c r="C90" s="1">
        <v>21.754076000000001</v>
      </c>
      <c r="D90" t="s">
        <v>14</v>
      </c>
      <c r="E90" s="11">
        <v>7.2756728555409003E-2</v>
      </c>
      <c r="F90" s="11">
        <v>1.5827554025057378</v>
      </c>
      <c r="G90" s="11">
        <v>3.9269908169872407E-2</v>
      </c>
      <c r="H90" s="11">
        <v>0.3</v>
      </c>
      <c r="I90" s="11">
        <v>5.0929709988786299E-2</v>
      </c>
      <c r="J90" s="11">
        <v>2.7488935718910684E-2</v>
      </c>
      <c r="K90" s="11">
        <v>2.18270185666227E-2</v>
      </c>
      <c r="L90" s="11">
        <v>0.47482662075172133</v>
      </c>
    </row>
    <row r="91" spans="2:12" x14ac:dyDescent="0.3">
      <c r="B91">
        <v>26</v>
      </c>
      <c r="C91" s="1">
        <v>21.754076000000001</v>
      </c>
      <c r="D91" t="s">
        <v>12</v>
      </c>
      <c r="E91" s="11">
        <v>6.5944251642984524</v>
      </c>
      <c r="F91" s="11">
        <v>143.45562620046104</v>
      </c>
      <c r="G91" s="11">
        <v>2.3561944901923439</v>
      </c>
      <c r="H91" s="11">
        <v>0.3</v>
      </c>
      <c r="I91" s="11">
        <v>4.6160976150089166</v>
      </c>
      <c r="J91" s="11">
        <v>1.6493361431346407</v>
      </c>
      <c r="K91" s="11">
        <v>1.9783275492895356</v>
      </c>
      <c r="L91" s="11">
        <v>43.036687860138308</v>
      </c>
    </row>
    <row r="92" spans="2:12" x14ac:dyDescent="0.3">
      <c r="B92">
        <v>0</v>
      </c>
      <c r="C92" s="1"/>
      <c r="E92" s="11"/>
      <c r="F92" s="11"/>
      <c r="G92" s="11"/>
      <c r="H92" s="11"/>
      <c r="I92" s="11"/>
      <c r="J92" s="11"/>
      <c r="K92" s="11"/>
      <c r="L92" s="11"/>
    </row>
    <row r="93" spans="2:12" x14ac:dyDescent="0.3">
      <c r="B93">
        <v>27</v>
      </c>
      <c r="C93" s="1">
        <v>14.707176</v>
      </c>
      <c r="D93" t="s">
        <v>15</v>
      </c>
      <c r="E93" s="11">
        <v>7.2756728555409017E-2</v>
      </c>
      <c r="F93" s="11">
        <v>1.0700460120486261</v>
      </c>
      <c r="G93" s="11">
        <v>3.9269908169872414E-2</v>
      </c>
      <c r="H93" s="11">
        <v>0.3</v>
      </c>
      <c r="I93" s="11">
        <v>5.0929709988786306E-2</v>
      </c>
      <c r="J93" s="11">
        <v>2.7488935718910687E-2</v>
      </c>
      <c r="K93" s="11">
        <v>2.1827018566622704E-2</v>
      </c>
      <c r="L93" s="11">
        <v>0.32101380361458787</v>
      </c>
    </row>
    <row r="94" spans="2:12" x14ac:dyDescent="0.3">
      <c r="B94">
        <v>27</v>
      </c>
      <c r="C94" s="1">
        <v>14.707176</v>
      </c>
      <c r="D94" t="s">
        <v>12</v>
      </c>
      <c r="E94" s="11">
        <v>6.8019700863915524</v>
      </c>
      <c r="F94" s="11">
        <v>100.03777120729578</v>
      </c>
      <c r="G94" s="11">
        <v>2.4740042147019619</v>
      </c>
      <c r="H94" s="11">
        <v>0.3</v>
      </c>
      <c r="I94" s="11">
        <v>4.761379060474086</v>
      </c>
      <c r="J94" s="11">
        <v>1.7318029502913732</v>
      </c>
      <c r="K94" s="11">
        <v>2.0405910259174656</v>
      </c>
      <c r="L94" s="11">
        <v>30.011331362188727</v>
      </c>
    </row>
    <row r="95" spans="2:12" x14ac:dyDescent="0.3">
      <c r="B95">
        <v>0</v>
      </c>
      <c r="C95" s="1"/>
      <c r="E95" s="11"/>
      <c r="F95" s="11"/>
      <c r="G95" s="11"/>
      <c r="H95" s="11"/>
      <c r="I95" s="11"/>
      <c r="J95" s="11"/>
      <c r="K95" s="11"/>
      <c r="L95" s="11"/>
    </row>
    <row r="96" spans="2:12" x14ac:dyDescent="0.3">
      <c r="B96">
        <v>28</v>
      </c>
      <c r="C96" s="1">
        <v>36.435561999999997</v>
      </c>
      <c r="D96" t="s">
        <v>15</v>
      </c>
      <c r="E96" s="11">
        <v>0.1236864385441953</v>
      </c>
      <c r="F96" s="11">
        <v>4.5065849001362173</v>
      </c>
      <c r="G96" s="11">
        <v>6.6758843888783101E-2</v>
      </c>
      <c r="H96" s="11">
        <v>0.3</v>
      </c>
      <c r="I96" s="11">
        <v>8.6580506980936708E-2</v>
      </c>
      <c r="J96" s="11">
        <v>4.6731190722148166E-2</v>
      </c>
      <c r="K96" s="11">
        <v>3.7105931563258587E-2</v>
      </c>
      <c r="L96" s="11">
        <v>1.351975470040865</v>
      </c>
    </row>
    <row r="97" spans="2:12" x14ac:dyDescent="0.3">
      <c r="B97">
        <v>28</v>
      </c>
      <c r="C97" s="1">
        <v>36.435561999999997</v>
      </c>
      <c r="D97" t="s">
        <v>21</v>
      </c>
      <c r="E97" s="11">
        <v>5.8205382844327205E-2</v>
      </c>
      <c r="F97" s="11">
        <v>2.1207458353582203</v>
      </c>
      <c r="G97" s="11">
        <v>3.1415926535897927E-2</v>
      </c>
      <c r="H97" s="11">
        <v>0.3</v>
      </c>
      <c r="I97" s="11">
        <v>4.0743767991029044E-2</v>
      </c>
      <c r="J97" s="11">
        <v>2.1991148575128548E-2</v>
      </c>
      <c r="K97" s="11">
        <v>1.7461614853298162E-2</v>
      </c>
      <c r="L97" s="11">
        <v>0.63622375060746605</v>
      </c>
    </row>
    <row r="98" spans="2:12" x14ac:dyDescent="0.3">
      <c r="B98">
        <v>28</v>
      </c>
      <c r="C98" s="1">
        <v>36.435561999999997</v>
      </c>
      <c r="D98" t="s">
        <v>14</v>
      </c>
      <c r="E98" s="11">
        <v>5.8205382844327205E-2</v>
      </c>
      <c r="F98" s="11">
        <v>2.1207458353582203</v>
      </c>
      <c r="G98" s="11">
        <v>3.1415926535897927E-2</v>
      </c>
      <c r="H98" s="11">
        <v>0.3</v>
      </c>
      <c r="I98" s="11">
        <v>4.0743767991029044E-2</v>
      </c>
      <c r="J98" s="11">
        <v>2.1991148575128548E-2</v>
      </c>
      <c r="K98" s="11">
        <v>1.7461614853298162E-2</v>
      </c>
      <c r="L98" s="11">
        <v>0.63622375060746605</v>
      </c>
    </row>
    <row r="99" spans="2:12" x14ac:dyDescent="0.3">
      <c r="B99">
        <v>28</v>
      </c>
      <c r="C99" s="1">
        <v>36.435561999999997</v>
      </c>
      <c r="D99" t="s">
        <v>12</v>
      </c>
      <c r="E99" s="11">
        <v>6.0376825825578457</v>
      </c>
      <c r="F99" s="11">
        <v>219.98635807310649</v>
      </c>
      <c r="G99" s="11">
        <v>2.179479903427918</v>
      </c>
      <c r="H99" s="11">
        <v>0.3</v>
      </c>
      <c r="I99" s="11">
        <v>4.2263778077904917</v>
      </c>
      <c r="J99" s="11">
        <v>1.5256359323995425</v>
      </c>
      <c r="K99" s="11">
        <v>1.8113047747673536</v>
      </c>
      <c r="L99" s="11">
        <v>65.995907421931946</v>
      </c>
    </row>
    <row r="100" spans="2:12" x14ac:dyDescent="0.3">
      <c r="B100">
        <v>0</v>
      </c>
      <c r="C100" s="1"/>
      <c r="E100" s="11"/>
      <c r="F100" s="11"/>
      <c r="G100" s="11"/>
      <c r="H100" s="11"/>
      <c r="I100" s="11"/>
      <c r="J100" s="11"/>
      <c r="K100" s="11"/>
      <c r="L100" s="11"/>
    </row>
    <row r="101" spans="2:12" x14ac:dyDescent="0.3">
      <c r="B101">
        <v>29</v>
      </c>
      <c r="C101" s="1">
        <v>56.258411000000002</v>
      </c>
      <c r="D101" t="s">
        <v>15</v>
      </c>
      <c r="E101" s="11">
        <v>0.33974056148676296</v>
      </c>
      <c r="F101" s="11">
        <v>19.113264141493083</v>
      </c>
      <c r="G101" s="11">
        <v>0.20476452117147764</v>
      </c>
      <c r="H101" s="11">
        <v>0.3</v>
      </c>
      <c r="I101" s="11">
        <v>0.23781839304073404</v>
      </c>
      <c r="J101" s="11">
        <v>0.14333516482003433</v>
      </c>
      <c r="K101" s="11">
        <v>0.10192216844602889</v>
      </c>
      <c r="L101" s="11">
        <v>5.7339792424479246</v>
      </c>
    </row>
    <row r="102" spans="2:12" x14ac:dyDescent="0.3">
      <c r="B102">
        <v>29</v>
      </c>
      <c r="C102" s="1">
        <v>56.258411000000002</v>
      </c>
      <c r="D102" t="s">
        <v>21</v>
      </c>
      <c r="E102" s="11">
        <v>5.1969091825292153E-3</v>
      </c>
      <c r="F102" s="11">
        <v>0.29236985272040261</v>
      </c>
      <c r="G102" s="11">
        <v>2.8049934407051724E-3</v>
      </c>
      <c r="H102" s="11">
        <v>0.3</v>
      </c>
      <c r="I102" s="11">
        <v>3.6378364277704503E-3</v>
      </c>
      <c r="J102" s="11">
        <v>1.9634954084936204E-3</v>
      </c>
      <c r="K102" s="11">
        <v>1.5590727547587645E-3</v>
      </c>
      <c r="L102" s="11">
        <v>8.7710955816120789E-2</v>
      </c>
    </row>
    <row r="103" spans="2:12" x14ac:dyDescent="0.3">
      <c r="B103">
        <v>29</v>
      </c>
      <c r="C103" s="1">
        <v>56.258411000000002</v>
      </c>
      <c r="D103" t="s">
        <v>16</v>
      </c>
      <c r="E103" s="11">
        <v>2.674117366195448</v>
      </c>
      <c r="F103" s="11">
        <v>150.44159384966102</v>
      </c>
      <c r="G103" s="11">
        <v>0.5301437602932777</v>
      </c>
      <c r="H103" s="11">
        <v>0.3</v>
      </c>
      <c r="I103" s="11">
        <v>1.8718821563368135</v>
      </c>
      <c r="J103" s="11">
        <v>0.37110063220529438</v>
      </c>
      <c r="K103" s="11">
        <v>0.80223520985863439</v>
      </c>
      <c r="L103" s="11">
        <v>45.132478154898308</v>
      </c>
    </row>
    <row r="104" spans="2:12" x14ac:dyDescent="0.3">
      <c r="B104">
        <v>29</v>
      </c>
      <c r="C104" s="1">
        <v>56.258411000000002</v>
      </c>
      <c r="D104" t="s">
        <v>14</v>
      </c>
      <c r="E104" s="11">
        <v>0.36982448111864735</v>
      </c>
      <c r="F104" s="11">
        <v>20.805737656634605</v>
      </c>
      <c r="G104" s="11">
        <v>0.22720446869711897</v>
      </c>
      <c r="H104" s="11">
        <v>0.3</v>
      </c>
      <c r="I104" s="11">
        <v>0.25887713678305313</v>
      </c>
      <c r="J104" s="11">
        <v>0.15904312808798327</v>
      </c>
      <c r="K104" s="11">
        <v>0.11094734433559421</v>
      </c>
      <c r="L104" s="11">
        <v>6.2417212969903808</v>
      </c>
    </row>
    <row r="105" spans="2:12" x14ac:dyDescent="0.3">
      <c r="B105">
        <v>29</v>
      </c>
      <c r="C105" s="1">
        <v>56.258411000000002</v>
      </c>
      <c r="D105" t="s">
        <v>12</v>
      </c>
      <c r="E105" s="11">
        <v>4.5188793710948598</v>
      </c>
      <c r="F105" s="11">
        <v>254.22497291847614</v>
      </c>
      <c r="G105" s="11">
        <v>1.6240912021682943</v>
      </c>
      <c r="H105" s="11">
        <v>0.3</v>
      </c>
      <c r="I105" s="11">
        <v>3.1632155597664018</v>
      </c>
      <c r="J105" s="11">
        <v>1.1368638415178058</v>
      </c>
      <c r="K105" s="11">
        <v>1.3556638113284578</v>
      </c>
      <c r="L105" s="11">
        <v>76.267491875542845</v>
      </c>
    </row>
    <row r="106" spans="2:12" x14ac:dyDescent="0.3">
      <c r="B106">
        <v>0</v>
      </c>
      <c r="C106" s="1"/>
      <c r="E106" s="11"/>
      <c r="F106" s="11"/>
      <c r="G106" s="11"/>
      <c r="H106" s="11"/>
      <c r="I106" s="11"/>
      <c r="J106" s="11"/>
      <c r="K106" s="11"/>
      <c r="L106" s="11"/>
    </row>
    <row r="107" spans="2:12" x14ac:dyDescent="0.3">
      <c r="B107">
        <v>30</v>
      </c>
      <c r="C107" s="1">
        <v>20.029019999999999</v>
      </c>
      <c r="D107" t="s">
        <v>15</v>
      </c>
      <c r="E107" s="11">
        <v>0.16370263924967024</v>
      </c>
      <c r="F107" s="11">
        <v>3.2788034355844302</v>
      </c>
      <c r="G107" s="11">
        <v>8.8357293382212918E-2</v>
      </c>
      <c r="H107" s="11">
        <v>0.3</v>
      </c>
      <c r="I107" s="11">
        <v>0.11459184747476917</v>
      </c>
      <c r="J107" s="11">
        <v>6.1850105367549035E-2</v>
      </c>
      <c r="K107" s="11">
        <v>4.9110791774901068E-2</v>
      </c>
      <c r="L107" s="11">
        <v>0.98364103067532893</v>
      </c>
    </row>
    <row r="108" spans="2:12" x14ac:dyDescent="0.3">
      <c r="B108">
        <v>30</v>
      </c>
      <c r="C108" s="1">
        <v>20.029019999999999</v>
      </c>
      <c r="D108" t="s">
        <v>21</v>
      </c>
      <c r="E108" s="11">
        <v>1.8189182138852254E-2</v>
      </c>
      <c r="F108" s="11">
        <v>0.36431149284271458</v>
      </c>
      <c r="G108" s="11">
        <v>9.8174770424681035E-3</v>
      </c>
      <c r="H108" s="11">
        <v>0.3</v>
      </c>
      <c r="I108" s="11">
        <v>1.2732427497196577E-2</v>
      </c>
      <c r="J108" s="11">
        <v>6.8722339297276717E-3</v>
      </c>
      <c r="K108" s="11">
        <v>5.4567546416556759E-3</v>
      </c>
      <c r="L108" s="11">
        <v>0.10929344785281436</v>
      </c>
    </row>
    <row r="109" spans="2:12" x14ac:dyDescent="0.3">
      <c r="B109">
        <v>30</v>
      </c>
      <c r="C109" s="1">
        <v>20.029019999999999</v>
      </c>
      <c r="D109" t="s">
        <v>16</v>
      </c>
      <c r="E109" s="11">
        <v>5.3668629440523583</v>
      </c>
      <c r="F109" s="11">
        <v>107.49300524368356</v>
      </c>
      <c r="G109" s="11">
        <v>1.1388273369263004</v>
      </c>
      <c r="H109" s="11">
        <v>0.3</v>
      </c>
      <c r="I109" s="11">
        <v>3.7568040608366506</v>
      </c>
      <c r="J109" s="11">
        <v>0.79717913584841027</v>
      </c>
      <c r="K109" s="11">
        <v>1.6100588832157074</v>
      </c>
      <c r="L109" s="11">
        <v>32.247901573105068</v>
      </c>
    </row>
    <row r="110" spans="2:12" x14ac:dyDescent="0.3">
      <c r="B110">
        <v>30</v>
      </c>
      <c r="C110" s="1">
        <v>20.029019999999999</v>
      </c>
      <c r="D110" t="s">
        <v>14</v>
      </c>
      <c r="E110" s="11">
        <v>7.2756728555409017E-2</v>
      </c>
      <c r="F110" s="11">
        <v>1.4572459713708583</v>
      </c>
      <c r="G110" s="11">
        <v>3.9269908169872414E-2</v>
      </c>
      <c r="H110" s="11">
        <v>0.3</v>
      </c>
      <c r="I110" s="11">
        <v>5.0929709988786306E-2</v>
      </c>
      <c r="J110" s="11">
        <v>2.7488935718910687E-2</v>
      </c>
      <c r="K110" s="11">
        <v>2.1827018566622704E-2</v>
      </c>
      <c r="L110" s="11">
        <v>0.43717379141125745</v>
      </c>
    </row>
    <row r="111" spans="2:12" x14ac:dyDescent="0.3">
      <c r="B111">
        <v>30</v>
      </c>
      <c r="C111" s="1">
        <v>20.029019999999999</v>
      </c>
      <c r="D111" t="s">
        <v>12</v>
      </c>
      <c r="E111" s="11">
        <v>2.6245461543418229</v>
      </c>
      <c r="F111" s="11">
        <v>52.567087416235459</v>
      </c>
      <c r="G111" s="11">
        <v>0.97193022720434208</v>
      </c>
      <c r="H111" s="11">
        <v>0.3</v>
      </c>
      <c r="I111" s="11">
        <v>1.837182308039276</v>
      </c>
      <c r="J111" s="11">
        <v>0.68035115904303944</v>
      </c>
      <c r="K111" s="11">
        <v>0.78736384630254685</v>
      </c>
      <c r="L111" s="11">
        <v>15.770126224870637</v>
      </c>
    </row>
    <row r="112" spans="2:12" x14ac:dyDescent="0.3">
      <c r="B112">
        <v>0</v>
      </c>
      <c r="C112" s="1"/>
      <c r="E112" s="11"/>
      <c r="F112" s="11"/>
      <c r="G112" s="11"/>
      <c r="H112" s="11"/>
      <c r="I112" s="11"/>
      <c r="J112" s="11"/>
      <c r="K112" s="11"/>
      <c r="L112" s="11"/>
    </row>
    <row r="113" spans="2:12" x14ac:dyDescent="0.3">
      <c r="B113">
        <v>31</v>
      </c>
      <c r="C113" s="1">
        <v>34.598478999999998</v>
      </c>
      <c r="D113" t="s">
        <v>15</v>
      </c>
      <c r="E113" s="11">
        <v>0.33126273456670779</v>
      </c>
      <c r="F113" s="11">
        <v>11.461186765388813</v>
      </c>
      <c r="G113" s="11">
        <v>0.20125827937059615</v>
      </c>
      <c r="H113" s="11">
        <v>0.3</v>
      </c>
      <c r="I113" s="11">
        <v>0.23188391419669543</v>
      </c>
      <c r="J113" s="11">
        <v>0.14088079555941729</v>
      </c>
      <c r="K113" s="11">
        <v>9.9378820370012333E-2</v>
      </c>
      <c r="L113" s="11">
        <v>3.4383560296166435</v>
      </c>
    </row>
    <row r="114" spans="2:12" x14ac:dyDescent="0.3">
      <c r="B114">
        <v>31</v>
      </c>
      <c r="C114" s="1">
        <v>34.598478999999998</v>
      </c>
      <c r="D114" t="s">
        <v>21</v>
      </c>
      <c r="E114" s="11">
        <v>1.8189182138852254E-2</v>
      </c>
      <c r="F114" s="11">
        <v>0.62931803625825478</v>
      </c>
      <c r="G114" s="11">
        <v>9.8174770424681035E-3</v>
      </c>
      <c r="H114" s="11">
        <v>0.3</v>
      </c>
      <c r="I114" s="11">
        <v>1.2732427497196577E-2</v>
      </c>
      <c r="J114" s="11">
        <v>6.8722339297276717E-3</v>
      </c>
      <c r="K114" s="11">
        <v>5.4567546416556759E-3</v>
      </c>
      <c r="L114" s="11">
        <v>0.18879541087747642</v>
      </c>
    </row>
    <row r="115" spans="2:12" x14ac:dyDescent="0.3">
      <c r="B115">
        <v>31</v>
      </c>
      <c r="C115" s="1">
        <v>34.598478999999998</v>
      </c>
      <c r="D115" t="s">
        <v>16</v>
      </c>
      <c r="E115" s="11">
        <v>4.2741798006330542</v>
      </c>
      <c r="F115" s="11">
        <v>147.88012007442691</v>
      </c>
      <c r="G115" s="11">
        <v>0.84430302565225734</v>
      </c>
      <c r="H115" s="11">
        <v>0.3</v>
      </c>
      <c r="I115" s="11">
        <v>2.9919258604431378</v>
      </c>
      <c r="J115" s="11">
        <v>0.59101211795658015</v>
      </c>
      <c r="K115" s="11">
        <v>1.2822539401899162</v>
      </c>
      <c r="L115" s="11">
        <v>44.364036022328072</v>
      </c>
    </row>
    <row r="116" spans="2:12" x14ac:dyDescent="0.3">
      <c r="B116">
        <v>31</v>
      </c>
      <c r="C116" s="1">
        <v>34.598478999999998</v>
      </c>
      <c r="D116" t="s">
        <v>14</v>
      </c>
      <c r="E116" s="11">
        <v>0.30146752388631942</v>
      </c>
      <c r="F116" s="11">
        <v>10.43031779436282</v>
      </c>
      <c r="G116" s="11">
        <v>0.17671458676442589</v>
      </c>
      <c r="H116" s="11">
        <v>0.3</v>
      </c>
      <c r="I116" s="11">
        <v>0.21102726672042357</v>
      </c>
      <c r="J116" s="11">
        <v>0.12370021073509811</v>
      </c>
      <c r="K116" s="11">
        <v>9.0440257165895821E-2</v>
      </c>
      <c r="L116" s="11">
        <v>3.1290953383088458</v>
      </c>
    </row>
    <row r="117" spans="2:12" x14ac:dyDescent="0.3">
      <c r="B117">
        <v>31</v>
      </c>
      <c r="C117" s="1">
        <v>34.598478999999998</v>
      </c>
      <c r="D117" t="s">
        <v>12</v>
      </c>
      <c r="E117" s="11">
        <v>2.999649033859451</v>
      </c>
      <c r="F117" s="11">
        <v>103.7832941053565</v>
      </c>
      <c r="G117" s="11">
        <v>1.0995574287564274</v>
      </c>
      <c r="H117" s="11">
        <v>0.3</v>
      </c>
      <c r="I117" s="11">
        <v>2.0997543237016156</v>
      </c>
      <c r="J117" s="11">
        <v>0.76969020012949907</v>
      </c>
      <c r="K117" s="11">
        <v>0.89989471015783529</v>
      </c>
      <c r="L117" s="11">
        <v>31.13498823160695</v>
      </c>
    </row>
    <row r="118" spans="2:12" x14ac:dyDescent="0.3">
      <c r="B118">
        <v>0</v>
      </c>
      <c r="C118" s="1"/>
      <c r="E118" s="11"/>
      <c r="F118" s="11"/>
      <c r="G118" s="11"/>
      <c r="H118" s="11"/>
      <c r="I118" s="11"/>
      <c r="J118" s="11"/>
      <c r="K118" s="11"/>
      <c r="L118" s="11"/>
    </row>
    <row r="119" spans="2:12" x14ac:dyDescent="0.3">
      <c r="B119">
        <v>32</v>
      </c>
      <c r="C119" s="1">
        <v>17.204127</v>
      </c>
      <c r="D119" t="s">
        <v>15</v>
      </c>
      <c r="E119" s="11">
        <v>0.89058217657133465</v>
      </c>
      <c r="F119" s="11">
        <v>15.321688869669666</v>
      </c>
      <c r="G119" s="11">
        <v>0.36324665057131983</v>
      </c>
      <c r="H119" s="11">
        <v>0.3</v>
      </c>
      <c r="I119" s="11">
        <v>0.62340752359993423</v>
      </c>
      <c r="J119" s="11">
        <v>0.25427265539992389</v>
      </c>
      <c r="K119" s="11">
        <v>0.26717465297140036</v>
      </c>
      <c r="L119" s="11">
        <v>4.5965066609008991</v>
      </c>
    </row>
    <row r="120" spans="2:12" x14ac:dyDescent="0.3">
      <c r="B120">
        <v>32</v>
      </c>
      <c r="C120" s="1">
        <v>17.204127</v>
      </c>
      <c r="D120" t="s">
        <v>14</v>
      </c>
      <c r="E120" s="11">
        <v>0.36437439318839615</v>
      </c>
      <c r="F120" s="11">
        <v>6.2687433359611022</v>
      </c>
      <c r="G120" s="11">
        <v>0.21598449493429836</v>
      </c>
      <c r="H120" s="11">
        <v>0.3</v>
      </c>
      <c r="I120" s="11">
        <v>0.25506207523187729</v>
      </c>
      <c r="J120" s="11">
        <v>0.15118914645400885</v>
      </c>
      <c r="K120" s="11">
        <v>0.10931231795651884</v>
      </c>
      <c r="L120" s="11">
        <v>1.8806230007883307</v>
      </c>
    </row>
    <row r="121" spans="2:12" x14ac:dyDescent="0.3">
      <c r="B121">
        <v>32</v>
      </c>
      <c r="C121" s="1">
        <v>17.204127</v>
      </c>
      <c r="D121" t="s">
        <v>12</v>
      </c>
      <c r="E121" s="11">
        <v>9.0461253019607781</v>
      </c>
      <c r="F121" s="11">
        <v>155.63068855284658</v>
      </c>
      <c r="G121" s="11">
        <v>3.2397674240144738</v>
      </c>
      <c r="H121" s="11">
        <v>0.3</v>
      </c>
      <c r="I121" s="11">
        <v>6.332287711372544</v>
      </c>
      <c r="J121" s="11">
        <v>2.2678371968101314</v>
      </c>
      <c r="K121" s="11">
        <v>2.7138375905882333</v>
      </c>
      <c r="L121" s="11">
        <v>46.689206565853972</v>
      </c>
    </row>
    <row r="122" spans="2:12" x14ac:dyDescent="0.3">
      <c r="B122">
        <v>0</v>
      </c>
      <c r="C122" s="1"/>
      <c r="E122" s="11"/>
      <c r="F122" s="11"/>
      <c r="G122" s="11"/>
      <c r="H122" s="11"/>
      <c r="I122" s="11"/>
      <c r="J122" s="11"/>
      <c r="K122" s="11"/>
      <c r="L122" s="11"/>
    </row>
    <row r="123" spans="2:12" x14ac:dyDescent="0.3">
      <c r="B123">
        <v>33</v>
      </c>
      <c r="C123" s="1">
        <v>65.474554999999995</v>
      </c>
      <c r="D123" t="s">
        <v>15</v>
      </c>
      <c r="E123" s="11">
        <v>0.24054677036156186</v>
      </c>
      <c r="F123" s="11">
        <v>15.749692746110451</v>
      </c>
      <c r="G123" s="11">
        <v>0.14480778637640457</v>
      </c>
      <c r="H123" s="11">
        <v>0.3</v>
      </c>
      <c r="I123" s="11">
        <v>0.1683827392530933</v>
      </c>
      <c r="J123" s="11">
        <v>0.10136545046348319</v>
      </c>
      <c r="K123" s="11">
        <v>7.2164031108468557E-2</v>
      </c>
      <c r="L123" s="11">
        <v>4.724907823833135</v>
      </c>
    </row>
    <row r="124" spans="2:12" x14ac:dyDescent="0.3">
      <c r="B124">
        <v>33</v>
      </c>
      <c r="C124" s="1">
        <v>65.474554999999995</v>
      </c>
      <c r="D124" t="s">
        <v>21</v>
      </c>
      <c r="E124" s="11">
        <v>4.5472955347130636E-3</v>
      </c>
      <c r="F124" s="11">
        <v>0.29773215158882488</v>
      </c>
      <c r="G124" s="11">
        <v>2.4543692606170259E-3</v>
      </c>
      <c r="H124" s="11">
        <v>0.3</v>
      </c>
      <c r="I124" s="11">
        <v>3.1831068742991441E-3</v>
      </c>
      <c r="J124" s="11">
        <v>1.7180584824319179E-3</v>
      </c>
      <c r="K124" s="11">
        <v>1.364188660413919E-3</v>
      </c>
      <c r="L124" s="11">
        <v>8.9319645476647461E-2</v>
      </c>
    </row>
    <row r="125" spans="2:12" x14ac:dyDescent="0.3">
      <c r="B125">
        <v>33</v>
      </c>
      <c r="C125" s="1">
        <v>65.474554999999995</v>
      </c>
      <c r="D125" t="s">
        <v>16</v>
      </c>
      <c r="E125" s="11">
        <v>2.8537142716329007</v>
      </c>
      <c r="F125" s="11">
        <v>186.84567203231327</v>
      </c>
      <c r="G125" s="11">
        <v>0.52768939103266077</v>
      </c>
      <c r="H125" s="11">
        <v>0.3</v>
      </c>
      <c r="I125" s="11">
        <v>1.9975999901430304</v>
      </c>
      <c r="J125" s="11">
        <v>0.36938257372286254</v>
      </c>
      <c r="K125" s="11">
        <v>0.85611428148987023</v>
      </c>
      <c r="L125" s="11">
        <v>56.053701609693988</v>
      </c>
    </row>
    <row r="126" spans="2:12" x14ac:dyDescent="0.3">
      <c r="B126">
        <v>33</v>
      </c>
      <c r="C126" s="1">
        <v>65.474554999999995</v>
      </c>
      <c r="D126" t="s">
        <v>14</v>
      </c>
      <c r="E126" s="11">
        <v>0.20783761697446848</v>
      </c>
      <c r="F126" s="11">
        <v>13.60807548366377</v>
      </c>
      <c r="G126" s="11">
        <v>0.12026409377023431</v>
      </c>
      <c r="H126" s="11">
        <v>0.3</v>
      </c>
      <c r="I126" s="11">
        <v>0.14548633188212792</v>
      </c>
      <c r="J126" s="11">
        <v>8.4184865639164011E-2</v>
      </c>
      <c r="K126" s="11">
        <v>6.2351285092340544E-2</v>
      </c>
      <c r="L126" s="11">
        <v>4.0824226450991308</v>
      </c>
    </row>
    <row r="127" spans="2:12" x14ac:dyDescent="0.3">
      <c r="B127">
        <v>33</v>
      </c>
      <c r="C127" s="1">
        <v>65.474554999999995</v>
      </c>
      <c r="D127" t="s">
        <v>12</v>
      </c>
      <c r="E127" s="11">
        <v>4.1225820764071592</v>
      </c>
      <c r="F127" s="11">
        <v>269.92422690373473</v>
      </c>
      <c r="G127" s="11">
        <v>1.4898021411945352</v>
      </c>
      <c r="H127" s="11">
        <v>0.3</v>
      </c>
      <c r="I127" s="11">
        <v>2.8858074534850111</v>
      </c>
      <c r="J127" s="11">
        <v>1.0428614988361746</v>
      </c>
      <c r="K127" s="11">
        <v>1.2367746229221477</v>
      </c>
      <c r="L127" s="11">
        <v>80.977268071120406</v>
      </c>
    </row>
    <row r="128" spans="2:12" x14ac:dyDescent="0.3">
      <c r="B128">
        <v>0</v>
      </c>
      <c r="C128" s="1"/>
      <c r="E128" s="11"/>
      <c r="F128" s="11"/>
      <c r="G128" s="11"/>
      <c r="H128" s="11"/>
      <c r="I128" s="11"/>
      <c r="J128" s="11"/>
      <c r="K128" s="11"/>
      <c r="L128" s="11"/>
    </row>
    <row r="129" spans="2:12" x14ac:dyDescent="0.3">
      <c r="B129">
        <v>35</v>
      </c>
      <c r="C129" s="1">
        <v>11.251324</v>
      </c>
      <c r="D129" t="s">
        <v>15</v>
      </c>
      <c r="E129" s="11">
        <v>1.2706857524321031</v>
      </c>
      <c r="F129" s="11">
        <v>14.296897102797381</v>
      </c>
      <c r="G129" s="11">
        <v>0.4123340357836604</v>
      </c>
      <c r="H129" s="11">
        <v>0.3</v>
      </c>
      <c r="I129" s="11">
        <v>0.88948002670247217</v>
      </c>
      <c r="J129" s="11">
        <v>0.28863382504856228</v>
      </c>
      <c r="K129" s="11">
        <v>0.38120572572963091</v>
      </c>
      <c r="L129" s="11">
        <v>4.2890691308392137</v>
      </c>
    </row>
    <row r="130" spans="2:12" x14ac:dyDescent="0.3">
      <c r="B130">
        <v>35</v>
      </c>
      <c r="C130" s="1">
        <v>11.251324</v>
      </c>
      <c r="D130" t="s">
        <v>14</v>
      </c>
      <c r="E130" s="11">
        <v>0.14551345711081803</v>
      </c>
      <c r="F130" s="11">
        <v>1.6372190523139176</v>
      </c>
      <c r="G130" s="11">
        <v>7.8539816339744828E-2</v>
      </c>
      <c r="H130" s="11">
        <v>0.3</v>
      </c>
      <c r="I130" s="11">
        <v>0.10185941997757261</v>
      </c>
      <c r="J130" s="11">
        <v>5.4977871437821374E-2</v>
      </c>
      <c r="K130" s="11">
        <v>4.3654037133245407E-2</v>
      </c>
      <c r="L130" s="11">
        <v>0.49116571569417528</v>
      </c>
    </row>
    <row r="131" spans="2:12" x14ac:dyDescent="0.3">
      <c r="B131">
        <v>35</v>
      </c>
      <c r="C131" s="1">
        <v>11.251324</v>
      </c>
      <c r="D131" t="s">
        <v>12</v>
      </c>
      <c r="E131" s="11">
        <v>8.7352740116681389</v>
      </c>
      <c r="F131" s="11">
        <v>98.283398134058018</v>
      </c>
      <c r="G131" s="11">
        <v>3.2594023780994106</v>
      </c>
      <c r="H131" s="11">
        <v>0.3</v>
      </c>
      <c r="I131" s="11">
        <v>6.1146918081676969</v>
      </c>
      <c r="J131" s="11">
        <v>2.2815816646695875</v>
      </c>
      <c r="K131" s="11">
        <v>2.6205822035004416</v>
      </c>
      <c r="L131" s="11">
        <v>29.485019440217403</v>
      </c>
    </row>
    <row r="132" spans="2:12" x14ac:dyDescent="0.3">
      <c r="B132">
        <v>0</v>
      </c>
      <c r="C132" s="1"/>
      <c r="E132" s="11"/>
      <c r="F132" s="11"/>
      <c r="G132" s="11"/>
      <c r="H132" s="11"/>
      <c r="I132" s="11"/>
      <c r="J132" s="11"/>
      <c r="K132" s="11"/>
      <c r="L132" s="11"/>
    </row>
    <row r="133" spans="2:12" x14ac:dyDescent="0.3">
      <c r="B133">
        <v>36</v>
      </c>
      <c r="C133" s="1">
        <v>64.389396000000005</v>
      </c>
      <c r="D133" t="s">
        <v>15</v>
      </c>
      <c r="E133" s="11">
        <v>1.8298897633937314</v>
      </c>
      <c r="F133" s="11">
        <v>117.82549661150529</v>
      </c>
      <c r="G133" s="11">
        <v>0.60475658581603497</v>
      </c>
      <c r="H133" s="11">
        <v>0.3</v>
      </c>
      <c r="I133" s="11">
        <v>1.2809228343756118</v>
      </c>
      <c r="J133" s="11">
        <v>0.42332961007122444</v>
      </c>
      <c r="K133" s="11">
        <v>0.54896692901811939</v>
      </c>
      <c r="L133" s="11">
        <v>35.347648983451585</v>
      </c>
    </row>
    <row r="134" spans="2:12" x14ac:dyDescent="0.3">
      <c r="B134">
        <v>36</v>
      </c>
      <c r="C134" s="1">
        <v>64.389396000000005</v>
      </c>
      <c r="D134" t="s">
        <v>16</v>
      </c>
      <c r="E134" s="11">
        <v>2.113904835931351</v>
      </c>
      <c r="F134" s="11">
        <v>136.11305558709881</v>
      </c>
      <c r="G134" s="11">
        <v>0.39662607251571136</v>
      </c>
      <c r="H134" s="11">
        <v>0.3</v>
      </c>
      <c r="I134" s="11">
        <v>1.4797333851519456</v>
      </c>
      <c r="J134" s="11">
        <v>0.27763825076099791</v>
      </c>
      <c r="K134" s="11">
        <v>0.63417145077940529</v>
      </c>
      <c r="L134" s="11">
        <v>40.83391667612964</v>
      </c>
    </row>
    <row r="135" spans="2:12" x14ac:dyDescent="0.3">
      <c r="B135">
        <v>36</v>
      </c>
      <c r="C135" s="1">
        <v>64.389396000000005</v>
      </c>
      <c r="D135" t="s">
        <v>14</v>
      </c>
      <c r="E135" s="11">
        <v>0.24737287708839059</v>
      </c>
      <c r="F135" s="11">
        <v>15.928190142503711</v>
      </c>
      <c r="G135" s="11">
        <v>0.13351768777756629</v>
      </c>
      <c r="H135" s="11">
        <v>0.3</v>
      </c>
      <c r="I135" s="11">
        <v>0.17316101396187342</v>
      </c>
      <c r="J135" s="11">
        <v>9.3462381444296388E-2</v>
      </c>
      <c r="K135" s="11">
        <v>7.4211863126517175E-2</v>
      </c>
      <c r="L135" s="11">
        <v>4.7784570427511133</v>
      </c>
    </row>
    <row r="136" spans="2:12" x14ac:dyDescent="0.3">
      <c r="B136">
        <v>36</v>
      </c>
      <c r="C136" s="1">
        <v>64.389396000000005</v>
      </c>
      <c r="D136" t="s">
        <v>12</v>
      </c>
      <c r="E136" s="11">
        <v>17.417317987845667</v>
      </c>
      <c r="F136" s="11">
        <v>1121.4905851773178</v>
      </c>
      <c r="G136" s="11">
        <v>6.330309196983432</v>
      </c>
      <c r="H136" s="11">
        <v>0.3</v>
      </c>
      <c r="I136" s="11">
        <v>12.192122591491966</v>
      </c>
      <c r="J136" s="11">
        <v>4.431216437888402</v>
      </c>
      <c r="K136" s="11">
        <v>5.2251953963537003</v>
      </c>
      <c r="L136" s="11">
        <v>336.44717555319539</v>
      </c>
    </row>
    <row r="137" spans="2:12" x14ac:dyDescent="0.3">
      <c r="B137">
        <v>0</v>
      </c>
      <c r="C137" s="1"/>
      <c r="E137" s="11"/>
      <c r="F137" s="11"/>
      <c r="G137" s="11"/>
      <c r="H137" s="11"/>
      <c r="I137" s="11"/>
      <c r="J137" s="11"/>
      <c r="K137" s="11"/>
      <c r="L137" s="11"/>
    </row>
    <row r="138" spans="2:12" x14ac:dyDescent="0.3">
      <c r="B138">
        <v>38</v>
      </c>
      <c r="C138" s="1">
        <v>4.7484010000000003</v>
      </c>
      <c r="D138" t="s">
        <v>15</v>
      </c>
      <c r="E138" s="11">
        <v>7.2756728555409017E-2</v>
      </c>
      <c r="F138" s="11">
        <v>0.34547812262923278</v>
      </c>
      <c r="G138" s="11">
        <v>3.9269908169872414E-2</v>
      </c>
      <c r="H138" s="11">
        <v>0.3</v>
      </c>
      <c r="I138" s="11">
        <v>5.0929709988786306E-2</v>
      </c>
      <c r="J138" s="11">
        <v>2.7488935718910687E-2</v>
      </c>
      <c r="K138" s="11">
        <v>2.1827018566622704E-2</v>
      </c>
      <c r="L138" s="11">
        <v>0.10364343678876982</v>
      </c>
    </row>
    <row r="139" spans="2:12" x14ac:dyDescent="0.3">
      <c r="B139">
        <v>38</v>
      </c>
      <c r="C139" s="1">
        <v>4.7484010000000003</v>
      </c>
      <c r="D139" t="s">
        <v>14</v>
      </c>
      <c r="E139" s="11">
        <v>0.14551345711081803</v>
      </c>
      <c r="F139" s="11">
        <v>0.69095624525846555</v>
      </c>
      <c r="G139" s="11">
        <v>7.8539816339744828E-2</v>
      </c>
      <c r="H139" s="11">
        <v>0.3</v>
      </c>
      <c r="I139" s="11">
        <v>0.10185941997757261</v>
      </c>
      <c r="J139" s="11">
        <v>5.4977871437821374E-2</v>
      </c>
      <c r="K139" s="11">
        <v>4.3654037133245407E-2</v>
      </c>
      <c r="L139" s="11">
        <v>0.20728687357753964</v>
      </c>
    </row>
    <row r="140" spans="2:12" x14ac:dyDescent="0.3">
      <c r="B140">
        <v>38</v>
      </c>
      <c r="C140" s="1">
        <v>4.7484010000000003</v>
      </c>
      <c r="D140" t="s">
        <v>12</v>
      </c>
      <c r="E140" s="11">
        <v>9.250846806745308</v>
      </c>
      <c r="F140" s="11">
        <v>43.926730227996231</v>
      </c>
      <c r="G140" s="11">
        <v>3.1219576995048581</v>
      </c>
      <c r="H140" s="11">
        <v>0.3</v>
      </c>
      <c r="I140" s="11">
        <v>6.4755927647217151</v>
      </c>
      <c r="J140" s="11">
        <v>2.1853703896534005</v>
      </c>
      <c r="K140" s="11">
        <v>2.7752540420235925</v>
      </c>
      <c r="L140" s="11">
        <v>13.17801906839887</v>
      </c>
    </row>
    <row r="141" spans="2:12" x14ac:dyDescent="0.3">
      <c r="B141">
        <v>0</v>
      </c>
      <c r="C141" s="1"/>
      <c r="E141" s="11"/>
      <c r="F141" s="11"/>
      <c r="G141" s="11"/>
      <c r="H141" s="11"/>
      <c r="I141" s="11"/>
      <c r="J141" s="11"/>
      <c r="K141" s="11"/>
      <c r="L141" s="11"/>
    </row>
    <row r="142" spans="2:12" x14ac:dyDescent="0.3">
      <c r="B142">
        <v>39</v>
      </c>
      <c r="C142" s="1">
        <v>1.9165220000000001</v>
      </c>
      <c r="D142" t="s">
        <v>15</v>
      </c>
      <c r="E142" s="11">
        <v>1.3434424809875125</v>
      </c>
      <c r="F142" s="11">
        <v>2.5747370705471497</v>
      </c>
      <c r="G142" s="11">
        <v>0.45160394395353282</v>
      </c>
      <c r="H142" s="11">
        <v>0.3</v>
      </c>
      <c r="I142" s="11">
        <v>0.94040973669125871</v>
      </c>
      <c r="J142" s="11">
        <v>0.31612276076747298</v>
      </c>
      <c r="K142" s="11">
        <v>0.40303274429625374</v>
      </c>
      <c r="L142" s="11">
        <v>0.77242112116414485</v>
      </c>
    </row>
    <row r="143" spans="2:12" x14ac:dyDescent="0.3">
      <c r="B143">
        <v>39</v>
      </c>
      <c r="C143" s="1">
        <v>1.9165220000000001</v>
      </c>
      <c r="D143" t="s">
        <v>14</v>
      </c>
      <c r="E143" s="11">
        <v>0.25464854994393149</v>
      </c>
      <c r="F143" s="11">
        <v>0.48803954823564349</v>
      </c>
      <c r="G143" s="11">
        <v>0.13744467859455342</v>
      </c>
      <c r="H143" s="11">
        <v>0.3</v>
      </c>
      <c r="I143" s="11">
        <v>0.17825398496075204</v>
      </c>
      <c r="J143" s="11">
        <v>9.6211275016187384E-2</v>
      </c>
      <c r="K143" s="11">
        <v>7.6394564983179439E-2</v>
      </c>
      <c r="L143" s="11">
        <v>0.14641186447069302</v>
      </c>
    </row>
    <row r="144" spans="2:12" x14ac:dyDescent="0.3">
      <c r="B144">
        <v>39</v>
      </c>
      <c r="C144" s="1">
        <v>1.9165220000000001</v>
      </c>
      <c r="D144" t="s">
        <v>12</v>
      </c>
      <c r="E144" s="11">
        <v>15.24223279695609</v>
      </c>
      <c r="F144" s="11">
        <v>29.212074484487882</v>
      </c>
      <c r="G144" s="11">
        <v>5.1639929243382214</v>
      </c>
      <c r="H144" s="11">
        <v>0.3</v>
      </c>
      <c r="I144" s="11">
        <v>10.669562957869262</v>
      </c>
      <c r="J144" s="11">
        <v>3.6147950470367549</v>
      </c>
      <c r="K144" s="11">
        <v>4.572669839086827</v>
      </c>
      <c r="L144" s="11">
        <v>8.7636223453463646</v>
      </c>
    </row>
    <row r="145" spans="2:12" x14ac:dyDescent="0.3">
      <c r="B145">
        <v>0</v>
      </c>
      <c r="C145" s="1"/>
      <c r="E145" s="11"/>
      <c r="F145" s="11"/>
      <c r="G145" s="11"/>
      <c r="H145" s="11"/>
      <c r="I145" s="11"/>
      <c r="J145" s="11"/>
      <c r="K145" s="11"/>
      <c r="L145" s="11"/>
    </row>
    <row r="146" spans="2:12" x14ac:dyDescent="0.3">
      <c r="B146">
        <v>40</v>
      </c>
      <c r="C146" s="1">
        <v>11.460535</v>
      </c>
      <c r="D146" t="s">
        <v>15</v>
      </c>
      <c r="E146" s="11">
        <v>1.1565925179447811</v>
      </c>
      <c r="F146" s="11">
        <v>13.255169032644293</v>
      </c>
      <c r="G146" s="11">
        <v>0.37306412761378788</v>
      </c>
      <c r="H146" s="11">
        <v>0.3</v>
      </c>
      <c r="I146" s="11">
        <v>0.80961476256134679</v>
      </c>
      <c r="J146" s="11">
        <v>0.26114488932965152</v>
      </c>
      <c r="K146" s="11">
        <v>0.34697775538343434</v>
      </c>
      <c r="L146" s="11">
        <v>3.9765507097932877</v>
      </c>
    </row>
    <row r="147" spans="2:12" x14ac:dyDescent="0.3">
      <c r="B147">
        <v>40</v>
      </c>
      <c r="C147" s="1">
        <v>11.460535</v>
      </c>
      <c r="D147" t="s">
        <v>14</v>
      </c>
      <c r="E147" s="11">
        <v>0.10913509283311353</v>
      </c>
      <c r="F147" s="11">
        <v>1.2507465511421467</v>
      </c>
      <c r="G147" s="11">
        <v>5.8904862254808621E-2</v>
      </c>
      <c r="H147" s="11">
        <v>0.3</v>
      </c>
      <c r="I147" s="11">
        <v>7.6394564983179467E-2</v>
      </c>
      <c r="J147" s="11">
        <v>4.123340357836603E-2</v>
      </c>
      <c r="K147" s="11">
        <v>3.2740527849934059E-2</v>
      </c>
      <c r="L147" s="11">
        <v>0.37522396534264402</v>
      </c>
    </row>
    <row r="148" spans="2:12" x14ac:dyDescent="0.3">
      <c r="B148">
        <v>40</v>
      </c>
      <c r="C148" s="1">
        <v>11.460535</v>
      </c>
      <c r="D148" t="s">
        <v>12</v>
      </c>
      <c r="E148" s="11">
        <v>9.3205982279757134</v>
      </c>
      <c r="F148" s="11">
        <v>106.81904221265364</v>
      </c>
      <c r="G148" s="11">
        <v>3.2004975158446025</v>
      </c>
      <c r="H148" s="11">
        <v>0.3</v>
      </c>
      <c r="I148" s="11">
        <v>6.524418759582999</v>
      </c>
      <c r="J148" s="11">
        <v>2.2403482610912215</v>
      </c>
      <c r="K148" s="11">
        <v>2.7961794683927139</v>
      </c>
      <c r="L148" s="11">
        <v>32.045712663796095</v>
      </c>
    </row>
    <row r="149" spans="2:12" x14ac:dyDescent="0.3">
      <c r="B149">
        <v>0</v>
      </c>
      <c r="C149" s="1"/>
      <c r="E149" s="11"/>
      <c r="F149" s="11"/>
      <c r="G149" s="11"/>
      <c r="H149" s="11"/>
      <c r="I149" s="11"/>
      <c r="J149" s="11"/>
      <c r="K149" s="11"/>
      <c r="L149" s="11"/>
    </row>
    <row r="150" spans="2:12" x14ac:dyDescent="0.3">
      <c r="B150">
        <v>43</v>
      </c>
      <c r="C150" s="1">
        <v>7.2669810000000004</v>
      </c>
      <c r="D150" t="s">
        <v>15</v>
      </c>
      <c r="E150" s="11">
        <v>1.2706857524321031</v>
      </c>
      <c r="F150" s="11">
        <v>9.2340492198947981</v>
      </c>
      <c r="G150" s="11">
        <v>0.4123340357836604</v>
      </c>
      <c r="H150" s="11">
        <v>0.3</v>
      </c>
      <c r="I150" s="11">
        <v>0.88948002670247217</v>
      </c>
      <c r="J150" s="11">
        <v>0.28863382504856228</v>
      </c>
      <c r="K150" s="11">
        <v>0.38120572572963091</v>
      </c>
      <c r="L150" s="11">
        <v>2.7702147659684391</v>
      </c>
    </row>
    <row r="151" spans="2:12" x14ac:dyDescent="0.3">
      <c r="B151">
        <v>43</v>
      </c>
      <c r="C151" s="1">
        <v>7.2669810000000004</v>
      </c>
      <c r="D151" t="s">
        <v>14</v>
      </c>
      <c r="E151" s="11">
        <v>0.14551345711081803</v>
      </c>
      <c r="F151" s="11">
        <v>1.0574435280686296</v>
      </c>
      <c r="G151" s="11">
        <v>7.8539816339744828E-2</v>
      </c>
      <c r="H151" s="11">
        <v>0.3</v>
      </c>
      <c r="I151" s="11">
        <v>0.10185941997757261</v>
      </c>
      <c r="J151" s="11">
        <v>5.4977871437821374E-2</v>
      </c>
      <c r="K151" s="11">
        <v>4.3654037133245407E-2</v>
      </c>
      <c r="L151" s="11">
        <v>0.31723305842058885</v>
      </c>
    </row>
    <row r="152" spans="2:12" x14ac:dyDescent="0.3">
      <c r="B152">
        <v>43</v>
      </c>
      <c r="C152" s="1">
        <v>7.2669810000000004</v>
      </c>
      <c r="D152" t="s">
        <v>12</v>
      </c>
      <c r="E152" s="11">
        <v>8.8912040966116201</v>
      </c>
      <c r="F152" s="11">
        <v>64.612211237198807</v>
      </c>
      <c r="G152" s="11">
        <v>3.3575771485240913</v>
      </c>
      <c r="H152" s="11">
        <v>0.3</v>
      </c>
      <c r="I152" s="11">
        <v>6.2238428676281341</v>
      </c>
      <c r="J152" s="11">
        <v>2.3503040039668637</v>
      </c>
      <c r="K152" s="11">
        <v>2.667361228983486</v>
      </c>
      <c r="L152" s="11">
        <v>19.383663371159642</v>
      </c>
    </row>
    <row r="153" spans="2:12" x14ac:dyDescent="0.3">
      <c r="B153">
        <v>0</v>
      </c>
      <c r="C153" s="1"/>
      <c r="E153" s="11"/>
      <c r="F153" s="11"/>
      <c r="G153" s="11"/>
      <c r="H153" s="11"/>
      <c r="I153" s="11"/>
      <c r="J153" s="11"/>
      <c r="K153" s="11"/>
      <c r="L153" s="11"/>
    </row>
    <row r="154" spans="2:12" x14ac:dyDescent="0.3">
      <c r="B154">
        <v>44</v>
      </c>
      <c r="C154" s="1">
        <v>9.2704810000000002</v>
      </c>
      <c r="D154" t="s">
        <v>15</v>
      </c>
      <c r="E154" s="11">
        <v>2.4686147763087973</v>
      </c>
      <c r="F154" s="11">
        <v>22.885246380089956</v>
      </c>
      <c r="G154" s="11">
        <v>0.78539816339744839</v>
      </c>
      <c r="H154" s="11">
        <v>0.3</v>
      </c>
      <c r="I154" s="11">
        <v>1.7280303434161581</v>
      </c>
      <c r="J154" s="11">
        <v>0.5497787143782138</v>
      </c>
      <c r="K154" s="11">
        <v>0.7405844328926392</v>
      </c>
      <c r="L154" s="11">
        <v>6.8655739140269869</v>
      </c>
    </row>
    <row r="155" spans="2:12" x14ac:dyDescent="0.3">
      <c r="B155">
        <v>44</v>
      </c>
      <c r="C155" s="1">
        <v>9.2704810000000002</v>
      </c>
      <c r="D155" t="s">
        <v>14</v>
      </c>
      <c r="E155" s="11">
        <v>0.10913509283311353</v>
      </c>
      <c r="F155" s="11">
        <v>1.0117348045426151</v>
      </c>
      <c r="G155" s="11">
        <v>5.8904862254808621E-2</v>
      </c>
      <c r="H155" s="11">
        <v>0.3</v>
      </c>
      <c r="I155" s="11">
        <v>7.6394564983179467E-2</v>
      </c>
      <c r="J155" s="11">
        <v>4.123340357836603E-2</v>
      </c>
      <c r="K155" s="11">
        <v>3.2740527849934059E-2</v>
      </c>
      <c r="L155" s="11">
        <v>0.30352044136278455</v>
      </c>
    </row>
    <row r="156" spans="2:12" x14ac:dyDescent="0.3">
      <c r="B156">
        <v>44</v>
      </c>
      <c r="C156" s="1">
        <v>9.2704810000000002</v>
      </c>
      <c r="D156" t="s">
        <v>12</v>
      </c>
      <c r="E156" s="11">
        <v>6.8079798760891368</v>
      </c>
      <c r="F156" s="11">
        <v>63.113248089666698</v>
      </c>
      <c r="G156" s="11">
        <v>2.3169245820224726</v>
      </c>
      <c r="H156" s="11">
        <v>0.3</v>
      </c>
      <c r="I156" s="11">
        <v>4.7655859132623952</v>
      </c>
      <c r="J156" s="11">
        <v>1.6218472074157309</v>
      </c>
      <c r="K156" s="11">
        <v>2.0423939628267411</v>
      </c>
      <c r="L156" s="11">
        <v>18.933974426900011</v>
      </c>
    </row>
    <row r="157" spans="2:12" x14ac:dyDescent="0.3">
      <c r="B157">
        <v>0</v>
      </c>
      <c r="C157" s="1"/>
      <c r="E157" s="11"/>
      <c r="F157" s="11"/>
      <c r="G157" s="11"/>
      <c r="H157" s="11"/>
      <c r="I157" s="11"/>
      <c r="J157" s="11"/>
      <c r="K157" s="11"/>
      <c r="L157" s="11"/>
    </row>
    <row r="158" spans="2:12" x14ac:dyDescent="0.3">
      <c r="B158">
        <v>47</v>
      </c>
      <c r="C158" s="1">
        <v>16.070055</v>
      </c>
      <c r="D158" t="s">
        <v>15</v>
      </c>
      <c r="E158" s="11">
        <v>1.3070641167098078</v>
      </c>
      <c r="F158" s="11">
        <v>21.004592244053029</v>
      </c>
      <c r="G158" s="11">
        <v>0.43196898986859661</v>
      </c>
      <c r="H158" s="11">
        <v>0.3</v>
      </c>
      <c r="I158" s="11">
        <v>0.91494488169686539</v>
      </c>
      <c r="J158" s="11">
        <v>0.3023782929080176</v>
      </c>
      <c r="K158" s="11">
        <v>0.39211923501294232</v>
      </c>
      <c r="L158" s="11">
        <v>6.3013776732159092</v>
      </c>
    </row>
    <row r="159" spans="2:12" x14ac:dyDescent="0.3">
      <c r="B159">
        <v>47</v>
      </c>
      <c r="C159" s="1">
        <v>16.070055</v>
      </c>
      <c r="D159" t="s">
        <v>14</v>
      </c>
      <c r="E159" s="11">
        <v>0.10913509283311353</v>
      </c>
      <c r="F159" s="11">
        <v>1.7538069442582402</v>
      </c>
      <c r="G159" s="11">
        <v>5.8904862254808621E-2</v>
      </c>
      <c r="H159" s="11">
        <v>0.3</v>
      </c>
      <c r="I159" s="11">
        <v>7.6394564983179467E-2</v>
      </c>
      <c r="J159" s="11">
        <v>4.123340357836603E-2</v>
      </c>
      <c r="K159" s="11">
        <v>3.2740527849934059E-2</v>
      </c>
      <c r="L159" s="11">
        <v>0.52614208327747203</v>
      </c>
    </row>
    <row r="160" spans="2:12" x14ac:dyDescent="0.3">
      <c r="B160">
        <v>47</v>
      </c>
      <c r="C160" s="1">
        <v>16.070055</v>
      </c>
      <c r="D160" t="s">
        <v>12</v>
      </c>
      <c r="E160" s="11">
        <v>6.3273537400238258</v>
      </c>
      <c r="F160" s="11">
        <v>101.68092260663857</v>
      </c>
      <c r="G160" s="11">
        <v>2.1009400870881745</v>
      </c>
      <c r="H160" s="11">
        <v>0.3</v>
      </c>
      <c r="I160" s="11">
        <v>4.4291476180166773</v>
      </c>
      <c r="J160" s="11">
        <v>1.4706580609617221</v>
      </c>
      <c r="K160" s="11">
        <v>1.8982061220071476</v>
      </c>
      <c r="L160" s="11">
        <v>30.504276781991571</v>
      </c>
    </row>
    <row r="161" spans="2:12" x14ac:dyDescent="0.3">
      <c r="B161">
        <v>0</v>
      </c>
      <c r="C161" s="1"/>
      <c r="E161" s="11"/>
      <c r="F161" s="11"/>
      <c r="G161" s="11"/>
      <c r="H161" s="11"/>
      <c r="I161" s="11"/>
      <c r="J161" s="11"/>
      <c r="K161" s="11"/>
      <c r="L161" s="11"/>
    </row>
    <row r="162" spans="2:12" x14ac:dyDescent="0.3">
      <c r="B162">
        <v>48</v>
      </c>
      <c r="C162" s="1">
        <v>27.076958999999999</v>
      </c>
      <c r="D162" t="s">
        <v>15</v>
      </c>
      <c r="E162" s="11">
        <v>1.5044613712502464</v>
      </c>
      <c r="F162" s="11">
        <v>40.736238866426696</v>
      </c>
      <c r="G162" s="11">
        <v>0.48105637508093702</v>
      </c>
      <c r="H162" s="11">
        <v>0.3</v>
      </c>
      <c r="I162" s="11">
        <v>1.0531229598751723</v>
      </c>
      <c r="J162" s="11">
        <v>0.33673946255665588</v>
      </c>
      <c r="K162" s="11">
        <v>0.45133841137507391</v>
      </c>
      <c r="L162" s="11">
        <v>12.22087165992801</v>
      </c>
    </row>
    <row r="163" spans="2:12" x14ac:dyDescent="0.3">
      <c r="B163">
        <v>48</v>
      </c>
      <c r="C163" s="1">
        <v>27.076958999999999</v>
      </c>
      <c r="D163" t="s">
        <v>14</v>
      </c>
      <c r="E163" s="11">
        <v>0.10004050176368737</v>
      </c>
      <c r="F163" s="11">
        <v>2.7087925645947903</v>
      </c>
      <c r="G163" s="11">
        <v>5.3996123733574555E-2</v>
      </c>
      <c r="H163" s="11">
        <v>0.3</v>
      </c>
      <c r="I163" s="11">
        <v>7.0028351234581149E-2</v>
      </c>
      <c r="J163" s="11">
        <v>3.7797286613502186E-2</v>
      </c>
      <c r="K163" s="11">
        <v>3.0012150529106208E-2</v>
      </c>
      <c r="L163" s="11">
        <v>0.81263776937843701</v>
      </c>
    </row>
    <row r="164" spans="2:12" x14ac:dyDescent="0.3">
      <c r="B164">
        <v>48</v>
      </c>
      <c r="C164" s="1">
        <v>27.076958999999999</v>
      </c>
      <c r="D164" t="s">
        <v>12</v>
      </c>
      <c r="E164" s="11">
        <v>7.7560927665559287</v>
      </c>
      <c r="F164" s="11">
        <v>210.01140584023145</v>
      </c>
      <c r="G164" s="11">
        <v>2.6261751088602172</v>
      </c>
      <c r="H164" s="11">
        <v>0.3</v>
      </c>
      <c r="I164" s="11">
        <v>5.4292649365891501</v>
      </c>
      <c r="J164" s="11">
        <v>1.838322576202152</v>
      </c>
      <c r="K164" s="11">
        <v>2.3268278299667786</v>
      </c>
      <c r="L164" s="11">
        <v>63.003421752069436</v>
      </c>
    </row>
    <row r="165" spans="2:12" x14ac:dyDescent="0.3">
      <c r="B165">
        <v>0</v>
      </c>
      <c r="C165" s="1"/>
      <c r="E165" s="11"/>
      <c r="F165" s="11"/>
      <c r="G165" s="11"/>
      <c r="H165" s="11"/>
      <c r="I165" s="11"/>
      <c r="J165" s="11"/>
      <c r="K165" s="11"/>
      <c r="L165" s="11"/>
    </row>
    <row r="166" spans="2:12" x14ac:dyDescent="0.3">
      <c r="B166">
        <v>49</v>
      </c>
      <c r="C166" s="1">
        <v>13.894721000000001</v>
      </c>
      <c r="D166" t="s">
        <v>15</v>
      </c>
      <c r="E166" s="11">
        <v>1.3070641167098078</v>
      </c>
      <c r="F166" s="11">
        <v>18.16129123079422</v>
      </c>
      <c r="G166" s="11">
        <v>0.43196898986859661</v>
      </c>
      <c r="H166" s="11">
        <v>0.3</v>
      </c>
      <c r="I166" s="11">
        <v>0.91494488169686539</v>
      </c>
      <c r="J166" s="11">
        <v>0.3023782929080176</v>
      </c>
      <c r="K166" s="11">
        <v>0.39211923501294232</v>
      </c>
      <c r="L166" s="11">
        <v>5.4483873692382652</v>
      </c>
    </row>
    <row r="167" spans="2:12" x14ac:dyDescent="0.3">
      <c r="B167">
        <v>49</v>
      </c>
      <c r="C167" s="1">
        <v>13.894721000000001</v>
      </c>
      <c r="D167" t="s">
        <v>14</v>
      </c>
      <c r="E167" s="11">
        <v>0.10913509283311353</v>
      </c>
      <c r="F167" s="11">
        <v>1.516401666225212</v>
      </c>
      <c r="G167" s="11">
        <v>5.8904862254808621E-2</v>
      </c>
      <c r="H167" s="11">
        <v>0.3</v>
      </c>
      <c r="I167" s="11">
        <v>7.6394564983179467E-2</v>
      </c>
      <c r="J167" s="11">
        <v>4.123340357836603E-2</v>
      </c>
      <c r="K167" s="11">
        <v>3.2740527849934059E-2</v>
      </c>
      <c r="L167" s="11">
        <v>0.45492049986756361</v>
      </c>
    </row>
    <row r="168" spans="2:12" x14ac:dyDescent="0.3">
      <c r="B168">
        <v>49</v>
      </c>
      <c r="C168" s="1">
        <v>13.894721000000001</v>
      </c>
      <c r="D168" t="s">
        <v>12</v>
      </c>
      <c r="E168" s="11">
        <v>8.1173388575585932</v>
      </c>
      <c r="F168" s="11">
        <v>112.7881586882354</v>
      </c>
      <c r="G168" s="11">
        <v>2.7292586178061327</v>
      </c>
      <c r="H168" s="11">
        <v>0.3</v>
      </c>
      <c r="I168" s="11">
        <v>5.6821372002910149</v>
      </c>
      <c r="J168" s="11">
        <v>1.9104810324642927</v>
      </c>
      <c r="K168" s="11">
        <v>2.4352016572675779</v>
      </c>
      <c r="L168" s="11">
        <v>33.836447606470621</v>
      </c>
    </row>
    <row r="169" spans="2:12" x14ac:dyDescent="0.3">
      <c r="B169">
        <v>0</v>
      </c>
      <c r="C169" s="1"/>
      <c r="E169" s="11"/>
      <c r="F169" s="11"/>
      <c r="G169" s="11"/>
      <c r="H169" s="11"/>
      <c r="I169" s="11"/>
      <c r="J169" s="11"/>
      <c r="K169" s="11"/>
      <c r="L169" s="11"/>
    </row>
    <row r="170" spans="2:12" x14ac:dyDescent="0.3">
      <c r="B170">
        <v>50</v>
      </c>
      <c r="C170" s="1">
        <v>13.054057</v>
      </c>
      <c r="D170" t="s">
        <v>15</v>
      </c>
      <c r="E170" s="11">
        <v>1.2888749345709556</v>
      </c>
      <c r="F170" s="11">
        <v>16.825046861760526</v>
      </c>
      <c r="G170" s="11">
        <v>0.42215151282612845</v>
      </c>
      <c r="H170" s="11">
        <v>0.3</v>
      </c>
      <c r="I170" s="11">
        <v>0.90221245419966889</v>
      </c>
      <c r="J170" s="11">
        <v>0.29550605897828991</v>
      </c>
      <c r="K170" s="11">
        <v>0.38666248037128664</v>
      </c>
      <c r="L170" s="11">
        <v>5.047514058528157</v>
      </c>
    </row>
    <row r="171" spans="2:12" x14ac:dyDescent="0.3">
      <c r="B171">
        <v>50</v>
      </c>
      <c r="C171" s="1">
        <v>13.054057</v>
      </c>
      <c r="D171" t="s">
        <v>14</v>
      </c>
      <c r="E171" s="11">
        <v>0.10913509283311351</v>
      </c>
      <c r="F171" s="11">
        <v>1.4246557225437553</v>
      </c>
      <c r="G171" s="11">
        <v>5.8904862254808614E-2</v>
      </c>
      <c r="H171" s="11">
        <v>0.3</v>
      </c>
      <c r="I171" s="11">
        <v>7.6394564983179453E-2</v>
      </c>
      <c r="J171" s="11">
        <v>4.123340357836603E-2</v>
      </c>
      <c r="K171" s="11">
        <v>3.2740527849934052E-2</v>
      </c>
      <c r="L171" s="11">
        <v>0.42739671676312657</v>
      </c>
    </row>
    <row r="172" spans="2:12" x14ac:dyDescent="0.3">
      <c r="B172">
        <v>50</v>
      </c>
      <c r="C172" s="1">
        <v>13.054057</v>
      </c>
      <c r="D172" t="s">
        <v>12</v>
      </c>
      <c r="E172" s="11">
        <v>8.1277752434812633</v>
      </c>
      <c r="F172" s="11">
        <v>106.10044131159329</v>
      </c>
      <c r="G172" s="11">
        <v>2.7587110489335367</v>
      </c>
      <c r="H172" s="11">
        <v>0.3</v>
      </c>
      <c r="I172" s="11">
        <v>5.6894426704368843</v>
      </c>
      <c r="J172" s="11">
        <v>1.9310977342534756</v>
      </c>
      <c r="K172" s="11">
        <v>2.438332573044379</v>
      </c>
      <c r="L172" s="11">
        <v>31.830132393477989</v>
      </c>
    </row>
    <row r="173" spans="2:12" x14ac:dyDescent="0.3">
      <c r="B173">
        <v>0</v>
      </c>
      <c r="C173" s="1"/>
      <c r="E173" s="11"/>
      <c r="F173" s="11"/>
      <c r="G173" s="11"/>
      <c r="H173" s="11"/>
      <c r="I173" s="11"/>
      <c r="J173" s="11"/>
      <c r="K173" s="11"/>
      <c r="L173" s="11"/>
    </row>
    <row r="174" spans="2:12" x14ac:dyDescent="0.3">
      <c r="B174">
        <v>51</v>
      </c>
      <c r="C174" s="1">
        <v>14.099213000000001</v>
      </c>
      <c r="D174" t="s">
        <v>15</v>
      </c>
      <c r="E174" s="11">
        <v>1.2706857524321031</v>
      </c>
      <c r="F174" s="11">
        <v>17.91566907960549</v>
      </c>
      <c r="G174" s="11">
        <v>0.41233403578366035</v>
      </c>
      <c r="H174" s="11">
        <v>0.3</v>
      </c>
      <c r="I174" s="11">
        <v>0.88948002670247217</v>
      </c>
      <c r="J174" s="11">
        <v>0.28863382504856222</v>
      </c>
      <c r="K174" s="11">
        <v>0.38120572572963091</v>
      </c>
      <c r="L174" s="11">
        <v>5.3747007238816469</v>
      </c>
    </row>
    <row r="175" spans="2:12" x14ac:dyDescent="0.3">
      <c r="B175">
        <v>51</v>
      </c>
      <c r="C175" s="1">
        <v>14.099213000000001</v>
      </c>
      <c r="D175" t="s">
        <v>14</v>
      </c>
      <c r="E175" s="11">
        <v>0.18189182138852253</v>
      </c>
      <c r="F175" s="11">
        <v>2.5645315327147351</v>
      </c>
      <c r="G175" s="11">
        <v>9.8174770424681035E-2</v>
      </c>
      <c r="H175" s="11">
        <v>0.3</v>
      </c>
      <c r="I175" s="11">
        <v>0.12732427497196577</v>
      </c>
      <c r="J175" s="11">
        <v>6.8722339297276724E-2</v>
      </c>
      <c r="K175" s="11">
        <v>5.4567546416556756E-2</v>
      </c>
      <c r="L175" s="11">
        <v>0.76935945981442044</v>
      </c>
    </row>
    <row r="176" spans="2:12" x14ac:dyDescent="0.3">
      <c r="B176">
        <v>51</v>
      </c>
      <c r="C176" s="1">
        <v>14.099213000000001</v>
      </c>
      <c r="D176" t="s">
        <v>12</v>
      </c>
      <c r="E176" s="11">
        <v>7.2599512524956387</v>
      </c>
      <c r="F176" s="11">
        <v>102.35959907855279</v>
      </c>
      <c r="G176" s="11">
        <v>2.4740042147019614</v>
      </c>
      <c r="H176" s="11">
        <v>0.3</v>
      </c>
      <c r="I176" s="11">
        <v>5.0819658767469464</v>
      </c>
      <c r="J176" s="11">
        <v>1.731802950291373</v>
      </c>
      <c r="K176" s="11">
        <v>2.1779853757486913</v>
      </c>
      <c r="L176" s="11">
        <v>30.707879723565835</v>
      </c>
    </row>
    <row r="177" spans="2:12" x14ac:dyDescent="0.3">
      <c r="B177">
        <v>0</v>
      </c>
      <c r="C177" s="1"/>
      <c r="E177" s="11"/>
      <c r="F177" s="11"/>
      <c r="G177" s="11"/>
      <c r="H177" s="11"/>
      <c r="I177" s="11"/>
      <c r="J177" s="11"/>
      <c r="K177" s="11"/>
      <c r="L177" s="11"/>
    </row>
    <row r="178" spans="2:12" x14ac:dyDescent="0.3">
      <c r="B178">
        <v>52</v>
      </c>
      <c r="C178" s="1">
        <v>7.6072449999999998</v>
      </c>
      <c r="D178" t="s">
        <v>15</v>
      </c>
      <c r="E178" s="11">
        <v>1.2706857524321031</v>
      </c>
      <c r="F178" s="11">
        <v>9.6664178367603544</v>
      </c>
      <c r="G178" s="11">
        <v>0.41233403578366035</v>
      </c>
      <c r="H178" s="11">
        <v>0.3</v>
      </c>
      <c r="I178" s="11">
        <v>0.88948002670247217</v>
      </c>
      <c r="J178" s="11">
        <v>0.28863382504856222</v>
      </c>
      <c r="K178" s="11">
        <v>0.38120572572963091</v>
      </c>
      <c r="L178" s="11">
        <v>2.8999253510281058</v>
      </c>
    </row>
    <row r="179" spans="2:12" x14ac:dyDescent="0.3">
      <c r="B179">
        <v>52</v>
      </c>
      <c r="C179" s="1">
        <v>7.6072449999999998</v>
      </c>
      <c r="D179" t="s">
        <v>14</v>
      </c>
      <c r="E179" s="11">
        <v>0.18189182138852253</v>
      </c>
      <c r="F179" s="11">
        <v>1.3836956487987311</v>
      </c>
      <c r="G179" s="11">
        <v>9.8174770424681035E-2</v>
      </c>
      <c r="H179" s="11">
        <v>0.3</v>
      </c>
      <c r="I179" s="11">
        <v>0.12732427497196577</v>
      </c>
      <c r="J179" s="11">
        <v>6.8722339297276724E-2</v>
      </c>
      <c r="K179" s="11">
        <v>5.4567546416556756E-2</v>
      </c>
      <c r="L179" s="11">
        <v>0.4151086946396193</v>
      </c>
    </row>
    <row r="180" spans="2:12" x14ac:dyDescent="0.3">
      <c r="B180">
        <v>52</v>
      </c>
      <c r="C180" s="1">
        <v>7.6072449999999998</v>
      </c>
      <c r="D180" t="s">
        <v>12</v>
      </c>
      <c r="E180" s="11">
        <v>7.8498421586125016</v>
      </c>
      <c r="F180" s="11">
        <v>59.715672511894155</v>
      </c>
      <c r="G180" s="11">
        <v>2.866703296400686</v>
      </c>
      <c r="H180" s="11">
        <v>0.3</v>
      </c>
      <c r="I180" s="11">
        <v>5.4948895110287506</v>
      </c>
      <c r="J180" s="11">
        <v>2.0066923074804799</v>
      </c>
      <c r="K180" s="11">
        <v>2.3549526475837506</v>
      </c>
      <c r="L180" s="11">
        <v>17.914701753568249</v>
      </c>
    </row>
    <row r="181" spans="2:12" x14ac:dyDescent="0.3">
      <c r="B181">
        <v>0</v>
      </c>
      <c r="C181" s="1"/>
      <c r="E181" s="11"/>
      <c r="F181" s="11"/>
      <c r="G181" s="11"/>
      <c r="H181" s="11"/>
      <c r="I181" s="11"/>
      <c r="J181" s="11"/>
      <c r="K181" s="11"/>
      <c r="L181" s="11"/>
    </row>
    <row r="182" spans="2:12" x14ac:dyDescent="0.3">
      <c r="B182">
        <v>53</v>
      </c>
      <c r="C182" s="1">
        <v>1.7994730000000001</v>
      </c>
      <c r="D182" t="s">
        <v>15</v>
      </c>
      <c r="E182" s="11">
        <v>1.2706857524321031</v>
      </c>
      <c r="F182" s="11">
        <v>2.2865647029862539</v>
      </c>
      <c r="G182" s="11">
        <v>0.4123340357836604</v>
      </c>
      <c r="H182" s="11">
        <v>0.3</v>
      </c>
      <c r="I182" s="11">
        <v>0.88948002670247217</v>
      </c>
      <c r="J182" s="11">
        <v>0.28863382504856228</v>
      </c>
      <c r="K182" s="11">
        <v>0.38120572572963091</v>
      </c>
      <c r="L182" s="11">
        <v>0.68596941089587615</v>
      </c>
    </row>
    <row r="183" spans="2:12" x14ac:dyDescent="0.3">
      <c r="B183">
        <v>53</v>
      </c>
      <c r="C183" s="1">
        <v>1.7994730000000001</v>
      </c>
      <c r="D183" t="s">
        <v>14</v>
      </c>
      <c r="E183" s="11">
        <v>0.14551345711081803</v>
      </c>
      <c r="F183" s="11">
        <v>0.26184753720757509</v>
      </c>
      <c r="G183" s="11">
        <v>7.8539816339744828E-2</v>
      </c>
      <c r="H183" s="11">
        <v>0.3</v>
      </c>
      <c r="I183" s="11">
        <v>0.10185941997757261</v>
      </c>
      <c r="J183" s="11">
        <v>5.4977871437821374E-2</v>
      </c>
      <c r="K183" s="11">
        <v>4.3654037133245407E-2</v>
      </c>
      <c r="L183" s="11">
        <v>7.8554261162272515E-2</v>
      </c>
    </row>
    <row r="184" spans="2:12" x14ac:dyDescent="0.3">
      <c r="B184">
        <v>53</v>
      </c>
      <c r="C184" s="1">
        <v>1.7994730000000001</v>
      </c>
      <c r="D184" t="s">
        <v>12</v>
      </c>
      <c r="E184" s="11">
        <v>7.4852404336797607</v>
      </c>
      <c r="F184" s="11">
        <v>13.469488058915021</v>
      </c>
      <c r="G184" s="11">
        <v>2.336559536107409</v>
      </c>
      <c r="H184" s="11">
        <v>0.3</v>
      </c>
      <c r="I184" s="11">
        <v>5.239668303575832</v>
      </c>
      <c r="J184" s="11">
        <v>1.6355916752751862</v>
      </c>
      <c r="K184" s="11">
        <v>2.2455721301039282</v>
      </c>
      <c r="L184" s="11">
        <v>4.0408464176745058</v>
      </c>
    </row>
    <row r="185" spans="2:12" x14ac:dyDescent="0.3">
      <c r="B185">
        <v>0</v>
      </c>
      <c r="C185" s="1"/>
      <c r="E185" s="11"/>
      <c r="F185" s="11"/>
      <c r="G185" s="11"/>
      <c r="H185" s="11"/>
      <c r="I185" s="11"/>
      <c r="J185" s="11"/>
      <c r="K185" s="11"/>
      <c r="L185" s="11"/>
    </row>
    <row r="186" spans="2:12" x14ac:dyDescent="0.3">
      <c r="B186">
        <v>54</v>
      </c>
      <c r="C186" s="1">
        <v>11.629943000000001</v>
      </c>
      <c r="D186" t="s">
        <v>15</v>
      </c>
      <c r="E186" s="11">
        <v>2.3908999060991802</v>
      </c>
      <c r="F186" s="11">
        <v>27.806029626638821</v>
      </c>
      <c r="G186" s="11">
        <v>0.76576320931251196</v>
      </c>
      <c r="H186" s="11">
        <v>0.3</v>
      </c>
      <c r="I186" s="11">
        <v>1.6736299342694261</v>
      </c>
      <c r="J186" s="11">
        <v>0.53603424651875831</v>
      </c>
      <c r="K186" s="11">
        <v>0.71726997182975405</v>
      </c>
      <c r="L186" s="11">
        <v>8.341808887991645</v>
      </c>
    </row>
    <row r="187" spans="2:12" x14ac:dyDescent="0.3">
      <c r="B187">
        <v>54</v>
      </c>
      <c r="C187" s="1">
        <v>11.629943000000001</v>
      </c>
      <c r="D187" t="s">
        <v>14</v>
      </c>
      <c r="E187" s="11">
        <v>7.2756728555409017E-2</v>
      </c>
      <c r="F187" s="11">
        <v>0.84615660596587927</v>
      </c>
      <c r="G187" s="11">
        <v>3.9269908169872414E-2</v>
      </c>
      <c r="H187" s="11">
        <v>0.3</v>
      </c>
      <c r="I187" s="11">
        <v>5.0929709988786306E-2</v>
      </c>
      <c r="J187" s="11">
        <v>2.7488935718910687E-2</v>
      </c>
      <c r="K187" s="11">
        <v>2.1827018566622704E-2</v>
      </c>
      <c r="L187" s="11">
        <v>0.25384698178976378</v>
      </c>
    </row>
    <row r="188" spans="2:12" x14ac:dyDescent="0.3">
      <c r="B188">
        <v>54</v>
      </c>
      <c r="C188" s="1">
        <v>11.629943000000001</v>
      </c>
      <c r="D188" t="s">
        <v>12</v>
      </c>
      <c r="E188" s="11">
        <v>6.6457117763653279</v>
      </c>
      <c r="F188" s="11">
        <v>77.28924915355752</v>
      </c>
      <c r="G188" s="11">
        <v>2.395464398362217</v>
      </c>
      <c r="H188" s="11">
        <v>0.3</v>
      </c>
      <c r="I188" s="11">
        <v>4.6519982434557292</v>
      </c>
      <c r="J188" s="11">
        <v>1.6768250788535519</v>
      </c>
      <c r="K188" s="11">
        <v>1.9937135329095983</v>
      </c>
      <c r="L188" s="11">
        <v>23.186774746067254</v>
      </c>
    </row>
    <row r="189" spans="2:12" x14ac:dyDescent="0.3">
      <c r="B189">
        <v>0</v>
      </c>
      <c r="C189" s="1"/>
      <c r="E189" s="11"/>
      <c r="F189" s="11"/>
      <c r="G189" s="11"/>
      <c r="H189" s="11"/>
      <c r="I189" s="11"/>
      <c r="J189" s="11"/>
      <c r="K189" s="11"/>
      <c r="L189" s="11"/>
    </row>
    <row r="190" spans="2:12" x14ac:dyDescent="0.3">
      <c r="B190">
        <v>55</v>
      </c>
      <c r="C190" s="1">
        <v>19.533549000000001</v>
      </c>
      <c r="D190" t="s">
        <v>15</v>
      </c>
      <c r="E190" s="11">
        <v>1.7382369900683887</v>
      </c>
      <c r="F190" s="11">
        <v>33.953937419113387</v>
      </c>
      <c r="G190" s="11">
        <v>0.5497787143782138</v>
      </c>
      <c r="H190" s="11">
        <v>0.3</v>
      </c>
      <c r="I190" s="11">
        <v>1.216765893047872</v>
      </c>
      <c r="J190" s="11">
        <v>0.38484510006474965</v>
      </c>
      <c r="K190" s="11">
        <v>0.52147109702051664</v>
      </c>
      <c r="L190" s="11">
        <v>10.186181225734016</v>
      </c>
    </row>
    <row r="191" spans="2:12" x14ac:dyDescent="0.3">
      <c r="B191">
        <v>55</v>
      </c>
      <c r="C191" s="1">
        <v>19.533549000000001</v>
      </c>
      <c r="D191" t="s">
        <v>14</v>
      </c>
      <c r="E191" s="11">
        <v>0.10913509283311351</v>
      </c>
      <c r="F191" s="11">
        <v>2.1317956834751719</v>
      </c>
      <c r="G191" s="11">
        <v>5.8904862254808614E-2</v>
      </c>
      <c r="H191" s="11">
        <v>0.3</v>
      </c>
      <c r="I191" s="11">
        <v>7.6394564983179453E-2</v>
      </c>
      <c r="J191" s="11">
        <v>4.123340357836603E-2</v>
      </c>
      <c r="K191" s="11">
        <v>3.2740527849934052E-2</v>
      </c>
      <c r="L191" s="11">
        <v>0.6395387050425515</v>
      </c>
    </row>
    <row r="192" spans="2:12" x14ac:dyDescent="0.3">
      <c r="B192">
        <v>55</v>
      </c>
      <c r="C192" s="1">
        <v>19.533549000000001</v>
      </c>
      <c r="D192" t="s">
        <v>12</v>
      </c>
      <c r="E192" s="11">
        <v>6.8529824584080377</v>
      </c>
      <c r="F192" s="11">
        <v>133.86306864745387</v>
      </c>
      <c r="G192" s="11">
        <v>2.5329090769567708</v>
      </c>
      <c r="H192" s="11">
        <v>0.3</v>
      </c>
      <c r="I192" s="11">
        <v>4.7970877208856262</v>
      </c>
      <c r="J192" s="11">
        <v>1.7730363538697393</v>
      </c>
      <c r="K192" s="11">
        <v>2.055894737522411</v>
      </c>
      <c r="L192" s="11">
        <v>40.158920594236157</v>
      </c>
    </row>
    <row r="193" spans="2:12" x14ac:dyDescent="0.3">
      <c r="B193">
        <v>0</v>
      </c>
      <c r="C193" s="1"/>
      <c r="E193" s="11"/>
      <c r="F193" s="11"/>
      <c r="G193" s="11"/>
      <c r="H193" s="11"/>
      <c r="I193" s="11"/>
      <c r="J193" s="11"/>
      <c r="K193" s="11"/>
      <c r="L193" s="11"/>
    </row>
    <row r="194" spans="2:12" x14ac:dyDescent="0.3">
      <c r="B194">
        <v>56</v>
      </c>
      <c r="C194" s="1">
        <v>23.960269</v>
      </c>
      <c r="D194" t="s">
        <v>15</v>
      </c>
      <c r="E194" s="11">
        <v>0.62864272543109023</v>
      </c>
      <c r="F194" s="11">
        <v>15.062448806222063</v>
      </c>
      <c r="G194" s="11">
        <v>0.22580197197676644</v>
      </c>
      <c r="H194" s="11">
        <v>0.3</v>
      </c>
      <c r="I194" s="11">
        <v>0.44004990780176312</v>
      </c>
      <c r="J194" s="11">
        <v>0.15806138038373649</v>
      </c>
      <c r="K194" s="11">
        <v>0.18859281762932706</v>
      </c>
      <c r="L194" s="11">
        <v>4.5187346418666188</v>
      </c>
    </row>
    <row r="195" spans="2:12" x14ac:dyDescent="0.3">
      <c r="B195">
        <v>56</v>
      </c>
      <c r="C195" s="1">
        <v>23.960269</v>
      </c>
      <c r="D195" t="s">
        <v>14</v>
      </c>
      <c r="E195" s="11">
        <v>0.10004050176368737</v>
      </c>
      <c r="F195" s="11">
        <v>2.3969973331529237</v>
      </c>
      <c r="G195" s="11">
        <v>5.3996123733574555E-2</v>
      </c>
      <c r="H195" s="11">
        <v>0.3</v>
      </c>
      <c r="I195" s="11">
        <v>7.0028351234581149E-2</v>
      </c>
      <c r="J195" s="11">
        <v>3.7797286613502186E-2</v>
      </c>
      <c r="K195" s="11">
        <v>3.0012150529106208E-2</v>
      </c>
      <c r="L195" s="11">
        <v>0.71909919994587712</v>
      </c>
    </row>
    <row r="196" spans="2:12" x14ac:dyDescent="0.3">
      <c r="B196">
        <v>56</v>
      </c>
      <c r="C196" s="1">
        <v>23.960269</v>
      </c>
      <c r="D196" t="s">
        <v>12</v>
      </c>
      <c r="E196" s="11">
        <v>7.0096813373099707</v>
      </c>
      <c r="F196" s="11">
        <v>167.95385044622662</v>
      </c>
      <c r="G196" s="11">
        <v>2.1892973804703848</v>
      </c>
      <c r="H196" s="11">
        <v>0.3</v>
      </c>
      <c r="I196" s="11">
        <v>4.9067769361169793</v>
      </c>
      <c r="J196" s="11">
        <v>1.5325081663292692</v>
      </c>
      <c r="K196" s="11">
        <v>2.1029044011929909</v>
      </c>
      <c r="L196" s="11">
        <v>50.386155133867987</v>
      </c>
    </row>
    <row r="197" spans="2:12" x14ac:dyDescent="0.3">
      <c r="B197">
        <v>0</v>
      </c>
      <c r="C197" s="1"/>
      <c r="E197" s="11"/>
      <c r="F197" s="11"/>
      <c r="G197" s="11"/>
      <c r="H197" s="11"/>
      <c r="I197" s="11"/>
      <c r="J197" s="11"/>
      <c r="K197" s="11"/>
      <c r="L197" s="11"/>
    </row>
    <row r="198" spans="2:12" x14ac:dyDescent="0.3">
      <c r="B198">
        <v>57</v>
      </c>
      <c r="C198" s="1">
        <v>17.104810000000001</v>
      </c>
      <c r="D198" t="s">
        <v>15</v>
      </c>
      <c r="E198" s="11">
        <v>7.2756728555409017E-2</v>
      </c>
      <c r="F198" s="11">
        <v>1.2444900181618457</v>
      </c>
      <c r="G198" s="11">
        <v>3.9269908169872414E-2</v>
      </c>
      <c r="H198" s="11">
        <v>0.3</v>
      </c>
      <c r="I198" s="11">
        <v>5.0929709988786306E-2</v>
      </c>
      <c r="J198" s="11">
        <v>2.7488935718910687E-2</v>
      </c>
      <c r="K198" s="11">
        <v>2.1827018566622704E-2</v>
      </c>
      <c r="L198" s="11">
        <v>0.3733470054485537</v>
      </c>
    </row>
    <row r="199" spans="2:12" x14ac:dyDescent="0.3">
      <c r="B199">
        <v>57</v>
      </c>
      <c r="C199" s="1">
        <v>17.104810000000001</v>
      </c>
      <c r="D199" t="s">
        <v>14</v>
      </c>
      <c r="E199" s="11">
        <v>0.10913509283311351</v>
      </c>
      <c r="F199" s="11">
        <v>1.8667350272427683</v>
      </c>
      <c r="G199" s="11">
        <v>5.8904862254808614E-2</v>
      </c>
      <c r="H199" s="11">
        <v>0.3</v>
      </c>
      <c r="I199" s="11">
        <v>7.6394564983179453E-2</v>
      </c>
      <c r="J199" s="11">
        <v>4.123340357836603E-2</v>
      </c>
      <c r="K199" s="11">
        <v>3.2740527849934052E-2</v>
      </c>
      <c r="L199" s="11">
        <v>0.56002050817283044</v>
      </c>
    </row>
    <row r="200" spans="2:12" x14ac:dyDescent="0.3">
      <c r="B200">
        <v>57</v>
      </c>
      <c r="C200" s="1">
        <v>17.104810000000001</v>
      </c>
      <c r="D200" t="s">
        <v>12</v>
      </c>
      <c r="E200" s="11">
        <v>6.8243974329756316</v>
      </c>
      <c r="F200" s="11">
        <v>116.73002145553592</v>
      </c>
      <c r="G200" s="11">
        <v>2.0911226100457068</v>
      </c>
      <c r="H200" s="11">
        <v>0.3</v>
      </c>
      <c r="I200" s="11">
        <v>4.777078203082942</v>
      </c>
      <c r="J200" s="11">
        <v>1.4637858270319946</v>
      </c>
      <c r="K200" s="11">
        <v>2.0473192298926892</v>
      </c>
      <c r="L200" s="11">
        <v>35.019006436660767</v>
      </c>
    </row>
    <row r="201" spans="2:12" x14ac:dyDescent="0.3">
      <c r="B201">
        <v>0</v>
      </c>
      <c r="C201" s="1"/>
      <c r="E201" s="11"/>
      <c r="F201" s="11"/>
      <c r="G201" s="11"/>
      <c r="H201" s="11"/>
      <c r="I201" s="11"/>
      <c r="J201" s="11"/>
      <c r="K201" s="11"/>
      <c r="L201" s="11"/>
    </row>
    <row r="202" spans="2:12" x14ac:dyDescent="0.3">
      <c r="B202">
        <v>58</v>
      </c>
      <c r="C202" s="1">
        <v>18.756228</v>
      </c>
      <c r="D202" t="s">
        <v>15</v>
      </c>
      <c r="E202" s="11">
        <v>1.1299611758902144</v>
      </c>
      <c r="F202" s="11">
        <v>21.193809446144964</v>
      </c>
      <c r="G202" s="11">
        <v>0.38288160465625609</v>
      </c>
      <c r="H202" s="11">
        <v>0.3</v>
      </c>
      <c r="I202" s="11">
        <v>0.79097282312314998</v>
      </c>
      <c r="J202" s="11">
        <v>0.26801712325937926</v>
      </c>
      <c r="K202" s="11">
        <v>0.33898835276706429</v>
      </c>
      <c r="L202" s="11">
        <v>6.3581428338434884</v>
      </c>
    </row>
    <row r="203" spans="2:12" x14ac:dyDescent="0.3">
      <c r="B203">
        <v>58</v>
      </c>
      <c r="C203" s="1">
        <v>18.756228</v>
      </c>
      <c r="D203" t="s">
        <v>14</v>
      </c>
      <c r="E203" s="11">
        <v>0.14551345711081801</v>
      </c>
      <c r="F203" s="11">
        <v>2.7292835786387237</v>
      </c>
      <c r="G203" s="11">
        <v>7.8539816339744814E-2</v>
      </c>
      <c r="H203" s="11">
        <v>0.3</v>
      </c>
      <c r="I203" s="11">
        <v>0.1018594199775726</v>
      </c>
      <c r="J203" s="11">
        <v>5.4977871437821367E-2</v>
      </c>
      <c r="K203" s="11">
        <v>4.3654037133245401E-2</v>
      </c>
      <c r="L203" s="11">
        <v>0.81878507359161712</v>
      </c>
    </row>
    <row r="204" spans="2:12" x14ac:dyDescent="0.3">
      <c r="B204">
        <v>58</v>
      </c>
      <c r="C204" s="1">
        <v>18.756228</v>
      </c>
      <c r="D204" t="s">
        <v>12</v>
      </c>
      <c r="E204" s="11">
        <v>6.4356677327955305</v>
      </c>
      <c r="F204" s="11">
        <v>120.70885132855605</v>
      </c>
      <c r="G204" s="11">
        <v>2.0224002707484292</v>
      </c>
      <c r="H204" s="11">
        <v>0.3</v>
      </c>
      <c r="I204" s="11">
        <v>4.5049674129568711</v>
      </c>
      <c r="J204" s="11">
        <v>1.4156801895239004</v>
      </c>
      <c r="K204" s="11">
        <v>1.930700319838659</v>
      </c>
      <c r="L204" s="11">
        <v>36.21265539856681</v>
      </c>
    </row>
    <row r="205" spans="2:12" x14ac:dyDescent="0.3">
      <c r="B205">
        <v>0</v>
      </c>
      <c r="C205" s="1"/>
      <c r="E205" s="11"/>
      <c r="F205" s="11"/>
      <c r="G205" s="11"/>
      <c r="H205" s="11"/>
      <c r="I205" s="11"/>
      <c r="J205" s="11"/>
      <c r="K205" s="11"/>
      <c r="L205" s="11"/>
    </row>
    <row r="206" spans="2:12" x14ac:dyDescent="0.3">
      <c r="B206">
        <v>59</v>
      </c>
      <c r="C206" s="1">
        <v>45.865789999999997</v>
      </c>
      <c r="D206" t="s">
        <v>15</v>
      </c>
      <c r="E206" s="11">
        <v>6.5481055699868104E-2</v>
      </c>
      <c r="F206" s="11">
        <v>3.0033403497084534</v>
      </c>
      <c r="G206" s="11">
        <v>3.5342917352885167E-2</v>
      </c>
      <c r="H206" s="11">
        <v>0.3</v>
      </c>
      <c r="I206" s="11">
        <v>4.5836738989907672E-2</v>
      </c>
      <c r="J206" s="11">
        <v>2.4740042147019616E-2</v>
      </c>
      <c r="K206" s="11">
        <v>1.9644316709960429E-2</v>
      </c>
      <c r="L206" s="11">
        <v>0.90100210491253585</v>
      </c>
    </row>
    <row r="207" spans="2:12" x14ac:dyDescent="0.3">
      <c r="B207">
        <v>59</v>
      </c>
      <c r="C207" s="1">
        <v>45.865789999999997</v>
      </c>
      <c r="D207" t="s">
        <v>14</v>
      </c>
      <c r="E207" s="11">
        <v>8.0032401410949902E-2</v>
      </c>
      <c r="F207" s="11">
        <v>3.6707493163103315</v>
      </c>
      <c r="G207" s="11">
        <v>4.3196898986859647E-2</v>
      </c>
      <c r="H207" s="11">
        <v>0.3</v>
      </c>
      <c r="I207" s="11">
        <v>5.6022680987664927E-2</v>
      </c>
      <c r="J207" s="11">
        <v>3.0237829290801752E-2</v>
      </c>
      <c r="K207" s="11">
        <v>2.4009720423284971E-2</v>
      </c>
      <c r="L207" s="11">
        <v>1.1012247948930995</v>
      </c>
    </row>
    <row r="208" spans="2:12" x14ac:dyDescent="0.3">
      <c r="B208">
        <v>59</v>
      </c>
      <c r="C208" s="1">
        <v>45.865789999999997</v>
      </c>
      <c r="D208" t="s">
        <v>12</v>
      </c>
      <c r="E208" s="11">
        <v>5.7658448140918566</v>
      </c>
      <c r="F208" s="11">
        <v>264.45502741572614</v>
      </c>
      <c r="G208" s="11">
        <v>1.7789268400952198</v>
      </c>
      <c r="H208" s="11">
        <v>0.3</v>
      </c>
      <c r="I208" s="11">
        <v>4.0360913698642991</v>
      </c>
      <c r="J208" s="11">
        <v>1.2452487880666538</v>
      </c>
      <c r="K208" s="11">
        <v>1.7297534442275568</v>
      </c>
      <c r="L208" s="11">
        <v>79.336508224717832</v>
      </c>
    </row>
    <row r="209" spans="2:12" x14ac:dyDescent="0.3">
      <c r="B209">
        <v>0</v>
      </c>
      <c r="C209" s="1"/>
      <c r="E209" s="11"/>
      <c r="F209" s="11"/>
      <c r="G209" s="11"/>
      <c r="H209" s="11"/>
      <c r="I209" s="11"/>
      <c r="J209" s="11"/>
      <c r="K209" s="11"/>
      <c r="L209" s="11"/>
    </row>
    <row r="210" spans="2:12" x14ac:dyDescent="0.3">
      <c r="B210">
        <v>60</v>
      </c>
      <c r="C210" s="1">
        <v>50.319574000000003</v>
      </c>
      <c r="D210" t="s">
        <v>15</v>
      </c>
      <c r="E210" s="11">
        <v>5.4101482882277523</v>
      </c>
      <c r="F210" s="11">
        <v>272.23635714044974</v>
      </c>
      <c r="G210" s="11">
        <v>1.8260507298990665</v>
      </c>
      <c r="H210" s="11">
        <v>0.3</v>
      </c>
      <c r="I210" s="11">
        <v>3.7871038017594265</v>
      </c>
      <c r="J210" s="11">
        <v>1.2782355109293464</v>
      </c>
      <c r="K210" s="11">
        <v>1.6230444864683256</v>
      </c>
      <c r="L210" s="11">
        <v>81.670907142134908</v>
      </c>
    </row>
    <row r="211" spans="2:12" x14ac:dyDescent="0.3">
      <c r="B211">
        <v>60</v>
      </c>
      <c r="C211" s="1">
        <v>50.319574000000003</v>
      </c>
      <c r="D211" t="s">
        <v>16</v>
      </c>
      <c r="E211" s="11">
        <v>4.8755751617251271</v>
      </c>
      <c r="F211" s="11">
        <v>245.33686514298952</v>
      </c>
      <c r="G211" s="11">
        <v>0.94247779607693782</v>
      </c>
      <c r="H211" s="11">
        <v>0.3</v>
      </c>
      <c r="I211" s="11">
        <v>3.4129026132075886</v>
      </c>
      <c r="J211" s="11">
        <v>0.65973445725385649</v>
      </c>
      <c r="K211" s="11">
        <v>1.462672548517538</v>
      </c>
      <c r="L211" s="11">
        <v>73.601059542896849</v>
      </c>
    </row>
    <row r="212" spans="2:12" x14ac:dyDescent="0.3">
      <c r="B212">
        <v>60</v>
      </c>
      <c r="C212" s="1">
        <v>50.319574000000003</v>
      </c>
      <c r="D212" t="s">
        <v>14</v>
      </c>
      <c r="E212" s="11">
        <v>0.65481055699868096</v>
      </c>
      <c r="F212" s="11">
        <v>32.949788278876348</v>
      </c>
      <c r="G212" s="11">
        <v>0.35342917352885173</v>
      </c>
      <c r="H212" s="11">
        <v>0.3</v>
      </c>
      <c r="I212" s="11">
        <v>0.45836738989907666</v>
      </c>
      <c r="J212" s="11">
        <v>0.2474004214701962</v>
      </c>
      <c r="K212" s="11">
        <v>0.19644316709960427</v>
      </c>
      <c r="L212" s="11">
        <v>9.8849364836629032</v>
      </c>
    </row>
    <row r="213" spans="2:12" x14ac:dyDescent="0.3">
      <c r="B213">
        <v>60</v>
      </c>
      <c r="C213" s="1">
        <v>50.319574000000003</v>
      </c>
      <c r="D213" t="s">
        <v>12</v>
      </c>
      <c r="E213" s="11">
        <v>40.335220951274849</v>
      </c>
      <c r="F213" s="11">
        <v>2029.6511354640252</v>
      </c>
      <c r="G213" s="11">
        <v>12.782355109293473</v>
      </c>
      <c r="H213" s="11">
        <v>0.3</v>
      </c>
      <c r="I213" s="11">
        <v>28.234654665892393</v>
      </c>
      <c r="J213" s="11">
        <v>8.947648576505431</v>
      </c>
      <c r="K213" s="11">
        <v>12.100566285382454</v>
      </c>
      <c r="L213" s="11">
        <v>608.89534063920757</v>
      </c>
    </row>
    <row r="214" spans="2:12" x14ac:dyDescent="0.3">
      <c r="B214">
        <v>0</v>
      </c>
      <c r="C214" s="1"/>
      <c r="E214" s="11"/>
      <c r="F214" s="11"/>
      <c r="G214" s="11"/>
      <c r="H214" s="11"/>
      <c r="I214" s="11"/>
      <c r="J214" s="11"/>
      <c r="K214" s="11"/>
      <c r="L214" s="11"/>
    </row>
    <row r="215" spans="2:12" x14ac:dyDescent="0.3">
      <c r="B215">
        <v>62</v>
      </c>
      <c r="C215" s="1">
        <v>4.2036550000000004</v>
      </c>
      <c r="D215" t="s">
        <v>15</v>
      </c>
      <c r="E215" s="11">
        <v>1.2706857524321031</v>
      </c>
      <c r="F215" s="11">
        <v>5.3415245166399732</v>
      </c>
      <c r="G215" s="11">
        <v>0.4123340357836604</v>
      </c>
      <c r="H215" s="11">
        <v>0.3</v>
      </c>
      <c r="I215" s="11">
        <v>0.88948002670247217</v>
      </c>
      <c r="J215" s="11">
        <v>0.28863382504856228</v>
      </c>
      <c r="K215" s="11">
        <v>0.38120572572963091</v>
      </c>
      <c r="L215" s="11">
        <v>1.6024573549919918</v>
      </c>
    </row>
    <row r="216" spans="2:12" x14ac:dyDescent="0.3">
      <c r="B216">
        <v>62</v>
      </c>
      <c r="C216" s="1">
        <v>4.2036550000000004</v>
      </c>
      <c r="D216" t="s">
        <v>14</v>
      </c>
      <c r="E216" s="11">
        <v>0.10913509283311353</v>
      </c>
      <c r="F216" s="11">
        <v>0.45876627866338188</v>
      </c>
      <c r="G216" s="11">
        <v>5.8904862254808621E-2</v>
      </c>
      <c r="H216" s="11">
        <v>0.3</v>
      </c>
      <c r="I216" s="11">
        <v>7.6394564983179467E-2</v>
      </c>
      <c r="J216" s="11">
        <v>4.123340357836603E-2</v>
      </c>
      <c r="K216" s="11">
        <v>3.2740527849934059E-2</v>
      </c>
      <c r="L216" s="11">
        <v>0.13762988359901457</v>
      </c>
    </row>
    <row r="217" spans="2:12" x14ac:dyDescent="0.3">
      <c r="B217">
        <v>62</v>
      </c>
      <c r="C217" s="1">
        <v>4.2036550000000004</v>
      </c>
      <c r="D217" t="s">
        <v>12</v>
      </c>
      <c r="E217" s="11">
        <v>7.5629553038893782</v>
      </c>
      <c r="F217" s="11">
        <v>31.792054877971108</v>
      </c>
      <c r="G217" s="11">
        <v>2.3561944901923453</v>
      </c>
      <c r="H217" s="11">
        <v>0.3</v>
      </c>
      <c r="I217" s="11">
        <v>5.2940687127225647</v>
      </c>
      <c r="J217" s="11">
        <v>1.6493361431346416</v>
      </c>
      <c r="K217" s="11">
        <v>2.2688865911668135</v>
      </c>
      <c r="L217" s="11">
        <v>9.5376164633913323</v>
      </c>
    </row>
    <row r="218" spans="2:12" x14ac:dyDescent="0.3">
      <c r="B218">
        <v>0</v>
      </c>
      <c r="C218" s="1"/>
      <c r="E218" s="11"/>
      <c r="F218" s="11"/>
      <c r="G218" s="11"/>
      <c r="H218" s="11"/>
      <c r="I218" s="11"/>
      <c r="J218" s="11"/>
      <c r="K218" s="11"/>
      <c r="L218" s="11"/>
    </row>
    <row r="219" spans="2:12" x14ac:dyDescent="0.3">
      <c r="B219">
        <v>63</v>
      </c>
      <c r="C219" s="1">
        <v>5.3132349999999997</v>
      </c>
      <c r="D219" t="s">
        <v>15</v>
      </c>
      <c r="E219" s="11">
        <v>7.2756728555409017E-2</v>
      </c>
      <c r="F219" s="11">
        <v>0.38657359664609858</v>
      </c>
      <c r="G219" s="11">
        <v>3.9269908169872414E-2</v>
      </c>
      <c r="H219" s="11">
        <v>0.3</v>
      </c>
      <c r="I219" s="11">
        <v>5.0929709988786306E-2</v>
      </c>
      <c r="J219" s="11">
        <v>2.7488935718910687E-2</v>
      </c>
      <c r="K219" s="11">
        <v>2.1827018566622704E-2</v>
      </c>
      <c r="L219" s="11">
        <v>0.11597207899382958</v>
      </c>
    </row>
    <row r="220" spans="2:12" x14ac:dyDescent="0.3">
      <c r="B220">
        <v>63</v>
      </c>
      <c r="C220" s="1">
        <v>5.3132349999999997</v>
      </c>
      <c r="D220" t="s">
        <v>14</v>
      </c>
      <c r="E220" s="11">
        <v>0.10913509283311353</v>
      </c>
      <c r="F220" s="11">
        <v>0.57986039496914787</v>
      </c>
      <c r="G220" s="11">
        <v>5.8904862254808621E-2</v>
      </c>
      <c r="H220" s="11">
        <v>0.3</v>
      </c>
      <c r="I220" s="11">
        <v>7.6394564983179467E-2</v>
      </c>
      <c r="J220" s="11">
        <v>4.123340357836603E-2</v>
      </c>
      <c r="K220" s="11">
        <v>3.2740527849934059E-2</v>
      </c>
      <c r="L220" s="11">
        <v>0.17395811849074438</v>
      </c>
    </row>
    <row r="221" spans="2:12" x14ac:dyDescent="0.3">
      <c r="B221">
        <v>63</v>
      </c>
      <c r="C221" s="1">
        <v>5.3132349999999997</v>
      </c>
      <c r="D221" t="s">
        <v>12</v>
      </c>
      <c r="E221" s="11">
        <v>6.8625069895902167</v>
      </c>
      <c r="F221" s="11">
        <v>36.462112324835374</v>
      </c>
      <c r="G221" s="11">
        <v>2.1009400870881745</v>
      </c>
      <c r="H221" s="11">
        <v>0.3</v>
      </c>
      <c r="I221" s="11">
        <v>4.803754892713151</v>
      </c>
      <c r="J221" s="11">
        <v>1.4706580609617221</v>
      </c>
      <c r="K221" s="11">
        <v>2.0587520968770647</v>
      </c>
      <c r="L221" s="11">
        <v>10.93863369745061</v>
      </c>
    </row>
    <row r="222" spans="2:12" x14ac:dyDescent="0.3">
      <c r="B222">
        <v>0</v>
      </c>
      <c r="C222" s="1"/>
      <c r="E222" s="11"/>
      <c r="F222" s="11"/>
      <c r="G222" s="11"/>
      <c r="H222" s="11"/>
      <c r="I222" s="11"/>
      <c r="J222" s="11"/>
      <c r="K222" s="11"/>
      <c r="L222" s="11"/>
    </row>
    <row r="223" spans="2:12" x14ac:dyDescent="0.3">
      <c r="B223">
        <v>64</v>
      </c>
      <c r="C223" s="1">
        <v>8.3605730000000005</v>
      </c>
      <c r="D223" t="s">
        <v>15</v>
      </c>
      <c r="E223" s="11">
        <v>2.5049931405865022</v>
      </c>
      <c r="F223" s="11">
        <v>20.943178016372716</v>
      </c>
      <c r="G223" s="11">
        <v>0.8050331174823846</v>
      </c>
      <c r="H223" s="11">
        <v>0.3</v>
      </c>
      <c r="I223" s="11">
        <v>1.7534951984105513</v>
      </c>
      <c r="J223" s="11">
        <v>0.56352318223766917</v>
      </c>
      <c r="K223" s="11">
        <v>0.75149794217595067</v>
      </c>
      <c r="L223" s="11">
        <v>6.2829534049118152</v>
      </c>
    </row>
    <row r="224" spans="2:12" x14ac:dyDescent="0.3">
      <c r="B224">
        <v>64</v>
      </c>
      <c r="C224" s="1">
        <v>8.3605730000000005</v>
      </c>
      <c r="D224" t="s">
        <v>14</v>
      </c>
      <c r="E224" s="11">
        <v>0.10913509283311353</v>
      </c>
      <c r="F224" s="11">
        <v>0.91243191049302252</v>
      </c>
      <c r="G224" s="11">
        <v>5.8904862254808621E-2</v>
      </c>
      <c r="H224" s="11">
        <v>0.3</v>
      </c>
      <c r="I224" s="11">
        <v>7.6394564983179467E-2</v>
      </c>
      <c r="J224" s="11">
        <v>4.123340357836603E-2</v>
      </c>
      <c r="K224" s="11">
        <v>3.2740527849934059E-2</v>
      </c>
      <c r="L224" s="11">
        <v>0.27372957314790675</v>
      </c>
    </row>
    <row r="225" spans="2:12" x14ac:dyDescent="0.3">
      <c r="B225">
        <v>64</v>
      </c>
      <c r="C225" s="1">
        <v>8.3605730000000005</v>
      </c>
      <c r="D225" t="s">
        <v>12</v>
      </c>
      <c r="E225" s="11">
        <v>7.7386245542317464</v>
      </c>
      <c r="F225" s="11">
        <v>64.699335505246978</v>
      </c>
      <c r="G225" s="11">
        <v>2.6703537555513246</v>
      </c>
      <c r="H225" s="11">
        <v>0.3</v>
      </c>
      <c r="I225" s="11">
        <v>5.4170371879622223</v>
      </c>
      <c r="J225" s="11">
        <v>1.869247628885927</v>
      </c>
      <c r="K225" s="11">
        <v>2.3215873662695237</v>
      </c>
      <c r="L225" s="11">
        <v>19.409800651574091</v>
      </c>
    </row>
    <row r="226" spans="2:12" x14ac:dyDescent="0.3">
      <c r="B226">
        <v>0</v>
      </c>
      <c r="C226" s="1"/>
      <c r="E226" s="11"/>
      <c r="F226" s="11"/>
      <c r="G226" s="11"/>
      <c r="H226" s="11"/>
      <c r="I226" s="11"/>
      <c r="J226" s="11"/>
      <c r="K226" s="11"/>
      <c r="L226" s="11"/>
    </row>
    <row r="227" spans="2:12" x14ac:dyDescent="0.3">
      <c r="B227">
        <v>65</v>
      </c>
      <c r="C227" s="1">
        <v>15.411365</v>
      </c>
      <c r="D227" t="s">
        <v>15</v>
      </c>
      <c r="E227" s="11">
        <v>1.2706857524321031</v>
      </c>
      <c r="F227" s="11">
        <v>19.583001931030779</v>
      </c>
      <c r="G227" s="11">
        <v>0.4123340357836604</v>
      </c>
      <c r="H227" s="11">
        <v>0.3</v>
      </c>
      <c r="I227" s="11">
        <v>0.88948002670247217</v>
      </c>
      <c r="J227" s="11">
        <v>0.28863382504856228</v>
      </c>
      <c r="K227" s="11">
        <v>0.38120572572963091</v>
      </c>
      <c r="L227" s="11">
        <v>5.8749005793092328</v>
      </c>
    </row>
    <row r="228" spans="2:12" x14ac:dyDescent="0.3">
      <c r="B228">
        <v>65</v>
      </c>
      <c r="C228" s="1">
        <v>15.411365</v>
      </c>
      <c r="D228" t="s">
        <v>14</v>
      </c>
      <c r="E228" s="11">
        <v>0.14551345711081803</v>
      </c>
      <c r="F228" s="11">
        <v>2.242560999946662</v>
      </c>
      <c r="G228" s="11">
        <v>7.8539816339744828E-2</v>
      </c>
      <c r="H228" s="11">
        <v>0.3</v>
      </c>
      <c r="I228" s="11">
        <v>0.10185941997757261</v>
      </c>
      <c r="J228" s="11">
        <v>5.4977871437821374E-2</v>
      </c>
      <c r="K228" s="11">
        <v>4.3654037133245407E-2</v>
      </c>
      <c r="L228" s="11">
        <v>0.67276829998399856</v>
      </c>
    </row>
    <row r="229" spans="2:12" x14ac:dyDescent="0.3">
      <c r="B229">
        <v>65</v>
      </c>
      <c r="C229" s="1">
        <v>15.411365</v>
      </c>
      <c r="D229" t="s">
        <v>12</v>
      </c>
      <c r="E229" s="11">
        <v>8.2319409533419794</v>
      </c>
      <c r="F229" s="11">
        <v>126.86544669040121</v>
      </c>
      <c r="G229" s="11">
        <v>2.6114488932965161</v>
      </c>
      <c r="H229" s="11">
        <v>0.3</v>
      </c>
      <c r="I229" s="11">
        <v>5.7623586673393854</v>
      </c>
      <c r="J229" s="11">
        <v>1.8280142253075611</v>
      </c>
      <c r="K229" s="11">
        <v>2.4695822860025936</v>
      </c>
      <c r="L229" s="11">
        <v>38.059634007120358</v>
      </c>
    </row>
    <row r="230" spans="2:12" x14ac:dyDescent="0.3">
      <c r="B230">
        <v>0</v>
      </c>
      <c r="C230" s="1"/>
      <c r="E230" s="11"/>
      <c r="F230" s="11"/>
      <c r="G230" s="11"/>
      <c r="H230" s="11"/>
      <c r="I230" s="11"/>
      <c r="J230" s="11"/>
      <c r="K230" s="11"/>
      <c r="L230" s="11"/>
    </row>
    <row r="231" spans="2:12" x14ac:dyDescent="0.3">
      <c r="B231">
        <v>66</v>
      </c>
      <c r="C231" s="1">
        <v>20.295914</v>
      </c>
      <c r="D231" t="s">
        <v>15</v>
      </c>
      <c r="E231" s="11">
        <v>1.2073291457491981</v>
      </c>
      <c r="F231" s="11">
        <v>24.503848511819189</v>
      </c>
      <c r="G231" s="11">
        <v>0.39269908169872414</v>
      </c>
      <c r="H231" s="11">
        <v>0.3</v>
      </c>
      <c r="I231" s="11">
        <v>0.84513040202443868</v>
      </c>
      <c r="J231" s="11">
        <v>0.2748893571891069</v>
      </c>
      <c r="K231" s="11">
        <v>0.36219874372475941</v>
      </c>
      <c r="L231" s="11">
        <v>7.351154553545757</v>
      </c>
    </row>
    <row r="232" spans="2:12" x14ac:dyDescent="0.3">
      <c r="B232">
        <v>66</v>
      </c>
      <c r="C232" s="1">
        <v>20.295914</v>
      </c>
      <c r="D232" t="s">
        <v>14</v>
      </c>
      <c r="E232" s="11">
        <v>9.7008971407212E-2</v>
      </c>
      <c r="F232" s="11">
        <v>1.9688857409092337</v>
      </c>
      <c r="G232" s="11">
        <v>5.2359877559829869E-2</v>
      </c>
      <c r="H232" s="11">
        <v>0.3</v>
      </c>
      <c r="I232" s="11">
        <v>6.790627998504839E-2</v>
      </c>
      <c r="J232" s="11">
        <v>3.6651914291880909E-2</v>
      </c>
      <c r="K232" s="11">
        <v>2.9102691422163599E-2</v>
      </c>
      <c r="L232" s="11">
        <v>0.59066572227277014</v>
      </c>
    </row>
    <row r="233" spans="2:12" x14ac:dyDescent="0.3">
      <c r="B233">
        <v>66</v>
      </c>
      <c r="C233" s="1">
        <v>20.295914</v>
      </c>
      <c r="D233" t="s">
        <v>12</v>
      </c>
      <c r="E233" s="11">
        <v>7.622960930666193</v>
      </c>
      <c r="F233" s="11">
        <v>154.71495947416102</v>
      </c>
      <c r="G233" s="11">
        <v>2.4805491993969402</v>
      </c>
      <c r="H233" s="11">
        <v>0.3</v>
      </c>
      <c r="I233" s="11">
        <v>5.3360726514663348</v>
      </c>
      <c r="J233" s="11">
        <v>1.736384439577858</v>
      </c>
      <c r="K233" s="11">
        <v>2.2868882791998577</v>
      </c>
      <c r="L233" s="11">
        <v>46.414487842248299</v>
      </c>
    </row>
    <row r="234" spans="2:12" x14ac:dyDescent="0.3">
      <c r="B234">
        <v>0</v>
      </c>
      <c r="C234" s="1"/>
      <c r="E234" s="11"/>
      <c r="F234" s="11"/>
      <c r="G234" s="11"/>
      <c r="H234" s="11"/>
      <c r="I234" s="11"/>
      <c r="J234" s="11"/>
      <c r="K234" s="11"/>
      <c r="L234" s="11"/>
    </row>
    <row r="235" spans="2:12" x14ac:dyDescent="0.3">
      <c r="B235">
        <v>67</v>
      </c>
      <c r="C235" s="1">
        <v>25.199660000000002</v>
      </c>
      <c r="D235" t="s">
        <v>15</v>
      </c>
      <c r="E235" s="11">
        <v>0.65353205835490391</v>
      </c>
      <c r="F235" s="11">
        <v>16.46878566964374</v>
      </c>
      <c r="G235" s="11">
        <v>0.2159844949342983</v>
      </c>
      <c r="H235" s="11">
        <v>0.3</v>
      </c>
      <c r="I235" s="11">
        <v>0.45747244084843269</v>
      </c>
      <c r="J235" s="11">
        <v>0.1511891464540088</v>
      </c>
      <c r="K235" s="11">
        <v>0.19605961750647116</v>
      </c>
      <c r="L235" s="11">
        <v>4.9406357008931217</v>
      </c>
    </row>
    <row r="236" spans="2:12" x14ac:dyDescent="0.3">
      <c r="B236">
        <v>67</v>
      </c>
      <c r="C236" s="1">
        <v>25.199660000000002</v>
      </c>
      <c r="D236" t="s">
        <v>16</v>
      </c>
      <c r="E236" s="11">
        <v>3.6083288930779069</v>
      </c>
      <c r="F236" s="11">
        <v>90.928661273739607</v>
      </c>
      <c r="G236" s="11">
        <v>0.61850105367549046</v>
      </c>
      <c r="H236" s="11">
        <v>0.3</v>
      </c>
      <c r="I236" s="11">
        <v>2.5258302251545346</v>
      </c>
      <c r="J236" s="11">
        <v>0.4329507375728433</v>
      </c>
      <c r="K236" s="11">
        <v>1.0824986679233721</v>
      </c>
      <c r="L236" s="11">
        <v>27.278598382121885</v>
      </c>
    </row>
    <row r="237" spans="2:12" x14ac:dyDescent="0.3">
      <c r="B237">
        <v>67</v>
      </c>
      <c r="C237" s="1">
        <v>25.199660000000002</v>
      </c>
      <c r="D237" t="s">
        <v>14</v>
      </c>
      <c r="E237" s="11">
        <v>0.10913509283311351</v>
      </c>
      <c r="F237" s="11">
        <v>2.7501672334628973</v>
      </c>
      <c r="G237" s="11">
        <v>5.8904862254808614E-2</v>
      </c>
      <c r="H237" s="11">
        <v>0.3</v>
      </c>
      <c r="I237" s="11">
        <v>7.6394564983179453E-2</v>
      </c>
      <c r="J237" s="11">
        <v>4.123340357836603E-2</v>
      </c>
      <c r="K237" s="11">
        <v>3.2740527849934052E-2</v>
      </c>
      <c r="L237" s="11">
        <v>0.82505017003886916</v>
      </c>
    </row>
    <row r="238" spans="2:12" x14ac:dyDescent="0.3">
      <c r="B238">
        <v>67</v>
      </c>
      <c r="C238" s="1">
        <v>25.199660000000002</v>
      </c>
      <c r="D238" t="s">
        <v>12</v>
      </c>
      <c r="E238" s="11">
        <v>7.0584998779537003</v>
      </c>
      <c r="F238" s="11">
        <v>177.87179703447475</v>
      </c>
      <c r="G238" s="11">
        <v>2.2678371968101319</v>
      </c>
      <c r="H238" s="11">
        <v>0.3</v>
      </c>
      <c r="I238" s="11">
        <v>4.9409499145675895</v>
      </c>
      <c r="J238" s="11">
        <v>1.5874860377670923</v>
      </c>
      <c r="K238" s="11">
        <v>2.1175499633861099</v>
      </c>
      <c r="L238" s="11">
        <v>53.36153911034242</v>
      </c>
    </row>
    <row r="239" spans="2:12" x14ac:dyDescent="0.3">
      <c r="B239">
        <v>0</v>
      </c>
      <c r="C239" s="1"/>
      <c r="E239" s="11"/>
      <c r="F239" s="11"/>
      <c r="G239" s="11"/>
      <c r="H239" s="11"/>
      <c r="I239" s="11"/>
      <c r="J239" s="11"/>
      <c r="K239" s="11"/>
      <c r="L239" s="11"/>
    </row>
    <row r="240" spans="2:12" x14ac:dyDescent="0.3">
      <c r="B240">
        <v>68</v>
      </c>
      <c r="C240" s="1">
        <v>19.435549000000002</v>
      </c>
      <c r="D240" t="s">
        <v>15</v>
      </c>
      <c r="E240" s="11">
        <v>9.0945910694261264E-2</v>
      </c>
      <c r="F240" s="11">
        <v>1.7675837036479389</v>
      </c>
      <c r="G240" s="11">
        <v>4.9087385212340517E-2</v>
      </c>
      <c r="H240" s="11">
        <v>0.3</v>
      </c>
      <c r="I240" s="11">
        <v>6.3662137485982886E-2</v>
      </c>
      <c r="J240" s="11">
        <v>3.4361169648638362E-2</v>
      </c>
      <c r="K240" s="11">
        <v>2.7283773208278378E-2</v>
      </c>
      <c r="L240" s="11">
        <v>0.53027511109438163</v>
      </c>
    </row>
    <row r="241" spans="2:12" x14ac:dyDescent="0.3">
      <c r="B241">
        <v>68</v>
      </c>
      <c r="C241" s="1">
        <v>19.435549000000002</v>
      </c>
      <c r="D241" t="s">
        <v>14</v>
      </c>
      <c r="E241" s="11">
        <v>7.2756728555409017E-2</v>
      </c>
      <c r="F241" s="11">
        <v>1.4140669629183513</v>
      </c>
      <c r="G241" s="11">
        <v>3.9269908169872414E-2</v>
      </c>
      <c r="H241" s="11">
        <v>0.3</v>
      </c>
      <c r="I241" s="11">
        <v>5.0929709988786306E-2</v>
      </c>
      <c r="J241" s="11">
        <v>2.7488935718910687E-2</v>
      </c>
      <c r="K241" s="11">
        <v>2.1827018566622704E-2</v>
      </c>
      <c r="L241" s="11">
        <v>0.42422008887550539</v>
      </c>
    </row>
    <row r="242" spans="2:12" x14ac:dyDescent="0.3">
      <c r="B242">
        <v>68</v>
      </c>
      <c r="C242" s="1">
        <v>19.435549000000002</v>
      </c>
      <c r="D242" t="s">
        <v>12</v>
      </c>
      <c r="E242" s="11">
        <v>6.8022265263471731</v>
      </c>
      <c r="F242" s="11">
        <v>132.20500696192028</v>
      </c>
      <c r="G242" s="11">
        <v>2.1107575641306431</v>
      </c>
      <c r="H242" s="11">
        <v>0.3</v>
      </c>
      <c r="I242" s="11">
        <v>4.7615585684430206</v>
      </c>
      <c r="J242" s="11">
        <v>1.4775302948914502</v>
      </c>
      <c r="K242" s="11">
        <v>2.040667957904152</v>
      </c>
      <c r="L242" s="11">
        <v>39.661502088576086</v>
      </c>
    </row>
    <row r="243" spans="2:12" x14ac:dyDescent="0.3">
      <c r="B243">
        <v>0</v>
      </c>
      <c r="C243" s="1"/>
      <c r="E243" s="11"/>
      <c r="F243" s="11"/>
      <c r="G243" s="11"/>
      <c r="H243" s="11"/>
      <c r="I243" s="11"/>
      <c r="J243" s="11"/>
      <c r="K243" s="11"/>
      <c r="L243" s="11"/>
    </row>
    <row r="244" spans="2:12" x14ac:dyDescent="0.3">
      <c r="B244">
        <v>69</v>
      </c>
      <c r="C244" s="1">
        <v>68.127292999999995</v>
      </c>
      <c r="D244" t="s">
        <v>15</v>
      </c>
      <c r="E244" s="11">
        <v>0.37678628005929571</v>
      </c>
      <c r="F244" s="11">
        <v>25.669429299979694</v>
      </c>
      <c r="G244" s="11">
        <v>0.13499030933393641</v>
      </c>
      <c r="H244" s="11">
        <v>0.3</v>
      </c>
      <c r="I244" s="11">
        <v>0.26375039604150696</v>
      </c>
      <c r="J244" s="11">
        <v>9.4493216533755475E-2</v>
      </c>
      <c r="K244" s="11">
        <v>0.1130358840177887</v>
      </c>
      <c r="L244" s="11">
        <v>7.7008287899939081</v>
      </c>
    </row>
    <row r="245" spans="2:12" x14ac:dyDescent="0.3">
      <c r="B245">
        <v>69</v>
      </c>
      <c r="C245" s="1">
        <v>68.127292999999995</v>
      </c>
      <c r="D245" t="s">
        <v>16</v>
      </c>
      <c r="E245" s="11">
        <v>1.4985441256810175</v>
      </c>
      <c r="F245" s="11">
        <v>102.09175472369949</v>
      </c>
      <c r="G245" s="11">
        <v>0.30925052683774534</v>
      </c>
      <c r="H245" s="11">
        <v>0.3</v>
      </c>
      <c r="I245" s="11">
        <v>1.0489808879767122</v>
      </c>
      <c r="J245" s="11">
        <v>0.21647536878642173</v>
      </c>
      <c r="K245" s="11">
        <v>0.44956323770430523</v>
      </c>
      <c r="L245" s="11">
        <v>30.627526417109848</v>
      </c>
    </row>
    <row r="246" spans="2:12" x14ac:dyDescent="0.3">
      <c r="B246">
        <v>69</v>
      </c>
      <c r="C246" s="1">
        <v>68.127292999999995</v>
      </c>
      <c r="D246" t="s">
        <v>14</v>
      </c>
      <c r="E246" s="11">
        <v>0.11368238836782656</v>
      </c>
      <c r="F246" s="11">
        <v>7.7448733812747106</v>
      </c>
      <c r="G246" s="11">
        <v>6.1359231515425668E-2</v>
      </c>
      <c r="H246" s="11">
        <v>0.3</v>
      </c>
      <c r="I246" s="11">
        <v>7.9577671857478591E-2</v>
      </c>
      <c r="J246" s="11">
        <v>4.2951462060797967E-2</v>
      </c>
      <c r="K246" s="11">
        <v>3.4104716510347965E-2</v>
      </c>
      <c r="L246" s="11">
        <v>2.3234620143824132</v>
      </c>
    </row>
    <row r="247" spans="2:12" x14ac:dyDescent="0.3">
      <c r="B247">
        <v>69</v>
      </c>
      <c r="C247" s="1">
        <v>68.127292999999995</v>
      </c>
      <c r="D247" t="s">
        <v>12</v>
      </c>
      <c r="E247" s="11">
        <v>7.4085687160682028</v>
      </c>
      <c r="F247" s="11">
        <v>504.72573163021224</v>
      </c>
      <c r="G247" s="11">
        <v>2.3046527357193884</v>
      </c>
      <c r="H247" s="11">
        <v>0.3</v>
      </c>
      <c r="I247" s="11">
        <v>5.1859981012477414</v>
      </c>
      <c r="J247" s="11">
        <v>1.6132569150035718</v>
      </c>
      <c r="K247" s="11">
        <v>2.2225706148204609</v>
      </c>
      <c r="L247" s="11">
        <v>151.41771948906367</v>
      </c>
    </row>
    <row r="248" spans="2:12" x14ac:dyDescent="0.3">
      <c r="B248">
        <v>0</v>
      </c>
      <c r="C248" s="1"/>
      <c r="E248" s="11"/>
      <c r="F248" s="11"/>
      <c r="G248" s="11"/>
      <c r="H248" s="11"/>
      <c r="I248" s="11"/>
      <c r="J248" s="11"/>
      <c r="K248" s="11"/>
      <c r="L248" s="11"/>
    </row>
    <row r="249" spans="2:12" x14ac:dyDescent="0.3">
      <c r="B249">
        <v>70</v>
      </c>
      <c r="C249" s="1">
        <v>13.370430000000001</v>
      </c>
      <c r="D249" t="s">
        <v>15</v>
      </c>
      <c r="E249" s="11">
        <v>1.2706857524321031</v>
      </c>
      <c r="F249" s="11">
        <v>16.989614904890765</v>
      </c>
      <c r="G249" s="11">
        <v>0.41233403578366035</v>
      </c>
      <c r="H249" s="11">
        <v>0.3</v>
      </c>
      <c r="I249" s="11">
        <v>0.88948002670247217</v>
      </c>
      <c r="J249" s="11">
        <v>0.28863382504856222</v>
      </c>
      <c r="K249" s="11">
        <v>0.38120572572963091</v>
      </c>
      <c r="L249" s="11">
        <v>5.096884471467229</v>
      </c>
    </row>
    <row r="250" spans="2:12" x14ac:dyDescent="0.3">
      <c r="B250">
        <v>70</v>
      </c>
      <c r="C250" s="1">
        <v>13.370430000000001</v>
      </c>
      <c r="D250" t="s">
        <v>14</v>
      </c>
      <c r="E250" s="11">
        <v>7.2756728555409017E-2</v>
      </c>
      <c r="F250" s="11">
        <v>0.97278874617909739</v>
      </c>
      <c r="G250" s="11">
        <v>3.9269908169872414E-2</v>
      </c>
      <c r="H250" s="11">
        <v>0.3</v>
      </c>
      <c r="I250" s="11">
        <v>5.0929709988786306E-2</v>
      </c>
      <c r="J250" s="11">
        <v>2.7488935718910687E-2</v>
      </c>
      <c r="K250" s="11">
        <v>2.1827018566622704E-2</v>
      </c>
      <c r="L250" s="11">
        <v>0.29183662385372922</v>
      </c>
    </row>
    <row r="251" spans="2:12" x14ac:dyDescent="0.3">
      <c r="B251">
        <v>70</v>
      </c>
      <c r="C251" s="1">
        <v>13.370430000000001</v>
      </c>
      <c r="D251" t="s">
        <v>12</v>
      </c>
      <c r="E251" s="11">
        <v>7.0881884957641033</v>
      </c>
      <c r="F251" s="11">
        <v>94.772128109419242</v>
      </c>
      <c r="G251" s="11">
        <v>2.2776546738526005</v>
      </c>
      <c r="H251" s="11">
        <v>0.3</v>
      </c>
      <c r="I251" s="11">
        <v>4.9617319470348722</v>
      </c>
      <c r="J251" s="11">
        <v>1.5943582716968203</v>
      </c>
      <c r="K251" s="11">
        <v>2.1264565487292311</v>
      </c>
      <c r="L251" s="11">
        <v>28.431638432825775</v>
      </c>
    </row>
    <row r="252" spans="2:12" x14ac:dyDescent="0.3">
      <c r="B252">
        <v>73</v>
      </c>
      <c r="C252" s="1">
        <v>38.649324</v>
      </c>
      <c r="D252" t="s">
        <v>15</v>
      </c>
      <c r="E252" s="11">
        <v>0.7080996047714605</v>
      </c>
      <c r="F252" s="11">
        <v>27.367571049084123</v>
      </c>
      <c r="G252" s="11">
        <v>0.24543692606170261</v>
      </c>
      <c r="H252" s="11">
        <v>0.3</v>
      </c>
      <c r="I252" s="11">
        <v>0.49566972334002229</v>
      </c>
      <c r="J252" s="11">
        <v>0.17180584824319181</v>
      </c>
      <c r="K252" s="11">
        <v>0.21242988143143815</v>
      </c>
      <c r="L252" s="11">
        <v>8.2102713147252366</v>
      </c>
    </row>
    <row r="253" spans="2:12" x14ac:dyDescent="0.3">
      <c r="B253">
        <v>73</v>
      </c>
      <c r="C253" s="1">
        <v>38.649324</v>
      </c>
      <c r="D253" t="s">
        <v>14</v>
      </c>
      <c r="E253" s="11">
        <v>0.12732427497196575</v>
      </c>
      <c r="F253" s="11">
        <v>4.9209971564565951</v>
      </c>
      <c r="G253" s="11">
        <v>6.8722339297276711E-2</v>
      </c>
      <c r="H253" s="11">
        <v>0.3</v>
      </c>
      <c r="I253" s="11">
        <v>8.9126992480376019E-2</v>
      </c>
      <c r="J253" s="11">
        <v>4.8105637508093692E-2</v>
      </c>
      <c r="K253" s="11">
        <v>3.8197282491589719E-2</v>
      </c>
      <c r="L253" s="11">
        <v>1.4762991469369784</v>
      </c>
    </row>
    <row r="254" spans="2:12" x14ac:dyDescent="0.3">
      <c r="B254">
        <v>73</v>
      </c>
      <c r="C254" s="1">
        <v>38.649324</v>
      </c>
      <c r="D254" t="s">
        <v>12</v>
      </c>
      <c r="E254" s="11">
        <v>6.296893769148129</v>
      </c>
      <c r="F254" s="11">
        <v>243.37068747738724</v>
      </c>
      <c r="G254" s="11">
        <v>1.9487691929299178</v>
      </c>
      <c r="H254" s="11">
        <v>0.3</v>
      </c>
      <c r="I254" s="11">
        <v>4.4078256384036898</v>
      </c>
      <c r="J254" s="11">
        <v>1.3641384350509425</v>
      </c>
      <c r="K254" s="11">
        <v>1.8890681307444386</v>
      </c>
      <c r="L254" s="11">
        <v>73.011206243216165</v>
      </c>
    </row>
    <row r="255" spans="2:12" x14ac:dyDescent="0.3">
      <c r="C255" s="1"/>
      <c r="E255" s="11"/>
      <c r="F255" s="11"/>
      <c r="G255" s="11"/>
      <c r="H255" s="11"/>
      <c r="I255" s="11"/>
      <c r="J255" s="11"/>
      <c r="K255" s="11"/>
      <c r="L255" s="11"/>
    </row>
  </sheetData>
  <autoFilter ref="B3:L255" xr:uid="{00000000-0009-0000-0000-00000A000000}"/>
  <mergeCells count="3">
    <mergeCell ref="E2:G2"/>
    <mergeCell ref="I2:J2"/>
    <mergeCell ref="K2:L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G260"/>
  <sheetViews>
    <sheetView zoomScale="90" zoomScaleNormal="90" workbookViewId="0">
      <selection activeCell="C261" sqref="C261"/>
    </sheetView>
  </sheetViews>
  <sheetFormatPr defaultColWidth="11.5546875" defaultRowHeight="14.4" x14ac:dyDescent="0.3"/>
  <cols>
    <col min="1" max="1" width="20.6640625" customWidth="1"/>
    <col min="2" max="2" width="25.33203125" bestFit="1" customWidth="1"/>
    <col min="3" max="3" width="15.21875" customWidth="1"/>
    <col min="4" max="4" width="24.33203125" bestFit="1" customWidth="1"/>
  </cols>
  <sheetData>
    <row r="3" spans="1:7" x14ac:dyDescent="0.3">
      <c r="A3" s="5" t="s">
        <v>22</v>
      </c>
      <c r="B3" t="s">
        <v>102</v>
      </c>
      <c r="D3" s="4" t="s">
        <v>102</v>
      </c>
    </row>
    <row r="4" spans="1:7" x14ac:dyDescent="0.3">
      <c r="A4" s="6">
        <v>1</v>
      </c>
      <c r="B4" s="3">
        <v>100.93619168788587</v>
      </c>
      <c r="D4" s="8">
        <v>100.93619168788587</v>
      </c>
      <c r="F4">
        <f>D4</f>
        <v>100.93619168788587</v>
      </c>
      <c r="G4">
        <v>1</v>
      </c>
    </row>
    <row r="5" spans="1:7" x14ac:dyDescent="0.3">
      <c r="A5" s="7" t="s">
        <v>15</v>
      </c>
      <c r="B5" s="3">
        <v>12.580266935007948</v>
      </c>
      <c r="D5" s="3">
        <v>12.580266935007948</v>
      </c>
    </row>
    <row r="6" spans="1:7" x14ac:dyDescent="0.3">
      <c r="A6" s="7" t="s">
        <v>16</v>
      </c>
      <c r="B6" s="3">
        <v>34.950982877773434</v>
      </c>
      <c r="D6" s="3">
        <v>34.950982877773434</v>
      </c>
    </row>
    <row r="7" spans="1:7" x14ac:dyDescent="0.3">
      <c r="A7" s="7" t="s">
        <v>12</v>
      </c>
      <c r="B7" s="3">
        <v>53.404941875104484</v>
      </c>
      <c r="D7" s="3">
        <v>53.404941875104484</v>
      </c>
    </row>
    <row r="8" spans="1:7" x14ac:dyDescent="0.3">
      <c r="A8" s="6">
        <v>2</v>
      </c>
      <c r="B8" s="3">
        <v>40.599720391030992</v>
      </c>
      <c r="D8" s="8">
        <v>40.599720391030992</v>
      </c>
      <c r="F8">
        <f>D8</f>
        <v>40.599720391030992</v>
      </c>
      <c r="G8">
        <v>1</v>
      </c>
    </row>
    <row r="9" spans="1:7" x14ac:dyDescent="0.3">
      <c r="A9" s="7" t="s">
        <v>15</v>
      </c>
      <c r="B9" s="3">
        <v>2.74862639146555</v>
      </c>
      <c r="D9" s="3">
        <v>2.74862639146555</v>
      </c>
    </row>
    <row r="10" spans="1:7" x14ac:dyDescent="0.3">
      <c r="A10" s="7" t="s">
        <v>12</v>
      </c>
      <c r="B10" s="3">
        <v>37.851093999565443</v>
      </c>
      <c r="D10" s="3">
        <v>37.851093999565443</v>
      </c>
    </row>
    <row r="11" spans="1:7" x14ac:dyDescent="0.3">
      <c r="A11" s="6">
        <v>4</v>
      </c>
      <c r="B11" s="3">
        <v>22.474733930442756</v>
      </c>
      <c r="D11" s="8">
        <v>22.474733930442756</v>
      </c>
      <c r="F11">
        <f t="shared" ref="F11:F69" si="0">D11</f>
        <v>22.474733930442756</v>
      </c>
      <c r="G11">
        <v>1</v>
      </c>
    </row>
    <row r="12" spans="1:7" x14ac:dyDescent="0.3">
      <c r="A12" s="7" t="s">
        <v>15</v>
      </c>
      <c r="B12" s="3">
        <v>0.50144481540717478</v>
      </c>
      <c r="D12" s="3">
        <v>0.50144481540717478</v>
      </c>
    </row>
    <row r="13" spans="1:7" x14ac:dyDescent="0.3">
      <c r="A13" s="7" t="s">
        <v>12</v>
      </c>
      <c r="B13" s="3">
        <v>21.97328911503558</v>
      </c>
      <c r="D13" s="3">
        <v>21.97328911503558</v>
      </c>
    </row>
    <row r="14" spans="1:7" x14ac:dyDescent="0.3">
      <c r="A14" s="6">
        <v>5</v>
      </c>
      <c r="B14" s="3">
        <v>78.459056420372661</v>
      </c>
      <c r="D14" s="8">
        <v>78.459056420372661</v>
      </c>
      <c r="F14">
        <f t="shared" si="0"/>
        <v>78.459056420372661</v>
      </c>
      <c r="G14">
        <v>1</v>
      </c>
    </row>
    <row r="15" spans="1:7" x14ac:dyDescent="0.3">
      <c r="A15" s="7" t="s">
        <v>15</v>
      </c>
      <c r="B15" s="3">
        <v>4.7311522988886203</v>
      </c>
      <c r="D15" s="3">
        <v>4.7311522988886203</v>
      </c>
    </row>
    <row r="16" spans="1:7" x14ac:dyDescent="0.3">
      <c r="A16" s="7" t="s">
        <v>16</v>
      </c>
      <c r="B16" s="3">
        <v>48.067819604182645</v>
      </c>
      <c r="D16" s="3">
        <v>48.067819604182645</v>
      </c>
    </row>
    <row r="17" spans="1:7" x14ac:dyDescent="0.3">
      <c r="A17" s="7" t="s">
        <v>14</v>
      </c>
      <c r="B17" s="3">
        <v>5.8033402125683402</v>
      </c>
      <c r="D17" s="3">
        <v>5.8033402125683402</v>
      </c>
    </row>
    <row r="18" spans="1:7" x14ac:dyDescent="0.3">
      <c r="A18" s="7" t="s">
        <v>12</v>
      </c>
      <c r="B18" s="3">
        <v>19.856744304733056</v>
      </c>
      <c r="D18" s="3">
        <v>19.856744304733056</v>
      </c>
    </row>
    <row r="19" spans="1:7" x14ac:dyDescent="0.3">
      <c r="A19" s="6">
        <v>6</v>
      </c>
      <c r="B19" s="3">
        <v>5.8888796254022866</v>
      </c>
      <c r="D19" s="8">
        <v>5.8888796254022866</v>
      </c>
      <c r="F19">
        <f t="shared" si="0"/>
        <v>5.8888796254022866</v>
      </c>
      <c r="G19">
        <v>1</v>
      </c>
    </row>
    <row r="20" spans="1:7" x14ac:dyDescent="0.3">
      <c r="A20" s="7" t="s">
        <v>15</v>
      </c>
      <c r="B20" s="3">
        <v>1.8119629616622419</v>
      </c>
      <c r="D20" s="3">
        <v>1.8119629616622419</v>
      </c>
    </row>
    <row r="21" spans="1:7" x14ac:dyDescent="0.3">
      <c r="A21" s="7" t="s">
        <v>14</v>
      </c>
      <c r="B21" s="3">
        <v>4.0769166637400449</v>
      </c>
      <c r="D21" s="3">
        <v>4.0769166637400449</v>
      </c>
    </row>
    <row r="22" spans="1:7" x14ac:dyDescent="0.3">
      <c r="A22" s="6">
        <v>7</v>
      </c>
      <c r="B22" s="3">
        <v>125.32054968120886</v>
      </c>
      <c r="D22" s="8">
        <v>125.32054968120886</v>
      </c>
      <c r="F22">
        <f t="shared" si="0"/>
        <v>125.32054968120886</v>
      </c>
      <c r="G22">
        <v>1</v>
      </c>
    </row>
    <row r="23" spans="1:7" x14ac:dyDescent="0.3">
      <c r="A23" s="7" t="s">
        <v>15</v>
      </c>
      <c r="B23" s="3">
        <v>15.022141984536606</v>
      </c>
      <c r="D23" s="3">
        <v>15.022141984536606</v>
      </c>
    </row>
    <row r="24" spans="1:7" x14ac:dyDescent="0.3">
      <c r="A24" s="7" t="s">
        <v>21</v>
      </c>
      <c r="B24" s="3">
        <v>0.14077143110239557</v>
      </c>
      <c r="D24" s="3">
        <v>0.14077143110239557</v>
      </c>
    </row>
    <row r="25" spans="1:7" x14ac:dyDescent="0.3">
      <c r="A25" s="7" t="s">
        <v>16</v>
      </c>
      <c r="B25" s="3">
        <v>76.872532115362688</v>
      </c>
      <c r="D25" s="3">
        <v>76.872532115362688</v>
      </c>
    </row>
    <row r="26" spans="1:7" x14ac:dyDescent="0.3">
      <c r="A26" s="7" t="s">
        <v>12</v>
      </c>
      <c r="B26" s="3">
        <v>33.285104150207168</v>
      </c>
      <c r="D26" s="3">
        <v>33.285104150207168</v>
      </c>
    </row>
    <row r="27" spans="1:7" x14ac:dyDescent="0.3">
      <c r="A27" s="6">
        <v>8</v>
      </c>
      <c r="B27" s="3">
        <v>4.7785033772945873</v>
      </c>
      <c r="D27" s="8">
        <v>4.7785033772945873</v>
      </c>
      <c r="F27">
        <f t="shared" si="0"/>
        <v>4.7785033772945873</v>
      </c>
      <c r="G27">
        <v>1</v>
      </c>
    </row>
    <row r="28" spans="1:7" x14ac:dyDescent="0.3">
      <c r="A28" s="7" t="s">
        <v>15</v>
      </c>
      <c r="B28" s="3">
        <v>1.2721260766562812</v>
      </c>
      <c r="D28" s="3">
        <v>1.2721260766562812</v>
      </c>
    </row>
    <row r="29" spans="1:7" x14ac:dyDescent="0.3">
      <c r="A29" s="7" t="s">
        <v>12</v>
      </c>
      <c r="B29" s="3">
        <v>3.5063773006383063</v>
      </c>
      <c r="D29" s="3">
        <v>3.5063773006383063</v>
      </c>
    </row>
    <row r="30" spans="1:7" x14ac:dyDescent="0.3">
      <c r="A30" s="6">
        <v>9</v>
      </c>
      <c r="B30" s="3">
        <v>58.793115977641165</v>
      </c>
      <c r="D30" s="8">
        <v>58.793115977641165</v>
      </c>
      <c r="F30">
        <f t="shared" si="0"/>
        <v>58.793115977641165</v>
      </c>
      <c r="G30">
        <v>1</v>
      </c>
    </row>
    <row r="31" spans="1:7" x14ac:dyDescent="0.3">
      <c r="A31" s="7" t="s">
        <v>15</v>
      </c>
      <c r="B31" s="3">
        <v>3.6192352105840548</v>
      </c>
      <c r="D31" s="3">
        <v>3.6192352105840548</v>
      </c>
    </row>
    <row r="32" spans="1:7" x14ac:dyDescent="0.3">
      <c r="A32" s="7" t="s">
        <v>16</v>
      </c>
      <c r="B32" s="3">
        <v>29.712414548454564</v>
      </c>
      <c r="D32" s="3">
        <v>29.712414548454564</v>
      </c>
    </row>
    <row r="33" spans="1:7" x14ac:dyDescent="0.3">
      <c r="A33" s="7" t="s">
        <v>12</v>
      </c>
      <c r="B33" s="3">
        <v>25.461466218602546</v>
      </c>
      <c r="D33" s="3">
        <v>25.461466218602546</v>
      </c>
    </row>
    <row r="34" spans="1:7" x14ac:dyDescent="0.3">
      <c r="A34" s="6">
        <v>11</v>
      </c>
      <c r="B34" s="3">
        <v>48.818131837105284</v>
      </c>
      <c r="D34" s="8">
        <v>48.818131837105284</v>
      </c>
      <c r="F34">
        <f t="shared" si="0"/>
        <v>48.818131837105284</v>
      </c>
      <c r="G34">
        <v>1</v>
      </c>
    </row>
    <row r="35" spans="1:7" x14ac:dyDescent="0.3">
      <c r="A35" s="7" t="s">
        <v>15</v>
      </c>
      <c r="B35" s="3">
        <v>1.9369264075479773</v>
      </c>
      <c r="D35" s="3">
        <v>1.9369264075479773</v>
      </c>
    </row>
    <row r="36" spans="1:7" x14ac:dyDescent="0.3">
      <c r="A36" s="7" t="s">
        <v>16</v>
      </c>
      <c r="B36" s="3">
        <v>30.68993141781327</v>
      </c>
      <c r="D36" s="3">
        <v>30.68993141781327</v>
      </c>
    </row>
    <row r="37" spans="1:7" x14ac:dyDescent="0.3">
      <c r="A37" s="7" t="s">
        <v>14</v>
      </c>
      <c r="B37" s="3">
        <v>6.5877809288716032</v>
      </c>
      <c r="D37" s="3">
        <v>6.5877809288716032</v>
      </c>
    </row>
    <row r="38" spans="1:7" x14ac:dyDescent="0.3">
      <c r="A38" s="7" t="s">
        <v>12</v>
      </c>
      <c r="B38" s="3">
        <v>9.6034930828724363</v>
      </c>
      <c r="D38" s="3">
        <v>9.6034930828724363</v>
      </c>
    </row>
    <row r="39" spans="1:7" x14ac:dyDescent="0.3">
      <c r="A39" s="6">
        <v>13</v>
      </c>
      <c r="B39" s="3">
        <v>20.776937972744072</v>
      </c>
      <c r="D39" s="8">
        <v>20.776937972744072</v>
      </c>
      <c r="F39">
        <f t="shared" si="0"/>
        <v>20.776937972744072</v>
      </c>
      <c r="G39">
        <v>1</v>
      </c>
    </row>
    <row r="40" spans="1:7" x14ac:dyDescent="0.3">
      <c r="A40" s="7" t="s">
        <v>15</v>
      </c>
      <c r="B40" s="3">
        <v>6.6784119890044682</v>
      </c>
      <c r="D40" s="3">
        <v>6.6784119890044682</v>
      </c>
    </row>
    <row r="41" spans="1:7" x14ac:dyDescent="0.3">
      <c r="A41" s="7" t="s">
        <v>12</v>
      </c>
      <c r="B41" s="3">
        <v>14.098525983739606</v>
      </c>
      <c r="D41" s="3">
        <v>14.098525983739606</v>
      </c>
    </row>
    <row r="42" spans="1:7" x14ac:dyDescent="0.3">
      <c r="A42" s="6">
        <v>14</v>
      </c>
      <c r="B42" s="3">
        <v>40.706229171816702</v>
      </c>
      <c r="D42" s="8">
        <v>40.706229171816702</v>
      </c>
      <c r="F42">
        <f t="shared" si="0"/>
        <v>40.706229171816702</v>
      </c>
      <c r="G42">
        <v>1</v>
      </c>
    </row>
    <row r="43" spans="1:7" x14ac:dyDescent="0.3">
      <c r="A43" s="7" t="s">
        <v>15</v>
      </c>
      <c r="B43" s="3">
        <v>0.77519804540537129</v>
      </c>
      <c r="D43" s="3">
        <v>0.77519804540537129</v>
      </c>
    </row>
    <row r="44" spans="1:7" x14ac:dyDescent="0.3">
      <c r="A44" s="7" t="s">
        <v>12</v>
      </c>
      <c r="B44" s="3">
        <v>39.931031126411334</v>
      </c>
      <c r="D44" s="3">
        <v>39.931031126411334</v>
      </c>
    </row>
    <row r="45" spans="1:7" x14ac:dyDescent="0.3">
      <c r="A45" s="6">
        <v>15</v>
      </c>
      <c r="B45" s="3">
        <v>40.973750042251218</v>
      </c>
      <c r="D45" s="8">
        <v>40.973750042251218</v>
      </c>
      <c r="F45">
        <f t="shared" si="0"/>
        <v>40.973750042251218</v>
      </c>
      <c r="G45">
        <v>1</v>
      </c>
    </row>
    <row r="46" spans="1:7" x14ac:dyDescent="0.3">
      <c r="A46" s="7" t="s">
        <v>15</v>
      </c>
      <c r="B46" s="3">
        <v>0.49621450880747492</v>
      </c>
      <c r="D46" s="3">
        <v>0.49621450880747492</v>
      </c>
    </row>
    <row r="47" spans="1:7" x14ac:dyDescent="0.3">
      <c r="A47" s="7" t="s">
        <v>12</v>
      </c>
      <c r="B47" s="3">
        <v>40.477535533443742</v>
      </c>
      <c r="D47" s="3">
        <v>40.477535533443742</v>
      </c>
    </row>
    <row r="48" spans="1:7" x14ac:dyDescent="0.3">
      <c r="A48" s="6">
        <v>16</v>
      </c>
      <c r="B48" s="3">
        <v>46.003827364087051</v>
      </c>
      <c r="D48" s="8">
        <v>46.003827364087051</v>
      </c>
      <c r="F48">
        <f t="shared" si="0"/>
        <v>46.003827364087051</v>
      </c>
      <c r="G48">
        <v>1</v>
      </c>
    </row>
    <row r="49" spans="1:7" x14ac:dyDescent="0.3">
      <c r="A49" s="7" t="s">
        <v>15</v>
      </c>
      <c r="B49" s="3">
        <v>4.4033659079790164</v>
      </c>
      <c r="D49" s="3">
        <v>4.4033659079790164</v>
      </c>
    </row>
    <row r="50" spans="1:7" x14ac:dyDescent="0.3">
      <c r="A50" s="7" t="s">
        <v>21</v>
      </c>
      <c r="B50" s="3">
        <v>0.23167538826616177</v>
      </c>
      <c r="D50" s="3">
        <v>0.23167538826616177</v>
      </c>
    </row>
    <row r="51" spans="1:7" x14ac:dyDescent="0.3">
      <c r="A51" s="7" t="s">
        <v>14</v>
      </c>
      <c r="B51" s="3">
        <v>1.7761779767072396</v>
      </c>
      <c r="D51" s="3">
        <v>1.7761779767072396</v>
      </c>
    </row>
    <row r="52" spans="1:7" x14ac:dyDescent="0.3">
      <c r="A52" s="7" t="s">
        <v>12</v>
      </c>
      <c r="B52" s="3">
        <v>39.592608091134636</v>
      </c>
      <c r="D52" s="3">
        <v>39.592608091134636</v>
      </c>
    </row>
    <row r="53" spans="1:7" x14ac:dyDescent="0.3">
      <c r="A53" s="6">
        <v>17</v>
      </c>
      <c r="B53" s="3">
        <v>33.221692868853445</v>
      </c>
      <c r="D53" s="8">
        <v>33.221692868853445</v>
      </c>
      <c r="F53">
        <f t="shared" si="0"/>
        <v>33.221692868853445</v>
      </c>
      <c r="G53">
        <v>1</v>
      </c>
    </row>
    <row r="54" spans="1:7" x14ac:dyDescent="0.3">
      <c r="A54" s="7" t="s">
        <v>15</v>
      </c>
      <c r="B54" s="3">
        <v>3.1420175752808941</v>
      </c>
      <c r="D54" s="3">
        <v>3.1420175752808941</v>
      </c>
    </row>
    <row r="55" spans="1:7" x14ac:dyDescent="0.3">
      <c r="A55" s="7" t="s">
        <v>12</v>
      </c>
      <c r="B55" s="3">
        <v>30.079675293572553</v>
      </c>
      <c r="D55" s="3">
        <v>30.079675293572553</v>
      </c>
    </row>
    <row r="56" spans="1:7" x14ac:dyDescent="0.3">
      <c r="A56" s="6">
        <v>18</v>
      </c>
      <c r="B56" s="3">
        <v>55.914783723492029</v>
      </c>
      <c r="D56" s="8">
        <v>55.914783723492029</v>
      </c>
      <c r="F56">
        <f t="shared" si="0"/>
        <v>55.914783723492029</v>
      </c>
      <c r="G56">
        <v>1</v>
      </c>
    </row>
    <row r="57" spans="1:7" x14ac:dyDescent="0.3">
      <c r="A57" s="7" t="s">
        <v>15</v>
      </c>
      <c r="B57" s="3">
        <v>0.42691336835047805</v>
      </c>
      <c r="D57" s="3">
        <v>0.42691336835047805</v>
      </c>
    </row>
    <row r="58" spans="1:7" x14ac:dyDescent="0.3">
      <c r="A58" s="7" t="s">
        <v>16</v>
      </c>
      <c r="B58" s="3">
        <v>36.109408227911814</v>
      </c>
      <c r="D58" s="3">
        <v>36.109408227911814</v>
      </c>
    </row>
    <row r="59" spans="1:7" x14ac:dyDescent="0.3">
      <c r="A59" s="7" t="s">
        <v>12</v>
      </c>
      <c r="B59" s="3">
        <v>19.378462127229739</v>
      </c>
      <c r="D59" s="3">
        <v>19.378462127229739</v>
      </c>
    </row>
    <row r="60" spans="1:7" x14ac:dyDescent="0.3">
      <c r="A60" s="6">
        <v>19</v>
      </c>
      <c r="B60" s="3">
        <v>28.335914035065297</v>
      </c>
      <c r="D60" s="8">
        <v>28.335914035065297</v>
      </c>
      <c r="F60">
        <f t="shared" si="0"/>
        <v>28.335914035065297</v>
      </c>
      <c r="G60">
        <v>1</v>
      </c>
    </row>
    <row r="61" spans="1:7" x14ac:dyDescent="0.3">
      <c r="A61" s="7" t="s">
        <v>15</v>
      </c>
      <c r="B61" s="3">
        <v>1.1977995135217858</v>
      </c>
      <c r="D61" s="3">
        <v>1.1977995135217858</v>
      </c>
    </row>
    <row r="62" spans="1:7" x14ac:dyDescent="0.3">
      <c r="A62" s="7" t="s">
        <v>14</v>
      </c>
      <c r="B62" s="3">
        <v>1.8511447027154875</v>
      </c>
      <c r="D62" s="3">
        <v>1.8511447027154875</v>
      </c>
    </row>
    <row r="63" spans="1:7" x14ac:dyDescent="0.3">
      <c r="A63" s="7" t="s">
        <v>12</v>
      </c>
      <c r="B63" s="3">
        <v>25.286969818828023</v>
      </c>
      <c r="D63" s="3">
        <v>25.286969818828023</v>
      </c>
    </row>
    <row r="64" spans="1:7" x14ac:dyDescent="0.3">
      <c r="A64" s="6">
        <v>20</v>
      </c>
      <c r="B64" s="3">
        <v>73.328380845441288</v>
      </c>
      <c r="D64" s="8">
        <v>73.328380845441288</v>
      </c>
      <c r="F64">
        <f t="shared" si="0"/>
        <v>73.328380845441288</v>
      </c>
      <c r="G64">
        <v>2</v>
      </c>
    </row>
    <row r="65" spans="1:7" x14ac:dyDescent="0.3">
      <c r="A65" s="7" t="s">
        <v>15</v>
      </c>
      <c r="B65" s="3">
        <v>7.5691851626702853</v>
      </c>
      <c r="D65" s="3">
        <v>7.5691851626702853</v>
      </c>
    </row>
    <row r="66" spans="1:7" x14ac:dyDescent="0.3">
      <c r="A66" s="7" t="s">
        <v>21</v>
      </c>
      <c r="B66" s="3">
        <v>0.38911783832802932</v>
      </c>
      <c r="D66" s="3">
        <v>0.38911783832802932</v>
      </c>
    </row>
    <row r="67" spans="1:7" x14ac:dyDescent="0.3">
      <c r="A67" s="7" t="s">
        <v>14</v>
      </c>
      <c r="B67" s="3">
        <v>1.5564713533121166</v>
      </c>
      <c r="D67" s="3">
        <v>1.5564713533121166</v>
      </c>
    </row>
    <row r="68" spans="1:7" x14ac:dyDescent="0.3">
      <c r="A68" s="7" t="s">
        <v>12</v>
      </c>
      <c r="B68" s="3">
        <v>63.813606491130862</v>
      </c>
      <c r="D68" s="3">
        <v>63.813606491130862</v>
      </c>
    </row>
    <row r="69" spans="1:7" x14ac:dyDescent="0.3">
      <c r="A69" s="6">
        <v>21</v>
      </c>
      <c r="B69" s="3">
        <v>13.70507207005055</v>
      </c>
      <c r="D69" s="8">
        <v>13.70507207005055</v>
      </c>
      <c r="F69">
        <f t="shared" si="0"/>
        <v>13.70507207005055</v>
      </c>
      <c r="G69">
        <v>2</v>
      </c>
    </row>
    <row r="70" spans="1:7" x14ac:dyDescent="0.3">
      <c r="A70" s="7" t="s">
        <v>15</v>
      </c>
      <c r="B70" s="3">
        <v>1.2475719492512516</v>
      </c>
      <c r="D70" s="3">
        <v>1.2475719492512516</v>
      </c>
    </row>
    <row r="71" spans="1:7" x14ac:dyDescent="0.3">
      <c r="A71" s="7" t="s">
        <v>21</v>
      </c>
      <c r="B71" s="3">
        <v>8.6670616189252592E-2</v>
      </c>
      <c r="D71" s="3">
        <v>8.6670616189252592E-2</v>
      </c>
    </row>
    <row r="72" spans="1:7" x14ac:dyDescent="0.3">
      <c r="A72" s="7" t="s">
        <v>14</v>
      </c>
      <c r="B72" s="3">
        <v>0.26001184856775778</v>
      </c>
      <c r="D72" s="3">
        <v>0.26001184856775778</v>
      </c>
    </row>
    <row r="73" spans="1:7" x14ac:dyDescent="0.3">
      <c r="A73" s="7" t="s">
        <v>12</v>
      </c>
      <c r="B73" s="3">
        <v>12.110817656042288</v>
      </c>
      <c r="D73" s="3">
        <v>12.110817656042288</v>
      </c>
    </row>
    <row r="74" spans="1:7" x14ac:dyDescent="0.3">
      <c r="A74" s="6">
        <v>22</v>
      </c>
      <c r="B74" s="3">
        <v>21.694181422868461</v>
      </c>
      <c r="D74" s="8">
        <v>21.694181422868461</v>
      </c>
      <c r="F74">
        <f t="shared" ref="F74:F133" si="1">D74</f>
        <v>21.694181422868461</v>
      </c>
      <c r="G74">
        <v>2</v>
      </c>
    </row>
    <row r="75" spans="1:7" x14ac:dyDescent="0.3">
      <c r="A75" s="7" t="s">
        <v>15</v>
      </c>
      <c r="B75" s="3">
        <v>2.2135711516978409</v>
      </c>
      <c r="D75" s="3">
        <v>2.2135711516978409</v>
      </c>
    </row>
    <row r="76" spans="1:7" x14ac:dyDescent="0.3">
      <c r="A76" s="7" t="s">
        <v>21</v>
      </c>
      <c r="B76" s="3">
        <v>0.13276154172387788</v>
      </c>
      <c r="D76" s="3">
        <v>0.13276154172387788</v>
      </c>
    </row>
    <row r="77" spans="1:7" x14ac:dyDescent="0.3">
      <c r="A77" s="7" t="s">
        <v>14</v>
      </c>
      <c r="B77" s="3">
        <v>0.92933079206714486</v>
      </c>
      <c r="D77" s="3">
        <v>0.92933079206714486</v>
      </c>
    </row>
    <row r="78" spans="1:7" x14ac:dyDescent="0.3">
      <c r="A78" s="7" t="s">
        <v>12</v>
      </c>
      <c r="B78" s="3">
        <v>18.418517937379598</v>
      </c>
      <c r="D78" s="3">
        <v>18.418517937379598</v>
      </c>
    </row>
    <row r="79" spans="1:7" x14ac:dyDescent="0.3">
      <c r="A79" s="6">
        <v>23</v>
      </c>
      <c r="B79" s="3">
        <v>7.5518251074476286</v>
      </c>
      <c r="D79" s="8">
        <v>7.5518251074476286</v>
      </c>
      <c r="F79">
        <f t="shared" si="1"/>
        <v>7.5518251074476286</v>
      </c>
      <c r="G79">
        <v>2</v>
      </c>
    </row>
    <row r="80" spans="1:7" x14ac:dyDescent="0.3">
      <c r="A80" s="7" t="s">
        <v>15</v>
      </c>
      <c r="B80" s="3">
        <v>1.5309434697233755</v>
      </c>
      <c r="D80" s="3">
        <v>1.5309434697233755</v>
      </c>
    </row>
    <row r="81" spans="1:7" x14ac:dyDescent="0.3">
      <c r="A81" s="7" t="s">
        <v>14</v>
      </c>
      <c r="B81" s="3">
        <v>0.18527837426504473</v>
      </c>
      <c r="D81" s="3">
        <v>0.18527837426504473</v>
      </c>
    </row>
    <row r="82" spans="1:7" x14ac:dyDescent="0.3">
      <c r="A82" s="7" t="s">
        <v>12</v>
      </c>
      <c r="B82" s="3">
        <v>5.8356032634592081</v>
      </c>
      <c r="D82" s="3">
        <v>5.8356032634592081</v>
      </c>
    </row>
    <row r="83" spans="1:7" x14ac:dyDescent="0.3">
      <c r="A83" s="6">
        <v>24</v>
      </c>
      <c r="B83" s="3">
        <v>30.382286325484504</v>
      </c>
      <c r="D83" s="8">
        <v>30.382286325484504</v>
      </c>
      <c r="F83">
        <f t="shared" si="1"/>
        <v>30.382286325484504</v>
      </c>
      <c r="G83">
        <v>2</v>
      </c>
    </row>
    <row r="84" spans="1:7" x14ac:dyDescent="0.3">
      <c r="A84" s="7" t="s">
        <v>15</v>
      </c>
      <c r="B84" s="3">
        <v>0.43188763674671848</v>
      </c>
      <c r="D84" s="3">
        <v>0.43188763674671848</v>
      </c>
    </row>
    <row r="85" spans="1:7" x14ac:dyDescent="0.3">
      <c r="A85" s="7" t="s">
        <v>21</v>
      </c>
      <c r="B85" s="3">
        <v>0.28792509116447901</v>
      </c>
      <c r="D85" s="3">
        <v>0.28792509116447901</v>
      </c>
    </row>
    <row r="86" spans="1:7" x14ac:dyDescent="0.3">
      <c r="A86" s="7" t="s">
        <v>14</v>
      </c>
      <c r="B86" s="3">
        <v>0.43188763674671848</v>
      </c>
      <c r="D86" s="3">
        <v>0.43188763674671848</v>
      </c>
    </row>
    <row r="87" spans="1:7" x14ac:dyDescent="0.3">
      <c r="A87" s="7" t="s">
        <v>12</v>
      </c>
      <c r="B87" s="3">
        <v>29.230585960826588</v>
      </c>
      <c r="D87" s="3">
        <v>29.230585960826588</v>
      </c>
    </row>
    <row r="88" spans="1:7" x14ac:dyDescent="0.3">
      <c r="A88" s="6">
        <v>26</v>
      </c>
      <c r="B88" s="3">
        <v>44.777718802894618</v>
      </c>
      <c r="D88" s="8">
        <v>44.777718802894618</v>
      </c>
      <c r="F88">
        <f t="shared" si="1"/>
        <v>44.777718802894618</v>
      </c>
      <c r="G88">
        <v>2</v>
      </c>
    </row>
    <row r="89" spans="1:7" x14ac:dyDescent="0.3">
      <c r="A89" s="7" t="s">
        <v>15</v>
      </c>
      <c r="B89" s="3">
        <v>0.79137770125286877</v>
      </c>
      <c r="D89" s="3">
        <v>0.79137770125286877</v>
      </c>
    </row>
    <row r="90" spans="1:7" x14ac:dyDescent="0.3">
      <c r="A90" s="7" t="s">
        <v>21</v>
      </c>
      <c r="B90" s="3">
        <v>0.47482662075172133</v>
      </c>
      <c r="D90" s="3">
        <v>0.47482662075172133</v>
      </c>
    </row>
    <row r="91" spans="1:7" x14ac:dyDescent="0.3">
      <c r="A91" s="7" t="s">
        <v>14</v>
      </c>
      <c r="B91" s="3">
        <v>0.47482662075172133</v>
      </c>
      <c r="D91" s="3">
        <v>0.47482662075172133</v>
      </c>
    </row>
    <row r="92" spans="1:7" x14ac:dyDescent="0.3">
      <c r="A92" s="7" t="s">
        <v>12</v>
      </c>
      <c r="B92" s="3">
        <v>43.036687860138308</v>
      </c>
      <c r="D92" s="3">
        <v>43.036687860138308</v>
      </c>
    </row>
    <row r="93" spans="1:7" x14ac:dyDescent="0.3">
      <c r="A93" s="6">
        <v>27</v>
      </c>
      <c r="B93" s="3">
        <v>30.332345165803314</v>
      </c>
      <c r="D93" s="8">
        <v>30.332345165803314</v>
      </c>
      <c r="F93">
        <f t="shared" si="1"/>
        <v>30.332345165803314</v>
      </c>
      <c r="G93">
        <v>2</v>
      </c>
    </row>
    <row r="94" spans="1:7" x14ac:dyDescent="0.3">
      <c r="A94" s="7" t="s">
        <v>15</v>
      </c>
      <c r="B94" s="3">
        <v>0.32101380361458787</v>
      </c>
      <c r="D94" s="3">
        <v>0.32101380361458787</v>
      </c>
    </row>
    <row r="95" spans="1:7" x14ac:dyDescent="0.3">
      <c r="A95" s="7" t="s">
        <v>12</v>
      </c>
      <c r="B95" s="3">
        <v>30.011331362188727</v>
      </c>
      <c r="D95" s="3">
        <v>30.011331362188727</v>
      </c>
    </row>
    <row r="96" spans="1:7" x14ac:dyDescent="0.3">
      <c r="A96" s="6">
        <v>28</v>
      </c>
      <c r="B96" s="3">
        <v>68.620330393187743</v>
      </c>
      <c r="D96" s="8">
        <v>68.620330393187743</v>
      </c>
      <c r="F96">
        <f t="shared" si="1"/>
        <v>68.620330393187743</v>
      </c>
      <c r="G96">
        <v>2</v>
      </c>
    </row>
    <row r="97" spans="1:7" x14ac:dyDescent="0.3">
      <c r="A97" s="7" t="s">
        <v>15</v>
      </c>
      <c r="B97" s="3">
        <v>1.351975470040865</v>
      </c>
      <c r="D97" s="3">
        <v>1.351975470040865</v>
      </c>
    </row>
    <row r="98" spans="1:7" x14ac:dyDescent="0.3">
      <c r="A98" s="7" t="s">
        <v>21</v>
      </c>
      <c r="B98" s="3">
        <v>0.63622375060746605</v>
      </c>
      <c r="D98" s="3">
        <v>0.63622375060746605</v>
      </c>
    </row>
    <row r="99" spans="1:7" x14ac:dyDescent="0.3">
      <c r="A99" s="7" t="s">
        <v>14</v>
      </c>
      <c r="B99" s="3">
        <v>0.63622375060746605</v>
      </c>
      <c r="D99" s="3">
        <v>0.63622375060746605</v>
      </c>
    </row>
    <row r="100" spans="1:7" x14ac:dyDescent="0.3">
      <c r="A100" s="7" t="s">
        <v>12</v>
      </c>
      <c r="B100" s="3">
        <v>65.995907421931946</v>
      </c>
      <c r="D100" s="3">
        <v>65.995907421931946</v>
      </c>
    </row>
    <row r="101" spans="1:7" x14ac:dyDescent="0.3">
      <c r="A101" s="6">
        <v>29</v>
      </c>
      <c r="B101" s="3">
        <v>133.46338152569558</v>
      </c>
      <c r="D101" s="8">
        <v>133.46338152569558</v>
      </c>
      <c r="F101">
        <f t="shared" si="1"/>
        <v>133.46338152569558</v>
      </c>
      <c r="G101">
        <v>2</v>
      </c>
    </row>
    <row r="102" spans="1:7" x14ac:dyDescent="0.3">
      <c r="A102" s="7" t="s">
        <v>15</v>
      </c>
      <c r="B102" s="3">
        <v>5.7339792424479246</v>
      </c>
      <c r="D102" s="3">
        <v>5.7339792424479246</v>
      </c>
    </row>
    <row r="103" spans="1:7" x14ac:dyDescent="0.3">
      <c r="A103" s="7" t="s">
        <v>21</v>
      </c>
      <c r="B103" s="3">
        <v>8.7710955816120789E-2</v>
      </c>
      <c r="D103" s="3">
        <v>8.7710955816120789E-2</v>
      </c>
    </row>
    <row r="104" spans="1:7" x14ac:dyDescent="0.3">
      <c r="A104" s="7" t="s">
        <v>16</v>
      </c>
      <c r="B104" s="3">
        <v>45.132478154898308</v>
      </c>
      <c r="D104" s="3">
        <v>45.132478154898308</v>
      </c>
    </row>
    <row r="105" spans="1:7" x14ac:dyDescent="0.3">
      <c r="A105" s="7" t="s">
        <v>14</v>
      </c>
      <c r="B105" s="3">
        <v>6.2417212969903808</v>
      </c>
      <c r="D105" s="3">
        <v>6.2417212969903808</v>
      </c>
    </row>
    <row r="106" spans="1:7" x14ac:dyDescent="0.3">
      <c r="A106" s="7" t="s">
        <v>12</v>
      </c>
      <c r="B106" s="3">
        <v>76.267491875542845</v>
      </c>
      <c r="D106" s="3">
        <v>76.267491875542845</v>
      </c>
    </row>
    <row r="107" spans="1:7" x14ac:dyDescent="0.3">
      <c r="A107" s="6">
        <v>30</v>
      </c>
      <c r="B107" s="3">
        <v>49.548136067915102</v>
      </c>
      <c r="D107" s="8">
        <v>49.548136067915102</v>
      </c>
      <c r="F107">
        <f t="shared" si="1"/>
        <v>49.548136067915102</v>
      </c>
      <c r="G107">
        <v>2</v>
      </c>
    </row>
    <row r="108" spans="1:7" x14ac:dyDescent="0.3">
      <c r="A108" s="7" t="s">
        <v>15</v>
      </c>
      <c r="B108" s="3">
        <v>0.98364103067532893</v>
      </c>
      <c r="D108" s="3">
        <v>0.98364103067532893</v>
      </c>
    </row>
    <row r="109" spans="1:7" x14ac:dyDescent="0.3">
      <c r="A109" s="7" t="s">
        <v>21</v>
      </c>
      <c r="B109" s="3">
        <v>0.10929344785281436</v>
      </c>
      <c r="D109" s="3">
        <v>0.10929344785281436</v>
      </c>
    </row>
    <row r="110" spans="1:7" x14ac:dyDescent="0.3">
      <c r="A110" s="7" t="s">
        <v>16</v>
      </c>
      <c r="B110" s="3">
        <v>32.247901573105068</v>
      </c>
      <c r="D110" s="3">
        <v>32.247901573105068</v>
      </c>
    </row>
    <row r="111" spans="1:7" x14ac:dyDescent="0.3">
      <c r="A111" s="7" t="s">
        <v>14</v>
      </c>
      <c r="B111" s="3">
        <v>0.43717379141125745</v>
      </c>
      <c r="D111" s="3">
        <v>0.43717379141125745</v>
      </c>
    </row>
    <row r="112" spans="1:7" x14ac:dyDescent="0.3">
      <c r="A112" s="7" t="s">
        <v>12</v>
      </c>
      <c r="B112" s="3">
        <v>15.770126224870637</v>
      </c>
      <c r="D112" s="3">
        <v>15.770126224870637</v>
      </c>
    </row>
    <row r="113" spans="1:7" x14ac:dyDescent="0.3">
      <c r="A113" s="6">
        <v>31</v>
      </c>
      <c r="B113" s="3">
        <v>82.25527103273798</v>
      </c>
      <c r="D113" s="8">
        <v>82.25527103273798</v>
      </c>
      <c r="F113">
        <f t="shared" si="1"/>
        <v>82.25527103273798</v>
      </c>
      <c r="G113">
        <v>2</v>
      </c>
    </row>
    <row r="114" spans="1:7" x14ac:dyDescent="0.3">
      <c r="A114" s="7" t="s">
        <v>15</v>
      </c>
      <c r="B114" s="3">
        <v>3.4383560296166435</v>
      </c>
      <c r="D114" s="3">
        <v>3.4383560296166435</v>
      </c>
    </row>
    <row r="115" spans="1:7" x14ac:dyDescent="0.3">
      <c r="A115" s="7" t="s">
        <v>21</v>
      </c>
      <c r="B115" s="3">
        <v>0.18879541087747642</v>
      </c>
      <c r="D115" s="3">
        <v>0.18879541087747642</v>
      </c>
    </row>
    <row r="116" spans="1:7" x14ac:dyDescent="0.3">
      <c r="A116" s="7" t="s">
        <v>16</v>
      </c>
      <c r="B116" s="3">
        <v>44.364036022328072</v>
      </c>
      <c r="D116" s="3">
        <v>44.364036022328072</v>
      </c>
    </row>
    <row r="117" spans="1:7" x14ac:dyDescent="0.3">
      <c r="A117" s="7" t="s">
        <v>14</v>
      </c>
      <c r="B117" s="3">
        <v>3.1290953383088458</v>
      </c>
      <c r="D117" s="3">
        <v>3.1290953383088458</v>
      </c>
    </row>
    <row r="118" spans="1:7" x14ac:dyDescent="0.3">
      <c r="A118" s="7" t="s">
        <v>12</v>
      </c>
      <c r="B118" s="3">
        <v>31.13498823160695</v>
      </c>
      <c r="D118" s="3">
        <v>31.13498823160695</v>
      </c>
    </row>
    <row r="119" spans="1:7" x14ac:dyDescent="0.3">
      <c r="A119" s="6">
        <v>32</v>
      </c>
      <c r="B119" s="3">
        <v>53.166336227543198</v>
      </c>
      <c r="D119" s="8">
        <v>53.166336227543198</v>
      </c>
      <c r="F119">
        <f t="shared" si="1"/>
        <v>53.166336227543198</v>
      </c>
      <c r="G119">
        <v>2</v>
      </c>
    </row>
    <row r="120" spans="1:7" x14ac:dyDescent="0.3">
      <c r="A120" s="7" t="s">
        <v>15</v>
      </c>
      <c r="B120" s="3">
        <v>4.5965066609008991</v>
      </c>
      <c r="D120" s="3">
        <v>4.5965066609008991</v>
      </c>
    </row>
    <row r="121" spans="1:7" x14ac:dyDescent="0.3">
      <c r="A121" s="7" t="s">
        <v>14</v>
      </c>
      <c r="B121" s="3">
        <v>1.8806230007883307</v>
      </c>
      <c r="D121" s="3">
        <v>1.8806230007883307</v>
      </c>
    </row>
    <row r="122" spans="1:7" x14ac:dyDescent="0.3">
      <c r="A122" s="7" t="s">
        <v>12</v>
      </c>
      <c r="B122" s="3">
        <v>46.689206565853972</v>
      </c>
      <c r="D122" s="3">
        <v>46.689206565853972</v>
      </c>
    </row>
    <row r="123" spans="1:7" x14ac:dyDescent="0.3">
      <c r="A123" s="6">
        <v>33</v>
      </c>
      <c r="B123" s="3">
        <v>145.92761979522331</v>
      </c>
      <c r="D123" s="8">
        <v>145.92761979522331</v>
      </c>
      <c r="F123">
        <f t="shared" si="1"/>
        <v>145.92761979522331</v>
      </c>
      <c r="G123">
        <v>2</v>
      </c>
    </row>
    <row r="124" spans="1:7" x14ac:dyDescent="0.3">
      <c r="A124" s="7" t="s">
        <v>15</v>
      </c>
      <c r="B124" s="3">
        <v>4.724907823833135</v>
      </c>
      <c r="D124" s="3">
        <v>4.724907823833135</v>
      </c>
    </row>
    <row r="125" spans="1:7" x14ac:dyDescent="0.3">
      <c r="A125" s="7" t="s">
        <v>21</v>
      </c>
      <c r="B125" s="3">
        <v>8.9319645476647461E-2</v>
      </c>
      <c r="D125" s="3">
        <v>8.9319645476647461E-2</v>
      </c>
    </row>
    <row r="126" spans="1:7" x14ac:dyDescent="0.3">
      <c r="A126" s="7" t="s">
        <v>16</v>
      </c>
      <c r="B126" s="3">
        <v>56.053701609693988</v>
      </c>
      <c r="D126" s="3">
        <v>56.053701609693988</v>
      </c>
    </row>
    <row r="127" spans="1:7" x14ac:dyDescent="0.3">
      <c r="A127" s="7" t="s">
        <v>14</v>
      </c>
      <c r="B127" s="3">
        <v>4.0824226450991308</v>
      </c>
      <c r="D127" s="3">
        <v>4.0824226450991308</v>
      </c>
    </row>
    <row r="128" spans="1:7" x14ac:dyDescent="0.3">
      <c r="A128" s="7" t="s">
        <v>12</v>
      </c>
      <c r="B128" s="3">
        <v>80.977268071120406</v>
      </c>
      <c r="D128" s="3">
        <v>80.977268071120406</v>
      </c>
    </row>
    <row r="129" spans="1:7" x14ac:dyDescent="0.3">
      <c r="A129" s="6">
        <v>35</v>
      </c>
      <c r="B129" s="3">
        <v>34.265254286750789</v>
      </c>
      <c r="D129" s="8">
        <v>34.265254286750789</v>
      </c>
      <c r="F129">
        <f t="shared" si="1"/>
        <v>34.265254286750789</v>
      </c>
      <c r="G129">
        <v>3</v>
      </c>
    </row>
    <row r="130" spans="1:7" x14ac:dyDescent="0.3">
      <c r="A130" s="7" t="s">
        <v>15</v>
      </c>
      <c r="B130" s="3">
        <v>4.2890691308392137</v>
      </c>
      <c r="D130" s="3">
        <v>4.2890691308392137</v>
      </c>
    </row>
    <row r="131" spans="1:7" x14ac:dyDescent="0.3">
      <c r="A131" s="7" t="s">
        <v>14</v>
      </c>
      <c r="B131" s="3">
        <v>0.49116571569417528</v>
      </c>
      <c r="D131" s="3">
        <v>0.49116571569417528</v>
      </c>
    </row>
    <row r="132" spans="1:7" x14ac:dyDescent="0.3">
      <c r="A132" s="7" t="s">
        <v>12</v>
      </c>
      <c r="B132" s="3">
        <v>29.485019440217403</v>
      </c>
      <c r="D132" s="3">
        <v>29.485019440217403</v>
      </c>
    </row>
    <row r="133" spans="1:7" x14ac:dyDescent="0.3">
      <c r="A133" s="6">
        <v>36</v>
      </c>
      <c r="B133" s="3">
        <v>417.40719825552776</v>
      </c>
      <c r="D133" s="8">
        <v>417.40719825552776</v>
      </c>
      <c r="F133">
        <f t="shared" si="1"/>
        <v>417.40719825552776</v>
      </c>
      <c r="G133">
        <v>3</v>
      </c>
    </row>
    <row r="134" spans="1:7" x14ac:dyDescent="0.3">
      <c r="A134" s="7" t="s">
        <v>15</v>
      </c>
      <c r="B134" s="3">
        <v>35.347648983451585</v>
      </c>
      <c r="D134" s="3">
        <v>35.347648983451585</v>
      </c>
    </row>
    <row r="135" spans="1:7" x14ac:dyDescent="0.3">
      <c r="A135" s="7" t="s">
        <v>16</v>
      </c>
      <c r="B135" s="3">
        <v>40.83391667612964</v>
      </c>
      <c r="D135" s="3">
        <v>40.83391667612964</v>
      </c>
    </row>
    <row r="136" spans="1:7" x14ac:dyDescent="0.3">
      <c r="A136" s="7" t="s">
        <v>14</v>
      </c>
      <c r="B136" s="3">
        <v>4.7784570427511133</v>
      </c>
      <c r="D136" s="3">
        <v>4.7784570427511133</v>
      </c>
    </row>
    <row r="137" spans="1:7" x14ac:dyDescent="0.3">
      <c r="A137" s="7" t="s">
        <v>12</v>
      </c>
      <c r="B137" s="3">
        <v>336.44717555319539</v>
      </c>
      <c r="D137" s="3">
        <v>336.44717555319539</v>
      </c>
    </row>
    <row r="138" spans="1:7" x14ac:dyDescent="0.3">
      <c r="A138" s="6">
        <v>38</v>
      </c>
      <c r="B138" s="3">
        <v>13.488949378765179</v>
      </c>
      <c r="D138" s="8">
        <v>13.488949378765179</v>
      </c>
      <c r="F138">
        <f t="shared" ref="F138:F198" si="2">D138</f>
        <v>13.488949378765179</v>
      </c>
      <c r="G138">
        <v>3</v>
      </c>
    </row>
    <row r="139" spans="1:7" x14ac:dyDescent="0.3">
      <c r="A139" s="7" t="s">
        <v>15</v>
      </c>
      <c r="B139" s="3">
        <v>0.10364343678876982</v>
      </c>
      <c r="D139" s="3">
        <v>0.10364343678876982</v>
      </c>
    </row>
    <row r="140" spans="1:7" x14ac:dyDescent="0.3">
      <c r="A140" s="7" t="s">
        <v>14</v>
      </c>
      <c r="B140" s="3">
        <v>0.20728687357753964</v>
      </c>
      <c r="D140" s="3">
        <v>0.20728687357753964</v>
      </c>
    </row>
    <row r="141" spans="1:7" x14ac:dyDescent="0.3">
      <c r="A141" s="7" t="s">
        <v>12</v>
      </c>
      <c r="B141" s="3">
        <v>13.17801906839887</v>
      </c>
      <c r="D141" s="3">
        <v>13.17801906839887</v>
      </c>
    </row>
    <row r="142" spans="1:7" x14ac:dyDescent="0.3">
      <c r="A142" s="6">
        <v>39</v>
      </c>
      <c r="B142" s="3">
        <v>9.6824553309812025</v>
      </c>
      <c r="D142" s="8">
        <v>9.6824553309812025</v>
      </c>
      <c r="F142">
        <f t="shared" si="2"/>
        <v>9.6824553309812025</v>
      </c>
      <c r="G142">
        <v>3</v>
      </c>
    </row>
    <row r="143" spans="1:7" x14ac:dyDescent="0.3">
      <c r="A143" s="7" t="s">
        <v>15</v>
      </c>
      <c r="B143" s="3">
        <v>0.77242112116414485</v>
      </c>
      <c r="D143" s="3">
        <v>0.77242112116414485</v>
      </c>
    </row>
    <row r="144" spans="1:7" x14ac:dyDescent="0.3">
      <c r="A144" s="7" t="s">
        <v>14</v>
      </c>
      <c r="B144" s="3">
        <v>0.14641186447069302</v>
      </c>
      <c r="D144" s="3">
        <v>0.14641186447069302</v>
      </c>
    </row>
    <row r="145" spans="1:7" x14ac:dyDescent="0.3">
      <c r="A145" s="7" t="s">
        <v>12</v>
      </c>
      <c r="B145" s="3">
        <v>8.7636223453463646</v>
      </c>
      <c r="D145" s="3">
        <v>8.7636223453463646</v>
      </c>
    </row>
    <row r="146" spans="1:7" x14ac:dyDescent="0.3">
      <c r="A146" s="6">
        <v>40</v>
      </c>
      <c r="B146" s="3">
        <v>36.397487338932024</v>
      </c>
      <c r="D146" s="8">
        <v>36.397487338932024</v>
      </c>
      <c r="F146">
        <f t="shared" si="2"/>
        <v>36.397487338932024</v>
      </c>
      <c r="G146">
        <v>3</v>
      </c>
    </row>
    <row r="147" spans="1:7" x14ac:dyDescent="0.3">
      <c r="A147" s="7" t="s">
        <v>15</v>
      </c>
      <c r="B147" s="3">
        <v>3.9765507097932877</v>
      </c>
      <c r="D147" s="3">
        <v>3.9765507097932877</v>
      </c>
    </row>
    <row r="148" spans="1:7" x14ac:dyDescent="0.3">
      <c r="A148" s="7" t="s">
        <v>14</v>
      </c>
      <c r="B148" s="3">
        <v>0.37522396534264402</v>
      </c>
      <c r="D148" s="3">
        <v>0.37522396534264402</v>
      </c>
    </row>
    <row r="149" spans="1:7" x14ac:dyDescent="0.3">
      <c r="A149" s="7" t="s">
        <v>12</v>
      </c>
      <c r="B149" s="3">
        <v>32.045712663796095</v>
      </c>
      <c r="D149" s="3">
        <v>32.045712663796095</v>
      </c>
    </row>
    <row r="150" spans="1:7" x14ac:dyDescent="0.3">
      <c r="A150" s="6">
        <v>43</v>
      </c>
      <c r="B150" s="3">
        <v>22.471111195548669</v>
      </c>
      <c r="D150" s="8">
        <v>22.471111195548669</v>
      </c>
      <c r="F150">
        <f t="shared" si="2"/>
        <v>22.471111195548669</v>
      </c>
      <c r="G150">
        <v>3</v>
      </c>
    </row>
    <row r="151" spans="1:7" x14ac:dyDescent="0.3">
      <c r="A151" s="7" t="s">
        <v>15</v>
      </c>
      <c r="B151" s="3">
        <v>2.7702147659684391</v>
      </c>
      <c r="D151" s="3">
        <v>2.7702147659684391</v>
      </c>
    </row>
    <row r="152" spans="1:7" x14ac:dyDescent="0.3">
      <c r="A152" s="7" t="s">
        <v>14</v>
      </c>
      <c r="B152" s="3">
        <v>0.31723305842058885</v>
      </c>
      <c r="D152" s="3">
        <v>0.31723305842058885</v>
      </c>
    </row>
    <row r="153" spans="1:7" x14ac:dyDescent="0.3">
      <c r="A153" s="7" t="s">
        <v>12</v>
      </c>
      <c r="B153" s="3">
        <v>19.383663371159642</v>
      </c>
      <c r="D153" s="3">
        <v>19.383663371159642</v>
      </c>
    </row>
    <row r="154" spans="1:7" x14ac:dyDescent="0.3">
      <c r="A154" s="6">
        <v>44</v>
      </c>
      <c r="B154" s="3">
        <v>26.103068782289782</v>
      </c>
      <c r="D154" s="8">
        <v>26.103068782289782</v>
      </c>
      <c r="F154">
        <f t="shared" si="2"/>
        <v>26.103068782289782</v>
      </c>
      <c r="G154">
        <v>3</v>
      </c>
    </row>
    <row r="155" spans="1:7" x14ac:dyDescent="0.3">
      <c r="A155" s="7" t="s">
        <v>15</v>
      </c>
      <c r="B155" s="3">
        <v>6.8655739140269869</v>
      </c>
      <c r="D155" s="3">
        <v>6.8655739140269869</v>
      </c>
    </row>
    <row r="156" spans="1:7" x14ac:dyDescent="0.3">
      <c r="A156" s="7" t="s">
        <v>14</v>
      </c>
      <c r="B156" s="3">
        <v>0.30352044136278455</v>
      </c>
      <c r="D156" s="3">
        <v>0.30352044136278455</v>
      </c>
    </row>
    <row r="157" spans="1:7" x14ac:dyDescent="0.3">
      <c r="A157" s="7" t="s">
        <v>12</v>
      </c>
      <c r="B157" s="3">
        <v>18.933974426900011</v>
      </c>
      <c r="D157" s="3">
        <v>18.933974426900011</v>
      </c>
    </row>
    <row r="158" spans="1:7" x14ac:dyDescent="0.3">
      <c r="A158" s="6">
        <v>47</v>
      </c>
      <c r="B158" s="3">
        <v>37.331796538484951</v>
      </c>
      <c r="D158" s="8">
        <v>37.331796538484951</v>
      </c>
      <c r="F158">
        <f t="shared" si="2"/>
        <v>37.331796538484951</v>
      </c>
      <c r="G158">
        <v>3</v>
      </c>
    </row>
    <row r="159" spans="1:7" x14ac:dyDescent="0.3">
      <c r="A159" s="7" t="s">
        <v>15</v>
      </c>
      <c r="B159" s="3">
        <v>6.3013776732159092</v>
      </c>
      <c r="D159" s="3">
        <v>6.3013776732159092</v>
      </c>
    </row>
    <row r="160" spans="1:7" x14ac:dyDescent="0.3">
      <c r="A160" s="7" t="s">
        <v>14</v>
      </c>
      <c r="B160" s="3">
        <v>0.52614208327747203</v>
      </c>
      <c r="D160" s="3">
        <v>0.52614208327747203</v>
      </c>
    </row>
    <row r="161" spans="1:7" x14ac:dyDescent="0.3">
      <c r="A161" s="7" t="s">
        <v>12</v>
      </c>
      <c r="B161" s="3">
        <v>30.504276781991571</v>
      </c>
      <c r="D161" s="3">
        <v>30.504276781991571</v>
      </c>
    </row>
    <row r="162" spans="1:7" x14ac:dyDescent="0.3">
      <c r="A162" s="6">
        <v>48</v>
      </c>
      <c r="B162" s="3">
        <v>76.036931181375877</v>
      </c>
      <c r="D162" s="8">
        <v>76.036931181375877</v>
      </c>
      <c r="F162">
        <f t="shared" si="2"/>
        <v>76.036931181375877</v>
      </c>
      <c r="G162">
        <v>3</v>
      </c>
    </row>
    <row r="163" spans="1:7" x14ac:dyDescent="0.3">
      <c r="A163" s="7" t="s">
        <v>15</v>
      </c>
      <c r="B163" s="3">
        <v>12.22087165992801</v>
      </c>
      <c r="D163" s="3">
        <v>12.22087165992801</v>
      </c>
    </row>
    <row r="164" spans="1:7" x14ac:dyDescent="0.3">
      <c r="A164" s="7" t="s">
        <v>14</v>
      </c>
      <c r="B164" s="3">
        <v>0.81263776937843701</v>
      </c>
      <c r="D164" s="3">
        <v>0.81263776937843701</v>
      </c>
    </row>
    <row r="165" spans="1:7" x14ac:dyDescent="0.3">
      <c r="A165" s="7" t="s">
        <v>12</v>
      </c>
      <c r="B165" s="3">
        <v>63.003421752069436</v>
      </c>
      <c r="D165" s="3">
        <v>63.003421752069436</v>
      </c>
    </row>
    <row r="166" spans="1:7" x14ac:dyDescent="0.3">
      <c r="A166" s="6">
        <v>49</v>
      </c>
      <c r="B166" s="3">
        <v>39.739755475576452</v>
      </c>
      <c r="D166" s="8">
        <v>39.739755475576452</v>
      </c>
      <c r="F166">
        <f t="shared" si="2"/>
        <v>39.739755475576452</v>
      </c>
      <c r="G166">
        <v>3</v>
      </c>
    </row>
    <row r="167" spans="1:7" x14ac:dyDescent="0.3">
      <c r="A167" s="7" t="s">
        <v>15</v>
      </c>
      <c r="B167" s="3">
        <v>5.4483873692382652</v>
      </c>
      <c r="D167" s="3">
        <v>5.4483873692382652</v>
      </c>
    </row>
    <row r="168" spans="1:7" x14ac:dyDescent="0.3">
      <c r="A168" s="7" t="s">
        <v>14</v>
      </c>
      <c r="B168" s="3">
        <v>0.45492049986756361</v>
      </c>
      <c r="D168" s="3">
        <v>0.45492049986756361</v>
      </c>
    </row>
    <row r="169" spans="1:7" x14ac:dyDescent="0.3">
      <c r="A169" s="7" t="s">
        <v>12</v>
      </c>
      <c r="B169" s="3">
        <v>33.836447606470621</v>
      </c>
      <c r="D169" s="3">
        <v>33.836447606470621</v>
      </c>
    </row>
    <row r="170" spans="1:7" x14ac:dyDescent="0.3">
      <c r="A170" s="6">
        <v>50</v>
      </c>
      <c r="B170" s="3">
        <v>37.305043168769274</v>
      </c>
      <c r="D170" s="8">
        <v>37.305043168769274</v>
      </c>
      <c r="F170">
        <f t="shared" si="2"/>
        <v>37.305043168769274</v>
      </c>
      <c r="G170">
        <v>3</v>
      </c>
    </row>
    <row r="171" spans="1:7" x14ac:dyDescent="0.3">
      <c r="A171" s="7" t="s">
        <v>15</v>
      </c>
      <c r="B171" s="3">
        <v>5.047514058528157</v>
      </c>
      <c r="D171" s="3">
        <v>5.047514058528157</v>
      </c>
    </row>
    <row r="172" spans="1:7" x14ac:dyDescent="0.3">
      <c r="A172" s="7" t="s">
        <v>14</v>
      </c>
      <c r="B172" s="3">
        <v>0.42739671676312657</v>
      </c>
      <c r="D172" s="3">
        <v>0.42739671676312657</v>
      </c>
    </row>
    <row r="173" spans="1:7" x14ac:dyDescent="0.3">
      <c r="A173" s="7" t="s">
        <v>12</v>
      </c>
      <c r="B173" s="3">
        <v>31.830132393477989</v>
      </c>
      <c r="D173" s="3">
        <v>31.830132393477989</v>
      </c>
    </row>
    <row r="174" spans="1:7" x14ac:dyDescent="0.3">
      <c r="A174" s="6">
        <v>51</v>
      </c>
      <c r="B174" s="3">
        <v>36.851939907261901</v>
      </c>
      <c r="D174" s="8">
        <v>36.851939907261901</v>
      </c>
      <c r="F174">
        <f t="shared" si="2"/>
        <v>36.851939907261901</v>
      </c>
      <c r="G174">
        <v>3</v>
      </c>
    </row>
    <row r="175" spans="1:7" x14ac:dyDescent="0.3">
      <c r="A175" s="7" t="s">
        <v>15</v>
      </c>
      <c r="B175" s="3">
        <v>5.3747007238816469</v>
      </c>
      <c r="D175" s="3">
        <v>5.3747007238816469</v>
      </c>
    </row>
    <row r="176" spans="1:7" x14ac:dyDescent="0.3">
      <c r="A176" s="7" t="s">
        <v>14</v>
      </c>
      <c r="B176" s="3">
        <v>0.76935945981442044</v>
      </c>
      <c r="D176" s="3">
        <v>0.76935945981442044</v>
      </c>
    </row>
    <row r="177" spans="1:6" x14ac:dyDescent="0.3">
      <c r="A177" s="7" t="s">
        <v>12</v>
      </c>
      <c r="B177" s="3">
        <v>30.707879723565835</v>
      </c>
      <c r="D177" s="3">
        <v>30.707879723565835</v>
      </c>
    </row>
    <row r="178" spans="1:6" x14ac:dyDescent="0.3">
      <c r="A178" s="6">
        <v>52</v>
      </c>
      <c r="B178" s="3">
        <v>21.229735799235975</v>
      </c>
      <c r="D178" s="8">
        <v>21.229735799235975</v>
      </c>
      <c r="F178">
        <f t="shared" si="2"/>
        <v>21.229735799235975</v>
      </c>
    </row>
    <row r="179" spans="1:6" x14ac:dyDescent="0.3">
      <c r="A179" s="7" t="s">
        <v>15</v>
      </c>
      <c r="B179" s="3">
        <v>2.8999253510281058</v>
      </c>
      <c r="D179" s="3">
        <v>2.8999253510281058</v>
      </c>
    </row>
    <row r="180" spans="1:6" x14ac:dyDescent="0.3">
      <c r="A180" s="7" t="s">
        <v>14</v>
      </c>
      <c r="B180" s="3">
        <v>0.4151086946396193</v>
      </c>
      <c r="D180" s="3">
        <v>0.4151086946396193</v>
      </c>
    </row>
    <row r="181" spans="1:6" x14ac:dyDescent="0.3">
      <c r="A181" s="7" t="s">
        <v>12</v>
      </c>
      <c r="B181" s="3">
        <v>17.914701753568249</v>
      </c>
      <c r="D181" s="3">
        <v>17.914701753568249</v>
      </c>
    </row>
    <row r="182" spans="1:6" x14ac:dyDescent="0.3">
      <c r="A182" s="6">
        <v>53</v>
      </c>
      <c r="B182" s="3">
        <v>4.8053700897326541</v>
      </c>
      <c r="D182" s="8">
        <v>4.8053700897326541</v>
      </c>
      <c r="F182">
        <f t="shared" si="2"/>
        <v>4.8053700897326541</v>
      </c>
    </row>
    <row r="183" spans="1:6" x14ac:dyDescent="0.3">
      <c r="A183" s="7" t="s">
        <v>15</v>
      </c>
      <c r="B183" s="3">
        <v>0.68596941089587615</v>
      </c>
      <c r="D183" s="3">
        <v>0.68596941089587615</v>
      </c>
    </row>
    <row r="184" spans="1:6" x14ac:dyDescent="0.3">
      <c r="A184" s="7" t="s">
        <v>14</v>
      </c>
      <c r="B184" s="3">
        <v>7.8554261162272515E-2</v>
      </c>
      <c r="D184" s="3">
        <v>7.8554261162272515E-2</v>
      </c>
    </row>
    <row r="185" spans="1:6" x14ac:dyDescent="0.3">
      <c r="A185" s="7" t="s">
        <v>12</v>
      </c>
      <c r="B185" s="3">
        <v>4.0408464176745058</v>
      </c>
      <c r="D185" s="3">
        <v>4.0408464176745058</v>
      </c>
    </row>
    <row r="186" spans="1:6" x14ac:dyDescent="0.3">
      <c r="A186" s="6">
        <v>54</v>
      </c>
      <c r="B186" s="3">
        <v>31.782430615848661</v>
      </c>
      <c r="D186" s="8">
        <v>31.782430615848661</v>
      </c>
      <c r="F186">
        <f t="shared" si="2"/>
        <v>31.782430615848661</v>
      </c>
    </row>
    <row r="187" spans="1:6" x14ac:dyDescent="0.3">
      <c r="A187" s="7" t="s">
        <v>15</v>
      </c>
      <c r="B187" s="3">
        <v>8.341808887991645</v>
      </c>
      <c r="D187" s="3">
        <v>8.341808887991645</v>
      </c>
    </row>
    <row r="188" spans="1:6" x14ac:dyDescent="0.3">
      <c r="A188" s="7" t="s">
        <v>14</v>
      </c>
      <c r="B188" s="3">
        <v>0.25384698178976378</v>
      </c>
      <c r="D188" s="3">
        <v>0.25384698178976378</v>
      </c>
    </row>
    <row r="189" spans="1:6" x14ac:dyDescent="0.3">
      <c r="A189" s="7" t="s">
        <v>12</v>
      </c>
      <c r="B189" s="3">
        <v>23.186774746067254</v>
      </c>
      <c r="D189" s="3">
        <v>23.186774746067254</v>
      </c>
    </row>
    <row r="190" spans="1:6" x14ac:dyDescent="0.3">
      <c r="A190" s="6">
        <v>55</v>
      </c>
      <c r="B190" s="3">
        <v>50.984640525012722</v>
      </c>
      <c r="D190" s="8">
        <v>50.984640525012722</v>
      </c>
      <c r="F190">
        <f t="shared" si="2"/>
        <v>50.984640525012722</v>
      </c>
    </row>
    <row r="191" spans="1:6" x14ac:dyDescent="0.3">
      <c r="A191" s="7" t="s">
        <v>15</v>
      </c>
      <c r="B191" s="3">
        <v>10.186181225734016</v>
      </c>
      <c r="D191" s="3">
        <v>10.186181225734016</v>
      </c>
    </row>
    <row r="192" spans="1:6" x14ac:dyDescent="0.3">
      <c r="A192" s="7" t="s">
        <v>14</v>
      </c>
      <c r="B192" s="3">
        <v>0.6395387050425515</v>
      </c>
      <c r="D192" s="3">
        <v>0.6395387050425515</v>
      </c>
    </row>
    <row r="193" spans="1:6" x14ac:dyDescent="0.3">
      <c r="A193" s="7" t="s">
        <v>12</v>
      </c>
      <c r="B193" s="3">
        <v>40.158920594236157</v>
      </c>
      <c r="D193" s="3">
        <v>40.158920594236157</v>
      </c>
    </row>
    <row r="194" spans="1:6" x14ac:dyDescent="0.3">
      <c r="A194" s="6">
        <v>56</v>
      </c>
      <c r="B194" s="3">
        <v>55.623988975680483</v>
      </c>
      <c r="D194" s="8">
        <v>55.623988975680483</v>
      </c>
      <c r="F194">
        <f t="shared" si="2"/>
        <v>55.623988975680483</v>
      </c>
    </row>
    <row r="195" spans="1:6" x14ac:dyDescent="0.3">
      <c r="A195" s="7" t="s">
        <v>15</v>
      </c>
      <c r="B195" s="3">
        <v>4.5187346418666188</v>
      </c>
      <c r="D195" s="3">
        <v>4.5187346418666188</v>
      </c>
    </row>
    <row r="196" spans="1:6" x14ac:dyDescent="0.3">
      <c r="A196" s="7" t="s">
        <v>14</v>
      </c>
      <c r="B196" s="3">
        <v>0.71909919994587712</v>
      </c>
      <c r="D196" s="3">
        <v>0.71909919994587712</v>
      </c>
    </row>
    <row r="197" spans="1:6" x14ac:dyDescent="0.3">
      <c r="A197" s="7" t="s">
        <v>12</v>
      </c>
      <c r="B197" s="3">
        <v>50.386155133867987</v>
      </c>
      <c r="D197" s="3">
        <v>50.386155133867987</v>
      </c>
    </row>
    <row r="198" spans="1:6" x14ac:dyDescent="0.3">
      <c r="A198" s="6">
        <v>57</v>
      </c>
      <c r="B198" s="3">
        <v>35.952373950282151</v>
      </c>
      <c r="D198" s="8">
        <v>35.952373950282151</v>
      </c>
      <c r="F198">
        <f t="shared" si="2"/>
        <v>35.952373950282151</v>
      </c>
    </row>
    <row r="199" spans="1:6" x14ac:dyDescent="0.3">
      <c r="A199" s="7" t="s">
        <v>15</v>
      </c>
      <c r="B199" s="3">
        <v>0.3733470054485537</v>
      </c>
      <c r="D199" s="3">
        <v>0.3733470054485537</v>
      </c>
    </row>
    <row r="200" spans="1:6" x14ac:dyDescent="0.3">
      <c r="A200" s="7" t="s">
        <v>14</v>
      </c>
      <c r="B200" s="3">
        <v>0.56002050817283044</v>
      </c>
      <c r="D200" s="3">
        <v>0.56002050817283044</v>
      </c>
    </row>
    <row r="201" spans="1:6" x14ac:dyDescent="0.3">
      <c r="A201" s="7" t="s">
        <v>12</v>
      </c>
      <c r="B201" s="3">
        <v>35.019006436660767</v>
      </c>
      <c r="D201" s="3">
        <v>35.019006436660767</v>
      </c>
    </row>
    <row r="202" spans="1:6" x14ac:dyDescent="0.3">
      <c r="A202" s="6">
        <v>58</v>
      </c>
      <c r="B202" s="3">
        <v>43.389583306001917</v>
      </c>
      <c r="D202" s="8">
        <v>43.389583306001917</v>
      </c>
      <c r="F202">
        <f t="shared" ref="F202:F256" si="3">D202</f>
        <v>43.389583306001917</v>
      </c>
    </row>
    <row r="203" spans="1:6" x14ac:dyDescent="0.3">
      <c r="A203" s="7" t="s">
        <v>15</v>
      </c>
      <c r="B203" s="3">
        <v>6.3581428338434884</v>
      </c>
      <c r="D203" s="3">
        <v>6.3581428338434884</v>
      </c>
    </row>
    <row r="204" spans="1:6" x14ac:dyDescent="0.3">
      <c r="A204" s="7" t="s">
        <v>14</v>
      </c>
      <c r="B204" s="3">
        <v>0.81878507359161712</v>
      </c>
      <c r="D204" s="3">
        <v>0.81878507359161712</v>
      </c>
    </row>
    <row r="205" spans="1:6" x14ac:dyDescent="0.3">
      <c r="A205" s="7" t="s">
        <v>12</v>
      </c>
      <c r="B205" s="3">
        <v>36.21265539856681</v>
      </c>
      <c r="D205" s="3">
        <v>36.21265539856681</v>
      </c>
    </row>
    <row r="206" spans="1:6" x14ac:dyDescent="0.3">
      <c r="A206" s="6">
        <v>59</v>
      </c>
      <c r="B206" s="3">
        <v>81.338735124523467</v>
      </c>
      <c r="D206" s="8">
        <v>81.338735124523467</v>
      </c>
      <c r="F206">
        <f t="shared" si="3"/>
        <v>81.338735124523467</v>
      </c>
    </row>
    <row r="207" spans="1:6" x14ac:dyDescent="0.3">
      <c r="A207" s="7" t="s">
        <v>15</v>
      </c>
      <c r="B207" s="3">
        <v>0.90100210491253585</v>
      </c>
      <c r="D207" s="3">
        <v>0.90100210491253585</v>
      </c>
    </row>
    <row r="208" spans="1:6" x14ac:dyDescent="0.3">
      <c r="A208" s="7" t="s">
        <v>14</v>
      </c>
      <c r="B208" s="3">
        <v>1.1012247948930995</v>
      </c>
      <c r="D208" s="3">
        <v>1.1012247948930995</v>
      </c>
    </row>
    <row r="209" spans="1:6" x14ac:dyDescent="0.3">
      <c r="A209" s="7" t="s">
        <v>12</v>
      </c>
      <c r="B209" s="3">
        <v>79.336508224717832</v>
      </c>
      <c r="D209" s="3">
        <v>79.336508224717832</v>
      </c>
    </row>
    <row r="210" spans="1:6" x14ac:dyDescent="0.3">
      <c r="A210" s="6">
        <v>60</v>
      </c>
      <c r="B210" s="3">
        <v>774.05224380790219</v>
      </c>
      <c r="D210" s="8">
        <v>774.05224380790219</v>
      </c>
      <c r="F210">
        <f t="shared" si="3"/>
        <v>774.05224380790219</v>
      </c>
    </row>
    <row r="211" spans="1:6" x14ac:dyDescent="0.3">
      <c r="A211" s="7" t="s">
        <v>15</v>
      </c>
      <c r="B211" s="3">
        <v>81.670907142134908</v>
      </c>
      <c r="D211" s="3">
        <v>81.670907142134908</v>
      </c>
    </row>
    <row r="212" spans="1:6" x14ac:dyDescent="0.3">
      <c r="A212" s="7" t="s">
        <v>16</v>
      </c>
      <c r="B212" s="3">
        <v>73.601059542896849</v>
      </c>
      <c r="D212" s="3">
        <v>73.601059542896849</v>
      </c>
    </row>
    <row r="213" spans="1:6" x14ac:dyDescent="0.3">
      <c r="A213" s="7" t="s">
        <v>14</v>
      </c>
      <c r="B213" s="3">
        <v>9.8849364836629032</v>
      </c>
      <c r="D213" s="3">
        <v>9.8849364836629032</v>
      </c>
    </row>
    <row r="214" spans="1:6" x14ac:dyDescent="0.3">
      <c r="A214" s="7" t="s">
        <v>12</v>
      </c>
      <c r="B214" s="3">
        <v>608.89534063920757</v>
      </c>
      <c r="D214" s="3">
        <v>608.89534063920757</v>
      </c>
    </row>
    <row r="215" spans="1:6" x14ac:dyDescent="0.3">
      <c r="A215" s="6">
        <v>62</v>
      </c>
      <c r="B215" s="3">
        <v>11.27770370198234</v>
      </c>
      <c r="D215" s="8">
        <v>11.27770370198234</v>
      </c>
      <c r="F215">
        <f t="shared" si="3"/>
        <v>11.27770370198234</v>
      </c>
    </row>
    <row r="216" spans="1:6" x14ac:dyDescent="0.3">
      <c r="A216" s="7" t="s">
        <v>15</v>
      </c>
      <c r="B216" s="3">
        <v>1.6024573549919918</v>
      </c>
      <c r="D216" s="3">
        <v>1.6024573549919918</v>
      </c>
    </row>
    <row r="217" spans="1:6" x14ac:dyDescent="0.3">
      <c r="A217" s="7" t="s">
        <v>14</v>
      </c>
      <c r="B217" s="3">
        <v>0.13762988359901457</v>
      </c>
      <c r="D217" s="3">
        <v>0.13762988359901457</v>
      </c>
    </row>
    <row r="218" spans="1:6" x14ac:dyDescent="0.3">
      <c r="A218" s="7" t="s">
        <v>12</v>
      </c>
      <c r="B218" s="3">
        <v>9.5376164633913323</v>
      </c>
      <c r="D218" s="3">
        <v>9.5376164633913323</v>
      </c>
    </row>
    <row r="219" spans="1:6" x14ac:dyDescent="0.3">
      <c r="A219" s="6">
        <v>63</v>
      </c>
      <c r="B219" s="3">
        <v>11.228563894935185</v>
      </c>
      <c r="D219" s="8">
        <v>11.228563894935185</v>
      </c>
      <c r="F219">
        <f t="shared" si="3"/>
        <v>11.228563894935185</v>
      </c>
    </row>
    <row r="220" spans="1:6" x14ac:dyDescent="0.3">
      <c r="A220" s="7" t="s">
        <v>15</v>
      </c>
      <c r="B220" s="3">
        <v>0.11597207899382958</v>
      </c>
      <c r="D220" s="3">
        <v>0.11597207899382958</v>
      </c>
    </row>
    <row r="221" spans="1:6" x14ac:dyDescent="0.3">
      <c r="A221" s="7" t="s">
        <v>14</v>
      </c>
      <c r="B221" s="3">
        <v>0.17395811849074438</v>
      </c>
      <c r="D221" s="3">
        <v>0.17395811849074438</v>
      </c>
    </row>
    <row r="222" spans="1:6" x14ac:dyDescent="0.3">
      <c r="A222" s="7" t="s">
        <v>12</v>
      </c>
      <c r="B222" s="3">
        <v>10.93863369745061</v>
      </c>
      <c r="D222" s="3">
        <v>10.93863369745061</v>
      </c>
    </row>
    <row r="223" spans="1:6" x14ac:dyDescent="0.3">
      <c r="A223" s="6">
        <v>64</v>
      </c>
      <c r="B223" s="3">
        <v>25.966483629633814</v>
      </c>
      <c r="D223" s="8">
        <v>25.966483629633814</v>
      </c>
      <c r="F223">
        <f t="shared" si="3"/>
        <v>25.966483629633814</v>
      </c>
    </row>
    <row r="224" spans="1:6" x14ac:dyDescent="0.3">
      <c r="A224" s="7" t="s">
        <v>15</v>
      </c>
      <c r="B224" s="3">
        <v>6.2829534049118152</v>
      </c>
      <c r="D224" s="3">
        <v>6.2829534049118152</v>
      </c>
    </row>
    <row r="225" spans="1:6" x14ac:dyDescent="0.3">
      <c r="A225" s="7" t="s">
        <v>14</v>
      </c>
      <c r="B225" s="3">
        <v>0.27372957314790675</v>
      </c>
      <c r="D225" s="3">
        <v>0.27372957314790675</v>
      </c>
    </row>
    <row r="226" spans="1:6" x14ac:dyDescent="0.3">
      <c r="A226" s="7" t="s">
        <v>12</v>
      </c>
      <c r="B226" s="3">
        <v>19.409800651574091</v>
      </c>
      <c r="D226" s="3">
        <v>19.409800651574091</v>
      </c>
    </row>
    <row r="227" spans="1:6" x14ac:dyDescent="0.3">
      <c r="A227" s="6">
        <v>65</v>
      </c>
      <c r="B227" s="3">
        <v>44.607302886413592</v>
      </c>
      <c r="D227" s="8">
        <v>44.607302886413592</v>
      </c>
      <c r="F227">
        <f t="shared" si="3"/>
        <v>44.607302886413592</v>
      </c>
    </row>
    <row r="228" spans="1:6" x14ac:dyDescent="0.3">
      <c r="A228" s="7" t="s">
        <v>15</v>
      </c>
      <c r="B228" s="3">
        <v>5.8749005793092328</v>
      </c>
      <c r="D228" s="3">
        <v>5.8749005793092328</v>
      </c>
    </row>
    <row r="229" spans="1:6" x14ac:dyDescent="0.3">
      <c r="A229" s="7" t="s">
        <v>14</v>
      </c>
      <c r="B229" s="3">
        <v>0.67276829998399856</v>
      </c>
      <c r="D229" s="3">
        <v>0.67276829998399856</v>
      </c>
    </row>
    <row r="230" spans="1:6" x14ac:dyDescent="0.3">
      <c r="A230" s="7" t="s">
        <v>12</v>
      </c>
      <c r="B230" s="3">
        <v>38.059634007120358</v>
      </c>
      <c r="D230" s="3">
        <v>38.059634007120358</v>
      </c>
    </row>
    <row r="231" spans="1:6" x14ac:dyDescent="0.3">
      <c r="A231" s="6">
        <v>66</v>
      </c>
      <c r="B231" s="3">
        <v>54.356308118066828</v>
      </c>
      <c r="D231" s="8">
        <v>54.356308118066828</v>
      </c>
      <c r="F231">
        <f t="shared" si="3"/>
        <v>54.356308118066828</v>
      </c>
    </row>
    <row r="232" spans="1:6" x14ac:dyDescent="0.3">
      <c r="A232" s="7" t="s">
        <v>15</v>
      </c>
      <c r="B232" s="3">
        <v>7.351154553545757</v>
      </c>
      <c r="D232" s="3">
        <v>7.351154553545757</v>
      </c>
    </row>
    <row r="233" spans="1:6" x14ac:dyDescent="0.3">
      <c r="A233" s="7" t="s">
        <v>14</v>
      </c>
      <c r="B233" s="3">
        <v>0.59066572227277014</v>
      </c>
      <c r="D233" s="3">
        <v>0.59066572227277014</v>
      </c>
    </row>
    <row r="234" spans="1:6" x14ac:dyDescent="0.3">
      <c r="A234" s="7" t="s">
        <v>12</v>
      </c>
      <c r="B234" s="3">
        <v>46.414487842248299</v>
      </c>
      <c r="D234" s="3">
        <v>46.414487842248299</v>
      </c>
    </row>
    <row r="235" spans="1:6" x14ac:dyDescent="0.3">
      <c r="A235" s="6">
        <v>67</v>
      </c>
      <c r="B235" s="3">
        <v>86.405823363396308</v>
      </c>
      <c r="D235" s="8">
        <v>86.405823363396308</v>
      </c>
      <c r="F235">
        <f t="shared" si="3"/>
        <v>86.405823363396308</v>
      </c>
    </row>
    <row r="236" spans="1:6" x14ac:dyDescent="0.3">
      <c r="A236" s="7" t="s">
        <v>15</v>
      </c>
      <c r="B236" s="3">
        <v>4.9406357008931217</v>
      </c>
      <c r="D236" s="3">
        <v>4.9406357008931217</v>
      </c>
      <c r="F236">
        <f t="shared" si="3"/>
        <v>4.9406357008931217</v>
      </c>
    </row>
    <row r="237" spans="1:6" x14ac:dyDescent="0.3">
      <c r="A237" s="7" t="s">
        <v>16</v>
      </c>
      <c r="B237" s="3">
        <v>27.278598382121885</v>
      </c>
      <c r="D237" s="3">
        <v>27.278598382121885</v>
      </c>
      <c r="F237">
        <f t="shared" si="3"/>
        <v>27.278598382121885</v>
      </c>
    </row>
    <row r="238" spans="1:6" x14ac:dyDescent="0.3">
      <c r="A238" s="7" t="s">
        <v>14</v>
      </c>
      <c r="B238" s="3">
        <v>0.82505017003886916</v>
      </c>
      <c r="D238" s="3">
        <v>0.82505017003886916</v>
      </c>
      <c r="F238">
        <f t="shared" si="3"/>
        <v>0.82505017003886916</v>
      </c>
    </row>
    <row r="239" spans="1:6" x14ac:dyDescent="0.3">
      <c r="A239" s="7" t="s">
        <v>12</v>
      </c>
      <c r="B239" s="3">
        <v>53.36153911034242</v>
      </c>
      <c r="D239" s="3">
        <v>53.36153911034242</v>
      </c>
      <c r="F239">
        <f t="shared" si="3"/>
        <v>53.36153911034242</v>
      </c>
    </row>
    <row r="240" spans="1:6" x14ac:dyDescent="0.3">
      <c r="A240" s="6">
        <v>68</v>
      </c>
      <c r="B240" s="3">
        <v>40.615997288545969</v>
      </c>
      <c r="D240" s="8">
        <v>40.615997288545969</v>
      </c>
      <c r="F240">
        <f t="shared" si="3"/>
        <v>40.615997288545969</v>
      </c>
    </row>
    <row r="241" spans="1:6" x14ac:dyDescent="0.3">
      <c r="A241" s="7" t="s">
        <v>15</v>
      </c>
      <c r="B241" s="3">
        <v>0.53027511109438163</v>
      </c>
      <c r="D241" s="3">
        <v>0.53027511109438163</v>
      </c>
      <c r="F241">
        <f t="shared" si="3"/>
        <v>0.53027511109438163</v>
      </c>
    </row>
    <row r="242" spans="1:6" x14ac:dyDescent="0.3">
      <c r="A242" s="7" t="s">
        <v>14</v>
      </c>
      <c r="B242" s="3">
        <v>0.42422008887550539</v>
      </c>
      <c r="D242" s="3">
        <v>0.42422008887550539</v>
      </c>
      <c r="F242">
        <f t="shared" si="3"/>
        <v>0.42422008887550539</v>
      </c>
    </row>
    <row r="243" spans="1:6" x14ac:dyDescent="0.3">
      <c r="A243" s="7" t="s">
        <v>12</v>
      </c>
      <c r="B243" s="3">
        <v>39.661502088576086</v>
      </c>
      <c r="D243" s="3">
        <v>39.661502088576086</v>
      </c>
      <c r="F243">
        <f t="shared" si="3"/>
        <v>39.661502088576086</v>
      </c>
    </row>
    <row r="244" spans="1:6" x14ac:dyDescent="0.3">
      <c r="A244" s="6">
        <v>69</v>
      </c>
      <c r="B244" s="3">
        <v>192.06953671054984</v>
      </c>
      <c r="D244" s="8">
        <v>192.06953671054984</v>
      </c>
      <c r="F244">
        <f t="shared" si="3"/>
        <v>192.06953671054984</v>
      </c>
    </row>
    <row r="245" spans="1:6" x14ac:dyDescent="0.3">
      <c r="A245" s="7" t="s">
        <v>15</v>
      </c>
      <c r="B245" s="3">
        <v>7.7008287899939081</v>
      </c>
      <c r="D245" s="3">
        <v>7.7008287899939081</v>
      </c>
      <c r="F245">
        <f t="shared" si="3"/>
        <v>7.7008287899939081</v>
      </c>
    </row>
    <row r="246" spans="1:6" x14ac:dyDescent="0.3">
      <c r="A246" s="7" t="s">
        <v>16</v>
      </c>
      <c r="B246" s="3">
        <v>30.627526417109848</v>
      </c>
      <c r="D246" s="3">
        <v>30.627526417109848</v>
      </c>
      <c r="F246">
        <f t="shared" si="3"/>
        <v>30.627526417109848</v>
      </c>
    </row>
    <row r="247" spans="1:6" x14ac:dyDescent="0.3">
      <c r="A247" s="7" t="s">
        <v>14</v>
      </c>
      <c r="B247" s="3">
        <v>2.3234620143824132</v>
      </c>
      <c r="D247" s="3">
        <v>2.3234620143824132</v>
      </c>
      <c r="F247">
        <f t="shared" si="3"/>
        <v>2.3234620143824132</v>
      </c>
    </row>
    <row r="248" spans="1:6" x14ac:dyDescent="0.3">
      <c r="A248" s="7" t="s">
        <v>12</v>
      </c>
      <c r="B248" s="3">
        <v>151.41771948906367</v>
      </c>
      <c r="D248" s="3">
        <v>151.41771948906367</v>
      </c>
      <c r="F248">
        <f t="shared" si="3"/>
        <v>151.41771948906367</v>
      </c>
    </row>
    <row r="249" spans="1:6" x14ac:dyDescent="0.3">
      <c r="A249" s="6">
        <v>70</v>
      </c>
      <c r="B249" s="3">
        <v>33.820359528146732</v>
      </c>
      <c r="D249" s="8">
        <v>33.820359528146732</v>
      </c>
      <c r="F249">
        <f t="shared" si="3"/>
        <v>33.820359528146732</v>
      </c>
    </row>
    <row r="250" spans="1:6" x14ac:dyDescent="0.3">
      <c r="A250" s="7" t="s">
        <v>15</v>
      </c>
      <c r="B250" s="3">
        <v>5.096884471467229</v>
      </c>
      <c r="D250" s="3">
        <v>5.096884471467229</v>
      </c>
      <c r="F250">
        <f t="shared" si="3"/>
        <v>5.096884471467229</v>
      </c>
    </row>
    <row r="251" spans="1:6" x14ac:dyDescent="0.3">
      <c r="A251" s="7" t="s">
        <v>14</v>
      </c>
      <c r="B251" s="3">
        <v>0.29183662385372922</v>
      </c>
      <c r="D251" s="3">
        <v>0.29183662385372922</v>
      </c>
      <c r="F251">
        <f t="shared" si="3"/>
        <v>0.29183662385372922</v>
      </c>
    </row>
    <row r="252" spans="1:6" x14ac:dyDescent="0.3">
      <c r="A252" s="7" t="s">
        <v>12</v>
      </c>
      <c r="B252" s="3">
        <v>28.431638432825775</v>
      </c>
      <c r="D252" s="3">
        <v>28.431638432825775</v>
      </c>
      <c r="F252">
        <f t="shared" si="3"/>
        <v>28.431638432825775</v>
      </c>
    </row>
    <row r="253" spans="1:6" x14ac:dyDescent="0.3">
      <c r="A253" s="6">
        <v>73</v>
      </c>
      <c r="B253" s="3">
        <v>82.697776704878379</v>
      </c>
      <c r="D253" s="8">
        <v>82.697776704878379</v>
      </c>
      <c r="F253">
        <f t="shared" si="3"/>
        <v>82.697776704878379</v>
      </c>
    </row>
    <row r="254" spans="1:6" x14ac:dyDescent="0.3">
      <c r="A254" s="7" t="s">
        <v>15</v>
      </c>
      <c r="B254" s="3">
        <v>8.2102713147252366</v>
      </c>
      <c r="D254" s="3">
        <v>8.2102713147252366</v>
      </c>
      <c r="F254">
        <f t="shared" si="3"/>
        <v>8.2102713147252366</v>
      </c>
    </row>
    <row r="255" spans="1:6" x14ac:dyDescent="0.3">
      <c r="A255" s="7" t="s">
        <v>14</v>
      </c>
      <c r="B255" s="3">
        <v>1.4762991469369784</v>
      </c>
      <c r="D255" s="3">
        <v>1.4762991469369784</v>
      </c>
      <c r="F255">
        <f t="shared" si="3"/>
        <v>1.4762991469369784</v>
      </c>
    </row>
    <row r="256" spans="1:6" x14ac:dyDescent="0.3">
      <c r="A256" s="7" t="s">
        <v>12</v>
      </c>
      <c r="B256" s="3">
        <v>73.011206243216165</v>
      </c>
      <c r="D256" s="3">
        <v>73.011206243216165</v>
      </c>
      <c r="F256">
        <f t="shared" si="3"/>
        <v>73.011206243216165</v>
      </c>
    </row>
    <row r="257" spans="1:4" x14ac:dyDescent="0.3">
      <c r="A257" s="6" t="s">
        <v>23</v>
      </c>
      <c r="B257" s="3">
        <v>3976.0408517500205</v>
      </c>
      <c r="D257" s="9">
        <v>3976.0408517500205</v>
      </c>
    </row>
    <row r="259" spans="1:4" x14ac:dyDescent="0.3">
      <c r="B259">
        <v>3976.04</v>
      </c>
    </row>
    <row r="260" spans="1:4" x14ac:dyDescent="0.3">
      <c r="B260">
        <f>B259/5</f>
        <v>795.20799999999997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L196"/>
  <sheetViews>
    <sheetView topLeftCell="B1" workbookViewId="0">
      <selection activeCell="O14" sqref="O14"/>
    </sheetView>
  </sheetViews>
  <sheetFormatPr defaultColWidth="11.5546875" defaultRowHeight="14.4" x14ac:dyDescent="0.3"/>
  <sheetData>
    <row r="2" spans="2:12" x14ac:dyDescent="0.3">
      <c r="B2" t="s">
        <v>0</v>
      </c>
      <c r="C2" t="s">
        <v>48</v>
      </c>
      <c r="D2" t="s">
        <v>56</v>
      </c>
      <c r="E2" t="s">
        <v>63</v>
      </c>
      <c r="F2" t="s">
        <v>64</v>
      </c>
      <c r="G2" t="s">
        <v>62</v>
      </c>
      <c r="H2" t="s">
        <v>41</v>
      </c>
      <c r="I2" t="s">
        <v>90</v>
      </c>
      <c r="J2" t="s">
        <v>91</v>
      </c>
      <c r="K2" t="s">
        <v>90</v>
      </c>
      <c r="L2" t="s">
        <v>92</v>
      </c>
    </row>
    <row r="3" spans="2:12" x14ac:dyDescent="0.3">
      <c r="B3">
        <v>1</v>
      </c>
      <c r="C3" s="1">
        <v>45.633440999999998</v>
      </c>
      <c r="D3" t="s">
        <v>15</v>
      </c>
      <c r="E3" s="11">
        <v>0.91893624933287765</v>
      </c>
      <c r="F3" s="11">
        <v>41.934223116693161</v>
      </c>
      <c r="G3" s="11">
        <v>0.40251655874119219</v>
      </c>
      <c r="H3" s="11">
        <v>0.3</v>
      </c>
      <c r="I3" s="11">
        <v>0.64325537453301429</v>
      </c>
      <c r="J3" s="11">
        <v>0.28176159111883453</v>
      </c>
      <c r="K3" s="11">
        <v>0.27568087479986331</v>
      </c>
      <c r="L3" s="11">
        <v>12.580266935007948</v>
      </c>
    </row>
    <row r="4" spans="2:12" x14ac:dyDescent="0.3">
      <c r="B4">
        <v>1</v>
      </c>
      <c r="C4" s="1">
        <v>45.633400000000002</v>
      </c>
      <c r="D4" t="s">
        <v>16</v>
      </c>
      <c r="E4" s="11">
        <v>2.5530264293093388</v>
      </c>
      <c r="F4" s="11">
        <v>116.50338093332837</v>
      </c>
      <c r="G4" s="11">
        <v>0.42215151282612839</v>
      </c>
      <c r="H4" s="11">
        <v>0.3</v>
      </c>
      <c r="I4" s="11">
        <v>1.7871185005165371</v>
      </c>
      <c r="J4" s="11">
        <v>0.29550605897828985</v>
      </c>
      <c r="K4" s="11">
        <v>0.76590792879280156</v>
      </c>
      <c r="L4" s="11">
        <v>34.950982877773434</v>
      </c>
    </row>
    <row r="5" spans="2:12" x14ac:dyDescent="0.3">
      <c r="B5">
        <v>1</v>
      </c>
      <c r="C5" s="1">
        <v>45.633400000000002</v>
      </c>
      <c r="D5" t="s">
        <v>12</v>
      </c>
      <c r="E5" s="11">
        <v>3.9010126994047116</v>
      </c>
      <c r="F5" s="11">
        <v>178.01663285853564</v>
      </c>
      <c r="G5" s="11">
        <v>1.5217089415825558</v>
      </c>
      <c r="H5" s="11">
        <v>0.3</v>
      </c>
      <c r="I5" s="11">
        <v>2.730708889583298</v>
      </c>
      <c r="J5" s="11">
        <v>1.065196259107789</v>
      </c>
      <c r="K5" s="11">
        <v>1.1703038098214134</v>
      </c>
      <c r="L5" s="11">
        <v>53.404941875104484</v>
      </c>
    </row>
    <row r="6" spans="2:12" x14ac:dyDescent="0.3">
      <c r="B6">
        <v>2</v>
      </c>
      <c r="C6" s="1">
        <v>29.06024</v>
      </c>
      <c r="D6" t="s">
        <v>15</v>
      </c>
      <c r="E6" s="11">
        <v>0.31527915707343895</v>
      </c>
      <c r="F6" s="11">
        <v>9.1620879715518342</v>
      </c>
      <c r="G6" s="11">
        <v>0.17016960206944717</v>
      </c>
      <c r="H6" s="11">
        <v>0.3</v>
      </c>
      <c r="I6" s="11">
        <v>0.22069540995140724</v>
      </c>
      <c r="J6" s="11">
        <v>0.11911872144861302</v>
      </c>
      <c r="K6" s="11">
        <v>9.4583747122031686E-2</v>
      </c>
      <c r="L6" s="11">
        <v>2.74862639146555</v>
      </c>
    </row>
    <row r="7" spans="2:12" x14ac:dyDescent="0.3">
      <c r="B7">
        <v>2</v>
      </c>
      <c r="C7" s="1">
        <v>29.06024</v>
      </c>
      <c r="D7" t="s">
        <v>12</v>
      </c>
      <c r="E7" s="11">
        <v>4.3416817387566242</v>
      </c>
      <c r="F7" s="11">
        <v>126.1703133318848</v>
      </c>
      <c r="G7" s="11">
        <v>1.9307704850187268</v>
      </c>
      <c r="H7" s="11">
        <v>0.3</v>
      </c>
      <c r="I7" s="11">
        <v>3.039177217129637</v>
      </c>
      <c r="J7" s="11">
        <v>1.3515393395131088</v>
      </c>
      <c r="K7" s="11">
        <v>1.3025045216269873</v>
      </c>
      <c r="L7" s="11">
        <v>37.851093999565443</v>
      </c>
    </row>
    <row r="8" spans="2:12" x14ac:dyDescent="0.3">
      <c r="B8">
        <v>4</v>
      </c>
      <c r="C8" s="1">
        <v>17.230187000000001</v>
      </c>
      <c r="D8" t="s">
        <v>15</v>
      </c>
      <c r="E8" s="11">
        <v>9.7008971407212E-2</v>
      </c>
      <c r="F8" s="11">
        <v>1.671482718023916</v>
      </c>
      <c r="G8" s="11">
        <v>5.2359877559829869E-2</v>
      </c>
      <c r="H8" s="11">
        <v>0.3</v>
      </c>
      <c r="I8" s="11">
        <v>6.790627998504839E-2</v>
      </c>
      <c r="J8" s="11">
        <v>3.6651914291880909E-2</v>
      </c>
      <c r="K8" s="11">
        <v>2.9102691422163599E-2</v>
      </c>
      <c r="L8" s="11">
        <v>0.50144481540717478</v>
      </c>
    </row>
    <row r="9" spans="2:12" x14ac:dyDescent="0.3">
      <c r="B9">
        <v>4</v>
      </c>
      <c r="C9" s="1">
        <v>17.230187000000001</v>
      </c>
      <c r="D9" t="s">
        <v>12</v>
      </c>
      <c r="E9" s="11">
        <v>4.2509287362997625</v>
      </c>
      <c r="F9" s="11">
        <v>73.244297050118604</v>
      </c>
      <c r="G9" s="11">
        <v>1.6231562043547254</v>
      </c>
      <c r="H9" s="11">
        <v>0.3</v>
      </c>
      <c r="I9" s="11">
        <v>2.9756501154098336</v>
      </c>
      <c r="J9" s="11">
        <v>1.1362093430483078</v>
      </c>
      <c r="K9" s="11">
        <v>1.2752786208899287</v>
      </c>
      <c r="L9" s="11">
        <v>21.97328911503558</v>
      </c>
    </row>
    <row r="10" spans="2:12" x14ac:dyDescent="0.3">
      <c r="B10">
        <v>5</v>
      </c>
      <c r="C10" s="1">
        <v>27.95965</v>
      </c>
      <c r="D10" t="s">
        <v>15</v>
      </c>
      <c r="E10" s="11">
        <v>0.56404524602282458</v>
      </c>
      <c r="F10" s="11">
        <v>15.770507662962068</v>
      </c>
      <c r="G10" s="11">
        <v>0.32397674240144736</v>
      </c>
      <c r="H10" s="11">
        <v>0.3</v>
      </c>
      <c r="I10" s="11">
        <v>0.3948316722159772</v>
      </c>
      <c r="J10" s="11">
        <v>0.22678371968101313</v>
      </c>
      <c r="K10" s="11">
        <v>0.16921357380684737</v>
      </c>
      <c r="L10" s="11">
        <v>4.7311522988886203</v>
      </c>
    </row>
    <row r="11" spans="2:12" x14ac:dyDescent="0.3">
      <c r="B11">
        <v>5</v>
      </c>
      <c r="C11" s="1">
        <v>27.95965</v>
      </c>
      <c r="D11" t="s">
        <v>16</v>
      </c>
      <c r="E11" s="11">
        <v>5.7306177061327839</v>
      </c>
      <c r="F11" s="11">
        <v>160.22606534727549</v>
      </c>
      <c r="G11" s="11">
        <v>0.77067194783374615</v>
      </c>
      <c r="H11" s="11">
        <v>0.3</v>
      </c>
      <c r="I11" s="11">
        <v>4.0114323942929486</v>
      </c>
      <c r="J11" s="11">
        <v>0.53947036348362232</v>
      </c>
      <c r="K11" s="11">
        <v>1.719185311839835</v>
      </c>
      <c r="L11" s="11">
        <v>48.067819604182645</v>
      </c>
    </row>
    <row r="12" spans="2:12" x14ac:dyDescent="0.3">
      <c r="B12">
        <v>5</v>
      </c>
      <c r="C12" s="1">
        <v>27.95965</v>
      </c>
      <c r="D12" t="s">
        <v>14</v>
      </c>
      <c r="E12" s="11">
        <v>0.69187087017283122</v>
      </c>
      <c r="F12" s="11">
        <v>19.344467375227801</v>
      </c>
      <c r="G12" s="11">
        <v>0.30925052683774534</v>
      </c>
      <c r="H12" s="11">
        <v>0.3</v>
      </c>
      <c r="I12" s="11">
        <v>0.48430960912098181</v>
      </c>
      <c r="J12" s="11">
        <v>0.21647536878642173</v>
      </c>
      <c r="K12" s="11">
        <v>0.20756126105184936</v>
      </c>
      <c r="L12" s="11">
        <v>5.8033402125683402</v>
      </c>
    </row>
    <row r="13" spans="2:12" x14ac:dyDescent="0.3">
      <c r="B13">
        <v>5</v>
      </c>
      <c r="C13" s="1">
        <v>27.95965</v>
      </c>
      <c r="D13" t="s">
        <v>12</v>
      </c>
      <c r="E13" s="11">
        <v>2.3673095937339532</v>
      </c>
      <c r="F13" s="11">
        <v>66.189147682443519</v>
      </c>
      <c r="G13" s="11">
        <v>0.97193022720434208</v>
      </c>
      <c r="H13" s="11">
        <v>0.3</v>
      </c>
      <c r="I13" s="11">
        <v>1.6571167156137672</v>
      </c>
      <c r="J13" s="11">
        <v>0.68035115904303944</v>
      </c>
      <c r="K13" s="11">
        <v>0.71019287812018594</v>
      </c>
      <c r="L13" s="11">
        <v>19.856744304733056</v>
      </c>
    </row>
    <row r="14" spans="2:12" x14ac:dyDescent="0.3">
      <c r="B14">
        <v>6</v>
      </c>
      <c r="C14" s="1">
        <v>13.83578</v>
      </c>
      <c r="D14" t="s">
        <v>15</v>
      </c>
      <c r="E14" s="11">
        <v>0.43654037133245399</v>
      </c>
      <c r="F14" s="11">
        <v>6.0398765388741404</v>
      </c>
      <c r="G14" s="11">
        <v>0.23561944901923443</v>
      </c>
      <c r="H14" s="11">
        <v>0.3</v>
      </c>
      <c r="I14" s="11">
        <v>0.30557825993271776</v>
      </c>
      <c r="J14" s="11">
        <v>0.16493361431346409</v>
      </c>
      <c r="K14" s="11">
        <v>0.13096211139973618</v>
      </c>
      <c r="L14" s="11">
        <v>1.8119629616622419</v>
      </c>
    </row>
    <row r="15" spans="2:12" x14ac:dyDescent="0.3">
      <c r="B15">
        <v>6</v>
      </c>
      <c r="C15" s="1">
        <v>13.83578</v>
      </c>
      <c r="D15" t="s">
        <v>14</v>
      </c>
      <c r="E15" s="11">
        <v>0.98221583549802149</v>
      </c>
      <c r="F15" s="11">
        <v>13.589722212466816</v>
      </c>
      <c r="G15" s="11">
        <v>0.53014376029327781</v>
      </c>
      <c r="H15" s="11">
        <v>0.3</v>
      </c>
      <c r="I15" s="11">
        <v>0.68755108484861505</v>
      </c>
      <c r="J15" s="11">
        <v>0.37110063220529443</v>
      </c>
      <c r="K15" s="11">
        <v>0.29466475064940645</v>
      </c>
      <c r="L15" s="11">
        <v>4.0769166637400449</v>
      </c>
    </row>
    <row r="16" spans="2:12" x14ac:dyDescent="0.3">
      <c r="B16">
        <v>7</v>
      </c>
      <c r="C16" s="1">
        <v>64.494118</v>
      </c>
      <c r="D16" t="s">
        <v>15</v>
      </c>
      <c r="E16" s="11">
        <v>0.77640889073205133</v>
      </c>
      <c r="F16" s="11">
        <v>50.073806615122024</v>
      </c>
      <c r="G16" s="11">
        <v>0.45553093477051992</v>
      </c>
      <c r="H16" s="11">
        <v>0.3</v>
      </c>
      <c r="I16" s="11">
        <v>0.54348622351243592</v>
      </c>
      <c r="J16" s="11">
        <v>0.31887165433936393</v>
      </c>
      <c r="K16" s="11">
        <v>0.23292266721961538</v>
      </c>
      <c r="L16" s="11">
        <v>15.022141984536606</v>
      </c>
    </row>
    <row r="17" spans="2:12" x14ac:dyDescent="0.3">
      <c r="B17">
        <v>7</v>
      </c>
      <c r="C17" s="1">
        <v>64.494118</v>
      </c>
      <c r="D17" t="s">
        <v>21</v>
      </c>
      <c r="E17" s="11">
        <v>7.2756728555409024E-3</v>
      </c>
      <c r="F17" s="11">
        <v>0.46923810367465191</v>
      </c>
      <c r="G17" s="11">
        <v>3.9269908169872417E-3</v>
      </c>
      <c r="H17" s="11">
        <v>0.3</v>
      </c>
      <c r="I17" s="11">
        <v>5.0929709988786313E-3</v>
      </c>
      <c r="J17" s="11">
        <v>2.7488935718910689E-3</v>
      </c>
      <c r="K17" s="11">
        <v>2.1827018566622706E-3</v>
      </c>
      <c r="L17" s="11">
        <v>0.14077143110239557</v>
      </c>
    </row>
    <row r="18" spans="2:12" x14ac:dyDescent="0.3">
      <c r="B18">
        <v>7</v>
      </c>
      <c r="C18" s="1">
        <v>64.494118</v>
      </c>
      <c r="D18" t="s">
        <v>16</v>
      </c>
      <c r="E18" s="11">
        <v>3.9731030001507368</v>
      </c>
      <c r="F18" s="11">
        <v>256.24177371787562</v>
      </c>
      <c r="G18" s="11">
        <v>0.60475658581603553</v>
      </c>
      <c r="H18" s="11">
        <v>0.3</v>
      </c>
      <c r="I18" s="11">
        <v>2.7811721001055156</v>
      </c>
      <c r="J18" s="11">
        <v>0.42332961007122483</v>
      </c>
      <c r="K18" s="11">
        <v>1.191930900045221</v>
      </c>
      <c r="L18" s="11">
        <v>76.872532115362688</v>
      </c>
    </row>
    <row r="19" spans="2:12" x14ac:dyDescent="0.3">
      <c r="B19">
        <v>7</v>
      </c>
      <c r="C19" s="1">
        <v>64.494118</v>
      </c>
      <c r="D19" t="s">
        <v>12</v>
      </c>
      <c r="E19" s="11">
        <v>1.7203173034687786</v>
      </c>
      <c r="F19" s="11">
        <v>110.95034716735722</v>
      </c>
      <c r="G19" s="11">
        <v>0.62046454908398407</v>
      </c>
      <c r="H19" s="11">
        <v>0.3</v>
      </c>
      <c r="I19" s="11">
        <v>1.2042221124281449</v>
      </c>
      <c r="J19" s="11">
        <v>0.43432518435878881</v>
      </c>
      <c r="K19" s="11">
        <v>0.51609519104063362</v>
      </c>
      <c r="L19" s="11">
        <v>33.285104150207168</v>
      </c>
    </row>
    <row r="20" spans="2:12" x14ac:dyDescent="0.3">
      <c r="B20">
        <v>8</v>
      </c>
      <c r="C20" s="1">
        <v>12.48461</v>
      </c>
      <c r="D20" t="s">
        <v>15</v>
      </c>
      <c r="E20" s="11">
        <v>0.33965179973751181</v>
      </c>
      <c r="F20" s="11">
        <v>4.2404202555209372</v>
      </c>
      <c r="G20" s="11">
        <v>0.19634954084936213</v>
      </c>
      <c r="H20" s="11">
        <v>0.3</v>
      </c>
      <c r="I20" s="11">
        <v>0.23775625981625825</v>
      </c>
      <c r="J20" s="11">
        <v>0.13744467859455348</v>
      </c>
      <c r="K20" s="11">
        <v>0.10189553992125354</v>
      </c>
      <c r="L20" s="11">
        <v>1.2721260766562812</v>
      </c>
    </row>
    <row r="21" spans="2:12" x14ac:dyDescent="0.3">
      <c r="B21">
        <v>8</v>
      </c>
      <c r="C21" s="1">
        <v>12.48461</v>
      </c>
      <c r="D21" t="s">
        <v>12</v>
      </c>
      <c r="E21" s="11">
        <v>0.93618657975387476</v>
      </c>
      <c r="F21" s="11">
        <v>11.687924335461023</v>
      </c>
      <c r="G21" s="11">
        <v>0.33379421944391546</v>
      </c>
      <c r="H21" s="11">
        <v>0.3</v>
      </c>
      <c r="I21" s="11">
        <v>0.6553306058277123</v>
      </c>
      <c r="J21" s="11">
        <v>0.23365595361074082</v>
      </c>
      <c r="K21" s="11">
        <v>0.28085597392616241</v>
      </c>
      <c r="L21" s="11">
        <v>3.5063773006383063</v>
      </c>
    </row>
    <row r="22" spans="2:12" x14ac:dyDescent="0.3">
      <c r="B22">
        <v>9</v>
      </c>
      <c r="C22" s="1">
        <v>36.496307000000002</v>
      </c>
      <c r="D22" t="s">
        <v>15</v>
      </c>
      <c r="E22" s="11">
        <v>0.33055720866808569</v>
      </c>
      <c r="F22" s="11">
        <v>12.064117368613516</v>
      </c>
      <c r="G22" s="11">
        <v>0.19144080232812807</v>
      </c>
      <c r="H22" s="11">
        <v>0.3</v>
      </c>
      <c r="I22" s="11">
        <v>0.23139004606765998</v>
      </c>
      <c r="J22" s="11">
        <v>0.13400856162968963</v>
      </c>
      <c r="K22" s="11">
        <v>9.9167162600425698E-2</v>
      </c>
      <c r="L22" s="11">
        <v>3.6192352105840548</v>
      </c>
    </row>
    <row r="23" spans="2:12" x14ac:dyDescent="0.3">
      <c r="B23">
        <v>9</v>
      </c>
      <c r="C23" s="1">
        <v>36.496307000000002</v>
      </c>
      <c r="D23" t="s">
        <v>16</v>
      </c>
      <c r="E23" s="11">
        <v>2.7137370865545898</v>
      </c>
      <c r="F23" s="11">
        <v>99.041381828181883</v>
      </c>
      <c r="G23" s="11">
        <v>0.42706025134736258</v>
      </c>
      <c r="H23" s="11">
        <v>0.3</v>
      </c>
      <c r="I23" s="11">
        <v>1.8996159605882128</v>
      </c>
      <c r="J23" s="11">
        <v>0.29894217594315381</v>
      </c>
      <c r="K23" s="11">
        <v>0.81412112596637687</v>
      </c>
      <c r="L23" s="11">
        <v>29.712414548454564</v>
      </c>
    </row>
    <row r="24" spans="2:12" x14ac:dyDescent="0.3">
      <c r="B24">
        <v>9</v>
      </c>
      <c r="C24" s="1">
        <v>36.496307000000002</v>
      </c>
      <c r="D24" t="s">
        <v>12</v>
      </c>
      <c r="E24" s="11">
        <v>2.3254833444383425</v>
      </c>
      <c r="F24" s="11">
        <v>84.871554062008499</v>
      </c>
      <c r="G24" s="11">
        <v>0.88848167234336317</v>
      </c>
      <c r="H24" s="11">
        <v>0.3</v>
      </c>
      <c r="I24" s="11">
        <v>1.6278383411068396</v>
      </c>
      <c r="J24" s="11">
        <v>0.62193717064035414</v>
      </c>
      <c r="K24" s="11">
        <v>0.6976450033315027</v>
      </c>
      <c r="L24" s="11">
        <v>25.461466218602546</v>
      </c>
    </row>
    <row r="25" spans="2:12" x14ac:dyDescent="0.3">
      <c r="B25">
        <v>11</v>
      </c>
      <c r="C25" s="1">
        <v>30.324998999999998</v>
      </c>
      <c r="D25" t="s">
        <v>15</v>
      </c>
      <c r="E25" s="11">
        <v>0.21290755387966406</v>
      </c>
      <c r="F25" s="11">
        <v>6.4564213584932588</v>
      </c>
      <c r="G25" s="11">
        <v>0.11780972450961723</v>
      </c>
      <c r="H25" s="11">
        <v>0.3</v>
      </c>
      <c r="I25" s="11">
        <v>0.14903528771576482</v>
      </c>
      <c r="J25" s="11">
        <v>8.2466807156732061E-2</v>
      </c>
      <c r="K25" s="11">
        <v>6.3872266163899211E-2</v>
      </c>
      <c r="L25" s="11">
        <v>1.9369264075479773</v>
      </c>
    </row>
    <row r="26" spans="2:12" x14ac:dyDescent="0.3">
      <c r="B26">
        <v>11</v>
      </c>
      <c r="C26" s="1">
        <v>30.324998999999998</v>
      </c>
      <c r="D26" t="s">
        <v>16</v>
      </c>
      <c r="E26" s="11">
        <v>3.3734468183399087</v>
      </c>
      <c r="F26" s="11">
        <v>102.29977139271091</v>
      </c>
      <c r="G26" s="11">
        <v>0.4843288674284264</v>
      </c>
      <c r="H26" s="11">
        <v>0.3</v>
      </c>
      <c r="I26" s="11">
        <v>2.3614127728379359</v>
      </c>
      <c r="J26" s="11">
        <v>0.33903020719989846</v>
      </c>
      <c r="K26" s="11">
        <v>1.0120340455019725</v>
      </c>
      <c r="L26" s="11">
        <v>30.68993141781327</v>
      </c>
    </row>
    <row r="27" spans="2:12" x14ac:dyDescent="0.3">
      <c r="B27">
        <v>11</v>
      </c>
      <c r="C27" s="1">
        <v>30.324998999999998</v>
      </c>
      <c r="D27" t="s">
        <v>14</v>
      </c>
      <c r="E27" s="11">
        <v>0.72413093114711546</v>
      </c>
      <c r="F27" s="11">
        <v>21.959269762905343</v>
      </c>
      <c r="G27" s="11">
        <v>0.34033920413889429</v>
      </c>
      <c r="H27" s="11">
        <v>0.3</v>
      </c>
      <c r="I27" s="11">
        <v>0.50689165180298079</v>
      </c>
      <c r="J27" s="11">
        <v>0.23823744289722598</v>
      </c>
      <c r="K27" s="11">
        <v>0.21723927934413464</v>
      </c>
      <c r="L27" s="11">
        <v>6.5877809288716032</v>
      </c>
    </row>
    <row r="28" spans="2:12" x14ac:dyDescent="0.3">
      <c r="B28">
        <v>11</v>
      </c>
      <c r="C28" s="1">
        <v>30.324998999999998</v>
      </c>
      <c r="D28" t="s">
        <v>12</v>
      </c>
      <c r="E28" s="11">
        <v>1.0556189502124895</v>
      </c>
      <c r="F28" s="11">
        <v>32.01164360957479</v>
      </c>
      <c r="G28" s="11">
        <v>0.55632369907319246</v>
      </c>
      <c r="H28" s="11">
        <v>0.3</v>
      </c>
      <c r="I28" s="11">
        <v>0.73893326514874258</v>
      </c>
      <c r="J28" s="11">
        <v>0.3894265893512347</v>
      </c>
      <c r="K28" s="11">
        <v>0.31668568506374684</v>
      </c>
      <c r="L28" s="11">
        <v>9.6034930828724363</v>
      </c>
    </row>
    <row r="29" spans="2:12" x14ac:dyDescent="0.3">
      <c r="B29">
        <v>13</v>
      </c>
      <c r="C29" s="1">
        <v>30.395551999999999</v>
      </c>
      <c r="D29" t="s">
        <v>15</v>
      </c>
      <c r="E29" s="11">
        <v>0.73238917643876189</v>
      </c>
      <c r="F29" s="11">
        <v>22.261373296681562</v>
      </c>
      <c r="G29" s="11">
        <v>0.39269908169872403</v>
      </c>
      <c r="H29" s="11">
        <v>0.3</v>
      </c>
      <c r="I29" s="11">
        <v>0.51267242350713327</v>
      </c>
      <c r="J29" s="11">
        <v>0.27488935718910679</v>
      </c>
      <c r="K29" s="11">
        <v>0.21971675293162857</v>
      </c>
      <c r="L29" s="11">
        <v>6.6784119890044682</v>
      </c>
    </row>
    <row r="30" spans="2:12" x14ac:dyDescent="0.3">
      <c r="B30">
        <v>13</v>
      </c>
      <c r="C30" s="1">
        <v>30.395551999999999</v>
      </c>
      <c r="D30" t="s">
        <v>12</v>
      </c>
      <c r="E30" s="11">
        <v>1.5461172283518771</v>
      </c>
      <c r="F30" s="11">
        <v>46.995086612465357</v>
      </c>
      <c r="G30" s="11">
        <v>0.6135923151542565</v>
      </c>
      <c r="H30" s="11">
        <v>0.3</v>
      </c>
      <c r="I30" s="11">
        <v>1.0822820598463139</v>
      </c>
      <c r="J30" s="11">
        <v>0.42951462060797951</v>
      </c>
      <c r="K30" s="11">
        <v>0.46383516850556311</v>
      </c>
      <c r="L30" s="11">
        <v>14.098525983739606</v>
      </c>
    </row>
    <row r="31" spans="2:12" x14ac:dyDescent="0.3">
      <c r="B31">
        <v>14</v>
      </c>
      <c r="C31" s="1">
        <v>17.757763000000001</v>
      </c>
      <c r="D31" t="s">
        <v>15</v>
      </c>
      <c r="E31" s="11">
        <v>0.14551345711081801</v>
      </c>
      <c r="F31" s="11">
        <v>2.5839934846845711</v>
      </c>
      <c r="G31" s="11">
        <v>7.8539816339744814E-2</v>
      </c>
      <c r="H31" s="11">
        <v>0.3</v>
      </c>
      <c r="I31" s="11">
        <v>0.1018594199775726</v>
      </c>
      <c r="J31" s="11">
        <v>5.4977871437821367E-2</v>
      </c>
      <c r="K31" s="11">
        <v>4.3654037133245401E-2</v>
      </c>
      <c r="L31" s="11">
        <v>0.77519804540537129</v>
      </c>
    </row>
    <row r="32" spans="2:12" x14ac:dyDescent="0.3">
      <c r="B32">
        <v>14</v>
      </c>
      <c r="C32" s="1">
        <v>17.757763000000001</v>
      </c>
      <c r="D32" t="s">
        <v>12</v>
      </c>
      <c r="E32" s="11">
        <v>7.495507012231089</v>
      </c>
      <c r="F32" s="11">
        <v>133.10343708803779</v>
      </c>
      <c r="G32" s="11">
        <v>2.68998870963626</v>
      </c>
      <c r="H32" s="11">
        <v>0.3</v>
      </c>
      <c r="I32" s="11">
        <v>5.2468549085617617</v>
      </c>
      <c r="J32" s="11">
        <v>1.8829920967453819</v>
      </c>
      <c r="K32" s="11">
        <v>2.2486521036693268</v>
      </c>
      <c r="L32" s="11">
        <v>39.931031126411334</v>
      </c>
    </row>
    <row r="33" spans="2:12" x14ac:dyDescent="0.3">
      <c r="B33">
        <v>15</v>
      </c>
      <c r="C33" s="1">
        <v>34.100935999999997</v>
      </c>
      <c r="D33" t="s">
        <v>15</v>
      </c>
      <c r="E33" s="11">
        <v>4.8504485703606E-2</v>
      </c>
      <c r="F33" s="11">
        <v>1.654048362691583</v>
      </c>
      <c r="G33" s="11">
        <v>2.6179938779914935E-2</v>
      </c>
      <c r="H33" s="11">
        <v>0.3</v>
      </c>
      <c r="I33" s="11">
        <v>3.3953139992524195E-2</v>
      </c>
      <c r="J33" s="11">
        <v>1.8325957145940455E-2</v>
      </c>
      <c r="K33" s="11">
        <v>1.45513457110818E-2</v>
      </c>
      <c r="L33" s="11">
        <v>0.49621450880747492</v>
      </c>
    </row>
    <row r="34" spans="2:12" x14ac:dyDescent="0.3">
      <c r="B34">
        <v>15</v>
      </c>
      <c r="C34" s="1">
        <v>34.100935999999997</v>
      </c>
      <c r="D34" t="s">
        <v>12</v>
      </c>
      <c r="E34" s="11">
        <v>3.9566397369506947</v>
      </c>
      <c r="F34" s="11">
        <v>134.92511844481245</v>
      </c>
      <c r="G34" s="11">
        <v>1.4300791558528529</v>
      </c>
      <c r="H34" s="11">
        <v>0.3</v>
      </c>
      <c r="I34" s="11">
        <v>2.7696478158654863</v>
      </c>
      <c r="J34" s="11">
        <v>1.001055409096997</v>
      </c>
      <c r="K34" s="11">
        <v>1.1869919210852085</v>
      </c>
      <c r="L34" s="11">
        <v>40.477535533443742</v>
      </c>
    </row>
    <row r="35" spans="2:12" x14ac:dyDescent="0.3">
      <c r="B35">
        <v>16</v>
      </c>
      <c r="C35" s="1">
        <v>28.304417000000001</v>
      </c>
      <c r="D35" t="s">
        <v>15</v>
      </c>
      <c r="E35" s="11">
        <v>0.51857229067569399</v>
      </c>
      <c r="F35" s="11">
        <v>14.677886359930055</v>
      </c>
      <c r="G35" s="11">
        <v>0.29943304979527724</v>
      </c>
      <c r="H35" s="11">
        <v>0.3</v>
      </c>
      <c r="I35" s="11">
        <v>0.36300060347298579</v>
      </c>
      <c r="J35" s="11">
        <v>0.20960313485669405</v>
      </c>
      <c r="K35" s="11">
        <v>0.1555716872027082</v>
      </c>
      <c r="L35" s="11">
        <v>4.4033659079790164</v>
      </c>
    </row>
    <row r="36" spans="2:12" x14ac:dyDescent="0.3">
      <c r="B36">
        <v>16</v>
      </c>
      <c r="C36" s="1">
        <v>28.304417000000001</v>
      </c>
      <c r="D36" t="s">
        <v>21</v>
      </c>
      <c r="E36" s="11">
        <v>2.7283773208278381E-2</v>
      </c>
      <c r="F36" s="11">
        <v>0.77225129422053918</v>
      </c>
      <c r="G36" s="11">
        <v>1.4726215563702155E-2</v>
      </c>
      <c r="H36" s="11">
        <v>0.3</v>
      </c>
      <c r="I36" s="11">
        <v>1.9098641245794867E-2</v>
      </c>
      <c r="J36" s="11">
        <v>1.0308350894591508E-2</v>
      </c>
      <c r="K36" s="11">
        <v>8.1851319624835148E-3</v>
      </c>
      <c r="L36" s="11">
        <v>0.23167538826616177</v>
      </c>
    </row>
    <row r="37" spans="2:12" x14ac:dyDescent="0.3">
      <c r="B37">
        <v>16</v>
      </c>
      <c r="C37" s="1">
        <v>28.304417000000001</v>
      </c>
      <c r="D37" t="s">
        <v>14</v>
      </c>
      <c r="E37" s="11">
        <v>0.20917559459680088</v>
      </c>
      <c r="F37" s="11">
        <v>5.9205932556907994</v>
      </c>
      <c r="G37" s="11">
        <v>0.11290098598838322</v>
      </c>
      <c r="H37" s="11">
        <v>0.3</v>
      </c>
      <c r="I37" s="11">
        <v>0.1464229162177606</v>
      </c>
      <c r="J37" s="11">
        <v>7.9030690191868244E-2</v>
      </c>
      <c r="K37" s="11">
        <v>6.2752678379040264E-2</v>
      </c>
      <c r="L37" s="11">
        <v>1.7761779767072396</v>
      </c>
    </row>
    <row r="38" spans="2:12" x14ac:dyDescent="0.3">
      <c r="B38">
        <v>16</v>
      </c>
      <c r="C38" s="1">
        <v>28.304417000000001</v>
      </c>
      <c r="D38" t="s">
        <v>12</v>
      </c>
      <c r="E38" s="11">
        <v>4.6627125477900542</v>
      </c>
      <c r="F38" s="11">
        <v>131.97536030378214</v>
      </c>
      <c r="G38" s="11">
        <v>1.6935147898257468</v>
      </c>
      <c r="H38" s="11">
        <v>0.3</v>
      </c>
      <c r="I38" s="11">
        <v>3.2638987834530377</v>
      </c>
      <c r="J38" s="11">
        <v>1.1854603528780228</v>
      </c>
      <c r="K38" s="11">
        <v>1.3988137643370162</v>
      </c>
      <c r="L38" s="11">
        <v>39.592608091134636</v>
      </c>
    </row>
    <row r="39" spans="2:12" x14ac:dyDescent="0.3">
      <c r="B39">
        <v>17</v>
      </c>
      <c r="C39" s="1">
        <v>32.580435000000001</v>
      </c>
      <c r="D39" t="s">
        <v>15</v>
      </c>
      <c r="E39" s="11">
        <v>0.32146261759865946</v>
      </c>
      <c r="F39" s="11">
        <v>10.473391917602981</v>
      </c>
      <c r="G39" s="11">
        <v>0.18653206380689402</v>
      </c>
      <c r="H39" s="11">
        <v>0.3</v>
      </c>
      <c r="I39" s="11">
        <v>0.22502383231906162</v>
      </c>
      <c r="J39" s="11">
        <v>0.13057244466482582</v>
      </c>
      <c r="K39" s="11">
        <v>9.643878527959783E-2</v>
      </c>
      <c r="L39" s="11">
        <v>3.1420175752808941</v>
      </c>
    </row>
    <row r="40" spans="2:12" x14ac:dyDescent="0.3">
      <c r="B40">
        <v>17</v>
      </c>
      <c r="C40" s="1">
        <v>32.580435000000001</v>
      </c>
      <c r="D40" t="s">
        <v>12</v>
      </c>
      <c r="E40" s="11">
        <v>3.0774783796443637</v>
      </c>
      <c r="F40" s="11">
        <v>100.26558431190851</v>
      </c>
      <c r="G40" s="11">
        <v>1.1437360754475339</v>
      </c>
      <c r="H40" s="11">
        <v>0.3</v>
      </c>
      <c r="I40" s="11">
        <v>2.1542348657510546</v>
      </c>
      <c r="J40" s="11">
        <v>0.80061525281327361</v>
      </c>
      <c r="K40" s="11">
        <v>0.92324351389330905</v>
      </c>
      <c r="L40" s="11">
        <v>30.079675293572553</v>
      </c>
    </row>
    <row r="41" spans="2:12" x14ac:dyDescent="0.3">
      <c r="B41">
        <v>18</v>
      </c>
      <c r="C41" s="1">
        <v>13.039294</v>
      </c>
      <c r="D41" t="s">
        <v>15</v>
      </c>
      <c r="E41" s="11">
        <v>0.10913509283311353</v>
      </c>
      <c r="F41" s="11">
        <v>1.4230445611682603</v>
      </c>
      <c r="G41" s="11">
        <v>5.8904862254808621E-2</v>
      </c>
      <c r="H41" s="11">
        <v>0.3</v>
      </c>
      <c r="I41" s="11">
        <v>7.6394564983179467E-2</v>
      </c>
      <c r="J41" s="11">
        <v>4.123340357836603E-2</v>
      </c>
      <c r="K41" s="11">
        <v>3.2740527849934059E-2</v>
      </c>
      <c r="L41" s="11">
        <v>0.42691336835047805</v>
      </c>
    </row>
    <row r="42" spans="2:12" x14ac:dyDescent="0.3">
      <c r="B42">
        <v>18</v>
      </c>
      <c r="C42" s="1">
        <v>13.039294</v>
      </c>
      <c r="D42" t="s">
        <v>16</v>
      </c>
      <c r="E42" s="11">
        <v>9.2309210984152497</v>
      </c>
      <c r="F42" s="11">
        <v>120.36469409303938</v>
      </c>
      <c r="G42" s="11">
        <v>1.4529866022852793</v>
      </c>
      <c r="H42" s="11">
        <v>0.3</v>
      </c>
      <c r="I42" s="11">
        <v>6.4616447688906744</v>
      </c>
      <c r="J42" s="11">
        <v>1.0170906215996955</v>
      </c>
      <c r="K42" s="11">
        <v>2.7692763295245748</v>
      </c>
      <c r="L42" s="11">
        <v>36.109408227911814</v>
      </c>
    </row>
    <row r="43" spans="2:12" x14ac:dyDescent="0.3">
      <c r="B43">
        <v>18</v>
      </c>
      <c r="C43" s="1">
        <v>13.039294</v>
      </c>
      <c r="D43" t="s">
        <v>12</v>
      </c>
      <c r="E43" s="11">
        <v>4.9538628209036828</v>
      </c>
      <c r="F43" s="11">
        <v>64.594873757432467</v>
      </c>
      <c r="G43" s="11">
        <v>1.7671458676442586</v>
      </c>
      <c r="H43" s="11">
        <v>0.3</v>
      </c>
      <c r="I43" s="11">
        <v>3.467703974632578</v>
      </c>
      <c r="J43" s="11">
        <v>1.2370021073509809</v>
      </c>
      <c r="K43" s="11">
        <v>1.4861588462711048</v>
      </c>
      <c r="L43" s="11">
        <v>19.378462127229739</v>
      </c>
    </row>
    <row r="44" spans="2:12" x14ac:dyDescent="0.3">
      <c r="B44">
        <v>19</v>
      </c>
      <c r="C44" s="1">
        <v>19.955242999999999</v>
      </c>
      <c r="D44" t="s">
        <v>15</v>
      </c>
      <c r="E44" s="11">
        <v>0.20008100352737473</v>
      </c>
      <c r="F44" s="11">
        <v>3.99266504507262</v>
      </c>
      <c r="G44" s="11">
        <v>0.10799224746714911</v>
      </c>
      <c r="H44" s="11">
        <v>0.3</v>
      </c>
      <c r="I44" s="11">
        <v>0.1400567024691623</v>
      </c>
      <c r="J44" s="11">
        <v>7.5594573227004372E-2</v>
      </c>
      <c r="K44" s="11">
        <v>6.0024301058212416E-2</v>
      </c>
      <c r="L44" s="11">
        <v>1.1977995135217858</v>
      </c>
    </row>
    <row r="45" spans="2:12" x14ac:dyDescent="0.3">
      <c r="B45">
        <v>19</v>
      </c>
      <c r="C45" s="1">
        <v>19.955242999999999</v>
      </c>
      <c r="D45" t="s">
        <v>14</v>
      </c>
      <c r="E45" s="11">
        <v>0.30921609636048825</v>
      </c>
      <c r="F45" s="11">
        <v>6.1704823423849584</v>
      </c>
      <c r="G45" s="11">
        <v>0.16689710972195773</v>
      </c>
      <c r="H45" s="11">
        <v>0.3</v>
      </c>
      <c r="I45" s="11">
        <v>0.21645126745234175</v>
      </c>
      <c r="J45" s="11">
        <v>0.11682797680537041</v>
      </c>
      <c r="K45" s="11">
        <v>9.2764828908146468E-2</v>
      </c>
      <c r="L45" s="11">
        <v>1.8511447027154875</v>
      </c>
    </row>
    <row r="46" spans="2:12" x14ac:dyDescent="0.3">
      <c r="B46">
        <v>19</v>
      </c>
      <c r="C46" s="1">
        <v>19.955242999999999</v>
      </c>
      <c r="D46" t="s">
        <v>12</v>
      </c>
      <c r="E46" s="11">
        <v>4.2239475307864414</v>
      </c>
      <c r="F46" s="11">
        <v>84.289899396093418</v>
      </c>
      <c r="G46" s="11">
        <v>1.5315264186250239</v>
      </c>
      <c r="H46" s="11">
        <v>0.3</v>
      </c>
      <c r="I46" s="11">
        <v>2.9567632715505088</v>
      </c>
      <c r="J46" s="11">
        <v>1.0720684930375166</v>
      </c>
      <c r="K46" s="11">
        <v>1.2671842592359324</v>
      </c>
      <c r="L46" s="11">
        <v>25.286969818828023</v>
      </c>
    </row>
    <row r="47" spans="2:12" x14ac:dyDescent="0.3">
      <c r="B47">
        <v>20</v>
      </c>
      <c r="C47" s="1">
        <v>44.568368</v>
      </c>
      <c r="D47" t="s">
        <v>15</v>
      </c>
      <c r="E47" s="11">
        <v>0.56611041285830688</v>
      </c>
      <c r="F47" s="11">
        <v>25.230617208900952</v>
      </c>
      <c r="G47" s="11">
        <v>0.32986722862692819</v>
      </c>
      <c r="H47" s="11">
        <v>0.3</v>
      </c>
      <c r="I47" s="11">
        <v>0.39627728900081477</v>
      </c>
      <c r="J47" s="11">
        <v>0.23090706003884973</v>
      </c>
      <c r="K47" s="11">
        <v>0.16983312385749205</v>
      </c>
      <c r="L47" s="11">
        <v>7.5691851626702853</v>
      </c>
    </row>
    <row r="48" spans="2:12" x14ac:dyDescent="0.3">
      <c r="B48">
        <v>20</v>
      </c>
      <c r="C48" s="1">
        <v>44.568368</v>
      </c>
      <c r="D48" t="s">
        <v>21</v>
      </c>
      <c r="E48" s="11">
        <v>2.910269142216361E-2</v>
      </c>
      <c r="F48" s="11">
        <v>1.2970594610934312</v>
      </c>
      <c r="G48" s="11">
        <v>1.5707963267948967E-2</v>
      </c>
      <c r="H48" s="11">
        <v>0.3</v>
      </c>
      <c r="I48" s="11">
        <v>2.0371883995514525E-2</v>
      </c>
      <c r="J48" s="11">
        <v>1.0995574287564275E-2</v>
      </c>
      <c r="K48" s="11">
        <v>8.7308074266490825E-3</v>
      </c>
      <c r="L48" s="11">
        <v>0.38911783832802932</v>
      </c>
    </row>
    <row r="49" spans="2:12" x14ac:dyDescent="0.3">
      <c r="B49">
        <v>20</v>
      </c>
      <c r="C49" s="1">
        <v>44.568368</v>
      </c>
      <c r="D49" t="s">
        <v>14</v>
      </c>
      <c r="E49" s="11">
        <v>0.1164107656886544</v>
      </c>
      <c r="F49" s="11">
        <v>5.1882378443737229</v>
      </c>
      <c r="G49" s="11">
        <v>6.2831853071795854E-2</v>
      </c>
      <c r="H49" s="11">
        <v>0.3</v>
      </c>
      <c r="I49" s="11">
        <v>8.1487535982058074E-2</v>
      </c>
      <c r="J49" s="11">
        <v>4.3982297150257095E-2</v>
      </c>
      <c r="K49" s="11">
        <v>3.4923229706596316E-2</v>
      </c>
      <c r="L49" s="11">
        <v>1.5564713533121166</v>
      </c>
    </row>
    <row r="50" spans="2:12" x14ac:dyDescent="0.3">
      <c r="B50">
        <v>20</v>
      </c>
      <c r="C50" s="1">
        <v>44.568368</v>
      </c>
      <c r="D50" t="s">
        <v>12</v>
      </c>
      <c r="E50" s="11">
        <v>4.7727128271132315</v>
      </c>
      <c r="F50" s="11">
        <v>212.71202163710288</v>
      </c>
      <c r="G50" s="11">
        <v>1.7396569319253468</v>
      </c>
      <c r="H50" s="11">
        <v>0.3</v>
      </c>
      <c r="I50" s="11">
        <v>3.3408989789792618</v>
      </c>
      <c r="J50" s="11">
        <v>1.2177598523477426</v>
      </c>
      <c r="K50" s="11">
        <v>1.4318138481339695</v>
      </c>
      <c r="L50" s="11">
        <v>63.813606491130862</v>
      </c>
    </row>
    <row r="51" spans="2:12" x14ac:dyDescent="0.3">
      <c r="B51">
        <v>21</v>
      </c>
      <c r="C51" s="1">
        <v>7.9415899999999997</v>
      </c>
      <c r="D51" t="s">
        <v>15</v>
      </c>
      <c r="E51" s="11">
        <v>0.52364490790519769</v>
      </c>
      <c r="F51" s="11">
        <v>4.1585731641708383</v>
      </c>
      <c r="G51" s="11">
        <v>0.30434178831651121</v>
      </c>
      <c r="H51" s="11">
        <v>0.3</v>
      </c>
      <c r="I51" s="11">
        <v>0.36655143553363834</v>
      </c>
      <c r="J51" s="11">
        <v>0.21303925182155783</v>
      </c>
      <c r="K51" s="11">
        <v>0.1570934723715593</v>
      </c>
      <c r="L51" s="11">
        <v>1.2475719492512516</v>
      </c>
    </row>
    <row r="52" spans="2:12" x14ac:dyDescent="0.3">
      <c r="B52">
        <v>21</v>
      </c>
      <c r="C52" s="1">
        <v>7.9415899999999997</v>
      </c>
      <c r="D52" t="s">
        <v>21</v>
      </c>
      <c r="E52" s="11">
        <v>3.6378364277704509E-2</v>
      </c>
      <c r="F52" s="11">
        <v>0.28890205396417534</v>
      </c>
      <c r="G52" s="11">
        <v>1.9634954084936207E-2</v>
      </c>
      <c r="H52" s="11">
        <v>0.3</v>
      </c>
      <c r="I52" s="11">
        <v>2.5464854994393153E-2</v>
      </c>
      <c r="J52" s="11">
        <v>1.3744467859455343E-2</v>
      </c>
      <c r="K52" s="11">
        <v>1.0913509283311352E-2</v>
      </c>
      <c r="L52" s="11">
        <v>8.6670616189252592E-2</v>
      </c>
    </row>
    <row r="53" spans="2:12" x14ac:dyDescent="0.3">
      <c r="B53">
        <v>21</v>
      </c>
      <c r="C53" s="1">
        <v>7.9415899999999997</v>
      </c>
      <c r="D53" t="s">
        <v>14</v>
      </c>
      <c r="E53" s="11">
        <v>0.10913509283311351</v>
      </c>
      <c r="F53" s="11">
        <v>0.86670616189252592</v>
      </c>
      <c r="G53" s="11">
        <v>5.8904862254808614E-2</v>
      </c>
      <c r="H53" s="11">
        <v>0.3</v>
      </c>
      <c r="I53" s="11">
        <v>7.6394564983179453E-2</v>
      </c>
      <c r="J53" s="11">
        <v>4.123340357836603E-2</v>
      </c>
      <c r="K53" s="11">
        <v>3.2740527849934052E-2</v>
      </c>
      <c r="L53" s="11">
        <v>0.26001184856775778</v>
      </c>
    </row>
    <row r="54" spans="2:12" x14ac:dyDescent="0.3">
      <c r="B54">
        <v>21</v>
      </c>
      <c r="C54" s="1">
        <v>7.9415899999999997</v>
      </c>
      <c r="D54" t="s">
        <v>12</v>
      </c>
      <c r="E54" s="11">
        <v>5.0832883826548123</v>
      </c>
      <c r="F54" s="11">
        <v>40.36939218680763</v>
      </c>
      <c r="G54" s="11">
        <v>1.845685683984003</v>
      </c>
      <c r="H54" s="11">
        <v>0.3</v>
      </c>
      <c r="I54" s="11">
        <v>3.5583018678583684</v>
      </c>
      <c r="J54" s="11">
        <v>1.291979978788802</v>
      </c>
      <c r="K54" s="11">
        <v>1.5249865147964436</v>
      </c>
      <c r="L54" s="11">
        <v>12.110817656042288</v>
      </c>
    </row>
    <row r="55" spans="2:12" x14ac:dyDescent="0.3">
      <c r="B55">
        <v>22</v>
      </c>
      <c r="C55" s="1">
        <v>12.164880999999999</v>
      </c>
      <c r="D55" t="s">
        <v>15</v>
      </c>
      <c r="E55" s="11">
        <v>0.60654687091961446</v>
      </c>
      <c r="F55" s="11">
        <v>7.3785705056594697</v>
      </c>
      <c r="G55" s="11">
        <v>0.35342917352885178</v>
      </c>
      <c r="H55" s="11">
        <v>0.3</v>
      </c>
      <c r="I55" s="11">
        <v>0.42458280964373007</v>
      </c>
      <c r="J55" s="11">
        <v>0.24740042147019622</v>
      </c>
      <c r="K55" s="11">
        <v>0.18196406127588433</v>
      </c>
      <c r="L55" s="11">
        <v>2.2135711516978409</v>
      </c>
    </row>
    <row r="56" spans="2:12" x14ac:dyDescent="0.3">
      <c r="B56">
        <v>22</v>
      </c>
      <c r="C56" s="1">
        <v>12.164880999999999</v>
      </c>
      <c r="D56" t="s">
        <v>21</v>
      </c>
      <c r="E56" s="11">
        <v>3.6378364277704509E-2</v>
      </c>
      <c r="F56" s="11">
        <v>0.44253847241292626</v>
      </c>
      <c r="G56" s="11">
        <v>1.9634954084936207E-2</v>
      </c>
      <c r="H56" s="11">
        <v>0.3</v>
      </c>
      <c r="I56" s="11">
        <v>2.5464854994393153E-2</v>
      </c>
      <c r="J56" s="11">
        <v>1.3744467859455343E-2</v>
      </c>
      <c r="K56" s="11">
        <v>1.0913509283311352E-2</v>
      </c>
      <c r="L56" s="11">
        <v>0.13276154172387788</v>
      </c>
    </row>
    <row r="57" spans="2:12" x14ac:dyDescent="0.3">
      <c r="B57">
        <v>22</v>
      </c>
      <c r="C57" s="1">
        <v>12.164880999999999</v>
      </c>
      <c r="D57" t="s">
        <v>14</v>
      </c>
      <c r="E57" s="11">
        <v>0.25464854994393149</v>
      </c>
      <c r="F57" s="11">
        <v>3.0977693068904832</v>
      </c>
      <c r="G57" s="11">
        <v>0.13744467859455342</v>
      </c>
      <c r="H57" s="11">
        <v>0.3</v>
      </c>
      <c r="I57" s="11">
        <v>0.17825398496075204</v>
      </c>
      <c r="J57" s="11">
        <v>9.6211275016187384E-2</v>
      </c>
      <c r="K57" s="11">
        <v>7.6394564983179439E-2</v>
      </c>
      <c r="L57" s="11">
        <v>0.92933079206714486</v>
      </c>
    </row>
    <row r="58" spans="2:12" x14ac:dyDescent="0.3">
      <c r="B58">
        <v>22</v>
      </c>
      <c r="C58" s="1">
        <v>12.164880999999999</v>
      </c>
      <c r="D58" t="s">
        <v>12</v>
      </c>
      <c r="E58" s="11">
        <v>5.0469100183771074</v>
      </c>
      <c r="F58" s="11">
        <v>61.395059791265325</v>
      </c>
      <c r="G58" s="11">
        <v>1.8260507298990671</v>
      </c>
      <c r="H58" s="11">
        <v>0.3</v>
      </c>
      <c r="I58" s="11">
        <v>3.532837012863975</v>
      </c>
      <c r="J58" s="11">
        <v>1.2782355109293468</v>
      </c>
      <c r="K58" s="11">
        <v>1.5140730055131322</v>
      </c>
      <c r="L58" s="11">
        <v>18.418517937379598</v>
      </c>
    </row>
    <row r="59" spans="2:12" x14ac:dyDescent="0.3">
      <c r="B59">
        <v>23</v>
      </c>
      <c r="C59" s="1">
        <v>16.976974999999999</v>
      </c>
      <c r="D59" t="s">
        <v>15</v>
      </c>
      <c r="E59" s="11">
        <v>0.30059211956652576</v>
      </c>
      <c r="F59" s="11">
        <v>5.1031448990779182</v>
      </c>
      <c r="G59" s="11">
        <v>0.17671458676442586</v>
      </c>
      <c r="H59" s="11">
        <v>0.3</v>
      </c>
      <c r="I59" s="11">
        <v>0.21041448369656801</v>
      </c>
      <c r="J59" s="11">
        <v>0.1237002107350981</v>
      </c>
      <c r="K59" s="11">
        <v>9.0177635869957723E-2</v>
      </c>
      <c r="L59" s="11">
        <v>1.5309434697233755</v>
      </c>
    </row>
    <row r="60" spans="2:12" x14ac:dyDescent="0.3">
      <c r="B60">
        <v>23</v>
      </c>
      <c r="C60" s="1">
        <v>16.976974999999999</v>
      </c>
      <c r="D60" t="s">
        <v>14</v>
      </c>
      <c r="E60" s="11">
        <v>3.6378364277704509E-2</v>
      </c>
      <c r="F60" s="11">
        <v>0.61759458088348251</v>
      </c>
      <c r="G60" s="11">
        <v>1.9634954084936207E-2</v>
      </c>
      <c r="H60" s="11">
        <v>0.3</v>
      </c>
      <c r="I60" s="11">
        <v>2.5464854994393153E-2</v>
      </c>
      <c r="J60" s="11">
        <v>1.3744467859455343E-2</v>
      </c>
      <c r="K60" s="11">
        <v>1.0913509283311352E-2</v>
      </c>
      <c r="L60" s="11">
        <v>0.18527837426504473</v>
      </c>
    </row>
    <row r="61" spans="2:12" x14ac:dyDescent="0.3">
      <c r="B61">
        <v>23</v>
      </c>
      <c r="C61" s="1">
        <v>16.976974999999999</v>
      </c>
      <c r="D61" t="s">
        <v>12</v>
      </c>
      <c r="E61" s="11">
        <v>1.1457878024911601</v>
      </c>
      <c r="F61" s="11">
        <v>19.452010878197363</v>
      </c>
      <c r="G61" s="11">
        <v>0.41887902047863906</v>
      </c>
      <c r="H61" s="11">
        <v>0.3</v>
      </c>
      <c r="I61" s="11">
        <v>0.80205146174381203</v>
      </c>
      <c r="J61" s="11">
        <v>0.29321531433504733</v>
      </c>
      <c r="K61" s="11">
        <v>0.34373634074734799</v>
      </c>
      <c r="L61" s="11">
        <v>5.8356032634592081</v>
      </c>
    </row>
    <row r="62" spans="2:12" x14ac:dyDescent="0.3">
      <c r="B62">
        <v>24</v>
      </c>
      <c r="C62" s="1">
        <v>13.191224</v>
      </c>
      <c r="D62" t="s">
        <v>15</v>
      </c>
      <c r="E62" s="11">
        <v>0.10913509283311351</v>
      </c>
      <c r="F62" s="11">
        <v>1.4396254558223949</v>
      </c>
      <c r="G62" s="11">
        <v>5.8904862254808614E-2</v>
      </c>
      <c r="H62" s="11">
        <v>0.3</v>
      </c>
      <c r="I62" s="11">
        <v>7.6394564983179453E-2</v>
      </c>
      <c r="J62" s="11">
        <v>4.123340357836603E-2</v>
      </c>
      <c r="K62" s="11">
        <v>3.2740527849934052E-2</v>
      </c>
      <c r="L62" s="11">
        <v>0.43188763674671848</v>
      </c>
    </row>
    <row r="63" spans="2:12" x14ac:dyDescent="0.3">
      <c r="B63">
        <v>24</v>
      </c>
      <c r="C63" s="1">
        <v>13.191224</v>
      </c>
      <c r="D63" t="s">
        <v>21</v>
      </c>
      <c r="E63" s="11">
        <v>7.2756728555409017E-2</v>
      </c>
      <c r="F63" s="11">
        <v>0.95975030388159677</v>
      </c>
      <c r="G63" s="11">
        <v>3.9269908169872414E-2</v>
      </c>
      <c r="H63" s="11">
        <v>0.3</v>
      </c>
      <c r="I63" s="11">
        <v>5.0929709988786306E-2</v>
      </c>
      <c r="J63" s="11">
        <v>2.7488935718910687E-2</v>
      </c>
      <c r="K63" s="11">
        <v>2.1827018566622704E-2</v>
      </c>
      <c r="L63" s="11">
        <v>0.28792509116447901</v>
      </c>
    </row>
    <row r="64" spans="2:12" x14ac:dyDescent="0.3">
      <c r="B64">
        <v>24</v>
      </c>
      <c r="C64" s="1">
        <v>13.191224</v>
      </c>
      <c r="D64" t="s">
        <v>14</v>
      </c>
      <c r="E64" s="11">
        <v>0.10913509283311351</v>
      </c>
      <c r="F64" s="11">
        <v>1.4396254558223949</v>
      </c>
      <c r="G64" s="11">
        <v>5.8904862254808614E-2</v>
      </c>
      <c r="H64" s="11">
        <v>0.3</v>
      </c>
      <c r="I64" s="11">
        <v>7.6394564983179453E-2</v>
      </c>
      <c r="J64" s="11">
        <v>4.123340357836603E-2</v>
      </c>
      <c r="K64" s="11">
        <v>3.2740527849934052E-2</v>
      </c>
      <c r="L64" s="11">
        <v>0.43188763674671848</v>
      </c>
    </row>
    <row r="65" spans="2:12" x14ac:dyDescent="0.3">
      <c r="B65">
        <v>24</v>
      </c>
      <c r="C65" s="1">
        <v>13.191224</v>
      </c>
      <c r="D65" t="s">
        <v>12</v>
      </c>
      <c r="E65" s="11">
        <v>7.3863719193979751</v>
      </c>
      <c r="F65" s="11">
        <v>97.43528653608864</v>
      </c>
      <c r="G65" s="11">
        <v>2.6310838473814511</v>
      </c>
      <c r="H65" s="11">
        <v>0.3</v>
      </c>
      <c r="I65" s="11">
        <v>5.1704603435785819</v>
      </c>
      <c r="J65" s="11">
        <v>1.8417586931670156</v>
      </c>
      <c r="K65" s="11">
        <v>2.2159115758193924</v>
      </c>
      <c r="L65" s="11">
        <v>29.230585960826588</v>
      </c>
    </row>
    <row r="66" spans="2:12" x14ac:dyDescent="0.3">
      <c r="B66">
        <v>26</v>
      </c>
      <c r="C66" s="1">
        <v>21.754076000000001</v>
      </c>
      <c r="D66" t="s">
        <v>15</v>
      </c>
      <c r="E66" s="11">
        <v>0.12126121425901498</v>
      </c>
      <c r="F66" s="11">
        <v>2.637925670842896</v>
      </c>
      <c r="G66" s="11">
        <v>6.5449846949787338E-2</v>
      </c>
      <c r="H66" s="11">
        <v>0.3</v>
      </c>
      <c r="I66" s="11">
        <v>8.4882849981310488E-2</v>
      </c>
      <c r="J66" s="11">
        <v>4.5814892864851131E-2</v>
      </c>
      <c r="K66" s="11">
        <v>3.6378364277704495E-2</v>
      </c>
      <c r="L66" s="11">
        <v>0.79137770125286877</v>
      </c>
    </row>
    <row r="67" spans="2:12" x14ac:dyDescent="0.3">
      <c r="B67">
        <v>26</v>
      </c>
      <c r="C67" s="1">
        <v>21.754076000000001</v>
      </c>
      <c r="D67" t="s">
        <v>21</v>
      </c>
      <c r="E67" s="11">
        <v>7.2756728555409003E-2</v>
      </c>
      <c r="F67" s="11">
        <v>1.5827554025057378</v>
      </c>
      <c r="G67" s="11">
        <v>3.9269908169872407E-2</v>
      </c>
      <c r="H67" s="11">
        <v>0.3</v>
      </c>
      <c r="I67" s="11">
        <v>5.0929709988786299E-2</v>
      </c>
      <c r="J67" s="11">
        <v>2.7488935718910684E-2</v>
      </c>
      <c r="K67" s="11">
        <v>2.18270185666227E-2</v>
      </c>
      <c r="L67" s="11">
        <v>0.47482662075172133</v>
      </c>
    </row>
    <row r="68" spans="2:12" x14ac:dyDescent="0.3">
      <c r="B68">
        <v>26</v>
      </c>
      <c r="C68" s="1">
        <v>21.754076000000001</v>
      </c>
      <c r="D68" t="s">
        <v>14</v>
      </c>
      <c r="E68" s="11">
        <v>7.2756728555409003E-2</v>
      </c>
      <c r="F68" s="11">
        <v>1.5827554025057378</v>
      </c>
      <c r="G68" s="11">
        <v>3.9269908169872407E-2</v>
      </c>
      <c r="H68" s="11">
        <v>0.3</v>
      </c>
      <c r="I68" s="11">
        <v>5.0929709988786299E-2</v>
      </c>
      <c r="J68" s="11">
        <v>2.7488935718910684E-2</v>
      </c>
      <c r="K68" s="11">
        <v>2.18270185666227E-2</v>
      </c>
      <c r="L68" s="11">
        <v>0.47482662075172133</v>
      </c>
    </row>
    <row r="69" spans="2:12" x14ac:dyDescent="0.3">
      <c r="B69">
        <v>26</v>
      </c>
      <c r="C69" s="1">
        <v>21.754076000000001</v>
      </c>
      <c r="D69" t="s">
        <v>12</v>
      </c>
      <c r="E69" s="11">
        <v>6.5944251642984524</v>
      </c>
      <c r="F69" s="11">
        <v>143.45562620046104</v>
      </c>
      <c r="G69" s="11">
        <v>2.3561944901923439</v>
      </c>
      <c r="H69" s="11">
        <v>0.3</v>
      </c>
      <c r="I69" s="11">
        <v>4.6160976150089166</v>
      </c>
      <c r="J69" s="11">
        <v>1.6493361431346407</v>
      </c>
      <c r="K69" s="11">
        <v>1.9783275492895356</v>
      </c>
      <c r="L69" s="11">
        <v>43.036687860138308</v>
      </c>
    </row>
    <row r="70" spans="2:12" x14ac:dyDescent="0.3">
      <c r="B70">
        <v>27</v>
      </c>
      <c r="C70" s="1">
        <v>14.707176</v>
      </c>
      <c r="D70" t="s">
        <v>15</v>
      </c>
      <c r="E70" s="11">
        <v>7.2756728555409017E-2</v>
      </c>
      <c r="F70" s="11">
        <v>1.0700460120486261</v>
      </c>
      <c r="G70" s="11">
        <v>3.9269908169872414E-2</v>
      </c>
      <c r="H70" s="11">
        <v>0.3</v>
      </c>
      <c r="I70" s="11">
        <v>5.0929709988786306E-2</v>
      </c>
      <c r="J70" s="11">
        <v>2.7488935718910687E-2</v>
      </c>
      <c r="K70" s="11">
        <v>2.1827018566622704E-2</v>
      </c>
      <c r="L70" s="11">
        <v>0.32101380361458787</v>
      </c>
    </row>
    <row r="71" spans="2:12" x14ac:dyDescent="0.3">
      <c r="B71">
        <v>27</v>
      </c>
      <c r="C71" s="1">
        <v>14.707176</v>
      </c>
      <c r="D71" t="s">
        <v>12</v>
      </c>
      <c r="E71" s="11">
        <v>6.8019700863915524</v>
      </c>
      <c r="F71" s="11">
        <v>100.03777120729578</v>
      </c>
      <c r="G71" s="11">
        <v>2.4740042147019619</v>
      </c>
      <c r="H71" s="11">
        <v>0.3</v>
      </c>
      <c r="I71" s="11">
        <v>4.761379060474086</v>
      </c>
      <c r="J71" s="11">
        <v>1.7318029502913732</v>
      </c>
      <c r="K71" s="11">
        <v>2.0405910259174656</v>
      </c>
      <c r="L71" s="11">
        <v>30.011331362188727</v>
      </c>
    </row>
    <row r="72" spans="2:12" x14ac:dyDescent="0.3">
      <c r="B72">
        <v>28</v>
      </c>
      <c r="C72" s="1">
        <v>36.435561999999997</v>
      </c>
      <c r="D72" t="s">
        <v>15</v>
      </c>
      <c r="E72" s="11">
        <v>0.1236864385441953</v>
      </c>
      <c r="F72" s="11">
        <v>4.5065849001362173</v>
      </c>
      <c r="G72" s="11">
        <v>6.6758843888783101E-2</v>
      </c>
      <c r="H72" s="11">
        <v>0.3</v>
      </c>
      <c r="I72" s="11">
        <v>8.6580506980936708E-2</v>
      </c>
      <c r="J72" s="11">
        <v>4.6731190722148166E-2</v>
      </c>
      <c r="K72" s="11">
        <v>3.7105931563258587E-2</v>
      </c>
      <c r="L72" s="11">
        <v>1.351975470040865</v>
      </c>
    </row>
    <row r="73" spans="2:12" x14ac:dyDescent="0.3">
      <c r="B73">
        <v>28</v>
      </c>
      <c r="C73" s="1">
        <v>36.435561999999997</v>
      </c>
      <c r="D73" t="s">
        <v>21</v>
      </c>
      <c r="E73" s="11">
        <v>5.8205382844327205E-2</v>
      </c>
      <c r="F73" s="11">
        <v>2.1207458353582203</v>
      </c>
      <c r="G73" s="11">
        <v>3.1415926535897927E-2</v>
      </c>
      <c r="H73" s="11">
        <v>0.3</v>
      </c>
      <c r="I73" s="11">
        <v>4.0743767991029044E-2</v>
      </c>
      <c r="J73" s="11">
        <v>2.1991148575128548E-2</v>
      </c>
      <c r="K73" s="11">
        <v>1.7461614853298162E-2</v>
      </c>
      <c r="L73" s="11">
        <v>0.63622375060746605</v>
      </c>
    </row>
    <row r="74" spans="2:12" x14ac:dyDescent="0.3">
      <c r="B74">
        <v>28</v>
      </c>
      <c r="C74" s="1">
        <v>36.435561999999997</v>
      </c>
      <c r="D74" t="s">
        <v>14</v>
      </c>
      <c r="E74" s="11">
        <v>5.8205382844327205E-2</v>
      </c>
      <c r="F74" s="11">
        <v>2.1207458353582203</v>
      </c>
      <c r="G74" s="11">
        <v>3.1415926535897927E-2</v>
      </c>
      <c r="H74" s="11">
        <v>0.3</v>
      </c>
      <c r="I74" s="11">
        <v>4.0743767991029044E-2</v>
      </c>
      <c r="J74" s="11">
        <v>2.1991148575128548E-2</v>
      </c>
      <c r="K74" s="11">
        <v>1.7461614853298162E-2</v>
      </c>
      <c r="L74" s="11">
        <v>0.63622375060746605</v>
      </c>
    </row>
    <row r="75" spans="2:12" x14ac:dyDescent="0.3">
      <c r="B75">
        <v>28</v>
      </c>
      <c r="C75" s="1">
        <v>36.435561999999997</v>
      </c>
      <c r="D75" t="s">
        <v>12</v>
      </c>
      <c r="E75" s="11">
        <v>6.0376825825578457</v>
      </c>
      <c r="F75" s="11">
        <v>219.98635807310649</v>
      </c>
      <c r="G75" s="11">
        <v>2.179479903427918</v>
      </c>
      <c r="H75" s="11">
        <v>0.3</v>
      </c>
      <c r="I75" s="11">
        <v>4.2263778077904917</v>
      </c>
      <c r="J75" s="11">
        <v>1.5256359323995425</v>
      </c>
      <c r="K75" s="11">
        <v>1.8113047747673536</v>
      </c>
      <c r="L75" s="11">
        <v>65.995907421931946</v>
      </c>
    </row>
    <row r="76" spans="2:12" x14ac:dyDescent="0.3">
      <c r="B76">
        <v>29</v>
      </c>
      <c r="C76" s="1">
        <v>56.258411000000002</v>
      </c>
      <c r="D76" t="s">
        <v>15</v>
      </c>
      <c r="E76" s="11">
        <v>0.33974056148676296</v>
      </c>
      <c r="F76" s="11">
        <v>19.113264141493083</v>
      </c>
      <c r="G76" s="11">
        <v>0.20476452117147764</v>
      </c>
      <c r="H76" s="11">
        <v>0.3</v>
      </c>
      <c r="I76" s="11">
        <v>0.23781839304073404</v>
      </c>
      <c r="J76" s="11">
        <v>0.14333516482003433</v>
      </c>
      <c r="K76" s="11">
        <v>0.10192216844602889</v>
      </c>
      <c r="L76" s="11">
        <v>5.7339792424479246</v>
      </c>
    </row>
    <row r="77" spans="2:12" x14ac:dyDescent="0.3">
      <c r="B77">
        <v>29</v>
      </c>
      <c r="C77" s="1">
        <v>56.258411000000002</v>
      </c>
      <c r="D77" t="s">
        <v>21</v>
      </c>
      <c r="E77" s="11">
        <v>5.1969091825292153E-3</v>
      </c>
      <c r="F77" s="11">
        <v>0.29236985272040261</v>
      </c>
      <c r="G77" s="11">
        <v>2.8049934407051724E-3</v>
      </c>
      <c r="H77" s="11">
        <v>0.3</v>
      </c>
      <c r="I77" s="11">
        <v>3.6378364277704503E-3</v>
      </c>
      <c r="J77" s="11">
        <v>1.9634954084936204E-3</v>
      </c>
      <c r="K77" s="11">
        <v>1.5590727547587645E-3</v>
      </c>
      <c r="L77" s="11">
        <v>8.7710955816120789E-2</v>
      </c>
    </row>
    <row r="78" spans="2:12" x14ac:dyDescent="0.3">
      <c r="B78">
        <v>29</v>
      </c>
      <c r="C78" s="1">
        <v>56.258411000000002</v>
      </c>
      <c r="D78" t="s">
        <v>16</v>
      </c>
      <c r="E78" s="11">
        <v>2.674117366195448</v>
      </c>
      <c r="F78" s="11">
        <v>150.44159384966102</v>
      </c>
      <c r="G78" s="11">
        <v>0.5301437602932777</v>
      </c>
      <c r="H78" s="11">
        <v>0.3</v>
      </c>
      <c r="I78" s="11">
        <v>1.8718821563368135</v>
      </c>
      <c r="J78" s="11">
        <v>0.37110063220529438</v>
      </c>
      <c r="K78" s="11">
        <v>0.80223520985863439</v>
      </c>
      <c r="L78" s="11">
        <v>45.132478154898308</v>
      </c>
    </row>
    <row r="79" spans="2:12" x14ac:dyDescent="0.3">
      <c r="B79">
        <v>29</v>
      </c>
      <c r="C79" s="1">
        <v>56.258411000000002</v>
      </c>
      <c r="D79" t="s">
        <v>14</v>
      </c>
      <c r="E79" s="11">
        <v>0.36982448111864735</v>
      </c>
      <c r="F79" s="11">
        <v>20.805737656634605</v>
      </c>
      <c r="G79" s="11">
        <v>0.22720446869711897</v>
      </c>
      <c r="H79" s="11">
        <v>0.3</v>
      </c>
      <c r="I79" s="11">
        <v>0.25887713678305313</v>
      </c>
      <c r="J79" s="11">
        <v>0.15904312808798327</v>
      </c>
      <c r="K79" s="11">
        <v>0.11094734433559421</v>
      </c>
      <c r="L79" s="11">
        <v>6.2417212969903808</v>
      </c>
    </row>
    <row r="80" spans="2:12" x14ac:dyDescent="0.3">
      <c r="B80">
        <v>29</v>
      </c>
      <c r="C80" s="1">
        <v>56.258411000000002</v>
      </c>
      <c r="D80" t="s">
        <v>12</v>
      </c>
      <c r="E80" s="11">
        <v>4.5188793710948598</v>
      </c>
      <c r="F80" s="11">
        <v>254.22497291847614</v>
      </c>
      <c r="G80" s="11">
        <v>1.6240912021682943</v>
      </c>
      <c r="H80" s="11">
        <v>0.3</v>
      </c>
      <c r="I80" s="11">
        <v>3.1632155597664018</v>
      </c>
      <c r="J80" s="11">
        <v>1.1368638415178058</v>
      </c>
      <c r="K80" s="11">
        <v>1.3556638113284578</v>
      </c>
      <c r="L80" s="11">
        <v>76.267491875542845</v>
      </c>
    </row>
    <row r="81" spans="2:12" x14ac:dyDescent="0.3">
      <c r="B81">
        <v>30</v>
      </c>
      <c r="C81" s="1">
        <v>20.029019999999999</v>
      </c>
      <c r="D81" t="s">
        <v>15</v>
      </c>
      <c r="E81" s="11">
        <v>0.16370263924967024</v>
      </c>
      <c r="F81" s="11">
        <v>3.2788034355844302</v>
      </c>
      <c r="G81" s="11">
        <v>8.8357293382212918E-2</v>
      </c>
      <c r="H81" s="11">
        <v>0.3</v>
      </c>
      <c r="I81" s="11">
        <v>0.11459184747476917</v>
      </c>
      <c r="J81" s="11">
        <v>6.1850105367549035E-2</v>
      </c>
      <c r="K81" s="11">
        <v>4.9110791774901068E-2</v>
      </c>
      <c r="L81" s="11">
        <v>0.98364103067532893</v>
      </c>
    </row>
    <row r="82" spans="2:12" x14ac:dyDescent="0.3">
      <c r="B82">
        <v>30</v>
      </c>
      <c r="C82" s="1">
        <v>20.029019999999999</v>
      </c>
      <c r="D82" t="s">
        <v>21</v>
      </c>
      <c r="E82" s="11">
        <v>1.8189182138852254E-2</v>
      </c>
      <c r="F82" s="11">
        <v>0.36431149284271458</v>
      </c>
      <c r="G82" s="11">
        <v>9.8174770424681035E-3</v>
      </c>
      <c r="H82" s="11">
        <v>0.3</v>
      </c>
      <c r="I82" s="11">
        <v>1.2732427497196577E-2</v>
      </c>
      <c r="J82" s="11">
        <v>6.8722339297276717E-3</v>
      </c>
      <c r="K82" s="11">
        <v>5.4567546416556759E-3</v>
      </c>
      <c r="L82" s="11">
        <v>0.10929344785281436</v>
      </c>
    </row>
    <row r="83" spans="2:12" x14ac:dyDescent="0.3">
      <c r="B83">
        <v>30</v>
      </c>
      <c r="C83" s="1">
        <v>20.029019999999999</v>
      </c>
      <c r="D83" t="s">
        <v>16</v>
      </c>
      <c r="E83" s="11">
        <v>5.3668629440523583</v>
      </c>
      <c r="F83" s="11">
        <v>107.49300524368356</v>
      </c>
      <c r="G83" s="11">
        <v>1.1388273369263004</v>
      </c>
      <c r="H83" s="11">
        <v>0.3</v>
      </c>
      <c r="I83" s="11">
        <v>3.7568040608366506</v>
      </c>
      <c r="J83" s="11">
        <v>0.79717913584841027</v>
      </c>
      <c r="K83" s="11">
        <v>1.6100588832157074</v>
      </c>
      <c r="L83" s="11">
        <v>32.247901573105068</v>
      </c>
    </row>
    <row r="84" spans="2:12" x14ac:dyDescent="0.3">
      <c r="B84">
        <v>30</v>
      </c>
      <c r="C84" s="1">
        <v>20.029019999999999</v>
      </c>
      <c r="D84" t="s">
        <v>14</v>
      </c>
      <c r="E84" s="11">
        <v>7.2756728555409017E-2</v>
      </c>
      <c r="F84" s="11">
        <v>1.4572459713708583</v>
      </c>
      <c r="G84" s="11">
        <v>3.9269908169872414E-2</v>
      </c>
      <c r="H84" s="11">
        <v>0.3</v>
      </c>
      <c r="I84" s="11">
        <v>5.0929709988786306E-2</v>
      </c>
      <c r="J84" s="11">
        <v>2.7488935718910687E-2</v>
      </c>
      <c r="K84" s="11">
        <v>2.1827018566622704E-2</v>
      </c>
      <c r="L84" s="11">
        <v>0.43717379141125745</v>
      </c>
    </row>
    <row r="85" spans="2:12" x14ac:dyDescent="0.3">
      <c r="B85">
        <v>30</v>
      </c>
      <c r="C85" s="1">
        <v>20.029019999999999</v>
      </c>
      <c r="D85" t="s">
        <v>12</v>
      </c>
      <c r="E85" s="11">
        <v>2.6245461543418229</v>
      </c>
      <c r="F85" s="11">
        <v>52.567087416235459</v>
      </c>
      <c r="G85" s="11">
        <v>0.97193022720434208</v>
      </c>
      <c r="H85" s="11">
        <v>0.3</v>
      </c>
      <c r="I85" s="11">
        <v>1.837182308039276</v>
      </c>
      <c r="J85" s="11">
        <v>0.68035115904303944</v>
      </c>
      <c r="K85" s="11">
        <v>0.78736384630254685</v>
      </c>
      <c r="L85" s="11">
        <v>15.770126224870637</v>
      </c>
    </row>
    <row r="86" spans="2:12" x14ac:dyDescent="0.3">
      <c r="B86">
        <v>31</v>
      </c>
      <c r="C86" s="1">
        <v>34.598478999999998</v>
      </c>
      <c r="D86" t="s">
        <v>15</v>
      </c>
      <c r="E86" s="11">
        <v>0.33126273456670779</v>
      </c>
      <c r="F86" s="11">
        <v>11.461186765388813</v>
      </c>
      <c r="G86" s="11">
        <v>0.20125827937059615</v>
      </c>
      <c r="H86" s="11">
        <v>0.3</v>
      </c>
      <c r="I86" s="11">
        <v>0.23188391419669543</v>
      </c>
      <c r="J86" s="11">
        <v>0.14088079555941729</v>
      </c>
      <c r="K86" s="11">
        <v>9.9378820370012333E-2</v>
      </c>
      <c r="L86" s="11">
        <v>3.4383560296166435</v>
      </c>
    </row>
    <row r="87" spans="2:12" x14ac:dyDescent="0.3">
      <c r="B87">
        <v>31</v>
      </c>
      <c r="C87" s="1">
        <v>34.598478999999998</v>
      </c>
      <c r="D87" t="s">
        <v>21</v>
      </c>
      <c r="E87" s="11">
        <v>1.8189182138852254E-2</v>
      </c>
      <c r="F87" s="11">
        <v>0.62931803625825478</v>
      </c>
      <c r="G87" s="11">
        <v>9.8174770424681035E-3</v>
      </c>
      <c r="H87" s="11">
        <v>0.3</v>
      </c>
      <c r="I87" s="11">
        <v>1.2732427497196577E-2</v>
      </c>
      <c r="J87" s="11">
        <v>6.8722339297276717E-3</v>
      </c>
      <c r="K87" s="11">
        <v>5.4567546416556759E-3</v>
      </c>
      <c r="L87" s="11">
        <v>0.18879541087747642</v>
      </c>
    </row>
    <row r="88" spans="2:12" x14ac:dyDescent="0.3">
      <c r="B88">
        <v>31</v>
      </c>
      <c r="C88" s="1">
        <v>34.598478999999998</v>
      </c>
      <c r="D88" t="s">
        <v>16</v>
      </c>
      <c r="E88" s="11">
        <v>4.2741798006330542</v>
      </c>
      <c r="F88" s="11">
        <v>147.88012007442691</v>
      </c>
      <c r="G88" s="11">
        <v>0.84430302565225734</v>
      </c>
      <c r="H88" s="11">
        <v>0.3</v>
      </c>
      <c r="I88" s="11">
        <v>2.9919258604431378</v>
      </c>
      <c r="J88" s="11">
        <v>0.59101211795658015</v>
      </c>
      <c r="K88" s="11">
        <v>1.2822539401899162</v>
      </c>
      <c r="L88" s="11">
        <v>44.364036022328072</v>
      </c>
    </row>
    <row r="89" spans="2:12" x14ac:dyDescent="0.3">
      <c r="B89">
        <v>31</v>
      </c>
      <c r="C89" s="1">
        <v>34.598478999999998</v>
      </c>
      <c r="D89" t="s">
        <v>14</v>
      </c>
      <c r="E89" s="11">
        <v>0.30146752388631942</v>
      </c>
      <c r="F89" s="11">
        <v>10.43031779436282</v>
      </c>
      <c r="G89" s="11">
        <v>0.17671458676442589</v>
      </c>
      <c r="H89" s="11">
        <v>0.3</v>
      </c>
      <c r="I89" s="11">
        <v>0.21102726672042357</v>
      </c>
      <c r="J89" s="11">
        <v>0.12370021073509811</v>
      </c>
      <c r="K89" s="11">
        <v>9.0440257165895821E-2</v>
      </c>
      <c r="L89" s="11">
        <v>3.1290953383088458</v>
      </c>
    </row>
    <row r="90" spans="2:12" x14ac:dyDescent="0.3">
      <c r="B90">
        <v>31</v>
      </c>
      <c r="C90" s="1">
        <v>34.598478999999998</v>
      </c>
      <c r="D90" t="s">
        <v>12</v>
      </c>
      <c r="E90" s="11">
        <v>2.999649033859451</v>
      </c>
      <c r="F90" s="11">
        <v>103.7832941053565</v>
      </c>
      <c r="G90" s="11">
        <v>1.0995574287564274</v>
      </c>
      <c r="H90" s="11">
        <v>0.3</v>
      </c>
      <c r="I90" s="11">
        <v>2.0997543237016156</v>
      </c>
      <c r="J90" s="11">
        <v>0.76969020012949907</v>
      </c>
      <c r="K90" s="11">
        <v>0.89989471015783529</v>
      </c>
      <c r="L90" s="11">
        <v>31.13498823160695</v>
      </c>
    </row>
    <row r="91" spans="2:12" x14ac:dyDescent="0.3">
      <c r="B91">
        <v>32</v>
      </c>
      <c r="C91" s="1">
        <v>17.204127</v>
      </c>
      <c r="D91" t="s">
        <v>15</v>
      </c>
      <c r="E91" s="11">
        <v>0.89058217657133465</v>
      </c>
      <c r="F91" s="11">
        <v>15.321688869669666</v>
      </c>
      <c r="G91" s="11">
        <v>0.36324665057131983</v>
      </c>
      <c r="H91" s="11">
        <v>0.3</v>
      </c>
      <c r="I91" s="11">
        <v>0.62340752359993423</v>
      </c>
      <c r="J91" s="11">
        <v>0.25427265539992389</v>
      </c>
      <c r="K91" s="11">
        <v>0.26717465297140036</v>
      </c>
      <c r="L91" s="11">
        <v>4.5965066609008991</v>
      </c>
    </row>
    <row r="92" spans="2:12" x14ac:dyDescent="0.3">
      <c r="B92">
        <v>32</v>
      </c>
      <c r="C92" s="1">
        <v>17.204127</v>
      </c>
      <c r="D92" t="s">
        <v>14</v>
      </c>
      <c r="E92" s="11">
        <v>0.36437439318839615</v>
      </c>
      <c r="F92" s="11">
        <v>6.2687433359611022</v>
      </c>
      <c r="G92" s="11">
        <v>0.21598449493429836</v>
      </c>
      <c r="H92" s="11">
        <v>0.3</v>
      </c>
      <c r="I92" s="11">
        <v>0.25506207523187729</v>
      </c>
      <c r="J92" s="11">
        <v>0.15118914645400885</v>
      </c>
      <c r="K92" s="11">
        <v>0.10931231795651884</v>
      </c>
      <c r="L92" s="11">
        <v>1.8806230007883307</v>
      </c>
    </row>
    <row r="93" spans="2:12" x14ac:dyDescent="0.3">
      <c r="B93">
        <v>32</v>
      </c>
      <c r="C93" s="1">
        <v>17.204127</v>
      </c>
      <c r="D93" t="s">
        <v>12</v>
      </c>
      <c r="E93" s="11">
        <v>9.0461253019607781</v>
      </c>
      <c r="F93" s="11">
        <v>155.63068855284658</v>
      </c>
      <c r="G93" s="11">
        <v>3.2397674240144738</v>
      </c>
      <c r="H93" s="11">
        <v>0.3</v>
      </c>
      <c r="I93" s="11">
        <v>6.332287711372544</v>
      </c>
      <c r="J93" s="11">
        <v>2.2678371968101314</v>
      </c>
      <c r="K93" s="11">
        <v>2.7138375905882333</v>
      </c>
      <c r="L93" s="11">
        <v>46.689206565853972</v>
      </c>
    </row>
    <row r="94" spans="2:12" x14ac:dyDescent="0.3">
      <c r="B94">
        <v>33</v>
      </c>
      <c r="C94" s="1">
        <v>65.474554999999995</v>
      </c>
      <c r="D94" t="s">
        <v>15</v>
      </c>
      <c r="E94" s="11">
        <v>0.24054677036156186</v>
      </c>
      <c r="F94" s="11">
        <v>15.749692746110451</v>
      </c>
      <c r="G94" s="11">
        <v>0.14480778637640457</v>
      </c>
      <c r="H94" s="11">
        <v>0.3</v>
      </c>
      <c r="I94" s="11">
        <v>0.1683827392530933</v>
      </c>
      <c r="J94" s="11">
        <v>0.10136545046348319</v>
      </c>
      <c r="K94" s="11">
        <v>7.2164031108468557E-2</v>
      </c>
      <c r="L94" s="11">
        <v>4.724907823833135</v>
      </c>
    </row>
    <row r="95" spans="2:12" x14ac:dyDescent="0.3">
      <c r="B95">
        <v>33</v>
      </c>
      <c r="C95" s="1">
        <v>65.474554999999995</v>
      </c>
      <c r="D95" t="s">
        <v>21</v>
      </c>
      <c r="E95" s="11">
        <v>4.5472955347130636E-3</v>
      </c>
      <c r="F95" s="11">
        <v>0.29773215158882488</v>
      </c>
      <c r="G95" s="11">
        <v>2.4543692606170259E-3</v>
      </c>
      <c r="H95" s="11">
        <v>0.3</v>
      </c>
      <c r="I95" s="11">
        <v>3.1831068742991441E-3</v>
      </c>
      <c r="J95" s="11">
        <v>1.7180584824319179E-3</v>
      </c>
      <c r="K95" s="11">
        <v>1.364188660413919E-3</v>
      </c>
      <c r="L95" s="11">
        <v>8.9319645476647461E-2</v>
      </c>
    </row>
    <row r="96" spans="2:12" x14ac:dyDescent="0.3">
      <c r="B96">
        <v>33</v>
      </c>
      <c r="C96" s="1">
        <v>65.474554999999995</v>
      </c>
      <c r="D96" t="s">
        <v>16</v>
      </c>
      <c r="E96" s="11">
        <v>2.8537142716329007</v>
      </c>
      <c r="F96" s="11">
        <v>186.84567203231327</v>
      </c>
      <c r="G96" s="11">
        <v>0.52768939103266077</v>
      </c>
      <c r="H96" s="11">
        <v>0.3</v>
      </c>
      <c r="I96" s="11">
        <v>1.9975999901430304</v>
      </c>
      <c r="J96" s="11">
        <v>0.36938257372286254</v>
      </c>
      <c r="K96" s="11">
        <v>0.85611428148987023</v>
      </c>
      <c r="L96" s="11">
        <v>56.053701609693988</v>
      </c>
    </row>
    <row r="97" spans="2:12" x14ac:dyDescent="0.3">
      <c r="B97">
        <v>33</v>
      </c>
      <c r="C97" s="1">
        <v>65.474554999999995</v>
      </c>
      <c r="D97" t="s">
        <v>14</v>
      </c>
      <c r="E97" s="11">
        <v>0.20783761697446848</v>
      </c>
      <c r="F97" s="11">
        <v>13.60807548366377</v>
      </c>
      <c r="G97" s="11">
        <v>0.12026409377023431</v>
      </c>
      <c r="H97" s="11">
        <v>0.3</v>
      </c>
      <c r="I97" s="11">
        <v>0.14548633188212792</v>
      </c>
      <c r="J97" s="11">
        <v>8.4184865639164011E-2</v>
      </c>
      <c r="K97" s="11">
        <v>6.2351285092340544E-2</v>
      </c>
      <c r="L97" s="11">
        <v>4.0824226450991308</v>
      </c>
    </row>
    <row r="98" spans="2:12" x14ac:dyDescent="0.3">
      <c r="B98">
        <v>33</v>
      </c>
      <c r="C98" s="1">
        <v>65.474554999999995</v>
      </c>
      <c r="D98" t="s">
        <v>12</v>
      </c>
      <c r="E98" s="11">
        <v>4.1225820764071592</v>
      </c>
      <c r="F98" s="11">
        <v>269.92422690373473</v>
      </c>
      <c r="G98" s="11">
        <v>1.4898021411945352</v>
      </c>
      <c r="H98" s="11">
        <v>0.3</v>
      </c>
      <c r="I98" s="11">
        <v>2.8858074534850111</v>
      </c>
      <c r="J98" s="11">
        <v>1.0428614988361746</v>
      </c>
      <c r="K98" s="11">
        <v>1.2367746229221477</v>
      </c>
      <c r="L98" s="11">
        <v>80.977268071120406</v>
      </c>
    </row>
    <row r="99" spans="2:12" x14ac:dyDescent="0.3">
      <c r="B99">
        <v>35</v>
      </c>
      <c r="C99" s="1">
        <v>11.251324</v>
      </c>
      <c r="D99" t="s">
        <v>15</v>
      </c>
      <c r="E99" s="11">
        <v>1.2706857524321031</v>
      </c>
      <c r="F99" s="11">
        <v>14.296897102797381</v>
      </c>
      <c r="G99" s="11">
        <v>0.4123340357836604</v>
      </c>
      <c r="H99" s="11">
        <v>0.3</v>
      </c>
      <c r="I99" s="11">
        <v>0.88948002670247217</v>
      </c>
      <c r="J99" s="11">
        <v>0.28863382504856228</v>
      </c>
      <c r="K99" s="11">
        <v>0.38120572572963091</v>
      </c>
      <c r="L99" s="11">
        <v>4.2890691308392137</v>
      </c>
    </row>
    <row r="100" spans="2:12" x14ac:dyDescent="0.3">
      <c r="B100">
        <v>35</v>
      </c>
      <c r="C100" s="1">
        <v>11.251324</v>
      </c>
      <c r="D100" t="s">
        <v>14</v>
      </c>
      <c r="E100" s="11">
        <v>0.14551345711081803</v>
      </c>
      <c r="F100" s="11">
        <v>1.6372190523139176</v>
      </c>
      <c r="G100" s="11">
        <v>7.8539816339744828E-2</v>
      </c>
      <c r="H100" s="11">
        <v>0.3</v>
      </c>
      <c r="I100" s="11">
        <v>0.10185941997757261</v>
      </c>
      <c r="J100" s="11">
        <v>5.4977871437821374E-2</v>
      </c>
      <c r="K100" s="11">
        <v>4.3654037133245407E-2</v>
      </c>
      <c r="L100" s="11">
        <v>0.49116571569417528</v>
      </c>
    </row>
    <row r="101" spans="2:12" x14ac:dyDescent="0.3">
      <c r="B101">
        <v>35</v>
      </c>
      <c r="C101" s="1">
        <v>11.251324</v>
      </c>
      <c r="D101" t="s">
        <v>12</v>
      </c>
      <c r="E101" s="11">
        <v>8.7352740116681389</v>
      </c>
      <c r="F101" s="11">
        <v>98.283398134058018</v>
      </c>
      <c r="G101" s="11">
        <v>3.2594023780994106</v>
      </c>
      <c r="H101" s="11">
        <v>0.3</v>
      </c>
      <c r="I101" s="11">
        <v>6.1146918081676969</v>
      </c>
      <c r="J101" s="11">
        <v>2.2815816646695875</v>
      </c>
      <c r="K101" s="11">
        <v>2.6205822035004416</v>
      </c>
      <c r="L101" s="11">
        <v>29.485019440217403</v>
      </c>
    </row>
    <row r="102" spans="2:12" x14ac:dyDescent="0.3">
      <c r="B102">
        <v>36</v>
      </c>
      <c r="C102" s="1">
        <v>64.389396000000005</v>
      </c>
      <c r="D102" t="s">
        <v>15</v>
      </c>
      <c r="E102" s="11">
        <v>1.8298897633937314</v>
      </c>
      <c r="F102" s="11">
        <v>117.82549661150529</v>
      </c>
      <c r="G102" s="11">
        <v>0.60475658581603497</v>
      </c>
      <c r="H102" s="11">
        <v>0.3</v>
      </c>
      <c r="I102" s="11">
        <v>1.2809228343756118</v>
      </c>
      <c r="J102" s="11">
        <v>0.42332961007122444</v>
      </c>
      <c r="K102" s="11">
        <v>0.54896692901811939</v>
      </c>
      <c r="L102" s="11">
        <v>35.347648983451585</v>
      </c>
    </row>
    <row r="103" spans="2:12" x14ac:dyDescent="0.3">
      <c r="B103">
        <v>36</v>
      </c>
      <c r="C103" s="1">
        <v>64.389396000000005</v>
      </c>
      <c r="D103" t="s">
        <v>16</v>
      </c>
      <c r="E103" s="11">
        <v>2.113904835931351</v>
      </c>
      <c r="F103" s="11">
        <v>136.11305558709881</v>
      </c>
      <c r="G103" s="11">
        <v>0.39662607251571136</v>
      </c>
      <c r="H103" s="11">
        <v>0.3</v>
      </c>
      <c r="I103" s="11">
        <v>1.4797333851519456</v>
      </c>
      <c r="J103" s="11">
        <v>0.27763825076099791</v>
      </c>
      <c r="K103" s="11">
        <v>0.63417145077940529</v>
      </c>
      <c r="L103" s="11">
        <v>40.83391667612964</v>
      </c>
    </row>
    <row r="104" spans="2:12" x14ac:dyDescent="0.3">
      <c r="B104">
        <v>36</v>
      </c>
      <c r="C104" s="1">
        <v>64.389396000000005</v>
      </c>
      <c r="D104" t="s">
        <v>14</v>
      </c>
      <c r="E104" s="11">
        <v>0.24737287708839059</v>
      </c>
      <c r="F104" s="11">
        <v>15.928190142503711</v>
      </c>
      <c r="G104" s="11">
        <v>0.13351768777756629</v>
      </c>
      <c r="H104" s="11">
        <v>0.3</v>
      </c>
      <c r="I104" s="11">
        <v>0.17316101396187342</v>
      </c>
      <c r="J104" s="11">
        <v>9.3462381444296388E-2</v>
      </c>
      <c r="K104" s="11">
        <v>7.4211863126517175E-2</v>
      </c>
      <c r="L104" s="11">
        <v>4.7784570427511133</v>
      </c>
    </row>
    <row r="105" spans="2:12" x14ac:dyDescent="0.3">
      <c r="B105">
        <v>36</v>
      </c>
      <c r="C105" s="1">
        <v>64.389396000000005</v>
      </c>
      <c r="D105" t="s">
        <v>12</v>
      </c>
      <c r="E105" s="11">
        <v>17.417317987845667</v>
      </c>
      <c r="F105" s="11">
        <v>1121.4905851773178</v>
      </c>
      <c r="G105" s="11">
        <v>6.330309196983432</v>
      </c>
      <c r="H105" s="11">
        <v>0.3</v>
      </c>
      <c r="I105" s="11">
        <v>12.192122591491966</v>
      </c>
      <c r="J105" s="11">
        <v>4.431216437888402</v>
      </c>
      <c r="K105" s="11">
        <v>5.2251953963537003</v>
      </c>
      <c r="L105" s="11">
        <v>336.44717555319539</v>
      </c>
    </row>
    <row r="106" spans="2:12" x14ac:dyDescent="0.3">
      <c r="B106">
        <v>38</v>
      </c>
      <c r="C106" s="1">
        <v>4.7484010000000003</v>
      </c>
      <c r="D106" t="s">
        <v>15</v>
      </c>
      <c r="E106" s="11">
        <v>7.2756728555409017E-2</v>
      </c>
      <c r="F106" s="11">
        <v>0.34547812262923278</v>
      </c>
      <c r="G106" s="11">
        <v>3.9269908169872414E-2</v>
      </c>
      <c r="H106" s="11">
        <v>0.3</v>
      </c>
      <c r="I106" s="11">
        <v>5.0929709988786306E-2</v>
      </c>
      <c r="J106" s="11">
        <v>2.7488935718910687E-2</v>
      </c>
      <c r="K106" s="11">
        <v>2.1827018566622704E-2</v>
      </c>
      <c r="L106" s="11">
        <v>0.10364343678876982</v>
      </c>
    </row>
    <row r="107" spans="2:12" x14ac:dyDescent="0.3">
      <c r="B107">
        <v>38</v>
      </c>
      <c r="C107" s="1">
        <v>4.7484010000000003</v>
      </c>
      <c r="D107" t="s">
        <v>14</v>
      </c>
      <c r="E107" s="11">
        <v>0.14551345711081803</v>
      </c>
      <c r="F107" s="11">
        <v>0.69095624525846555</v>
      </c>
      <c r="G107" s="11">
        <v>7.8539816339744828E-2</v>
      </c>
      <c r="H107" s="11">
        <v>0.3</v>
      </c>
      <c r="I107" s="11">
        <v>0.10185941997757261</v>
      </c>
      <c r="J107" s="11">
        <v>5.4977871437821374E-2</v>
      </c>
      <c r="K107" s="11">
        <v>4.3654037133245407E-2</v>
      </c>
      <c r="L107" s="11">
        <v>0.20728687357753964</v>
      </c>
    </row>
    <row r="108" spans="2:12" x14ac:dyDescent="0.3">
      <c r="B108">
        <v>38</v>
      </c>
      <c r="C108" s="1">
        <v>4.7484010000000003</v>
      </c>
      <c r="D108" t="s">
        <v>12</v>
      </c>
      <c r="E108" s="11">
        <v>9.250846806745308</v>
      </c>
      <c r="F108" s="11">
        <v>43.926730227996231</v>
      </c>
      <c r="G108" s="11">
        <v>3.1219576995048581</v>
      </c>
      <c r="H108" s="11">
        <v>0.3</v>
      </c>
      <c r="I108" s="11">
        <v>6.4755927647217151</v>
      </c>
      <c r="J108" s="11">
        <v>2.1853703896534005</v>
      </c>
      <c r="K108" s="11">
        <v>2.7752540420235925</v>
      </c>
      <c r="L108" s="11">
        <v>13.17801906839887</v>
      </c>
    </row>
    <row r="109" spans="2:12" x14ac:dyDescent="0.3">
      <c r="B109">
        <v>39</v>
      </c>
      <c r="C109" s="1">
        <v>1.9165220000000001</v>
      </c>
      <c r="D109" t="s">
        <v>15</v>
      </c>
      <c r="E109" s="11">
        <v>1.3434424809875125</v>
      </c>
      <c r="F109" s="11">
        <v>2.5747370705471497</v>
      </c>
      <c r="G109" s="11">
        <v>0.45160394395353282</v>
      </c>
      <c r="H109" s="11">
        <v>0.3</v>
      </c>
      <c r="I109" s="11">
        <v>0.94040973669125871</v>
      </c>
      <c r="J109" s="11">
        <v>0.31612276076747298</v>
      </c>
      <c r="K109" s="11">
        <v>0.40303274429625374</v>
      </c>
      <c r="L109" s="11">
        <v>0.77242112116414485</v>
      </c>
    </row>
    <row r="110" spans="2:12" x14ac:dyDescent="0.3">
      <c r="B110">
        <v>39</v>
      </c>
      <c r="C110" s="1">
        <v>1.9165220000000001</v>
      </c>
      <c r="D110" t="s">
        <v>14</v>
      </c>
      <c r="E110" s="11">
        <v>0.25464854994393149</v>
      </c>
      <c r="F110" s="11">
        <v>0.48803954823564349</v>
      </c>
      <c r="G110" s="11">
        <v>0.13744467859455342</v>
      </c>
      <c r="H110" s="11">
        <v>0.3</v>
      </c>
      <c r="I110" s="11">
        <v>0.17825398496075204</v>
      </c>
      <c r="J110" s="11">
        <v>9.6211275016187384E-2</v>
      </c>
      <c r="K110" s="11">
        <v>7.6394564983179439E-2</v>
      </c>
      <c r="L110" s="11">
        <v>0.14641186447069302</v>
      </c>
    </row>
    <row r="111" spans="2:12" x14ac:dyDescent="0.3">
      <c r="B111">
        <v>39</v>
      </c>
      <c r="C111" s="1">
        <v>1.9165220000000001</v>
      </c>
      <c r="D111" t="s">
        <v>12</v>
      </c>
      <c r="E111" s="11">
        <v>15.24223279695609</v>
      </c>
      <c r="F111" s="11">
        <v>29.212074484487882</v>
      </c>
      <c r="G111" s="11">
        <v>5.1639929243382214</v>
      </c>
      <c r="H111" s="11">
        <v>0.3</v>
      </c>
      <c r="I111" s="11">
        <v>10.669562957869262</v>
      </c>
      <c r="J111" s="11">
        <v>3.6147950470367549</v>
      </c>
      <c r="K111" s="11">
        <v>4.572669839086827</v>
      </c>
      <c r="L111" s="11">
        <v>8.7636223453463646</v>
      </c>
    </row>
    <row r="112" spans="2:12" x14ac:dyDescent="0.3">
      <c r="B112">
        <v>40</v>
      </c>
      <c r="C112" s="1">
        <v>11.460535</v>
      </c>
      <c r="D112" t="s">
        <v>15</v>
      </c>
      <c r="E112" s="11">
        <v>1.1565925179447811</v>
      </c>
      <c r="F112" s="11">
        <v>13.255169032644293</v>
      </c>
      <c r="G112" s="11">
        <v>0.37306412761378788</v>
      </c>
      <c r="H112" s="11">
        <v>0.3</v>
      </c>
      <c r="I112" s="11">
        <v>0.80961476256134679</v>
      </c>
      <c r="J112" s="11">
        <v>0.26114488932965152</v>
      </c>
      <c r="K112" s="11">
        <v>0.34697775538343434</v>
      </c>
      <c r="L112" s="11">
        <v>3.9765507097932877</v>
      </c>
    </row>
    <row r="113" spans="2:12" x14ac:dyDescent="0.3">
      <c r="B113">
        <v>40</v>
      </c>
      <c r="C113" s="1">
        <v>11.460535</v>
      </c>
      <c r="D113" t="s">
        <v>14</v>
      </c>
      <c r="E113" s="11">
        <v>0.10913509283311353</v>
      </c>
      <c r="F113" s="11">
        <v>1.2507465511421467</v>
      </c>
      <c r="G113" s="11">
        <v>5.8904862254808621E-2</v>
      </c>
      <c r="H113" s="11">
        <v>0.3</v>
      </c>
      <c r="I113" s="11">
        <v>7.6394564983179467E-2</v>
      </c>
      <c r="J113" s="11">
        <v>4.123340357836603E-2</v>
      </c>
      <c r="K113" s="11">
        <v>3.2740527849934059E-2</v>
      </c>
      <c r="L113" s="11">
        <v>0.37522396534264402</v>
      </c>
    </row>
    <row r="114" spans="2:12" x14ac:dyDescent="0.3">
      <c r="B114">
        <v>40</v>
      </c>
      <c r="C114" s="1">
        <v>11.460535</v>
      </c>
      <c r="D114" t="s">
        <v>12</v>
      </c>
      <c r="E114" s="11">
        <v>9.3205982279757134</v>
      </c>
      <c r="F114" s="11">
        <v>106.81904221265364</v>
      </c>
      <c r="G114" s="11">
        <v>3.2004975158446025</v>
      </c>
      <c r="H114" s="11">
        <v>0.3</v>
      </c>
      <c r="I114" s="11">
        <v>6.524418759582999</v>
      </c>
      <c r="J114" s="11">
        <v>2.2403482610912215</v>
      </c>
      <c r="K114" s="11">
        <v>2.7961794683927139</v>
      </c>
      <c r="L114" s="11">
        <v>32.045712663796095</v>
      </c>
    </row>
    <row r="115" spans="2:12" x14ac:dyDescent="0.3">
      <c r="B115">
        <v>43</v>
      </c>
      <c r="C115" s="1">
        <v>7.2669810000000004</v>
      </c>
      <c r="D115" t="s">
        <v>15</v>
      </c>
      <c r="E115" s="11">
        <v>1.2706857524321031</v>
      </c>
      <c r="F115" s="11">
        <v>9.2340492198947981</v>
      </c>
      <c r="G115" s="11">
        <v>0.4123340357836604</v>
      </c>
      <c r="H115" s="11">
        <v>0.3</v>
      </c>
      <c r="I115" s="11">
        <v>0.88948002670247217</v>
      </c>
      <c r="J115" s="11">
        <v>0.28863382504856228</v>
      </c>
      <c r="K115" s="11">
        <v>0.38120572572963091</v>
      </c>
      <c r="L115" s="11">
        <v>2.7702147659684391</v>
      </c>
    </row>
    <row r="116" spans="2:12" x14ac:dyDescent="0.3">
      <c r="B116">
        <v>43</v>
      </c>
      <c r="C116" s="1">
        <v>7.2669810000000004</v>
      </c>
      <c r="D116" t="s">
        <v>14</v>
      </c>
      <c r="E116" s="11">
        <v>0.14551345711081803</v>
      </c>
      <c r="F116" s="11">
        <v>1.0574435280686296</v>
      </c>
      <c r="G116" s="11">
        <v>7.8539816339744828E-2</v>
      </c>
      <c r="H116" s="11">
        <v>0.3</v>
      </c>
      <c r="I116" s="11">
        <v>0.10185941997757261</v>
      </c>
      <c r="J116" s="11">
        <v>5.4977871437821374E-2</v>
      </c>
      <c r="K116" s="11">
        <v>4.3654037133245407E-2</v>
      </c>
      <c r="L116" s="11">
        <v>0.31723305842058885</v>
      </c>
    </row>
    <row r="117" spans="2:12" x14ac:dyDescent="0.3">
      <c r="B117">
        <v>43</v>
      </c>
      <c r="C117" s="1">
        <v>7.2669810000000004</v>
      </c>
      <c r="D117" t="s">
        <v>12</v>
      </c>
      <c r="E117" s="11">
        <v>8.8912040966116201</v>
      </c>
      <c r="F117" s="11">
        <v>64.612211237198807</v>
      </c>
      <c r="G117" s="11">
        <v>3.3575771485240913</v>
      </c>
      <c r="H117" s="11">
        <v>0.3</v>
      </c>
      <c r="I117" s="11">
        <v>6.2238428676281341</v>
      </c>
      <c r="J117" s="11">
        <v>2.3503040039668637</v>
      </c>
      <c r="K117" s="11">
        <v>2.667361228983486</v>
      </c>
      <c r="L117" s="11">
        <v>19.383663371159642</v>
      </c>
    </row>
    <row r="118" spans="2:12" x14ac:dyDescent="0.3">
      <c r="B118">
        <v>44</v>
      </c>
      <c r="C118" s="1">
        <v>9.2704810000000002</v>
      </c>
      <c r="D118" t="s">
        <v>15</v>
      </c>
      <c r="E118" s="11">
        <v>2.4686147763087973</v>
      </c>
      <c r="F118" s="11">
        <v>22.885246380089956</v>
      </c>
      <c r="G118" s="11">
        <v>0.78539816339744839</v>
      </c>
      <c r="H118" s="11">
        <v>0.3</v>
      </c>
      <c r="I118" s="11">
        <v>1.7280303434161581</v>
      </c>
      <c r="J118" s="11">
        <v>0.5497787143782138</v>
      </c>
      <c r="K118" s="11">
        <v>0.7405844328926392</v>
      </c>
      <c r="L118" s="11">
        <v>6.8655739140269869</v>
      </c>
    </row>
    <row r="119" spans="2:12" x14ac:dyDescent="0.3">
      <c r="B119">
        <v>44</v>
      </c>
      <c r="C119" s="1">
        <v>9.2704810000000002</v>
      </c>
      <c r="D119" t="s">
        <v>14</v>
      </c>
      <c r="E119" s="11">
        <v>0.10913509283311353</v>
      </c>
      <c r="F119" s="11">
        <v>1.0117348045426151</v>
      </c>
      <c r="G119" s="11">
        <v>5.8904862254808621E-2</v>
      </c>
      <c r="H119" s="11">
        <v>0.3</v>
      </c>
      <c r="I119" s="11">
        <v>7.6394564983179467E-2</v>
      </c>
      <c r="J119" s="11">
        <v>4.123340357836603E-2</v>
      </c>
      <c r="K119" s="11">
        <v>3.2740527849934059E-2</v>
      </c>
      <c r="L119" s="11">
        <v>0.30352044136278455</v>
      </c>
    </row>
    <row r="120" spans="2:12" x14ac:dyDescent="0.3">
      <c r="B120">
        <v>44</v>
      </c>
      <c r="C120" s="1">
        <v>9.2704810000000002</v>
      </c>
      <c r="D120" t="s">
        <v>12</v>
      </c>
      <c r="E120" s="11">
        <v>6.8079798760891368</v>
      </c>
      <c r="F120" s="11">
        <v>63.113248089666698</v>
      </c>
      <c r="G120" s="11">
        <v>2.3169245820224726</v>
      </c>
      <c r="H120" s="11">
        <v>0.3</v>
      </c>
      <c r="I120" s="11">
        <v>4.7655859132623952</v>
      </c>
      <c r="J120" s="11">
        <v>1.6218472074157309</v>
      </c>
      <c r="K120" s="11">
        <v>2.0423939628267411</v>
      </c>
      <c r="L120" s="11">
        <v>18.933974426900011</v>
      </c>
    </row>
    <row r="121" spans="2:12" x14ac:dyDescent="0.3">
      <c r="B121">
        <v>47</v>
      </c>
      <c r="C121" s="1">
        <v>16.070055</v>
      </c>
      <c r="D121" t="s">
        <v>15</v>
      </c>
      <c r="E121" s="11">
        <v>1.3070641167098078</v>
      </c>
      <c r="F121" s="11">
        <v>21.004592244053029</v>
      </c>
      <c r="G121" s="11">
        <v>0.43196898986859661</v>
      </c>
      <c r="H121" s="11">
        <v>0.3</v>
      </c>
      <c r="I121" s="11">
        <v>0.91494488169686539</v>
      </c>
      <c r="J121" s="11">
        <v>0.3023782929080176</v>
      </c>
      <c r="K121" s="11">
        <v>0.39211923501294232</v>
      </c>
      <c r="L121" s="11">
        <v>6.3013776732159092</v>
      </c>
    </row>
    <row r="122" spans="2:12" x14ac:dyDescent="0.3">
      <c r="B122">
        <v>47</v>
      </c>
      <c r="C122" s="1">
        <v>16.070055</v>
      </c>
      <c r="D122" t="s">
        <v>14</v>
      </c>
      <c r="E122" s="11">
        <v>0.10913509283311353</v>
      </c>
      <c r="F122" s="11">
        <v>1.7538069442582402</v>
      </c>
      <c r="G122" s="11">
        <v>5.8904862254808621E-2</v>
      </c>
      <c r="H122" s="11">
        <v>0.3</v>
      </c>
      <c r="I122" s="11">
        <v>7.6394564983179467E-2</v>
      </c>
      <c r="J122" s="11">
        <v>4.123340357836603E-2</v>
      </c>
      <c r="K122" s="11">
        <v>3.2740527849934059E-2</v>
      </c>
      <c r="L122" s="11">
        <v>0.52614208327747203</v>
      </c>
    </row>
    <row r="123" spans="2:12" x14ac:dyDescent="0.3">
      <c r="B123">
        <v>47</v>
      </c>
      <c r="C123" s="1">
        <v>16.070055</v>
      </c>
      <c r="D123" t="s">
        <v>12</v>
      </c>
      <c r="E123" s="11">
        <v>6.3273537400238258</v>
      </c>
      <c r="F123" s="11">
        <v>101.68092260663857</v>
      </c>
      <c r="G123" s="11">
        <v>2.1009400870881745</v>
      </c>
      <c r="H123" s="11">
        <v>0.3</v>
      </c>
      <c r="I123" s="11">
        <v>4.4291476180166773</v>
      </c>
      <c r="J123" s="11">
        <v>1.4706580609617221</v>
      </c>
      <c r="K123" s="11">
        <v>1.8982061220071476</v>
      </c>
      <c r="L123" s="11">
        <v>30.504276781991571</v>
      </c>
    </row>
    <row r="124" spans="2:12" x14ac:dyDescent="0.3">
      <c r="B124">
        <v>48</v>
      </c>
      <c r="C124" s="1">
        <v>27.076958999999999</v>
      </c>
      <c r="D124" t="s">
        <v>15</v>
      </c>
      <c r="E124" s="11">
        <v>1.5044613712502464</v>
      </c>
      <c r="F124" s="11">
        <v>40.736238866426696</v>
      </c>
      <c r="G124" s="11">
        <v>0.48105637508093702</v>
      </c>
      <c r="H124" s="11">
        <v>0.3</v>
      </c>
      <c r="I124" s="11">
        <v>1.0531229598751723</v>
      </c>
      <c r="J124" s="11">
        <v>0.33673946255665588</v>
      </c>
      <c r="K124" s="11">
        <v>0.45133841137507391</v>
      </c>
      <c r="L124" s="11">
        <v>12.22087165992801</v>
      </c>
    </row>
    <row r="125" spans="2:12" x14ac:dyDescent="0.3">
      <c r="B125">
        <v>48</v>
      </c>
      <c r="C125" s="1">
        <v>27.076958999999999</v>
      </c>
      <c r="D125" t="s">
        <v>14</v>
      </c>
      <c r="E125" s="11">
        <v>0.10004050176368737</v>
      </c>
      <c r="F125" s="11">
        <v>2.7087925645947903</v>
      </c>
      <c r="G125" s="11">
        <v>5.3996123733574555E-2</v>
      </c>
      <c r="H125" s="11">
        <v>0.3</v>
      </c>
      <c r="I125" s="11">
        <v>7.0028351234581149E-2</v>
      </c>
      <c r="J125" s="11">
        <v>3.7797286613502186E-2</v>
      </c>
      <c r="K125" s="11">
        <v>3.0012150529106208E-2</v>
      </c>
      <c r="L125" s="11">
        <v>0.81263776937843701</v>
      </c>
    </row>
    <row r="126" spans="2:12" x14ac:dyDescent="0.3">
      <c r="B126">
        <v>48</v>
      </c>
      <c r="C126" s="1">
        <v>27.076958999999999</v>
      </c>
      <c r="D126" t="s">
        <v>12</v>
      </c>
      <c r="E126" s="11">
        <v>7.7560927665559287</v>
      </c>
      <c r="F126" s="11">
        <v>210.01140584023145</v>
      </c>
      <c r="G126" s="11">
        <v>2.6261751088602172</v>
      </c>
      <c r="H126" s="11">
        <v>0.3</v>
      </c>
      <c r="I126" s="11">
        <v>5.4292649365891501</v>
      </c>
      <c r="J126" s="11">
        <v>1.838322576202152</v>
      </c>
      <c r="K126" s="11">
        <v>2.3268278299667786</v>
      </c>
      <c r="L126" s="11">
        <v>63.003421752069436</v>
      </c>
    </row>
    <row r="127" spans="2:12" x14ac:dyDescent="0.3">
      <c r="B127">
        <v>49</v>
      </c>
      <c r="C127" s="1">
        <v>13.894721000000001</v>
      </c>
      <c r="D127" t="s">
        <v>15</v>
      </c>
      <c r="E127" s="11">
        <v>1.3070641167098078</v>
      </c>
      <c r="F127" s="11">
        <v>18.16129123079422</v>
      </c>
      <c r="G127" s="11">
        <v>0.43196898986859661</v>
      </c>
      <c r="H127" s="11">
        <v>0.3</v>
      </c>
      <c r="I127" s="11">
        <v>0.91494488169686539</v>
      </c>
      <c r="J127" s="11">
        <v>0.3023782929080176</v>
      </c>
      <c r="K127" s="11">
        <v>0.39211923501294232</v>
      </c>
      <c r="L127" s="11">
        <v>5.4483873692382652</v>
      </c>
    </row>
    <row r="128" spans="2:12" x14ac:dyDescent="0.3">
      <c r="B128">
        <v>49</v>
      </c>
      <c r="C128" s="1">
        <v>13.894721000000001</v>
      </c>
      <c r="D128" t="s">
        <v>14</v>
      </c>
      <c r="E128" s="11">
        <v>0.10913509283311353</v>
      </c>
      <c r="F128" s="11">
        <v>1.516401666225212</v>
      </c>
      <c r="G128" s="11">
        <v>5.8904862254808621E-2</v>
      </c>
      <c r="H128" s="11">
        <v>0.3</v>
      </c>
      <c r="I128" s="11">
        <v>7.6394564983179467E-2</v>
      </c>
      <c r="J128" s="11">
        <v>4.123340357836603E-2</v>
      </c>
      <c r="K128" s="11">
        <v>3.2740527849934059E-2</v>
      </c>
      <c r="L128" s="11">
        <v>0.45492049986756361</v>
      </c>
    </row>
    <row r="129" spans="2:12" x14ac:dyDescent="0.3">
      <c r="B129">
        <v>49</v>
      </c>
      <c r="C129" s="1">
        <v>13.894721000000001</v>
      </c>
      <c r="D129" t="s">
        <v>12</v>
      </c>
      <c r="E129" s="11">
        <v>8.1173388575585932</v>
      </c>
      <c r="F129" s="11">
        <v>112.7881586882354</v>
      </c>
      <c r="G129" s="11">
        <v>2.7292586178061327</v>
      </c>
      <c r="H129" s="11">
        <v>0.3</v>
      </c>
      <c r="I129" s="11">
        <v>5.6821372002910149</v>
      </c>
      <c r="J129" s="11">
        <v>1.9104810324642927</v>
      </c>
      <c r="K129" s="11">
        <v>2.4352016572675779</v>
      </c>
      <c r="L129" s="11">
        <v>33.836447606470621</v>
      </c>
    </row>
    <row r="130" spans="2:12" x14ac:dyDescent="0.3">
      <c r="B130">
        <v>50</v>
      </c>
      <c r="C130" s="1">
        <v>13.054057</v>
      </c>
      <c r="D130" t="s">
        <v>15</v>
      </c>
      <c r="E130" s="11">
        <v>1.2888749345709556</v>
      </c>
      <c r="F130" s="11">
        <v>16.825046861760526</v>
      </c>
      <c r="G130" s="11">
        <v>0.42215151282612845</v>
      </c>
      <c r="H130" s="11">
        <v>0.3</v>
      </c>
      <c r="I130" s="11">
        <v>0.90221245419966889</v>
      </c>
      <c r="J130" s="11">
        <v>0.29550605897828991</v>
      </c>
      <c r="K130" s="11">
        <v>0.38666248037128664</v>
      </c>
      <c r="L130" s="11">
        <v>5.047514058528157</v>
      </c>
    </row>
    <row r="131" spans="2:12" x14ac:dyDescent="0.3">
      <c r="B131">
        <v>50</v>
      </c>
      <c r="C131" s="1">
        <v>13.054057</v>
      </c>
      <c r="D131" t="s">
        <v>14</v>
      </c>
      <c r="E131" s="11">
        <v>0.10913509283311351</v>
      </c>
      <c r="F131" s="11">
        <v>1.4246557225437553</v>
      </c>
      <c r="G131" s="11">
        <v>5.8904862254808614E-2</v>
      </c>
      <c r="H131" s="11">
        <v>0.3</v>
      </c>
      <c r="I131" s="11">
        <v>7.6394564983179453E-2</v>
      </c>
      <c r="J131" s="11">
        <v>4.123340357836603E-2</v>
      </c>
      <c r="K131" s="11">
        <v>3.2740527849934052E-2</v>
      </c>
      <c r="L131" s="11">
        <v>0.42739671676312657</v>
      </c>
    </row>
    <row r="132" spans="2:12" x14ac:dyDescent="0.3">
      <c r="B132">
        <v>50</v>
      </c>
      <c r="C132" s="1">
        <v>13.054057</v>
      </c>
      <c r="D132" t="s">
        <v>12</v>
      </c>
      <c r="E132" s="11">
        <v>8.1277752434812633</v>
      </c>
      <c r="F132" s="11">
        <v>106.10044131159329</v>
      </c>
      <c r="G132" s="11">
        <v>2.7587110489335367</v>
      </c>
      <c r="H132" s="11">
        <v>0.3</v>
      </c>
      <c r="I132" s="11">
        <v>5.6894426704368843</v>
      </c>
      <c r="J132" s="11">
        <v>1.9310977342534756</v>
      </c>
      <c r="K132" s="11">
        <v>2.438332573044379</v>
      </c>
      <c r="L132" s="11">
        <v>31.830132393477989</v>
      </c>
    </row>
    <row r="133" spans="2:12" x14ac:dyDescent="0.3">
      <c r="B133">
        <v>51</v>
      </c>
      <c r="C133" s="1">
        <v>14.099213000000001</v>
      </c>
      <c r="D133" t="s">
        <v>15</v>
      </c>
      <c r="E133" s="11">
        <v>1.2706857524321031</v>
      </c>
      <c r="F133" s="11">
        <v>17.91566907960549</v>
      </c>
      <c r="G133" s="11">
        <v>0.41233403578366035</v>
      </c>
      <c r="H133" s="11">
        <v>0.3</v>
      </c>
      <c r="I133" s="11">
        <v>0.88948002670247217</v>
      </c>
      <c r="J133" s="11">
        <v>0.28863382504856222</v>
      </c>
      <c r="K133" s="11">
        <v>0.38120572572963091</v>
      </c>
      <c r="L133" s="11">
        <v>5.3747007238816469</v>
      </c>
    </row>
    <row r="134" spans="2:12" x14ac:dyDescent="0.3">
      <c r="B134">
        <v>51</v>
      </c>
      <c r="C134" s="1">
        <v>14.099213000000001</v>
      </c>
      <c r="D134" t="s">
        <v>14</v>
      </c>
      <c r="E134" s="11">
        <v>0.18189182138852253</v>
      </c>
      <c r="F134" s="11">
        <v>2.5645315327147351</v>
      </c>
      <c r="G134" s="11">
        <v>9.8174770424681035E-2</v>
      </c>
      <c r="H134" s="11">
        <v>0.3</v>
      </c>
      <c r="I134" s="11">
        <v>0.12732427497196577</v>
      </c>
      <c r="J134" s="11">
        <v>6.8722339297276724E-2</v>
      </c>
      <c r="K134" s="11">
        <v>5.4567546416556756E-2</v>
      </c>
      <c r="L134" s="11">
        <v>0.76935945981442044</v>
      </c>
    </row>
    <row r="135" spans="2:12" x14ac:dyDescent="0.3">
      <c r="B135">
        <v>51</v>
      </c>
      <c r="C135" s="1">
        <v>14.099213000000001</v>
      </c>
      <c r="D135" t="s">
        <v>12</v>
      </c>
      <c r="E135" s="11">
        <v>7.2599512524956387</v>
      </c>
      <c r="F135" s="11">
        <v>102.35959907855279</v>
      </c>
      <c r="G135" s="11">
        <v>2.4740042147019614</v>
      </c>
      <c r="H135" s="11">
        <v>0.3</v>
      </c>
      <c r="I135" s="11">
        <v>5.0819658767469464</v>
      </c>
      <c r="J135" s="11">
        <v>1.731802950291373</v>
      </c>
      <c r="K135" s="11">
        <v>2.1779853757486913</v>
      </c>
      <c r="L135" s="11">
        <v>30.707879723565835</v>
      </c>
    </row>
    <row r="136" spans="2:12" x14ac:dyDescent="0.3">
      <c r="B136">
        <v>52</v>
      </c>
      <c r="C136" s="1">
        <v>7.6072449999999998</v>
      </c>
      <c r="D136" t="s">
        <v>15</v>
      </c>
      <c r="E136" s="11">
        <v>1.2706857524321031</v>
      </c>
      <c r="F136" s="11">
        <v>9.6664178367603544</v>
      </c>
      <c r="G136" s="11">
        <v>0.41233403578366035</v>
      </c>
      <c r="H136" s="11">
        <v>0.3</v>
      </c>
      <c r="I136" s="11">
        <v>0.88948002670247217</v>
      </c>
      <c r="J136" s="11">
        <v>0.28863382504856222</v>
      </c>
      <c r="K136" s="11">
        <v>0.38120572572963091</v>
      </c>
      <c r="L136" s="11">
        <v>2.8999253510281058</v>
      </c>
    </row>
    <row r="137" spans="2:12" x14ac:dyDescent="0.3">
      <c r="B137">
        <v>52</v>
      </c>
      <c r="C137" s="1">
        <v>7.6072449999999998</v>
      </c>
      <c r="D137" t="s">
        <v>14</v>
      </c>
      <c r="E137" s="11">
        <v>0.18189182138852253</v>
      </c>
      <c r="F137" s="11">
        <v>1.3836956487987311</v>
      </c>
      <c r="G137" s="11">
        <v>9.8174770424681035E-2</v>
      </c>
      <c r="H137" s="11">
        <v>0.3</v>
      </c>
      <c r="I137" s="11">
        <v>0.12732427497196577</v>
      </c>
      <c r="J137" s="11">
        <v>6.8722339297276724E-2</v>
      </c>
      <c r="K137" s="11">
        <v>5.4567546416556756E-2</v>
      </c>
      <c r="L137" s="11">
        <v>0.4151086946396193</v>
      </c>
    </row>
    <row r="138" spans="2:12" x14ac:dyDescent="0.3">
      <c r="B138">
        <v>52</v>
      </c>
      <c r="C138" s="1">
        <v>7.6072449999999998</v>
      </c>
      <c r="D138" t="s">
        <v>12</v>
      </c>
      <c r="E138" s="11">
        <v>7.8498421586125016</v>
      </c>
      <c r="F138" s="11">
        <v>59.715672511894155</v>
      </c>
      <c r="G138" s="11">
        <v>2.866703296400686</v>
      </c>
      <c r="H138" s="11">
        <v>0.3</v>
      </c>
      <c r="I138" s="11">
        <v>5.4948895110287506</v>
      </c>
      <c r="J138" s="11">
        <v>2.0066923074804799</v>
      </c>
      <c r="K138" s="11">
        <v>2.3549526475837506</v>
      </c>
      <c r="L138" s="11">
        <v>17.914701753568249</v>
      </c>
    </row>
    <row r="139" spans="2:12" x14ac:dyDescent="0.3">
      <c r="B139">
        <v>53</v>
      </c>
      <c r="C139" s="1">
        <v>1.7994730000000001</v>
      </c>
      <c r="D139" t="s">
        <v>15</v>
      </c>
      <c r="E139" s="11">
        <v>1.2706857524321031</v>
      </c>
      <c r="F139" s="11">
        <v>2.2865647029862539</v>
      </c>
      <c r="G139" s="11">
        <v>0.4123340357836604</v>
      </c>
      <c r="H139" s="11">
        <v>0.3</v>
      </c>
      <c r="I139" s="11">
        <v>0.88948002670247217</v>
      </c>
      <c r="J139" s="11">
        <v>0.28863382504856228</v>
      </c>
      <c r="K139" s="11">
        <v>0.38120572572963091</v>
      </c>
      <c r="L139" s="11">
        <v>0.68596941089587615</v>
      </c>
    </row>
    <row r="140" spans="2:12" x14ac:dyDescent="0.3">
      <c r="B140">
        <v>53</v>
      </c>
      <c r="C140" s="1">
        <v>1.7994730000000001</v>
      </c>
      <c r="D140" t="s">
        <v>14</v>
      </c>
      <c r="E140" s="11">
        <v>0.14551345711081803</v>
      </c>
      <c r="F140" s="11">
        <v>0.26184753720757509</v>
      </c>
      <c r="G140" s="11">
        <v>7.8539816339744828E-2</v>
      </c>
      <c r="H140" s="11">
        <v>0.3</v>
      </c>
      <c r="I140" s="11">
        <v>0.10185941997757261</v>
      </c>
      <c r="J140" s="11">
        <v>5.4977871437821374E-2</v>
      </c>
      <c r="K140" s="11">
        <v>4.3654037133245407E-2</v>
      </c>
      <c r="L140" s="11">
        <v>7.8554261162272515E-2</v>
      </c>
    </row>
    <row r="141" spans="2:12" x14ac:dyDescent="0.3">
      <c r="B141">
        <v>53</v>
      </c>
      <c r="C141" s="1">
        <v>1.7994730000000001</v>
      </c>
      <c r="D141" t="s">
        <v>12</v>
      </c>
      <c r="E141" s="11">
        <v>7.4852404336797607</v>
      </c>
      <c r="F141" s="11">
        <v>13.469488058915021</v>
      </c>
      <c r="G141" s="11">
        <v>2.336559536107409</v>
      </c>
      <c r="H141" s="11">
        <v>0.3</v>
      </c>
      <c r="I141" s="11">
        <v>5.239668303575832</v>
      </c>
      <c r="J141" s="11">
        <v>1.6355916752751862</v>
      </c>
      <c r="K141" s="11">
        <v>2.2455721301039282</v>
      </c>
      <c r="L141" s="11">
        <v>4.0408464176745058</v>
      </c>
    </row>
    <row r="142" spans="2:12" x14ac:dyDescent="0.3">
      <c r="B142">
        <v>54</v>
      </c>
      <c r="C142" s="1">
        <v>11.629943000000001</v>
      </c>
      <c r="D142" t="s">
        <v>15</v>
      </c>
      <c r="E142" s="11">
        <v>2.3908999060991802</v>
      </c>
      <c r="F142" s="11">
        <v>27.806029626638821</v>
      </c>
      <c r="G142" s="11">
        <v>0.76576320931251196</v>
      </c>
      <c r="H142" s="11">
        <v>0.3</v>
      </c>
      <c r="I142" s="11">
        <v>1.6736299342694261</v>
      </c>
      <c r="J142" s="11">
        <v>0.53603424651875831</v>
      </c>
      <c r="K142" s="11">
        <v>0.71726997182975405</v>
      </c>
      <c r="L142" s="11">
        <v>8.341808887991645</v>
      </c>
    </row>
    <row r="143" spans="2:12" x14ac:dyDescent="0.3">
      <c r="B143">
        <v>54</v>
      </c>
      <c r="C143" s="1">
        <v>11.629943000000001</v>
      </c>
      <c r="D143" t="s">
        <v>14</v>
      </c>
      <c r="E143" s="11">
        <v>7.2756728555409017E-2</v>
      </c>
      <c r="F143" s="11">
        <v>0.84615660596587927</v>
      </c>
      <c r="G143" s="11">
        <v>3.9269908169872414E-2</v>
      </c>
      <c r="H143" s="11">
        <v>0.3</v>
      </c>
      <c r="I143" s="11">
        <v>5.0929709988786306E-2</v>
      </c>
      <c r="J143" s="11">
        <v>2.7488935718910687E-2</v>
      </c>
      <c r="K143" s="11">
        <v>2.1827018566622704E-2</v>
      </c>
      <c r="L143" s="11">
        <v>0.25384698178976378</v>
      </c>
    </row>
    <row r="144" spans="2:12" x14ac:dyDescent="0.3">
      <c r="B144">
        <v>54</v>
      </c>
      <c r="C144" s="1">
        <v>11.629943000000001</v>
      </c>
      <c r="D144" t="s">
        <v>12</v>
      </c>
      <c r="E144" s="11">
        <v>6.6457117763653279</v>
      </c>
      <c r="F144" s="11">
        <v>77.28924915355752</v>
      </c>
      <c r="G144" s="11">
        <v>2.395464398362217</v>
      </c>
      <c r="H144" s="11">
        <v>0.3</v>
      </c>
      <c r="I144" s="11">
        <v>4.6519982434557292</v>
      </c>
      <c r="J144" s="11">
        <v>1.6768250788535519</v>
      </c>
      <c r="K144" s="11">
        <v>1.9937135329095983</v>
      </c>
      <c r="L144" s="11">
        <v>23.186774746067254</v>
      </c>
    </row>
    <row r="145" spans="2:12" x14ac:dyDescent="0.3">
      <c r="B145">
        <v>55</v>
      </c>
      <c r="C145" s="1">
        <v>19.533549000000001</v>
      </c>
      <c r="D145" t="s">
        <v>15</v>
      </c>
      <c r="E145" s="11">
        <v>1.7382369900683887</v>
      </c>
      <c r="F145" s="11">
        <v>33.953937419113387</v>
      </c>
      <c r="G145" s="11">
        <v>0.5497787143782138</v>
      </c>
      <c r="H145" s="11">
        <v>0.3</v>
      </c>
      <c r="I145" s="11">
        <v>1.216765893047872</v>
      </c>
      <c r="J145" s="11">
        <v>0.38484510006474965</v>
      </c>
      <c r="K145" s="11">
        <v>0.52147109702051664</v>
      </c>
      <c r="L145" s="11">
        <v>10.186181225734016</v>
      </c>
    </row>
    <row r="146" spans="2:12" x14ac:dyDescent="0.3">
      <c r="B146">
        <v>55</v>
      </c>
      <c r="C146" s="1">
        <v>19.533549000000001</v>
      </c>
      <c r="D146" t="s">
        <v>14</v>
      </c>
      <c r="E146" s="11">
        <v>0.10913509283311351</v>
      </c>
      <c r="F146" s="11">
        <v>2.1317956834751719</v>
      </c>
      <c r="G146" s="11">
        <v>5.8904862254808614E-2</v>
      </c>
      <c r="H146" s="11">
        <v>0.3</v>
      </c>
      <c r="I146" s="11">
        <v>7.6394564983179453E-2</v>
      </c>
      <c r="J146" s="11">
        <v>4.123340357836603E-2</v>
      </c>
      <c r="K146" s="11">
        <v>3.2740527849934052E-2</v>
      </c>
      <c r="L146" s="11">
        <v>0.6395387050425515</v>
      </c>
    </row>
    <row r="147" spans="2:12" x14ac:dyDescent="0.3">
      <c r="B147">
        <v>55</v>
      </c>
      <c r="C147" s="1">
        <v>19.533549000000001</v>
      </c>
      <c r="D147" t="s">
        <v>12</v>
      </c>
      <c r="E147" s="11">
        <v>6.8529824584080377</v>
      </c>
      <c r="F147" s="11">
        <v>133.86306864745387</v>
      </c>
      <c r="G147" s="11">
        <v>2.5329090769567708</v>
      </c>
      <c r="H147" s="11">
        <v>0.3</v>
      </c>
      <c r="I147" s="11">
        <v>4.7970877208856262</v>
      </c>
      <c r="J147" s="11">
        <v>1.7730363538697393</v>
      </c>
      <c r="K147" s="11">
        <v>2.055894737522411</v>
      </c>
      <c r="L147" s="11">
        <v>40.158920594236157</v>
      </c>
    </row>
    <row r="148" spans="2:12" x14ac:dyDescent="0.3">
      <c r="B148">
        <v>56</v>
      </c>
      <c r="C148" s="1">
        <v>23.960269</v>
      </c>
      <c r="D148" t="s">
        <v>15</v>
      </c>
      <c r="E148" s="11">
        <v>0.62864272543109023</v>
      </c>
      <c r="F148" s="11">
        <v>15.062448806222063</v>
      </c>
      <c r="G148" s="11">
        <v>0.22580197197676644</v>
      </c>
      <c r="H148" s="11">
        <v>0.3</v>
      </c>
      <c r="I148" s="11">
        <v>0.44004990780176312</v>
      </c>
      <c r="J148" s="11">
        <v>0.15806138038373649</v>
      </c>
      <c r="K148" s="11">
        <v>0.18859281762932706</v>
      </c>
      <c r="L148" s="11">
        <v>4.5187346418666188</v>
      </c>
    </row>
    <row r="149" spans="2:12" x14ac:dyDescent="0.3">
      <c r="B149">
        <v>56</v>
      </c>
      <c r="C149" s="1">
        <v>23.960269</v>
      </c>
      <c r="D149" t="s">
        <v>14</v>
      </c>
      <c r="E149" s="11">
        <v>0.10004050176368737</v>
      </c>
      <c r="F149" s="11">
        <v>2.3969973331529237</v>
      </c>
      <c r="G149" s="11">
        <v>5.3996123733574555E-2</v>
      </c>
      <c r="H149" s="11">
        <v>0.3</v>
      </c>
      <c r="I149" s="11">
        <v>7.0028351234581149E-2</v>
      </c>
      <c r="J149" s="11">
        <v>3.7797286613502186E-2</v>
      </c>
      <c r="K149" s="11">
        <v>3.0012150529106208E-2</v>
      </c>
      <c r="L149" s="11">
        <v>0.71909919994587712</v>
      </c>
    </row>
    <row r="150" spans="2:12" x14ac:dyDescent="0.3">
      <c r="B150">
        <v>56</v>
      </c>
      <c r="C150" s="1">
        <v>23.960269</v>
      </c>
      <c r="D150" t="s">
        <v>12</v>
      </c>
      <c r="E150" s="11">
        <v>7.0096813373099707</v>
      </c>
      <c r="F150" s="11">
        <v>167.95385044622662</v>
      </c>
      <c r="G150" s="11">
        <v>2.1892973804703848</v>
      </c>
      <c r="H150" s="11">
        <v>0.3</v>
      </c>
      <c r="I150" s="11">
        <v>4.9067769361169793</v>
      </c>
      <c r="J150" s="11">
        <v>1.5325081663292692</v>
      </c>
      <c r="K150" s="11">
        <v>2.1029044011929909</v>
      </c>
      <c r="L150" s="11">
        <v>50.386155133867987</v>
      </c>
    </row>
    <row r="151" spans="2:12" x14ac:dyDescent="0.3">
      <c r="B151">
        <v>57</v>
      </c>
      <c r="C151" s="1">
        <v>17.104810000000001</v>
      </c>
      <c r="D151" t="s">
        <v>15</v>
      </c>
      <c r="E151" s="11">
        <v>7.2756728555409017E-2</v>
      </c>
      <c r="F151" s="11">
        <v>1.2444900181618457</v>
      </c>
      <c r="G151" s="11">
        <v>3.9269908169872414E-2</v>
      </c>
      <c r="H151" s="11">
        <v>0.3</v>
      </c>
      <c r="I151" s="11">
        <v>5.0929709988786306E-2</v>
      </c>
      <c r="J151" s="11">
        <v>2.7488935718910687E-2</v>
      </c>
      <c r="K151" s="11">
        <v>2.1827018566622704E-2</v>
      </c>
      <c r="L151" s="11">
        <v>0.3733470054485537</v>
      </c>
    </row>
    <row r="152" spans="2:12" x14ac:dyDescent="0.3">
      <c r="B152">
        <v>57</v>
      </c>
      <c r="C152" s="1">
        <v>17.104810000000001</v>
      </c>
      <c r="D152" t="s">
        <v>14</v>
      </c>
      <c r="E152" s="11">
        <v>0.10913509283311351</v>
      </c>
      <c r="F152" s="11">
        <v>1.8667350272427683</v>
      </c>
      <c r="G152" s="11">
        <v>5.8904862254808614E-2</v>
      </c>
      <c r="H152" s="11">
        <v>0.3</v>
      </c>
      <c r="I152" s="11">
        <v>7.6394564983179453E-2</v>
      </c>
      <c r="J152" s="11">
        <v>4.123340357836603E-2</v>
      </c>
      <c r="K152" s="11">
        <v>3.2740527849934052E-2</v>
      </c>
      <c r="L152" s="11">
        <v>0.56002050817283044</v>
      </c>
    </row>
    <row r="153" spans="2:12" x14ac:dyDescent="0.3">
      <c r="B153">
        <v>57</v>
      </c>
      <c r="C153" s="1">
        <v>17.104810000000001</v>
      </c>
      <c r="D153" t="s">
        <v>12</v>
      </c>
      <c r="E153" s="11">
        <v>6.8243974329756316</v>
      </c>
      <c r="F153" s="11">
        <v>116.73002145553592</v>
      </c>
      <c r="G153" s="11">
        <v>2.0911226100457068</v>
      </c>
      <c r="H153" s="11">
        <v>0.3</v>
      </c>
      <c r="I153" s="11">
        <v>4.777078203082942</v>
      </c>
      <c r="J153" s="11">
        <v>1.4637858270319946</v>
      </c>
      <c r="K153" s="11">
        <v>2.0473192298926892</v>
      </c>
      <c r="L153" s="11">
        <v>35.019006436660767</v>
      </c>
    </row>
    <row r="154" spans="2:12" x14ac:dyDescent="0.3">
      <c r="B154">
        <v>58</v>
      </c>
      <c r="C154" s="1">
        <v>18.756228</v>
      </c>
      <c r="D154" t="s">
        <v>15</v>
      </c>
      <c r="E154" s="11">
        <v>1.1299611758902144</v>
      </c>
      <c r="F154" s="11">
        <v>21.193809446144964</v>
      </c>
      <c r="G154" s="11">
        <v>0.38288160465625609</v>
      </c>
      <c r="H154" s="11">
        <v>0.3</v>
      </c>
      <c r="I154" s="11">
        <v>0.79097282312314998</v>
      </c>
      <c r="J154" s="11">
        <v>0.26801712325937926</v>
      </c>
      <c r="K154" s="11">
        <v>0.33898835276706429</v>
      </c>
      <c r="L154" s="11">
        <v>6.3581428338434884</v>
      </c>
    </row>
    <row r="155" spans="2:12" x14ac:dyDescent="0.3">
      <c r="B155">
        <v>58</v>
      </c>
      <c r="C155" s="1">
        <v>18.756228</v>
      </c>
      <c r="D155" t="s">
        <v>14</v>
      </c>
      <c r="E155" s="11">
        <v>0.14551345711081801</v>
      </c>
      <c r="F155" s="11">
        <v>2.7292835786387237</v>
      </c>
      <c r="G155" s="11">
        <v>7.8539816339744814E-2</v>
      </c>
      <c r="H155" s="11">
        <v>0.3</v>
      </c>
      <c r="I155" s="11">
        <v>0.1018594199775726</v>
      </c>
      <c r="J155" s="11">
        <v>5.4977871437821367E-2</v>
      </c>
      <c r="K155" s="11">
        <v>4.3654037133245401E-2</v>
      </c>
      <c r="L155" s="11">
        <v>0.81878507359161712</v>
      </c>
    </row>
    <row r="156" spans="2:12" x14ac:dyDescent="0.3">
      <c r="B156">
        <v>58</v>
      </c>
      <c r="C156" s="1">
        <v>18.756228</v>
      </c>
      <c r="D156" t="s">
        <v>12</v>
      </c>
      <c r="E156" s="11">
        <v>6.4356677327955305</v>
      </c>
      <c r="F156" s="11">
        <v>120.70885132855605</v>
      </c>
      <c r="G156" s="11">
        <v>2.0224002707484292</v>
      </c>
      <c r="H156" s="11">
        <v>0.3</v>
      </c>
      <c r="I156" s="11">
        <v>4.5049674129568711</v>
      </c>
      <c r="J156" s="11">
        <v>1.4156801895239004</v>
      </c>
      <c r="K156" s="11">
        <v>1.930700319838659</v>
      </c>
      <c r="L156" s="11">
        <v>36.21265539856681</v>
      </c>
    </row>
    <row r="157" spans="2:12" x14ac:dyDescent="0.3">
      <c r="B157">
        <v>59</v>
      </c>
      <c r="C157" s="1">
        <v>45.865789999999997</v>
      </c>
      <c r="D157" t="s">
        <v>15</v>
      </c>
      <c r="E157" s="11">
        <v>6.5481055699868104E-2</v>
      </c>
      <c r="F157" s="11">
        <v>3.0033403497084534</v>
      </c>
      <c r="G157" s="11">
        <v>3.5342917352885167E-2</v>
      </c>
      <c r="H157" s="11">
        <v>0.3</v>
      </c>
      <c r="I157" s="11">
        <v>4.5836738989907672E-2</v>
      </c>
      <c r="J157" s="11">
        <v>2.4740042147019616E-2</v>
      </c>
      <c r="K157" s="11">
        <v>1.9644316709960429E-2</v>
      </c>
      <c r="L157" s="11">
        <v>0.90100210491253585</v>
      </c>
    </row>
    <row r="158" spans="2:12" x14ac:dyDescent="0.3">
      <c r="B158">
        <v>59</v>
      </c>
      <c r="C158" s="1">
        <v>45.865789999999997</v>
      </c>
      <c r="D158" t="s">
        <v>14</v>
      </c>
      <c r="E158" s="11">
        <v>8.0032401410949902E-2</v>
      </c>
      <c r="F158" s="11">
        <v>3.6707493163103315</v>
      </c>
      <c r="G158" s="11">
        <v>4.3196898986859647E-2</v>
      </c>
      <c r="H158" s="11">
        <v>0.3</v>
      </c>
      <c r="I158" s="11">
        <v>5.6022680987664927E-2</v>
      </c>
      <c r="J158" s="11">
        <v>3.0237829290801752E-2</v>
      </c>
      <c r="K158" s="11">
        <v>2.4009720423284971E-2</v>
      </c>
      <c r="L158" s="11">
        <v>1.1012247948930995</v>
      </c>
    </row>
    <row r="159" spans="2:12" x14ac:dyDescent="0.3">
      <c r="B159">
        <v>59</v>
      </c>
      <c r="C159" s="1">
        <v>45.865789999999997</v>
      </c>
      <c r="D159" t="s">
        <v>12</v>
      </c>
      <c r="E159" s="11">
        <v>5.7658448140918566</v>
      </c>
      <c r="F159" s="11">
        <v>264.45502741572614</v>
      </c>
      <c r="G159" s="11">
        <v>1.7789268400952198</v>
      </c>
      <c r="H159" s="11">
        <v>0.3</v>
      </c>
      <c r="I159" s="11">
        <v>4.0360913698642991</v>
      </c>
      <c r="J159" s="11">
        <v>1.2452487880666538</v>
      </c>
      <c r="K159" s="11">
        <v>1.7297534442275568</v>
      </c>
      <c r="L159" s="11">
        <v>79.336508224717832</v>
      </c>
    </row>
    <row r="160" spans="2:12" x14ac:dyDescent="0.3">
      <c r="B160">
        <v>60</v>
      </c>
      <c r="C160" s="1">
        <v>50.319574000000003</v>
      </c>
      <c r="D160" t="s">
        <v>15</v>
      </c>
      <c r="E160" s="11">
        <v>5.4101482882277523</v>
      </c>
      <c r="F160" s="11">
        <v>272.23635714044974</v>
      </c>
      <c r="G160" s="11">
        <v>1.8260507298990665</v>
      </c>
      <c r="H160" s="11">
        <v>0.3</v>
      </c>
      <c r="I160" s="11">
        <v>3.7871038017594265</v>
      </c>
      <c r="J160" s="11">
        <v>1.2782355109293464</v>
      </c>
      <c r="K160" s="11">
        <v>1.6230444864683256</v>
      </c>
      <c r="L160" s="11">
        <v>81.670907142134908</v>
      </c>
    </row>
    <row r="161" spans="2:12" x14ac:dyDescent="0.3">
      <c r="B161">
        <v>60</v>
      </c>
      <c r="C161" s="1">
        <v>50.319574000000003</v>
      </c>
      <c r="D161" t="s">
        <v>16</v>
      </c>
      <c r="E161" s="11">
        <v>4.8755751617251271</v>
      </c>
      <c r="F161" s="11">
        <v>245.33686514298952</v>
      </c>
      <c r="G161" s="11">
        <v>0.94247779607693782</v>
      </c>
      <c r="H161" s="11">
        <v>0.3</v>
      </c>
      <c r="I161" s="11">
        <v>3.4129026132075886</v>
      </c>
      <c r="J161" s="11">
        <v>0.65973445725385649</v>
      </c>
      <c r="K161" s="11">
        <v>1.462672548517538</v>
      </c>
      <c r="L161" s="11">
        <v>73.601059542896849</v>
      </c>
    </row>
    <row r="162" spans="2:12" x14ac:dyDescent="0.3">
      <c r="B162">
        <v>60</v>
      </c>
      <c r="C162" s="1">
        <v>50.319574000000003</v>
      </c>
      <c r="D162" t="s">
        <v>14</v>
      </c>
      <c r="E162" s="11">
        <v>0.65481055699868096</v>
      </c>
      <c r="F162" s="11">
        <v>32.949788278876348</v>
      </c>
      <c r="G162" s="11">
        <v>0.35342917352885173</v>
      </c>
      <c r="H162" s="11">
        <v>0.3</v>
      </c>
      <c r="I162" s="11">
        <v>0.45836738989907666</v>
      </c>
      <c r="J162" s="11">
        <v>0.2474004214701962</v>
      </c>
      <c r="K162" s="11">
        <v>0.19644316709960427</v>
      </c>
      <c r="L162" s="11">
        <v>9.8849364836629032</v>
      </c>
    </row>
    <row r="163" spans="2:12" x14ac:dyDescent="0.3">
      <c r="B163">
        <v>60</v>
      </c>
      <c r="C163" s="1">
        <v>50.319574000000003</v>
      </c>
      <c r="D163" t="s">
        <v>12</v>
      </c>
      <c r="E163" s="11">
        <v>40.335220951274849</v>
      </c>
      <c r="F163" s="11">
        <v>2029.6511354640252</v>
      </c>
      <c r="G163" s="11">
        <v>12.782355109293473</v>
      </c>
      <c r="H163" s="11">
        <v>0.3</v>
      </c>
      <c r="I163" s="11">
        <v>28.234654665892393</v>
      </c>
      <c r="J163" s="11">
        <v>8.947648576505431</v>
      </c>
      <c r="K163" s="11">
        <v>12.100566285382454</v>
      </c>
      <c r="L163" s="11">
        <v>608.89534063920757</v>
      </c>
    </row>
    <row r="164" spans="2:12" x14ac:dyDescent="0.3">
      <c r="B164">
        <v>62</v>
      </c>
      <c r="C164" s="1">
        <v>4.2036550000000004</v>
      </c>
      <c r="D164" t="s">
        <v>15</v>
      </c>
      <c r="E164" s="11">
        <v>1.2706857524321031</v>
      </c>
      <c r="F164" s="11">
        <v>5.3415245166399732</v>
      </c>
      <c r="G164" s="11">
        <v>0.4123340357836604</v>
      </c>
      <c r="H164" s="11">
        <v>0.3</v>
      </c>
      <c r="I164" s="11">
        <v>0.88948002670247217</v>
      </c>
      <c r="J164" s="11">
        <v>0.28863382504856228</v>
      </c>
      <c r="K164" s="11">
        <v>0.38120572572963091</v>
      </c>
      <c r="L164" s="11">
        <v>1.6024573549919918</v>
      </c>
    </row>
    <row r="165" spans="2:12" x14ac:dyDescent="0.3">
      <c r="B165">
        <v>62</v>
      </c>
      <c r="C165" s="1">
        <v>4.2036550000000004</v>
      </c>
      <c r="D165" t="s">
        <v>14</v>
      </c>
      <c r="E165" s="11">
        <v>0.10913509283311353</v>
      </c>
      <c r="F165" s="11">
        <v>0.45876627866338188</v>
      </c>
      <c r="G165" s="11">
        <v>5.8904862254808621E-2</v>
      </c>
      <c r="H165" s="11">
        <v>0.3</v>
      </c>
      <c r="I165" s="11">
        <v>7.6394564983179467E-2</v>
      </c>
      <c r="J165" s="11">
        <v>4.123340357836603E-2</v>
      </c>
      <c r="K165" s="11">
        <v>3.2740527849934059E-2</v>
      </c>
      <c r="L165" s="11">
        <v>0.13762988359901457</v>
      </c>
    </row>
    <row r="166" spans="2:12" x14ac:dyDescent="0.3">
      <c r="B166">
        <v>62</v>
      </c>
      <c r="C166" s="1">
        <v>4.2036550000000004</v>
      </c>
      <c r="D166" t="s">
        <v>12</v>
      </c>
      <c r="E166" s="11">
        <v>7.5629553038893782</v>
      </c>
      <c r="F166" s="11">
        <v>31.792054877971108</v>
      </c>
      <c r="G166" s="11">
        <v>2.3561944901923453</v>
      </c>
      <c r="H166" s="11">
        <v>0.3</v>
      </c>
      <c r="I166" s="11">
        <v>5.2940687127225647</v>
      </c>
      <c r="J166" s="11">
        <v>1.6493361431346416</v>
      </c>
      <c r="K166" s="11">
        <v>2.2688865911668135</v>
      </c>
      <c r="L166" s="11">
        <v>9.5376164633913323</v>
      </c>
    </row>
    <row r="167" spans="2:12" x14ac:dyDescent="0.3">
      <c r="B167">
        <v>63</v>
      </c>
      <c r="C167" s="1">
        <v>5.3132349999999997</v>
      </c>
      <c r="D167" t="s">
        <v>15</v>
      </c>
      <c r="E167" s="11">
        <v>7.2756728555409017E-2</v>
      </c>
      <c r="F167" s="11">
        <v>0.38657359664609858</v>
      </c>
      <c r="G167" s="11">
        <v>3.9269908169872414E-2</v>
      </c>
      <c r="H167" s="11">
        <v>0.3</v>
      </c>
      <c r="I167" s="11">
        <v>5.0929709988786306E-2</v>
      </c>
      <c r="J167" s="11">
        <v>2.7488935718910687E-2</v>
      </c>
      <c r="K167" s="11">
        <v>2.1827018566622704E-2</v>
      </c>
      <c r="L167" s="11">
        <v>0.11597207899382958</v>
      </c>
    </row>
    <row r="168" spans="2:12" x14ac:dyDescent="0.3">
      <c r="B168">
        <v>63</v>
      </c>
      <c r="C168" s="1">
        <v>5.3132349999999997</v>
      </c>
      <c r="D168" t="s">
        <v>14</v>
      </c>
      <c r="E168" s="11">
        <v>0.10913509283311353</v>
      </c>
      <c r="F168" s="11">
        <v>0.57986039496914787</v>
      </c>
      <c r="G168" s="11">
        <v>5.8904862254808621E-2</v>
      </c>
      <c r="H168" s="11">
        <v>0.3</v>
      </c>
      <c r="I168" s="11">
        <v>7.6394564983179467E-2</v>
      </c>
      <c r="J168" s="11">
        <v>4.123340357836603E-2</v>
      </c>
      <c r="K168" s="11">
        <v>3.2740527849934059E-2</v>
      </c>
      <c r="L168" s="11">
        <v>0.17395811849074438</v>
      </c>
    </row>
    <row r="169" spans="2:12" x14ac:dyDescent="0.3">
      <c r="B169">
        <v>63</v>
      </c>
      <c r="C169" s="1">
        <v>5.3132349999999997</v>
      </c>
      <c r="D169" t="s">
        <v>12</v>
      </c>
      <c r="E169" s="11">
        <v>6.8625069895902167</v>
      </c>
      <c r="F169" s="11">
        <v>36.462112324835374</v>
      </c>
      <c r="G169" s="11">
        <v>2.1009400870881745</v>
      </c>
      <c r="H169" s="11">
        <v>0.3</v>
      </c>
      <c r="I169" s="11">
        <v>4.803754892713151</v>
      </c>
      <c r="J169" s="11">
        <v>1.4706580609617221</v>
      </c>
      <c r="K169" s="11">
        <v>2.0587520968770647</v>
      </c>
      <c r="L169" s="11">
        <v>10.93863369745061</v>
      </c>
    </row>
    <row r="170" spans="2:12" x14ac:dyDescent="0.3">
      <c r="B170">
        <v>64</v>
      </c>
      <c r="C170" s="1">
        <v>8.3605730000000005</v>
      </c>
      <c r="D170" t="s">
        <v>15</v>
      </c>
      <c r="E170" s="11">
        <v>2.5049931405865022</v>
      </c>
      <c r="F170" s="11">
        <v>20.943178016372716</v>
      </c>
      <c r="G170" s="11">
        <v>0.8050331174823846</v>
      </c>
      <c r="H170" s="11">
        <v>0.3</v>
      </c>
      <c r="I170" s="11">
        <v>1.7534951984105513</v>
      </c>
      <c r="J170" s="11">
        <v>0.56352318223766917</v>
      </c>
      <c r="K170" s="11">
        <v>0.75149794217595067</v>
      </c>
      <c r="L170" s="11">
        <v>6.2829534049118152</v>
      </c>
    </row>
    <row r="171" spans="2:12" x14ac:dyDescent="0.3">
      <c r="B171">
        <v>64</v>
      </c>
      <c r="C171" s="1">
        <v>8.3605730000000005</v>
      </c>
      <c r="D171" t="s">
        <v>14</v>
      </c>
      <c r="E171" s="11">
        <v>0.10913509283311353</v>
      </c>
      <c r="F171" s="11">
        <v>0.91243191049302252</v>
      </c>
      <c r="G171" s="11">
        <v>5.8904862254808621E-2</v>
      </c>
      <c r="H171" s="11">
        <v>0.3</v>
      </c>
      <c r="I171" s="11">
        <v>7.6394564983179467E-2</v>
      </c>
      <c r="J171" s="11">
        <v>4.123340357836603E-2</v>
      </c>
      <c r="K171" s="11">
        <v>3.2740527849934059E-2</v>
      </c>
      <c r="L171" s="11">
        <v>0.27372957314790675</v>
      </c>
    </row>
    <row r="172" spans="2:12" x14ac:dyDescent="0.3">
      <c r="B172">
        <v>64</v>
      </c>
      <c r="C172" s="1">
        <v>8.3605730000000005</v>
      </c>
      <c r="D172" t="s">
        <v>12</v>
      </c>
      <c r="E172" s="11">
        <v>7.7386245542317464</v>
      </c>
      <c r="F172" s="11">
        <v>64.699335505246978</v>
      </c>
      <c r="G172" s="11">
        <v>2.6703537555513246</v>
      </c>
      <c r="H172" s="11">
        <v>0.3</v>
      </c>
      <c r="I172" s="11">
        <v>5.4170371879622223</v>
      </c>
      <c r="J172" s="11">
        <v>1.869247628885927</v>
      </c>
      <c r="K172" s="11">
        <v>2.3215873662695237</v>
      </c>
      <c r="L172" s="11">
        <v>19.409800651574091</v>
      </c>
    </row>
    <row r="173" spans="2:12" x14ac:dyDescent="0.3">
      <c r="B173">
        <v>65</v>
      </c>
      <c r="C173" s="1">
        <v>15.411365</v>
      </c>
      <c r="D173" t="s">
        <v>15</v>
      </c>
      <c r="E173" s="11">
        <v>1.2706857524321031</v>
      </c>
      <c r="F173" s="11">
        <v>19.583001931030779</v>
      </c>
      <c r="G173" s="11">
        <v>0.4123340357836604</v>
      </c>
      <c r="H173" s="11">
        <v>0.3</v>
      </c>
      <c r="I173" s="11">
        <v>0.88948002670247217</v>
      </c>
      <c r="J173" s="11">
        <v>0.28863382504856228</v>
      </c>
      <c r="K173" s="11">
        <v>0.38120572572963091</v>
      </c>
      <c r="L173" s="11">
        <v>5.8749005793092328</v>
      </c>
    </row>
    <row r="174" spans="2:12" x14ac:dyDescent="0.3">
      <c r="B174">
        <v>65</v>
      </c>
      <c r="C174" s="1">
        <v>15.411365</v>
      </c>
      <c r="D174" t="s">
        <v>14</v>
      </c>
      <c r="E174" s="11">
        <v>0.14551345711081803</v>
      </c>
      <c r="F174" s="11">
        <v>2.242560999946662</v>
      </c>
      <c r="G174" s="11">
        <v>7.8539816339744828E-2</v>
      </c>
      <c r="H174" s="11">
        <v>0.3</v>
      </c>
      <c r="I174" s="11">
        <v>0.10185941997757261</v>
      </c>
      <c r="J174" s="11">
        <v>5.4977871437821374E-2</v>
      </c>
      <c r="K174" s="11">
        <v>4.3654037133245407E-2</v>
      </c>
      <c r="L174" s="11">
        <v>0.67276829998399856</v>
      </c>
    </row>
    <row r="175" spans="2:12" x14ac:dyDescent="0.3">
      <c r="B175">
        <v>65</v>
      </c>
      <c r="C175" s="1">
        <v>15.411365</v>
      </c>
      <c r="D175" t="s">
        <v>12</v>
      </c>
      <c r="E175" s="11">
        <v>8.2319409533419794</v>
      </c>
      <c r="F175" s="11">
        <v>126.86544669040121</v>
      </c>
      <c r="G175" s="11">
        <v>2.6114488932965161</v>
      </c>
      <c r="H175" s="11">
        <v>0.3</v>
      </c>
      <c r="I175" s="11">
        <v>5.7623586673393854</v>
      </c>
      <c r="J175" s="11">
        <v>1.8280142253075611</v>
      </c>
      <c r="K175" s="11">
        <v>2.4695822860025936</v>
      </c>
      <c r="L175" s="11">
        <v>38.059634007120358</v>
      </c>
    </row>
    <row r="176" spans="2:12" x14ac:dyDescent="0.3">
      <c r="B176">
        <v>66</v>
      </c>
      <c r="C176" s="1">
        <v>20.295914</v>
      </c>
      <c r="D176" t="s">
        <v>15</v>
      </c>
      <c r="E176" s="11">
        <v>1.2073291457491981</v>
      </c>
      <c r="F176" s="11">
        <v>24.503848511819189</v>
      </c>
      <c r="G176" s="11">
        <v>0.39269908169872414</v>
      </c>
      <c r="H176" s="11">
        <v>0.3</v>
      </c>
      <c r="I176" s="11">
        <v>0.84513040202443868</v>
      </c>
      <c r="J176" s="11">
        <v>0.2748893571891069</v>
      </c>
      <c r="K176" s="11">
        <v>0.36219874372475941</v>
      </c>
      <c r="L176" s="11">
        <v>7.351154553545757</v>
      </c>
    </row>
    <row r="177" spans="2:12" x14ac:dyDescent="0.3">
      <c r="B177">
        <v>66</v>
      </c>
      <c r="C177" s="1">
        <v>20.295914</v>
      </c>
      <c r="D177" t="s">
        <v>14</v>
      </c>
      <c r="E177" s="11">
        <v>9.7008971407212E-2</v>
      </c>
      <c r="F177" s="11">
        <v>1.9688857409092337</v>
      </c>
      <c r="G177" s="11">
        <v>5.2359877559829869E-2</v>
      </c>
      <c r="H177" s="11">
        <v>0.3</v>
      </c>
      <c r="I177" s="11">
        <v>6.790627998504839E-2</v>
      </c>
      <c r="J177" s="11">
        <v>3.6651914291880909E-2</v>
      </c>
      <c r="K177" s="11">
        <v>2.9102691422163599E-2</v>
      </c>
      <c r="L177" s="11">
        <v>0.59066572227277014</v>
      </c>
    </row>
    <row r="178" spans="2:12" x14ac:dyDescent="0.3">
      <c r="B178">
        <v>66</v>
      </c>
      <c r="C178" s="1">
        <v>20.295914</v>
      </c>
      <c r="D178" t="s">
        <v>12</v>
      </c>
      <c r="E178" s="11">
        <v>7.622960930666193</v>
      </c>
      <c r="F178" s="11">
        <v>154.71495947416102</v>
      </c>
      <c r="G178" s="11">
        <v>2.4805491993969402</v>
      </c>
      <c r="H178" s="11">
        <v>0.3</v>
      </c>
      <c r="I178" s="11">
        <v>5.3360726514663348</v>
      </c>
      <c r="J178" s="11">
        <v>1.736384439577858</v>
      </c>
      <c r="K178" s="11">
        <v>2.2868882791998577</v>
      </c>
      <c r="L178" s="11">
        <v>46.414487842248299</v>
      </c>
    </row>
    <row r="179" spans="2:12" x14ac:dyDescent="0.3">
      <c r="B179">
        <v>67</v>
      </c>
      <c r="C179" s="1">
        <v>25.199660000000002</v>
      </c>
      <c r="D179" t="s">
        <v>15</v>
      </c>
      <c r="E179" s="11">
        <v>0.65353205835490391</v>
      </c>
      <c r="F179" s="11">
        <v>16.46878566964374</v>
      </c>
      <c r="G179" s="11">
        <v>0.2159844949342983</v>
      </c>
      <c r="H179" s="11">
        <v>0.3</v>
      </c>
      <c r="I179" s="11">
        <v>0.45747244084843269</v>
      </c>
      <c r="J179" s="11">
        <v>0.1511891464540088</v>
      </c>
      <c r="K179" s="11">
        <v>0.19605961750647116</v>
      </c>
      <c r="L179" s="11">
        <v>4.9406357008931217</v>
      </c>
    </row>
    <row r="180" spans="2:12" x14ac:dyDescent="0.3">
      <c r="B180">
        <v>67</v>
      </c>
      <c r="C180" s="1">
        <v>25.199660000000002</v>
      </c>
      <c r="D180" t="s">
        <v>16</v>
      </c>
      <c r="E180" s="11">
        <v>3.6083288930779069</v>
      </c>
      <c r="F180" s="11">
        <v>90.928661273739607</v>
      </c>
      <c r="G180" s="11">
        <v>0.61850105367549046</v>
      </c>
      <c r="H180" s="11">
        <v>0.3</v>
      </c>
      <c r="I180" s="11">
        <v>2.5258302251545346</v>
      </c>
      <c r="J180" s="11">
        <v>0.4329507375728433</v>
      </c>
      <c r="K180" s="11">
        <v>1.0824986679233721</v>
      </c>
      <c r="L180" s="11">
        <v>27.278598382121885</v>
      </c>
    </row>
    <row r="181" spans="2:12" x14ac:dyDescent="0.3">
      <c r="B181">
        <v>67</v>
      </c>
      <c r="C181" s="1">
        <v>25.199660000000002</v>
      </c>
      <c r="D181" t="s">
        <v>14</v>
      </c>
      <c r="E181" s="11">
        <v>0.10913509283311351</v>
      </c>
      <c r="F181" s="11">
        <v>2.7501672334628973</v>
      </c>
      <c r="G181" s="11">
        <v>5.8904862254808614E-2</v>
      </c>
      <c r="H181" s="11">
        <v>0.3</v>
      </c>
      <c r="I181" s="11">
        <v>7.6394564983179453E-2</v>
      </c>
      <c r="J181" s="11">
        <v>4.123340357836603E-2</v>
      </c>
      <c r="K181" s="11">
        <v>3.2740527849934052E-2</v>
      </c>
      <c r="L181" s="11">
        <v>0.82505017003886916</v>
      </c>
    </row>
    <row r="182" spans="2:12" x14ac:dyDescent="0.3">
      <c r="B182">
        <v>67</v>
      </c>
      <c r="C182" s="1">
        <v>25.199660000000002</v>
      </c>
      <c r="D182" t="s">
        <v>12</v>
      </c>
      <c r="E182" s="11">
        <v>7.0584998779537003</v>
      </c>
      <c r="F182" s="11">
        <v>177.87179703447475</v>
      </c>
      <c r="G182" s="11">
        <v>2.2678371968101319</v>
      </c>
      <c r="H182" s="11">
        <v>0.3</v>
      </c>
      <c r="I182" s="11">
        <v>4.9409499145675895</v>
      </c>
      <c r="J182" s="11">
        <v>1.5874860377670923</v>
      </c>
      <c r="K182" s="11">
        <v>2.1175499633861099</v>
      </c>
      <c r="L182" s="11">
        <v>53.36153911034242</v>
      </c>
    </row>
    <row r="183" spans="2:12" x14ac:dyDescent="0.3">
      <c r="B183">
        <v>68</v>
      </c>
      <c r="C183" s="1">
        <v>19.435549000000002</v>
      </c>
      <c r="D183" t="s">
        <v>15</v>
      </c>
      <c r="E183" s="11">
        <v>9.0945910694261264E-2</v>
      </c>
      <c r="F183" s="11">
        <v>1.7675837036479389</v>
      </c>
      <c r="G183" s="11">
        <v>4.9087385212340517E-2</v>
      </c>
      <c r="H183" s="11">
        <v>0.3</v>
      </c>
      <c r="I183" s="11">
        <v>6.3662137485982886E-2</v>
      </c>
      <c r="J183" s="11">
        <v>3.4361169648638362E-2</v>
      </c>
      <c r="K183" s="11">
        <v>2.7283773208278378E-2</v>
      </c>
      <c r="L183" s="11">
        <v>0.53027511109438163</v>
      </c>
    </row>
    <row r="184" spans="2:12" x14ac:dyDescent="0.3">
      <c r="B184">
        <v>68</v>
      </c>
      <c r="C184" s="1">
        <v>19.435549000000002</v>
      </c>
      <c r="D184" t="s">
        <v>14</v>
      </c>
      <c r="E184" s="11">
        <v>7.2756728555409017E-2</v>
      </c>
      <c r="F184" s="11">
        <v>1.4140669629183513</v>
      </c>
      <c r="G184" s="11">
        <v>3.9269908169872414E-2</v>
      </c>
      <c r="H184" s="11">
        <v>0.3</v>
      </c>
      <c r="I184" s="11">
        <v>5.0929709988786306E-2</v>
      </c>
      <c r="J184" s="11">
        <v>2.7488935718910687E-2</v>
      </c>
      <c r="K184" s="11">
        <v>2.1827018566622704E-2</v>
      </c>
      <c r="L184" s="11">
        <v>0.42422008887550539</v>
      </c>
    </row>
    <row r="185" spans="2:12" x14ac:dyDescent="0.3">
      <c r="B185">
        <v>68</v>
      </c>
      <c r="C185" s="1">
        <v>19.435549000000002</v>
      </c>
      <c r="D185" t="s">
        <v>12</v>
      </c>
      <c r="E185" s="11">
        <v>6.8022265263471731</v>
      </c>
      <c r="F185" s="11">
        <v>132.20500696192028</v>
      </c>
      <c r="G185" s="11">
        <v>2.1107575641306431</v>
      </c>
      <c r="H185" s="11">
        <v>0.3</v>
      </c>
      <c r="I185" s="11">
        <v>4.7615585684430206</v>
      </c>
      <c r="J185" s="11">
        <v>1.4775302948914502</v>
      </c>
      <c r="K185" s="11">
        <v>2.040667957904152</v>
      </c>
      <c r="L185" s="11">
        <v>39.661502088576086</v>
      </c>
    </row>
    <row r="186" spans="2:12" x14ac:dyDescent="0.3">
      <c r="B186">
        <v>69</v>
      </c>
      <c r="C186" s="1">
        <v>68.127292999999995</v>
      </c>
      <c r="D186" t="s">
        <v>15</v>
      </c>
      <c r="E186" s="11">
        <v>0.37678628005929571</v>
      </c>
      <c r="F186" s="11">
        <v>25.669429299979694</v>
      </c>
      <c r="G186" s="11">
        <v>0.13499030933393641</v>
      </c>
      <c r="H186" s="11">
        <v>0.3</v>
      </c>
      <c r="I186" s="11">
        <v>0.26375039604150696</v>
      </c>
      <c r="J186" s="11">
        <v>9.4493216533755475E-2</v>
      </c>
      <c r="K186" s="11">
        <v>0.1130358840177887</v>
      </c>
      <c r="L186" s="11">
        <v>7.7008287899939081</v>
      </c>
    </row>
    <row r="187" spans="2:12" x14ac:dyDescent="0.3">
      <c r="B187">
        <v>69</v>
      </c>
      <c r="C187" s="1">
        <v>68.127292999999995</v>
      </c>
      <c r="D187" t="s">
        <v>16</v>
      </c>
      <c r="E187" s="11">
        <v>1.4985441256810175</v>
      </c>
      <c r="F187" s="11">
        <v>102.09175472369949</v>
      </c>
      <c r="G187" s="11">
        <v>0.30925052683774534</v>
      </c>
      <c r="H187" s="11">
        <v>0.3</v>
      </c>
      <c r="I187" s="11">
        <v>1.0489808879767122</v>
      </c>
      <c r="J187" s="11">
        <v>0.21647536878642173</v>
      </c>
      <c r="K187" s="11">
        <v>0.44956323770430523</v>
      </c>
      <c r="L187" s="11">
        <v>30.627526417109848</v>
      </c>
    </row>
    <row r="188" spans="2:12" x14ac:dyDescent="0.3">
      <c r="B188">
        <v>69</v>
      </c>
      <c r="C188" s="1">
        <v>68.127292999999995</v>
      </c>
      <c r="D188" t="s">
        <v>14</v>
      </c>
      <c r="E188" s="11">
        <v>0.11368238836782656</v>
      </c>
      <c r="F188" s="11">
        <v>7.7448733812747106</v>
      </c>
      <c r="G188" s="11">
        <v>6.1359231515425668E-2</v>
      </c>
      <c r="H188" s="11">
        <v>0.3</v>
      </c>
      <c r="I188" s="11">
        <v>7.9577671857478591E-2</v>
      </c>
      <c r="J188" s="11">
        <v>4.2951462060797967E-2</v>
      </c>
      <c r="K188" s="11">
        <v>3.4104716510347965E-2</v>
      </c>
      <c r="L188" s="11">
        <v>2.3234620143824132</v>
      </c>
    </row>
    <row r="189" spans="2:12" x14ac:dyDescent="0.3">
      <c r="B189">
        <v>69</v>
      </c>
      <c r="C189" s="1">
        <v>68.127292999999995</v>
      </c>
      <c r="D189" t="s">
        <v>12</v>
      </c>
      <c r="E189" s="11">
        <v>7.4085687160682028</v>
      </c>
      <c r="F189" s="11">
        <v>504.72573163021224</v>
      </c>
      <c r="G189" s="11">
        <v>2.3046527357193884</v>
      </c>
      <c r="H189" s="11">
        <v>0.3</v>
      </c>
      <c r="I189" s="11">
        <v>5.1859981012477414</v>
      </c>
      <c r="J189" s="11">
        <v>1.6132569150035718</v>
      </c>
      <c r="K189" s="11">
        <v>2.2225706148204609</v>
      </c>
      <c r="L189" s="11">
        <v>151.41771948906367</v>
      </c>
    </row>
    <row r="190" spans="2:12" x14ac:dyDescent="0.3">
      <c r="B190">
        <v>70</v>
      </c>
      <c r="C190" s="1">
        <v>13.370430000000001</v>
      </c>
      <c r="D190" t="s">
        <v>15</v>
      </c>
      <c r="E190" s="11">
        <v>1.2706857524321031</v>
      </c>
      <c r="F190" s="11">
        <v>16.989614904890765</v>
      </c>
      <c r="G190" s="11">
        <v>0.41233403578366035</v>
      </c>
      <c r="H190" s="11">
        <v>0.3</v>
      </c>
      <c r="I190" s="11">
        <v>0.88948002670247217</v>
      </c>
      <c r="J190" s="11">
        <v>0.28863382504856222</v>
      </c>
      <c r="K190" s="11">
        <v>0.38120572572963091</v>
      </c>
      <c r="L190" s="11">
        <v>5.096884471467229</v>
      </c>
    </row>
    <row r="191" spans="2:12" x14ac:dyDescent="0.3">
      <c r="B191">
        <v>70</v>
      </c>
      <c r="C191" s="1">
        <v>13.370430000000001</v>
      </c>
      <c r="D191" t="s">
        <v>14</v>
      </c>
      <c r="E191" s="11">
        <v>7.2756728555409017E-2</v>
      </c>
      <c r="F191" s="11">
        <v>0.97278874617909739</v>
      </c>
      <c r="G191" s="11">
        <v>3.9269908169872414E-2</v>
      </c>
      <c r="H191" s="11">
        <v>0.3</v>
      </c>
      <c r="I191" s="11">
        <v>5.0929709988786306E-2</v>
      </c>
      <c r="J191" s="11">
        <v>2.7488935718910687E-2</v>
      </c>
      <c r="K191" s="11">
        <v>2.1827018566622704E-2</v>
      </c>
      <c r="L191" s="11">
        <v>0.29183662385372922</v>
      </c>
    </row>
    <row r="192" spans="2:12" x14ac:dyDescent="0.3">
      <c r="B192">
        <v>70</v>
      </c>
      <c r="C192" s="1">
        <v>13.370430000000001</v>
      </c>
      <c r="D192" t="s">
        <v>12</v>
      </c>
      <c r="E192" s="11">
        <v>7.0881884957641033</v>
      </c>
      <c r="F192" s="11">
        <v>94.772128109419242</v>
      </c>
      <c r="G192" s="11">
        <v>2.2776546738526005</v>
      </c>
      <c r="H192" s="11">
        <v>0.3</v>
      </c>
      <c r="I192" s="11">
        <v>4.9617319470348722</v>
      </c>
      <c r="J192" s="11">
        <v>1.5943582716968203</v>
      </c>
      <c r="K192" s="11">
        <v>2.1264565487292311</v>
      </c>
      <c r="L192" s="11">
        <v>28.431638432825775</v>
      </c>
    </row>
    <row r="193" spans="2:12" x14ac:dyDescent="0.3">
      <c r="B193">
        <v>73</v>
      </c>
      <c r="C193" s="1">
        <v>38.649324</v>
      </c>
      <c r="D193" t="s">
        <v>15</v>
      </c>
      <c r="E193" s="11">
        <v>0.7080996047714605</v>
      </c>
      <c r="F193" s="11">
        <v>27.367571049084123</v>
      </c>
      <c r="G193" s="11">
        <v>0.24543692606170261</v>
      </c>
      <c r="H193" s="11">
        <v>0.3</v>
      </c>
      <c r="I193" s="11">
        <v>0.49566972334002229</v>
      </c>
      <c r="J193" s="11">
        <v>0.17180584824319181</v>
      </c>
      <c r="K193" s="11">
        <v>0.21242988143143815</v>
      </c>
      <c r="L193" s="11">
        <v>8.2102713147252366</v>
      </c>
    </row>
    <row r="194" spans="2:12" x14ac:dyDescent="0.3">
      <c r="B194">
        <v>73</v>
      </c>
      <c r="C194" s="1">
        <v>38.649324</v>
      </c>
      <c r="D194" t="s">
        <v>14</v>
      </c>
      <c r="E194" s="11">
        <v>0.12732427497196575</v>
      </c>
      <c r="F194" s="11">
        <v>4.9209971564565951</v>
      </c>
      <c r="G194" s="11">
        <v>6.8722339297276711E-2</v>
      </c>
      <c r="H194" s="11">
        <v>0.3</v>
      </c>
      <c r="I194" s="11">
        <v>8.9126992480376019E-2</v>
      </c>
      <c r="J194" s="11">
        <v>4.8105637508093692E-2</v>
      </c>
      <c r="K194" s="11">
        <v>3.8197282491589719E-2</v>
      </c>
      <c r="L194" s="11">
        <v>1.4762991469369784</v>
      </c>
    </row>
    <row r="195" spans="2:12" x14ac:dyDescent="0.3">
      <c r="B195">
        <v>73</v>
      </c>
      <c r="C195" s="1">
        <v>38.649324</v>
      </c>
      <c r="D195" t="s">
        <v>12</v>
      </c>
      <c r="E195" s="11">
        <v>6.296893769148129</v>
      </c>
      <c r="F195" s="11">
        <v>243.37068747738724</v>
      </c>
      <c r="G195" s="11">
        <v>1.9487691929299178</v>
      </c>
      <c r="H195" s="11">
        <v>0.3</v>
      </c>
      <c r="I195" s="11">
        <v>4.4078256384036898</v>
      </c>
      <c r="J195" s="11">
        <v>1.3641384350509425</v>
      </c>
      <c r="K195" s="11">
        <v>1.8890681307444386</v>
      </c>
      <c r="L195" s="11">
        <v>73.011206243216165</v>
      </c>
    </row>
    <row r="196" spans="2:12" x14ac:dyDescent="0.3">
      <c r="L196" s="11">
        <f>SUM(L3:L195)</f>
        <v>3976.0408517500205</v>
      </c>
    </row>
  </sheetData>
  <autoFilter ref="B2:L195" xr:uid="{00000000-0009-0000-0000-00000C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B2:AB196"/>
  <sheetViews>
    <sheetView topLeftCell="B1" workbookViewId="0">
      <selection activeCell="AB165" sqref="AB165:AB196"/>
    </sheetView>
  </sheetViews>
  <sheetFormatPr defaultColWidth="11.5546875" defaultRowHeight="14.4" x14ac:dyDescent="0.3"/>
  <cols>
    <col min="5" max="5" width="15.44140625" bestFit="1" customWidth="1"/>
    <col min="6" max="6" width="6.5546875" bestFit="1" customWidth="1"/>
    <col min="7" max="8" width="6.5546875" customWidth="1"/>
    <col min="9" max="9" width="8.77734375" bestFit="1" customWidth="1"/>
    <col min="10" max="10" width="6.5546875" customWidth="1"/>
    <col min="11" max="11" width="5.5546875" customWidth="1"/>
    <col min="12" max="12" width="0.88671875" customWidth="1"/>
    <col min="13" max="15" width="11.6640625" hidden="1" customWidth="1"/>
    <col min="16" max="16" width="6" customWidth="1"/>
    <col min="17" max="17" width="0.21875" customWidth="1"/>
    <col min="18" max="19" width="6.5546875" hidden="1" customWidth="1"/>
    <col min="20" max="20" width="12.5546875" hidden="1" customWidth="1"/>
    <col min="21" max="21" width="5.5546875" hidden="1" customWidth="1"/>
    <col min="22" max="22" width="5.77734375" hidden="1" customWidth="1"/>
    <col min="23" max="23" width="5.5546875" hidden="1" customWidth="1"/>
    <col min="24" max="24" width="5.5546875" bestFit="1" customWidth="1"/>
    <col min="25" max="25" width="7.5546875" bestFit="1" customWidth="1"/>
    <col min="26" max="26" width="6.5546875" bestFit="1" customWidth="1"/>
    <col min="27" max="27" width="7.5546875" bestFit="1" customWidth="1"/>
    <col min="28" max="28" width="8.5546875" bestFit="1" customWidth="1"/>
  </cols>
  <sheetData>
    <row r="2" spans="2:28" ht="14.4" customHeight="1" x14ac:dyDescent="0.3">
      <c r="D2" s="28"/>
      <c r="E2" s="28"/>
      <c r="F2" s="28"/>
      <c r="G2" s="28"/>
      <c r="H2" s="28"/>
      <c r="I2" s="28"/>
      <c r="J2" s="28"/>
    </row>
    <row r="3" spans="2:28" ht="133.80000000000001" x14ac:dyDescent="0.3">
      <c r="B3" t="s">
        <v>93</v>
      </c>
      <c r="C3" s="36" t="s">
        <v>0</v>
      </c>
      <c r="D3" s="28" t="s">
        <v>48</v>
      </c>
      <c r="E3" s="28" t="s">
        <v>56</v>
      </c>
      <c r="F3" s="28" t="s">
        <v>63</v>
      </c>
      <c r="G3" s="28" t="s">
        <v>128</v>
      </c>
      <c r="H3" s="28" t="s">
        <v>129</v>
      </c>
      <c r="I3" s="28" t="s">
        <v>64</v>
      </c>
      <c r="J3" s="28" t="s">
        <v>62</v>
      </c>
      <c r="K3" s="34" t="s">
        <v>41</v>
      </c>
      <c r="L3" s="48" t="s">
        <v>58</v>
      </c>
      <c r="M3" s="49" t="s">
        <v>59</v>
      </c>
      <c r="N3" s="49" t="s">
        <v>58</v>
      </c>
      <c r="O3" s="48" t="s">
        <v>60</v>
      </c>
      <c r="P3" s="4" t="s">
        <v>17</v>
      </c>
      <c r="Q3" s="4" t="s">
        <v>19</v>
      </c>
      <c r="R3" s="4" t="s">
        <v>13</v>
      </c>
      <c r="S3" s="10" t="s">
        <v>30</v>
      </c>
      <c r="T3" s="10" t="s">
        <v>49</v>
      </c>
      <c r="U3" s="10" t="s">
        <v>37</v>
      </c>
      <c r="V3" s="10" t="s">
        <v>54</v>
      </c>
      <c r="W3" s="10" t="s">
        <v>53</v>
      </c>
      <c r="X3" s="10" t="s">
        <v>41</v>
      </c>
      <c r="Y3" s="4" t="s">
        <v>131</v>
      </c>
      <c r="Z3" s="4" t="s">
        <v>132</v>
      </c>
      <c r="AA3" s="4" t="s">
        <v>133</v>
      </c>
      <c r="AB3" s="10" t="s">
        <v>134</v>
      </c>
    </row>
    <row r="4" spans="2:28" hidden="1" x14ac:dyDescent="0.3">
      <c r="B4">
        <v>1</v>
      </c>
      <c r="C4">
        <v>1</v>
      </c>
      <c r="D4">
        <v>45.633440999999998</v>
      </c>
      <c r="E4" t="s">
        <v>15</v>
      </c>
      <c r="F4" s="11">
        <v>0.91893624933287765</v>
      </c>
      <c r="G4" s="11">
        <f>F4*X4</f>
        <v>0.27568087479986331</v>
      </c>
      <c r="H4" s="11">
        <f>F4-G4</f>
        <v>0.64325537453301429</v>
      </c>
      <c r="I4" s="11">
        <v>41.934223116693161</v>
      </c>
      <c r="J4" s="11">
        <v>0.40251655874119219</v>
      </c>
      <c r="K4" s="59">
        <v>0.3</v>
      </c>
      <c r="L4" s="11">
        <v>0.64325537453301429</v>
      </c>
      <c r="M4" s="11">
        <v>0.28176159111883453</v>
      </c>
      <c r="N4" s="11">
        <v>0.27568087479986331</v>
      </c>
      <c r="O4" s="11">
        <v>12.580266935007948</v>
      </c>
      <c r="P4" s="11">
        <v>0</v>
      </c>
      <c r="Q4" s="11">
        <v>0.51667295549896441</v>
      </c>
      <c r="R4" s="11">
        <v>0.40226329383391324</v>
      </c>
      <c r="S4" s="11">
        <v>0.91893624933287765</v>
      </c>
      <c r="T4" s="11">
        <v>41.934223116693161</v>
      </c>
      <c r="U4" s="11"/>
      <c r="V4" s="11"/>
      <c r="W4" s="11"/>
      <c r="X4" s="59">
        <v>0.3</v>
      </c>
      <c r="Y4" s="11">
        <v>0</v>
      </c>
      <c r="Z4" s="11">
        <v>7.0732694493172845</v>
      </c>
      <c r="AA4" s="11">
        <v>5.5069974856906629</v>
      </c>
      <c r="AB4" s="11">
        <v>12.580266935007948</v>
      </c>
    </row>
    <row r="5" spans="2:28" hidden="1" x14ac:dyDescent="0.3">
      <c r="B5">
        <v>1</v>
      </c>
      <c r="C5">
        <v>1</v>
      </c>
      <c r="D5">
        <v>45.633400000000002</v>
      </c>
      <c r="E5" t="s">
        <v>16</v>
      </c>
      <c r="F5" s="11">
        <v>2.5530264293093388</v>
      </c>
      <c r="G5" s="11">
        <f t="shared" ref="G5:G68" si="0">F5*X5</f>
        <v>0.76590792879280156</v>
      </c>
      <c r="H5" s="11">
        <f t="shared" ref="H5:H68" si="1">F5-G5</f>
        <v>1.7871185005165371</v>
      </c>
      <c r="I5" s="11">
        <v>116.50338093332837</v>
      </c>
      <c r="J5" s="11">
        <v>0.42215151282612839</v>
      </c>
      <c r="K5" s="59">
        <v>0.3</v>
      </c>
      <c r="L5" s="11">
        <v>1.7871185005165371</v>
      </c>
      <c r="M5" s="11">
        <v>0.29550605897828985</v>
      </c>
      <c r="N5" s="11">
        <v>0.76590792879280156</v>
      </c>
      <c r="O5" s="11">
        <v>34.950982877773434</v>
      </c>
      <c r="P5" s="11">
        <v>0</v>
      </c>
      <c r="Q5" s="11">
        <v>0</v>
      </c>
      <c r="R5" s="11">
        <v>2.5530264293093388</v>
      </c>
      <c r="S5" s="11">
        <v>2.5530264293093388</v>
      </c>
      <c r="T5" s="11">
        <v>116.50338093332837</v>
      </c>
      <c r="U5" s="11">
        <v>2.2191120177776833</v>
      </c>
      <c r="V5" s="11">
        <v>1.9047619047619049</v>
      </c>
      <c r="W5" s="11">
        <v>1.8790867892472318</v>
      </c>
      <c r="X5" s="59">
        <v>0.3</v>
      </c>
      <c r="Y5" s="11">
        <v>0</v>
      </c>
      <c r="Z5" s="11">
        <v>0</v>
      </c>
      <c r="AA5" s="11">
        <v>34.950982877773434</v>
      </c>
      <c r="AB5" s="11">
        <v>34.950982877773434</v>
      </c>
    </row>
    <row r="6" spans="2:28" hidden="1" x14ac:dyDescent="0.3">
      <c r="B6">
        <v>1</v>
      </c>
      <c r="C6">
        <v>1</v>
      </c>
      <c r="D6">
        <v>45.633400000000002</v>
      </c>
      <c r="E6" t="s">
        <v>12</v>
      </c>
      <c r="F6" s="11">
        <v>3.9010126994047116</v>
      </c>
      <c r="G6" s="11">
        <f t="shared" si="0"/>
        <v>1.1703038098214134</v>
      </c>
      <c r="H6" s="11">
        <f t="shared" si="1"/>
        <v>2.7307088895832985</v>
      </c>
      <c r="I6" s="11">
        <v>178.01663285853564</v>
      </c>
      <c r="J6" s="11">
        <v>1.5217089415825558</v>
      </c>
      <c r="K6" s="59">
        <v>0.3</v>
      </c>
      <c r="L6" s="11">
        <v>2.730708889583298</v>
      </c>
      <c r="M6" s="11">
        <v>1.065196259107789</v>
      </c>
      <c r="N6" s="11">
        <v>1.1703038098214134</v>
      </c>
      <c r="O6" s="11">
        <v>53.404941875104484</v>
      </c>
      <c r="P6" s="11">
        <v>0.97699120414900642</v>
      </c>
      <c r="Q6" s="11">
        <v>2.5559055513620081</v>
      </c>
      <c r="R6" s="11">
        <v>0.36811594389369678</v>
      </c>
      <c r="S6" s="11">
        <v>3.9010126994047116</v>
      </c>
      <c r="T6" s="11">
        <v>178.01663285853564</v>
      </c>
      <c r="U6" s="11"/>
      <c r="V6" s="11"/>
      <c r="W6" s="11"/>
      <c r="X6" s="59">
        <v>0.3</v>
      </c>
      <c r="Y6" s="11">
        <v>13.375029124623982</v>
      </c>
      <c r="Z6" s="11">
        <v>34.99039811625692</v>
      </c>
      <c r="AA6" s="11">
        <v>5.039514634223587</v>
      </c>
      <c r="AB6" s="11">
        <v>53.404941875104491</v>
      </c>
    </row>
    <row r="7" spans="2:28" hidden="1" x14ac:dyDescent="0.3">
      <c r="B7">
        <v>1</v>
      </c>
      <c r="C7">
        <v>2</v>
      </c>
      <c r="D7">
        <v>29.06024</v>
      </c>
      <c r="E7" t="s">
        <v>15</v>
      </c>
      <c r="F7" s="11">
        <v>0.31527915707343895</v>
      </c>
      <c r="G7" s="11">
        <f t="shared" si="0"/>
        <v>9.4583747122031686E-2</v>
      </c>
      <c r="H7" s="11">
        <f t="shared" si="1"/>
        <v>0.22069540995140727</v>
      </c>
      <c r="I7" s="11">
        <v>9.1620879715518342</v>
      </c>
      <c r="J7" s="11">
        <v>0.17016960206944717</v>
      </c>
      <c r="K7" s="59">
        <v>0.3</v>
      </c>
      <c r="L7" s="11">
        <v>0.22069540995140724</v>
      </c>
      <c r="M7" s="11">
        <v>0.11911872144861302</v>
      </c>
      <c r="N7" s="11">
        <v>9.4583747122031686E-2</v>
      </c>
      <c r="O7" s="11">
        <v>2.74862639146555</v>
      </c>
      <c r="P7" s="11">
        <v>0</v>
      </c>
      <c r="Q7" s="11">
        <v>0</v>
      </c>
      <c r="R7" s="11">
        <v>0.31527915707343895</v>
      </c>
      <c r="S7" s="11">
        <v>0.31527915707343895</v>
      </c>
      <c r="T7" s="11">
        <v>9.1620879715518342</v>
      </c>
      <c r="U7" s="11"/>
      <c r="V7" s="11"/>
      <c r="W7" s="11"/>
      <c r="X7" s="59">
        <v>0.3</v>
      </c>
      <c r="Y7" s="11">
        <v>0</v>
      </c>
      <c r="Z7" s="11">
        <v>0</v>
      </c>
      <c r="AA7" s="11">
        <v>2.74862639146555</v>
      </c>
      <c r="AB7" s="11">
        <v>2.74862639146555</v>
      </c>
    </row>
    <row r="8" spans="2:28" hidden="1" x14ac:dyDescent="0.3">
      <c r="B8">
        <v>1</v>
      </c>
      <c r="C8">
        <v>2</v>
      </c>
      <c r="D8">
        <v>29.06024</v>
      </c>
      <c r="E8" t="s">
        <v>12</v>
      </c>
      <c r="F8" s="11">
        <v>4.3416817387566242</v>
      </c>
      <c r="G8" s="11">
        <f t="shared" si="0"/>
        <v>1.3025045216269873</v>
      </c>
      <c r="H8" s="11">
        <f t="shared" si="1"/>
        <v>3.039177217129637</v>
      </c>
      <c r="I8" s="11">
        <v>126.1703133318848</v>
      </c>
      <c r="J8" s="11">
        <v>1.9307704850187268</v>
      </c>
      <c r="K8" s="59">
        <v>0.3</v>
      </c>
      <c r="L8" s="11">
        <v>3.039177217129637</v>
      </c>
      <c r="M8" s="11">
        <v>1.3515393395131088</v>
      </c>
      <c r="N8" s="11">
        <v>1.3025045216269873</v>
      </c>
      <c r="O8" s="11">
        <v>37.851093999565443</v>
      </c>
      <c r="P8" s="11">
        <v>1.0193101821300863</v>
      </c>
      <c r="Q8" s="11">
        <v>2.5077596093396002</v>
      </c>
      <c r="R8" s="11">
        <v>0.81461194728693809</v>
      </c>
      <c r="S8" s="11">
        <v>4.3416817387566242</v>
      </c>
      <c r="T8" s="11">
        <v>126.1703133318848</v>
      </c>
      <c r="U8" s="11"/>
      <c r="V8" s="11"/>
      <c r="W8" s="11"/>
      <c r="X8" s="59">
        <v>0.3</v>
      </c>
      <c r="Y8" s="11">
        <v>8.8864195581432064</v>
      </c>
      <c r="Z8" s="11">
        <v>21.862828832914506</v>
      </c>
      <c r="AA8" s="11">
        <v>7.1018456085077304</v>
      </c>
      <c r="AB8" s="11">
        <v>37.851093999565443</v>
      </c>
    </row>
    <row r="9" spans="2:28" hidden="1" x14ac:dyDescent="0.3">
      <c r="B9">
        <v>1</v>
      </c>
      <c r="C9">
        <v>4</v>
      </c>
      <c r="D9">
        <v>17.230187000000001</v>
      </c>
      <c r="E9" t="s">
        <v>15</v>
      </c>
      <c r="F9" s="11">
        <v>9.7008971407212E-2</v>
      </c>
      <c r="G9" s="11">
        <f t="shared" si="0"/>
        <v>2.9102691422163599E-2</v>
      </c>
      <c r="H9" s="11">
        <f t="shared" si="1"/>
        <v>6.7906279985048404E-2</v>
      </c>
      <c r="I9" s="11">
        <v>1.671482718023916</v>
      </c>
      <c r="J9" s="11">
        <v>5.2359877559829869E-2</v>
      </c>
      <c r="K9" s="59">
        <v>0.3</v>
      </c>
      <c r="L9" s="11">
        <v>6.790627998504839E-2</v>
      </c>
      <c r="M9" s="11">
        <v>3.6651914291880909E-2</v>
      </c>
      <c r="N9" s="11">
        <v>2.9102691422163599E-2</v>
      </c>
      <c r="O9" s="11">
        <v>0.50144481540717478</v>
      </c>
      <c r="P9" s="11">
        <v>0</v>
      </c>
      <c r="Q9" s="11">
        <v>0</v>
      </c>
      <c r="R9" s="11">
        <v>9.7008971407212E-2</v>
      </c>
      <c r="S9" s="11">
        <v>9.7008971407212E-2</v>
      </c>
      <c r="T9" s="11">
        <v>1.671482718023916</v>
      </c>
      <c r="U9" s="11"/>
      <c r="V9" s="11"/>
      <c r="W9" s="11"/>
      <c r="X9" s="59">
        <v>0.3</v>
      </c>
      <c r="Y9" s="11">
        <v>0</v>
      </c>
      <c r="Z9" s="11">
        <v>0</v>
      </c>
      <c r="AA9" s="11">
        <v>0.50144481540717478</v>
      </c>
      <c r="AB9" s="11">
        <v>0.50144481540717478</v>
      </c>
    </row>
    <row r="10" spans="2:28" hidden="1" x14ac:dyDescent="0.3">
      <c r="B10">
        <v>1</v>
      </c>
      <c r="C10">
        <v>4</v>
      </c>
      <c r="D10">
        <v>17.230187000000001</v>
      </c>
      <c r="E10" t="s">
        <v>12</v>
      </c>
      <c r="F10" s="11">
        <v>4.2509287362997625</v>
      </c>
      <c r="G10" s="11">
        <f t="shared" si="0"/>
        <v>1.2752786208899287</v>
      </c>
      <c r="H10" s="11">
        <f t="shared" si="1"/>
        <v>2.9756501154098336</v>
      </c>
      <c r="I10" s="11">
        <v>73.244297050118604</v>
      </c>
      <c r="J10" s="11">
        <v>1.6231562043547254</v>
      </c>
      <c r="K10" s="59">
        <v>0.3</v>
      </c>
      <c r="L10" s="11">
        <v>2.9756501154098336</v>
      </c>
      <c r="M10" s="11">
        <v>1.1362093430483078</v>
      </c>
      <c r="N10" s="11">
        <v>1.2752786208899287</v>
      </c>
      <c r="O10" s="11">
        <v>21.97328911503558</v>
      </c>
      <c r="P10" s="11">
        <v>1.9673784230777933</v>
      </c>
      <c r="Q10" s="11">
        <v>0.91354938512807615</v>
      </c>
      <c r="R10" s="11">
        <v>1.3700009280938934</v>
      </c>
      <c r="S10" s="11">
        <v>4.2509287362997625</v>
      </c>
      <c r="T10" s="11">
        <v>73.244297050118604</v>
      </c>
      <c r="U10" s="11"/>
      <c r="V10" s="11"/>
      <c r="W10" s="11"/>
      <c r="X10" s="59">
        <v>0.3</v>
      </c>
      <c r="Y10" s="11">
        <v>10.169489438818648</v>
      </c>
      <c r="Z10" s="11">
        <v>4.7221880218475309</v>
      </c>
      <c r="AA10" s="11">
        <v>7.081611654369401</v>
      </c>
      <c r="AB10" s="11">
        <v>21.97328911503558</v>
      </c>
    </row>
    <row r="11" spans="2:28" hidden="1" x14ac:dyDescent="0.3">
      <c r="B11">
        <v>1</v>
      </c>
      <c r="C11">
        <v>5</v>
      </c>
      <c r="D11">
        <v>27.95965</v>
      </c>
      <c r="E11" t="s">
        <v>15</v>
      </c>
      <c r="F11" s="11">
        <v>0.56404524602282458</v>
      </c>
      <c r="G11" s="11">
        <f t="shared" si="0"/>
        <v>0.16921357380684737</v>
      </c>
      <c r="H11" s="11">
        <f t="shared" si="1"/>
        <v>0.3948316722159772</v>
      </c>
      <c r="I11" s="11">
        <v>15.770507662962068</v>
      </c>
      <c r="J11" s="11">
        <v>0.32397674240144736</v>
      </c>
      <c r="K11" s="59">
        <v>0.3</v>
      </c>
      <c r="L11" s="11">
        <v>0.3948316722159772</v>
      </c>
      <c r="M11" s="11">
        <v>0.22678371968101313</v>
      </c>
      <c r="N11" s="11">
        <v>0.16921357380684737</v>
      </c>
      <c r="O11" s="11">
        <v>4.7311522988886203</v>
      </c>
      <c r="P11" s="11">
        <v>0</v>
      </c>
      <c r="Q11" s="11">
        <v>0</v>
      </c>
      <c r="R11" s="11">
        <v>0.56404524602282458</v>
      </c>
      <c r="S11" s="11">
        <v>0.56404524602282458</v>
      </c>
      <c r="T11" s="11">
        <v>15.770507662962068</v>
      </c>
      <c r="U11" s="11"/>
      <c r="V11" s="11"/>
      <c r="W11" s="11"/>
      <c r="X11" s="59">
        <v>0.3</v>
      </c>
      <c r="Y11" s="11">
        <v>0</v>
      </c>
      <c r="Z11" s="11">
        <v>0</v>
      </c>
      <c r="AA11" s="11">
        <v>4.7311522988886203</v>
      </c>
      <c r="AB11" s="11">
        <v>4.7311522988886203</v>
      </c>
    </row>
    <row r="12" spans="2:28" hidden="1" x14ac:dyDescent="0.3">
      <c r="B12">
        <v>1</v>
      </c>
      <c r="C12">
        <v>5</v>
      </c>
      <c r="D12">
        <v>27.95965</v>
      </c>
      <c r="E12" t="s">
        <v>16</v>
      </c>
      <c r="F12" s="11">
        <v>5.7306177061327839</v>
      </c>
      <c r="G12" s="11">
        <f t="shared" si="0"/>
        <v>1.719185311839835</v>
      </c>
      <c r="H12" s="11">
        <f t="shared" si="1"/>
        <v>4.0114323942929486</v>
      </c>
      <c r="I12" s="11">
        <v>160.22606534727549</v>
      </c>
      <c r="J12" s="11">
        <v>0.77067194783374615</v>
      </c>
      <c r="K12" s="59">
        <v>0.3</v>
      </c>
      <c r="L12" s="11">
        <v>4.0114323942929486</v>
      </c>
      <c r="M12" s="11">
        <v>0.53947036348362232</v>
      </c>
      <c r="N12" s="11">
        <v>1.719185311839835</v>
      </c>
      <c r="O12" s="11">
        <v>48.067819604182645</v>
      </c>
      <c r="P12" s="11">
        <v>0.64102434748232817</v>
      </c>
      <c r="Q12" s="11">
        <v>0</v>
      </c>
      <c r="R12" s="11">
        <v>5.0895933586504558</v>
      </c>
      <c r="S12" s="11">
        <v>5.7306177061327839</v>
      </c>
      <c r="T12" s="11">
        <v>160.22606534727549</v>
      </c>
      <c r="U12" s="11">
        <v>5.340868844909183</v>
      </c>
      <c r="V12" s="11">
        <v>3.3333333333333335</v>
      </c>
      <c r="W12" s="11">
        <v>2.3562656668716984</v>
      </c>
      <c r="X12" s="59">
        <v>0.3</v>
      </c>
      <c r="Y12" s="11">
        <v>5.3768449191252827</v>
      </c>
      <c r="Z12" s="11">
        <v>0</v>
      </c>
      <c r="AA12" s="11">
        <v>42.690974685057363</v>
      </c>
      <c r="AB12" s="11">
        <v>48.067819604182645</v>
      </c>
    </row>
    <row r="13" spans="2:28" hidden="1" x14ac:dyDescent="0.3">
      <c r="B13">
        <v>1</v>
      </c>
      <c r="C13">
        <v>5</v>
      </c>
      <c r="D13">
        <v>27.95965</v>
      </c>
      <c r="E13" t="s">
        <v>14</v>
      </c>
      <c r="F13" s="11">
        <v>0.69187087017283122</v>
      </c>
      <c r="G13" s="11">
        <f t="shared" si="0"/>
        <v>0.20756126105184936</v>
      </c>
      <c r="H13" s="11">
        <f t="shared" si="1"/>
        <v>0.48430960912098187</v>
      </c>
      <c r="I13" s="11">
        <v>19.344467375227801</v>
      </c>
      <c r="J13" s="11">
        <v>0.30925052683774534</v>
      </c>
      <c r="K13" s="59">
        <v>0.3</v>
      </c>
      <c r="L13" s="11">
        <v>0.48430960912098181</v>
      </c>
      <c r="M13" s="11">
        <v>0.21647536878642173</v>
      </c>
      <c r="N13" s="11">
        <v>0.20756126105184936</v>
      </c>
      <c r="O13" s="11">
        <v>5.8033402125683402</v>
      </c>
      <c r="P13" s="11">
        <v>0</v>
      </c>
      <c r="Q13" s="11">
        <v>0</v>
      </c>
      <c r="R13" s="11">
        <v>0.69187087017283122</v>
      </c>
      <c r="S13" s="11">
        <v>0.69187087017283122</v>
      </c>
      <c r="T13" s="11">
        <v>19.344467375227801</v>
      </c>
      <c r="U13" s="11"/>
      <c r="V13" s="11"/>
      <c r="W13" s="11"/>
      <c r="X13" s="59">
        <v>0.3</v>
      </c>
      <c r="Y13" s="11">
        <v>0</v>
      </c>
      <c r="Z13" s="11">
        <v>0</v>
      </c>
      <c r="AA13" s="11">
        <v>5.8033402125683402</v>
      </c>
      <c r="AB13" s="11">
        <v>5.8033402125683402</v>
      </c>
    </row>
    <row r="14" spans="2:28" hidden="1" x14ac:dyDescent="0.3">
      <c r="B14">
        <v>1</v>
      </c>
      <c r="C14">
        <v>5</v>
      </c>
      <c r="D14">
        <v>27.95965</v>
      </c>
      <c r="E14" t="s">
        <v>12</v>
      </c>
      <c r="F14" s="11">
        <v>2.3673095937339532</v>
      </c>
      <c r="G14" s="11">
        <f t="shared" si="0"/>
        <v>0.71019287812018594</v>
      </c>
      <c r="H14" s="11">
        <f t="shared" si="1"/>
        <v>1.6571167156137672</v>
      </c>
      <c r="I14" s="11">
        <v>66.189147682443519</v>
      </c>
      <c r="J14" s="11">
        <v>0.97193022720434208</v>
      </c>
      <c r="K14" s="59">
        <v>0.3</v>
      </c>
      <c r="L14" s="11">
        <v>1.6571167156137672</v>
      </c>
      <c r="M14" s="11">
        <v>0.68035115904303944</v>
      </c>
      <c r="N14" s="11">
        <v>0.71019287812018594</v>
      </c>
      <c r="O14" s="11">
        <v>19.856744304733056</v>
      </c>
      <c r="P14" s="11">
        <v>1.2252071229558066</v>
      </c>
      <c r="Q14" s="11">
        <v>0</v>
      </c>
      <c r="R14" s="11">
        <v>1.1421024707781464</v>
      </c>
      <c r="S14" s="11">
        <v>2.3673095937339532</v>
      </c>
      <c r="T14" s="11">
        <v>66.189147682443519</v>
      </c>
      <c r="U14" s="11"/>
      <c r="V14" s="11"/>
      <c r="W14" s="11"/>
      <c r="X14" s="59">
        <v>0.3</v>
      </c>
      <c r="Y14" s="11">
        <v>10.276908700605395</v>
      </c>
      <c r="Z14" s="11">
        <v>0</v>
      </c>
      <c r="AA14" s="11">
        <v>9.5798356041276591</v>
      </c>
      <c r="AB14" s="11">
        <v>19.856744304733056</v>
      </c>
    </row>
    <row r="15" spans="2:28" hidden="1" x14ac:dyDescent="0.3">
      <c r="B15">
        <v>1</v>
      </c>
      <c r="C15">
        <v>6</v>
      </c>
      <c r="D15">
        <v>13.83578</v>
      </c>
      <c r="E15" t="s">
        <v>15</v>
      </c>
      <c r="F15" s="11">
        <v>0.43654037133245399</v>
      </c>
      <c r="G15" s="11">
        <f t="shared" si="0"/>
        <v>0.13096211139973618</v>
      </c>
      <c r="H15" s="11">
        <f t="shared" si="1"/>
        <v>0.30557825993271781</v>
      </c>
      <c r="I15" s="11">
        <v>6.0398765388741404</v>
      </c>
      <c r="J15" s="11">
        <v>0.23561944901923443</v>
      </c>
      <c r="K15" s="59">
        <v>0.3</v>
      </c>
      <c r="L15" s="11">
        <v>0.30557825993271776</v>
      </c>
      <c r="M15" s="11">
        <v>0.16493361431346409</v>
      </c>
      <c r="N15" s="11">
        <v>0.13096211139973618</v>
      </c>
      <c r="O15" s="11">
        <v>1.8119629616622419</v>
      </c>
      <c r="P15" s="11">
        <v>0</v>
      </c>
      <c r="Q15" s="11">
        <v>0</v>
      </c>
      <c r="R15" s="11">
        <v>0.43654037133245399</v>
      </c>
      <c r="S15" s="11">
        <v>0.43654037133245399</v>
      </c>
      <c r="T15" s="11">
        <v>6.0398765388741404</v>
      </c>
      <c r="U15" s="11"/>
      <c r="V15" s="11"/>
      <c r="W15" s="11"/>
      <c r="X15" s="59">
        <v>0.3</v>
      </c>
      <c r="Y15" s="11">
        <v>0</v>
      </c>
      <c r="Z15" s="11">
        <v>0</v>
      </c>
      <c r="AA15" s="11">
        <v>1.8119629616622419</v>
      </c>
      <c r="AB15" s="11">
        <v>1.8119629616622419</v>
      </c>
    </row>
    <row r="16" spans="2:28" hidden="1" x14ac:dyDescent="0.3">
      <c r="B16">
        <v>1</v>
      </c>
      <c r="C16">
        <v>6</v>
      </c>
      <c r="D16">
        <v>13.83578</v>
      </c>
      <c r="E16" t="s">
        <v>14</v>
      </c>
      <c r="F16" s="11">
        <v>0.98221583549802149</v>
      </c>
      <c r="G16" s="11">
        <f t="shared" si="0"/>
        <v>0.29466475064940645</v>
      </c>
      <c r="H16" s="11">
        <f t="shared" si="1"/>
        <v>0.68755108484861505</v>
      </c>
      <c r="I16" s="11">
        <v>13.589722212466816</v>
      </c>
      <c r="J16" s="11">
        <v>0.53014376029327781</v>
      </c>
      <c r="K16" s="59">
        <v>0.3</v>
      </c>
      <c r="L16" s="11">
        <v>0.68755108484861505</v>
      </c>
      <c r="M16" s="11">
        <v>0.37110063220529443</v>
      </c>
      <c r="N16" s="11">
        <v>0.29466475064940645</v>
      </c>
      <c r="O16" s="11">
        <v>4.0769166637400449</v>
      </c>
      <c r="P16" s="11">
        <v>0</v>
      </c>
      <c r="Q16" s="11">
        <v>0</v>
      </c>
      <c r="R16" s="11">
        <v>0.98221583549802149</v>
      </c>
      <c r="S16" s="11">
        <v>0.98221583549802149</v>
      </c>
      <c r="T16" s="11">
        <v>13.589722212466816</v>
      </c>
      <c r="U16" s="11"/>
      <c r="V16" s="11"/>
      <c r="W16" s="11"/>
      <c r="X16" s="59">
        <v>0.3</v>
      </c>
      <c r="Y16" s="11">
        <v>0</v>
      </c>
      <c r="Z16" s="11">
        <v>0</v>
      </c>
      <c r="AA16" s="11">
        <v>4.0769166637400449</v>
      </c>
      <c r="AB16" s="11">
        <v>4.0769166637400449</v>
      </c>
    </row>
    <row r="17" spans="2:28" hidden="1" x14ac:dyDescent="0.3">
      <c r="B17">
        <v>1</v>
      </c>
      <c r="C17">
        <v>7</v>
      </c>
      <c r="D17">
        <v>64.494118</v>
      </c>
      <c r="E17" t="s">
        <v>15</v>
      </c>
      <c r="F17" s="11">
        <v>0.77640889073205133</v>
      </c>
      <c r="G17" s="11">
        <f t="shared" si="0"/>
        <v>0.23292266721961538</v>
      </c>
      <c r="H17" s="11">
        <f t="shared" si="1"/>
        <v>0.54348622351243592</v>
      </c>
      <c r="I17" s="11">
        <v>50.073806615122024</v>
      </c>
      <c r="J17" s="11">
        <v>0.45553093477051992</v>
      </c>
      <c r="K17" s="59">
        <v>0.3</v>
      </c>
      <c r="L17" s="11">
        <v>0.54348622351243592</v>
      </c>
      <c r="M17" s="11">
        <v>0.31887165433936393</v>
      </c>
      <c r="N17" s="11">
        <v>0.23292266721961538</v>
      </c>
      <c r="O17" s="11">
        <v>15.022141984536606</v>
      </c>
      <c r="P17" s="11">
        <v>0</v>
      </c>
      <c r="Q17" s="11">
        <v>0</v>
      </c>
      <c r="R17" s="11">
        <v>0.77640889073205133</v>
      </c>
      <c r="S17" s="11">
        <v>0.77640889073205133</v>
      </c>
      <c r="T17" s="11">
        <v>50.073806615122024</v>
      </c>
      <c r="U17" s="11"/>
      <c r="V17" s="11"/>
      <c r="W17" s="11"/>
      <c r="X17" s="59">
        <v>0.3</v>
      </c>
      <c r="Y17" s="11">
        <v>0</v>
      </c>
      <c r="Z17" s="11">
        <v>0</v>
      </c>
      <c r="AA17" s="11">
        <v>15.022141984536606</v>
      </c>
      <c r="AB17" s="11">
        <v>15.022141984536606</v>
      </c>
    </row>
    <row r="18" spans="2:28" hidden="1" x14ac:dyDescent="0.3">
      <c r="B18">
        <v>1</v>
      </c>
      <c r="C18">
        <v>7</v>
      </c>
      <c r="D18">
        <v>64.494118</v>
      </c>
      <c r="E18" t="s">
        <v>21</v>
      </c>
      <c r="F18" s="11">
        <v>7.2756728555409024E-3</v>
      </c>
      <c r="G18" s="11">
        <f t="shared" si="0"/>
        <v>2.1827018566622706E-3</v>
      </c>
      <c r="H18" s="11">
        <f t="shared" si="1"/>
        <v>5.0929709988786313E-3</v>
      </c>
      <c r="I18" s="11">
        <v>0.46923810367465191</v>
      </c>
      <c r="J18" s="11">
        <v>3.9269908169872417E-3</v>
      </c>
      <c r="K18" s="59">
        <v>0.3</v>
      </c>
      <c r="L18" s="11">
        <v>5.0929709988786313E-3</v>
      </c>
      <c r="M18" s="11">
        <v>2.7488935718910689E-3</v>
      </c>
      <c r="N18" s="11">
        <v>2.1827018566622706E-3</v>
      </c>
      <c r="O18" s="11">
        <v>0.14077143110239557</v>
      </c>
      <c r="P18" s="11">
        <v>0</v>
      </c>
      <c r="Q18" s="11">
        <v>0</v>
      </c>
      <c r="R18" s="11">
        <v>7.2756728555409024E-3</v>
      </c>
      <c r="S18" s="11">
        <v>7.2756728555409024E-3</v>
      </c>
      <c r="T18" s="11">
        <v>0.46923810367465191</v>
      </c>
      <c r="U18" s="11"/>
      <c r="V18" s="11"/>
      <c r="W18" s="11"/>
      <c r="X18" s="59">
        <v>0.3</v>
      </c>
      <c r="Y18" s="11">
        <v>0</v>
      </c>
      <c r="Z18" s="11">
        <v>0</v>
      </c>
      <c r="AA18" s="11">
        <v>0.14077143110239557</v>
      </c>
      <c r="AB18" s="11">
        <v>0.14077143110239557</v>
      </c>
    </row>
    <row r="19" spans="2:28" hidden="1" x14ac:dyDescent="0.3">
      <c r="B19">
        <v>1</v>
      </c>
      <c r="C19">
        <v>7</v>
      </c>
      <c r="D19">
        <v>64.494118</v>
      </c>
      <c r="E19" t="s">
        <v>16</v>
      </c>
      <c r="F19" s="11">
        <v>3.9731030001507368</v>
      </c>
      <c r="G19" s="11">
        <f t="shared" si="0"/>
        <v>1.191930900045221</v>
      </c>
      <c r="H19" s="11">
        <f t="shared" si="1"/>
        <v>2.7811721001055156</v>
      </c>
      <c r="I19" s="11">
        <v>256.24177371787562</v>
      </c>
      <c r="J19" s="11">
        <v>0.60475658581603553</v>
      </c>
      <c r="K19" s="59">
        <v>0.3</v>
      </c>
      <c r="L19" s="11">
        <v>2.7811721001055156</v>
      </c>
      <c r="M19" s="11">
        <v>0.42332961007122483</v>
      </c>
      <c r="N19" s="11">
        <v>1.191930900045221</v>
      </c>
      <c r="O19" s="11">
        <v>76.872532115362688</v>
      </c>
      <c r="P19" s="11">
        <v>0.51281947798586258</v>
      </c>
      <c r="Q19" s="11">
        <v>1.4567451707355799</v>
      </c>
      <c r="R19" s="11">
        <v>2.0035383514292944</v>
      </c>
      <c r="S19" s="11">
        <v>3.9731030001507368</v>
      </c>
      <c r="T19" s="11">
        <v>256.24177371787562</v>
      </c>
      <c r="U19" s="11">
        <f>'CALCCULO DE ICA E IMA'!O9</f>
        <v>4.5757459592477794</v>
      </c>
      <c r="V19" s="11">
        <f>'CALCCULO DE ICA E IMA'!P9</f>
        <v>1.785714285714286</v>
      </c>
      <c r="W19" s="11">
        <f>'CALCCULO DE ICA E IMA'!Q9</f>
        <v>3.4165569829050084</v>
      </c>
      <c r="X19" s="59">
        <v>0.3</v>
      </c>
      <c r="Y19" s="11">
        <v>9.9221519777755862</v>
      </c>
      <c r="Z19" s="11">
        <v>28.185448481205189</v>
      </c>
      <c r="AA19" s="11">
        <v>38.764931656381918</v>
      </c>
      <c r="AB19" s="11">
        <v>76.872532115362702</v>
      </c>
    </row>
    <row r="20" spans="2:28" hidden="1" x14ac:dyDescent="0.3">
      <c r="B20">
        <v>1</v>
      </c>
      <c r="C20">
        <v>7</v>
      </c>
      <c r="D20">
        <v>64.494118</v>
      </c>
      <c r="E20" t="s">
        <v>12</v>
      </c>
      <c r="F20" s="11">
        <v>1.7203173034687786</v>
      </c>
      <c r="G20" s="11">
        <f t="shared" si="0"/>
        <v>0.51609519104063362</v>
      </c>
      <c r="H20" s="11">
        <f t="shared" si="1"/>
        <v>1.2042221124281451</v>
      </c>
      <c r="I20" s="11">
        <v>110.95034716735722</v>
      </c>
      <c r="J20" s="11">
        <v>0.62046454908398407</v>
      </c>
      <c r="K20" s="59">
        <v>0.3</v>
      </c>
      <c r="L20" s="11">
        <v>1.2042221124281449</v>
      </c>
      <c r="M20" s="11">
        <v>0.43432518435878881</v>
      </c>
      <c r="N20" s="11">
        <v>0.51609519104063362</v>
      </c>
      <c r="O20" s="11">
        <v>33.285104150207168</v>
      </c>
      <c r="P20" s="11">
        <v>1.4801210491524976</v>
      </c>
      <c r="Q20" s="11">
        <v>0</v>
      </c>
      <c r="R20" s="11">
        <v>0.24019625431628092</v>
      </c>
      <c r="S20" s="11">
        <v>1.7203173034687786</v>
      </c>
      <c r="T20" s="11">
        <v>110.95034716735722</v>
      </c>
      <c r="U20" s="11"/>
      <c r="V20" s="11"/>
      <c r="W20" s="11"/>
      <c r="X20" s="59">
        <v>0.3</v>
      </c>
      <c r="Y20" s="11">
        <v>28.637730479497495</v>
      </c>
      <c r="Z20" s="11">
        <v>0</v>
      </c>
      <c r="AA20" s="11">
        <v>4.6473736707096691</v>
      </c>
      <c r="AB20" s="11">
        <v>33.285104150207161</v>
      </c>
    </row>
    <row r="21" spans="2:28" hidden="1" x14ac:dyDescent="0.3">
      <c r="B21">
        <v>1</v>
      </c>
      <c r="C21">
        <v>8</v>
      </c>
      <c r="D21">
        <v>12.48461</v>
      </c>
      <c r="E21" t="s">
        <v>15</v>
      </c>
      <c r="F21" s="11">
        <v>0.33965179973751181</v>
      </c>
      <c r="G21" s="11">
        <f t="shared" si="0"/>
        <v>0.10189553992125354</v>
      </c>
      <c r="H21" s="11">
        <f t="shared" si="1"/>
        <v>0.23775625981625825</v>
      </c>
      <c r="I21" s="11">
        <v>4.2404202555209372</v>
      </c>
      <c r="J21" s="11">
        <v>0.19634954084936213</v>
      </c>
      <c r="K21" s="59">
        <v>0.3</v>
      </c>
      <c r="L21" s="11">
        <v>0.23775625981625825</v>
      </c>
      <c r="M21" s="11">
        <v>0.13744467859455348</v>
      </c>
      <c r="N21" s="11">
        <v>0.10189553992125354</v>
      </c>
      <c r="O21" s="11">
        <v>1.2721260766562812</v>
      </c>
      <c r="P21" s="11">
        <v>0</v>
      </c>
      <c r="Q21" s="11">
        <v>0</v>
      </c>
      <c r="R21" s="11">
        <v>0.33965179973751181</v>
      </c>
      <c r="S21" s="11">
        <v>0.33965179973751181</v>
      </c>
      <c r="T21" s="11">
        <v>4.2404202555209372</v>
      </c>
      <c r="U21" s="11"/>
      <c r="V21" s="11"/>
      <c r="W21" s="11"/>
      <c r="X21" s="59">
        <v>0.3</v>
      </c>
      <c r="Y21" s="11">
        <v>0</v>
      </c>
      <c r="Z21" s="11">
        <v>0</v>
      </c>
      <c r="AA21" s="11">
        <v>1.2721260766562812</v>
      </c>
      <c r="AB21" s="11">
        <v>1.2721260766562812</v>
      </c>
    </row>
    <row r="22" spans="2:28" hidden="1" x14ac:dyDescent="0.3">
      <c r="B22">
        <v>1</v>
      </c>
      <c r="C22">
        <v>8</v>
      </c>
      <c r="D22">
        <v>12.48461</v>
      </c>
      <c r="E22" t="s">
        <v>12</v>
      </c>
      <c r="F22" s="11">
        <v>0.93618657975387476</v>
      </c>
      <c r="G22" s="11">
        <f t="shared" si="0"/>
        <v>0.28085597392616241</v>
      </c>
      <c r="H22" s="11">
        <f t="shared" si="1"/>
        <v>0.65533060582771241</v>
      </c>
      <c r="I22" s="11">
        <v>11.687924335461023</v>
      </c>
      <c r="J22" s="11">
        <v>0.33379421944391546</v>
      </c>
      <c r="K22" s="59">
        <v>0.3</v>
      </c>
      <c r="L22" s="11">
        <v>0.6553306058277123</v>
      </c>
      <c r="M22" s="11">
        <v>0.23365595361074082</v>
      </c>
      <c r="N22" s="11">
        <v>0.28085597392616241</v>
      </c>
      <c r="O22" s="11">
        <v>3.5063773006383063</v>
      </c>
      <c r="P22" s="11">
        <v>0.74006052457624882</v>
      </c>
      <c r="Q22" s="11">
        <v>0</v>
      </c>
      <c r="R22" s="11">
        <v>0.19612605517762594</v>
      </c>
      <c r="S22" s="11">
        <v>0.93618657975387476</v>
      </c>
      <c r="T22" s="11">
        <v>11.687924335461023</v>
      </c>
      <c r="U22" s="11"/>
      <c r="V22" s="11"/>
      <c r="W22" s="11"/>
      <c r="X22" s="59">
        <v>0.3</v>
      </c>
      <c r="Y22" s="11">
        <v>2.7718101077189643</v>
      </c>
      <c r="Z22" s="11">
        <v>0</v>
      </c>
      <c r="AA22" s="11">
        <v>0.73456719291934214</v>
      </c>
      <c r="AB22" s="11">
        <v>3.5063773006383063</v>
      </c>
    </row>
    <row r="23" spans="2:28" hidden="1" x14ac:dyDescent="0.3">
      <c r="B23">
        <v>1</v>
      </c>
      <c r="C23">
        <v>9</v>
      </c>
      <c r="D23">
        <v>36.496307000000002</v>
      </c>
      <c r="E23" t="s">
        <v>15</v>
      </c>
      <c r="F23" s="11">
        <v>0.33055720866808569</v>
      </c>
      <c r="G23" s="11">
        <f t="shared" si="0"/>
        <v>9.9167162600425698E-2</v>
      </c>
      <c r="H23" s="11">
        <f t="shared" si="1"/>
        <v>0.23139004606766</v>
      </c>
      <c r="I23" s="11">
        <v>12.064117368613516</v>
      </c>
      <c r="J23" s="11">
        <v>0.19144080232812807</v>
      </c>
      <c r="K23" s="59">
        <v>0.3</v>
      </c>
      <c r="L23" s="11">
        <v>0.23139004606765998</v>
      </c>
      <c r="M23" s="11">
        <v>0.13400856162968963</v>
      </c>
      <c r="N23" s="11">
        <v>9.9167162600425698E-2</v>
      </c>
      <c r="O23" s="11">
        <v>3.6192352105840548</v>
      </c>
      <c r="P23" s="11">
        <v>0</v>
      </c>
      <c r="Q23" s="11">
        <v>0</v>
      </c>
      <c r="R23" s="11">
        <v>0.33055720866808569</v>
      </c>
      <c r="S23" s="11">
        <v>0.33055720866808569</v>
      </c>
      <c r="T23" s="11">
        <v>12.064117368613516</v>
      </c>
      <c r="U23" s="11"/>
      <c r="V23" s="11"/>
      <c r="W23" s="11"/>
      <c r="X23" s="59">
        <v>0.3</v>
      </c>
      <c r="Y23" s="11">
        <v>0</v>
      </c>
      <c r="Z23" s="11">
        <v>0</v>
      </c>
      <c r="AA23" s="11">
        <v>3.6192352105840548</v>
      </c>
      <c r="AB23" s="11">
        <v>3.6192352105840548</v>
      </c>
    </row>
    <row r="24" spans="2:28" hidden="1" x14ac:dyDescent="0.3">
      <c r="B24">
        <v>1</v>
      </c>
      <c r="C24">
        <v>9</v>
      </c>
      <c r="D24">
        <v>36.496307000000002</v>
      </c>
      <c r="E24" t="s">
        <v>16</v>
      </c>
      <c r="F24" s="11">
        <v>2.7137370865545898</v>
      </c>
      <c r="G24" s="11">
        <f t="shared" si="0"/>
        <v>0.81412112596637687</v>
      </c>
      <c r="H24" s="11">
        <f t="shared" si="1"/>
        <v>1.8996159605882128</v>
      </c>
      <c r="I24" s="11">
        <v>99.041381828181883</v>
      </c>
      <c r="J24" s="11">
        <v>0.42706025134736258</v>
      </c>
      <c r="K24" s="59">
        <v>0.3</v>
      </c>
      <c r="L24" s="11">
        <v>1.8996159605882128</v>
      </c>
      <c r="M24" s="11">
        <v>0.29894217594315381</v>
      </c>
      <c r="N24" s="11">
        <v>0.81412112596637687</v>
      </c>
      <c r="O24" s="11">
        <v>29.712414548454564</v>
      </c>
      <c r="P24" s="11">
        <v>0</v>
      </c>
      <c r="Q24" s="11">
        <v>0</v>
      </c>
      <c r="R24" s="11">
        <v>2.7137370865545898</v>
      </c>
      <c r="S24" s="11">
        <v>2.7137370865545898</v>
      </c>
      <c r="T24" s="11">
        <v>99.041381828181883</v>
      </c>
      <c r="U24" s="11">
        <f>'CALCCULO DE ICA E IMA'!O11</f>
        <v>3.537192208149353</v>
      </c>
      <c r="V24" s="11">
        <f>'CALCCULO DE ICA E IMA'!P11</f>
        <v>3.5714285714285712</v>
      </c>
      <c r="W24" s="11">
        <f>'CALCCULO DE ICA E IMA'!Q11</f>
        <v>2.2009195961818198</v>
      </c>
      <c r="X24" s="59">
        <v>0.3</v>
      </c>
      <c r="Y24" s="11">
        <v>0</v>
      </c>
      <c r="Z24" s="11">
        <v>0</v>
      </c>
      <c r="AA24" s="11">
        <v>29.712414548454564</v>
      </c>
      <c r="AB24" s="11">
        <v>29.712414548454564</v>
      </c>
    </row>
    <row r="25" spans="2:28" hidden="1" x14ac:dyDescent="0.3">
      <c r="B25">
        <v>1</v>
      </c>
      <c r="C25">
        <v>9</v>
      </c>
      <c r="D25">
        <v>36.496307000000002</v>
      </c>
      <c r="E25" t="s">
        <v>12</v>
      </c>
      <c r="F25" s="11">
        <v>2.3254833444383425</v>
      </c>
      <c r="G25" s="11">
        <f t="shared" si="0"/>
        <v>0.6976450033315027</v>
      </c>
      <c r="H25" s="11">
        <f t="shared" si="1"/>
        <v>1.6278383411068398</v>
      </c>
      <c r="I25" s="11">
        <v>84.871554062008499</v>
      </c>
      <c r="J25" s="11">
        <v>0.88848167234336317</v>
      </c>
      <c r="K25" s="59">
        <v>0.3</v>
      </c>
      <c r="L25" s="11">
        <v>1.6278383411068396</v>
      </c>
      <c r="M25" s="11">
        <v>0.62193717064035414</v>
      </c>
      <c r="N25" s="11">
        <v>0.6976450033315027</v>
      </c>
      <c r="O25" s="11">
        <v>25.461466218602546</v>
      </c>
      <c r="P25" s="11">
        <v>1.7260433520372216</v>
      </c>
      <c r="Q25" s="11">
        <v>0</v>
      </c>
      <c r="R25" s="11">
        <v>0.59943999240112078</v>
      </c>
      <c r="S25" s="11">
        <v>2.3254833444383425</v>
      </c>
      <c r="T25" s="11">
        <v>84.871554062008499</v>
      </c>
      <c r="U25" s="11"/>
      <c r="V25" s="11"/>
      <c r="W25" s="11"/>
      <c r="X25" s="59">
        <v>0.3</v>
      </c>
      <c r="Y25" s="11">
        <v>18.898262421377854</v>
      </c>
      <c r="Z25" s="11">
        <v>0</v>
      </c>
      <c r="AA25" s="11">
        <v>6.5632037972246913</v>
      </c>
      <c r="AB25" s="11">
        <v>25.461466218602546</v>
      </c>
    </row>
    <row r="26" spans="2:28" hidden="1" x14ac:dyDescent="0.3">
      <c r="B26">
        <v>1</v>
      </c>
      <c r="C26">
        <v>11</v>
      </c>
      <c r="D26">
        <v>30.324998999999998</v>
      </c>
      <c r="E26" t="s">
        <v>15</v>
      </c>
      <c r="F26" s="11">
        <v>0.21290755387966406</v>
      </c>
      <c r="G26" s="11">
        <f t="shared" si="0"/>
        <v>6.3872266163899211E-2</v>
      </c>
      <c r="H26" s="11">
        <f t="shared" si="1"/>
        <v>0.14903528771576485</v>
      </c>
      <c r="I26" s="11">
        <v>6.4564213584932588</v>
      </c>
      <c r="J26" s="11">
        <v>0.11780972450961723</v>
      </c>
      <c r="K26" s="59">
        <v>0.3</v>
      </c>
      <c r="L26" s="11">
        <v>0.14903528771576482</v>
      </c>
      <c r="M26" s="11">
        <v>8.2466807156732061E-2</v>
      </c>
      <c r="N26" s="11">
        <v>6.3872266163899211E-2</v>
      </c>
      <c r="O26" s="11">
        <v>1.9369264075479773</v>
      </c>
      <c r="P26" s="11">
        <v>0</v>
      </c>
      <c r="Q26" s="11">
        <v>0</v>
      </c>
      <c r="R26" s="11">
        <v>0.21290755387966406</v>
      </c>
      <c r="S26" s="11">
        <v>0.21290755387966406</v>
      </c>
      <c r="T26" s="11">
        <v>6.4564213584932588</v>
      </c>
      <c r="U26" s="11"/>
      <c r="V26" s="11"/>
      <c r="W26" s="11"/>
      <c r="X26" s="59">
        <v>0.3</v>
      </c>
      <c r="Y26" s="11">
        <v>0</v>
      </c>
      <c r="Z26" s="11">
        <v>0</v>
      </c>
      <c r="AA26" s="11">
        <v>1.9369264075479773</v>
      </c>
      <c r="AB26" s="11">
        <v>1.9369264075479773</v>
      </c>
    </row>
    <row r="27" spans="2:28" hidden="1" x14ac:dyDescent="0.3">
      <c r="B27">
        <v>1</v>
      </c>
      <c r="C27">
        <v>11</v>
      </c>
      <c r="D27">
        <v>30.324998999999998</v>
      </c>
      <c r="E27" t="s">
        <v>16</v>
      </c>
      <c r="F27" s="11">
        <v>3.3734468183399087</v>
      </c>
      <c r="G27" s="11">
        <f t="shared" si="0"/>
        <v>1.0120340455019725</v>
      </c>
      <c r="H27" s="11">
        <f t="shared" si="1"/>
        <v>2.3614127728379364</v>
      </c>
      <c r="I27" s="11">
        <v>102.29977139271091</v>
      </c>
      <c r="J27" s="11">
        <v>0.4843288674284264</v>
      </c>
      <c r="K27" s="59">
        <v>0.3</v>
      </c>
      <c r="L27" s="11">
        <v>2.3614127728379359</v>
      </c>
      <c r="M27" s="11">
        <v>0.33903020719989846</v>
      </c>
      <c r="N27" s="11">
        <v>1.0120340455019725</v>
      </c>
      <c r="O27" s="11">
        <v>30.68993141781327</v>
      </c>
      <c r="P27" s="11">
        <v>0</v>
      </c>
      <c r="Q27" s="11">
        <v>0</v>
      </c>
      <c r="R27" s="11">
        <v>3.3734468183399087</v>
      </c>
      <c r="S27" s="11">
        <v>3.3734468183399087</v>
      </c>
      <c r="T27" s="11">
        <v>102.29977139271091</v>
      </c>
      <c r="U27" s="11">
        <f>'CALCCULO DE ICA E IMA'!O12</f>
        <v>2.8416603164641918</v>
      </c>
      <c r="V27" s="11">
        <f>'CALCCULO DE ICA E IMA'!P12</f>
        <v>2.7777777777777777</v>
      </c>
      <c r="W27" s="11">
        <f>'CALCCULO DE ICA E IMA'!Q12</f>
        <v>1.4826053825030567</v>
      </c>
      <c r="X27" s="59">
        <v>0.3</v>
      </c>
      <c r="Y27" s="11">
        <v>0</v>
      </c>
      <c r="Z27" s="11">
        <v>0</v>
      </c>
      <c r="AA27" s="11">
        <v>30.68993141781327</v>
      </c>
      <c r="AB27" s="11">
        <v>30.68993141781327</v>
      </c>
    </row>
    <row r="28" spans="2:28" hidden="1" x14ac:dyDescent="0.3">
      <c r="B28">
        <v>1</v>
      </c>
      <c r="C28">
        <v>11</v>
      </c>
      <c r="D28">
        <v>30.324998999999998</v>
      </c>
      <c r="E28" t="s">
        <v>14</v>
      </c>
      <c r="F28" s="11">
        <v>0.72413093114711546</v>
      </c>
      <c r="G28" s="11">
        <f t="shared" si="0"/>
        <v>0.21723927934413464</v>
      </c>
      <c r="H28" s="11">
        <f t="shared" si="1"/>
        <v>0.50689165180298079</v>
      </c>
      <c r="I28" s="11">
        <v>21.959269762905343</v>
      </c>
      <c r="J28" s="11">
        <v>0.34033920413889429</v>
      </c>
      <c r="K28" s="59">
        <v>0.3</v>
      </c>
      <c r="L28" s="11">
        <v>0.50689165180298079</v>
      </c>
      <c r="M28" s="11">
        <v>0.23823744289722598</v>
      </c>
      <c r="N28" s="11">
        <v>0.21723927934413464</v>
      </c>
      <c r="O28" s="11">
        <v>6.5877809288716032</v>
      </c>
      <c r="P28" s="11">
        <v>0</v>
      </c>
      <c r="Q28" s="11">
        <v>0</v>
      </c>
      <c r="R28" s="11">
        <v>0.72413093114711546</v>
      </c>
      <c r="S28" s="11">
        <v>0.72413093114711546</v>
      </c>
      <c r="T28" s="11">
        <v>21.959269762905343</v>
      </c>
      <c r="U28" s="11"/>
      <c r="V28" s="11"/>
      <c r="W28" s="11"/>
      <c r="X28" s="59">
        <v>0.3</v>
      </c>
      <c r="Y28" s="11">
        <v>0</v>
      </c>
      <c r="Z28" s="11">
        <v>0</v>
      </c>
      <c r="AA28" s="11">
        <v>6.5877809288716032</v>
      </c>
      <c r="AB28" s="11">
        <v>6.5877809288716032</v>
      </c>
    </row>
    <row r="29" spans="2:28" hidden="1" x14ac:dyDescent="0.3">
      <c r="B29">
        <v>1</v>
      </c>
      <c r="C29">
        <v>11</v>
      </c>
      <c r="D29">
        <v>30.324998999999998</v>
      </c>
      <c r="E29" t="s">
        <v>12</v>
      </c>
      <c r="F29" s="11">
        <v>1.0556189502124895</v>
      </c>
      <c r="G29" s="11">
        <f t="shared" si="0"/>
        <v>0.31668568506374684</v>
      </c>
      <c r="H29" s="11">
        <f t="shared" si="1"/>
        <v>0.73893326514874269</v>
      </c>
      <c r="I29" s="11">
        <v>32.01164360957479</v>
      </c>
      <c r="J29" s="11">
        <v>0.55632369907319246</v>
      </c>
      <c r="K29" s="59">
        <v>0.3</v>
      </c>
      <c r="L29" s="11">
        <v>0.73893326514874258</v>
      </c>
      <c r="M29" s="11">
        <v>0.3894265893512347</v>
      </c>
      <c r="N29" s="11">
        <v>0.31668568506374684</v>
      </c>
      <c r="O29" s="11">
        <v>9.6034930828724363</v>
      </c>
      <c r="P29" s="11">
        <v>0.64686213117274394</v>
      </c>
      <c r="Q29" s="11">
        <v>0.32247311120565941</v>
      </c>
      <c r="R29" s="11">
        <v>8.6283707834086093E-2</v>
      </c>
      <c r="S29" s="11">
        <v>1.0556189502124895</v>
      </c>
      <c r="T29" s="11">
        <v>32.01164360957479</v>
      </c>
      <c r="U29" s="11"/>
      <c r="V29" s="11"/>
      <c r="W29" s="11"/>
      <c r="X29" s="59">
        <v>0.3</v>
      </c>
      <c r="Y29" s="11">
        <v>5.8848280442853982</v>
      </c>
      <c r="Z29" s="11">
        <v>2.9336990324515533</v>
      </c>
      <c r="AA29" s="11">
        <v>0.78496600613548573</v>
      </c>
      <c r="AB29" s="11">
        <v>9.6034930828724381</v>
      </c>
    </row>
    <row r="30" spans="2:28" hidden="1" x14ac:dyDescent="0.3">
      <c r="B30">
        <v>1</v>
      </c>
      <c r="C30">
        <v>13</v>
      </c>
      <c r="D30">
        <v>30.395551999999999</v>
      </c>
      <c r="E30" t="s">
        <v>15</v>
      </c>
      <c r="F30" s="11">
        <v>0.73238917643876189</v>
      </c>
      <c r="G30" s="11">
        <f t="shared" si="0"/>
        <v>0.21971675293162857</v>
      </c>
      <c r="H30" s="11">
        <f t="shared" si="1"/>
        <v>0.51267242350713338</v>
      </c>
      <c r="I30" s="11">
        <v>22.261373296681562</v>
      </c>
      <c r="J30" s="11">
        <v>0.39269908169872403</v>
      </c>
      <c r="K30" s="59">
        <v>0.3</v>
      </c>
      <c r="L30" s="11">
        <v>0.51267242350713327</v>
      </c>
      <c r="M30" s="11">
        <v>0.27488935718910679</v>
      </c>
      <c r="N30" s="11">
        <v>0.21971675293162857</v>
      </c>
      <c r="O30" s="11">
        <v>6.6784119890044682</v>
      </c>
      <c r="P30" s="11">
        <v>0.11511633609143364</v>
      </c>
      <c r="Q30" s="11">
        <v>0</v>
      </c>
      <c r="R30" s="11">
        <v>0.61727284034732821</v>
      </c>
      <c r="S30" s="11">
        <v>0.73238917643876189</v>
      </c>
      <c r="T30" s="11">
        <v>22.261373296681562</v>
      </c>
      <c r="U30" s="11"/>
      <c r="V30" s="11"/>
      <c r="W30" s="11"/>
      <c r="X30" s="59">
        <v>0.3</v>
      </c>
      <c r="Y30" s="11">
        <v>1.0497073739149942</v>
      </c>
      <c r="Z30" s="11">
        <v>0</v>
      </c>
      <c r="AA30" s="11">
        <v>5.6287046150894735</v>
      </c>
      <c r="AB30" s="11">
        <v>6.6784119890044682</v>
      </c>
    </row>
    <row r="31" spans="2:28" hidden="1" x14ac:dyDescent="0.3">
      <c r="B31">
        <v>1</v>
      </c>
      <c r="C31">
        <v>13</v>
      </c>
      <c r="D31">
        <v>30.395551999999999</v>
      </c>
      <c r="E31" t="s">
        <v>12</v>
      </c>
      <c r="F31" s="11">
        <v>1.5461172283518771</v>
      </c>
      <c r="G31" s="11">
        <f t="shared" si="0"/>
        <v>0.46383516850556311</v>
      </c>
      <c r="H31" s="11">
        <f t="shared" si="1"/>
        <v>1.0822820598463141</v>
      </c>
      <c r="I31" s="11">
        <v>46.995086612465357</v>
      </c>
      <c r="J31" s="11">
        <v>0.6135923151542565</v>
      </c>
      <c r="K31" s="59">
        <v>0.3</v>
      </c>
      <c r="L31" s="11">
        <v>1.0822820598463139</v>
      </c>
      <c r="M31" s="11">
        <v>0.42951462060797951</v>
      </c>
      <c r="N31" s="11">
        <v>0.46383516850556311</v>
      </c>
      <c r="O31" s="11">
        <v>14.098525983739606</v>
      </c>
      <c r="P31" s="11">
        <v>0.48514659837955804</v>
      </c>
      <c r="Q31" s="11">
        <v>0.87493302213958546</v>
      </c>
      <c r="R31" s="11">
        <v>0.18603760783273368</v>
      </c>
      <c r="S31" s="11">
        <v>1.5461172283518771</v>
      </c>
      <c r="T31" s="11">
        <v>46.995086612465357</v>
      </c>
      <c r="U31" s="11"/>
      <c r="V31" s="11"/>
      <c r="W31" s="11"/>
      <c r="X31" s="59">
        <v>0.3</v>
      </c>
      <c r="Y31" s="11">
        <v>4.4238895976006916</v>
      </c>
      <c r="Z31" s="11">
        <v>7.9782216512882762</v>
      </c>
      <c r="AA31" s="11">
        <v>1.6964147348506389</v>
      </c>
      <c r="AB31" s="11">
        <v>14.098525983739606</v>
      </c>
    </row>
    <row r="32" spans="2:28" hidden="1" x14ac:dyDescent="0.3">
      <c r="B32">
        <v>1</v>
      </c>
      <c r="C32">
        <v>14</v>
      </c>
      <c r="D32">
        <v>17.757763000000001</v>
      </c>
      <c r="E32" t="s">
        <v>15</v>
      </c>
      <c r="F32" s="11">
        <v>0.14551345711081801</v>
      </c>
      <c r="G32" s="11">
        <f t="shared" si="0"/>
        <v>4.3654037133245401E-2</v>
      </c>
      <c r="H32" s="11">
        <f t="shared" si="1"/>
        <v>0.10185941997757261</v>
      </c>
      <c r="I32" s="11">
        <v>2.5839934846845711</v>
      </c>
      <c r="J32" s="11">
        <v>7.8539816339744814E-2</v>
      </c>
      <c r="K32" s="59">
        <v>0.3</v>
      </c>
      <c r="L32" s="11">
        <v>0.1018594199775726</v>
      </c>
      <c r="M32" s="11">
        <v>5.4977871437821367E-2</v>
      </c>
      <c r="N32" s="11">
        <v>4.3654037133245401E-2</v>
      </c>
      <c r="O32" s="11">
        <v>0.77519804540537129</v>
      </c>
      <c r="P32" s="11">
        <v>0</v>
      </c>
      <c r="Q32" s="11">
        <v>0</v>
      </c>
      <c r="R32" s="11">
        <v>0.14551345711081801</v>
      </c>
      <c r="S32" s="11">
        <v>0.14551345711081801</v>
      </c>
      <c r="T32" s="11">
        <v>2.5839934846845711</v>
      </c>
      <c r="U32" s="11"/>
      <c r="V32" s="11"/>
      <c r="W32" s="11"/>
      <c r="X32" s="59">
        <v>0.3</v>
      </c>
      <c r="Y32" s="11">
        <v>0</v>
      </c>
      <c r="Z32" s="11">
        <v>0</v>
      </c>
      <c r="AA32" s="11">
        <v>0.77519804540537129</v>
      </c>
      <c r="AB32" s="11">
        <v>0.77519804540537129</v>
      </c>
    </row>
    <row r="33" spans="2:28" hidden="1" x14ac:dyDescent="0.3">
      <c r="B33">
        <v>1</v>
      </c>
      <c r="C33">
        <v>14</v>
      </c>
      <c r="D33">
        <v>17.757763000000001</v>
      </c>
      <c r="E33" t="s">
        <v>12</v>
      </c>
      <c r="F33" s="11">
        <v>7.495507012231089</v>
      </c>
      <c r="G33" s="11">
        <f t="shared" si="0"/>
        <v>2.2486521036693268</v>
      </c>
      <c r="H33" s="11">
        <f t="shared" si="1"/>
        <v>5.2468549085617617</v>
      </c>
      <c r="I33" s="11">
        <v>133.10343708803779</v>
      </c>
      <c r="J33" s="11">
        <v>2.68998870963626</v>
      </c>
      <c r="K33" s="59">
        <v>0.3</v>
      </c>
      <c r="L33" s="11">
        <v>5.2468549085617617</v>
      </c>
      <c r="M33" s="11">
        <v>1.8829920967453819</v>
      </c>
      <c r="N33" s="11">
        <v>2.2486521036693268</v>
      </c>
      <c r="O33" s="11">
        <v>39.931031126411334</v>
      </c>
      <c r="P33" s="11">
        <v>6.6605447211862394</v>
      </c>
      <c r="Q33" s="11">
        <v>0</v>
      </c>
      <c r="R33" s="11">
        <v>0.83496229104484965</v>
      </c>
      <c r="S33" s="11">
        <v>7.495507012231089</v>
      </c>
      <c r="T33" s="11">
        <v>133.10343708803779</v>
      </c>
      <c r="U33" s="11"/>
      <c r="V33" s="11"/>
      <c r="W33" s="11"/>
      <c r="X33" s="59">
        <v>0.3</v>
      </c>
      <c r="Y33" s="11">
        <v>35.482912382917895</v>
      </c>
      <c r="Z33" s="11">
        <v>0</v>
      </c>
      <c r="AA33" s="11">
        <v>4.4481187434934384</v>
      </c>
      <c r="AB33" s="11">
        <v>39.931031126411334</v>
      </c>
    </row>
    <row r="34" spans="2:28" hidden="1" x14ac:dyDescent="0.3">
      <c r="B34">
        <v>1</v>
      </c>
      <c r="C34">
        <v>15</v>
      </c>
      <c r="D34">
        <v>34.100935999999997</v>
      </c>
      <c r="E34" t="s">
        <v>15</v>
      </c>
      <c r="F34" s="11">
        <v>4.8504485703606E-2</v>
      </c>
      <c r="G34" s="11">
        <f t="shared" si="0"/>
        <v>1.45513457110818E-2</v>
      </c>
      <c r="H34" s="11">
        <f t="shared" si="1"/>
        <v>3.3953139992524202E-2</v>
      </c>
      <c r="I34" s="11">
        <v>1.654048362691583</v>
      </c>
      <c r="J34" s="11">
        <v>2.6179938779914935E-2</v>
      </c>
      <c r="K34" s="59">
        <v>0.3</v>
      </c>
      <c r="L34" s="11">
        <v>3.3953139992524195E-2</v>
      </c>
      <c r="M34" s="11">
        <v>1.8325957145940455E-2</v>
      </c>
      <c r="N34" s="11">
        <v>1.45513457110818E-2</v>
      </c>
      <c r="O34" s="11">
        <v>0.49621450880747492</v>
      </c>
      <c r="P34" s="11">
        <v>0</v>
      </c>
      <c r="Q34" s="11">
        <v>0</v>
      </c>
      <c r="R34" s="11">
        <v>4.8504485703606E-2</v>
      </c>
      <c r="S34" s="11">
        <v>4.8504485703606E-2</v>
      </c>
      <c r="T34" s="11">
        <v>1.654048362691583</v>
      </c>
      <c r="U34" s="11"/>
      <c r="V34" s="11"/>
      <c r="W34" s="11"/>
      <c r="X34" s="59">
        <v>0.3</v>
      </c>
      <c r="Y34" s="11">
        <v>0</v>
      </c>
      <c r="Z34" s="11">
        <v>0</v>
      </c>
      <c r="AA34" s="11">
        <v>0.49621450880747492</v>
      </c>
      <c r="AB34" s="11">
        <v>0.49621450880747492</v>
      </c>
    </row>
    <row r="35" spans="2:28" hidden="1" x14ac:dyDescent="0.3">
      <c r="B35">
        <v>1</v>
      </c>
      <c r="C35">
        <v>15</v>
      </c>
      <c r="D35">
        <v>34.100935999999997</v>
      </c>
      <c r="E35" t="s">
        <v>12</v>
      </c>
      <c r="F35" s="11">
        <v>3.9566397369506947</v>
      </c>
      <c r="G35" s="11">
        <f t="shared" si="0"/>
        <v>1.1869919210852085</v>
      </c>
      <c r="H35" s="11">
        <f t="shared" si="1"/>
        <v>2.7696478158654863</v>
      </c>
      <c r="I35" s="11">
        <v>134.92511844481245</v>
      </c>
      <c r="J35" s="11">
        <v>1.4300791558528529</v>
      </c>
      <c r="K35" s="59">
        <v>0.3</v>
      </c>
      <c r="L35" s="11">
        <v>2.7696478158654863</v>
      </c>
      <c r="M35" s="11">
        <v>1.001055409096997</v>
      </c>
      <c r="N35" s="11">
        <v>1.1869919210852085</v>
      </c>
      <c r="O35" s="11">
        <v>40.477535533443742</v>
      </c>
      <c r="P35" s="11">
        <v>2.9602420983049957</v>
      </c>
      <c r="Q35" s="11">
        <v>0.58328868142639023</v>
      </c>
      <c r="R35" s="11">
        <v>0.41310895721930879</v>
      </c>
      <c r="S35" s="11">
        <v>3.9566397369506947</v>
      </c>
      <c r="T35" s="11">
        <v>134.92511844481245</v>
      </c>
      <c r="U35" s="11"/>
      <c r="V35" s="11"/>
      <c r="W35" s="11"/>
      <c r="X35" s="59">
        <v>0.3</v>
      </c>
      <c r="Y35" s="11">
        <v>30.284107901641306</v>
      </c>
      <c r="Z35" s="11">
        <v>5.9672069984537153</v>
      </c>
      <c r="AA35" s="11">
        <v>4.2262206333487153</v>
      </c>
      <c r="AB35" s="11">
        <v>40.477535533443742</v>
      </c>
    </row>
    <row r="36" spans="2:28" hidden="1" x14ac:dyDescent="0.3">
      <c r="B36">
        <v>1</v>
      </c>
      <c r="C36">
        <v>16</v>
      </c>
      <c r="D36">
        <v>28.304417000000001</v>
      </c>
      <c r="E36" t="s">
        <v>15</v>
      </c>
      <c r="F36" s="11">
        <v>0.51857229067569399</v>
      </c>
      <c r="G36" s="11">
        <f t="shared" si="0"/>
        <v>0.1555716872027082</v>
      </c>
      <c r="H36" s="11">
        <f t="shared" si="1"/>
        <v>0.36300060347298579</v>
      </c>
      <c r="I36" s="11">
        <v>14.677886359930055</v>
      </c>
      <c r="J36" s="11">
        <v>0.29943304979527724</v>
      </c>
      <c r="K36" s="59">
        <v>0.3</v>
      </c>
      <c r="L36" s="11">
        <v>0.36300060347298579</v>
      </c>
      <c r="M36" s="11">
        <v>0.20960313485669405</v>
      </c>
      <c r="N36" s="11">
        <v>0.1555716872027082</v>
      </c>
      <c r="O36" s="11">
        <v>4.4033659079790164</v>
      </c>
      <c r="P36" s="11">
        <v>0</v>
      </c>
      <c r="Q36" s="11">
        <v>0</v>
      </c>
      <c r="R36" s="11">
        <v>0.51857229067569399</v>
      </c>
      <c r="S36" s="11">
        <v>0.51857229067569399</v>
      </c>
      <c r="T36" s="11">
        <v>14.677886359930055</v>
      </c>
      <c r="U36" s="11"/>
      <c r="V36" s="11"/>
      <c r="W36" s="11"/>
      <c r="X36" s="59">
        <v>0.3</v>
      </c>
      <c r="Y36" s="11">
        <v>0</v>
      </c>
      <c r="Z36" s="11">
        <v>0</v>
      </c>
      <c r="AA36" s="11">
        <v>4.4033659079790164</v>
      </c>
      <c r="AB36" s="11">
        <v>4.4033659079790164</v>
      </c>
    </row>
    <row r="37" spans="2:28" hidden="1" x14ac:dyDescent="0.3">
      <c r="B37">
        <v>1</v>
      </c>
      <c r="C37">
        <v>16</v>
      </c>
      <c r="D37">
        <v>28.304417000000001</v>
      </c>
      <c r="E37" t="s">
        <v>21</v>
      </c>
      <c r="F37" s="11">
        <v>2.7283773208278381E-2</v>
      </c>
      <c r="G37" s="11">
        <f t="shared" si="0"/>
        <v>8.1851319624835148E-3</v>
      </c>
      <c r="H37" s="11">
        <f t="shared" si="1"/>
        <v>1.9098641245794867E-2</v>
      </c>
      <c r="I37" s="11">
        <v>0.77225129422053918</v>
      </c>
      <c r="J37" s="11">
        <v>1.4726215563702155E-2</v>
      </c>
      <c r="K37" s="59">
        <v>0.3</v>
      </c>
      <c r="L37" s="11">
        <v>1.9098641245794867E-2</v>
      </c>
      <c r="M37" s="11">
        <v>1.0308350894591508E-2</v>
      </c>
      <c r="N37" s="11">
        <v>8.1851319624835148E-3</v>
      </c>
      <c r="O37" s="11">
        <v>0.23167538826616177</v>
      </c>
      <c r="P37" s="11">
        <v>0</v>
      </c>
      <c r="Q37" s="11">
        <v>0</v>
      </c>
      <c r="R37" s="11">
        <v>2.7283773208278381E-2</v>
      </c>
      <c r="S37" s="11">
        <v>2.7283773208278381E-2</v>
      </c>
      <c r="T37" s="11">
        <v>0.77225129422053918</v>
      </c>
      <c r="U37" s="11"/>
      <c r="V37" s="11"/>
      <c r="W37" s="11"/>
      <c r="X37" s="59">
        <v>0.3</v>
      </c>
      <c r="Y37" s="11">
        <v>0</v>
      </c>
      <c r="Z37" s="11">
        <v>0</v>
      </c>
      <c r="AA37" s="11">
        <v>0.23167538826616177</v>
      </c>
      <c r="AB37" s="11">
        <v>0.23167538826616177</v>
      </c>
    </row>
    <row r="38" spans="2:28" hidden="1" x14ac:dyDescent="0.3">
      <c r="B38">
        <v>1</v>
      </c>
      <c r="C38">
        <v>16</v>
      </c>
      <c r="D38">
        <v>28.304417000000001</v>
      </c>
      <c r="E38" t="s">
        <v>14</v>
      </c>
      <c r="F38" s="11">
        <v>0.20917559459680088</v>
      </c>
      <c r="G38" s="11">
        <f t="shared" si="0"/>
        <v>6.2752678379040264E-2</v>
      </c>
      <c r="H38" s="11">
        <f t="shared" si="1"/>
        <v>0.1464229162177606</v>
      </c>
      <c r="I38" s="11">
        <v>5.9205932556907994</v>
      </c>
      <c r="J38" s="11">
        <v>0.11290098598838322</v>
      </c>
      <c r="K38" s="59">
        <v>0.3</v>
      </c>
      <c r="L38" s="11">
        <v>0.1464229162177606</v>
      </c>
      <c r="M38" s="11">
        <v>7.9030690191868244E-2</v>
      </c>
      <c r="N38" s="11">
        <v>6.2752678379040264E-2</v>
      </c>
      <c r="O38" s="11">
        <v>1.7761779767072396</v>
      </c>
      <c r="P38" s="11">
        <v>0</v>
      </c>
      <c r="Q38" s="11">
        <v>0</v>
      </c>
      <c r="R38" s="11">
        <v>0.20917559459680088</v>
      </c>
      <c r="S38" s="11">
        <v>0.20917559459680088</v>
      </c>
      <c r="T38" s="11">
        <v>5.9205932556907994</v>
      </c>
      <c r="U38" s="11"/>
      <c r="V38" s="11"/>
      <c r="W38" s="11"/>
      <c r="X38" s="59">
        <v>0.3</v>
      </c>
      <c r="Y38" s="11">
        <v>0</v>
      </c>
      <c r="Z38" s="11">
        <v>0</v>
      </c>
      <c r="AA38" s="11">
        <v>1.7761779767072396</v>
      </c>
      <c r="AB38" s="11">
        <v>1.7761779767072396</v>
      </c>
    </row>
    <row r="39" spans="2:28" hidden="1" x14ac:dyDescent="0.3">
      <c r="B39">
        <v>1</v>
      </c>
      <c r="C39">
        <v>16</v>
      </c>
      <c r="D39">
        <v>28.304417000000001</v>
      </c>
      <c r="E39" t="s">
        <v>12</v>
      </c>
      <c r="F39" s="11">
        <v>4.6627125477900542</v>
      </c>
      <c r="G39" s="11">
        <f t="shared" si="0"/>
        <v>1.3988137643370162</v>
      </c>
      <c r="H39" s="11">
        <f t="shared" si="1"/>
        <v>3.2638987834530377</v>
      </c>
      <c r="I39" s="11">
        <v>131.97536030378214</v>
      </c>
      <c r="J39" s="11">
        <v>1.6935147898257468</v>
      </c>
      <c r="K39" s="59">
        <v>0.3</v>
      </c>
      <c r="L39" s="11">
        <v>3.2638987834530377</v>
      </c>
      <c r="M39" s="11">
        <v>1.1854603528780228</v>
      </c>
      <c r="N39" s="11">
        <v>1.3988137643370162</v>
      </c>
      <c r="O39" s="11">
        <v>39.592608091134636</v>
      </c>
      <c r="P39" s="11">
        <v>4.0703328851693694</v>
      </c>
      <c r="Q39" s="11">
        <v>0</v>
      </c>
      <c r="R39" s="11">
        <v>0.59237966262068487</v>
      </c>
      <c r="S39" s="11">
        <v>4.6627125477900542</v>
      </c>
      <c r="T39" s="11">
        <v>131.97536030378214</v>
      </c>
      <c r="U39" s="11"/>
      <c r="V39" s="11"/>
      <c r="W39" s="11"/>
      <c r="X39" s="59">
        <v>0.3</v>
      </c>
      <c r="Y39" s="11">
        <v>34.562519793194085</v>
      </c>
      <c r="Z39" s="11">
        <v>0</v>
      </c>
      <c r="AA39" s="11">
        <v>5.0300882979405532</v>
      </c>
      <c r="AB39" s="11">
        <v>39.592608091134636</v>
      </c>
    </row>
    <row r="40" spans="2:28" hidden="1" x14ac:dyDescent="0.3">
      <c r="B40">
        <v>1</v>
      </c>
      <c r="C40">
        <v>17</v>
      </c>
      <c r="D40">
        <v>32.580435000000001</v>
      </c>
      <c r="E40" t="s">
        <v>15</v>
      </c>
      <c r="F40" s="11">
        <v>0.32146261759865946</v>
      </c>
      <c r="G40" s="11">
        <f t="shared" si="0"/>
        <v>9.643878527959783E-2</v>
      </c>
      <c r="H40" s="11">
        <f t="shared" si="1"/>
        <v>0.22502383231906165</v>
      </c>
      <c r="I40" s="11">
        <v>10.473391917602981</v>
      </c>
      <c r="J40" s="11">
        <v>0.18653206380689402</v>
      </c>
      <c r="K40" s="59">
        <v>0.3</v>
      </c>
      <c r="L40" s="11">
        <v>0.22502383231906162</v>
      </c>
      <c r="M40" s="11">
        <v>0.13057244466482582</v>
      </c>
      <c r="N40" s="11">
        <v>9.643878527959783E-2</v>
      </c>
      <c r="O40" s="11">
        <v>3.1420175752808941</v>
      </c>
      <c r="P40" s="11">
        <v>0</v>
      </c>
      <c r="Q40" s="11">
        <v>0</v>
      </c>
      <c r="R40" s="11">
        <v>0.32146261759865946</v>
      </c>
      <c r="S40" s="11">
        <v>0.32146261759865946</v>
      </c>
      <c r="T40" s="11">
        <v>10.473391917602981</v>
      </c>
      <c r="U40" s="11"/>
      <c r="V40" s="11"/>
      <c r="W40" s="11"/>
      <c r="X40" s="59">
        <v>0.3</v>
      </c>
      <c r="Y40" s="11">
        <v>0</v>
      </c>
      <c r="Z40" s="11">
        <v>0</v>
      </c>
      <c r="AA40" s="11">
        <v>3.1420175752808941</v>
      </c>
      <c r="AB40" s="11">
        <v>3.1420175752808941</v>
      </c>
    </row>
    <row r="41" spans="2:28" hidden="1" x14ac:dyDescent="0.3">
      <c r="B41">
        <v>1</v>
      </c>
      <c r="C41">
        <v>17</v>
      </c>
      <c r="D41">
        <v>32.580435000000001</v>
      </c>
      <c r="E41" t="s">
        <v>12</v>
      </c>
      <c r="F41" s="11">
        <v>3.0774783796443637</v>
      </c>
      <c r="G41" s="11">
        <f t="shared" si="0"/>
        <v>0.92324351389330905</v>
      </c>
      <c r="H41" s="11">
        <f t="shared" si="1"/>
        <v>2.1542348657510546</v>
      </c>
      <c r="I41" s="11">
        <v>100.26558431190851</v>
      </c>
      <c r="J41" s="11">
        <v>1.1437360754475339</v>
      </c>
      <c r="K41" s="59">
        <v>0.3</v>
      </c>
      <c r="L41" s="11">
        <v>2.1542348657510546</v>
      </c>
      <c r="M41" s="11">
        <v>0.80061525281327361</v>
      </c>
      <c r="N41" s="11">
        <v>0.92324351389330905</v>
      </c>
      <c r="O41" s="11">
        <v>30.079675293572553</v>
      </c>
      <c r="P41" s="11">
        <v>2.5902118360168704</v>
      </c>
      <c r="Q41" s="11">
        <v>0</v>
      </c>
      <c r="R41" s="11">
        <v>0.48726654362749328</v>
      </c>
      <c r="S41" s="11">
        <v>3.0774783796443637</v>
      </c>
      <c r="T41" s="11">
        <v>100.26558431190851</v>
      </c>
      <c r="U41" s="11"/>
      <c r="V41" s="11"/>
      <c r="W41" s="11"/>
      <c r="X41" s="59">
        <v>0.3</v>
      </c>
      <c r="Y41" s="11">
        <v>25.31706850787349</v>
      </c>
      <c r="Z41" s="11">
        <v>0</v>
      </c>
      <c r="AA41" s="11">
        <v>4.762606785699063</v>
      </c>
      <c r="AB41" s="11">
        <v>30.079675293572553</v>
      </c>
    </row>
    <row r="42" spans="2:28" hidden="1" x14ac:dyDescent="0.3">
      <c r="B42">
        <v>1</v>
      </c>
      <c r="C42">
        <v>18</v>
      </c>
      <c r="D42">
        <v>13.039294</v>
      </c>
      <c r="E42" t="s">
        <v>15</v>
      </c>
      <c r="F42" s="11">
        <v>0.10913509283311353</v>
      </c>
      <c r="G42" s="11">
        <f t="shared" si="0"/>
        <v>3.2740527849934059E-2</v>
      </c>
      <c r="H42" s="11">
        <f t="shared" si="1"/>
        <v>7.6394564983179467E-2</v>
      </c>
      <c r="I42" s="11">
        <v>1.4230445611682603</v>
      </c>
      <c r="J42" s="11">
        <v>5.8904862254808621E-2</v>
      </c>
      <c r="K42" s="59">
        <v>0.3</v>
      </c>
      <c r="L42" s="11">
        <v>7.6394564983179467E-2</v>
      </c>
      <c r="M42" s="11">
        <v>4.123340357836603E-2</v>
      </c>
      <c r="N42" s="11">
        <v>3.2740527849934059E-2</v>
      </c>
      <c r="O42" s="11">
        <v>0.42691336835047805</v>
      </c>
      <c r="P42" s="11">
        <v>0</v>
      </c>
      <c r="Q42" s="11">
        <v>0</v>
      </c>
      <c r="R42" s="11">
        <v>0.10913509283311353</v>
      </c>
      <c r="S42" s="11">
        <v>0.10913509283311353</v>
      </c>
      <c r="T42" s="11">
        <v>1.4230445611682603</v>
      </c>
      <c r="U42" s="11"/>
      <c r="V42" s="11"/>
      <c r="W42" s="11"/>
      <c r="X42" s="59">
        <v>0.3</v>
      </c>
      <c r="Y42" s="11">
        <v>0</v>
      </c>
      <c r="Z42" s="11">
        <v>0</v>
      </c>
      <c r="AA42" s="11">
        <v>0.42691336835047805</v>
      </c>
      <c r="AB42" s="11">
        <v>0.42691336835047805</v>
      </c>
    </row>
    <row r="43" spans="2:28" hidden="1" x14ac:dyDescent="0.3">
      <c r="B43">
        <v>1</v>
      </c>
      <c r="C43">
        <v>18</v>
      </c>
      <c r="D43">
        <v>13.039294</v>
      </c>
      <c r="E43" t="s">
        <v>16</v>
      </c>
      <c r="F43" s="11">
        <v>9.2309210984152497</v>
      </c>
      <c r="G43" s="11">
        <f t="shared" si="0"/>
        <v>2.7692763295245748</v>
      </c>
      <c r="H43" s="11">
        <f t="shared" si="1"/>
        <v>6.4616447688906753</v>
      </c>
      <c r="I43" s="11">
        <v>120.36469409303938</v>
      </c>
      <c r="J43" s="11">
        <v>1.4529866022852793</v>
      </c>
      <c r="K43" s="59">
        <v>0.3</v>
      </c>
      <c r="L43" s="11">
        <v>6.4616447688906744</v>
      </c>
      <c r="M43" s="11">
        <v>1.0170906215996955</v>
      </c>
      <c r="N43" s="11">
        <v>2.7692763295245748</v>
      </c>
      <c r="O43" s="11">
        <v>36.109408227911814</v>
      </c>
      <c r="P43" s="11">
        <v>0</v>
      </c>
      <c r="Q43" s="11">
        <v>0</v>
      </c>
      <c r="R43" s="11">
        <v>9.2309210984152497</v>
      </c>
      <c r="S43" s="11">
        <v>9.2309210984152497</v>
      </c>
      <c r="T43" s="11">
        <v>120.36469409303938</v>
      </c>
      <c r="U43" s="11">
        <f>'CALCCULO DE ICA E IMA'!O18</f>
        <v>4.3768979670196142</v>
      </c>
      <c r="V43" s="11">
        <f>'CALCCULO DE ICA E IMA'!P18</f>
        <v>3.6363636363636367</v>
      </c>
      <c r="W43" s="11">
        <f>'CALCCULO DE ICA E IMA'!Q18</f>
        <v>1.9413660337586995</v>
      </c>
      <c r="X43" s="59">
        <v>0.3</v>
      </c>
      <c r="Y43" s="11">
        <v>0</v>
      </c>
      <c r="Z43" s="11">
        <v>0</v>
      </c>
      <c r="AA43" s="11">
        <v>36.109408227911814</v>
      </c>
      <c r="AB43" s="11">
        <v>36.109408227911814</v>
      </c>
    </row>
    <row r="44" spans="2:28" hidden="1" x14ac:dyDescent="0.3">
      <c r="B44">
        <v>1</v>
      </c>
      <c r="C44">
        <v>18</v>
      </c>
      <c r="D44">
        <v>13.039294</v>
      </c>
      <c r="E44" t="s">
        <v>12</v>
      </c>
      <c r="F44" s="11">
        <v>4.9538628209036828</v>
      </c>
      <c r="G44" s="11">
        <f t="shared" si="0"/>
        <v>1.4861588462711048</v>
      </c>
      <c r="H44" s="11">
        <f t="shared" si="1"/>
        <v>3.467703974632578</v>
      </c>
      <c r="I44" s="11">
        <v>64.594873757432467</v>
      </c>
      <c r="J44" s="11">
        <v>1.7671458676442586</v>
      </c>
      <c r="K44" s="59">
        <v>0.3</v>
      </c>
      <c r="L44" s="11">
        <v>3.467703974632578</v>
      </c>
      <c r="M44" s="11">
        <v>1.2370021073509809</v>
      </c>
      <c r="N44" s="11">
        <v>1.4861588462711048</v>
      </c>
      <c r="O44" s="11">
        <v>19.378462127229739</v>
      </c>
      <c r="P44" s="11">
        <v>4.4403631474574929</v>
      </c>
      <c r="Q44" s="11">
        <v>0</v>
      </c>
      <c r="R44" s="11">
        <v>0.51349967344618974</v>
      </c>
      <c r="S44" s="11">
        <v>4.9538628209036828</v>
      </c>
      <c r="T44" s="11">
        <v>64.594873757432467</v>
      </c>
      <c r="U44" s="11"/>
      <c r="V44" s="11"/>
      <c r="W44" s="11"/>
      <c r="X44" s="59">
        <v>0.3</v>
      </c>
      <c r="Y44" s="11">
        <v>17.36976016393908</v>
      </c>
      <c r="Z44" s="11">
        <v>0</v>
      </c>
      <c r="AA44" s="11">
        <v>2.0087019632906582</v>
      </c>
      <c r="AB44" s="11">
        <v>19.378462127229739</v>
      </c>
    </row>
    <row r="45" spans="2:28" hidden="1" x14ac:dyDescent="0.3">
      <c r="B45">
        <v>1</v>
      </c>
      <c r="C45">
        <v>19</v>
      </c>
      <c r="D45">
        <v>19.955242999999999</v>
      </c>
      <c r="E45" t="s">
        <v>15</v>
      </c>
      <c r="F45" s="11">
        <v>0.20008100352737473</v>
      </c>
      <c r="G45" s="11">
        <f t="shared" si="0"/>
        <v>6.0024301058212416E-2</v>
      </c>
      <c r="H45" s="11">
        <f t="shared" si="1"/>
        <v>0.14005670246916233</v>
      </c>
      <c r="I45" s="11">
        <v>3.99266504507262</v>
      </c>
      <c r="J45" s="11">
        <v>0.10799224746714911</v>
      </c>
      <c r="K45" s="59">
        <v>0.3</v>
      </c>
      <c r="L45" s="11">
        <v>0.1400567024691623</v>
      </c>
      <c r="M45" s="11">
        <v>7.5594573227004372E-2</v>
      </c>
      <c r="N45" s="11">
        <v>6.0024301058212416E-2</v>
      </c>
      <c r="O45" s="11">
        <v>1.1977995135217858</v>
      </c>
      <c r="P45" s="11">
        <v>0</v>
      </c>
      <c r="Q45" s="11">
        <v>0</v>
      </c>
      <c r="R45" s="11">
        <v>0.20008100352737473</v>
      </c>
      <c r="S45" s="11">
        <v>0.20008100352737473</v>
      </c>
      <c r="T45" s="11">
        <v>3.99266504507262</v>
      </c>
      <c r="U45" s="11"/>
      <c r="V45" s="11"/>
      <c r="W45" s="11"/>
      <c r="X45" s="59">
        <v>0.3</v>
      </c>
      <c r="Y45" s="11">
        <v>0</v>
      </c>
      <c r="Z45" s="11">
        <v>0</v>
      </c>
      <c r="AA45" s="11">
        <v>1.1977995135217858</v>
      </c>
      <c r="AB45" s="11">
        <v>1.1977995135217858</v>
      </c>
    </row>
    <row r="46" spans="2:28" hidden="1" x14ac:dyDescent="0.3">
      <c r="B46">
        <v>1</v>
      </c>
      <c r="C46">
        <v>19</v>
      </c>
      <c r="D46">
        <v>19.955242999999999</v>
      </c>
      <c r="E46" t="s">
        <v>14</v>
      </c>
      <c r="F46" s="11">
        <v>0.30921609636048825</v>
      </c>
      <c r="G46" s="11">
        <f t="shared" si="0"/>
        <v>9.2764828908146468E-2</v>
      </c>
      <c r="H46" s="11">
        <f t="shared" si="1"/>
        <v>0.21645126745234178</v>
      </c>
      <c r="I46" s="11">
        <v>6.1704823423849584</v>
      </c>
      <c r="J46" s="11">
        <v>0.16689710972195773</v>
      </c>
      <c r="K46" s="59">
        <v>0.3</v>
      </c>
      <c r="L46" s="11">
        <v>0.21645126745234175</v>
      </c>
      <c r="M46" s="11">
        <v>0.11682797680537041</v>
      </c>
      <c r="N46" s="11">
        <v>9.2764828908146468E-2</v>
      </c>
      <c r="O46" s="11">
        <v>1.8511447027154875</v>
      </c>
      <c r="P46" s="11">
        <v>0</v>
      </c>
      <c r="Q46" s="11">
        <v>0</v>
      </c>
      <c r="R46" s="11">
        <v>0.30921609636048825</v>
      </c>
      <c r="S46" s="11">
        <v>0.30921609636048825</v>
      </c>
      <c r="T46" s="11">
        <v>6.1704823423849584</v>
      </c>
      <c r="U46" s="11"/>
      <c r="V46" s="11"/>
      <c r="W46" s="11"/>
      <c r="X46" s="59">
        <v>0.3</v>
      </c>
      <c r="Y46" s="11">
        <v>0</v>
      </c>
      <c r="Z46" s="11">
        <v>0</v>
      </c>
      <c r="AA46" s="11">
        <v>1.8511447027154875</v>
      </c>
      <c r="AB46" s="11">
        <v>1.8511447027154875</v>
      </c>
    </row>
    <row r="47" spans="2:28" hidden="1" x14ac:dyDescent="0.3">
      <c r="B47">
        <v>1</v>
      </c>
      <c r="C47">
        <v>19</v>
      </c>
      <c r="D47">
        <v>19.955242999999999</v>
      </c>
      <c r="E47" t="s">
        <v>12</v>
      </c>
      <c r="F47" s="11">
        <v>4.2239475307864414</v>
      </c>
      <c r="G47" s="11">
        <f t="shared" si="0"/>
        <v>1.2671842592359324</v>
      </c>
      <c r="H47" s="11">
        <f t="shared" si="1"/>
        <v>2.9567632715505088</v>
      </c>
      <c r="I47" s="11">
        <v>84.289899396093418</v>
      </c>
      <c r="J47" s="11">
        <v>1.5315264186250239</v>
      </c>
      <c r="K47" s="59">
        <v>0.3</v>
      </c>
      <c r="L47" s="11">
        <v>2.9567632715505088</v>
      </c>
      <c r="M47" s="11">
        <v>1.0720684930375166</v>
      </c>
      <c r="N47" s="11">
        <v>1.2671842592359324</v>
      </c>
      <c r="O47" s="11">
        <v>25.286969818828023</v>
      </c>
      <c r="P47" s="11">
        <v>3.7003026228812441</v>
      </c>
      <c r="Q47" s="11">
        <v>0</v>
      </c>
      <c r="R47" s="11">
        <v>0.52364490790519769</v>
      </c>
      <c r="S47" s="11">
        <v>4.2239475307864414</v>
      </c>
      <c r="T47" s="11">
        <v>84.289899396093418</v>
      </c>
      <c r="U47" s="11"/>
      <c r="V47" s="11"/>
      <c r="W47" s="11"/>
      <c r="X47" s="59">
        <v>0.3</v>
      </c>
      <c r="Y47" s="11">
        <v>22.152131403939777</v>
      </c>
      <c r="Z47" s="11">
        <v>0</v>
      </c>
      <c r="AA47" s="11">
        <v>3.134838414888252</v>
      </c>
      <c r="AB47" s="11">
        <v>25.286969818828027</v>
      </c>
    </row>
    <row r="48" spans="2:28" hidden="1" x14ac:dyDescent="0.3">
      <c r="B48">
        <v>2</v>
      </c>
      <c r="C48">
        <v>20</v>
      </c>
      <c r="D48">
        <v>44.568368</v>
      </c>
      <c r="E48" t="s">
        <v>15</v>
      </c>
      <c r="F48" s="11">
        <v>0.56611041285830688</v>
      </c>
      <c r="G48" s="11">
        <f t="shared" si="0"/>
        <v>0.16983312385749205</v>
      </c>
      <c r="H48" s="11">
        <f t="shared" si="1"/>
        <v>0.39627728900081483</v>
      </c>
      <c r="I48" s="11">
        <v>25.230617208900952</v>
      </c>
      <c r="J48" s="11">
        <v>0.32986722862692819</v>
      </c>
      <c r="K48" s="59">
        <v>0.3</v>
      </c>
      <c r="L48" s="11">
        <v>0.39627728900081477</v>
      </c>
      <c r="M48" s="11">
        <v>0.23090706003884973</v>
      </c>
      <c r="N48" s="11">
        <v>0.16983312385749205</v>
      </c>
      <c r="O48" s="11">
        <v>7.5691851626702853</v>
      </c>
      <c r="P48" s="11">
        <v>0</v>
      </c>
      <c r="Q48" s="11">
        <v>0</v>
      </c>
      <c r="R48" s="11">
        <v>0.56611041285830688</v>
      </c>
      <c r="S48" s="11">
        <v>0.56611041285830688</v>
      </c>
      <c r="T48" s="11">
        <v>25.230617208900952</v>
      </c>
      <c r="U48" s="11"/>
      <c r="V48" s="11"/>
      <c r="W48" s="11"/>
      <c r="X48" s="59">
        <v>0.3</v>
      </c>
      <c r="Y48" s="11">
        <v>0</v>
      </c>
      <c r="Z48" s="11">
        <v>0</v>
      </c>
      <c r="AA48" s="11">
        <v>7.5691851626702853</v>
      </c>
      <c r="AB48" s="11">
        <v>7.5691851626702853</v>
      </c>
    </row>
    <row r="49" spans="2:28" hidden="1" x14ac:dyDescent="0.3">
      <c r="B49">
        <v>2</v>
      </c>
      <c r="C49">
        <v>20</v>
      </c>
      <c r="D49">
        <v>44.568368</v>
      </c>
      <c r="E49" t="s">
        <v>21</v>
      </c>
      <c r="F49" s="11">
        <v>2.910269142216361E-2</v>
      </c>
      <c r="G49" s="11">
        <f t="shared" si="0"/>
        <v>8.7308074266490825E-3</v>
      </c>
      <c r="H49" s="11">
        <f t="shared" si="1"/>
        <v>2.0371883995514525E-2</v>
      </c>
      <c r="I49" s="11">
        <v>1.2970594610934312</v>
      </c>
      <c r="J49" s="11">
        <v>1.5707963267948967E-2</v>
      </c>
      <c r="K49" s="59">
        <v>0.3</v>
      </c>
      <c r="L49" s="11">
        <v>2.0371883995514525E-2</v>
      </c>
      <c r="M49" s="11">
        <v>1.0995574287564275E-2</v>
      </c>
      <c r="N49" s="11">
        <v>8.7308074266490825E-3</v>
      </c>
      <c r="O49" s="11">
        <v>0.38911783832802932</v>
      </c>
      <c r="P49" s="11">
        <v>0</v>
      </c>
      <c r="Q49" s="11">
        <v>0</v>
      </c>
      <c r="R49" s="11">
        <v>2.910269142216361E-2</v>
      </c>
      <c r="S49" s="11">
        <v>2.910269142216361E-2</v>
      </c>
      <c r="T49" s="11">
        <v>1.2970594610934312</v>
      </c>
      <c r="U49" s="11"/>
      <c r="V49" s="11"/>
      <c r="W49" s="11"/>
      <c r="X49" s="59">
        <v>0.3</v>
      </c>
      <c r="Y49" s="11">
        <v>0</v>
      </c>
      <c r="Z49" s="11">
        <v>0</v>
      </c>
      <c r="AA49" s="11">
        <v>0.38911783832802932</v>
      </c>
      <c r="AB49" s="11">
        <v>0.38911783832802932</v>
      </c>
    </row>
    <row r="50" spans="2:28" hidden="1" x14ac:dyDescent="0.3">
      <c r="B50">
        <v>2</v>
      </c>
      <c r="C50">
        <v>20</v>
      </c>
      <c r="D50">
        <v>44.568368</v>
      </c>
      <c r="E50" t="s">
        <v>14</v>
      </c>
      <c r="F50" s="11">
        <v>0.1164107656886544</v>
      </c>
      <c r="G50" s="11">
        <f t="shared" si="0"/>
        <v>3.4923229706596316E-2</v>
      </c>
      <c r="H50" s="11">
        <f t="shared" si="1"/>
        <v>8.1487535982058074E-2</v>
      </c>
      <c r="I50" s="11">
        <v>5.1882378443737229</v>
      </c>
      <c r="J50" s="11">
        <v>6.2831853071795854E-2</v>
      </c>
      <c r="K50" s="59">
        <v>0.3</v>
      </c>
      <c r="L50" s="11">
        <v>8.1487535982058074E-2</v>
      </c>
      <c r="M50" s="11">
        <v>4.3982297150257095E-2</v>
      </c>
      <c r="N50" s="11">
        <v>3.4923229706596316E-2</v>
      </c>
      <c r="O50" s="11">
        <v>1.5564713533121166</v>
      </c>
      <c r="P50" s="11">
        <v>0</v>
      </c>
      <c r="Q50" s="11">
        <v>0</v>
      </c>
      <c r="R50" s="11">
        <v>0.1164107656886544</v>
      </c>
      <c r="S50" s="11">
        <v>0.1164107656886544</v>
      </c>
      <c r="T50" s="11">
        <v>5.1882378443737229</v>
      </c>
      <c r="U50" s="11"/>
      <c r="V50" s="11"/>
      <c r="W50" s="11"/>
      <c r="X50" s="59">
        <v>0.3</v>
      </c>
      <c r="Y50" s="11">
        <v>0</v>
      </c>
      <c r="Z50" s="11">
        <v>0</v>
      </c>
      <c r="AA50" s="11">
        <v>1.5564713533121166</v>
      </c>
      <c r="AB50" s="11">
        <v>1.5564713533121166</v>
      </c>
    </row>
    <row r="51" spans="2:28" hidden="1" x14ac:dyDescent="0.3">
      <c r="B51">
        <v>2</v>
      </c>
      <c r="C51">
        <v>20</v>
      </c>
      <c r="D51">
        <v>44.568368</v>
      </c>
      <c r="E51" t="s">
        <v>12</v>
      </c>
      <c r="F51" s="11">
        <v>4.7727128271132315</v>
      </c>
      <c r="G51" s="11">
        <f t="shared" si="0"/>
        <v>1.4318138481339695</v>
      </c>
      <c r="H51" s="11">
        <f t="shared" si="1"/>
        <v>3.3408989789792622</v>
      </c>
      <c r="I51" s="11">
        <v>212.71202163710288</v>
      </c>
      <c r="J51" s="11">
        <v>1.7396569319253468</v>
      </c>
      <c r="K51" s="59">
        <v>0.3</v>
      </c>
      <c r="L51" s="11">
        <v>3.3408989789792618</v>
      </c>
      <c r="M51" s="11">
        <v>1.2177598523477426</v>
      </c>
      <c r="N51" s="11">
        <v>1.4318138481339695</v>
      </c>
      <c r="O51" s="11">
        <v>63.813606491130862</v>
      </c>
      <c r="P51" s="11">
        <v>4.1443389376269941</v>
      </c>
      <c r="Q51" s="11">
        <v>0</v>
      </c>
      <c r="R51" s="11">
        <v>0.6283738894862374</v>
      </c>
      <c r="S51" s="11">
        <v>4.7727128271132315</v>
      </c>
      <c r="T51" s="11">
        <v>212.71202163710288</v>
      </c>
      <c r="U51" s="11"/>
      <c r="V51" s="11"/>
      <c r="W51" s="11"/>
      <c r="X51" s="59">
        <v>0.3</v>
      </c>
      <c r="Y51" s="11">
        <v>55.411926866666668</v>
      </c>
      <c r="Z51" s="11">
        <v>0</v>
      </c>
      <c r="AA51" s="11">
        <v>8.4016796244641867</v>
      </c>
      <c r="AB51" s="11">
        <v>63.813606491130855</v>
      </c>
    </row>
    <row r="52" spans="2:28" hidden="1" x14ac:dyDescent="0.3">
      <c r="B52">
        <v>2</v>
      </c>
      <c r="C52">
        <v>21</v>
      </c>
      <c r="D52">
        <v>7.9415899999999997</v>
      </c>
      <c r="E52" t="s">
        <v>15</v>
      </c>
      <c r="F52" s="11">
        <v>0.52364490790519769</v>
      </c>
      <c r="G52" s="11">
        <f t="shared" si="0"/>
        <v>0.1570934723715593</v>
      </c>
      <c r="H52" s="11">
        <f t="shared" si="1"/>
        <v>0.36655143553363839</v>
      </c>
      <c r="I52" s="11">
        <v>4.1585731641708383</v>
      </c>
      <c r="J52" s="11">
        <v>0.30434178831651121</v>
      </c>
      <c r="K52" s="59">
        <v>0.3</v>
      </c>
      <c r="L52" s="11">
        <v>0.36655143553363834</v>
      </c>
      <c r="M52" s="11">
        <v>0.21303925182155783</v>
      </c>
      <c r="N52" s="11">
        <v>0.1570934723715593</v>
      </c>
      <c r="O52" s="11">
        <v>1.2475719492512516</v>
      </c>
      <c r="P52" s="11">
        <v>0</v>
      </c>
      <c r="Q52" s="11">
        <v>0</v>
      </c>
      <c r="R52" s="11">
        <v>0.52364490790519769</v>
      </c>
      <c r="S52" s="11">
        <v>0.52364490790519769</v>
      </c>
      <c r="T52" s="11">
        <v>4.1585731641708383</v>
      </c>
      <c r="U52" s="11"/>
      <c r="V52" s="11"/>
      <c r="W52" s="11"/>
      <c r="X52" s="59">
        <v>0.3</v>
      </c>
      <c r="Y52" s="11">
        <v>0</v>
      </c>
      <c r="Z52" s="11">
        <v>0</v>
      </c>
      <c r="AA52" s="11">
        <v>1.2475719492512516</v>
      </c>
      <c r="AB52" s="11">
        <v>1.2475719492512516</v>
      </c>
    </row>
    <row r="53" spans="2:28" hidden="1" x14ac:dyDescent="0.3">
      <c r="B53">
        <v>2</v>
      </c>
      <c r="C53">
        <v>21</v>
      </c>
      <c r="D53">
        <v>7.9415899999999997</v>
      </c>
      <c r="E53" t="s">
        <v>21</v>
      </c>
      <c r="F53" s="11">
        <v>3.6378364277704509E-2</v>
      </c>
      <c r="G53" s="11">
        <f t="shared" si="0"/>
        <v>1.0913509283311352E-2</v>
      </c>
      <c r="H53" s="11">
        <f t="shared" si="1"/>
        <v>2.5464854994393157E-2</v>
      </c>
      <c r="I53" s="11">
        <v>0.28890205396417534</v>
      </c>
      <c r="J53" s="11">
        <v>1.9634954084936207E-2</v>
      </c>
      <c r="K53" s="59">
        <v>0.3</v>
      </c>
      <c r="L53" s="11">
        <v>2.5464854994393153E-2</v>
      </c>
      <c r="M53" s="11">
        <v>1.3744467859455343E-2</v>
      </c>
      <c r="N53" s="11">
        <v>1.0913509283311352E-2</v>
      </c>
      <c r="O53" s="11">
        <v>8.6670616189252592E-2</v>
      </c>
      <c r="P53" s="11">
        <v>0</v>
      </c>
      <c r="Q53" s="11">
        <v>0</v>
      </c>
      <c r="R53" s="11">
        <v>3.6378364277704509E-2</v>
      </c>
      <c r="S53" s="11">
        <v>3.6378364277704509E-2</v>
      </c>
      <c r="T53" s="11">
        <v>0.28890205396417534</v>
      </c>
      <c r="U53" s="11"/>
      <c r="V53" s="11"/>
      <c r="W53" s="11"/>
      <c r="X53" s="59">
        <v>0.3</v>
      </c>
      <c r="Y53" s="11">
        <v>0</v>
      </c>
      <c r="Z53" s="11">
        <v>0</v>
      </c>
      <c r="AA53" s="11">
        <v>8.6670616189252592E-2</v>
      </c>
      <c r="AB53" s="11">
        <v>8.6670616189252592E-2</v>
      </c>
    </row>
    <row r="54" spans="2:28" hidden="1" x14ac:dyDescent="0.3">
      <c r="B54">
        <v>2</v>
      </c>
      <c r="C54">
        <v>21</v>
      </c>
      <c r="D54">
        <v>7.9415899999999997</v>
      </c>
      <c r="E54" t="s">
        <v>14</v>
      </c>
      <c r="F54" s="11">
        <v>0.10913509283311351</v>
      </c>
      <c r="G54" s="11">
        <f t="shared" si="0"/>
        <v>3.2740527849934052E-2</v>
      </c>
      <c r="H54" s="11">
        <f t="shared" si="1"/>
        <v>7.6394564983179453E-2</v>
      </c>
      <c r="I54" s="11">
        <v>0.86670616189252592</v>
      </c>
      <c r="J54" s="11">
        <v>5.8904862254808614E-2</v>
      </c>
      <c r="K54" s="59">
        <v>0.3</v>
      </c>
      <c r="L54" s="11">
        <v>7.6394564983179453E-2</v>
      </c>
      <c r="M54" s="11">
        <v>4.123340357836603E-2</v>
      </c>
      <c r="N54" s="11">
        <v>3.2740527849934052E-2</v>
      </c>
      <c r="O54" s="11">
        <v>0.26001184856775778</v>
      </c>
      <c r="P54" s="11">
        <v>0</v>
      </c>
      <c r="Q54" s="11">
        <v>0</v>
      </c>
      <c r="R54" s="11">
        <v>0.10913509283311351</v>
      </c>
      <c r="S54" s="11">
        <v>0.10913509283311351</v>
      </c>
      <c r="T54" s="11">
        <v>0.86670616189252592</v>
      </c>
      <c r="U54" s="11"/>
      <c r="V54" s="11"/>
      <c r="W54" s="11"/>
      <c r="X54" s="59">
        <v>0.3</v>
      </c>
      <c r="Y54" s="11">
        <v>0</v>
      </c>
      <c r="Z54" s="11">
        <v>0</v>
      </c>
      <c r="AA54" s="11">
        <v>0.26001184856775778</v>
      </c>
      <c r="AB54" s="11">
        <v>0.26001184856775778</v>
      </c>
    </row>
    <row r="55" spans="2:28" hidden="1" x14ac:dyDescent="0.3">
      <c r="B55">
        <v>2</v>
      </c>
      <c r="C55">
        <v>21</v>
      </c>
      <c r="D55">
        <v>7.9415899999999997</v>
      </c>
      <c r="E55" t="s">
        <v>12</v>
      </c>
      <c r="F55" s="11">
        <v>5.0832883826548123</v>
      </c>
      <c r="G55" s="11">
        <f t="shared" si="0"/>
        <v>1.5249865147964436</v>
      </c>
      <c r="H55" s="11">
        <f t="shared" si="1"/>
        <v>3.5583018678583684</v>
      </c>
      <c r="I55" s="11">
        <v>40.36939218680763</v>
      </c>
      <c r="J55" s="11">
        <v>1.845685683984003</v>
      </c>
      <c r="K55" s="59">
        <v>0.3</v>
      </c>
      <c r="L55" s="11">
        <v>3.5583018678583684</v>
      </c>
      <c r="M55" s="11">
        <v>1.291979978788802</v>
      </c>
      <c r="N55" s="11">
        <v>1.5249865147964436</v>
      </c>
      <c r="O55" s="11">
        <v>12.110817656042288</v>
      </c>
      <c r="P55" s="11">
        <v>4.4403631474574929</v>
      </c>
      <c r="Q55" s="11">
        <v>0</v>
      </c>
      <c r="R55" s="11">
        <v>0.64292523519731892</v>
      </c>
      <c r="S55" s="11">
        <v>5.0832883826548123</v>
      </c>
      <c r="T55" s="11">
        <v>40.36939218680763</v>
      </c>
      <c r="U55" s="11"/>
      <c r="V55" s="11"/>
      <c r="W55" s="11"/>
      <c r="X55" s="59">
        <v>0.3</v>
      </c>
      <c r="Y55" s="11">
        <v>10.579063070465084</v>
      </c>
      <c r="Z55" s="11">
        <v>0</v>
      </c>
      <c r="AA55" s="11">
        <v>1.5317545855772026</v>
      </c>
      <c r="AB55" s="11">
        <v>12.110817656042286</v>
      </c>
    </row>
    <row r="56" spans="2:28" hidden="1" x14ac:dyDescent="0.3">
      <c r="B56">
        <v>2</v>
      </c>
      <c r="C56">
        <v>22</v>
      </c>
      <c r="D56">
        <v>12.164880999999999</v>
      </c>
      <c r="E56" t="s">
        <v>15</v>
      </c>
      <c r="F56" s="11">
        <v>0.60654687091961446</v>
      </c>
      <c r="G56" s="11">
        <f t="shared" si="0"/>
        <v>0.18196406127588433</v>
      </c>
      <c r="H56" s="11">
        <f t="shared" si="1"/>
        <v>0.42458280964373013</v>
      </c>
      <c r="I56" s="11">
        <v>7.3785705056594697</v>
      </c>
      <c r="J56" s="11">
        <v>0.35342917352885178</v>
      </c>
      <c r="K56" s="59">
        <v>0.3</v>
      </c>
      <c r="L56" s="11">
        <v>0.42458280964373007</v>
      </c>
      <c r="M56" s="11">
        <v>0.24740042147019622</v>
      </c>
      <c r="N56" s="11">
        <v>0.18196406127588433</v>
      </c>
      <c r="O56" s="11">
        <v>2.2135711516978409</v>
      </c>
      <c r="P56" s="11">
        <v>0</v>
      </c>
      <c r="Q56" s="11">
        <v>0</v>
      </c>
      <c r="R56" s="11">
        <v>0.60654687091961446</v>
      </c>
      <c r="S56" s="11">
        <v>0.60654687091961446</v>
      </c>
      <c r="T56" s="11">
        <v>7.3785705056594697</v>
      </c>
      <c r="U56" s="11"/>
      <c r="V56" s="11"/>
      <c r="W56" s="11"/>
      <c r="X56" s="59">
        <v>0.3</v>
      </c>
      <c r="Y56" s="11">
        <v>0</v>
      </c>
      <c r="Z56" s="11">
        <v>0</v>
      </c>
      <c r="AA56" s="11">
        <v>2.2135711516978409</v>
      </c>
      <c r="AB56" s="11">
        <v>2.2135711516978409</v>
      </c>
    </row>
    <row r="57" spans="2:28" hidden="1" x14ac:dyDescent="0.3">
      <c r="B57">
        <v>2</v>
      </c>
      <c r="C57">
        <v>22</v>
      </c>
      <c r="D57">
        <v>12.164880999999999</v>
      </c>
      <c r="E57" t="s">
        <v>21</v>
      </c>
      <c r="F57" s="11">
        <v>3.6378364277704509E-2</v>
      </c>
      <c r="G57" s="11">
        <f t="shared" si="0"/>
        <v>1.0913509283311352E-2</v>
      </c>
      <c r="H57" s="11">
        <f t="shared" si="1"/>
        <v>2.5464854994393157E-2</v>
      </c>
      <c r="I57" s="11">
        <v>0.44253847241292626</v>
      </c>
      <c r="J57" s="11">
        <v>1.9634954084936207E-2</v>
      </c>
      <c r="K57" s="59">
        <v>0.3</v>
      </c>
      <c r="L57" s="11">
        <v>2.5464854994393153E-2</v>
      </c>
      <c r="M57" s="11">
        <v>1.3744467859455343E-2</v>
      </c>
      <c r="N57" s="11">
        <v>1.0913509283311352E-2</v>
      </c>
      <c r="O57" s="11">
        <v>0.13276154172387788</v>
      </c>
      <c r="P57" s="11">
        <v>0</v>
      </c>
      <c r="Q57" s="11">
        <v>0</v>
      </c>
      <c r="R57" s="11">
        <v>3.6378364277704509E-2</v>
      </c>
      <c r="S57" s="11">
        <v>3.6378364277704509E-2</v>
      </c>
      <c r="T57" s="11">
        <v>0.44253847241292626</v>
      </c>
      <c r="U57" s="11"/>
      <c r="V57" s="11"/>
      <c r="W57" s="11"/>
      <c r="X57" s="59">
        <v>0.3</v>
      </c>
      <c r="Y57" s="11">
        <v>0</v>
      </c>
      <c r="Z57" s="11">
        <v>0</v>
      </c>
      <c r="AA57" s="11">
        <v>0.13276154172387788</v>
      </c>
      <c r="AB57" s="11">
        <v>0.13276154172387788</v>
      </c>
    </row>
    <row r="58" spans="2:28" hidden="1" x14ac:dyDescent="0.3">
      <c r="B58">
        <v>2</v>
      </c>
      <c r="C58">
        <v>22</v>
      </c>
      <c r="D58">
        <v>12.164880999999999</v>
      </c>
      <c r="E58" t="s">
        <v>14</v>
      </c>
      <c r="F58" s="11">
        <v>0.25464854994393149</v>
      </c>
      <c r="G58" s="11">
        <f t="shared" si="0"/>
        <v>7.6394564983179439E-2</v>
      </c>
      <c r="H58" s="11">
        <f t="shared" si="1"/>
        <v>0.17825398496075207</v>
      </c>
      <c r="I58" s="11">
        <v>3.0977693068904832</v>
      </c>
      <c r="J58" s="11">
        <v>0.13744467859455342</v>
      </c>
      <c r="K58" s="59">
        <v>0.3</v>
      </c>
      <c r="L58" s="11">
        <v>0.17825398496075204</v>
      </c>
      <c r="M58" s="11">
        <v>9.6211275016187384E-2</v>
      </c>
      <c r="N58" s="11">
        <v>7.6394564983179439E-2</v>
      </c>
      <c r="O58" s="11">
        <v>0.92933079206714486</v>
      </c>
      <c r="P58" s="11">
        <v>0</v>
      </c>
      <c r="Q58" s="11">
        <v>0</v>
      </c>
      <c r="R58" s="11">
        <v>0.25464854994393149</v>
      </c>
      <c r="S58" s="11">
        <v>0.25464854994393149</v>
      </c>
      <c r="T58" s="11">
        <v>3.0977693068904832</v>
      </c>
      <c r="U58" s="11"/>
      <c r="V58" s="11"/>
      <c r="W58" s="11"/>
      <c r="X58" s="59">
        <v>0.3</v>
      </c>
      <c r="Y58" s="11">
        <v>0</v>
      </c>
      <c r="Z58" s="11">
        <v>0</v>
      </c>
      <c r="AA58" s="11">
        <v>0.92933079206714486</v>
      </c>
      <c r="AB58" s="11">
        <v>0.92933079206714486</v>
      </c>
    </row>
    <row r="59" spans="2:28" hidden="1" x14ac:dyDescent="0.3">
      <c r="B59">
        <v>2</v>
      </c>
      <c r="C59">
        <v>22</v>
      </c>
      <c r="D59">
        <v>12.164880999999999</v>
      </c>
      <c r="E59" t="s">
        <v>12</v>
      </c>
      <c r="F59" s="11">
        <v>5.0469100183771074</v>
      </c>
      <c r="G59" s="11">
        <f t="shared" si="0"/>
        <v>1.5140730055131322</v>
      </c>
      <c r="H59" s="11">
        <f t="shared" si="1"/>
        <v>3.5328370128639754</v>
      </c>
      <c r="I59" s="11">
        <v>61.395059791265325</v>
      </c>
      <c r="J59" s="11">
        <v>1.8260507298990671</v>
      </c>
      <c r="K59" s="59">
        <v>0.3</v>
      </c>
      <c r="L59" s="11">
        <v>3.532837012863975</v>
      </c>
      <c r="M59" s="11">
        <v>1.2782355109293468</v>
      </c>
      <c r="N59" s="11">
        <v>1.5140730055131322</v>
      </c>
      <c r="O59" s="11">
        <v>18.418517937379598</v>
      </c>
      <c r="P59" s="11">
        <v>4.4403631474574929</v>
      </c>
      <c r="Q59" s="11">
        <v>0</v>
      </c>
      <c r="R59" s="11">
        <v>0.60654687091961446</v>
      </c>
      <c r="S59" s="11">
        <v>5.0469100183771074</v>
      </c>
      <c r="T59" s="11">
        <v>61.395059791265325</v>
      </c>
      <c r="U59" s="11"/>
      <c r="V59" s="11"/>
      <c r="W59" s="11"/>
      <c r="X59" s="59">
        <v>0.3</v>
      </c>
      <c r="Y59" s="11">
        <v>16.204946785681756</v>
      </c>
      <c r="Z59" s="11">
        <v>0</v>
      </c>
      <c r="AA59" s="11">
        <v>2.2135711516978409</v>
      </c>
      <c r="AB59" s="11">
        <v>18.418517937379598</v>
      </c>
    </row>
    <row r="60" spans="2:28" hidden="1" x14ac:dyDescent="0.3">
      <c r="B60">
        <v>2</v>
      </c>
      <c r="C60">
        <v>23</v>
      </c>
      <c r="D60">
        <v>16.976974999999999</v>
      </c>
      <c r="E60" t="s">
        <v>15</v>
      </c>
      <c r="F60" s="11">
        <v>0.30059211956652576</v>
      </c>
      <c r="G60" s="11">
        <f t="shared" si="0"/>
        <v>9.0177635869957723E-2</v>
      </c>
      <c r="H60" s="11">
        <f t="shared" si="1"/>
        <v>0.21041448369656804</v>
      </c>
      <c r="I60" s="11">
        <v>5.1031448990779182</v>
      </c>
      <c r="J60" s="11">
        <v>0.17671458676442586</v>
      </c>
      <c r="K60" s="59">
        <v>0.3</v>
      </c>
      <c r="L60" s="11">
        <v>0.21041448369656801</v>
      </c>
      <c r="M60" s="11">
        <v>0.1237002107350981</v>
      </c>
      <c r="N60" s="11">
        <v>9.0177635869957723E-2</v>
      </c>
      <c r="O60" s="11">
        <v>1.5309434697233755</v>
      </c>
      <c r="P60" s="11">
        <v>0</v>
      </c>
      <c r="Q60" s="11">
        <v>0</v>
      </c>
      <c r="R60" s="11">
        <v>0.30059211956652576</v>
      </c>
      <c r="S60" s="11">
        <v>0.30059211956652576</v>
      </c>
      <c r="T60" s="11">
        <v>5.1031448990779182</v>
      </c>
      <c r="U60" s="11"/>
      <c r="V60" s="11"/>
      <c r="W60" s="11"/>
      <c r="X60" s="59">
        <v>0.3</v>
      </c>
      <c r="Y60" s="11">
        <v>0</v>
      </c>
      <c r="Z60" s="11">
        <v>0</v>
      </c>
      <c r="AA60" s="11">
        <v>1.5309434697233755</v>
      </c>
      <c r="AB60" s="11">
        <v>1.5309434697233755</v>
      </c>
    </row>
    <row r="61" spans="2:28" hidden="1" x14ac:dyDescent="0.3">
      <c r="B61">
        <v>2</v>
      </c>
      <c r="C61">
        <v>23</v>
      </c>
      <c r="D61">
        <v>16.976974999999999</v>
      </c>
      <c r="E61" t="s">
        <v>14</v>
      </c>
      <c r="F61" s="11">
        <v>3.6378364277704509E-2</v>
      </c>
      <c r="G61" s="11">
        <f t="shared" si="0"/>
        <v>1.0913509283311352E-2</v>
      </c>
      <c r="H61" s="11">
        <f t="shared" si="1"/>
        <v>2.5464854994393157E-2</v>
      </c>
      <c r="I61" s="11">
        <v>0.61759458088348251</v>
      </c>
      <c r="J61" s="11">
        <v>1.9634954084936207E-2</v>
      </c>
      <c r="K61" s="59">
        <v>0.3</v>
      </c>
      <c r="L61" s="11">
        <v>2.5464854994393153E-2</v>
      </c>
      <c r="M61" s="11">
        <v>1.3744467859455343E-2</v>
      </c>
      <c r="N61" s="11">
        <v>1.0913509283311352E-2</v>
      </c>
      <c r="O61" s="11">
        <v>0.18527837426504473</v>
      </c>
      <c r="P61" s="11">
        <v>0</v>
      </c>
      <c r="Q61" s="11">
        <v>0</v>
      </c>
      <c r="R61" s="11">
        <v>3.6378364277704509E-2</v>
      </c>
      <c r="S61" s="11">
        <v>3.6378364277704509E-2</v>
      </c>
      <c r="T61" s="11">
        <v>0.61759458088348251</v>
      </c>
      <c r="U61" s="11"/>
      <c r="V61" s="11"/>
      <c r="W61" s="11"/>
      <c r="X61" s="59">
        <v>0.3</v>
      </c>
      <c r="Y61" s="11">
        <v>0</v>
      </c>
      <c r="Z61" s="11">
        <v>0</v>
      </c>
      <c r="AA61" s="11">
        <v>0.18527837426504473</v>
      </c>
      <c r="AB61" s="11">
        <v>0.18527837426504473</v>
      </c>
    </row>
    <row r="62" spans="2:28" hidden="1" x14ac:dyDescent="0.3">
      <c r="B62">
        <v>2</v>
      </c>
      <c r="C62">
        <v>23</v>
      </c>
      <c r="D62">
        <v>16.976974999999999</v>
      </c>
      <c r="E62" t="s">
        <v>12</v>
      </c>
      <c r="F62" s="11">
        <v>1.1457878024911601</v>
      </c>
      <c r="G62" s="11">
        <f t="shared" si="0"/>
        <v>0.34373634074734799</v>
      </c>
      <c r="H62" s="11">
        <f t="shared" si="1"/>
        <v>0.80205146174381214</v>
      </c>
      <c r="I62" s="11">
        <v>19.452010878197363</v>
      </c>
      <c r="J62" s="11">
        <v>0.41887902047863906</v>
      </c>
      <c r="K62" s="59">
        <v>0.3</v>
      </c>
      <c r="L62" s="11">
        <v>0.80205146174381203</v>
      </c>
      <c r="M62" s="11">
        <v>0.29321531433504733</v>
      </c>
      <c r="N62" s="11">
        <v>0.34373634074734799</v>
      </c>
      <c r="O62" s="11">
        <v>5.8356032634592081</v>
      </c>
      <c r="P62" s="11">
        <v>0.98674736610166502</v>
      </c>
      <c r="Q62" s="11">
        <v>0</v>
      </c>
      <c r="R62" s="11">
        <v>0.15904043638949508</v>
      </c>
      <c r="S62" s="11">
        <v>1.1457878024911601</v>
      </c>
      <c r="T62" s="11">
        <v>19.452010878197363</v>
      </c>
      <c r="U62" s="11"/>
      <c r="V62" s="11"/>
      <c r="W62" s="11"/>
      <c r="X62" s="59">
        <v>0.3</v>
      </c>
      <c r="Y62" s="11">
        <v>5.0255956096871435</v>
      </c>
      <c r="Z62" s="11">
        <v>0</v>
      </c>
      <c r="AA62" s="11">
        <v>0.81000765377206452</v>
      </c>
      <c r="AB62" s="11">
        <v>5.8356032634592081</v>
      </c>
    </row>
    <row r="63" spans="2:28" hidden="1" x14ac:dyDescent="0.3">
      <c r="B63">
        <v>2</v>
      </c>
      <c r="C63">
        <v>24</v>
      </c>
      <c r="D63">
        <v>13.191224</v>
      </c>
      <c r="E63" t="s">
        <v>15</v>
      </c>
      <c r="F63" s="11">
        <v>0.10913509283311351</v>
      </c>
      <c r="G63" s="11">
        <f t="shared" si="0"/>
        <v>3.2740527849934052E-2</v>
      </c>
      <c r="H63" s="11">
        <f t="shared" si="1"/>
        <v>7.6394564983179453E-2</v>
      </c>
      <c r="I63" s="11">
        <v>1.4396254558223949</v>
      </c>
      <c r="J63" s="11">
        <v>5.8904862254808614E-2</v>
      </c>
      <c r="K63" s="59">
        <v>0.3</v>
      </c>
      <c r="L63" s="11">
        <v>7.6394564983179453E-2</v>
      </c>
      <c r="M63" s="11">
        <v>4.123340357836603E-2</v>
      </c>
      <c r="N63" s="11">
        <v>3.2740527849934052E-2</v>
      </c>
      <c r="O63" s="11">
        <v>0.43188763674671848</v>
      </c>
      <c r="P63" s="11">
        <v>0</v>
      </c>
      <c r="Q63" s="11">
        <v>0</v>
      </c>
      <c r="R63" s="11">
        <v>0.10913509283311351</v>
      </c>
      <c r="S63" s="11">
        <v>0.10913509283311351</v>
      </c>
      <c r="T63" s="11">
        <v>1.4396254558223949</v>
      </c>
      <c r="U63" s="11"/>
      <c r="V63" s="11"/>
      <c r="W63" s="11"/>
      <c r="X63" s="59">
        <v>0.3</v>
      </c>
      <c r="Y63" s="11">
        <v>0</v>
      </c>
      <c r="Z63" s="11">
        <v>0</v>
      </c>
      <c r="AA63" s="11">
        <v>0.43188763674671848</v>
      </c>
      <c r="AB63" s="11">
        <v>0.43188763674671848</v>
      </c>
    </row>
    <row r="64" spans="2:28" hidden="1" x14ac:dyDescent="0.3">
      <c r="B64">
        <v>2</v>
      </c>
      <c r="C64">
        <v>24</v>
      </c>
      <c r="D64">
        <v>13.191224</v>
      </c>
      <c r="E64" t="s">
        <v>21</v>
      </c>
      <c r="F64" s="11">
        <v>7.2756728555409017E-2</v>
      </c>
      <c r="G64" s="11">
        <f t="shared" si="0"/>
        <v>2.1827018566622704E-2</v>
      </c>
      <c r="H64" s="11">
        <f t="shared" si="1"/>
        <v>5.0929709988786313E-2</v>
      </c>
      <c r="I64" s="11">
        <v>0.95975030388159677</v>
      </c>
      <c r="J64" s="11">
        <v>3.9269908169872414E-2</v>
      </c>
      <c r="K64" s="59">
        <v>0.3</v>
      </c>
      <c r="L64" s="11">
        <v>5.0929709988786306E-2</v>
      </c>
      <c r="M64" s="11">
        <v>2.7488935718910687E-2</v>
      </c>
      <c r="N64" s="11">
        <v>2.1827018566622704E-2</v>
      </c>
      <c r="O64" s="11">
        <v>0.28792509116447901</v>
      </c>
      <c r="P64" s="11">
        <v>0</v>
      </c>
      <c r="Q64" s="11">
        <v>0</v>
      </c>
      <c r="R64" s="11">
        <v>7.2756728555409017E-2</v>
      </c>
      <c r="S64" s="11">
        <v>7.2756728555409017E-2</v>
      </c>
      <c r="T64" s="11">
        <v>0.95975030388159677</v>
      </c>
      <c r="U64" s="11"/>
      <c r="V64" s="11"/>
      <c r="W64" s="11"/>
      <c r="X64" s="59">
        <v>0.3</v>
      </c>
      <c r="Y64" s="11">
        <v>0</v>
      </c>
      <c r="Z64" s="11">
        <v>0</v>
      </c>
      <c r="AA64" s="11">
        <v>0.28792509116447901</v>
      </c>
      <c r="AB64" s="11">
        <v>0.28792509116447901</v>
      </c>
    </row>
    <row r="65" spans="2:28" hidden="1" x14ac:dyDescent="0.3">
      <c r="B65">
        <v>2</v>
      </c>
      <c r="C65">
        <v>24</v>
      </c>
      <c r="D65">
        <v>13.191224</v>
      </c>
      <c r="E65" t="s">
        <v>14</v>
      </c>
      <c r="F65" s="11">
        <v>0.10913509283311351</v>
      </c>
      <c r="G65" s="11">
        <f t="shared" si="0"/>
        <v>3.2740527849934052E-2</v>
      </c>
      <c r="H65" s="11">
        <f t="shared" si="1"/>
        <v>7.6394564983179453E-2</v>
      </c>
      <c r="I65" s="11">
        <v>1.4396254558223949</v>
      </c>
      <c r="J65" s="11">
        <v>5.8904862254808614E-2</v>
      </c>
      <c r="K65" s="59">
        <v>0.3</v>
      </c>
      <c r="L65" s="11">
        <v>7.6394564983179453E-2</v>
      </c>
      <c r="M65" s="11">
        <v>4.123340357836603E-2</v>
      </c>
      <c r="N65" s="11">
        <v>3.2740527849934052E-2</v>
      </c>
      <c r="O65" s="11">
        <v>0.43188763674671848</v>
      </c>
      <c r="P65" s="11">
        <v>0</v>
      </c>
      <c r="Q65" s="11">
        <v>0</v>
      </c>
      <c r="R65" s="11">
        <v>0.10913509283311351</v>
      </c>
      <c r="S65" s="11">
        <v>0.10913509283311351</v>
      </c>
      <c r="T65" s="11">
        <v>1.4396254558223949</v>
      </c>
      <c r="U65" s="11"/>
      <c r="V65" s="11"/>
      <c r="W65" s="11"/>
      <c r="X65" s="59">
        <v>0.3</v>
      </c>
      <c r="Y65" s="11">
        <v>0</v>
      </c>
      <c r="Z65" s="11">
        <v>0</v>
      </c>
      <c r="AA65" s="11">
        <v>0.43188763674671848</v>
      </c>
      <c r="AB65" s="11">
        <v>0.43188763674671848</v>
      </c>
    </row>
    <row r="66" spans="2:28" hidden="1" x14ac:dyDescent="0.3">
      <c r="B66">
        <v>2</v>
      </c>
      <c r="C66">
        <v>24</v>
      </c>
      <c r="D66">
        <v>13.191224</v>
      </c>
      <c r="E66" t="s">
        <v>12</v>
      </c>
      <c r="F66" s="11">
        <v>7.3863719193979751</v>
      </c>
      <c r="G66" s="11">
        <f t="shared" si="0"/>
        <v>2.2159115758193924</v>
      </c>
      <c r="H66" s="11">
        <f t="shared" si="1"/>
        <v>5.1704603435785828</v>
      </c>
      <c r="I66" s="11">
        <v>97.43528653608864</v>
      </c>
      <c r="J66" s="11">
        <v>2.6310838473814511</v>
      </c>
      <c r="K66" s="59">
        <v>0.3</v>
      </c>
      <c r="L66" s="11">
        <v>5.1704603435785819</v>
      </c>
      <c r="M66" s="11">
        <v>1.8417586931670156</v>
      </c>
      <c r="N66" s="11">
        <v>2.2159115758193924</v>
      </c>
      <c r="O66" s="11">
        <v>29.230585960826588</v>
      </c>
      <c r="P66" s="11">
        <v>6.6605447211862394</v>
      </c>
      <c r="Q66" s="11">
        <v>0</v>
      </c>
      <c r="R66" s="11">
        <v>0.72582719821173591</v>
      </c>
      <c r="S66" s="11">
        <v>7.3863719193979751</v>
      </c>
      <c r="T66" s="11">
        <v>97.43528653608864</v>
      </c>
      <c r="U66" s="11"/>
      <c r="V66" s="11"/>
      <c r="W66" s="11"/>
      <c r="X66" s="59">
        <v>0.3</v>
      </c>
      <c r="Y66" s="11">
        <v>26.358221213755566</v>
      </c>
      <c r="Z66" s="11">
        <v>0</v>
      </c>
      <c r="AA66" s="11">
        <v>2.8723647470710225</v>
      </c>
      <c r="AB66" s="11">
        <v>29.230585960826588</v>
      </c>
    </row>
    <row r="67" spans="2:28" hidden="1" x14ac:dyDescent="0.3">
      <c r="B67">
        <v>2</v>
      </c>
      <c r="C67">
        <v>26</v>
      </c>
      <c r="D67">
        <v>21.754076000000001</v>
      </c>
      <c r="E67" t="s">
        <v>15</v>
      </c>
      <c r="F67" s="11">
        <v>0.12126121425901498</v>
      </c>
      <c r="G67" s="11">
        <f t="shared" si="0"/>
        <v>3.6378364277704495E-2</v>
      </c>
      <c r="H67" s="11">
        <f t="shared" si="1"/>
        <v>8.4882849981310488E-2</v>
      </c>
      <c r="I67" s="11">
        <v>2.637925670842896</v>
      </c>
      <c r="J67" s="11">
        <v>6.5449846949787338E-2</v>
      </c>
      <c r="K67" s="59">
        <v>0.3</v>
      </c>
      <c r="L67" s="11">
        <v>8.4882849981310488E-2</v>
      </c>
      <c r="M67" s="11">
        <v>4.5814892864851131E-2</v>
      </c>
      <c r="N67" s="11">
        <v>3.6378364277704495E-2</v>
      </c>
      <c r="O67" s="11">
        <v>0.79137770125286877</v>
      </c>
      <c r="P67" s="11">
        <v>0</v>
      </c>
      <c r="Q67" s="11">
        <v>0</v>
      </c>
      <c r="R67" s="11">
        <v>0.12126121425901498</v>
      </c>
      <c r="S67" s="11">
        <v>0.12126121425901498</v>
      </c>
      <c r="T67" s="11">
        <v>2.637925670842896</v>
      </c>
      <c r="U67" s="11"/>
      <c r="V67" s="11"/>
      <c r="W67" s="11"/>
      <c r="X67" s="59">
        <v>0.3</v>
      </c>
      <c r="Y67" s="11">
        <v>0</v>
      </c>
      <c r="Z67" s="11">
        <v>0</v>
      </c>
      <c r="AA67" s="11">
        <v>0.79137770125286877</v>
      </c>
      <c r="AB67" s="11">
        <v>0.79137770125286877</v>
      </c>
    </row>
    <row r="68" spans="2:28" hidden="1" x14ac:dyDescent="0.3">
      <c r="B68">
        <v>2</v>
      </c>
      <c r="C68">
        <v>26</v>
      </c>
      <c r="D68">
        <v>21.754076000000001</v>
      </c>
      <c r="E68" t="s">
        <v>21</v>
      </c>
      <c r="F68" s="11">
        <v>7.2756728555409003E-2</v>
      </c>
      <c r="G68" s="11">
        <f t="shared" si="0"/>
        <v>2.18270185666227E-2</v>
      </c>
      <c r="H68" s="11">
        <f t="shared" si="1"/>
        <v>5.0929709988786306E-2</v>
      </c>
      <c r="I68" s="11">
        <v>1.5827554025057378</v>
      </c>
      <c r="J68" s="11">
        <v>3.9269908169872407E-2</v>
      </c>
      <c r="K68" s="59">
        <v>0.3</v>
      </c>
      <c r="L68" s="11">
        <v>5.0929709988786299E-2</v>
      </c>
      <c r="M68" s="11">
        <v>2.7488935718910684E-2</v>
      </c>
      <c r="N68" s="11">
        <v>2.18270185666227E-2</v>
      </c>
      <c r="O68" s="11">
        <v>0.47482662075172133</v>
      </c>
      <c r="P68" s="11">
        <v>0</v>
      </c>
      <c r="Q68" s="11">
        <v>0</v>
      </c>
      <c r="R68" s="11">
        <v>7.2756728555409003E-2</v>
      </c>
      <c r="S68" s="11">
        <v>7.2756728555409003E-2</v>
      </c>
      <c r="T68" s="11">
        <v>1.5827554025057378</v>
      </c>
      <c r="U68" s="11"/>
      <c r="V68" s="11"/>
      <c r="W68" s="11"/>
      <c r="X68" s="59">
        <v>0.3</v>
      </c>
      <c r="Y68" s="11">
        <v>0</v>
      </c>
      <c r="Z68" s="11">
        <v>0</v>
      </c>
      <c r="AA68" s="11">
        <v>0.47482662075172133</v>
      </c>
      <c r="AB68" s="11">
        <v>0.47482662075172133</v>
      </c>
    </row>
    <row r="69" spans="2:28" hidden="1" x14ac:dyDescent="0.3">
      <c r="B69">
        <v>2</v>
      </c>
      <c r="C69">
        <v>26</v>
      </c>
      <c r="D69">
        <v>21.754076000000001</v>
      </c>
      <c r="E69" t="s">
        <v>14</v>
      </c>
      <c r="F69" s="11">
        <v>7.2756728555409003E-2</v>
      </c>
      <c r="G69" s="11">
        <f t="shared" ref="G69:G132" si="2">F69*X69</f>
        <v>2.18270185666227E-2</v>
      </c>
      <c r="H69" s="11">
        <f t="shared" ref="H69:H132" si="3">F69-G69</f>
        <v>5.0929709988786306E-2</v>
      </c>
      <c r="I69" s="11">
        <v>1.5827554025057378</v>
      </c>
      <c r="J69" s="11">
        <v>3.9269908169872407E-2</v>
      </c>
      <c r="K69" s="59">
        <v>0.3</v>
      </c>
      <c r="L69" s="11">
        <v>5.0929709988786299E-2</v>
      </c>
      <c r="M69" s="11">
        <v>2.7488935718910684E-2</v>
      </c>
      <c r="N69" s="11">
        <v>2.18270185666227E-2</v>
      </c>
      <c r="O69" s="11">
        <v>0.47482662075172133</v>
      </c>
      <c r="P69" s="11">
        <v>0</v>
      </c>
      <c r="Q69" s="11">
        <v>0</v>
      </c>
      <c r="R69" s="11">
        <v>7.2756728555409003E-2</v>
      </c>
      <c r="S69" s="11">
        <v>7.2756728555409003E-2</v>
      </c>
      <c r="T69" s="11">
        <v>1.5827554025057378</v>
      </c>
      <c r="U69" s="11"/>
      <c r="V69" s="11"/>
      <c r="W69" s="11"/>
      <c r="X69" s="59">
        <v>0.3</v>
      </c>
      <c r="Y69" s="11">
        <v>0</v>
      </c>
      <c r="Z69" s="11">
        <v>0</v>
      </c>
      <c r="AA69" s="11">
        <v>0.47482662075172133</v>
      </c>
      <c r="AB69" s="11">
        <v>0.47482662075172133</v>
      </c>
    </row>
    <row r="70" spans="2:28" hidden="1" x14ac:dyDescent="0.3">
      <c r="B70">
        <v>2</v>
      </c>
      <c r="C70">
        <v>26</v>
      </c>
      <c r="D70">
        <v>21.754076000000001</v>
      </c>
      <c r="E70" t="s">
        <v>12</v>
      </c>
      <c r="F70" s="11">
        <v>6.5944251642984524</v>
      </c>
      <c r="G70" s="11">
        <f t="shared" si="2"/>
        <v>1.9783275492895356</v>
      </c>
      <c r="H70" s="11">
        <f t="shared" si="3"/>
        <v>4.6160976150089166</v>
      </c>
      <c r="I70" s="11">
        <v>143.45562620046104</v>
      </c>
      <c r="J70" s="11">
        <v>2.3561944901923439</v>
      </c>
      <c r="K70" s="59">
        <v>0.3</v>
      </c>
      <c r="L70" s="11">
        <v>4.6160976150089166</v>
      </c>
      <c r="M70" s="11">
        <v>1.6493361431346407</v>
      </c>
      <c r="N70" s="11">
        <v>1.9783275492895356</v>
      </c>
      <c r="O70" s="11">
        <v>43.036687860138308</v>
      </c>
      <c r="P70" s="11">
        <v>5.9204841966099915</v>
      </c>
      <c r="Q70" s="11">
        <v>0</v>
      </c>
      <c r="R70" s="11">
        <v>0.67394096768846079</v>
      </c>
      <c r="S70" s="11">
        <v>6.5944251642984524</v>
      </c>
      <c r="T70" s="11">
        <v>143.45562620046104</v>
      </c>
      <c r="U70" s="11"/>
      <c r="V70" s="11"/>
      <c r="W70" s="11"/>
      <c r="X70" s="59">
        <v>0.3</v>
      </c>
      <c r="Y70" s="11">
        <v>38.638398950955811</v>
      </c>
      <c r="Z70" s="11">
        <v>0</v>
      </c>
      <c r="AA70" s="11">
        <v>4.3982889091824964</v>
      </c>
      <c r="AB70" s="11">
        <v>43.036687860138308</v>
      </c>
    </row>
    <row r="71" spans="2:28" hidden="1" x14ac:dyDescent="0.3">
      <c r="B71">
        <v>2</v>
      </c>
      <c r="C71">
        <v>27</v>
      </c>
      <c r="D71">
        <v>14.707176</v>
      </c>
      <c r="E71" t="s">
        <v>15</v>
      </c>
      <c r="F71" s="11">
        <v>7.2756728555409017E-2</v>
      </c>
      <c r="G71" s="11">
        <f t="shared" si="2"/>
        <v>2.1827018566622704E-2</v>
      </c>
      <c r="H71" s="11">
        <f t="shared" si="3"/>
        <v>5.0929709988786313E-2</v>
      </c>
      <c r="I71" s="11">
        <v>1.0700460120486261</v>
      </c>
      <c r="J71" s="11">
        <v>3.9269908169872414E-2</v>
      </c>
      <c r="K71" s="59">
        <v>0.3</v>
      </c>
      <c r="L71" s="11">
        <v>5.0929709988786306E-2</v>
      </c>
      <c r="M71" s="11">
        <v>2.7488935718910687E-2</v>
      </c>
      <c r="N71" s="11">
        <v>2.1827018566622704E-2</v>
      </c>
      <c r="O71" s="11">
        <v>0.32101380361458787</v>
      </c>
      <c r="P71" s="11">
        <v>0</v>
      </c>
      <c r="Q71" s="11">
        <v>0</v>
      </c>
      <c r="R71" s="11">
        <v>7.2756728555409017E-2</v>
      </c>
      <c r="S71" s="11">
        <v>7.2756728555409017E-2</v>
      </c>
      <c r="T71" s="11">
        <v>1.0700460120486261</v>
      </c>
      <c r="U71" s="11"/>
      <c r="V71" s="11"/>
      <c r="W71" s="11"/>
      <c r="X71" s="59">
        <v>0.3</v>
      </c>
      <c r="Y71" s="11">
        <v>0</v>
      </c>
      <c r="Z71" s="11">
        <v>0</v>
      </c>
      <c r="AA71" s="11">
        <v>0.32101380361458787</v>
      </c>
      <c r="AB71" s="11">
        <v>0.32101380361458787</v>
      </c>
    </row>
    <row r="72" spans="2:28" hidden="1" x14ac:dyDescent="0.3">
      <c r="B72">
        <v>2</v>
      </c>
      <c r="C72">
        <v>27</v>
      </c>
      <c r="D72">
        <v>14.707176</v>
      </c>
      <c r="E72" t="s">
        <v>12</v>
      </c>
      <c r="F72" s="11">
        <v>6.8019700863915524</v>
      </c>
      <c r="G72" s="11">
        <f t="shared" si="2"/>
        <v>2.0405910259174656</v>
      </c>
      <c r="H72" s="11">
        <f t="shared" si="3"/>
        <v>4.7613790604740869</v>
      </c>
      <c r="I72" s="11">
        <v>100.03777120729578</v>
      </c>
      <c r="J72" s="11">
        <v>2.4740042147019619</v>
      </c>
      <c r="K72" s="59">
        <v>0.3</v>
      </c>
      <c r="L72" s="11">
        <v>4.761379060474086</v>
      </c>
      <c r="M72" s="11">
        <v>1.7318029502913732</v>
      </c>
      <c r="N72" s="11">
        <v>2.0405910259174656</v>
      </c>
      <c r="O72" s="11">
        <v>30.011331362188727</v>
      </c>
      <c r="P72" s="11">
        <v>5.9204841966099906</v>
      </c>
      <c r="Q72" s="11">
        <v>0</v>
      </c>
      <c r="R72" s="11">
        <v>0.88148588978156162</v>
      </c>
      <c r="S72" s="11">
        <v>6.8019700863915524</v>
      </c>
      <c r="T72" s="11">
        <v>100.03777120729578</v>
      </c>
      <c r="U72" s="11"/>
      <c r="V72" s="11"/>
      <c r="W72" s="11"/>
      <c r="X72" s="59">
        <v>0.3</v>
      </c>
      <c r="Y72" s="11">
        <v>26.12208092542852</v>
      </c>
      <c r="Z72" s="11">
        <v>0</v>
      </c>
      <c r="AA72" s="11">
        <v>3.8892504367602085</v>
      </c>
      <c r="AB72" s="11">
        <v>30.011331362188727</v>
      </c>
    </row>
    <row r="73" spans="2:28" hidden="1" x14ac:dyDescent="0.3">
      <c r="B73">
        <v>2</v>
      </c>
      <c r="C73">
        <v>28</v>
      </c>
      <c r="D73">
        <v>36.435561999999997</v>
      </c>
      <c r="E73" t="s">
        <v>15</v>
      </c>
      <c r="F73" s="11">
        <v>0.1236864385441953</v>
      </c>
      <c r="G73" s="11">
        <f t="shared" si="2"/>
        <v>3.7105931563258587E-2</v>
      </c>
      <c r="H73" s="11">
        <f t="shared" si="3"/>
        <v>8.6580506980936708E-2</v>
      </c>
      <c r="I73" s="11">
        <v>4.5065849001362173</v>
      </c>
      <c r="J73" s="11">
        <v>6.6758843888783101E-2</v>
      </c>
      <c r="K73" s="59">
        <v>0.3</v>
      </c>
      <c r="L73" s="11">
        <v>8.6580506980936708E-2</v>
      </c>
      <c r="M73" s="11">
        <v>4.6731190722148166E-2</v>
      </c>
      <c r="N73" s="11">
        <v>3.7105931563258587E-2</v>
      </c>
      <c r="O73" s="11">
        <v>1.351975470040865</v>
      </c>
      <c r="P73" s="11">
        <v>0</v>
      </c>
      <c r="Q73" s="11">
        <v>0</v>
      </c>
      <c r="R73" s="11">
        <v>0.1236864385441953</v>
      </c>
      <c r="S73" s="11">
        <v>0.1236864385441953</v>
      </c>
      <c r="T73" s="11">
        <v>4.5065849001362173</v>
      </c>
      <c r="U73" s="11"/>
      <c r="V73" s="11"/>
      <c r="W73" s="11"/>
      <c r="X73" s="59">
        <v>0.3</v>
      </c>
      <c r="Y73" s="11">
        <v>0</v>
      </c>
      <c r="Z73" s="11">
        <v>0</v>
      </c>
      <c r="AA73" s="11">
        <v>1.351975470040865</v>
      </c>
      <c r="AB73" s="11">
        <v>1.351975470040865</v>
      </c>
    </row>
    <row r="74" spans="2:28" hidden="1" x14ac:dyDescent="0.3">
      <c r="B74">
        <v>2</v>
      </c>
      <c r="C74">
        <v>28</v>
      </c>
      <c r="D74">
        <v>36.435561999999997</v>
      </c>
      <c r="E74" t="s">
        <v>21</v>
      </c>
      <c r="F74" s="11">
        <v>5.8205382844327205E-2</v>
      </c>
      <c r="G74" s="11">
        <f t="shared" si="2"/>
        <v>1.7461614853298162E-2</v>
      </c>
      <c r="H74" s="11">
        <f t="shared" si="3"/>
        <v>4.0743767991029044E-2</v>
      </c>
      <c r="I74" s="11">
        <v>2.1207458353582203</v>
      </c>
      <c r="J74" s="11">
        <v>3.1415926535897927E-2</v>
      </c>
      <c r="K74" s="59">
        <v>0.3</v>
      </c>
      <c r="L74" s="11">
        <v>4.0743767991029044E-2</v>
      </c>
      <c r="M74" s="11">
        <v>2.1991148575128548E-2</v>
      </c>
      <c r="N74" s="11">
        <v>1.7461614853298162E-2</v>
      </c>
      <c r="O74" s="11">
        <v>0.63622375060746605</v>
      </c>
      <c r="P74" s="11">
        <v>0</v>
      </c>
      <c r="Q74" s="11">
        <v>0</v>
      </c>
      <c r="R74" s="11">
        <v>5.8205382844327205E-2</v>
      </c>
      <c r="S74" s="11">
        <v>5.8205382844327205E-2</v>
      </c>
      <c r="T74" s="11">
        <v>2.1207458353582203</v>
      </c>
      <c r="U74" s="11"/>
      <c r="V74" s="11"/>
      <c r="W74" s="11"/>
      <c r="X74" s="59">
        <v>0.3</v>
      </c>
      <c r="Y74" s="11">
        <v>0</v>
      </c>
      <c r="Z74" s="11">
        <v>0</v>
      </c>
      <c r="AA74" s="11">
        <v>0.63622375060746605</v>
      </c>
      <c r="AB74" s="11">
        <v>0.63622375060746605</v>
      </c>
    </row>
    <row r="75" spans="2:28" hidden="1" x14ac:dyDescent="0.3">
      <c r="B75">
        <v>2</v>
      </c>
      <c r="C75">
        <v>28</v>
      </c>
      <c r="D75">
        <v>36.435561999999997</v>
      </c>
      <c r="E75" t="s">
        <v>14</v>
      </c>
      <c r="F75" s="11">
        <v>5.8205382844327205E-2</v>
      </c>
      <c r="G75" s="11">
        <f t="shared" si="2"/>
        <v>1.7461614853298162E-2</v>
      </c>
      <c r="H75" s="11">
        <f t="shared" si="3"/>
        <v>4.0743767991029044E-2</v>
      </c>
      <c r="I75" s="11">
        <v>2.1207458353582203</v>
      </c>
      <c r="J75" s="11">
        <v>3.1415926535897927E-2</v>
      </c>
      <c r="K75" s="59">
        <v>0.3</v>
      </c>
      <c r="L75" s="11">
        <v>4.0743767991029044E-2</v>
      </c>
      <c r="M75" s="11">
        <v>2.1991148575128548E-2</v>
      </c>
      <c r="N75" s="11">
        <v>1.7461614853298162E-2</v>
      </c>
      <c r="O75" s="11">
        <v>0.63622375060746605</v>
      </c>
      <c r="P75" s="11">
        <v>0</v>
      </c>
      <c r="Q75" s="11">
        <v>0</v>
      </c>
      <c r="R75" s="11">
        <v>5.8205382844327205E-2</v>
      </c>
      <c r="S75" s="11">
        <v>5.8205382844327205E-2</v>
      </c>
      <c r="T75" s="11">
        <v>2.1207458353582203</v>
      </c>
      <c r="U75" s="11"/>
      <c r="V75" s="11"/>
      <c r="W75" s="11"/>
      <c r="X75" s="59">
        <v>0.3</v>
      </c>
      <c r="Y75" s="11">
        <v>0</v>
      </c>
      <c r="Z75" s="11">
        <v>0</v>
      </c>
      <c r="AA75" s="11">
        <v>0.63622375060746605</v>
      </c>
      <c r="AB75" s="11">
        <v>0.63622375060746605</v>
      </c>
    </row>
    <row r="76" spans="2:28" hidden="1" x14ac:dyDescent="0.3">
      <c r="B76">
        <v>2</v>
      </c>
      <c r="C76">
        <v>28</v>
      </c>
      <c r="D76">
        <v>36.435561999999997</v>
      </c>
      <c r="E76" t="s">
        <v>12</v>
      </c>
      <c r="F76" s="11">
        <v>6.0376825825578457</v>
      </c>
      <c r="G76" s="11">
        <f t="shared" si="2"/>
        <v>1.8113047747673536</v>
      </c>
      <c r="H76" s="11">
        <f t="shared" si="3"/>
        <v>4.2263778077904917</v>
      </c>
      <c r="I76" s="11">
        <v>219.98635807310649</v>
      </c>
      <c r="J76" s="11">
        <v>2.179479903427918</v>
      </c>
      <c r="K76" s="59">
        <v>0.3</v>
      </c>
      <c r="L76" s="11">
        <v>4.2263778077904917</v>
      </c>
      <c r="M76" s="11">
        <v>1.5256359323995425</v>
      </c>
      <c r="N76" s="11">
        <v>1.8113047747673536</v>
      </c>
      <c r="O76" s="11">
        <v>65.995907421931946</v>
      </c>
      <c r="P76" s="11">
        <v>5.328435776948993</v>
      </c>
      <c r="Q76" s="11">
        <v>0</v>
      </c>
      <c r="R76" s="11">
        <v>0.70924680560885256</v>
      </c>
      <c r="S76" s="11">
        <v>6.0376825825578457</v>
      </c>
      <c r="T76" s="11">
        <v>219.98635807310649</v>
      </c>
      <c r="U76" s="11"/>
      <c r="V76" s="11"/>
      <c r="W76" s="11"/>
      <c r="X76" s="59">
        <v>0.3</v>
      </c>
      <c r="Y76" s="11">
        <v>58.243365634212957</v>
      </c>
      <c r="Z76" s="11">
        <v>0</v>
      </c>
      <c r="AA76" s="11">
        <v>7.7525417877189877</v>
      </c>
      <c r="AB76" s="11">
        <v>65.995907421931946</v>
      </c>
    </row>
    <row r="77" spans="2:28" hidden="1" x14ac:dyDescent="0.3">
      <c r="B77">
        <v>2</v>
      </c>
      <c r="C77">
        <v>29</v>
      </c>
      <c r="D77">
        <v>56.258411000000002</v>
      </c>
      <c r="E77" t="s">
        <v>15</v>
      </c>
      <c r="F77" s="11">
        <v>0.33974056148676296</v>
      </c>
      <c r="G77" s="11">
        <f t="shared" si="2"/>
        <v>0.10192216844602889</v>
      </c>
      <c r="H77" s="11">
        <f t="shared" si="3"/>
        <v>0.23781839304073407</v>
      </c>
      <c r="I77" s="11">
        <v>19.113264141493083</v>
      </c>
      <c r="J77" s="11">
        <v>0.20476452117147764</v>
      </c>
      <c r="K77" s="59">
        <v>0.3</v>
      </c>
      <c r="L77" s="11">
        <v>0.23781839304073404</v>
      </c>
      <c r="M77" s="11">
        <v>0.14333516482003433</v>
      </c>
      <c r="N77" s="11">
        <v>0.10192216844602889</v>
      </c>
      <c r="O77" s="11">
        <v>5.7339792424479246</v>
      </c>
      <c r="P77" s="11">
        <v>0</v>
      </c>
      <c r="Q77" s="11">
        <v>0</v>
      </c>
      <c r="R77" s="11">
        <v>0.33974056148676296</v>
      </c>
      <c r="S77" s="11">
        <v>0.33974056148676296</v>
      </c>
      <c r="T77" s="11">
        <v>19.113264141493083</v>
      </c>
      <c r="U77" s="11"/>
      <c r="V77" s="11"/>
      <c r="W77" s="11"/>
      <c r="X77" s="59">
        <v>0.3</v>
      </c>
      <c r="Y77" s="11">
        <v>0</v>
      </c>
      <c r="Z77" s="11">
        <v>0</v>
      </c>
      <c r="AA77" s="11">
        <v>5.7339792424479246</v>
      </c>
      <c r="AB77" s="11">
        <v>5.7339792424479246</v>
      </c>
    </row>
    <row r="78" spans="2:28" hidden="1" x14ac:dyDescent="0.3">
      <c r="B78">
        <v>2</v>
      </c>
      <c r="C78">
        <v>29</v>
      </c>
      <c r="D78">
        <v>56.258411000000002</v>
      </c>
      <c r="E78" t="s">
        <v>21</v>
      </c>
      <c r="F78" s="11">
        <v>5.1969091825292153E-3</v>
      </c>
      <c r="G78" s="11">
        <f t="shared" si="2"/>
        <v>1.5590727547587645E-3</v>
      </c>
      <c r="H78" s="11">
        <f t="shared" si="3"/>
        <v>3.6378364277704508E-3</v>
      </c>
      <c r="I78" s="11">
        <v>0.29236985272040261</v>
      </c>
      <c r="J78" s="11">
        <v>2.8049934407051724E-3</v>
      </c>
      <c r="K78" s="59">
        <v>0.3</v>
      </c>
      <c r="L78" s="11">
        <v>3.6378364277704503E-3</v>
      </c>
      <c r="M78" s="11">
        <v>1.9634954084936204E-3</v>
      </c>
      <c r="N78" s="11">
        <v>1.5590727547587645E-3</v>
      </c>
      <c r="O78" s="11">
        <v>8.7710955816120789E-2</v>
      </c>
      <c r="P78" s="11">
        <v>0</v>
      </c>
      <c r="Q78" s="11">
        <v>0</v>
      </c>
      <c r="R78" s="11">
        <v>5.1969091825292153E-3</v>
      </c>
      <c r="S78" s="11">
        <v>5.1969091825292153E-3</v>
      </c>
      <c r="T78" s="11">
        <v>0.29236985272040261</v>
      </c>
      <c r="U78" s="11"/>
      <c r="V78" s="11"/>
      <c r="W78" s="11"/>
      <c r="X78" s="59">
        <v>0.3</v>
      </c>
      <c r="Y78" s="11">
        <v>0</v>
      </c>
      <c r="Z78" s="11">
        <v>0</v>
      </c>
      <c r="AA78" s="11">
        <v>8.7710955816120789E-2</v>
      </c>
      <c r="AB78" s="11">
        <v>8.7710955816120789E-2</v>
      </c>
    </row>
    <row r="79" spans="2:28" hidden="1" x14ac:dyDescent="0.3">
      <c r="B79">
        <v>2</v>
      </c>
      <c r="C79">
        <v>29</v>
      </c>
      <c r="D79">
        <v>56.258411000000002</v>
      </c>
      <c r="E79" t="s">
        <v>16</v>
      </c>
      <c r="F79" s="11">
        <v>2.674117366195448</v>
      </c>
      <c r="G79" s="11">
        <f t="shared" si="2"/>
        <v>0.80223520985863439</v>
      </c>
      <c r="H79" s="11">
        <f t="shared" si="3"/>
        <v>1.8718821563368135</v>
      </c>
      <c r="I79" s="11">
        <v>150.44159384966102</v>
      </c>
      <c r="J79" s="11">
        <v>0.5301437602932777</v>
      </c>
      <c r="K79" s="59">
        <v>0.3</v>
      </c>
      <c r="L79" s="11">
        <v>1.8718821563368135</v>
      </c>
      <c r="M79" s="11">
        <v>0.37110063220529438</v>
      </c>
      <c r="N79" s="11">
        <v>0.80223520985863439</v>
      </c>
      <c r="O79" s="11">
        <v>45.132478154898308</v>
      </c>
      <c r="P79" s="11">
        <v>0.79951286430171298</v>
      </c>
      <c r="Q79" s="11">
        <v>0</v>
      </c>
      <c r="R79" s="11">
        <v>1.874604501893735</v>
      </c>
      <c r="S79" s="11">
        <v>2.674117366195448</v>
      </c>
      <c r="T79" s="11">
        <v>150.44159384966102</v>
      </c>
      <c r="U79" s="11">
        <f>'CALCCULO DE ICA E IMA'!O28</f>
        <v>2.8655541685649717</v>
      </c>
      <c r="V79" s="11">
        <f>'CALCCULO DE ICA E IMA'!P28</f>
        <v>1.9047619047619047</v>
      </c>
      <c r="W79" s="11">
        <f>'CALCCULO DE ICA E IMA'!Q28</f>
        <v>1.2749287614378053</v>
      </c>
      <c r="X79" s="59">
        <v>0.3</v>
      </c>
      <c r="Y79" s="11">
        <v>13.493796995901899</v>
      </c>
      <c r="Z79" s="11">
        <v>0</v>
      </c>
      <c r="AA79" s="11">
        <v>31.638681158996405</v>
      </c>
      <c r="AB79" s="11">
        <v>45.132478154898308</v>
      </c>
    </row>
    <row r="80" spans="2:28" hidden="1" x14ac:dyDescent="0.3">
      <c r="B80">
        <v>2</v>
      </c>
      <c r="C80">
        <v>29</v>
      </c>
      <c r="D80">
        <v>56.258411000000002</v>
      </c>
      <c r="E80" t="s">
        <v>14</v>
      </c>
      <c r="F80" s="11">
        <v>0.36982448111864735</v>
      </c>
      <c r="G80" s="11">
        <f t="shared" si="2"/>
        <v>0.11094734433559421</v>
      </c>
      <c r="H80" s="11">
        <f t="shared" si="3"/>
        <v>0.25887713678305313</v>
      </c>
      <c r="I80" s="11">
        <v>20.805737656634605</v>
      </c>
      <c r="J80" s="11">
        <v>0.22720446869711897</v>
      </c>
      <c r="K80" s="59">
        <v>0.3</v>
      </c>
      <c r="L80" s="11">
        <v>0.25887713678305313</v>
      </c>
      <c r="M80" s="11">
        <v>0.15904312808798327</v>
      </c>
      <c r="N80" s="11">
        <v>0.11094734433559421</v>
      </c>
      <c r="O80" s="11">
        <v>6.2417212969903808</v>
      </c>
      <c r="P80" s="11">
        <v>0</v>
      </c>
      <c r="Q80" s="11">
        <v>0</v>
      </c>
      <c r="R80" s="11">
        <v>0.36982448111864735</v>
      </c>
      <c r="S80" s="11">
        <v>0.36982448111864735</v>
      </c>
      <c r="T80" s="11">
        <v>20.805737656634605</v>
      </c>
      <c r="U80" s="11"/>
      <c r="V80" s="11"/>
      <c r="W80" s="11"/>
      <c r="X80" s="59">
        <v>0.3</v>
      </c>
      <c r="Y80" s="11">
        <v>0</v>
      </c>
      <c r="Z80" s="11">
        <v>0</v>
      </c>
      <c r="AA80" s="11">
        <v>6.2417212969903808</v>
      </c>
      <c r="AB80" s="11">
        <v>6.2417212969903808</v>
      </c>
    </row>
    <row r="81" spans="2:28" hidden="1" x14ac:dyDescent="0.3">
      <c r="B81">
        <v>2</v>
      </c>
      <c r="C81">
        <v>29</v>
      </c>
      <c r="D81">
        <v>56.258411000000002</v>
      </c>
      <c r="E81" t="s">
        <v>12</v>
      </c>
      <c r="F81" s="11">
        <v>4.5188793710948598</v>
      </c>
      <c r="G81" s="11">
        <f t="shared" si="2"/>
        <v>1.3556638113284578</v>
      </c>
      <c r="H81" s="11">
        <f t="shared" si="3"/>
        <v>3.1632155597664022</v>
      </c>
      <c r="I81" s="11">
        <v>254.22497291847614</v>
      </c>
      <c r="J81" s="11">
        <v>1.6240912021682943</v>
      </c>
      <c r="K81" s="59">
        <v>0.3</v>
      </c>
      <c r="L81" s="11">
        <v>3.1632155597664018</v>
      </c>
      <c r="M81" s="11">
        <v>1.1368638415178058</v>
      </c>
      <c r="N81" s="11">
        <v>1.3556638113284578</v>
      </c>
      <c r="O81" s="11">
        <v>76.267491875542845</v>
      </c>
      <c r="P81" s="11">
        <v>4.017471419128209</v>
      </c>
      <c r="Q81" s="11">
        <v>0</v>
      </c>
      <c r="R81" s="11">
        <v>0.50140795196665111</v>
      </c>
      <c r="S81" s="11">
        <v>4.5188793710948598</v>
      </c>
      <c r="T81" s="11">
        <v>254.22497291847614</v>
      </c>
      <c r="U81" s="11"/>
      <c r="V81" s="11"/>
      <c r="W81" s="11"/>
      <c r="X81" s="59">
        <v>0.3</v>
      </c>
      <c r="Y81" s="11">
        <v>67.804967483420413</v>
      </c>
      <c r="Z81" s="11">
        <v>0</v>
      </c>
      <c r="AA81" s="11">
        <v>8.4625243921224342</v>
      </c>
      <c r="AB81" s="11">
        <v>76.267491875542845</v>
      </c>
    </row>
    <row r="82" spans="2:28" hidden="1" x14ac:dyDescent="0.3">
      <c r="B82">
        <v>2</v>
      </c>
      <c r="C82">
        <v>30</v>
      </c>
      <c r="D82">
        <v>20.029019999999999</v>
      </c>
      <c r="E82" t="s">
        <v>15</v>
      </c>
      <c r="F82" s="11">
        <v>0.16370263924967024</v>
      </c>
      <c r="G82" s="11">
        <f t="shared" si="2"/>
        <v>4.9110791774901068E-2</v>
      </c>
      <c r="H82" s="11">
        <f t="shared" si="3"/>
        <v>0.11459184747476917</v>
      </c>
      <c r="I82" s="11">
        <v>3.2788034355844302</v>
      </c>
      <c r="J82" s="11">
        <v>8.8357293382212918E-2</v>
      </c>
      <c r="K82" s="59">
        <v>0.3</v>
      </c>
      <c r="L82" s="11">
        <v>0.11459184747476917</v>
      </c>
      <c r="M82" s="11">
        <v>6.1850105367549035E-2</v>
      </c>
      <c r="N82" s="11">
        <v>4.9110791774901068E-2</v>
      </c>
      <c r="O82" s="11">
        <v>0.98364103067532893</v>
      </c>
      <c r="P82" s="11">
        <v>0</v>
      </c>
      <c r="Q82" s="11">
        <v>0</v>
      </c>
      <c r="R82" s="11">
        <v>0.16370263924967024</v>
      </c>
      <c r="S82" s="11">
        <v>0.16370263924967024</v>
      </c>
      <c r="T82" s="11">
        <v>3.2788034355844302</v>
      </c>
      <c r="U82" s="11"/>
      <c r="V82" s="11"/>
      <c r="W82" s="11"/>
      <c r="X82" s="59">
        <v>0.3</v>
      </c>
      <c r="Y82" s="11">
        <v>0</v>
      </c>
      <c r="Z82" s="11">
        <v>0</v>
      </c>
      <c r="AA82" s="11">
        <v>0.98364103067532893</v>
      </c>
      <c r="AB82" s="11">
        <v>0.98364103067532893</v>
      </c>
    </row>
    <row r="83" spans="2:28" hidden="1" x14ac:dyDescent="0.3">
      <c r="B83">
        <v>2</v>
      </c>
      <c r="C83">
        <v>30</v>
      </c>
      <c r="D83">
        <v>20.029019999999999</v>
      </c>
      <c r="E83" t="s">
        <v>21</v>
      </c>
      <c r="F83" s="11">
        <v>1.8189182138852254E-2</v>
      </c>
      <c r="G83" s="11">
        <f t="shared" si="2"/>
        <v>5.4567546416556759E-3</v>
      </c>
      <c r="H83" s="11">
        <f t="shared" si="3"/>
        <v>1.2732427497196578E-2</v>
      </c>
      <c r="I83" s="11">
        <v>0.36431149284271458</v>
      </c>
      <c r="J83" s="11">
        <v>9.8174770424681035E-3</v>
      </c>
      <c r="K83" s="59">
        <v>0.3</v>
      </c>
      <c r="L83" s="11">
        <v>1.2732427497196577E-2</v>
      </c>
      <c r="M83" s="11">
        <v>6.8722339297276717E-3</v>
      </c>
      <c r="N83" s="11">
        <v>5.4567546416556759E-3</v>
      </c>
      <c r="O83" s="11">
        <v>0.10929344785281436</v>
      </c>
      <c r="P83" s="11">
        <v>0</v>
      </c>
      <c r="Q83" s="11">
        <v>0</v>
      </c>
      <c r="R83" s="11">
        <v>1.8189182138852254E-2</v>
      </c>
      <c r="S83" s="11">
        <v>1.8189182138852254E-2</v>
      </c>
      <c r="T83" s="11">
        <v>0.36431149284271458</v>
      </c>
      <c r="U83" s="11"/>
      <c r="V83" s="11"/>
      <c r="W83" s="11"/>
      <c r="X83" s="59">
        <v>0.3</v>
      </c>
      <c r="Y83" s="11">
        <v>0</v>
      </c>
      <c r="Z83" s="11">
        <v>0</v>
      </c>
      <c r="AA83" s="11">
        <v>0.10929344785281436</v>
      </c>
      <c r="AB83" s="11">
        <v>0.10929344785281436</v>
      </c>
    </row>
    <row r="84" spans="2:28" hidden="1" x14ac:dyDescent="0.3">
      <c r="B84">
        <v>2</v>
      </c>
      <c r="C84">
        <v>30</v>
      </c>
      <c r="D84">
        <v>20.029019999999999</v>
      </c>
      <c r="E84" t="s">
        <v>16</v>
      </c>
      <c r="F84" s="11">
        <v>5.3668629440523583</v>
      </c>
      <c r="G84" s="11">
        <f t="shared" si="2"/>
        <v>1.6100588832157074</v>
      </c>
      <c r="H84" s="11">
        <f t="shared" si="3"/>
        <v>3.7568040608366511</v>
      </c>
      <c r="I84" s="11">
        <v>107.49300524368356</v>
      </c>
      <c r="J84" s="11">
        <v>1.1388273369263004</v>
      </c>
      <c r="K84" s="59">
        <v>0.3</v>
      </c>
      <c r="L84" s="11">
        <v>3.7568040608366506</v>
      </c>
      <c r="M84" s="11">
        <v>0.79717913584841027</v>
      </c>
      <c r="N84" s="11">
        <v>1.6100588832157074</v>
      </c>
      <c r="O84" s="11">
        <v>32.247901573105068</v>
      </c>
      <c r="P84" s="11">
        <v>0.2341976351266831</v>
      </c>
      <c r="Q84" s="11">
        <v>0</v>
      </c>
      <c r="R84" s="11">
        <v>5.1326653089256755</v>
      </c>
      <c r="S84" s="11">
        <v>5.3668629440523583</v>
      </c>
      <c r="T84" s="11">
        <v>107.49300524368356</v>
      </c>
      <c r="U84" s="11">
        <f>'CALCCULO DE ICA E IMA'!O29</f>
        <v>3.9088365543157653</v>
      </c>
      <c r="V84" s="11">
        <f>'CALCCULO DE ICA E IMA'!P29</f>
        <v>3.6363636363636362</v>
      </c>
      <c r="W84" s="11">
        <f>'CALCCULO DE ICA E IMA'!Q29</f>
        <v>1.7621804138308779</v>
      </c>
      <c r="X84" s="59">
        <v>0.3</v>
      </c>
      <c r="Y84" s="11">
        <v>1.4072247353715113</v>
      </c>
      <c r="Z84" s="11">
        <v>0</v>
      </c>
      <c r="AA84" s="11">
        <v>30.840676837733557</v>
      </c>
      <c r="AB84" s="11">
        <v>32.247901573105068</v>
      </c>
    </row>
    <row r="85" spans="2:28" hidden="1" x14ac:dyDescent="0.3">
      <c r="B85">
        <v>2</v>
      </c>
      <c r="C85">
        <v>30</v>
      </c>
      <c r="D85">
        <v>20.029019999999999</v>
      </c>
      <c r="E85" t="s">
        <v>14</v>
      </c>
      <c r="F85" s="11">
        <v>7.2756728555409017E-2</v>
      </c>
      <c r="G85" s="11">
        <f t="shared" si="2"/>
        <v>2.1827018566622704E-2</v>
      </c>
      <c r="H85" s="11">
        <f t="shared" si="3"/>
        <v>5.0929709988786313E-2</v>
      </c>
      <c r="I85" s="11">
        <v>1.4572459713708583</v>
      </c>
      <c r="J85" s="11">
        <v>3.9269908169872414E-2</v>
      </c>
      <c r="K85" s="59">
        <v>0.3</v>
      </c>
      <c r="L85" s="11">
        <v>5.0929709988786306E-2</v>
      </c>
      <c r="M85" s="11">
        <v>2.7488935718910687E-2</v>
      </c>
      <c r="N85" s="11">
        <v>2.1827018566622704E-2</v>
      </c>
      <c r="O85" s="11">
        <v>0.43717379141125745</v>
      </c>
      <c r="P85" s="11">
        <v>0</v>
      </c>
      <c r="Q85" s="11">
        <v>0</v>
      </c>
      <c r="R85" s="11">
        <v>7.2756728555409017E-2</v>
      </c>
      <c r="S85" s="11">
        <v>7.2756728555409017E-2</v>
      </c>
      <c r="T85" s="11">
        <v>1.4572459713708583</v>
      </c>
      <c r="U85" s="11"/>
      <c r="V85" s="11"/>
      <c r="W85" s="11"/>
      <c r="X85" s="59">
        <v>0.3</v>
      </c>
      <c r="Y85" s="11">
        <v>0</v>
      </c>
      <c r="Z85" s="11">
        <v>0</v>
      </c>
      <c r="AA85" s="11">
        <v>0.43717379141125745</v>
      </c>
      <c r="AB85" s="11">
        <v>0.43717379141125745</v>
      </c>
    </row>
    <row r="86" spans="2:28" hidden="1" x14ac:dyDescent="0.3">
      <c r="B86">
        <v>2</v>
      </c>
      <c r="C86">
        <v>30</v>
      </c>
      <c r="D86">
        <v>20.029019999999999</v>
      </c>
      <c r="E86" t="s">
        <v>12</v>
      </c>
      <c r="F86" s="11">
        <v>2.6245461543418229</v>
      </c>
      <c r="G86" s="11">
        <f t="shared" si="2"/>
        <v>0.78736384630254685</v>
      </c>
      <c r="H86" s="11">
        <f t="shared" si="3"/>
        <v>1.8371823080392762</v>
      </c>
      <c r="I86" s="11">
        <v>52.567087416235459</v>
      </c>
      <c r="J86" s="11">
        <v>0.97193022720434208</v>
      </c>
      <c r="K86" s="59">
        <v>0.3</v>
      </c>
      <c r="L86" s="11">
        <v>1.837182308039276</v>
      </c>
      <c r="M86" s="11">
        <v>0.68035115904303944</v>
      </c>
      <c r="N86" s="11">
        <v>0.78736384630254685</v>
      </c>
      <c r="O86" s="11">
        <v>15.770126224870637</v>
      </c>
      <c r="P86" s="11">
        <v>2.2201815737287465</v>
      </c>
      <c r="Q86" s="11">
        <v>0</v>
      </c>
      <c r="R86" s="11">
        <v>0.40436458061307634</v>
      </c>
      <c r="S86" s="11">
        <v>2.6245461543418229</v>
      </c>
      <c r="T86" s="11">
        <v>52.567087416235459</v>
      </c>
      <c r="U86" s="11"/>
      <c r="V86" s="11"/>
      <c r="W86" s="11"/>
      <c r="X86" s="59">
        <v>0.3</v>
      </c>
      <c r="Y86" s="11">
        <v>13.34041834315336</v>
      </c>
      <c r="Z86" s="11">
        <v>0</v>
      </c>
      <c r="AA86" s="11">
        <v>2.4297078817172753</v>
      </c>
      <c r="AB86" s="11">
        <v>15.770126224870635</v>
      </c>
    </row>
    <row r="87" spans="2:28" hidden="1" x14ac:dyDescent="0.3">
      <c r="B87">
        <v>2</v>
      </c>
      <c r="C87">
        <v>31</v>
      </c>
      <c r="D87">
        <v>34.598478999999998</v>
      </c>
      <c r="E87" t="s">
        <v>15</v>
      </c>
      <c r="F87" s="11">
        <v>0.33126273456670779</v>
      </c>
      <c r="G87" s="11">
        <f t="shared" si="2"/>
        <v>9.9378820370012333E-2</v>
      </c>
      <c r="H87" s="11">
        <f t="shared" si="3"/>
        <v>0.23188391419669546</v>
      </c>
      <c r="I87" s="11">
        <v>11.461186765388813</v>
      </c>
      <c r="J87" s="11">
        <v>0.20125827937059615</v>
      </c>
      <c r="K87" s="59">
        <v>0.3</v>
      </c>
      <c r="L87" s="11">
        <v>0.23188391419669543</v>
      </c>
      <c r="M87" s="11">
        <v>0.14088079555941729</v>
      </c>
      <c r="N87" s="11">
        <v>9.9378820370012333E-2</v>
      </c>
      <c r="O87" s="11">
        <v>3.4383560296166435</v>
      </c>
      <c r="P87" s="11">
        <v>0</v>
      </c>
      <c r="Q87" s="11">
        <v>0</v>
      </c>
      <c r="R87" s="11">
        <v>0.33126273456670779</v>
      </c>
      <c r="S87" s="11">
        <v>0.33126273456670779</v>
      </c>
      <c r="T87" s="11">
        <v>11.461186765388813</v>
      </c>
      <c r="U87" s="11"/>
      <c r="V87" s="11"/>
      <c r="W87" s="11"/>
      <c r="X87" s="59">
        <v>0.3</v>
      </c>
      <c r="Y87" s="11">
        <v>0</v>
      </c>
      <c r="Z87" s="11">
        <v>0</v>
      </c>
      <c r="AA87" s="11">
        <v>3.4383560296166435</v>
      </c>
      <c r="AB87" s="11">
        <v>3.4383560296166435</v>
      </c>
    </row>
    <row r="88" spans="2:28" hidden="1" x14ac:dyDescent="0.3">
      <c r="B88">
        <v>2</v>
      </c>
      <c r="C88">
        <v>31</v>
      </c>
      <c r="D88">
        <v>34.598478999999998</v>
      </c>
      <c r="E88" t="s">
        <v>21</v>
      </c>
      <c r="F88" s="11">
        <v>1.8189182138852254E-2</v>
      </c>
      <c r="G88" s="11">
        <f t="shared" si="2"/>
        <v>5.4567546416556759E-3</v>
      </c>
      <c r="H88" s="11">
        <f t="shared" si="3"/>
        <v>1.2732427497196578E-2</v>
      </c>
      <c r="I88" s="11">
        <v>0.62931803625825478</v>
      </c>
      <c r="J88" s="11">
        <v>9.8174770424681035E-3</v>
      </c>
      <c r="K88" s="59">
        <v>0.3</v>
      </c>
      <c r="L88" s="11">
        <v>1.2732427497196577E-2</v>
      </c>
      <c r="M88" s="11">
        <v>6.8722339297276717E-3</v>
      </c>
      <c r="N88" s="11">
        <v>5.4567546416556759E-3</v>
      </c>
      <c r="O88" s="11">
        <v>0.18879541087747642</v>
      </c>
      <c r="P88" s="11">
        <v>0</v>
      </c>
      <c r="Q88" s="11">
        <v>0</v>
      </c>
      <c r="R88" s="11">
        <v>1.8189182138852254E-2</v>
      </c>
      <c r="S88" s="11">
        <v>1.8189182138852254E-2</v>
      </c>
      <c r="T88" s="11">
        <v>0.62931803625825478</v>
      </c>
      <c r="U88" s="11"/>
      <c r="V88" s="11"/>
      <c r="W88" s="11"/>
      <c r="X88" s="59">
        <v>0.3</v>
      </c>
      <c r="Y88" s="11">
        <v>0</v>
      </c>
      <c r="Z88" s="11">
        <v>0</v>
      </c>
      <c r="AA88" s="11">
        <v>0.18879541087747642</v>
      </c>
      <c r="AB88" s="11">
        <v>0.18879541087747642</v>
      </c>
    </row>
    <row r="89" spans="2:28" hidden="1" x14ac:dyDescent="0.3">
      <c r="B89">
        <v>2</v>
      </c>
      <c r="C89">
        <v>31</v>
      </c>
      <c r="D89">
        <v>34.598478999999998</v>
      </c>
      <c r="E89" t="s">
        <v>16</v>
      </c>
      <c r="F89" s="11">
        <v>4.2741798006330542</v>
      </c>
      <c r="G89" s="11">
        <f t="shared" si="2"/>
        <v>1.2822539401899162</v>
      </c>
      <c r="H89" s="11">
        <f t="shared" si="3"/>
        <v>2.9919258604431382</v>
      </c>
      <c r="I89" s="11">
        <v>147.88012007442691</v>
      </c>
      <c r="J89" s="11">
        <v>0.84430302565225734</v>
      </c>
      <c r="K89" s="59">
        <v>0.3</v>
      </c>
      <c r="L89" s="11">
        <v>2.9919258604431378</v>
      </c>
      <c r="M89" s="11">
        <v>0.59101211795658015</v>
      </c>
      <c r="N89" s="11">
        <v>1.2822539401899162</v>
      </c>
      <c r="O89" s="11">
        <v>44.364036022328072</v>
      </c>
      <c r="P89" s="11">
        <v>0.11709881756334155</v>
      </c>
      <c r="Q89" s="11">
        <v>0</v>
      </c>
      <c r="R89" s="11">
        <v>4.1570809830697124</v>
      </c>
      <c r="S89" s="11">
        <v>4.2741798006330542</v>
      </c>
      <c r="T89" s="11">
        <v>147.88012007442691</v>
      </c>
      <c r="U89" s="11">
        <f>'CALCCULO DE ICA E IMA'!O30</f>
        <v>5.3774589117973424</v>
      </c>
      <c r="V89" s="11">
        <f>'CALCCULO DE ICA E IMA'!P30</f>
        <v>3.6363636363636362</v>
      </c>
      <c r="W89" s="11">
        <f>'CALCCULO DE ICA E IMA'!Q30</f>
        <v>3.5209552398673076</v>
      </c>
      <c r="X89" s="59">
        <v>0.3</v>
      </c>
      <c r="Y89" s="11">
        <v>1.2154322941170308</v>
      </c>
      <c r="Z89" s="11">
        <v>0</v>
      </c>
      <c r="AA89" s="11">
        <v>43.148603728211036</v>
      </c>
      <c r="AB89" s="11">
        <v>44.364036022328065</v>
      </c>
    </row>
    <row r="90" spans="2:28" hidden="1" x14ac:dyDescent="0.3">
      <c r="B90">
        <v>2</v>
      </c>
      <c r="C90">
        <v>31</v>
      </c>
      <c r="D90">
        <v>34.598478999999998</v>
      </c>
      <c r="E90" t="s">
        <v>14</v>
      </c>
      <c r="F90" s="11">
        <v>0.30146752388631942</v>
      </c>
      <c r="G90" s="11">
        <f t="shared" si="2"/>
        <v>9.0440257165895821E-2</v>
      </c>
      <c r="H90" s="11">
        <f t="shared" si="3"/>
        <v>0.2110272667204236</v>
      </c>
      <c r="I90" s="11">
        <v>10.43031779436282</v>
      </c>
      <c r="J90" s="11">
        <v>0.17671458676442589</v>
      </c>
      <c r="K90" s="59">
        <v>0.3</v>
      </c>
      <c r="L90" s="11">
        <v>0.21102726672042357</v>
      </c>
      <c r="M90" s="11">
        <v>0.12370021073509811</v>
      </c>
      <c r="N90" s="11">
        <v>9.0440257165895821E-2</v>
      </c>
      <c r="O90" s="11">
        <v>3.1290953383088458</v>
      </c>
      <c r="P90" s="11">
        <v>0</v>
      </c>
      <c r="Q90" s="11">
        <v>0</v>
      </c>
      <c r="R90" s="11">
        <v>0.30146752388631942</v>
      </c>
      <c r="S90" s="11">
        <v>0.30146752388631942</v>
      </c>
      <c r="T90" s="11">
        <v>10.43031779436282</v>
      </c>
      <c r="U90" s="11"/>
      <c r="V90" s="11"/>
      <c r="W90" s="11"/>
      <c r="X90" s="59">
        <v>0.3</v>
      </c>
      <c r="Y90" s="11">
        <v>0</v>
      </c>
      <c r="Z90" s="11">
        <v>0</v>
      </c>
      <c r="AA90" s="11">
        <v>3.1290953383088458</v>
      </c>
      <c r="AB90" s="11">
        <v>3.1290953383088458</v>
      </c>
    </row>
    <row r="91" spans="2:28" hidden="1" x14ac:dyDescent="0.3">
      <c r="B91">
        <v>2</v>
      </c>
      <c r="C91">
        <v>31</v>
      </c>
      <c r="D91">
        <v>34.598478999999998</v>
      </c>
      <c r="E91" t="s">
        <v>12</v>
      </c>
      <c r="F91" s="11">
        <v>2.999649033859451</v>
      </c>
      <c r="G91" s="11">
        <f t="shared" si="2"/>
        <v>0.89989471015783529</v>
      </c>
      <c r="H91" s="11">
        <f t="shared" si="3"/>
        <v>2.0997543237016156</v>
      </c>
      <c r="I91" s="11">
        <v>103.7832941053565</v>
      </c>
      <c r="J91" s="11">
        <v>1.0995574287564274</v>
      </c>
      <c r="K91" s="59">
        <v>0.3</v>
      </c>
      <c r="L91" s="11">
        <v>2.0997543237016156</v>
      </c>
      <c r="M91" s="11">
        <v>0.76969020012949907</v>
      </c>
      <c r="N91" s="11">
        <v>0.89989471015783529</v>
      </c>
      <c r="O91" s="11">
        <v>31.13498823160695</v>
      </c>
      <c r="P91" s="11">
        <v>2.5902118360168704</v>
      </c>
      <c r="Q91" s="11">
        <v>0</v>
      </c>
      <c r="R91" s="11">
        <v>0.40943719784258037</v>
      </c>
      <c r="S91" s="11">
        <v>2.999649033859451</v>
      </c>
      <c r="T91" s="11">
        <v>103.7832941053565</v>
      </c>
      <c r="U91" s="11"/>
      <c r="V91" s="11"/>
      <c r="W91" s="11"/>
      <c r="X91" s="59">
        <v>0.3</v>
      </c>
      <c r="Y91" s="11">
        <v>26.885216944194337</v>
      </c>
      <c r="Z91" s="11">
        <v>0</v>
      </c>
      <c r="AA91" s="11">
        <v>4.2497712874126083</v>
      </c>
      <c r="AB91" s="11">
        <v>31.134988231606947</v>
      </c>
    </row>
    <row r="92" spans="2:28" hidden="1" x14ac:dyDescent="0.3">
      <c r="B92">
        <v>2</v>
      </c>
      <c r="C92">
        <v>32</v>
      </c>
      <c r="D92">
        <v>17.204127</v>
      </c>
      <c r="E92" t="s">
        <v>15</v>
      </c>
      <c r="F92" s="11">
        <v>0.89058217657133465</v>
      </c>
      <c r="G92" s="11">
        <f t="shared" si="2"/>
        <v>0.26717465297140036</v>
      </c>
      <c r="H92" s="11">
        <f t="shared" si="3"/>
        <v>0.62340752359993434</v>
      </c>
      <c r="I92" s="11">
        <v>15.321688869669666</v>
      </c>
      <c r="J92" s="11">
        <v>0.36324665057131983</v>
      </c>
      <c r="K92" s="59">
        <v>0.3</v>
      </c>
      <c r="L92" s="11">
        <v>0.62340752359993423</v>
      </c>
      <c r="M92" s="11">
        <v>0.25427265539992389</v>
      </c>
      <c r="N92" s="11">
        <v>0.26717465297140036</v>
      </c>
      <c r="O92" s="11">
        <v>4.5965066609008991</v>
      </c>
      <c r="P92" s="11">
        <v>0</v>
      </c>
      <c r="Q92" s="11">
        <v>0</v>
      </c>
      <c r="R92" s="11">
        <v>0.89058217657133465</v>
      </c>
      <c r="S92" s="11">
        <v>0.89058217657133465</v>
      </c>
      <c r="T92" s="11">
        <v>15.321688869669666</v>
      </c>
      <c r="U92" s="11"/>
      <c r="V92" s="11"/>
      <c r="W92" s="11"/>
      <c r="X92" s="59">
        <v>0.3</v>
      </c>
      <c r="Y92" s="11">
        <v>0</v>
      </c>
      <c r="Z92" s="11">
        <v>0</v>
      </c>
      <c r="AA92" s="11">
        <v>4.5965066609008991</v>
      </c>
      <c r="AB92" s="11">
        <v>4.5965066609008991</v>
      </c>
    </row>
    <row r="93" spans="2:28" hidden="1" x14ac:dyDescent="0.3">
      <c r="B93">
        <v>2</v>
      </c>
      <c r="C93">
        <v>32</v>
      </c>
      <c r="D93">
        <v>17.204127</v>
      </c>
      <c r="E93" t="s">
        <v>14</v>
      </c>
      <c r="F93" s="11">
        <v>0.36437439318839615</v>
      </c>
      <c r="G93" s="11">
        <f t="shared" si="2"/>
        <v>0.10931231795651884</v>
      </c>
      <c r="H93" s="11">
        <f t="shared" si="3"/>
        <v>0.25506207523187729</v>
      </c>
      <c r="I93" s="11">
        <v>6.2687433359611022</v>
      </c>
      <c r="J93" s="11">
        <v>0.21598449493429836</v>
      </c>
      <c r="K93" s="59">
        <v>0.3</v>
      </c>
      <c r="L93" s="11">
        <v>0.25506207523187729</v>
      </c>
      <c r="M93" s="11">
        <v>0.15118914645400885</v>
      </c>
      <c r="N93" s="11">
        <v>0.10931231795651884</v>
      </c>
      <c r="O93" s="11">
        <v>1.8806230007883307</v>
      </c>
      <c r="P93" s="11">
        <v>0</v>
      </c>
      <c r="Q93" s="11">
        <v>0</v>
      </c>
      <c r="R93" s="11">
        <v>0.36437439318839615</v>
      </c>
      <c r="S93" s="11">
        <v>0.36437439318839615</v>
      </c>
      <c r="T93" s="11">
        <v>6.2687433359611022</v>
      </c>
      <c r="U93" s="11"/>
      <c r="V93" s="11"/>
      <c r="W93" s="11"/>
      <c r="X93" s="59">
        <v>0.3</v>
      </c>
      <c r="Y93" s="11">
        <v>0</v>
      </c>
      <c r="Z93" s="11">
        <v>0</v>
      </c>
      <c r="AA93" s="11">
        <v>1.8806230007883307</v>
      </c>
      <c r="AB93" s="11">
        <v>1.8806230007883307</v>
      </c>
    </row>
    <row r="94" spans="2:28" hidden="1" x14ac:dyDescent="0.3">
      <c r="B94">
        <v>2</v>
      </c>
      <c r="C94">
        <v>32</v>
      </c>
      <c r="D94">
        <v>17.204127</v>
      </c>
      <c r="E94" t="s">
        <v>12</v>
      </c>
      <c r="F94" s="11">
        <v>9.0461253019607781</v>
      </c>
      <c r="G94" s="11">
        <f t="shared" si="2"/>
        <v>2.7138375905882333</v>
      </c>
      <c r="H94" s="11">
        <f t="shared" si="3"/>
        <v>6.3322877113725449</v>
      </c>
      <c r="I94" s="11">
        <v>155.63068855284658</v>
      </c>
      <c r="J94" s="11">
        <v>3.2397674240144738</v>
      </c>
      <c r="K94" s="59">
        <v>0.3</v>
      </c>
      <c r="L94" s="11">
        <v>6.332287711372544</v>
      </c>
      <c r="M94" s="11">
        <v>2.2678371968101314</v>
      </c>
      <c r="N94" s="11">
        <v>2.7138375905882333</v>
      </c>
      <c r="O94" s="11">
        <v>46.689206565853972</v>
      </c>
      <c r="P94" s="11">
        <v>5.1310611640060948</v>
      </c>
      <c r="Q94" s="11">
        <v>0</v>
      </c>
      <c r="R94" s="11">
        <v>3.9150641379546829</v>
      </c>
      <c r="S94" s="11">
        <v>9.0461253019607781</v>
      </c>
      <c r="T94" s="11">
        <v>155.63068855284658</v>
      </c>
      <c r="U94" s="11"/>
      <c r="V94" s="11"/>
      <c r="W94" s="11"/>
      <c r="X94" s="59">
        <v>0.3</v>
      </c>
      <c r="Y94" s="11">
        <v>26.482628373098603</v>
      </c>
      <c r="Z94" s="11">
        <v>0</v>
      </c>
      <c r="AA94" s="11">
        <v>20.206578192755362</v>
      </c>
      <c r="AB94" s="11">
        <v>46.689206565853965</v>
      </c>
    </row>
    <row r="95" spans="2:28" hidden="1" x14ac:dyDescent="0.3">
      <c r="B95">
        <v>2</v>
      </c>
      <c r="C95">
        <v>33</v>
      </c>
      <c r="D95">
        <v>65.474554999999995</v>
      </c>
      <c r="E95" t="s">
        <v>15</v>
      </c>
      <c r="F95" s="11">
        <v>0.24054677036156186</v>
      </c>
      <c r="G95" s="11">
        <f t="shared" si="2"/>
        <v>7.2164031108468557E-2</v>
      </c>
      <c r="H95" s="11">
        <f t="shared" si="3"/>
        <v>0.1683827392530933</v>
      </c>
      <c r="I95" s="11">
        <v>15.749692746110451</v>
      </c>
      <c r="J95" s="11">
        <v>0.14480778637640457</v>
      </c>
      <c r="K95" s="59">
        <v>0.3</v>
      </c>
      <c r="L95" s="11">
        <v>0.1683827392530933</v>
      </c>
      <c r="M95" s="11">
        <v>0.10136545046348319</v>
      </c>
      <c r="N95" s="11">
        <v>7.2164031108468557E-2</v>
      </c>
      <c r="O95" s="11">
        <v>4.724907823833135</v>
      </c>
      <c r="P95" s="11">
        <v>0</v>
      </c>
      <c r="Q95" s="11">
        <v>0</v>
      </c>
      <c r="R95" s="11">
        <v>0.24054677036156186</v>
      </c>
      <c r="S95" s="11">
        <v>0.24054677036156186</v>
      </c>
      <c r="T95" s="11">
        <v>15.749692746110451</v>
      </c>
      <c r="U95" s="11"/>
      <c r="V95" s="11"/>
      <c r="W95" s="11"/>
      <c r="X95" s="59">
        <v>0.3</v>
      </c>
      <c r="Y95" s="11">
        <v>0</v>
      </c>
      <c r="Z95" s="11">
        <v>0</v>
      </c>
      <c r="AA95" s="11">
        <v>4.724907823833135</v>
      </c>
      <c r="AB95" s="11">
        <v>4.724907823833135</v>
      </c>
    </row>
    <row r="96" spans="2:28" hidden="1" x14ac:dyDescent="0.3">
      <c r="B96">
        <v>2</v>
      </c>
      <c r="C96">
        <v>33</v>
      </c>
      <c r="D96">
        <v>65.474554999999995</v>
      </c>
      <c r="E96" t="s">
        <v>21</v>
      </c>
      <c r="F96" s="11">
        <v>4.5472955347130636E-3</v>
      </c>
      <c r="G96" s="11">
        <f t="shared" si="2"/>
        <v>1.364188660413919E-3</v>
      </c>
      <c r="H96" s="11">
        <f t="shared" si="3"/>
        <v>3.1831068742991446E-3</v>
      </c>
      <c r="I96" s="11">
        <v>0.29773215158882488</v>
      </c>
      <c r="J96" s="11">
        <v>2.4543692606170259E-3</v>
      </c>
      <c r="K96" s="59">
        <v>0.3</v>
      </c>
      <c r="L96" s="11">
        <v>3.1831068742991441E-3</v>
      </c>
      <c r="M96" s="11">
        <v>1.7180584824319179E-3</v>
      </c>
      <c r="N96" s="11">
        <v>1.364188660413919E-3</v>
      </c>
      <c r="O96" s="11">
        <v>8.9319645476647461E-2</v>
      </c>
      <c r="P96" s="11">
        <v>0</v>
      </c>
      <c r="Q96" s="11">
        <v>0</v>
      </c>
      <c r="R96" s="11">
        <v>4.5472955347130636E-3</v>
      </c>
      <c r="S96" s="11">
        <v>4.5472955347130636E-3</v>
      </c>
      <c r="T96" s="11">
        <v>0.29773215158882488</v>
      </c>
      <c r="U96" s="11"/>
      <c r="V96" s="11"/>
      <c r="W96" s="11"/>
      <c r="X96" s="59">
        <v>0.3</v>
      </c>
      <c r="Y96" s="11">
        <v>0</v>
      </c>
      <c r="Z96" s="11">
        <v>0</v>
      </c>
      <c r="AA96" s="11">
        <v>8.9319645476647461E-2</v>
      </c>
      <c r="AB96" s="11">
        <v>8.9319645476647461E-2</v>
      </c>
    </row>
    <row r="97" spans="2:28" hidden="1" x14ac:dyDescent="0.3">
      <c r="B97">
        <v>2</v>
      </c>
      <c r="C97">
        <v>33</v>
      </c>
      <c r="D97">
        <v>65.474554999999995</v>
      </c>
      <c r="E97" t="s">
        <v>16</v>
      </c>
      <c r="F97" s="11">
        <v>2.8537142716329007</v>
      </c>
      <c r="G97" s="11">
        <f t="shared" si="2"/>
        <v>0.85611428148987023</v>
      </c>
      <c r="H97" s="11">
        <f t="shared" si="3"/>
        <v>1.9975999901430304</v>
      </c>
      <c r="I97" s="11">
        <v>186.84567203231327</v>
      </c>
      <c r="J97" s="11">
        <v>0.52768939103266077</v>
      </c>
      <c r="K97" s="59">
        <v>0.3</v>
      </c>
      <c r="L97" s="11">
        <v>1.9975999901430304</v>
      </c>
      <c r="M97" s="11">
        <v>0.36938257372286254</v>
      </c>
      <c r="N97" s="11">
        <v>0.85611428148987023</v>
      </c>
      <c r="O97" s="11">
        <v>56.053701609693988</v>
      </c>
      <c r="P97" s="11">
        <v>5.8549408781670774E-2</v>
      </c>
      <c r="Q97" s="11">
        <v>0</v>
      </c>
      <c r="R97" s="11">
        <v>2.7951648628512298</v>
      </c>
      <c r="S97" s="11">
        <v>2.8537142716329007</v>
      </c>
      <c r="T97" s="11">
        <v>186.84567203231327</v>
      </c>
      <c r="U97" s="11">
        <f>'CALCCULO DE ICA E IMA'!O32</f>
        <v>6.7943880739023008</v>
      </c>
      <c r="V97" s="11">
        <f>'CALCCULO DE ICA E IMA'!P32</f>
        <v>3.6363636363636362</v>
      </c>
      <c r="W97" s="11">
        <f>'CALCCULO DE ICA E IMA'!Q32</f>
        <v>4.1521260451625173</v>
      </c>
      <c r="X97" s="59">
        <v>0.3</v>
      </c>
      <c r="Y97" s="11">
        <v>1.1500489456478955</v>
      </c>
      <c r="Z97" s="11">
        <v>0</v>
      </c>
      <c r="AA97" s="11">
        <v>54.903652664046085</v>
      </c>
      <c r="AB97" s="11">
        <v>56.053701609693981</v>
      </c>
    </row>
    <row r="98" spans="2:28" hidden="1" x14ac:dyDescent="0.3">
      <c r="B98">
        <v>2</v>
      </c>
      <c r="C98">
        <v>33</v>
      </c>
      <c r="D98">
        <v>65.474554999999995</v>
      </c>
      <c r="E98" t="s">
        <v>14</v>
      </c>
      <c r="F98" s="11">
        <v>0.20783761697446848</v>
      </c>
      <c r="G98" s="11">
        <f t="shared" si="2"/>
        <v>6.2351285092340544E-2</v>
      </c>
      <c r="H98" s="11">
        <f t="shared" si="3"/>
        <v>0.14548633188212795</v>
      </c>
      <c r="I98" s="11">
        <v>13.60807548366377</v>
      </c>
      <c r="J98" s="11">
        <v>0.12026409377023431</v>
      </c>
      <c r="K98" s="59">
        <v>0.3</v>
      </c>
      <c r="L98" s="11">
        <v>0.14548633188212792</v>
      </c>
      <c r="M98" s="11">
        <v>8.4184865639164011E-2</v>
      </c>
      <c r="N98" s="11">
        <v>6.2351285092340544E-2</v>
      </c>
      <c r="O98" s="11">
        <v>4.0824226450991308</v>
      </c>
      <c r="P98" s="11">
        <v>0</v>
      </c>
      <c r="Q98" s="11">
        <v>0</v>
      </c>
      <c r="R98" s="11">
        <v>0.20783761697446848</v>
      </c>
      <c r="S98" s="11">
        <v>0.20783761697446848</v>
      </c>
      <c r="T98" s="11">
        <v>13.60807548366377</v>
      </c>
      <c r="U98" s="11"/>
      <c r="V98" s="11"/>
      <c r="W98" s="11"/>
      <c r="X98" s="59">
        <v>0.3</v>
      </c>
      <c r="Y98" s="11">
        <v>0</v>
      </c>
      <c r="Z98" s="11">
        <v>0</v>
      </c>
      <c r="AA98" s="11">
        <v>4.0824226450991308</v>
      </c>
      <c r="AB98" s="11">
        <v>4.0824226450991308</v>
      </c>
    </row>
    <row r="99" spans="2:28" hidden="1" x14ac:dyDescent="0.3">
      <c r="B99">
        <v>2</v>
      </c>
      <c r="C99">
        <v>33</v>
      </c>
      <c r="D99">
        <v>65.474554999999995</v>
      </c>
      <c r="E99" t="s">
        <v>12</v>
      </c>
      <c r="F99" s="11">
        <v>4.1225820764071592</v>
      </c>
      <c r="G99" s="11">
        <f t="shared" si="2"/>
        <v>1.2367746229221477</v>
      </c>
      <c r="H99" s="11">
        <f t="shared" si="3"/>
        <v>2.8858074534850116</v>
      </c>
      <c r="I99" s="11">
        <v>269.92422690373473</v>
      </c>
      <c r="J99" s="11">
        <v>1.4898021411945352</v>
      </c>
      <c r="K99" s="59">
        <v>0.3</v>
      </c>
      <c r="L99" s="11">
        <v>2.8858074534850111</v>
      </c>
      <c r="M99" s="11">
        <v>1.0428614988361746</v>
      </c>
      <c r="N99" s="11">
        <v>1.2367746229221477</v>
      </c>
      <c r="O99" s="11">
        <v>80.977268071120406</v>
      </c>
      <c r="P99" s="11">
        <v>3.5728456597828995</v>
      </c>
      <c r="Q99" s="11">
        <v>0</v>
      </c>
      <c r="R99" s="11">
        <v>0.5497364166242602</v>
      </c>
      <c r="S99" s="11">
        <v>4.1225820764071592</v>
      </c>
      <c r="T99" s="11">
        <v>269.92422690373473</v>
      </c>
      <c r="U99" s="11"/>
      <c r="V99" s="11"/>
      <c r="W99" s="11"/>
      <c r="X99" s="59">
        <v>0.3</v>
      </c>
      <c r="Y99" s="11">
        <v>70.17914389739002</v>
      </c>
      <c r="Z99" s="11">
        <v>0</v>
      </c>
      <c r="AA99" s="11">
        <v>10.798124173730411</v>
      </c>
      <c r="AB99" s="11">
        <v>80.977268071120434</v>
      </c>
    </row>
    <row r="100" spans="2:28" hidden="1" x14ac:dyDescent="0.3">
      <c r="B100">
        <v>3</v>
      </c>
      <c r="C100">
        <v>35</v>
      </c>
      <c r="D100">
        <v>11.251324</v>
      </c>
      <c r="E100" t="s">
        <v>15</v>
      </c>
      <c r="F100" s="11">
        <v>1.2706857524321031</v>
      </c>
      <c r="G100" s="11">
        <f t="shared" si="2"/>
        <v>0.38120572572963091</v>
      </c>
      <c r="H100" s="11">
        <f t="shared" si="3"/>
        <v>0.88948002670247228</v>
      </c>
      <c r="I100" s="11">
        <v>14.296897102797381</v>
      </c>
      <c r="J100" s="11">
        <v>0.4123340357836604</v>
      </c>
      <c r="K100" s="59">
        <v>0.3</v>
      </c>
      <c r="L100" s="11">
        <v>0.88948002670247217</v>
      </c>
      <c r="M100" s="11">
        <v>0.28863382504856228</v>
      </c>
      <c r="N100" s="11">
        <v>0.38120572572963091</v>
      </c>
      <c r="O100" s="11">
        <v>4.2890691308392137</v>
      </c>
      <c r="P100" s="11">
        <v>0</v>
      </c>
      <c r="Q100" s="11">
        <v>0</v>
      </c>
      <c r="R100" s="11">
        <v>1.2706857524321031</v>
      </c>
      <c r="S100" s="11">
        <v>1.2706857524321031</v>
      </c>
      <c r="T100" s="11">
        <v>14.296897102797381</v>
      </c>
      <c r="U100" s="11"/>
      <c r="V100" s="11"/>
      <c r="W100" s="11"/>
      <c r="X100" s="59">
        <v>0.3</v>
      </c>
      <c r="Y100" s="11">
        <v>0</v>
      </c>
      <c r="Z100" s="11">
        <v>0</v>
      </c>
      <c r="AA100" s="11">
        <v>4.2890691308392137</v>
      </c>
      <c r="AB100" s="11">
        <v>4.2890691308392137</v>
      </c>
    </row>
    <row r="101" spans="2:28" hidden="1" x14ac:dyDescent="0.3">
      <c r="B101">
        <v>3</v>
      </c>
      <c r="C101">
        <v>35</v>
      </c>
      <c r="D101">
        <v>11.251324</v>
      </c>
      <c r="E101" t="s">
        <v>14</v>
      </c>
      <c r="F101" s="11">
        <v>0.14551345711081803</v>
      </c>
      <c r="G101" s="11">
        <f t="shared" si="2"/>
        <v>4.3654037133245407E-2</v>
      </c>
      <c r="H101" s="11">
        <f t="shared" si="3"/>
        <v>0.10185941997757263</v>
      </c>
      <c r="I101" s="11">
        <v>1.6372190523139176</v>
      </c>
      <c r="J101" s="11">
        <v>7.8539816339744828E-2</v>
      </c>
      <c r="K101" s="59">
        <v>0.3</v>
      </c>
      <c r="L101" s="11">
        <v>0.10185941997757261</v>
      </c>
      <c r="M101" s="11">
        <v>5.4977871437821374E-2</v>
      </c>
      <c r="N101" s="11">
        <v>4.3654037133245407E-2</v>
      </c>
      <c r="O101" s="11">
        <v>0.49116571569417528</v>
      </c>
      <c r="P101" s="11">
        <v>0</v>
      </c>
      <c r="Q101" s="11">
        <v>0</v>
      </c>
      <c r="R101" s="11">
        <v>0.14551345711081803</v>
      </c>
      <c r="S101" s="11">
        <v>0.14551345711081803</v>
      </c>
      <c r="T101" s="11">
        <v>1.6372190523139176</v>
      </c>
      <c r="U101" s="11"/>
      <c r="V101" s="11"/>
      <c r="W101" s="11"/>
      <c r="X101" s="59">
        <v>0.3</v>
      </c>
      <c r="Y101" s="11">
        <v>0</v>
      </c>
      <c r="Z101" s="11">
        <v>0</v>
      </c>
      <c r="AA101" s="11">
        <v>0.49116571569417528</v>
      </c>
      <c r="AB101" s="11">
        <v>0.49116571569417528</v>
      </c>
    </row>
    <row r="102" spans="2:28" hidden="1" x14ac:dyDescent="0.3">
      <c r="B102">
        <v>3</v>
      </c>
      <c r="C102">
        <v>35</v>
      </c>
      <c r="D102">
        <v>11.251324</v>
      </c>
      <c r="E102" t="s">
        <v>12</v>
      </c>
      <c r="F102" s="11">
        <v>8.7352740116681389</v>
      </c>
      <c r="G102" s="11">
        <f t="shared" si="2"/>
        <v>2.6205822035004416</v>
      </c>
      <c r="H102" s="11">
        <f t="shared" si="3"/>
        <v>6.1146918081676969</v>
      </c>
      <c r="I102" s="11">
        <v>98.283398134058018</v>
      </c>
      <c r="J102" s="11">
        <v>3.2594023780994106</v>
      </c>
      <c r="K102" s="59">
        <v>0.3</v>
      </c>
      <c r="L102" s="11">
        <v>6.1146918081676969</v>
      </c>
      <c r="M102" s="11">
        <v>2.2815816646695875</v>
      </c>
      <c r="N102" s="11">
        <v>2.6205822035004416</v>
      </c>
      <c r="O102" s="11">
        <v>29.485019440217403</v>
      </c>
      <c r="P102" s="11">
        <v>5.3612938361889615</v>
      </c>
      <c r="Q102" s="11">
        <v>0</v>
      </c>
      <c r="R102" s="11">
        <v>3.3739801754791774</v>
      </c>
      <c r="S102" s="11">
        <v>8.7352740116681389</v>
      </c>
      <c r="T102" s="11">
        <v>98.283398134058018</v>
      </c>
      <c r="U102" s="11"/>
      <c r="V102" s="11"/>
      <c r="W102" s="11"/>
      <c r="X102" s="59">
        <v>0.3</v>
      </c>
      <c r="Y102" s="11">
        <v>18.09649620304948</v>
      </c>
      <c r="Z102" s="11">
        <v>0</v>
      </c>
      <c r="AA102" s="11">
        <v>11.388523237167924</v>
      </c>
      <c r="AB102" s="11">
        <v>29.485019440217403</v>
      </c>
    </row>
    <row r="103" spans="2:28" hidden="1" x14ac:dyDescent="0.3">
      <c r="B103">
        <v>3</v>
      </c>
      <c r="C103">
        <v>36</v>
      </c>
      <c r="D103">
        <v>64.389396000000005</v>
      </c>
      <c r="E103" t="s">
        <v>15</v>
      </c>
      <c r="F103" s="11">
        <v>1.8298897633937314</v>
      </c>
      <c r="G103" s="11">
        <f t="shared" si="2"/>
        <v>0.54896692901811939</v>
      </c>
      <c r="H103" s="11">
        <f t="shared" si="3"/>
        <v>1.2809228343756121</v>
      </c>
      <c r="I103" s="11">
        <v>117.82549661150529</v>
      </c>
      <c r="J103" s="11">
        <v>0.60475658581603497</v>
      </c>
      <c r="K103" s="59">
        <v>0.3</v>
      </c>
      <c r="L103" s="11">
        <v>1.2809228343756118</v>
      </c>
      <c r="M103" s="11">
        <v>0.42332961007122444</v>
      </c>
      <c r="N103" s="11">
        <v>0.54896692901811939</v>
      </c>
      <c r="O103" s="11">
        <v>35.347648983451585</v>
      </c>
      <c r="P103" s="11">
        <v>0</v>
      </c>
      <c r="Q103" s="11">
        <v>0</v>
      </c>
      <c r="R103" s="11">
        <v>1.8298897633937314</v>
      </c>
      <c r="S103" s="11">
        <v>1.8298897633937314</v>
      </c>
      <c r="T103" s="11">
        <v>117.82549661150529</v>
      </c>
      <c r="U103" s="11"/>
      <c r="V103" s="11"/>
      <c r="W103" s="11"/>
      <c r="X103" s="59">
        <v>0.3</v>
      </c>
      <c r="Y103" s="11">
        <v>0</v>
      </c>
      <c r="Z103" s="11">
        <v>0</v>
      </c>
      <c r="AA103" s="11">
        <v>35.347648983451585</v>
      </c>
      <c r="AB103" s="11">
        <v>35.347648983451585</v>
      </c>
    </row>
    <row r="104" spans="2:28" hidden="1" x14ac:dyDescent="0.3">
      <c r="B104">
        <v>3</v>
      </c>
      <c r="C104">
        <v>36</v>
      </c>
      <c r="D104">
        <v>64.389396000000005</v>
      </c>
      <c r="E104" t="s">
        <v>16</v>
      </c>
      <c r="F104" s="11">
        <v>2.113904835931351</v>
      </c>
      <c r="G104" s="11">
        <f t="shared" si="2"/>
        <v>0.63417145077940529</v>
      </c>
      <c r="H104" s="11">
        <f t="shared" si="3"/>
        <v>1.4797333851519459</v>
      </c>
      <c r="I104" s="11">
        <v>136.11305558709881</v>
      </c>
      <c r="J104" s="11">
        <v>0.39662607251571136</v>
      </c>
      <c r="K104" s="59">
        <v>0.3</v>
      </c>
      <c r="L104" s="11">
        <v>1.4797333851519456</v>
      </c>
      <c r="M104" s="11">
        <v>0.27763825076099791</v>
      </c>
      <c r="N104" s="11">
        <v>0.63417145077940529</v>
      </c>
      <c r="O104" s="11">
        <v>40.83391667612964</v>
      </c>
      <c r="P104" s="11">
        <v>0</v>
      </c>
      <c r="Q104" s="11">
        <v>0</v>
      </c>
      <c r="R104" s="11">
        <v>2.113904835931351</v>
      </c>
      <c r="S104" s="11">
        <v>2.113904835931351</v>
      </c>
      <c r="T104" s="11">
        <v>136.11305558709881</v>
      </c>
      <c r="U104" s="11">
        <f>'CALCCULO DE ICA E IMA'!O34</f>
        <v>6.8056527793549408</v>
      </c>
      <c r="V104" s="11">
        <f>'CALCCULO DE ICA E IMA'!P34</f>
        <v>5</v>
      </c>
      <c r="W104" s="11">
        <f>'CALCCULO DE ICA E IMA'!Q34</f>
        <v>3.7809182107527448</v>
      </c>
      <c r="X104" s="59">
        <v>0.3</v>
      </c>
      <c r="Y104" s="11">
        <v>0</v>
      </c>
      <c r="Z104" s="11">
        <v>0</v>
      </c>
      <c r="AA104" s="11">
        <v>40.83391667612964</v>
      </c>
      <c r="AB104" s="11">
        <v>40.83391667612964</v>
      </c>
    </row>
    <row r="105" spans="2:28" hidden="1" x14ac:dyDescent="0.3">
      <c r="B105">
        <v>3</v>
      </c>
      <c r="C105">
        <v>36</v>
      </c>
      <c r="D105">
        <v>64.389396000000005</v>
      </c>
      <c r="E105" t="s">
        <v>14</v>
      </c>
      <c r="F105" s="11">
        <v>0.24737287708839059</v>
      </c>
      <c r="G105" s="11">
        <f t="shared" si="2"/>
        <v>7.4211863126517175E-2</v>
      </c>
      <c r="H105" s="11">
        <f t="shared" si="3"/>
        <v>0.17316101396187342</v>
      </c>
      <c r="I105" s="11">
        <v>15.928190142503711</v>
      </c>
      <c r="J105" s="11">
        <v>0.13351768777756629</v>
      </c>
      <c r="K105" s="59">
        <v>0.3</v>
      </c>
      <c r="L105" s="11">
        <v>0.17316101396187342</v>
      </c>
      <c r="M105" s="11">
        <v>9.3462381444296388E-2</v>
      </c>
      <c r="N105" s="11">
        <v>7.4211863126517175E-2</v>
      </c>
      <c r="O105" s="11">
        <v>4.7784570427511133</v>
      </c>
      <c r="P105" s="11">
        <v>0</v>
      </c>
      <c r="Q105" s="11">
        <v>0</v>
      </c>
      <c r="R105" s="11">
        <v>0.24737287708839059</v>
      </c>
      <c r="S105" s="11">
        <v>0.24737287708839059</v>
      </c>
      <c r="T105" s="11">
        <v>15.928190142503711</v>
      </c>
      <c r="U105" s="11"/>
      <c r="V105" s="11"/>
      <c r="W105" s="11"/>
      <c r="X105" s="59">
        <v>0.3</v>
      </c>
      <c r="Y105" s="11">
        <v>0</v>
      </c>
      <c r="Z105" s="11">
        <v>0</v>
      </c>
      <c r="AA105" s="11">
        <v>4.7784570427511133</v>
      </c>
      <c r="AB105" s="11">
        <v>4.7784570427511133</v>
      </c>
    </row>
    <row r="106" spans="2:28" hidden="1" x14ac:dyDescent="0.3">
      <c r="B106">
        <v>3</v>
      </c>
      <c r="C106">
        <v>36</v>
      </c>
      <c r="D106">
        <v>64.389396000000005</v>
      </c>
      <c r="E106" t="s">
        <v>12</v>
      </c>
      <c r="F106" s="11">
        <v>17.417317987845667</v>
      </c>
      <c r="G106" s="11">
        <f t="shared" si="2"/>
        <v>5.2251953963537003</v>
      </c>
      <c r="H106" s="11">
        <f t="shared" si="3"/>
        <v>12.192122591491966</v>
      </c>
      <c r="I106" s="11">
        <v>1121.4905851773178</v>
      </c>
      <c r="J106" s="11">
        <v>6.330309196983432</v>
      </c>
      <c r="K106" s="59">
        <v>0.3</v>
      </c>
      <c r="L106" s="11">
        <v>12.192122591491966</v>
      </c>
      <c r="M106" s="11">
        <v>4.431216437888402</v>
      </c>
      <c r="N106" s="11">
        <v>5.2251953963537003</v>
      </c>
      <c r="O106" s="11">
        <v>336.44717555319539</v>
      </c>
      <c r="P106" s="11">
        <v>9.1701185575633382</v>
      </c>
      <c r="Q106" s="11">
        <v>0</v>
      </c>
      <c r="R106" s="11">
        <v>8.247199430282329</v>
      </c>
      <c r="S106" s="11">
        <v>17.417317987845667</v>
      </c>
      <c r="T106" s="11">
        <v>1121.4905851773178</v>
      </c>
      <c r="U106" s="11"/>
      <c r="V106" s="11"/>
      <c r="W106" s="11"/>
      <c r="X106" s="59">
        <v>0.3</v>
      </c>
      <c r="Y106" s="11">
        <v>177.13751855096839</v>
      </c>
      <c r="Z106" s="11">
        <v>0</v>
      </c>
      <c r="AA106" s="11">
        <v>159.30965700222697</v>
      </c>
      <c r="AB106" s="11">
        <v>336.44717555319539</v>
      </c>
    </row>
    <row r="107" spans="2:28" hidden="1" x14ac:dyDescent="0.3">
      <c r="B107">
        <v>3</v>
      </c>
      <c r="C107">
        <v>38</v>
      </c>
      <c r="D107">
        <v>4.7484010000000003</v>
      </c>
      <c r="E107" t="s">
        <v>15</v>
      </c>
      <c r="F107" s="11">
        <v>7.2756728555409017E-2</v>
      </c>
      <c r="G107" s="11">
        <f t="shared" si="2"/>
        <v>2.1827018566622704E-2</v>
      </c>
      <c r="H107" s="11">
        <f t="shared" si="3"/>
        <v>5.0929709988786313E-2</v>
      </c>
      <c r="I107" s="11">
        <v>0.34547812262923278</v>
      </c>
      <c r="J107" s="11">
        <v>3.9269908169872414E-2</v>
      </c>
      <c r="K107" s="59">
        <v>0.3</v>
      </c>
      <c r="L107" s="11">
        <v>5.0929709988786306E-2</v>
      </c>
      <c r="M107" s="11">
        <v>2.7488935718910687E-2</v>
      </c>
      <c r="N107" s="11">
        <v>2.1827018566622704E-2</v>
      </c>
      <c r="O107" s="11">
        <v>0.10364343678876982</v>
      </c>
      <c r="P107" s="11">
        <v>0</v>
      </c>
      <c r="Q107" s="11">
        <v>0</v>
      </c>
      <c r="R107" s="11">
        <v>7.2756728555409017E-2</v>
      </c>
      <c r="S107" s="11">
        <v>7.2756728555409017E-2</v>
      </c>
      <c r="T107" s="11">
        <v>0.34547812262923278</v>
      </c>
      <c r="U107" s="11"/>
      <c r="V107" s="11"/>
      <c r="W107" s="11"/>
      <c r="X107" s="59">
        <v>0.3</v>
      </c>
      <c r="Y107" s="11">
        <v>0</v>
      </c>
      <c r="Z107" s="11">
        <v>0</v>
      </c>
      <c r="AA107" s="11">
        <v>0.10364343678876982</v>
      </c>
      <c r="AB107" s="11">
        <v>0.10364343678876982</v>
      </c>
    </row>
    <row r="108" spans="2:28" hidden="1" x14ac:dyDescent="0.3">
      <c r="B108">
        <v>3</v>
      </c>
      <c r="C108">
        <v>38</v>
      </c>
      <c r="D108">
        <v>4.7484010000000003</v>
      </c>
      <c r="E108" t="s">
        <v>14</v>
      </c>
      <c r="F108" s="11">
        <v>0.14551345711081803</v>
      </c>
      <c r="G108" s="11">
        <f t="shared" si="2"/>
        <v>4.3654037133245407E-2</v>
      </c>
      <c r="H108" s="11">
        <f t="shared" si="3"/>
        <v>0.10185941997757263</v>
      </c>
      <c r="I108" s="11">
        <v>0.69095624525846555</v>
      </c>
      <c r="J108" s="11">
        <v>7.8539816339744828E-2</v>
      </c>
      <c r="K108" s="59">
        <v>0.3</v>
      </c>
      <c r="L108" s="11">
        <v>0.10185941997757261</v>
      </c>
      <c r="M108" s="11">
        <v>5.4977871437821374E-2</v>
      </c>
      <c r="N108" s="11">
        <v>4.3654037133245407E-2</v>
      </c>
      <c r="O108" s="11">
        <v>0.20728687357753964</v>
      </c>
      <c r="P108" s="11">
        <v>0</v>
      </c>
      <c r="Q108" s="11">
        <v>0</v>
      </c>
      <c r="R108" s="11">
        <v>0.14551345711081803</v>
      </c>
      <c r="S108" s="11">
        <v>0.14551345711081803</v>
      </c>
      <c r="T108" s="11">
        <v>0.69095624525846555</v>
      </c>
      <c r="U108" s="11"/>
      <c r="V108" s="11"/>
      <c r="W108" s="11"/>
      <c r="X108" s="59">
        <v>0.3</v>
      </c>
      <c r="Y108" s="11">
        <v>0</v>
      </c>
      <c r="Z108" s="11">
        <v>0</v>
      </c>
      <c r="AA108" s="11">
        <v>0.20728687357753964</v>
      </c>
      <c r="AB108" s="11">
        <v>0.20728687357753964</v>
      </c>
    </row>
    <row r="109" spans="2:28" hidden="1" x14ac:dyDescent="0.3">
      <c r="B109">
        <v>3</v>
      </c>
      <c r="C109">
        <v>38</v>
      </c>
      <c r="D109">
        <v>4.7484010000000003</v>
      </c>
      <c r="E109" t="s">
        <v>12</v>
      </c>
      <c r="F109" s="11">
        <v>9.250846806745308</v>
      </c>
      <c r="G109" s="11">
        <f t="shared" si="2"/>
        <v>2.7752540420235925</v>
      </c>
      <c r="H109" s="11">
        <f t="shared" si="3"/>
        <v>6.475592764721716</v>
      </c>
      <c r="I109" s="11">
        <v>43.926730227996231</v>
      </c>
      <c r="J109" s="11">
        <v>3.1219576995048581</v>
      </c>
      <c r="K109" s="59">
        <v>0.3</v>
      </c>
      <c r="L109" s="11">
        <v>6.4755927647217151</v>
      </c>
      <c r="M109" s="11">
        <v>2.1853703896534005</v>
      </c>
      <c r="N109" s="11">
        <v>2.7752540420235925</v>
      </c>
      <c r="O109" s="11">
        <v>13.17801906839887</v>
      </c>
      <c r="P109" s="11">
        <v>3.42070744267073</v>
      </c>
      <c r="Q109" s="11">
        <v>0</v>
      </c>
      <c r="R109" s="11">
        <v>5.8301393640745776</v>
      </c>
      <c r="S109" s="11">
        <v>9.250846806745308</v>
      </c>
      <c r="T109" s="11">
        <v>43.926730227996231</v>
      </c>
      <c r="U109" s="11"/>
      <c r="V109" s="11"/>
      <c r="W109" s="11"/>
      <c r="X109" s="59">
        <v>0.3</v>
      </c>
      <c r="Y109" s="11">
        <v>4.8728671924455407</v>
      </c>
      <c r="Z109" s="11">
        <v>0</v>
      </c>
      <c r="AA109" s="11">
        <v>8.3051518759533263</v>
      </c>
      <c r="AB109" s="11">
        <v>13.178019068398868</v>
      </c>
    </row>
    <row r="110" spans="2:28" hidden="1" x14ac:dyDescent="0.3">
      <c r="B110">
        <v>3</v>
      </c>
      <c r="C110">
        <v>39</v>
      </c>
      <c r="D110">
        <v>1.9165220000000001</v>
      </c>
      <c r="E110" t="s">
        <v>15</v>
      </c>
      <c r="F110" s="11">
        <v>1.3434424809875125</v>
      </c>
      <c r="G110" s="11">
        <f t="shared" si="2"/>
        <v>0.40303274429625374</v>
      </c>
      <c r="H110" s="11">
        <f t="shared" si="3"/>
        <v>0.94040973669125871</v>
      </c>
      <c r="I110" s="11">
        <v>2.5747370705471497</v>
      </c>
      <c r="J110" s="11">
        <v>0.45160394395353282</v>
      </c>
      <c r="K110" s="59">
        <v>0.3</v>
      </c>
      <c r="L110" s="11">
        <v>0.94040973669125871</v>
      </c>
      <c r="M110" s="11">
        <v>0.31612276076747298</v>
      </c>
      <c r="N110" s="11">
        <v>0.40303274429625374</v>
      </c>
      <c r="O110" s="11">
        <v>0.77242112116414485</v>
      </c>
      <c r="P110" s="11">
        <v>0</v>
      </c>
      <c r="Q110" s="11">
        <v>0</v>
      </c>
      <c r="R110" s="11">
        <v>1.3434424809875125</v>
      </c>
      <c r="S110" s="11">
        <v>1.3434424809875125</v>
      </c>
      <c r="T110" s="11">
        <v>2.5747370705471497</v>
      </c>
      <c r="U110" s="11"/>
      <c r="V110" s="11"/>
      <c r="W110" s="11"/>
      <c r="X110" s="59">
        <v>0.3</v>
      </c>
      <c r="Y110" s="11">
        <v>0</v>
      </c>
      <c r="Z110" s="11">
        <v>0</v>
      </c>
      <c r="AA110" s="11">
        <v>0.77242112116414485</v>
      </c>
      <c r="AB110" s="11">
        <v>0.77242112116414485</v>
      </c>
    </row>
    <row r="111" spans="2:28" hidden="1" x14ac:dyDescent="0.3">
      <c r="B111">
        <v>3</v>
      </c>
      <c r="C111">
        <v>39</v>
      </c>
      <c r="D111">
        <v>1.9165220000000001</v>
      </c>
      <c r="E111" t="s">
        <v>14</v>
      </c>
      <c r="F111" s="11">
        <v>0.25464854994393149</v>
      </c>
      <c r="G111" s="11">
        <f t="shared" si="2"/>
        <v>7.6394564983179439E-2</v>
      </c>
      <c r="H111" s="11">
        <f t="shared" si="3"/>
        <v>0.17825398496075207</v>
      </c>
      <c r="I111" s="11">
        <v>0.48803954823564349</v>
      </c>
      <c r="J111" s="11">
        <v>0.13744467859455342</v>
      </c>
      <c r="K111" s="59">
        <v>0.3</v>
      </c>
      <c r="L111" s="11">
        <v>0.17825398496075204</v>
      </c>
      <c r="M111" s="11">
        <v>9.6211275016187384E-2</v>
      </c>
      <c r="N111" s="11">
        <v>7.6394564983179439E-2</v>
      </c>
      <c r="O111" s="11">
        <v>0.14641186447069302</v>
      </c>
      <c r="P111" s="11">
        <v>0</v>
      </c>
      <c r="Q111" s="11">
        <v>0</v>
      </c>
      <c r="R111" s="11">
        <v>0.25464854994393149</v>
      </c>
      <c r="S111" s="11">
        <v>0.25464854994393149</v>
      </c>
      <c r="T111" s="11">
        <v>0.48803954823564349</v>
      </c>
      <c r="U111" s="11"/>
      <c r="V111" s="11"/>
      <c r="W111" s="11"/>
      <c r="X111" s="59">
        <v>0.3</v>
      </c>
      <c r="Y111" s="11">
        <v>0</v>
      </c>
      <c r="Z111" s="11">
        <v>0</v>
      </c>
      <c r="AA111" s="11">
        <v>0.14641186447069302</v>
      </c>
      <c r="AB111" s="11">
        <v>0.14641186447069302</v>
      </c>
    </row>
    <row r="112" spans="2:28" hidden="1" x14ac:dyDescent="0.3">
      <c r="B112">
        <v>3</v>
      </c>
      <c r="C112">
        <v>39</v>
      </c>
      <c r="D112">
        <v>1.9165220000000001</v>
      </c>
      <c r="E112" t="s">
        <v>12</v>
      </c>
      <c r="F112" s="11">
        <v>15.24223279695609</v>
      </c>
      <c r="G112" s="11">
        <f t="shared" si="2"/>
        <v>4.572669839086827</v>
      </c>
      <c r="H112" s="11">
        <f t="shared" si="3"/>
        <v>10.669562957869264</v>
      </c>
      <c r="I112" s="11">
        <v>29.212074484487882</v>
      </c>
      <c r="J112" s="11">
        <v>5.1639929243382214</v>
      </c>
      <c r="K112" s="59">
        <v>0.3</v>
      </c>
      <c r="L112" s="11">
        <v>10.669562957869262</v>
      </c>
      <c r="M112" s="11">
        <v>3.6147950470367549</v>
      </c>
      <c r="N112" s="11">
        <v>4.572669839086827</v>
      </c>
      <c r="O112" s="11">
        <v>8.7636223453463646</v>
      </c>
      <c r="P112" s="11">
        <v>4.9008284918232263</v>
      </c>
      <c r="Q112" s="11">
        <v>0</v>
      </c>
      <c r="R112" s="11">
        <v>10.341404305132864</v>
      </c>
      <c r="S112" s="11">
        <v>15.24223279695609</v>
      </c>
      <c r="T112" s="11">
        <v>29.212074484487882</v>
      </c>
      <c r="U112" s="11"/>
      <c r="V112" s="11"/>
      <c r="W112" s="11"/>
      <c r="X112" s="59">
        <v>0.3</v>
      </c>
      <c r="Y112" s="11">
        <v>2.8177636868418099</v>
      </c>
      <c r="Z112" s="11">
        <v>0</v>
      </c>
      <c r="AA112" s="11">
        <v>5.9458586585045543</v>
      </c>
      <c r="AB112" s="11">
        <v>8.7636223453463646</v>
      </c>
    </row>
    <row r="113" spans="2:28" hidden="1" x14ac:dyDescent="0.3">
      <c r="B113">
        <v>3</v>
      </c>
      <c r="C113">
        <v>40</v>
      </c>
      <c r="D113">
        <v>11.460535</v>
      </c>
      <c r="E113" t="s">
        <v>15</v>
      </c>
      <c r="F113" s="11">
        <v>1.1565925179447811</v>
      </c>
      <c r="G113" s="11">
        <f t="shared" si="2"/>
        <v>0.34697775538343434</v>
      </c>
      <c r="H113" s="11">
        <f t="shared" si="3"/>
        <v>0.80961476256134679</v>
      </c>
      <c r="I113" s="11">
        <v>13.255169032644293</v>
      </c>
      <c r="J113" s="11">
        <v>0.37306412761378788</v>
      </c>
      <c r="K113" s="59">
        <v>0.3</v>
      </c>
      <c r="L113" s="11">
        <v>0.80961476256134679</v>
      </c>
      <c r="M113" s="11">
        <v>0.26114488932965152</v>
      </c>
      <c r="N113" s="11">
        <v>0.34697775538343434</v>
      </c>
      <c r="O113" s="11">
        <v>3.9765507097932877</v>
      </c>
      <c r="P113" s="11">
        <v>0</v>
      </c>
      <c r="Q113" s="11">
        <v>0</v>
      </c>
      <c r="R113" s="11">
        <v>1.1565925179447811</v>
      </c>
      <c r="S113" s="11">
        <v>1.1565925179447811</v>
      </c>
      <c r="T113" s="11">
        <v>13.255169032644293</v>
      </c>
      <c r="U113" s="11"/>
      <c r="V113" s="11"/>
      <c r="W113" s="11"/>
      <c r="X113" s="59">
        <v>0.3</v>
      </c>
      <c r="Y113" s="11">
        <v>0</v>
      </c>
      <c r="Z113" s="11">
        <v>0</v>
      </c>
      <c r="AA113" s="11">
        <v>3.9765507097932877</v>
      </c>
      <c r="AB113" s="11">
        <v>3.9765507097932877</v>
      </c>
    </row>
    <row r="114" spans="2:28" hidden="1" x14ac:dyDescent="0.3">
      <c r="B114">
        <v>3</v>
      </c>
      <c r="C114">
        <v>40</v>
      </c>
      <c r="D114">
        <v>11.460535</v>
      </c>
      <c r="E114" t="s">
        <v>14</v>
      </c>
      <c r="F114" s="11">
        <v>0.10913509283311353</v>
      </c>
      <c r="G114" s="11">
        <f t="shared" si="2"/>
        <v>3.2740527849934059E-2</v>
      </c>
      <c r="H114" s="11">
        <f t="shared" si="3"/>
        <v>7.6394564983179467E-2</v>
      </c>
      <c r="I114" s="11">
        <v>1.2507465511421467</v>
      </c>
      <c r="J114" s="11">
        <v>5.8904862254808621E-2</v>
      </c>
      <c r="K114" s="59">
        <v>0.3</v>
      </c>
      <c r="L114" s="11">
        <v>7.6394564983179467E-2</v>
      </c>
      <c r="M114" s="11">
        <v>4.123340357836603E-2</v>
      </c>
      <c r="N114" s="11">
        <v>3.2740527849934059E-2</v>
      </c>
      <c r="O114" s="11">
        <v>0.37522396534264402</v>
      </c>
      <c r="P114" s="11">
        <v>0</v>
      </c>
      <c r="Q114" s="11">
        <v>0</v>
      </c>
      <c r="R114" s="11">
        <v>0.10913509283311353</v>
      </c>
      <c r="S114" s="11">
        <v>0.10913509283311353</v>
      </c>
      <c r="T114" s="11">
        <v>1.2507465511421467</v>
      </c>
      <c r="U114" s="11"/>
      <c r="V114" s="11"/>
      <c r="W114" s="11"/>
      <c r="X114" s="59">
        <v>0.3</v>
      </c>
      <c r="Y114" s="11">
        <v>0</v>
      </c>
      <c r="Z114" s="11">
        <v>0</v>
      </c>
      <c r="AA114" s="11">
        <v>0.37522396534264402</v>
      </c>
      <c r="AB114" s="11">
        <v>0.37522396534264402</v>
      </c>
    </row>
    <row r="115" spans="2:28" hidden="1" x14ac:dyDescent="0.3">
      <c r="B115">
        <v>3</v>
      </c>
      <c r="C115">
        <v>40</v>
      </c>
      <c r="D115">
        <v>11.460535</v>
      </c>
      <c r="E115" t="s">
        <v>12</v>
      </c>
      <c r="F115" s="11">
        <v>9.3205982279757134</v>
      </c>
      <c r="G115" s="11">
        <f t="shared" si="2"/>
        <v>2.7961794683927139</v>
      </c>
      <c r="H115" s="11">
        <f t="shared" si="3"/>
        <v>6.5244187595829999</v>
      </c>
      <c r="I115" s="11">
        <v>106.81904221265364</v>
      </c>
      <c r="J115" s="11">
        <v>3.2004975158446025</v>
      </c>
      <c r="K115" s="59">
        <v>0.3</v>
      </c>
      <c r="L115" s="11">
        <v>6.524418759582999</v>
      </c>
      <c r="M115" s="11">
        <v>2.2403482610912215</v>
      </c>
      <c r="N115" s="11">
        <v>2.7961794683927139</v>
      </c>
      <c r="O115" s="11">
        <v>32.045712663796095</v>
      </c>
      <c r="P115" s="11">
        <v>4.9008284918232281</v>
      </c>
      <c r="Q115" s="11">
        <v>0</v>
      </c>
      <c r="R115" s="11">
        <v>4.4197697361524853</v>
      </c>
      <c r="S115" s="11">
        <v>9.3205982279757134</v>
      </c>
      <c r="T115" s="11">
        <v>106.81904221265364</v>
      </c>
      <c r="U115" s="11"/>
      <c r="V115" s="11"/>
      <c r="W115" s="11"/>
      <c r="X115" s="59">
        <v>0.3</v>
      </c>
      <c r="Y115" s="11">
        <v>16.849834937861196</v>
      </c>
      <c r="Z115" s="11">
        <v>0</v>
      </c>
      <c r="AA115" s="11">
        <v>15.195877725934896</v>
      </c>
      <c r="AB115" s="11">
        <v>32.045712663796095</v>
      </c>
    </row>
    <row r="116" spans="2:28" hidden="1" x14ac:dyDescent="0.3">
      <c r="B116">
        <v>3</v>
      </c>
      <c r="C116">
        <v>43</v>
      </c>
      <c r="D116">
        <v>7.2669810000000004</v>
      </c>
      <c r="E116" t="s">
        <v>15</v>
      </c>
      <c r="F116" s="11">
        <v>1.2706857524321031</v>
      </c>
      <c r="G116" s="11">
        <f t="shared" si="2"/>
        <v>0.38120572572963091</v>
      </c>
      <c r="H116" s="11">
        <f t="shared" si="3"/>
        <v>0.88948002670247228</v>
      </c>
      <c r="I116" s="11">
        <v>9.2340492198947981</v>
      </c>
      <c r="J116" s="11">
        <v>0.4123340357836604</v>
      </c>
      <c r="K116" s="59">
        <v>0.3</v>
      </c>
      <c r="L116" s="11">
        <v>0.88948002670247217</v>
      </c>
      <c r="M116" s="11">
        <v>0.28863382504856228</v>
      </c>
      <c r="N116" s="11">
        <v>0.38120572572963091</v>
      </c>
      <c r="O116" s="11">
        <v>2.7702147659684391</v>
      </c>
      <c r="P116" s="11">
        <v>0</v>
      </c>
      <c r="Q116" s="11">
        <v>0</v>
      </c>
      <c r="R116" s="11">
        <v>1.2706857524321031</v>
      </c>
      <c r="S116" s="11">
        <v>1.2706857524321031</v>
      </c>
      <c r="T116" s="11">
        <v>9.2340492198947981</v>
      </c>
      <c r="U116" s="11"/>
      <c r="V116" s="11"/>
      <c r="W116" s="11"/>
      <c r="X116" s="59">
        <v>0.3</v>
      </c>
      <c r="Y116" s="11">
        <v>0</v>
      </c>
      <c r="Z116" s="11">
        <v>0</v>
      </c>
      <c r="AA116" s="11">
        <v>2.7702147659684391</v>
      </c>
      <c r="AB116" s="11">
        <v>2.7702147659684391</v>
      </c>
    </row>
    <row r="117" spans="2:28" hidden="1" x14ac:dyDescent="0.3">
      <c r="B117">
        <v>3</v>
      </c>
      <c r="C117">
        <v>43</v>
      </c>
      <c r="D117">
        <v>7.2669810000000004</v>
      </c>
      <c r="E117" t="s">
        <v>14</v>
      </c>
      <c r="F117" s="11">
        <v>0.14551345711081803</v>
      </c>
      <c r="G117" s="11">
        <f t="shared" si="2"/>
        <v>4.3654037133245407E-2</v>
      </c>
      <c r="H117" s="11">
        <f t="shared" si="3"/>
        <v>0.10185941997757263</v>
      </c>
      <c r="I117" s="11">
        <v>1.0574435280686296</v>
      </c>
      <c r="J117" s="11">
        <v>7.8539816339744828E-2</v>
      </c>
      <c r="K117" s="59">
        <v>0.3</v>
      </c>
      <c r="L117" s="11">
        <v>0.10185941997757261</v>
      </c>
      <c r="M117" s="11">
        <v>5.4977871437821374E-2</v>
      </c>
      <c r="N117" s="11">
        <v>4.3654037133245407E-2</v>
      </c>
      <c r="O117" s="11">
        <v>0.31723305842058885</v>
      </c>
      <c r="P117" s="11">
        <v>0</v>
      </c>
      <c r="Q117" s="11">
        <v>0</v>
      </c>
      <c r="R117" s="11">
        <v>0.14551345711081803</v>
      </c>
      <c r="S117" s="11">
        <v>0.14551345711081803</v>
      </c>
      <c r="T117" s="11">
        <v>1.0574435280686296</v>
      </c>
      <c r="U117" s="11"/>
      <c r="V117" s="11"/>
      <c r="W117" s="11"/>
      <c r="X117" s="59">
        <v>0.3</v>
      </c>
      <c r="Y117" s="11">
        <v>0</v>
      </c>
      <c r="Z117" s="11">
        <v>0</v>
      </c>
      <c r="AA117" s="11">
        <v>0.31723305842058885</v>
      </c>
      <c r="AB117" s="11">
        <v>0.31723305842058885</v>
      </c>
    </row>
    <row r="118" spans="2:28" hidden="1" x14ac:dyDescent="0.3">
      <c r="B118">
        <v>3</v>
      </c>
      <c r="C118">
        <v>43</v>
      </c>
      <c r="D118">
        <v>7.2669810000000004</v>
      </c>
      <c r="E118" t="s">
        <v>12</v>
      </c>
      <c r="F118" s="11">
        <v>8.8912040966116201</v>
      </c>
      <c r="G118" s="11">
        <f t="shared" si="2"/>
        <v>2.667361228983486</v>
      </c>
      <c r="H118" s="11">
        <f t="shared" si="3"/>
        <v>6.2238428676281341</v>
      </c>
      <c r="I118" s="11">
        <v>64.612211237198807</v>
      </c>
      <c r="J118" s="11">
        <v>3.3575771485240913</v>
      </c>
      <c r="K118" s="59">
        <v>0.3</v>
      </c>
      <c r="L118" s="11">
        <v>6.2238428676281341</v>
      </c>
      <c r="M118" s="11">
        <v>2.3503040039668637</v>
      </c>
      <c r="N118" s="11">
        <v>2.667361228983486</v>
      </c>
      <c r="O118" s="11">
        <v>19.383663371159642</v>
      </c>
      <c r="P118" s="11">
        <v>6.8414148853414591</v>
      </c>
      <c r="Q118" s="11">
        <v>0</v>
      </c>
      <c r="R118" s="11">
        <v>2.0497892112701614</v>
      </c>
      <c r="S118" s="11">
        <v>8.8912040966116201</v>
      </c>
      <c r="T118" s="11">
        <v>64.612211237198807</v>
      </c>
      <c r="U118" s="11"/>
      <c r="V118" s="11"/>
      <c r="W118" s="11"/>
      <c r="X118" s="59">
        <v>0.3</v>
      </c>
      <c r="Y118" s="11">
        <v>14.914929595468069</v>
      </c>
      <c r="Z118" s="11">
        <v>0</v>
      </c>
      <c r="AA118" s="11">
        <v>4.4687337756915744</v>
      </c>
      <c r="AB118" s="11">
        <v>19.383663371159642</v>
      </c>
    </row>
    <row r="119" spans="2:28" hidden="1" x14ac:dyDescent="0.3">
      <c r="B119">
        <v>3</v>
      </c>
      <c r="C119">
        <v>44</v>
      </c>
      <c r="D119">
        <v>9.2704810000000002</v>
      </c>
      <c r="E119" t="s">
        <v>15</v>
      </c>
      <c r="F119" s="11">
        <v>2.4686147763087973</v>
      </c>
      <c r="G119" s="11">
        <f t="shared" si="2"/>
        <v>0.7405844328926392</v>
      </c>
      <c r="H119" s="11">
        <f t="shared" si="3"/>
        <v>1.7280303434161581</v>
      </c>
      <c r="I119" s="11">
        <v>22.885246380089956</v>
      </c>
      <c r="J119" s="11">
        <v>0.78539816339744839</v>
      </c>
      <c r="K119" s="59">
        <v>0.3</v>
      </c>
      <c r="L119" s="11">
        <v>1.7280303434161581</v>
      </c>
      <c r="M119" s="11">
        <v>0.5497787143782138</v>
      </c>
      <c r="N119" s="11">
        <v>0.7405844328926392</v>
      </c>
      <c r="O119" s="11">
        <v>6.8655739140269869</v>
      </c>
      <c r="P119" s="11">
        <v>0</v>
      </c>
      <c r="Q119" s="11">
        <v>0</v>
      </c>
      <c r="R119" s="11">
        <v>2.4686147763087973</v>
      </c>
      <c r="S119" s="11">
        <v>2.4686147763087973</v>
      </c>
      <c r="T119" s="11">
        <v>22.885246380089956</v>
      </c>
      <c r="U119" s="11"/>
      <c r="V119" s="11"/>
      <c r="W119" s="11"/>
      <c r="X119" s="59">
        <v>0.3</v>
      </c>
      <c r="Y119" s="11">
        <v>0</v>
      </c>
      <c r="Z119" s="11">
        <v>0</v>
      </c>
      <c r="AA119" s="11">
        <v>6.8655739140269869</v>
      </c>
      <c r="AB119" s="11">
        <v>6.8655739140269869</v>
      </c>
    </row>
    <row r="120" spans="2:28" hidden="1" x14ac:dyDescent="0.3">
      <c r="B120">
        <v>3</v>
      </c>
      <c r="C120">
        <v>44</v>
      </c>
      <c r="D120">
        <v>9.2704810000000002</v>
      </c>
      <c r="E120" t="s">
        <v>14</v>
      </c>
      <c r="F120" s="11">
        <v>0.10913509283311353</v>
      </c>
      <c r="G120" s="11">
        <f t="shared" si="2"/>
        <v>3.2740527849934059E-2</v>
      </c>
      <c r="H120" s="11">
        <f t="shared" si="3"/>
        <v>7.6394564983179467E-2</v>
      </c>
      <c r="I120" s="11">
        <v>1.0117348045426151</v>
      </c>
      <c r="J120" s="11">
        <v>5.8904862254808621E-2</v>
      </c>
      <c r="K120" s="59">
        <v>0.3</v>
      </c>
      <c r="L120" s="11">
        <v>7.6394564983179467E-2</v>
      </c>
      <c r="M120" s="11">
        <v>4.123340357836603E-2</v>
      </c>
      <c r="N120" s="11">
        <v>3.2740527849934059E-2</v>
      </c>
      <c r="O120" s="11">
        <v>0.30352044136278455</v>
      </c>
      <c r="P120" s="11">
        <v>0</v>
      </c>
      <c r="Q120" s="11">
        <v>0</v>
      </c>
      <c r="R120" s="11">
        <v>0.10913509283311353</v>
      </c>
      <c r="S120" s="11">
        <v>0.10913509283311353</v>
      </c>
      <c r="T120" s="11">
        <v>1.0117348045426151</v>
      </c>
      <c r="U120" s="11"/>
      <c r="V120" s="11"/>
      <c r="W120" s="11"/>
      <c r="X120" s="59">
        <v>0.3</v>
      </c>
      <c r="Y120" s="11">
        <v>0</v>
      </c>
      <c r="Z120" s="11">
        <v>0</v>
      </c>
      <c r="AA120" s="11">
        <v>0.30352044136278455</v>
      </c>
      <c r="AB120" s="11">
        <v>0.30352044136278455</v>
      </c>
    </row>
    <row r="121" spans="2:28" hidden="1" x14ac:dyDescent="0.3">
      <c r="B121">
        <v>3</v>
      </c>
      <c r="C121">
        <v>44</v>
      </c>
      <c r="D121">
        <v>9.2704810000000002</v>
      </c>
      <c r="E121" t="s">
        <v>12</v>
      </c>
      <c r="F121" s="11">
        <v>6.8079798760891368</v>
      </c>
      <c r="G121" s="11">
        <f t="shared" si="2"/>
        <v>2.0423939628267411</v>
      </c>
      <c r="H121" s="11">
        <f t="shared" si="3"/>
        <v>4.7655859132623952</v>
      </c>
      <c r="I121" s="11">
        <v>63.113248089666698</v>
      </c>
      <c r="J121" s="11">
        <v>2.3169245820224726</v>
      </c>
      <c r="K121" s="59">
        <v>0.3</v>
      </c>
      <c r="L121" s="11">
        <v>4.7655859132623952</v>
      </c>
      <c r="M121" s="11">
        <v>1.6218472074157309</v>
      </c>
      <c r="N121" s="11">
        <v>2.0423939628267411</v>
      </c>
      <c r="O121" s="11">
        <v>18.933974426900011</v>
      </c>
      <c r="P121" s="11">
        <v>4.4403631474574929</v>
      </c>
      <c r="Q121" s="11">
        <v>0</v>
      </c>
      <c r="R121" s="11">
        <v>2.3676167286316439</v>
      </c>
      <c r="S121" s="11">
        <v>6.8079798760891368</v>
      </c>
      <c r="T121" s="11">
        <v>63.113248089666698</v>
      </c>
      <c r="U121" s="11"/>
      <c r="V121" s="11"/>
      <c r="W121" s="11"/>
      <c r="X121" s="59">
        <v>0.3</v>
      </c>
      <c r="Y121" s="11">
        <v>12.349290657481465</v>
      </c>
      <c r="Z121" s="11">
        <v>0</v>
      </c>
      <c r="AA121" s="11">
        <v>6.5846837694185432</v>
      </c>
      <c r="AB121" s="11">
        <v>18.933974426900008</v>
      </c>
    </row>
    <row r="122" spans="2:28" hidden="1" x14ac:dyDescent="0.3">
      <c r="B122">
        <v>3</v>
      </c>
      <c r="C122">
        <v>47</v>
      </c>
      <c r="D122">
        <v>16.070055</v>
      </c>
      <c r="E122" t="s">
        <v>15</v>
      </c>
      <c r="F122" s="11">
        <v>1.3070641167098078</v>
      </c>
      <c r="G122" s="11">
        <f t="shared" si="2"/>
        <v>0.39211923501294232</v>
      </c>
      <c r="H122" s="11">
        <f t="shared" si="3"/>
        <v>0.9149448816968655</v>
      </c>
      <c r="I122" s="11">
        <v>21.004592244053029</v>
      </c>
      <c r="J122" s="11">
        <v>0.43196898986859661</v>
      </c>
      <c r="K122" s="59">
        <v>0.3</v>
      </c>
      <c r="L122" s="11">
        <v>0.91494488169686539</v>
      </c>
      <c r="M122" s="11">
        <v>0.3023782929080176</v>
      </c>
      <c r="N122" s="11">
        <v>0.39211923501294232</v>
      </c>
      <c r="O122" s="11">
        <v>6.3013776732159092</v>
      </c>
      <c r="P122" s="11">
        <v>0</v>
      </c>
      <c r="Q122" s="11">
        <v>0</v>
      </c>
      <c r="R122" s="11">
        <v>1.3070641167098078</v>
      </c>
      <c r="S122" s="11">
        <v>1.3070641167098078</v>
      </c>
      <c r="T122" s="11">
        <v>21.004592244053029</v>
      </c>
      <c r="U122" s="11"/>
      <c r="V122" s="11"/>
      <c r="W122" s="11"/>
      <c r="X122" s="59">
        <v>0.3</v>
      </c>
      <c r="Y122" s="11">
        <v>0</v>
      </c>
      <c r="Z122" s="11">
        <v>0</v>
      </c>
      <c r="AA122" s="11">
        <v>6.3013776732159092</v>
      </c>
      <c r="AB122" s="11">
        <v>6.3013776732159092</v>
      </c>
    </row>
    <row r="123" spans="2:28" hidden="1" x14ac:dyDescent="0.3">
      <c r="B123">
        <v>3</v>
      </c>
      <c r="C123">
        <v>47</v>
      </c>
      <c r="D123">
        <v>16.070055</v>
      </c>
      <c r="E123" t="s">
        <v>14</v>
      </c>
      <c r="F123" s="11">
        <v>0.10913509283311353</v>
      </c>
      <c r="G123" s="11">
        <f t="shared" si="2"/>
        <v>3.2740527849934059E-2</v>
      </c>
      <c r="H123" s="11">
        <f t="shared" si="3"/>
        <v>7.6394564983179467E-2</v>
      </c>
      <c r="I123" s="11">
        <v>1.7538069442582402</v>
      </c>
      <c r="J123" s="11">
        <v>5.8904862254808621E-2</v>
      </c>
      <c r="K123" s="59">
        <v>0.3</v>
      </c>
      <c r="L123" s="11">
        <v>7.6394564983179467E-2</v>
      </c>
      <c r="M123" s="11">
        <v>4.123340357836603E-2</v>
      </c>
      <c r="N123" s="11">
        <v>3.2740527849934059E-2</v>
      </c>
      <c r="O123" s="11">
        <v>0.52614208327747203</v>
      </c>
      <c r="P123" s="11">
        <v>0</v>
      </c>
      <c r="Q123" s="11">
        <v>0</v>
      </c>
      <c r="R123" s="11">
        <v>0.10913509283311353</v>
      </c>
      <c r="S123" s="11">
        <v>0.10913509283311353</v>
      </c>
      <c r="T123" s="11">
        <v>1.7538069442582402</v>
      </c>
      <c r="U123" s="11"/>
      <c r="V123" s="11"/>
      <c r="W123" s="11"/>
      <c r="X123" s="59">
        <v>0.3</v>
      </c>
      <c r="Y123" s="11">
        <v>0</v>
      </c>
      <c r="Z123" s="11">
        <v>0</v>
      </c>
      <c r="AA123" s="11">
        <v>0.52614208327747203</v>
      </c>
      <c r="AB123" s="11">
        <v>0.52614208327747203</v>
      </c>
    </row>
    <row r="124" spans="2:28" hidden="1" x14ac:dyDescent="0.3">
      <c r="B124">
        <v>3</v>
      </c>
      <c r="C124">
        <v>47</v>
      </c>
      <c r="D124">
        <v>16.070055</v>
      </c>
      <c r="E124" t="s">
        <v>12</v>
      </c>
      <c r="F124" s="11">
        <v>6.3273537400238258</v>
      </c>
      <c r="G124" s="11">
        <f t="shared" si="2"/>
        <v>1.8982061220071476</v>
      </c>
      <c r="H124" s="11">
        <f t="shared" si="3"/>
        <v>4.4291476180166782</v>
      </c>
      <c r="I124" s="11">
        <v>101.68092260663857</v>
      </c>
      <c r="J124" s="11">
        <v>2.1009400870881745</v>
      </c>
      <c r="K124" s="59">
        <v>0.3</v>
      </c>
      <c r="L124" s="11">
        <v>4.4291476180166773</v>
      </c>
      <c r="M124" s="11">
        <v>1.4706580609617221</v>
      </c>
      <c r="N124" s="11">
        <v>1.8982061220071476</v>
      </c>
      <c r="O124" s="11">
        <v>30.504276781991571</v>
      </c>
      <c r="P124" s="11">
        <v>2.9602420983049953</v>
      </c>
      <c r="Q124" s="11">
        <v>0</v>
      </c>
      <c r="R124" s="11">
        <v>3.3671116417188305</v>
      </c>
      <c r="S124" s="11">
        <v>6.3273537400238258</v>
      </c>
      <c r="T124" s="11">
        <v>101.68092260663857</v>
      </c>
      <c r="U124" s="11"/>
      <c r="V124" s="11"/>
      <c r="W124" s="11"/>
      <c r="X124" s="59">
        <v>0.3</v>
      </c>
      <c r="Y124" s="11">
        <v>14.271375999923004</v>
      </c>
      <c r="Z124" s="11">
        <v>0</v>
      </c>
      <c r="AA124" s="11">
        <v>16.232900782068569</v>
      </c>
      <c r="AB124" s="11">
        <v>30.504276781991571</v>
      </c>
    </row>
    <row r="125" spans="2:28" hidden="1" x14ac:dyDescent="0.3">
      <c r="B125">
        <v>3</v>
      </c>
      <c r="C125">
        <v>48</v>
      </c>
      <c r="D125">
        <v>27.076958999999999</v>
      </c>
      <c r="E125" t="s">
        <v>15</v>
      </c>
      <c r="F125" s="11">
        <v>1.5044613712502464</v>
      </c>
      <c r="G125" s="11">
        <f t="shared" si="2"/>
        <v>0.45133841137507391</v>
      </c>
      <c r="H125" s="11">
        <f t="shared" si="3"/>
        <v>1.0531229598751723</v>
      </c>
      <c r="I125" s="11">
        <v>40.736238866426696</v>
      </c>
      <c r="J125" s="11">
        <v>0.48105637508093702</v>
      </c>
      <c r="K125" s="59">
        <v>0.3</v>
      </c>
      <c r="L125" s="11">
        <v>1.0531229598751723</v>
      </c>
      <c r="M125" s="11">
        <v>0.33673946255665588</v>
      </c>
      <c r="N125" s="11">
        <v>0.45133841137507391</v>
      </c>
      <c r="O125" s="11">
        <v>12.22087165992801</v>
      </c>
      <c r="P125" s="11">
        <v>0</v>
      </c>
      <c r="Q125" s="11">
        <v>0</v>
      </c>
      <c r="R125" s="11">
        <v>1.5044613712502464</v>
      </c>
      <c r="S125" s="11">
        <v>1.5044613712502464</v>
      </c>
      <c r="T125" s="11">
        <v>40.736238866426696</v>
      </c>
      <c r="U125" s="11"/>
      <c r="V125" s="11"/>
      <c r="W125" s="11"/>
      <c r="X125" s="59">
        <v>0.3</v>
      </c>
      <c r="Y125" s="11">
        <v>0</v>
      </c>
      <c r="Z125" s="11">
        <v>0</v>
      </c>
      <c r="AA125" s="11">
        <v>12.22087165992801</v>
      </c>
      <c r="AB125" s="11">
        <v>12.22087165992801</v>
      </c>
    </row>
    <row r="126" spans="2:28" hidden="1" x14ac:dyDescent="0.3">
      <c r="B126">
        <v>3</v>
      </c>
      <c r="C126">
        <v>48</v>
      </c>
      <c r="D126">
        <v>27.076958999999999</v>
      </c>
      <c r="E126" t="s">
        <v>14</v>
      </c>
      <c r="F126" s="11">
        <v>0.10004050176368737</v>
      </c>
      <c r="G126" s="11">
        <f t="shared" si="2"/>
        <v>3.0012150529106208E-2</v>
      </c>
      <c r="H126" s="11">
        <f t="shared" si="3"/>
        <v>7.0028351234581163E-2</v>
      </c>
      <c r="I126" s="11">
        <v>2.7087925645947903</v>
      </c>
      <c r="J126" s="11">
        <v>5.3996123733574555E-2</v>
      </c>
      <c r="K126" s="59">
        <v>0.3</v>
      </c>
      <c r="L126" s="11">
        <v>7.0028351234581149E-2</v>
      </c>
      <c r="M126" s="11">
        <v>3.7797286613502186E-2</v>
      </c>
      <c r="N126" s="11">
        <v>3.0012150529106208E-2</v>
      </c>
      <c r="O126" s="11">
        <v>0.81263776937843701</v>
      </c>
      <c r="P126" s="11">
        <v>0</v>
      </c>
      <c r="Q126" s="11">
        <v>0</v>
      </c>
      <c r="R126" s="11">
        <v>0.10004050176368737</v>
      </c>
      <c r="S126" s="11">
        <v>0.10004050176368737</v>
      </c>
      <c r="T126" s="11">
        <v>2.7087925645947903</v>
      </c>
      <c r="U126" s="11"/>
      <c r="V126" s="11"/>
      <c r="W126" s="11"/>
      <c r="X126" s="59">
        <v>0.3</v>
      </c>
      <c r="Y126" s="11">
        <v>0</v>
      </c>
      <c r="Z126" s="11">
        <v>0</v>
      </c>
      <c r="AA126" s="11">
        <v>0.81263776937843701</v>
      </c>
      <c r="AB126" s="11">
        <v>0.81263776937843701</v>
      </c>
    </row>
    <row r="127" spans="2:28" hidden="1" x14ac:dyDescent="0.3">
      <c r="B127">
        <v>3</v>
      </c>
      <c r="C127">
        <v>48</v>
      </c>
      <c r="D127">
        <v>27.076958999999999</v>
      </c>
      <c r="E127" t="s">
        <v>12</v>
      </c>
      <c r="F127" s="11">
        <v>7.7560927665559287</v>
      </c>
      <c r="G127" s="11">
        <f t="shared" si="2"/>
        <v>2.3268278299667786</v>
      </c>
      <c r="H127" s="11">
        <f t="shared" si="3"/>
        <v>5.4292649365891501</v>
      </c>
      <c r="I127" s="11">
        <v>210.01140584023145</v>
      </c>
      <c r="J127" s="11">
        <v>2.6261751088602172</v>
      </c>
      <c r="K127" s="59">
        <v>0.3</v>
      </c>
      <c r="L127" s="11">
        <v>5.4292649365891501</v>
      </c>
      <c r="M127" s="11">
        <v>1.838322576202152</v>
      </c>
      <c r="N127" s="11">
        <v>2.3268278299667786</v>
      </c>
      <c r="O127" s="11">
        <v>63.003421752069436</v>
      </c>
      <c r="P127" s="11">
        <v>3.9305352950641117</v>
      </c>
      <c r="Q127" s="11">
        <v>0</v>
      </c>
      <c r="R127" s="11">
        <v>3.8255574714918166</v>
      </c>
      <c r="S127" s="11">
        <v>7.7560927665559287</v>
      </c>
      <c r="T127" s="11">
        <v>210.01140584023145</v>
      </c>
      <c r="U127" s="11"/>
      <c r="V127" s="11"/>
      <c r="W127" s="11"/>
      <c r="X127" s="59">
        <v>0.3</v>
      </c>
      <c r="Y127" s="11">
        <v>31.928082909751158</v>
      </c>
      <c r="Z127" s="11">
        <v>0</v>
      </c>
      <c r="AA127" s="11">
        <v>31.075338842318271</v>
      </c>
      <c r="AB127" s="11">
        <v>63.003421752069428</v>
      </c>
    </row>
    <row r="128" spans="2:28" hidden="1" x14ac:dyDescent="0.3">
      <c r="B128">
        <v>3</v>
      </c>
      <c r="C128">
        <v>49</v>
      </c>
      <c r="D128">
        <v>13.894721000000001</v>
      </c>
      <c r="E128" t="s">
        <v>15</v>
      </c>
      <c r="F128" s="11">
        <v>1.3070641167098078</v>
      </c>
      <c r="G128" s="11">
        <f t="shared" si="2"/>
        <v>0.39211923501294232</v>
      </c>
      <c r="H128" s="11">
        <f t="shared" si="3"/>
        <v>0.9149448816968655</v>
      </c>
      <c r="I128" s="11">
        <v>18.16129123079422</v>
      </c>
      <c r="J128" s="11">
        <v>0.43196898986859661</v>
      </c>
      <c r="K128" s="59">
        <v>0.3</v>
      </c>
      <c r="L128" s="11">
        <v>0.91494488169686539</v>
      </c>
      <c r="M128" s="11">
        <v>0.3023782929080176</v>
      </c>
      <c r="N128" s="11">
        <v>0.39211923501294232</v>
      </c>
      <c r="O128" s="11">
        <v>5.4483873692382652</v>
      </c>
      <c r="P128" s="11">
        <v>0</v>
      </c>
      <c r="Q128" s="11">
        <v>0</v>
      </c>
      <c r="R128" s="11">
        <v>1.3070641167098078</v>
      </c>
      <c r="S128" s="11">
        <v>1.3070641167098078</v>
      </c>
      <c r="T128" s="11">
        <v>18.16129123079422</v>
      </c>
      <c r="U128" s="11"/>
      <c r="V128" s="11"/>
      <c r="W128" s="11"/>
      <c r="X128" s="59">
        <v>0.3</v>
      </c>
      <c r="Y128" s="11">
        <v>0</v>
      </c>
      <c r="Z128" s="11">
        <v>0</v>
      </c>
      <c r="AA128" s="11">
        <v>5.4483873692382652</v>
      </c>
      <c r="AB128" s="11">
        <v>5.4483873692382652</v>
      </c>
    </row>
    <row r="129" spans="2:28" hidden="1" x14ac:dyDescent="0.3">
      <c r="B129">
        <v>3</v>
      </c>
      <c r="C129">
        <v>49</v>
      </c>
      <c r="D129">
        <v>13.894721000000001</v>
      </c>
      <c r="E129" t="s">
        <v>14</v>
      </c>
      <c r="F129" s="11">
        <v>0.10913509283311353</v>
      </c>
      <c r="G129" s="11">
        <f t="shared" si="2"/>
        <v>3.2740527849934059E-2</v>
      </c>
      <c r="H129" s="11">
        <f t="shared" si="3"/>
        <v>7.6394564983179467E-2</v>
      </c>
      <c r="I129" s="11">
        <v>1.516401666225212</v>
      </c>
      <c r="J129" s="11">
        <v>5.8904862254808621E-2</v>
      </c>
      <c r="K129" s="59">
        <v>0.3</v>
      </c>
      <c r="L129" s="11">
        <v>7.6394564983179467E-2</v>
      </c>
      <c r="M129" s="11">
        <v>4.123340357836603E-2</v>
      </c>
      <c r="N129" s="11">
        <v>3.2740527849934059E-2</v>
      </c>
      <c r="O129" s="11">
        <v>0.45492049986756361</v>
      </c>
      <c r="P129" s="11">
        <v>0</v>
      </c>
      <c r="Q129" s="11">
        <v>0</v>
      </c>
      <c r="R129" s="11">
        <v>0.10913509283311353</v>
      </c>
      <c r="S129" s="11">
        <v>0.10913509283311353</v>
      </c>
      <c r="T129" s="11">
        <v>1.516401666225212</v>
      </c>
      <c r="U129" s="11"/>
      <c r="V129" s="11"/>
      <c r="W129" s="11"/>
      <c r="X129" s="59">
        <v>0.3</v>
      </c>
      <c r="Y129" s="11">
        <v>0</v>
      </c>
      <c r="Z129" s="11">
        <v>0</v>
      </c>
      <c r="AA129" s="11">
        <v>0.45492049986756361</v>
      </c>
      <c r="AB129" s="11">
        <v>0.45492049986756361</v>
      </c>
    </row>
    <row r="130" spans="2:28" hidden="1" x14ac:dyDescent="0.3">
      <c r="B130">
        <v>3</v>
      </c>
      <c r="C130">
        <v>49</v>
      </c>
      <c r="D130">
        <v>13.894721000000001</v>
      </c>
      <c r="E130" t="s">
        <v>12</v>
      </c>
      <c r="F130" s="11">
        <v>8.1173388575585932</v>
      </c>
      <c r="G130" s="11">
        <f t="shared" si="2"/>
        <v>2.4352016572675779</v>
      </c>
      <c r="H130" s="11">
        <f t="shared" si="3"/>
        <v>5.6821372002910149</v>
      </c>
      <c r="I130" s="11">
        <v>112.7881586882354</v>
      </c>
      <c r="J130" s="11">
        <v>2.7292586178061327</v>
      </c>
      <c r="K130" s="59">
        <v>0.3</v>
      </c>
      <c r="L130" s="11">
        <v>5.6821372002910149</v>
      </c>
      <c r="M130" s="11">
        <v>1.9104810324642927</v>
      </c>
      <c r="N130" s="11">
        <v>2.4352016572675779</v>
      </c>
      <c r="O130" s="11">
        <v>33.836447606470621</v>
      </c>
      <c r="P130" s="11">
        <v>5.9204841966099906</v>
      </c>
      <c r="Q130" s="11">
        <v>0</v>
      </c>
      <c r="R130" s="11">
        <v>2.1968546609486022</v>
      </c>
      <c r="S130" s="11">
        <v>8.1173388575585932</v>
      </c>
      <c r="T130" s="11">
        <v>112.7881586882354</v>
      </c>
      <c r="U130" s="11"/>
      <c r="V130" s="11"/>
      <c r="W130" s="11"/>
      <c r="X130" s="59">
        <v>0.3</v>
      </c>
      <c r="Y130" s="11">
        <v>24.679042829041489</v>
      </c>
      <c r="Z130" s="11">
        <v>0</v>
      </c>
      <c r="AA130" s="11">
        <v>9.157404777429127</v>
      </c>
      <c r="AB130" s="11">
        <v>33.836447606470614</v>
      </c>
    </row>
    <row r="131" spans="2:28" hidden="1" x14ac:dyDescent="0.3">
      <c r="B131">
        <v>3</v>
      </c>
      <c r="C131">
        <v>50</v>
      </c>
      <c r="D131">
        <v>13.054057</v>
      </c>
      <c r="E131" t="s">
        <v>15</v>
      </c>
      <c r="F131" s="11">
        <v>1.2888749345709556</v>
      </c>
      <c r="G131" s="11">
        <f t="shared" si="2"/>
        <v>0.38666248037128664</v>
      </c>
      <c r="H131" s="11">
        <f t="shared" si="3"/>
        <v>0.902212454199669</v>
      </c>
      <c r="I131" s="11">
        <v>16.825046861760526</v>
      </c>
      <c r="J131" s="11">
        <v>0.42215151282612845</v>
      </c>
      <c r="K131" s="59">
        <v>0.3</v>
      </c>
      <c r="L131" s="11">
        <v>0.90221245419966889</v>
      </c>
      <c r="M131" s="11">
        <v>0.29550605897828991</v>
      </c>
      <c r="N131" s="11">
        <v>0.38666248037128664</v>
      </c>
      <c r="O131" s="11">
        <v>5.047514058528157</v>
      </c>
      <c r="P131" s="11">
        <v>0</v>
      </c>
      <c r="Q131" s="11">
        <v>0</v>
      </c>
      <c r="R131" s="11">
        <v>1.2888749345709556</v>
      </c>
      <c r="S131" s="11">
        <v>1.2888749345709556</v>
      </c>
      <c r="T131" s="11">
        <v>16.825046861760526</v>
      </c>
      <c r="U131" s="11"/>
      <c r="V131" s="11"/>
      <c r="W131" s="11"/>
      <c r="X131" s="59">
        <v>0.3</v>
      </c>
      <c r="Y131" s="11">
        <v>0</v>
      </c>
      <c r="Z131" s="11">
        <v>0</v>
      </c>
      <c r="AA131" s="11">
        <v>5.047514058528157</v>
      </c>
      <c r="AB131" s="11">
        <v>5.047514058528157</v>
      </c>
    </row>
    <row r="132" spans="2:28" hidden="1" x14ac:dyDescent="0.3">
      <c r="B132">
        <v>3</v>
      </c>
      <c r="C132">
        <v>50</v>
      </c>
      <c r="D132">
        <v>13.054057</v>
      </c>
      <c r="E132" t="s">
        <v>14</v>
      </c>
      <c r="F132" s="11">
        <v>0.10913509283311351</v>
      </c>
      <c r="G132" s="11">
        <f t="shared" si="2"/>
        <v>3.2740527849934052E-2</v>
      </c>
      <c r="H132" s="11">
        <f t="shared" si="3"/>
        <v>7.6394564983179453E-2</v>
      </c>
      <c r="I132" s="11">
        <v>1.4246557225437553</v>
      </c>
      <c r="J132" s="11">
        <v>5.8904862254808614E-2</v>
      </c>
      <c r="K132" s="59">
        <v>0.3</v>
      </c>
      <c r="L132" s="11">
        <v>7.6394564983179453E-2</v>
      </c>
      <c r="M132" s="11">
        <v>4.123340357836603E-2</v>
      </c>
      <c r="N132" s="11">
        <v>3.2740527849934052E-2</v>
      </c>
      <c r="O132" s="11">
        <v>0.42739671676312657</v>
      </c>
      <c r="P132" s="11">
        <v>0</v>
      </c>
      <c r="Q132" s="11">
        <v>0</v>
      </c>
      <c r="R132" s="11">
        <v>0.10913509283311351</v>
      </c>
      <c r="S132" s="11">
        <v>0.10913509283311351</v>
      </c>
      <c r="T132" s="11">
        <v>1.4246557225437553</v>
      </c>
      <c r="U132" s="11"/>
      <c r="V132" s="11"/>
      <c r="W132" s="11"/>
      <c r="X132" s="59">
        <v>0.3</v>
      </c>
      <c r="Y132" s="11">
        <v>0</v>
      </c>
      <c r="Z132" s="11">
        <v>0</v>
      </c>
      <c r="AA132" s="11">
        <v>0.42739671676312657</v>
      </c>
      <c r="AB132" s="11">
        <v>0.42739671676312657</v>
      </c>
    </row>
    <row r="133" spans="2:28" hidden="1" x14ac:dyDescent="0.3">
      <c r="B133">
        <v>3</v>
      </c>
      <c r="C133">
        <v>50</v>
      </c>
      <c r="D133">
        <v>13.054057</v>
      </c>
      <c r="E133" t="s">
        <v>12</v>
      </c>
      <c r="F133" s="11">
        <v>8.1277752434812633</v>
      </c>
      <c r="G133" s="11">
        <f t="shared" ref="G133:G195" si="4">F133*X133</f>
        <v>2.438332573044379</v>
      </c>
      <c r="H133" s="11">
        <f t="shared" ref="H133:H195" si="5">F133-G133</f>
        <v>5.6894426704368843</v>
      </c>
      <c r="I133" s="11">
        <v>106.10044131159329</v>
      </c>
      <c r="J133" s="11">
        <v>2.7587110489335367</v>
      </c>
      <c r="K133" s="59">
        <v>0.3</v>
      </c>
      <c r="L133" s="11">
        <v>5.6894426704368843</v>
      </c>
      <c r="M133" s="11">
        <v>1.9310977342534756</v>
      </c>
      <c r="N133" s="11">
        <v>2.438332573044379</v>
      </c>
      <c r="O133" s="11">
        <v>31.830132393477989</v>
      </c>
      <c r="P133" s="11">
        <v>3.190474770487862</v>
      </c>
      <c r="Q133" s="11">
        <v>0</v>
      </c>
      <c r="R133" s="11">
        <v>4.9373004729934014</v>
      </c>
      <c r="S133" s="11">
        <v>8.1277752434812633</v>
      </c>
      <c r="T133" s="11">
        <v>106.10044131159329</v>
      </c>
      <c r="U133" s="11"/>
      <c r="V133" s="11"/>
      <c r="W133" s="11"/>
      <c r="X133" s="59">
        <v>0.3</v>
      </c>
      <c r="Y133" s="11">
        <v>12.49459185330314</v>
      </c>
      <c r="Z133" s="11">
        <v>0</v>
      </c>
      <c r="AA133" s="11">
        <v>19.335540540174847</v>
      </c>
      <c r="AB133" s="11">
        <v>31.830132393477989</v>
      </c>
    </row>
    <row r="134" spans="2:28" hidden="1" x14ac:dyDescent="0.3">
      <c r="B134">
        <v>3</v>
      </c>
      <c r="C134">
        <v>51</v>
      </c>
      <c r="D134">
        <v>14.099213000000001</v>
      </c>
      <c r="E134" t="s">
        <v>15</v>
      </c>
      <c r="F134" s="11">
        <v>1.2706857524321031</v>
      </c>
      <c r="G134" s="11">
        <f t="shared" si="4"/>
        <v>0.38120572572963091</v>
      </c>
      <c r="H134" s="11">
        <f t="shared" si="5"/>
        <v>0.88948002670247228</v>
      </c>
      <c r="I134" s="11">
        <v>17.91566907960549</v>
      </c>
      <c r="J134" s="11">
        <v>0.41233403578366035</v>
      </c>
      <c r="K134" s="59">
        <v>0.3</v>
      </c>
      <c r="L134" s="11">
        <v>0.88948002670247217</v>
      </c>
      <c r="M134" s="11">
        <v>0.28863382504856222</v>
      </c>
      <c r="N134" s="11">
        <v>0.38120572572963091</v>
      </c>
      <c r="O134" s="11">
        <v>5.3747007238816469</v>
      </c>
      <c r="P134" s="11">
        <v>0</v>
      </c>
      <c r="Q134" s="11">
        <v>0</v>
      </c>
      <c r="R134" s="11">
        <v>1.2706857524321031</v>
      </c>
      <c r="S134" s="11">
        <v>1.2706857524321031</v>
      </c>
      <c r="T134" s="11">
        <v>17.91566907960549</v>
      </c>
      <c r="U134" s="11"/>
      <c r="V134" s="11"/>
      <c r="W134" s="11"/>
      <c r="X134" s="59">
        <v>0.3</v>
      </c>
      <c r="Y134" s="11">
        <v>0</v>
      </c>
      <c r="Z134" s="11">
        <v>0</v>
      </c>
      <c r="AA134" s="11">
        <v>5.3747007238816469</v>
      </c>
      <c r="AB134" s="11">
        <v>5.3747007238816469</v>
      </c>
    </row>
    <row r="135" spans="2:28" hidden="1" x14ac:dyDescent="0.3">
      <c r="B135">
        <v>3</v>
      </c>
      <c r="C135">
        <v>51</v>
      </c>
      <c r="D135">
        <v>14.099213000000001</v>
      </c>
      <c r="E135" t="s">
        <v>14</v>
      </c>
      <c r="F135" s="11">
        <v>0.18189182138852253</v>
      </c>
      <c r="G135" s="11">
        <f t="shared" si="4"/>
        <v>5.4567546416556756E-2</v>
      </c>
      <c r="H135" s="11">
        <f t="shared" si="5"/>
        <v>0.12732427497196577</v>
      </c>
      <c r="I135" s="11">
        <v>2.5645315327147351</v>
      </c>
      <c r="J135" s="11">
        <v>9.8174770424681035E-2</v>
      </c>
      <c r="K135" s="59">
        <v>0.3</v>
      </c>
      <c r="L135" s="11">
        <v>0.12732427497196577</v>
      </c>
      <c r="M135" s="11">
        <v>6.8722339297276724E-2</v>
      </c>
      <c r="N135" s="11">
        <v>5.4567546416556756E-2</v>
      </c>
      <c r="O135" s="11">
        <v>0.76935945981442044</v>
      </c>
      <c r="P135" s="11">
        <v>0</v>
      </c>
      <c r="Q135" s="11">
        <v>0</v>
      </c>
      <c r="R135" s="11">
        <v>0.18189182138852253</v>
      </c>
      <c r="S135" s="11">
        <v>0.18189182138852253</v>
      </c>
      <c r="T135" s="11">
        <v>2.5645315327147351</v>
      </c>
      <c r="U135" s="11"/>
      <c r="V135" s="11"/>
      <c r="W135" s="11"/>
      <c r="X135" s="59">
        <v>0.3</v>
      </c>
      <c r="Y135" s="11">
        <v>0</v>
      </c>
      <c r="Z135" s="11">
        <v>0</v>
      </c>
      <c r="AA135" s="11">
        <v>0.76935945981442044</v>
      </c>
      <c r="AB135" s="11">
        <v>0.76935945981442044</v>
      </c>
    </row>
    <row r="136" spans="2:28" hidden="1" x14ac:dyDescent="0.3">
      <c r="B136">
        <v>3</v>
      </c>
      <c r="C136">
        <v>51</v>
      </c>
      <c r="D136">
        <v>14.099213000000001</v>
      </c>
      <c r="E136" t="s">
        <v>12</v>
      </c>
      <c r="F136" s="11">
        <v>7.2599512524956387</v>
      </c>
      <c r="G136" s="11">
        <f t="shared" si="4"/>
        <v>2.1779853757486913</v>
      </c>
      <c r="H136" s="11">
        <f t="shared" si="5"/>
        <v>5.0819658767469473</v>
      </c>
      <c r="I136" s="11">
        <v>102.35959907855279</v>
      </c>
      <c r="J136" s="11">
        <v>2.4740042147019614</v>
      </c>
      <c r="K136" s="59">
        <v>0.3</v>
      </c>
      <c r="L136" s="11">
        <v>5.0819658767469464</v>
      </c>
      <c r="M136" s="11">
        <v>1.731802950291373</v>
      </c>
      <c r="N136" s="11">
        <v>2.1779853757486913</v>
      </c>
      <c r="O136" s="11">
        <v>30.707879723565835</v>
      </c>
      <c r="P136" s="11">
        <v>5.9204841966099906</v>
      </c>
      <c r="Q136" s="11">
        <v>0</v>
      </c>
      <c r="R136" s="11">
        <v>1.3394670558856481</v>
      </c>
      <c r="S136" s="11">
        <v>7.2599512524956387</v>
      </c>
      <c r="T136" s="11">
        <v>102.35959907855279</v>
      </c>
      <c r="U136" s="11"/>
      <c r="V136" s="11"/>
      <c r="W136" s="11"/>
      <c r="X136" s="59">
        <v>0.3</v>
      </c>
      <c r="Y136" s="11">
        <v>25.042250325341442</v>
      </c>
      <c r="Z136" s="11">
        <v>0</v>
      </c>
      <c r="AA136" s="11">
        <v>5.6656293982243966</v>
      </c>
      <c r="AB136" s="11">
        <v>30.707879723565839</v>
      </c>
    </row>
    <row r="137" spans="2:28" hidden="1" x14ac:dyDescent="0.3">
      <c r="B137">
        <v>4</v>
      </c>
      <c r="C137">
        <v>52</v>
      </c>
      <c r="D137">
        <v>7.6072449999999998</v>
      </c>
      <c r="E137" t="s">
        <v>15</v>
      </c>
      <c r="F137" s="11">
        <v>1.2706857524321031</v>
      </c>
      <c r="G137" s="11">
        <f t="shared" si="4"/>
        <v>0.38120572572963091</v>
      </c>
      <c r="H137" s="11">
        <f t="shared" si="5"/>
        <v>0.88948002670247228</v>
      </c>
      <c r="I137" s="11">
        <v>9.6664178367603544</v>
      </c>
      <c r="J137" s="11">
        <v>0.41233403578366035</v>
      </c>
      <c r="K137" s="59">
        <v>0.3</v>
      </c>
      <c r="L137" s="11">
        <v>0.88948002670247217</v>
      </c>
      <c r="M137" s="11">
        <v>0.28863382504856222</v>
      </c>
      <c r="N137" s="11">
        <v>0.38120572572963091</v>
      </c>
      <c r="O137" s="11">
        <v>2.8999253510281058</v>
      </c>
      <c r="P137" s="11">
        <v>0</v>
      </c>
      <c r="Q137" s="11">
        <v>0</v>
      </c>
      <c r="R137" s="11">
        <v>1.2706857524321031</v>
      </c>
      <c r="S137" s="11">
        <v>1.2706857524321031</v>
      </c>
      <c r="T137" s="11">
        <v>9.6664178367603544</v>
      </c>
      <c r="U137" s="11"/>
      <c r="V137" s="11"/>
      <c r="W137" s="11"/>
      <c r="X137" s="59">
        <v>0.3</v>
      </c>
      <c r="Y137" s="11">
        <v>0</v>
      </c>
      <c r="Z137" s="11">
        <v>0</v>
      </c>
      <c r="AA137" s="11">
        <v>2.8999253510281058</v>
      </c>
      <c r="AB137" s="11">
        <v>2.8999253510281058</v>
      </c>
    </row>
    <row r="138" spans="2:28" hidden="1" x14ac:dyDescent="0.3">
      <c r="B138">
        <v>4</v>
      </c>
      <c r="C138">
        <v>52</v>
      </c>
      <c r="D138">
        <v>7.6072449999999998</v>
      </c>
      <c r="E138" t="s">
        <v>14</v>
      </c>
      <c r="F138" s="11">
        <v>0.18189182138852253</v>
      </c>
      <c r="G138" s="11">
        <f t="shared" si="4"/>
        <v>5.4567546416556756E-2</v>
      </c>
      <c r="H138" s="11">
        <f t="shared" si="5"/>
        <v>0.12732427497196577</v>
      </c>
      <c r="I138" s="11">
        <v>1.3836956487987311</v>
      </c>
      <c r="J138" s="11">
        <v>9.8174770424681035E-2</v>
      </c>
      <c r="K138" s="59">
        <v>0.3</v>
      </c>
      <c r="L138" s="11">
        <v>0.12732427497196577</v>
      </c>
      <c r="M138" s="11">
        <v>6.8722339297276724E-2</v>
      </c>
      <c r="N138" s="11">
        <v>5.4567546416556756E-2</v>
      </c>
      <c r="O138" s="11">
        <v>0.4151086946396193</v>
      </c>
      <c r="P138" s="11">
        <v>0</v>
      </c>
      <c r="Q138" s="11">
        <v>0</v>
      </c>
      <c r="R138" s="11">
        <v>0.18189182138852253</v>
      </c>
      <c r="S138" s="11">
        <v>0.18189182138852253</v>
      </c>
      <c r="T138" s="11">
        <v>1.3836956487987311</v>
      </c>
      <c r="U138" s="11"/>
      <c r="V138" s="11"/>
      <c r="W138" s="11"/>
      <c r="X138" s="59">
        <v>0.3</v>
      </c>
      <c r="Y138" s="11">
        <v>0</v>
      </c>
      <c r="Z138" s="11">
        <v>0</v>
      </c>
      <c r="AA138" s="11">
        <v>0.4151086946396193</v>
      </c>
      <c r="AB138" s="11">
        <v>0.4151086946396193</v>
      </c>
    </row>
    <row r="139" spans="2:28" hidden="1" x14ac:dyDescent="0.3">
      <c r="B139">
        <v>4</v>
      </c>
      <c r="C139">
        <v>52</v>
      </c>
      <c r="D139">
        <v>7.6072449999999998</v>
      </c>
      <c r="E139" t="s">
        <v>12</v>
      </c>
      <c r="F139" s="11">
        <v>7.8498421586125016</v>
      </c>
      <c r="G139" s="11">
        <f t="shared" si="4"/>
        <v>2.3549526475837506</v>
      </c>
      <c r="H139" s="11">
        <f t="shared" si="5"/>
        <v>5.4948895110287506</v>
      </c>
      <c r="I139" s="11">
        <v>59.715672511894155</v>
      </c>
      <c r="J139" s="11">
        <v>2.866703296400686</v>
      </c>
      <c r="K139" s="59">
        <v>0.3</v>
      </c>
      <c r="L139" s="11">
        <v>5.4948895110287506</v>
      </c>
      <c r="M139" s="11">
        <v>2.0066923074804799</v>
      </c>
      <c r="N139" s="11">
        <v>2.3549526475837506</v>
      </c>
      <c r="O139" s="11">
        <v>17.914701753568249</v>
      </c>
      <c r="P139" s="11">
        <v>6.380949540975724</v>
      </c>
      <c r="Q139" s="11">
        <v>0</v>
      </c>
      <c r="R139" s="11">
        <v>1.4688926176367774</v>
      </c>
      <c r="S139" s="11">
        <v>7.8498421586125016</v>
      </c>
      <c r="T139" s="11">
        <v>59.715672511894155</v>
      </c>
      <c r="U139" s="11"/>
      <c r="V139" s="11"/>
      <c r="W139" s="11"/>
      <c r="X139" s="59">
        <v>0.3</v>
      </c>
      <c r="Y139" s="11">
        <v>14.562433947251961</v>
      </c>
      <c r="Z139" s="11">
        <v>0</v>
      </c>
      <c r="AA139" s="11">
        <v>3.3522678063162856</v>
      </c>
      <c r="AB139" s="11">
        <v>17.914701753568245</v>
      </c>
    </row>
    <row r="140" spans="2:28" hidden="1" x14ac:dyDescent="0.3">
      <c r="B140">
        <v>4</v>
      </c>
      <c r="C140">
        <v>53</v>
      </c>
      <c r="D140">
        <v>1.7994730000000001</v>
      </c>
      <c r="E140" t="s">
        <v>15</v>
      </c>
      <c r="F140" s="11">
        <v>1.2706857524321031</v>
      </c>
      <c r="G140" s="11">
        <f t="shared" si="4"/>
        <v>0.38120572572963091</v>
      </c>
      <c r="H140" s="11">
        <f t="shared" si="5"/>
        <v>0.88948002670247228</v>
      </c>
      <c r="I140" s="11">
        <v>2.2865647029862539</v>
      </c>
      <c r="J140" s="11">
        <v>0.4123340357836604</v>
      </c>
      <c r="K140" s="59">
        <v>0.3</v>
      </c>
      <c r="L140" s="11">
        <v>0.88948002670247217</v>
      </c>
      <c r="M140" s="11">
        <v>0.28863382504856228</v>
      </c>
      <c r="N140" s="11">
        <v>0.38120572572963091</v>
      </c>
      <c r="O140" s="11">
        <v>0.68596941089587615</v>
      </c>
      <c r="P140" s="11">
        <v>0</v>
      </c>
      <c r="Q140" s="11">
        <v>0</v>
      </c>
      <c r="R140" s="11">
        <v>1.2706857524321031</v>
      </c>
      <c r="S140" s="11">
        <v>1.2706857524321031</v>
      </c>
      <c r="T140" s="11">
        <v>2.2865647029862539</v>
      </c>
      <c r="U140" s="11"/>
      <c r="V140" s="11"/>
      <c r="W140" s="11"/>
      <c r="X140" s="59">
        <v>0.3</v>
      </c>
      <c r="Y140" s="11">
        <v>0</v>
      </c>
      <c r="Z140" s="11">
        <v>0</v>
      </c>
      <c r="AA140" s="11">
        <v>0.68596941089587615</v>
      </c>
      <c r="AB140" s="11">
        <v>0.68596941089587615</v>
      </c>
    </row>
    <row r="141" spans="2:28" hidden="1" x14ac:dyDescent="0.3">
      <c r="B141">
        <v>4</v>
      </c>
      <c r="C141">
        <v>53</v>
      </c>
      <c r="D141">
        <v>1.7994730000000001</v>
      </c>
      <c r="E141" t="s">
        <v>14</v>
      </c>
      <c r="F141" s="11">
        <v>0.14551345711081803</v>
      </c>
      <c r="G141" s="11">
        <f t="shared" si="4"/>
        <v>4.3654037133245407E-2</v>
      </c>
      <c r="H141" s="11">
        <f t="shared" si="5"/>
        <v>0.10185941997757263</v>
      </c>
      <c r="I141" s="11">
        <v>0.26184753720757509</v>
      </c>
      <c r="J141" s="11">
        <v>7.8539816339744828E-2</v>
      </c>
      <c r="K141" s="59">
        <v>0.3</v>
      </c>
      <c r="L141" s="11">
        <v>0.10185941997757261</v>
      </c>
      <c r="M141" s="11">
        <v>5.4977871437821374E-2</v>
      </c>
      <c r="N141" s="11">
        <v>4.3654037133245407E-2</v>
      </c>
      <c r="O141" s="11">
        <v>7.8554261162272515E-2</v>
      </c>
      <c r="P141" s="11">
        <v>0</v>
      </c>
      <c r="Q141" s="11">
        <v>0</v>
      </c>
      <c r="R141" s="11">
        <v>0.14551345711081803</v>
      </c>
      <c r="S141" s="11">
        <v>0.14551345711081803</v>
      </c>
      <c r="T141" s="11">
        <v>0.26184753720757509</v>
      </c>
      <c r="U141" s="11"/>
      <c r="V141" s="11"/>
      <c r="W141" s="11"/>
      <c r="X141" s="59">
        <v>0.3</v>
      </c>
      <c r="Y141" s="11">
        <v>0</v>
      </c>
      <c r="Z141" s="11">
        <v>0</v>
      </c>
      <c r="AA141" s="11">
        <v>7.8554261162272515E-2</v>
      </c>
      <c r="AB141" s="11">
        <v>7.8554261162272515E-2</v>
      </c>
    </row>
    <row r="142" spans="2:28" hidden="1" x14ac:dyDescent="0.3">
      <c r="B142">
        <v>4</v>
      </c>
      <c r="C142">
        <v>53</v>
      </c>
      <c r="D142">
        <v>1.7994730000000001</v>
      </c>
      <c r="E142" t="s">
        <v>12</v>
      </c>
      <c r="F142" s="11">
        <v>7.4852404336797607</v>
      </c>
      <c r="G142" s="11">
        <f t="shared" si="4"/>
        <v>2.2455721301039282</v>
      </c>
      <c r="H142" s="11">
        <f t="shared" si="5"/>
        <v>5.2396683035758329</v>
      </c>
      <c r="I142" s="11">
        <v>13.469488058915021</v>
      </c>
      <c r="J142" s="11">
        <v>2.336559536107409</v>
      </c>
      <c r="K142" s="59">
        <v>0.3</v>
      </c>
      <c r="L142" s="11">
        <v>5.239668303575832</v>
      </c>
      <c r="M142" s="11">
        <v>1.6355916752751862</v>
      </c>
      <c r="N142" s="11">
        <v>2.2455721301039282</v>
      </c>
      <c r="O142" s="11">
        <v>4.0408464176745058</v>
      </c>
      <c r="P142" s="11">
        <v>1.4801210491524976</v>
      </c>
      <c r="Q142" s="11">
        <v>0</v>
      </c>
      <c r="R142" s="11">
        <v>6.005119384527263</v>
      </c>
      <c r="S142" s="11">
        <v>7.4852404336797607</v>
      </c>
      <c r="T142" s="11">
        <v>13.469488058915021</v>
      </c>
      <c r="U142" s="11"/>
      <c r="V142" s="11"/>
      <c r="W142" s="11"/>
      <c r="X142" s="59">
        <v>0.3</v>
      </c>
      <c r="Y142" s="11">
        <v>0.79903135940447778</v>
      </c>
      <c r="Z142" s="11">
        <v>0</v>
      </c>
      <c r="AA142" s="11">
        <v>3.2418150582700282</v>
      </c>
      <c r="AB142" s="11">
        <v>4.0408464176745058</v>
      </c>
    </row>
    <row r="143" spans="2:28" hidden="1" x14ac:dyDescent="0.3">
      <c r="B143">
        <v>4</v>
      </c>
      <c r="C143">
        <v>54</v>
      </c>
      <c r="D143">
        <v>11.629943000000001</v>
      </c>
      <c r="E143" t="s">
        <v>15</v>
      </c>
      <c r="F143" s="11">
        <v>2.3908999060991802</v>
      </c>
      <c r="G143" s="11">
        <f t="shared" si="4"/>
        <v>0.71726997182975405</v>
      </c>
      <c r="H143" s="11">
        <f t="shared" si="5"/>
        <v>1.6736299342694263</v>
      </c>
      <c r="I143" s="11">
        <v>27.806029626638821</v>
      </c>
      <c r="J143" s="11">
        <v>0.76576320931251196</v>
      </c>
      <c r="K143" s="59">
        <v>0.3</v>
      </c>
      <c r="L143" s="11">
        <v>1.6736299342694261</v>
      </c>
      <c r="M143" s="11">
        <v>0.53603424651875831</v>
      </c>
      <c r="N143" s="11">
        <v>0.71726997182975405</v>
      </c>
      <c r="O143" s="11">
        <v>8.341808887991645</v>
      </c>
      <c r="P143" s="11">
        <v>0</v>
      </c>
      <c r="Q143" s="11">
        <v>0</v>
      </c>
      <c r="R143" s="11">
        <v>2.3908999060991802</v>
      </c>
      <c r="S143" s="11">
        <v>2.3908999060991802</v>
      </c>
      <c r="T143" s="11">
        <v>27.806029626638821</v>
      </c>
      <c r="U143" s="11"/>
      <c r="V143" s="11"/>
      <c r="W143" s="11"/>
      <c r="X143" s="59">
        <v>0.3</v>
      </c>
      <c r="Y143" s="11">
        <v>0</v>
      </c>
      <c r="Z143" s="11">
        <v>0</v>
      </c>
      <c r="AA143" s="11">
        <v>8.341808887991645</v>
      </c>
      <c r="AB143" s="11">
        <v>8.341808887991645</v>
      </c>
    </row>
    <row r="144" spans="2:28" hidden="1" x14ac:dyDescent="0.3">
      <c r="B144">
        <v>4</v>
      </c>
      <c r="C144">
        <v>54</v>
      </c>
      <c r="D144">
        <v>11.629943000000001</v>
      </c>
      <c r="E144" t="s">
        <v>14</v>
      </c>
      <c r="F144" s="11">
        <v>7.2756728555409017E-2</v>
      </c>
      <c r="G144" s="11">
        <f t="shared" si="4"/>
        <v>2.1827018566622704E-2</v>
      </c>
      <c r="H144" s="11">
        <f t="shared" si="5"/>
        <v>5.0929709988786313E-2</v>
      </c>
      <c r="I144" s="11">
        <v>0.84615660596587927</v>
      </c>
      <c r="J144" s="11">
        <v>3.9269908169872414E-2</v>
      </c>
      <c r="K144" s="59">
        <v>0.3</v>
      </c>
      <c r="L144" s="11">
        <v>5.0929709988786306E-2</v>
      </c>
      <c r="M144" s="11">
        <v>2.7488935718910687E-2</v>
      </c>
      <c r="N144" s="11">
        <v>2.1827018566622704E-2</v>
      </c>
      <c r="O144" s="11">
        <v>0.25384698178976378</v>
      </c>
      <c r="P144" s="11">
        <v>0</v>
      </c>
      <c r="Q144" s="11">
        <v>0</v>
      </c>
      <c r="R144" s="11">
        <v>7.2756728555409017E-2</v>
      </c>
      <c r="S144" s="11">
        <v>7.2756728555409017E-2</v>
      </c>
      <c r="T144" s="11">
        <v>0.84615660596587927</v>
      </c>
      <c r="U144" s="11"/>
      <c r="V144" s="11"/>
      <c r="W144" s="11"/>
      <c r="X144" s="59">
        <v>0.3</v>
      </c>
      <c r="Y144" s="11">
        <v>0</v>
      </c>
      <c r="Z144" s="11">
        <v>0</v>
      </c>
      <c r="AA144" s="11">
        <v>0.25384698178976378</v>
      </c>
      <c r="AB144" s="11">
        <v>0.25384698178976378</v>
      </c>
    </row>
    <row r="145" spans="2:28" hidden="1" x14ac:dyDescent="0.3">
      <c r="B145">
        <v>4</v>
      </c>
      <c r="C145">
        <v>54</v>
      </c>
      <c r="D145">
        <v>11.629943000000001</v>
      </c>
      <c r="E145" t="s">
        <v>12</v>
      </c>
      <c r="F145" s="11">
        <v>6.6457117763653279</v>
      </c>
      <c r="G145" s="11">
        <f t="shared" si="4"/>
        <v>1.9937135329095983</v>
      </c>
      <c r="H145" s="11">
        <f t="shared" si="5"/>
        <v>4.6519982434557292</v>
      </c>
      <c r="I145" s="11">
        <v>77.28924915355752</v>
      </c>
      <c r="J145" s="11">
        <v>2.395464398362217</v>
      </c>
      <c r="K145" s="59">
        <v>0.3</v>
      </c>
      <c r="L145" s="11">
        <v>4.6519982434557292</v>
      </c>
      <c r="M145" s="11">
        <v>1.6768250788535519</v>
      </c>
      <c r="N145" s="11">
        <v>1.9937135329095983</v>
      </c>
      <c r="O145" s="11">
        <v>23.186774746067254</v>
      </c>
      <c r="P145" s="11">
        <v>3.42070744267073</v>
      </c>
      <c r="Q145" s="11">
        <v>0</v>
      </c>
      <c r="R145" s="11">
        <v>3.2250043336945975</v>
      </c>
      <c r="S145" s="11">
        <v>6.6457117763653279</v>
      </c>
      <c r="T145" s="11">
        <v>77.28924915355752</v>
      </c>
      <c r="U145" s="11"/>
      <c r="V145" s="11"/>
      <c r="W145" s="11"/>
      <c r="X145" s="59">
        <v>0.3</v>
      </c>
      <c r="Y145" s="11">
        <v>11.934789773380906</v>
      </c>
      <c r="Z145" s="11">
        <v>0</v>
      </c>
      <c r="AA145" s="11">
        <v>11.251984972686344</v>
      </c>
      <c r="AB145" s="11">
        <v>23.18677474606725</v>
      </c>
    </row>
    <row r="146" spans="2:28" hidden="1" x14ac:dyDescent="0.3">
      <c r="B146">
        <v>4</v>
      </c>
      <c r="C146">
        <v>55</v>
      </c>
      <c r="D146">
        <v>19.533549000000001</v>
      </c>
      <c r="E146" t="s">
        <v>15</v>
      </c>
      <c r="F146" s="11">
        <v>1.7382369900683887</v>
      </c>
      <c r="G146" s="11">
        <f t="shared" si="4"/>
        <v>0.52147109702051664</v>
      </c>
      <c r="H146" s="11">
        <f t="shared" si="5"/>
        <v>1.2167658930478722</v>
      </c>
      <c r="I146" s="11">
        <v>33.953937419113387</v>
      </c>
      <c r="J146" s="11">
        <v>0.5497787143782138</v>
      </c>
      <c r="K146" s="59">
        <v>0.3</v>
      </c>
      <c r="L146" s="11">
        <v>1.216765893047872</v>
      </c>
      <c r="M146" s="11">
        <v>0.38484510006474965</v>
      </c>
      <c r="N146" s="11">
        <v>0.52147109702051664</v>
      </c>
      <c r="O146" s="11">
        <v>10.186181225734016</v>
      </c>
      <c r="P146" s="11">
        <v>0</v>
      </c>
      <c r="Q146" s="11">
        <v>0</v>
      </c>
      <c r="R146" s="11">
        <v>1.7382369900683887</v>
      </c>
      <c r="S146" s="11">
        <v>1.7382369900683887</v>
      </c>
      <c r="T146" s="11">
        <v>33.953937419113387</v>
      </c>
      <c r="U146" s="11"/>
      <c r="V146" s="11"/>
      <c r="W146" s="11"/>
      <c r="X146" s="59">
        <v>0.3</v>
      </c>
      <c r="Y146" s="11">
        <v>0</v>
      </c>
      <c r="Z146" s="11">
        <v>0</v>
      </c>
      <c r="AA146" s="11">
        <v>10.186181225734016</v>
      </c>
      <c r="AB146" s="11">
        <v>10.186181225734016</v>
      </c>
    </row>
    <row r="147" spans="2:28" hidden="1" x14ac:dyDescent="0.3">
      <c r="B147">
        <v>4</v>
      </c>
      <c r="C147">
        <v>55</v>
      </c>
      <c r="D147">
        <v>19.533549000000001</v>
      </c>
      <c r="E147" t="s">
        <v>14</v>
      </c>
      <c r="F147" s="11">
        <v>0.10913509283311351</v>
      </c>
      <c r="G147" s="11">
        <f t="shared" si="4"/>
        <v>3.2740527849934052E-2</v>
      </c>
      <c r="H147" s="11">
        <f t="shared" si="5"/>
        <v>7.6394564983179453E-2</v>
      </c>
      <c r="I147" s="11">
        <v>2.1317956834751719</v>
      </c>
      <c r="J147" s="11">
        <v>5.8904862254808614E-2</v>
      </c>
      <c r="K147" s="59">
        <v>0.3</v>
      </c>
      <c r="L147" s="11">
        <v>7.6394564983179453E-2</v>
      </c>
      <c r="M147" s="11">
        <v>4.123340357836603E-2</v>
      </c>
      <c r="N147" s="11">
        <v>3.2740527849934052E-2</v>
      </c>
      <c r="O147" s="11">
        <v>0.6395387050425515</v>
      </c>
      <c r="P147" s="11">
        <v>0</v>
      </c>
      <c r="Q147" s="11">
        <v>0</v>
      </c>
      <c r="R147" s="11">
        <v>0.10913509283311351</v>
      </c>
      <c r="S147" s="11">
        <v>0.10913509283311351</v>
      </c>
      <c r="T147" s="11">
        <v>2.1317956834751719</v>
      </c>
      <c r="U147" s="11"/>
      <c r="V147" s="11"/>
      <c r="W147" s="11"/>
      <c r="X147" s="59">
        <v>0.3</v>
      </c>
      <c r="Y147" s="11">
        <v>0</v>
      </c>
      <c r="Z147" s="11">
        <v>0</v>
      </c>
      <c r="AA147" s="11">
        <v>0.6395387050425515</v>
      </c>
      <c r="AB147" s="11">
        <v>0.6395387050425515</v>
      </c>
    </row>
    <row r="148" spans="2:28" hidden="1" x14ac:dyDescent="0.3">
      <c r="B148">
        <v>4</v>
      </c>
      <c r="C148">
        <v>55</v>
      </c>
      <c r="D148">
        <v>19.533549000000001</v>
      </c>
      <c r="E148" t="s">
        <v>12</v>
      </c>
      <c r="F148" s="11">
        <v>6.8529824584080377</v>
      </c>
      <c r="G148" s="11">
        <f t="shared" si="4"/>
        <v>2.055894737522411</v>
      </c>
      <c r="H148" s="11">
        <f t="shared" si="5"/>
        <v>4.7970877208856262</v>
      </c>
      <c r="I148" s="11">
        <v>133.86306864745387</v>
      </c>
      <c r="J148" s="11">
        <v>2.5329090769567708</v>
      </c>
      <c r="K148" s="59">
        <v>0.3</v>
      </c>
      <c r="L148" s="11">
        <v>4.7970877208856262</v>
      </c>
      <c r="M148" s="11">
        <v>1.7730363538697393</v>
      </c>
      <c r="N148" s="11">
        <v>2.055894737522411</v>
      </c>
      <c r="O148" s="11">
        <v>40.158920594236157</v>
      </c>
      <c r="P148" s="11">
        <v>4.9008284918232272</v>
      </c>
      <c r="Q148" s="11">
        <v>0</v>
      </c>
      <c r="R148" s="11">
        <v>1.9521539665848109</v>
      </c>
      <c r="S148" s="11">
        <v>6.8529824584080377</v>
      </c>
      <c r="T148" s="11">
        <v>133.86306864745387</v>
      </c>
      <c r="U148" s="11"/>
      <c r="V148" s="11"/>
      <c r="W148" s="11"/>
      <c r="X148" s="59">
        <v>0.3</v>
      </c>
      <c r="Y148" s="11">
        <v>28.719172045687536</v>
      </c>
      <c r="Z148" s="11">
        <v>0</v>
      </c>
      <c r="AA148" s="11">
        <v>11.43974854854863</v>
      </c>
      <c r="AB148" s="11">
        <v>40.158920594236164</v>
      </c>
    </row>
    <row r="149" spans="2:28" hidden="1" x14ac:dyDescent="0.3">
      <c r="B149">
        <v>4</v>
      </c>
      <c r="C149">
        <v>56</v>
      </c>
      <c r="D149">
        <v>23.960269</v>
      </c>
      <c r="E149" t="s">
        <v>15</v>
      </c>
      <c r="F149" s="11">
        <v>0.62864272543109023</v>
      </c>
      <c r="G149" s="11">
        <f t="shared" si="4"/>
        <v>0.18859281762932706</v>
      </c>
      <c r="H149" s="11">
        <f t="shared" si="5"/>
        <v>0.44004990780176317</v>
      </c>
      <c r="I149" s="11">
        <v>15.062448806222063</v>
      </c>
      <c r="J149" s="11">
        <v>0.22580197197676644</v>
      </c>
      <c r="K149" s="59">
        <v>0.3</v>
      </c>
      <c r="L149" s="11">
        <v>0.44004990780176312</v>
      </c>
      <c r="M149" s="11">
        <v>0.15806138038373649</v>
      </c>
      <c r="N149" s="11">
        <v>0.18859281762932706</v>
      </c>
      <c r="O149" s="11">
        <v>4.5187346418666188</v>
      </c>
      <c r="P149" s="11">
        <v>0</v>
      </c>
      <c r="Q149" s="11">
        <v>0</v>
      </c>
      <c r="R149" s="11">
        <v>0.62864272543109023</v>
      </c>
      <c r="S149" s="11">
        <v>0.62864272543109023</v>
      </c>
      <c r="T149" s="11">
        <v>15.062448806222063</v>
      </c>
      <c r="U149" s="11"/>
      <c r="V149" s="11"/>
      <c r="W149" s="11"/>
      <c r="X149" s="59">
        <v>0.3</v>
      </c>
      <c r="Y149" s="11">
        <v>0</v>
      </c>
      <c r="Z149" s="11">
        <v>0</v>
      </c>
      <c r="AA149" s="11">
        <v>4.5187346418666188</v>
      </c>
      <c r="AB149" s="11">
        <v>4.5187346418666188</v>
      </c>
    </row>
    <row r="150" spans="2:28" hidden="1" x14ac:dyDescent="0.3">
      <c r="B150">
        <v>4</v>
      </c>
      <c r="C150">
        <v>56</v>
      </c>
      <c r="D150">
        <v>23.960269</v>
      </c>
      <c r="E150" t="s">
        <v>14</v>
      </c>
      <c r="F150" s="11">
        <v>0.10004050176368737</v>
      </c>
      <c r="G150" s="11">
        <f t="shared" si="4"/>
        <v>3.0012150529106208E-2</v>
      </c>
      <c r="H150" s="11">
        <f t="shared" si="5"/>
        <v>7.0028351234581163E-2</v>
      </c>
      <c r="I150" s="11">
        <v>2.3969973331529237</v>
      </c>
      <c r="J150" s="11">
        <v>5.3996123733574555E-2</v>
      </c>
      <c r="K150" s="59">
        <v>0.3</v>
      </c>
      <c r="L150" s="11">
        <v>7.0028351234581149E-2</v>
      </c>
      <c r="M150" s="11">
        <v>3.7797286613502186E-2</v>
      </c>
      <c r="N150" s="11">
        <v>3.0012150529106208E-2</v>
      </c>
      <c r="O150" s="11">
        <v>0.71909919994587712</v>
      </c>
      <c r="P150" s="11">
        <v>0</v>
      </c>
      <c r="Q150" s="11">
        <v>0</v>
      </c>
      <c r="R150" s="11">
        <v>0.10004050176368737</v>
      </c>
      <c r="S150" s="11">
        <v>0.10004050176368737</v>
      </c>
      <c r="T150" s="11">
        <v>2.3969973331529237</v>
      </c>
      <c r="U150" s="11"/>
      <c r="V150" s="11"/>
      <c r="W150" s="11"/>
      <c r="X150" s="59">
        <v>0.3</v>
      </c>
      <c r="Y150" s="11">
        <v>0</v>
      </c>
      <c r="Z150" s="11">
        <v>0</v>
      </c>
      <c r="AA150" s="11">
        <v>0.71909919994587712</v>
      </c>
      <c r="AB150" s="11">
        <v>0.71909919994587712</v>
      </c>
    </row>
    <row r="151" spans="2:28" hidden="1" x14ac:dyDescent="0.3">
      <c r="B151">
        <v>4</v>
      </c>
      <c r="C151">
        <v>56</v>
      </c>
      <c r="D151">
        <v>23.960269</v>
      </c>
      <c r="E151" t="s">
        <v>12</v>
      </c>
      <c r="F151" s="11">
        <v>7.0096813373099707</v>
      </c>
      <c r="G151" s="11">
        <f t="shared" si="4"/>
        <v>2.1029044011929909</v>
      </c>
      <c r="H151" s="11">
        <f t="shared" si="5"/>
        <v>4.9067769361169802</v>
      </c>
      <c r="I151" s="11">
        <v>167.95385044622662</v>
      </c>
      <c r="J151" s="11">
        <v>2.1892973804703848</v>
      </c>
      <c r="K151" s="59">
        <v>0.3</v>
      </c>
      <c r="L151" s="11">
        <v>4.9067769361169793</v>
      </c>
      <c r="M151" s="11">
        <v>1.5325081663292692</v>
      </c>
      <c r="N151" s="11">
        <v>2.1029044011929909</v>
      </c>
      <c r="O151" s="11">
        <v>50.386155133867987</v>
      </c>
      <c r="P151" s="11">
        <v>1.8501513114406221</v>
      </c>
      <c r="Q151" s="11">
        <v>0</v>
      </c>
      <c r="R151" s="11">
        <v>5.1595300258693486</v>
      </c>
      <c r="S151" s="11">
        <v>7.0096813373099707</v>
      </c>
      <c r="T151" s="11">
        <v>167.95385044622662</v>
      </c>
      <c r="U151" s="11"/>
      <c r="V151" s="11"/>
      <c r="W151" s="11"/>
      <c r="X151" s="59">
        <v>0.3</v>
      </c>
      <c r="Y151" s="11">
        <v>13.299036933846025</v>
      </c>
      <c r="Z151" s="11">
        <v>0</v>
      </c>
      <c r="AA151" s="11">
        <v>37.087118200021962</v>
      </c>
      <c r="AB151" s="11">
        <v>50.386155133867987</v>
      </c>
    </row>
    <row r="152" spans="2:28" hidden="1" x14ac:dyDescent="0.3">
      <c r="B152">
        <v>4</v>
      </c>
      <c r="C152">
        <v>57</v>
      </c>
      <c r="D152">
        <v>17.104810000000001</v>
      </c>
      <c r="E152" t="s">
        <v>15</v>
      </c>
      <c r="F152" s="11">
        <v>7.2756728555409017E-2</v>
      </c>
      <c r="G152" s="11">
        <f t="shared" si="4"/>
        <v>2.1827018566622704E-2</v>
      </c>
      <c r="H152" s="11">
        <f t="shared" si="5"/>
        <v>5.0929709988786313E-2</v>
      </c>
      <c r="I152" s="11">
        <v>1.2444900181618457</v>
      </c>
      <c r="J152" s="11">
        <v>3.9269908169872414E-2</v>
      </c>
      <c r="K152" s="59">
        <v>0.3</v>
      </c>
      <c r="L152" s="11">
        <v>5.0929709988786306E-2</v>
      </c>
      <c r="M152" s="11">
        <v>2.7488935718910687E-2</v>
      </c>
      <c r="N152" s="11">
        <v>2.1827018566622704E-2</v>
      </c>
      <c r="O152" s="11">
        <v>0.3733470054485537</v>
      </c>
      <c r="P152" s="11">
        <v>0</v>
      </c>
      <c r="Q152" s="11">
        <v>0</v>
      </c>
      <c r="R152" s="11">
        <v>7.2756728555409017E-2</v>
      </c>
      <c r="S152" s="11">
        <v>7.2756728555409017E-2</v>
      </c>
      <c r="T152" s="11">
        <v>1.2444900181618457</v>
      </c>
      <c r="U152" s="11"/>
      <c r="V152" s="11"/>
      <c r="W152" s="11"/>
      <c r="X152" s="59">
        <v>0.3</v>
      </c>
      <c r="Y152" s="11">
        <v>0</v>
      </c>
      <c r="Z152" s="11">
        <v>0</v>
      </c>
      <c r="AA152" s="11">
        <v>0.3733470054485537</v>
      </c>
      <c r="AB152" s="11">
        <v>0.3733470054485537</v>
      </c>
    </row>
    <row r="153" spans="2:28" hidden="1" x14ac:dyDescent="0.3">
      <c r="B153">
        <v>4</v>
      </c>
      <c r="C153">
        <v>57</v>
      </c>
      <c r="D153">
        <v>17.104810000000001</v>
      </c>
      <c r="E153" t="s">
        <v>14</v>
      </c>
      <c r="F153" s="11">
        <v>0.10913509283311351</v>
      </c>
      <c r="G153" s="11">
        <f t="shared" si="4"/>
        <v>3.2740527849934052E-2</v>
      </c>
      <c r="H153" s="11">
        <f t="shared" si="5"/>
        <v>7.6394564983179453E-2</v>
      </c>
      <c r="I153" s="11">
        <v>1.8667350272427683</v>
      </c>
      <c r="J153" s="11">
        <v>5.8904862254808614E-2</v>
      </c>
      <c r="K153" s="59">
        <v>0.3</v>
      </c>
      <c r="L153" s="11">
        <v>7.6394564983179453E-2</v>
      </c>
      <c r="M153" s="11">
        <v>4.123340357836603E-2</v>
      </c>
      <c r="N153" s="11">
        <v>3.2740527849934052E-2</v>
      </c>
      <c r="O153" s="11">
        <v>0.56002050817283044</v>
      </c>
      <c r="P153" s="11">
        <v>0</v>
      </c>
      <c r="Q153" s="11">
        <v>0</v>
      </c>
      <c r="R153" s="11">
        <v>0.10913509283311351</v>
      </c>
      <c r="S153" s="11">
        <v>0.10913509283311351</v>
      </c>
      <c r="T153" s="11">
        <v>1.8667350272427683</v>
      </c>
      <c r="U153" s="11"/>
      <c r="V153" s="11"/>
      <c r="W153" s="11"/>
      <c r="X153" s="59">
        <v>0.3</v>
      </c>
      <c r="Y153" s="11">
        <v>0</v>
      </c>
      <c r="Z153" s="11">
        <v>0</v>
      </c>
      <c r="AA153" s="11">
        <v>0.56002050817283044</v>
      </c>
      <c r="AB153" s="11">
        <v>0.56002050817283044</v>
      </c>
    </row>
    <row r="154" spans="2:28" hidden="1" x14ac:dyDescent="0.3">
      <c r="B154">
        <v>4</v>
      </c>
      <c r="C154">
        <v>57</v>
      </c>
      <c r="D154">
        <v>17.104810000000001</v>
      </c>
      <c r="E154" t="s">
        <v>12</v>
      </c>
      <c r="F154" s="11">
        <v>6.8243974329756316</v>
      </c>
      <c r="G154" s="11">
        <f t="shared" si="4"/>
        <v>2.0473192298926892</v>
      </c>
      <c r="H154" s="11">
        <f t="shared" si="5"/>
        <v>4.777078203082942</v>
      </c>
      <c r="I154" s="11">
        <v>116.73002145553592</v>
      </c>
      <c r="J154" s="11">
        <v>2.0911226100457068</v>
      </c>
      <c r="K154" s="59">
        <v>0.3</v>
      </c>
      <c r="L154" s="11">
        <v>4.777078203082942</v>
      </c>
      <c r="M154" s="11">
        <v>1.4637858270319946</v>
      </c>
      <c r="N154" s="11">
        <v>2.0473192298926892</v>
      </c>
      <c r="O154" s="11">
        <v>35.019006436660767</v>
      </c>
      <c r="P154" s="11">
        <v>0</v>
      </c>
      <c r="Q154" s="11">
        <v>0</v>
      </c>
      <c r="R154" s="11">
        <v>6.8243974329756316</v>
      </c>
      <c r="S154" s="11">
        <v>6.8243974329756316</v>
      </c>
      <c r="T154" s="11">
        <v>116.73002145553592</v>
      </c>
      <c r="U154" s="11"/>
      <c r="V154" s="11"/>
      <c r="W154" s="11"/>
      <c r="X154" s="59">
        <v>0.3</v>
      </c>
      <c r="Y154" s="11">
        <v>0</v>
      </c>
      <c r="Z154" s="11">
        <v>0</v>
      </c>
      <c r="AA154" s="11">
        <v>35.019006436660767</v>
      </c>
      <c r="AB154" s="11">
        <v>35.019006436660767</v>
      </c>
    </row>
    <row r="155" spans="2:28" hidden="1" x14ac:dyDescent="0.3">
      <c r="B155">
        <v>4</v>
      </c>
      <c r="C155">
        <v>58</v>
      </c>
      <c r="D155">
        <v>18.756228</v>
      </c>
      <c r="E155" t="s">
        <v>15</v>
      </c>
      <c r="F155" s="11">
        <v>1.1299611758902144</v>
      </c>
      <c r="G155" s="11">
        <f t="shared" si="4"/>
        <v>0.33898835276706429</v>
      </c>
      <c r="H155" s="11">
        <f t="shared" si="5"/>
        <v>0.79097282312315009</v>
      </c>
      <c r="I155" s="11">
        <v>21.193809446144964</v>
      </c>
      <c r="J155" s="11">
        <v>0.38288160465625609</v>
      </c>
      <c r="K155" s="59">
        <v>0.3</v>
      </c>
      <c r="L155" s="11">
        <v>0.79097282312314998</v>
      </c>
      <c r="M155" s="11">
        <v>0.26801712325937926</v>
      </c>
      <c r="N155" s="11">
        <v>0.33898835276706429</v>
      </c>
      <c r="O155" s="11">
        <v>6.3581428338434884</v>
      </c>
      <c r="P155" s="11">
        <v>0</v>
      </c>
      <c r="Q155" s="11">
        <v>0</v>
      </c>
      <c r="R155" s="11">
        <v>1.1299611758902144</v>
      </c>
      <c r="S155" s="11">
        <v>1.1299611758902144</v>
      </c>
      <c r="T155" s="11">
        <v>21.193809446144964</v>
      </c>
      <c r="U155" s="11"/>
      <c r="V155" s="11"/>
      <c r="W155" s="11"/>
      <c r="X155" s="59">
        <v>0.3</v>
      </c>
      <c r="Y155" s="11">
        <v>0</v>
      </c>
      <c r="Z155" s="11">
        <v>0</v>
      </c>
      <c r="AA155" s="11">
        <v>6.3581428338434884</v>
      </c>
      <c r="AB155" s="11">
        <v>6.3581428338434884</v>
      </c>
    </row>
    <row r="156" spans="2:28" hidden="1" x14ac:dyDescent="0.3">
      <c r="B156">
        <v>4</v>
      </c>
      <c r="C156">
        <v>58</v>
      </c>
      <c r="D156">
        <v>18.756228</v>
      </c>
      <c r="E156" t="s">
        <v>14</v>
      </c>
      <c r="F156" s="11">
        <v>0.14551345711081801</v>
      </c>
      <c r="G156" s="11">
        <f t="shared" si="4"/>
        <v>4.3654037133245401E-2</v>
      </c>
      <c r="H156" s="11">
        <f t="shared" si="5"/>
        <v>0.10185941997757261</v>
      </c>
      <c r="I156" s="11">
        <v>2.7292835786387237</v>
      </c>
      <c r="J156" s="11">
        <v>7.8539816339744814E-2</v>
      </c>
      <c r="K156" s="59">
        <v>0.3</v>
      </c>
      <c r="L156" s="11">
        <v>0.1018594199775726</v>
      </c>
      <c r="M156" s="11">
        <v>5.4977871437821367E-2</v>
      </c>
      <c r="N156" s="11">
        <v>4.3654037133245401E-2</v>
      </c>
      <c r="O156" s="11">
        <v>0.81878507359161712</v>
      </c>
      <c r="P156" s="11">
        <v>0</v>
      </c>
      <c r="Q156" s="11">
        <v>0</v>
      </c>
      <c r="R156" s="11">
        <v>0.14551345711081801</v>
      </c>
      <c r="S156" s="11">
        <v>0.14551345711081801</v>
      </c>
      <c r="T156" s="11">
        <v>2.7292835786387237</v>
      </c>
      <c r="U156" s="11"/>
      <c r="V156" s="11"/>
      <c r="W156" s="11"/>
      <c r="X156" s="59">
        <v>0.3</v>
      </c>
      <c r="Y156" s="11">
        <v>0</v>
      </c>
      <c r="Z156" s="11">
        <v>0</v>
      </c>
      <c r="AA156" s="11">
        <v>0.81878507359161712</v>
      </c>
      <c r="AB156" s="11">
        <v>0.81878507359161712</v>
      </c>
    </row>
    <row r="157" spans="2:28" hidden="1" x14ac:dyDescent="0.3">
      <c r="B157">
        <v>4</v>
      </c>
      <c r="C157">
        <v>58</v>
      </c>
      <c r="D157">
        <v>18.756228</v>
      </c>
      <c r="E157" t="s">
        <v>12</v>
      </c>
      <c r="F157" s="11">
        <v>6.4356677327955305</v>
      </c>
      <c r="G157" s="11">
        <f t="shared" si="4"/>
        <v>1.930700319838659</v>
      </c>
      <c r="H157" s="11">
        <f t="shared" si="5"/>
        <v>4.5049674129568711</v>
      </c>
      <c r="I157" s="11">
        <v>120.70885132855605</v>
      </c>
      <c r="J157" s="11">
        <v>2.0224002707484292</v>
      </c>
      <c r="K157" s="59">
        <v>0.3</v>
      </c>
      <c r="L157" s="11">
        <v>4.5049674129568711</v>
      </c>
      <c r="M157" s="11">
        <v>1.4156801895239004</v>
      </c>
      <c r="N157" s="11">
        <v>1.930700319838659</v>
      </c>
      <c r="O157" s="11">
        <v>36.21265539856681</v>
      </c>
      <c r="P157" s="11">
        <v>2.2201815737287465</v>
      </c>
      <c r="Q157" s="11">
        <v>0</v>
      </c>
      <c r="R157" s="11">
        <v>4.215486159066784</v>
      </c>
      <c r="S157" s="11">
        <v>6.4356677327955305</v>
      </c>
      <c r="T157" s="11">
        <v>120.70885132855605</v>
      </c>
      <c r="U157" s="11"/>
      <c r="V157" s="11"/>
      <c r="W157" s="11"/>
      <c r="X157" s="59">
        <v>0.3</v>
      </c>
      <c r="Y157" s="11">
        <v>12.492669539476553</v>
      </c>
      <c r="Z157" s="11">
        <v>0</v>
      </c>
      <c r="AA157" s="11">
        <v>23.719985859090258</v>
      </c>
      <c r="AB157" s="11">
        <v>36.21265539856681</v>
      </c>
    </row>
    <row r="158" spans="2:28" hidden="1" x14ac:dyDescent="0.3">
      <c r="B158">
        <v>4</v>
      </c>
      <c r="C158">
        <v>59</v>
      </c>
      <c r="D158">
        <v>45.865789999999997</v>
      </c>
      <c r="E158" t="s">
        <v>15</v>
      </c>
      <c r="F158" s="11">
        <v>6.5481055699868104E-2</v>
      </c>
      <c r="G158" s="11">
        <f t="shared" si="4"/>
        <v>1.9644316709960429E-2</v>
      </c>
      <c r="H158" s="11">
        <f t="shared" si="5"/>
        <v>4.5836738989907672E-2</v>
      </c>
      <c r="I158" s="11">
        <v>3.0033403497084534</v>
      </c>
      <c r="J158" s="11">
        <v>3.5342917352885167E-2</v>
      </c>
      <c r="K158" s="59">
        <v>0.3</v>
      </c>
      <c r="L158" s="11">
        <v>4.5836738989907672E-2</v>
      </c>
      <c r="M158" s="11">
        <v>2.4740042147019616E-2</v>
      </c>
      <c r="N158" s="11">
        <v>1.9644316709960429E-2</v>
      </c>
      <c r="O158" s="11">
        <v>0.90100210491253585</v>
      </c>
      <c r="P158" s="11">
        <v>0</v>
      </c>
      <c r="Q158" s="11">
        <v>0</v>
      </c>
      <c r="R158" s="11">
        <v>6.5481055699868104E-2</v>
      </c>
      <c r="S158" s="11">
        <v>6.5481055699868104E-2</v>
      </c>
      <c r="T158" s="11">
        <v>3.0033403497084534</v>
      </c>
      <c r="U158" s="11"/>
      <c r="V158" s="11"/>
      <c r="W158" s="11"/>
      <c r="X158" s="59">
        <v>0.3</v>
      </c>
      <c r="Y158" s="11">
        <v>0</v>
      </c>
      <c r="Z158" s="11">
        <v>0</v>
      </c>
      <c r="AA158" s="11">
        <v>0.90100210491253585</v>
      </c>
      <c r="AB158" s="11">
        <v>0.90100210491253585</v>
      </c>
    </row>
    <row r="159" spans="2:28" hidden="1" x14ac:dyDescent="0.3">
      <c r="B159">
        <v>4</v>
      </c>
      <c r="C159">
        <v>59</v>
      </c>
      <c r="D159">
        <v>45.865789999999997</v>
      </c>
      <c r="E159" t="s">
        <v>14</v>
      </c>
      <c r="F159" s="11">
        <v>8.0032401410949902E-2</v>
      </c>
      <c r="G159" s="11">
        <f t="shared" si="4"/>
        <v>2.4009720423284971E-2</v>
      </c>
      <c r="H159" s="11">
        <f t="shared" si="5"/>
        <v>5.6022680987664927E-2</v>
      </c>
      <c r="I159" s="11">
        <v>3.6707493163103315</v>
      </c>
      <c r="J159" s="11">
        <v>4.3196898986859647E-2</v>
      </c>
      <c r="K159" s="59">
        <v>0.3</v>
      </c>
      <c r="L159" s="11">
        <v>5.6022680987664927E-2</v>
      </c>
      <c r="M159" s="11">
        <v>3.0237829290801752E-2</v>
      </c>
      <c r="N159" s="11">
        <v>2.4009720423284971E-2</v>
      </c>
      <c r="O159" s="11">
        <v>1.1012247948930995</v>
      </c>
      <c r="P159" s="11">
        <v>0</v>
      </c>
      <c r="Q159" s="11">
        <v>0</v>
      </c>
      <c r="R159" s="11">
        <v>8.0032401410949902E-2</v>
      </c>
      <c r="S159" s="11">
        <v>8.0032401410949902E-2</v>
      </c>
      <c r="T159" s="11">
        <v>3.6707493163103315</v>
      </c>
      <c r="U159" s="11"/>
      <c r="V159" s="11"/>
      <c r="W159" s="11"/>
      <c r="X159" s="59">
        <v>0.3</v>
      </c>
      <c r="Y159" s="11">
        <v>0</v>
      </c>
      <c r="Z159" s="11">
        <v>0</v>
      </c>
      <c r="AA159" s="11">
        <v>1.1012247948930995</v>
      </c>
      <c r="AB159" s="11">
        <v>1.1012247948930995</v>
      </c>
    </row>
    <row r="160" spans="2:28" hidden="1" x14ac:dyDescent="0.3">
      <c r="B160">
        <v>4</v>
      </c>
      <c r="C160">
        <v>59</v>
      </c>
      <c r="D160">
        <v>45.865789999999997</v>
      </c>
      <c r="E160" t="s">
        <v>12</v>
      </c>
      <c r="F160" s="11">
        <v>5.7658448140918566</v>
      </c>
      <c r="G160" s="11">
        <f t="shared" si="4"/>
        <v>1.7297534442275568</v>
      </c>
      <c r="H160" s="11">
        <f t="shared" si="5"/>
        <v>4.0360913698642999</v>
      </c>
      <c r="I160" s="11">
        <v>264.45502741572614</v>
      </c>
      <c r="J160" s="11">
        <v>1.7789268400952198</v>
      </c>
      <c r="K160" s="59">
        <v>0.3</v>
      </c>
      <c r="L160" s="11">
        <v>4.0360913698642991</v>
      </c>
      <c r="M160" s="11">
        <v>1.2452487880666538</v>
      </c>
      <c r="N160" s="11">
        <v>1.7297534442275568</v>
      </c>
      <c r="O160" s="11">
        <v>79.336508224717832</v>
      </c>
      <c r="P160" s="11">
        <v>0.88807262949149868</v>
      </c>
      <c r="Q160" s="11">
        <v>0</v>
      </c>
      <c r="R160" s="11">
        <v>4.8777721846003574</v>
      </c>
      <c r="S160" s="11">
        <v>5.7658448140918566</v>
      </c>
      <c r="T160" s="11">
        <v>264.45502741572614</v>
      </c>
      <c r="U160" s="11"/>
      <c r="V160" s="11"/>
      <c r="W160" s="11"/>
      <c r="X160" s="59">
        <v>0.3</v>
      </c>
      <c r="Y160" s="11">
        <v>12.219645818701466</v>
      </c>
      <c r="Z160" s="11">
        <v>0</v>
      </c>
      <c r="AA160" s="11">
        <v>67.116862406016367</v>
      </c>
      <c r="AB160" s="11">
        <v>79.336508224717832</v>
      </c>
    </row>
    <row r="161" spans="2:28" hidden="1" x14ac:dyDescent="0.3">
      <c r="B161">
        <v>4</v>
      </c>
      <c r="C161">
        <v>60</v>
      </c>
      <c r="D161">
        <v>50.319574000000003</v>
      </c>
      <c r="E161" t="s">
        <v>15</v>
      </c>
      <c r="F161" s="11">
        <v>3.3415140329639978</v>
      </c>
      <c r="G161" s="11">
        <f t="shared" si="4"/>
        <v>1.0024542098891993</v>
      </c>
      <c r="H161" s="11">
        <f t="shared" si="5"/>
        <v>2.3390598230747983</v>
      </c>
      <c r="I161" s="11">
        <v>168.14356265377035</v>
      </c>
      <c r="J161" s="11">
        <v>1.8260507298990665</v>
      </c>
      <c r="K161" s="59">
        <v>0.3</v>
      </c>
      <c r="L161" s="11">
        <v>2.3390598230747983</v>
      </c>
      <c r="M161" s="11">
        <v>1.2782355109293464</v>
      </c>
      <c r="N161" s="11">
        <v>1.0024542098891993</v>
      </c>
      <c r="O161" s="11">
        <v>50.443068796131101</v>
      </c>
      <c r="P161" s="11">
        <v>0</v>
      </c>
      <c r="Q161" s="11">
        <v>0</v>
      </c>
      <c r="R161" s="11">
        <v>3.3415140329639978</v>
      </c>
      <c r="S161" s="11">
        <v>3.3415140329639978</v>
      </c>
      <c r="T161" s="11">
        <v>168.14356265377035</v>
      </c>
      <c r="U161" s="11"/>
      <c r="V161" s="11"/>
      <c r="W161" s="11"/>
      <c r="X161" s="59">
        <v>0.3</v>
      </c>
      <c r="Y161" s="11">
        <v>0</v>
      </c>
      <c r="Z161" s="11">
        <v>0</v>
      </c>
      <c r="AA161" s="11">
        <v>50.443068796131101</v>
      </c>
      <c r="AB161" s="11">
        <v>50.443068796131101</v>
      </c>
    </row>
    <row r="162" spans="2:28" hidden="1" x14ac:dyDescent="0.3">
      <c r="B162">
        <v>4</v>
      </c>
      <c r="C162">
        <v>60</v>
      </c>
      <c r="D162">
        <v>50.319574000000003</v>
      </c>
      <c r="E162" t="s">
        <v>16</v>
      </c>
      <c r="F162" s="11">
        <v>4.8755751617251271</v>
      </c>
      <c r="G162" s="11">
        <f t="shared" si="4"/>
        <v>1.462672548517538</v>
      </c>
      <c r="H162" s="11">
        <f t="shared" si="5"/>
        <v>3.412902613207589</v>
      </c>
      <c r="I162" s="11">
        <v>245.33686514298952</v>
      </c>
      <c r="J162" s="11">
        <v>0.94247779607693782</v>
      </c>
      <c r="K162" s="59">
        <v>0.3</v>
      </c>
      <c r="L162" s="11">
        <v>3.4129026132075886</v>
      </c>
      <c r="M162" s="11">
        <v>0.65973445725385649</v>
      </c>
      <c r="N162" s="11">
        <v>1.462672548517538</v>
      </c>
      <c r="O162" s="11">
        <v>73.601059542896849</v>
      </c>
      <c r="P162" s="11">
        <v>0</v>
      </c>
      <c r="Q162" s="11">
        <v>0</v>
      </c>
      <c r="R162" s="11">
        <v>4.8755751617251271</v>
      </c>
      <c r="S162" s="11">
        <v>4.8755751617251271</v>
      </c>
      <c r="T162" s="11">
        <v>245.33686514298952</v>
      </c>
      <c r="U162" s="11">
        <f>'CALCCULO DE ICA E IMA'!O53</f>
        <v>6.1334216285747383</v>
      </c>
      <c r="V162" s="11">
        <f>'CALCCULO DE ICA E IMA'!P53</f>
        <v>2.5</v>
      </c>
      <c r="W162" s="11">
        <f>'CALCCULO DE ICA E IMA'!Q53</f>
        <v>9.4360332747303666</v>
      </c>
      <c r="X162" s="59">
        <v>0.3</v>
      </c>
      <c r="Y162" s="11">
        <v>0</v>
      </c>
      <c r="Z162" s="11">
        <v>0</v>
      </c>
      <c r="AA162" s="11">
        <v>73.601059542896849</v>
      </c>
      <c r="AB162" s="11">
        <v>73.601059542896849</v>
      </c>
    </row>
    <row r="163" spans="2:28" hidden="1" x14ac:dyDescent="0.3">
      <c r="B163">
        <v>4</v>
      </c>
      <c r="C163">
        <v>60</v>
      </c>
      <c r="D163">
        <v>50.319574000000003</v>
      </c>
      <c r="E163" t="s">
        <v>14</v>
      </c>
      <c r="F163" s="11">
        <v>0.65481055699868096</v>
      </c>
      <c r="G163" s="11">
        <f t="shared" si="4"/>
        <v>0.19644316709960427</v>
      </c>
      <c r="H163" s="11">
        <f t="shared" si="5"/>
        <v>0.45836738989907666</v>
      </c>
      <c r="I163" s="11">
        <v>32.949788278876348</v>
      </c>
      <c r="J163" s="11">
        <v>0.35342917352885173</v>
      </c>
      <c r="K163" s="59">
        <v>0.3</v>
      </c>
      <c r="L163" s="11">
        <v>0.45836738989907666</v>
      </c>
      <c r="M163" s="11">
        <v>0.2474004214701962</v>
      </c>
      <c r="N163" s="11">
        <v>0.19644316709960427</v>
      </c>
      <c r="O163" s="11">
        <v>9.8849364836629032</v>
      </c>
      <c r="P163" s="11">
        <v>0</v>
      </c>
      <c r="Q163" s="11">
        <v>0</v>
      </c>
      <c r="R163" s="11">
        <v>0.65481055699868096</v>
      </c>
      <c r="S163" s="11">
        <v>0.65481055699868096</v>
      </c>
      <c r="T163" s="11">
        <v>32.949788278876348</v>
      </c>
      <c r="U163" s="11"/>
      <c r="V163" s="11"/>
      <c r="W163" s="11"/>
      <c r="X163" s="59">
        <v>0.3</v>
      </c>
      <c r="Y163" s="11">
        <v>0</v>
      </c>
      <c r="Z163" s="11">
        <v>0</v>
      </c>
      <c r="AA163" s="11">
        <v>9.8849364836629032</v>
      </c>
      <c r="AB163" s="11">
        <v>9.8849364836629032</v>
      </c>
    </row>
    <row r="164" spans="2:28" hidden="1" x14ac:dyDescent="0.3">
      <c r="B164">
        <v>4</v>
      </c>
      <c r="C164">
        <v>60</v>
      </c>
      <c r="D164">
        <v>50.319574000000003</v>
      </c>
      <c r="E164" t="s">
        <v>12</v>
      </c>
      <c r="F164" s="11">
        <v>23.34092657202029</v>
      </c>
      <c r="G164" s="11">
        <f t="shared" si="4"/>
        <v>7.0022779716060866</v>
      </c>
      <c r="H164" s="11">
        <f t="shared" si="5"/>
        <v>16.338648600414203</v>
      </c>
      <c r="I164" s="11">
        <v>1174.5054818693413</v>
      </c>
      <c r="J164" s="11">
        <v>12.782355109293473</v>
      </c>
      <c r="K164" s="59">
        <v>0.3</v>
      </c>
      <c r="L164" s="11">
        <v>16.338648600414203</v>
      </c>
      <c r="M164" s="11">
        <v>8.947648576505431</v>
      </c>
      <c r="N164" s="11">
        <v>7.0022779716060866</v>
      </c>
      <c r="O164" s="11">
        <v>352.35164456080241</v>
      </c>
      <c r="P164" s="11">
        <v>9.4791411510249635</v>
      </c>
      <c r="Q164" s="11">
        <v>0</v>
      </c>
      <c r="R164" s="11">
        <v>13.861785420995327</v>
      </c>
      <c r="S164" s="11">
        <v>23.34092657202029</v>
      </c>
      <c r="T164" s="11">
        <v>1174.5054818693413</v>
      </c>
      <c r="U164" s="11"/>
      <c r="V164" s="11"/>
      <c r="W164" s="11"/>
      <c r="X164" s="59">
        <v>0.3</v>
      </c>
      <c r="Y164" s="11">
        <v>143.09590338163375</v>
      </c>
      <c r="Z164" s="11">
        <v>0</v>
      </c>
      <c r="AA164" s="11">
        <v>209.25574117916864</v>
      </c>
      <c r="AB164" s="11">
        <v>352.35164456080236</v>
      </c>
    </row>
    <row r="165" spans="2:28" x14ac:dyDescent="0.3">
      <c r="B165">
        <v>5</v>
      </c>
      <c r="C165">
        <v>62</v>
      </c>
      <c r="D165">
        <v>4.2036550000000004</v>
      </c>
      <c r="E165" t="s">
        <v>15</v>
      </c>
      <c r="F165" s="11">
        <v>1.2706857524321031</v>
      </c>
      <c r="G165" s="11">
        <f t="shared" si="4"/>
        <v>0.38120572572963091</v>
      </c>
      <c r="H165" s="11">
        <f t="shared" si="5"/>
        <v>0.88948002670247228</v>
      </c>
      <c r="I165" s="11">
        <v>5.3415245166399732</v>
      </c>
      <c r="J165" s="11">
        <v>0.4123340357836604</v>
      </c>
      <c r="K165" s="59">
        <v>0.3</v>
      </c>
      <c r="L165" s="11">
        <v>0.88948002670247217</v>
      </c>
      <c r="M165" s="11">
        <v>0.28863382504856228</v>
      </c>
      <c r="N165" s="11">
        <v>0.38120572572963091</v>
      </c>
      <c r="O165" s="11">
        <v>1.6024573549919918</v>
      </c>
      <c r="P165" s="11">
        <v>0</v>
      </c>
      <c r="Q165" s="11">
        <v>0</v>
      </c>
      <c r="R165" s="11">
        <v>1.2706857524321031</v>
      </c>
      <c r="S165" s="11">
        <v>1.2706857524321031</v>
      </c>
      <c r="T165" s="11">
        <v>5.3415245166399732</v>
      </c>
      <c r="U165" s="11"/>
      <c r="V165" s="11"/>
      <c r="W165" s="11"/>
      <c r="X165" s="59">
        <v>0.3</v>
      </c>
      <c r="Y165" s="11">
        <v>0</v>
      </c>
      <c r="Z165" s="11">
        <v>0</v>
      </c>
      <c r="AA165" s="11">
        <v>1.6024573549919918</v>
      </c>
      <c r="AB165" s="11">
        <v>1.6024573549919918</v>
      </c>
    </row>
    <row r="166" spans="2:28" x14ac:dyDescent="0.3">
      <c r="B166">
        <v>5</v>
      </c>
      <c r="C166">
        <v>62</v>
      </c>
      <c r="D166">
        <v>4.2036550000000004</v>
      </c>
      <c r="E166" t="s">
        <v>14</v>
      </c>
      <c r="F166" s="11">
        <v>0.10913509283311353</v>
      </c>
      <c r="G166" s="11">
        <f t="shared" si="4"/>
        <v>3.2740527849934059E-2</v>
      </c>
      <c r="H166" s="11">
        <f t="shared" si="5"/>
        <v>7.6394564983179467E-2</v>
      </c>
      <c r="I166" s="11">
        <v>0.45876627866338188</v>
      </c>
      <c r="J166" s="11">
        <v>5.8904862254808621E-2</v>
      </c>
      <c r="K166" s="59">
        <v>0.3</v>
      </c>
      <c r="L166" s="11">
        <v>7.6394564983179467E-2</v>
      </c>
      <c r="M166" s="11">
        <v>4.123340357836603E-2</v>
      </c>
      <c r="N166" s="11">
        <v>3.2740527849934059E-2</v>
      </c>
      <c r="O166" s="11">
        <v>0.13762988359901457</v>
      </c>
      <c r="P166" s="11">
        <v>0</v>
      </c>
      <c r="Q166" s="11">
        <v>0</v>
      </c>
      <c r="R166" s="11">
        <v>0.10913509283311353</v>
      </c>
      <c r="S166" s="11">
        <v>0.10913509283311353</v>
      </c>
      <c r="T166" s="11">
        <v>0.45876627866338188</v>
      </c>
      <c r="U166" s="11"/>
      <c r="V166" s="11"/>
      <c r="W166" s="11"/>
      <c r="X166" s="59">
        <v>0.3</v>
      </c>
      <c r="Y166" s="11">
        <v>0</v>
      </c>
      <c r="Z166" s="11">
        <v>0</v>
      </c>
      <c r="AA166" s="11">
        <v>0.13762988359901457</v>
      </c>
      <c r="AB166" s="11">
        <v>0.13762988359901457</v>
      </c>
    </row>
    <row r="167" spans="2:28" x14ac:dyDescent="0.3">
      <c r="B167">
        <v>5</v>
      </c>
      <c r="C167">
        <v>62</v>
      </c>
      <c r="D167">
        <v>4.2036550000000004</v>
      </c>
      <c r="E167" t="s">
        <v>12</v>
      </c>
      <c r="F167" s="11">
        <v>7.5629553038893782</v>
      </c>
      <c r="G167" s="11">
        <f t="shared" si="4"/>
        <v>2.2688865911668135</v>
      </c>
      <c r="H167" s="11">
        <f t="shared" si="5"/>
        <v>5.2940687127225647</v>
      </c>
      <c r="I167" s="11">
        <v>31.792054877971108</v>
      </c>
      <c r="J167" s="11">
        <v>2.3561944901923453</v>
      </c>
      <c r="K167" s="59">
        <v>0.3</v>
      </c>
      <c r="L167" s="11">
        <v>5.2940687127225647</v>
      </c>
      <c r="M167" s="11">
        <v>1.6493361431346416</v>
      </c>
      <c r="N167" s="11">
        <v>2.2688865911668135</v>
      </c>
      <c r="O167" s="11">
        <v>9.5376164633913323</v>
      </c>
      <c r="P167" s="11">
        <v>1.4801210491524976</v>
      </c>
      <c r="Q167" s="11">
        <v>0</v>
      </c>
      <c r="R167" s="11">
        <v>6.0828342547368806</v>
      </c>
      <c r="S167" s="11">
        <v>7.5629553038893782</v>
      </c>
      <c r="T167" s="11">
        <v>31.792054877971108</v>
      </c>
      <c r="U167" s="11"/>
      <c r="V167" s="11"/>
      <c r="W167" s="11"/>
      <c r="X167" s="59">
        <v>0.3</v>
      </c>
      <c r="Y167" s="11">
        <v>1.8665754746625429</v>
      </c>
      <c r="Z167" s="11">
        <v>0</v>
      </c>
      <c r="AA167" s="11">
        <v>7.6710409887287891</v>
      </c>
      <c r="AB167" s="11">
        <v>9.5376164633913323</v>
      </c>
    </row>
    <row r="168" spans="2:28" x14ac:dyDescent="0.3">
      <c r="B168">
        <v>5</v>
      </c>
      <c r="C168">
        <v>63</v>
      </c>
      <c r="D168">
        <v>5.3132349999999997</v>
      </c>
      <c r="E168" t="s">
        <v>15</v>
      </c>
      <c r="F168" s="11">
        <v>7.2756728555409017E-2</v>
      </c>
      <c r="G168" s="11">
        <f t="shared" si="4"/>
        <v>2.1827018566622704E-2</v>
      </c>
      <c r="H168" s="11">
        <f t="shared" si="5"/>
        <v>5.0929709988786313E-2</v>
      </c>
      <c r="I168" s="11">
        <v>0.38657359664609858</v>
      </c>
      <c r="J168" s="11">
        <v>3.9269908169872414E-2</v>
      </c>
      <c r="K168" s="59">
        <v>0.3</v>
      </c>
      <c r="L168" s="11">
        <v>5.0929709988786306E-2</v>
      </c>
      <c r="M168" s="11">
        <v>2.7488935718910687E-2</v>
      </c>
      <c r="N168" s="11">
        <v>2.1827018566622704E-2</v>
      </c>
      <c r="O168" s="11">
        <v>0.11597207899382958</v>
      </c>
      <c r="P168" s="11">
        <v>0</v>
      </c>
      <c r="Q168" s="11">
        <v>0</v>
      </c>
      <c r="R168" s="11">
        <v>7.2756728555409017E-2</v>
      </c>
      <c r="S168" s="11">
        <v>7.2756728555409017E-2</v>
      </c>
      <c r="T168" s="11">
        <v>0.38657359664609858</v>
      </c>
      <c r="U168" s="11"/>
      <c r="V168" s="11"/>
      <c r="W168" s="11"/>
      <c r="X168" s="59">
        <v>0.3</v>
      </c>
      <c r="Y168" s="11">
        <v>0</v>
      </c>
      <c r="Z168" s="11">
        <v>0</v>
      </c>
      <c r="AA168" s="11">
        <v>0.11597207899382958</v>
      </c>
      <c r="AB168" s="11">
        <v>0.11597207899382958</v>
      </c>
    </row>
    <row r="169" spans="2:28" x14ac:dyDescent="0.3">
      <c r="B169">
        <v>5</v>
      </c>
      <c r="C169">
        <v>63</v>
      </c>
      <c r="D169">
        <v>5.3132349999999997</v>
      </c>
      <c r="E169" t="s">
        <v>14</v>
      </c>
      <c r="F169" s="11">
        <v>0.10913509283311353</v>
      </c>
      <c r="G169" s="11">
        <f t="shared" si="4"/>
        <v>3.2740527849934059E-2</v>
      </c>
      <c r="H169" s="11">
        <f t="shared" si="5"/>
        <v>7.6394564983179467E-2</v>
      </c>
      <c r="I169" s="11">
        <v>0.57986039496914787</v>
      </c>
      <c r="J169" s="11">
        <v>5.8904862254808621E-2</v>
      </c>
      <c r="K169" s="59">
        <v>0.3</v>
      </c>
      <c r="L169" s="11">
        <v>7.6394564983179467E-2</v>
      </c>
      <c r="M169" s="11">
        <v>4.123340357836603E-2</v>
      </c>
      <c r="N169" s="11">
        <v>3.2740527849934059E-2</v>
      </c>
      <c r="O169" s="11">
        <v>0.17395811849074438</v>
      </c>
      <c r="P169" s="11">
        <v>0</v>
      </c>
      <c r="Q169" s="11">
        <v>0</v>
      </c>
      <c r="R169" s="11">
        <v>0.10913509283311353</v>
      </c>
      <c r="S169" s="11">
        <v>0.10913509283311353</v>
      </c>
      <c r="T169" s="11">
        <v>0.57986039496914787</v>
      </c>
      <c r="U169" s="11"/>
      <c r="V169" s="11"/>
      <c r="W169" s="11"/>
      <c r="X169" s="59">
        <v>0.3</v>
      </c>
      <c r="Y169" s="11">
        <v>0</v>
      </c>
      <c r="Z169" s="11">
        <v>0</v>
      </c>
      <c r="AA169" s="11">
        <v>0.17395811849074438</v>
      </c>
      <c r="AB169" s="11">
        <v>0.17395811849074438</v>
      </c>
    </row>
    <row r="170" spans="2:28" x14ac:dyDescent="0.3">
      <c r="B170">
        <v>5</v>
      </c>
      <c r="C170">
        <v>63</v>
      </c>
      <c r="D170">
        <v>5.3132349999999997</v>
      </c>
      <c r="E170" t="s">
        <v>12</v>
      </c>
      <c r="F170" s="11">
        <v>6.8625069895902167</v>
      </c>
      <c r="G170" s="11">
        <f t="shared" si="4"/>
        <v>2.0587520968770647</v>
      </c>
      <c r="H170" s="11">
        <f t="shared" si="5"/>
        <v>4.8037548927131519</v>
      </c>
      <c r="I170" s="11">
        <v>36.462112324835374</v>
      </c>
      <c r="J170" s="11">
        <v>2.1009400870881745</v>
      </c>
      <c r="K170" s="59">
        <v>0.3</v>
      </c>
      <c r="L170" s="11">
        <v>4.803754892713151</v>
      </c>
      <c r="M170" s="11">
        <v>1.4706580609617221</v>
      </c>
      <c r="N170" s="11">
        <v>2.0587520968770647</v>
      </c>
      <c r="O170" s="11">
        <v>10.93863369745061</v>
      </c>
      <c r="P170" s="11">
        <v>0</v>
      </c>
      <c r="Q170" s="11">
        <v>0</v>
      </c>
      <c r="R170" s="11">
        <v>6.8625069895902167</v>
      </c>
      <c r="S170" s="11">
        <v>6.8625069895902167</v>
      </c>
      <c r="T170" s="11">
        <v>36.462112324835374</v>
      </c>
      <c r="U170" s="11"/>
      <c r="V170" s="11"/>
      <c r="W170" s="11"/>
      <c r="X170" s="59">
        <v>0.3</v>
      </c>
      <c r="Y170" s="11">
        <v>0</v>
      </c>
      <c r="Z170" s="11">
        <v>0</v>
      </c>
      <c r="AA170" s="11">
        <v>10.93863369745061</v>
      </c>
      <c r="AB170" s="11">
        <v>10.93863369745061</v>
      </c>
    </row>
    <row r="171" spans="2:28" x14ac:dyDescent="0.3">
      <c r="B171">
        <v>5</v>
      </c>
      <c r="C171">
        <v>64</v>
      </c>
      <c r="D171">
        <v>8.3605730000000005</v>
      </c>
      <c r="E171" t="s">
        <v>15</v>
      </c>
      <c r="F171" s="11">
        <v>2.5049931405865022</v>
      </c>
      <c r="G171" s="11">
        <f t="shared" si="4"/>
        <v>0.75149794217595067</v>
      </c>
      <c r="H171" s="11">
        <f t="shared" si="5"/>
        <v>1.7534951984105516</v>
      </c>
      <c r="I171" s="11">
        <v>20.943178016372716</v>
      </c>
      <c r="J171" s="11">
        <v>0.8050331174823846</v>
      </c>
      <c r="K171" s="59">
        <v>0.3</v>
      </c>
      <c r="L171" s="11">
        <v>1.7534951984105513</v>
      </c>
      <c r="M171" s="11">
        <v>0.56352318223766917</v>
      </c>
      <c r="N171" s="11">
        <v>0.75149794217595067</v>
      </c>
      <c r="O171" s="11">
        <v>6.2829534049118152</v>
      </c>
      <c r="P171" s="11">
        <v>0</v>
      </c>
      <c r="Q171" s="11">
        <v>0</v>
      </c>
      <c r="R171" s="11">
        <v>2.5049931405865022</v>
      </c>
      <c r="S171" s="11">
        <v>2.5049931405865022</v>
      </c>
      <c r="T171" s="11">
        <v>20.943178016372716</v>
      </c>
      <c r="U171" s="11"/>
      <c r="V171" s="11"/>
      <c r="W171" s="11"/>
      <c r="X171" s="59">
        <v>0.3</v>
      </c>
      <c r="Y171" s="11">
        <v>0</v>
      </c>
      <c r="Z171" s="11">
        <v>0</v>
      </c>
      <c r="AA171" s="11">
        <v>6.2829534049118152</v>
      </c>
      <c r="AB171" s="11">
        <v>6.2829534049118152</v>
      </c>
    </row>
    <row r="172" spans="2:28" x14ac:dyDescent="0.3">
      <c r="B172">
        <v>5</v>
      </c>
      <c r="C172">
        <v>64</v>
      </c>
      <c r="D172">
        <v>8.3605730000000005</v>
      </c>
      <c r="E172" t="s">
        <v>14</v>
      </c>
      <c r="F172" s="11">
        <v>0.10913509283311353</v>
      </c>
      <c r="G172" s="11">
        <f t="shared" si="4"/>
        <v>3.2740527849934059E-2</v>
      </c>
      <c r="H172" s="11">
        <f t="shared" si="5"/>
        <v>7.6394564983179467E-2</v>
      </c>
      <c r="I172" s="11">
        <v>0.91243191049302252</v>
      </c>
      <c r="J172" s="11">
        <v>5.8904862254808621E-2</v>
      </c>
      <c r="K172" s="59">
        <v>0.3</v>
      </c>
      <c r="L172" s="11">
        <v>7.6394564983179467E-2</v>
      </c>
      <c r="M172" s="11">
        <v>4.123340357836603E-2</v>
      </c>
      <c r="N172" s="11">
        <v>3.2740527849934059E-2</v>
      </c>
      <c r="O172" s="11">
        <v>0.27372957314790675</v>
      </c>
      <c r="P172" s="11">
        <v>0</v>
      </c>
      <c r="Q172" s="11">
        <v>0</v>
      </c>
      <c r="R172" s="11">
        <v>0.10913509283311353</v>
      </c>
      <c r="S172" s="11">
        <v>0.10913509283311353</v>
      </c>
      <c r="T172" s="11">
        <v>0.91243191049302252</v>
      </c>
      <c r="U172" s="11"/>
      <c r="V172" s="11"/>
      <c r="W172" s="11"/>
      <c r="X172" s="59">
        <v>0.3</v>
      </c>
      <c r="Y172" s="11">
        <v>0</v>
      </c>
      <c r="Z172" s="11">
        <v>0</v>
      </c>
      <c r="AA172" s="11">
        <v>0.27372957314790675</v>
      </c>
      <c r="AB172" s="11">
        <v>0.27372957314790675</v>
      </c>
    </row>
    <row r="173" spans="2:28" x14ac:dyDescent="0.3">
      <c r="B173">
        <v>5</v>
      </c>
      <c r="C173">
        <v>64</v>
      </c>
      <c r="D173">
        <v>8.3605730000000005</v>
      </c>
      <c r="E173" t="s">
        <v>12</v>
      </c>
      <c r="F173" s="11">
        <v>7.7386245542317464</v>
      </c>
      <c r="G173" s="11">
        <f t="shared" si="4"/>
        <v>2.3215873662695237</v>
      </c>
      <c r="H173" s="11">
        <f t="shared" si="5"/>
        <v>5.4170371879622223</v>
      </c>
      <c r="I173" s="11">
        <v>64.699335505246978</v>
      </c>
      <c r="J173" s="11">
        <v>2.6703537555513246</v>
      </c>
      <c r="K173" s="59">
        <v>0.3</v>
      </c>
      <c r="L173" s="11">
        <v>5.4170371879622223</v>
      </c>
      <c r="M173" s="11">
        <v>1.869247628885927</v>
      </c>
      <c r="N173" s="11">
        <v>2.3215873662695237</v>
      </c>
      <c r="O173" s="11">
        <v>19.409800651574091</v>
      </c>
      <c r="P173" s="11">
        <v>5.9204841966099906</v>
      </c>
      <c r="Q173" s="11">
        <v>0</v>
      </c>
      <c r="R173" s="11">
        <v>1.8181403576217559</v>
      </c>
      <c r="S173" s="11">
        <v>7.7386245542317464</v>
      </c>
      <c r="T173" s="11">
        <v>64.699335505246978</v>
      </c>
      <c r="U173" s="11"/>
      <c r="V173" s="11"/>
      <c r="W173" s="11"/>
      <c r="X173" s="59">
        <v>0.3</v>
      </c>
      <c r="Y173" s="11">
        <v>14.849592096331254</v>
      </c>
      <c r="Z173" s="11">
        <v>0</v>
      </c>
      <c r="AA173" s="11">
        <v>4.5602085552428395</v>
      </c>
      <c r="AB173" s="11">
        <v>19.409800651574095</v>
      </c>
    </row>
    <row r="174" spans="2:28" x14ac:dyDescent="0.3">
      <c r="B174">
        <v>5</v>
      </c>
      <c r="C174">
        <v>65</v>
      </c>
      <c r="D174">
        <v>15.411365</v>
      </c>
      <c r="E174" t="s">
        <v>15</v>
      </c>
      <c r="F174" s="11">
        <v>1.2706857524321031</v>
      </c>
      <c r="G174" s="11">
        <f t="shared" si="4"/>
        <v>0.38120572572963091</v>
      </c>
      <c r="H174" s="11">
        <f t="shared" si="5"/>
        <v>0.88948002670247228</v>
      </c>
      <c r="I174" s="11">
        <v>19.583001931030779</v>
      </c>
      <c r="J174" s="11">
        <v>0.4123340357836604</v>
      </c>
      <c r="K174" s="59">
        <v>0.3</v>
      </c>
      <c r="L174" s="11">
        <v>0.88948002670247217</v>
      </c>
      <c r="M174" s="11">
        <v>0.28863382504856228</v>
      </c>
      <c r="N174" s="11">
        <v>0.38120572572963091</v>
      </c>
      <c r="O174" s="11">
        <v>5.8749005793092328</v>
      </c>
      <c r="P174" s="11">
        <v>0</v>
      </c>
      <c r="Q174" s="11">
        <v>0</v>
      </c>
      <c r="R174" s="11">
        <v>1.2706857524321031</v>
      </c>
      <c r="S174" s="11">
        <v>1.2706857524321031</v>
      </c>
      <c r="T174" s="11">
        <v>19.583001931030779</v>
      </c>
      <c r="U174" s="11"/>
      <c r="V174" s="11"/>
      <c r="W174" s="11"/>
      <c r="X174" s="59">
        <v>0.3</v>
      </c>
      <c r="Y174" s="11">
        <v>0</v>
      </c>
      <c r="Z174" s="11">
        <v>0</v>
      </c>
      <c r="AA174" s="11">
        <v>5.8749005793092328</v>
      </c>
      <c r="AB174" s="11">
        <v>5.8749005793092328</v>
      </c>
    </row>
    <row r="175" spans="2:28" x14ac:dyDescent="0.3">
      <c r="B175">
        <v>5</v>
      </c>
      <c r="C175">
        <v>65</v>
      </c>
      <c r="D175">
        <v>15.411365</v>
      </c>
      <c r="E175" t="s">
        <v>14</v>
      </c>
      <c r="F175" s="11">
        <v>0.14551345711081803</v>
      </c>
      <c r="G175" s="11">
        <f t="shared" si="4"/>
        <v>4.3654037133245407E-2</v>
      </c>
      <c r="H175" s="11">
        <f t="shared" si="5"/>
        <v>0.10185941997757263</v>
      </c>
      <c r="I175" s="11">
        <v>2.242560999946662</v>
      </c>
      <c r="J175" s="11">
        <v>7.8539816339744828E-2</v>
      </c>
      <c r="K175" s="59">
        <v>0.3</v>
      </c>
      <c r="L175" s="11">
        <v>0.10185941997757261</v>
      </c>
      <c r="M175" s="11">
        <v>5.4977871437821374E-2</v>
      </c>
      <c r="N175" s="11">
        <v>4.3654037133245407E-2</v>
      </c>
      <c r="O175" s="11">
        <v>0.67276829998399856</v>
      </c>
      <c r="P175" s="11">
        <v>0</v>
      </c>
      <c r="Q175" s="11">
        <v>0</v>
      </c>
      <c r="R175" s="11">
        <v>0.14551345711081803</v>
      </c>
      <c r="S175" s="11">
        <v>0.14551345711081803</v>
      </c>
      <c r="T175" s="11">
        <v>2.242560999946662</v>
      </c>
      <c r="U175" s="11"/>
      <c r="V175" s="11"/>
      <c r="W175" s="11"/>
      <c r="X175" s="59">
        <v>0.3</v>
      </c>
      <c r="Y175" s="11">
        <v>0</v>
      </c>
      <c r="Z175" s="11">
        <v>0</v>
      </c>
      <c r="AA175" s="11">
        <v>0.67276829998399856</v>
      </c>
      <c r="AB175" s="11">
        <v>0.67276829998399856</v>
      </c>
    </row>
    <row r="176" spans="2:28" x14ac:dyDescent="0.3">
      <c r="B176">
        <v>5</v>
      </c>
      <c r="C176">
        <v>65</v>
      </c>
      <c r="D176">
        <v>15.411365</v>
      </c>
      <c r="E176" t="s">
        <v>12</v>
      </c>
      <c r="F176" s="11">
        <v>8.2319409533419794</v>
      </c>
      <c r="G176" s="11">
        <f t="shared" si="4"/>
        <v>2.4695822860025936</v>
      </c>
      <c r="H176" s="11">
        <f t="shared" si="5"/>
        <v>5.7623586673393863</v>
      </c>
      <c r="I176" s="11">
        <v>126.86544669040121</v>
      </c>
      <c r="J176" s="11">
        <v>2.6114488932965161</v>
      </c>
      <c r="K176" s="59">
        <v>0.3</v>
      </c>
      <c r="L176" s="11">
        <v>5.7623586673393854</v>
      </c>
      <c r="M176" s="11">
        <v>1.8280142253075611</v>
      </c>
      <c r="N176" s="11">
        <v>2.4695822860025936</v>
      </c>
      <c r="O176" s="11">
        <v>38.059634007120358</v>
      </c>
      <c r="P176" s="11">
        <v>1.4801210491524976</v>
      </c>
      <c r="Q176" s="11">
        <v>0</v>
      </c>
      <c r="R176" s="11">
        <v>6.7518199041894809</v>
      </c>
      <c r="S176" s="11">
        <v>8.2319409533419794</v>
      </c>
      <c r="T176" s="11">
        <v>126.86544669040121</v>
      </c>
      <c r="U176" s="11"/>
      <c r="V176" s="11"/>
      <c r="W176" s="11"/>
      <c r="X176" s="59">
        <v>0.3</v>
      </c>
      <c r="Y176" s="11">
        <v>6.8432057198016247</v>
      </c>
      <c r="Z176" s="11">
        <v>0</v>
      </c>
      <c r="AA176" s="11">
        <v>31.216428287318731</v>
      </c>
      <c r="AB176" s="11">
        <v>38.059634007120358</v>
      </c>
    </row>
    <row r="177" spans="2:28" x14ac:dyDescent="0.3">
      <c r="B177">
        <v>5</v>
      </c>
      <c r="C177">
        <v>66</v>
      </c>
      <c r="D177">
        <v>20.295914</v>
      </c>
      <c r="E177" t="s">
        <v>15</v>
      </c>
      <c r="F177" s="11">
        <v>1.2073291457491981</v>
      </c>
      <c r="G177" s="11">
        <f t="shared" si="4"/>
        <v>0.36219874372475941</v>
      </c>
      <c r="H177" s="11">
        <f t="shared" si="5"/>
        <v>0.84513040202443879</v>
      </c>
      <c r="I177" s="11">
        <v>24.503848511819189</v>
      </c>
      <c r="J177" s="11">
        <v>0.39269908169872414</v>
      </c>
      <c r="K177" s="59">
        <v>0.3</v>
      </c>
      <c r="L177" s="11">
        <v>0.84513040202443868</v>
      </c>
      <c r="M177" s="11">
        <v>0.2748893571891069</v>
      </c>
      <c r="N177" s="11">
        <v>0.36219874372475941</v>
      </c>
      <c r="O177" s="11">
        <v>7.351154553545757</v>
      </c>
      <c r="P177" s="11">
        <v>0</v>
      </c>
      <c r="Q177" s="11">
        <v>0</v>
      </c>
      <c r="R177" s="11">
        <v>1.2073291457491981</v>
      </c>
      <c r="S177" s="11">
        <v>1.2073291457491981</v>
      </c>
      <c r="T177" s="11">
        <v>24.503848511819189</v>
      </c>
      <c r="U177" s="11"/>
      <c r="V177" s="11"/>
      <c r="W177" s="11"/>
      <c r="X177" s="59">
        <v>0.3</v>
      </c>
      <c r="Y177" s="11">
        <v>0</v>
      </c>
      <c r="Z177" s="11">
        <v>0</v>
      </c>
      <c r="AA177" s="11">
        <v>7.351154553545757</v>
      </c>
      <c r="AB177" s="11">
        <v>7.351154553545757</v>
      </c>
    </row>
    <row r="178" spans="2:28" x14ac:dyDescent="0.3">
      <c r="B178">
        <v>5</v>
      </c>
      <c r="C178">
        <v>66</v>
      </c>
      <c r="D178">
        <v>20.295914</v>
      </c>
      <c r="E178" t="s">
        <v>14</v>
      </c>
      <c r="F178" s="11">
        <v>9.7008971407212E-2</v>
      </c>
      <c r="G178" s="11">
        <f t="shared" si="4"/>
        <v>2.9102691422163599E-2</v>
      </c>
      <c r="H178" s="11">
        <f t="shared" si="5"/>
        <v>6.7906279985048404E-2</v>
      </c>
      <c r="I178" s="11">
        <v>1.9688857409092337</v>
      </c>
      <c r="J178" s="11">
        <v>5.2359877559829869E-2</v>
      </c>
      <c r="K178" s="59">
        <v>0.3</v>
      </c>
      <c r="L178" s="11">
        <v>6.790627998504839E-2</v>
      </c>
      <c r="M178" s="11">
        <v>3.6651914291880909E-2</v>
      </c>
      <c r="N178" s="11">
        <v>2.9102691422163599E-2</v>
      </c>
      <c r="O178" s="11">
        <v>0.59066572227277014</v>
      </c>
      <c r="P178" s="11">
        <v>0</v>
      </c>
      <c r="Q178" s="11">
        <v>0</v>
      </c>
      <c r="R178" s="11">
        <v>9.7008971407212E-2</v>
      </c>
      <c r="S178" s="11">
        <v>9.7008971407212E-2</v>
      </c>
      <c r="T178" s="11">
        <v>1.9688857409092337</v>
      </c>
      <c r="U178" s="11"/>
      <c r="V178" s="11"/>
      <c r="W178" s="11"/>
      <c r="X178" s="59">
        <v>0.3</v>
      </c>
      <c r="Y178" s="11">
        <v>0</v>
      </c>
      <c r="Z178" s="11">
        <v>0</v>
      </c>
      <c r="AA178" s="11">
        <v>0.59066572227277014</v>
      </c>
      <c r="AB178" s="11">
        <v>0.59066572227277014</v>
      </c>
    </row>
    <row r="179" spans="2:28" x14ac:dyDescent="0.3">
      <c r="B179">
        <v>5</v>
      </c>
      <c r="C179">
        <v>66</v>
      </c>
      <c r="D179">
        <v>20.295914</v>
      </c>
      <c r="E179" t="s">
        <v>12</v>
      </c>
      <c r="F179" s="11">
        <v>7.622960930666193</v>
      </c>
      <c r="G179" s="11">
        <f t="shared" si="4"/>
        <v>2.2868882791998577</v>
      </c>
      <c r="H179" s="11">
        <f t="shared" si="5"/>
        <v>5.3360726514663348</v>
      </c>
      <c r="I179" s="11">
        <v>154.71495947416102</v>
      </c>
      <c r="J179" s="11">
        <v>2.4805491993969402</v>
      </c>
      <c r="K179" s="59">
        <v>0.3</v>
      </c>
      <c r="L179" s="11">
        <v>5.3360726514663348</v>
      </c>
      <c r="M179" s="11">
        <v>1.736384439577858</v>
      </c>
      <c r="N179" s="11">
        <v>2.2868882791998577</v>
      </c>
      <c r="O179" s="11">
        <v>46.414487842248299</v>
      </c>
      <c r="P179" s="11">
        <v>2.6203568633760739</v>
      </c>
      <c r="Q179" s="11">
        <v>0</v>
      </c>
      <c r="R179" s="11">
        <v>5.0026040672901191</v>
      </c>
      <c r="S179" s="11">
        <v>7.622960930666193</v>
      </c>
      <c r="T179" s="11">
        <v>154.71495947416102</v>
      </c>
      <c r="U179" s="11"/>
      <c r="V179" s="11"/>
      <c r="W179" s="11"/>
      <c r="X179" s="59">
        <v>0.3</v>
      </c>
      <c r="Y179" s="11">
        <v>15.954761264517163</v>
      </c>
      <c r="Z179" s="11">
        <v>0</v>
      </c>
      <c r="AA179" s="11">
        <v>30.459726577731139</v>
      </c>
      <c r="AB179" s="11">
        <v>46.414487842248306</v>
      </c>
    </row>
    <row r="180" spans="2:28" x14ac:dyDescent="0.3">
      <c r="B180">
        <v>5</v>
      </c>
      <c r="C180">
        <v>67</v>
      </c>
      <c r="D180">
        <v>25.199660000000002</v>
      </c>
      <c r="E180" t="s">
        <v>15</v>
      </c>
      <c r="F180" s="11">
        <v>0.65353205835490391</v>
      </c>
      <c r="G180" s="11">
        <f t="shared" si="4"/>
        <v>0.19605961750647116</v>
      </c>
      <c r="H180" s="11">
        <f t="shared" si="5"/>
        <v>0.45747244084843275</v>
      </c>
      <c r="I180" s="11">
        <v>16.46878566964374</v>
      </c>
      <c r="J180" s="11">
        <v>0.2159844949342983</v>
      </c>
      <c r="K180" s="59">
        <v>0.3</v>
      </c>
      <c r="L180" s="11">
        <v>0.45747244084843269</v>
      </c>
      <c r="M180" s="11">
        <v>0.1511891464540088</v>
      </c>
      <c r="N180" s="11">
        <v>0.19605961750647116</v>
      </c>
      <c r="O180" s="11">
        <v>4.9406357008931217</v>
      </c>
      <c r="P180" s="11">
        <v>0</v>
      </c>
      <c r="Q180" s="11">
        <v>0</v>
      </c>
      <c r="R180" s="11">
        <v>0.65353205835490391</v>
      </c>
      <c r="S180" s="11">
        <v>0.65353205835490391</v>
      </c>
      <c r="T180" s="11">
        <v>16.46878566964374</v>
      </c>
      <c r="U180" s="11"/>
      <c r="V180" s="11"/>
      <c r="W180" s="11"/>
      <c r="X180" s="59">
        <v>0.3</v>
      </c>
      <c r="Y180" s="11">
        <v>0</v>
      </c>
      <c r="Z180" s="11">
        <v>0</v>
      </c>
      <c r="AA180" s="11">
        <v>4.9406357008931217</v>
      </c>
      <c r="AB180" s="11">
        <v>4.9406357008931217</v>
      </c>
    </row>
    <row r="181" spans="2:28" x14ac:dyDescent="0.3">
      <c r="B181">
        <v>5</v>
      </c>
      <c r="C181">
        <v>67</v>
      </c>
      <c r="D181">
        <v>25.199660000000002</v>
      </c>
      <c r="E181" t="s">
        <v>14</v>
      </c>
      <c r="F181" s="11">
        <v>0.10913509283311351</v>
      </c>
      <c r="G181" s="11">
        <f t="shared" si="4"/>
        <v>3.2740527849934052E-2</v>
      </c>
      <c r="H181" s="11">
        <f t="shared" si="5"/>
        <v>7.6394564983179453E-2</v>
      </c>
      <c r="I181" s="11">
        <v>2.7501672334628973</v>
      </c>
      <c r="J181" s="11">
        <v>5.8904862254808614E-2</v>
      </c>
      <c r="K181" s="59">
        <v>0.3</v>
      </c>
      <c r="L181" s="11">
        <v>7.6394564983179453E-2</v>
      </c>
      <c r="M181" s="11">
        <v>4.123340357836603E-2</v>
      </c>
      <c r="N181" s="11">
        <v>3.2740527849934052E-2</v>
      </c>
      <c r="O181" s="11">
        <v>0.82505017003886916</v>
      </c>
      <c r="P181" s="11">
        <v>0</v>
      </c>
      <c r="Q181" s="11">
        <v>0</v>
      </c>
      <c r="R181" s="11">
        <v>0.10913509283311351</v>
      </c>
      <c r="S181" s="11">
        <v>0.10913509283311351</v>
      </c>
      <c r="T181" s="11">
        <v>2.7501672334628973</v>
      </c>
      <c r="U181" s="11"/>
      <c r="V181" s="11"/>
      <c r="W181" s="11"/>
      <c r="X181" s="59">
        <v>0.3</v>
      </c>
      <c r="Y181" s="11">
        <v>0</v>
      </c>
      <c r="Z181" s="11">
        <v>0</v>
      </c>
      <c r="AA181" s="11">
        <v>0.82505017003886916</v>
      </c>
      <c r="AB181" s="11">
        <v>0.82505017003886916</v>
      </c>
    </row>
    <row r="182" spans="2:28" x14ac:dyDescent="0.3">
      <c r="B182">
        <v>5</v>
      </c>
      <c r="C182">
        <v>67</v>
      </c>
      <c r="D182">
        <v>25.199660000000002</v>
      </c>
      <c r="E182" t="s">
        <v>12</v>
      </c>
      <c r="F182" s="11">
        <v>7.0584998779537003</v>
      </c>
      <c r="G182" s="11">
        <f t="shared" si="4"/>
        <v>2.1175499633861099</v>
      </c>
      <c r="H182" s="11">
        <f t="shared" si="5"/>
        <v>4.9409499145675904</v>
      </c>
      <c r="I182" s="11">
        <v>177.87179703447475</v>
      </c>
      <c r="J182" s="11">
        <v>2.2678371968101319</v>
      </c>
      <c r="K182" s="59">
        <v>0.3</v>
      </c>
      <c r="L182" s="11">
        <v>4.9409499145675895</v>
      </c>
      <c r="M182" s="11">
        <v>1.5874860377670923</v>
      </c>
      <c r="N182" s="11">
        <v>2.1175499633861099</v>
      </c>
      <c r="O182" s="11">
        <v>53.36153911034242</v>
      </c>
      <c r="P182" s="11">
        <v>2.2201815737287465</v>
      </c>
      <c r="Q182" s="11">
        <v>0</v>
      </c>
      <c r="R182" s="11">
        <v>4.8383183042249538</v>
      </c>
      <c r="S182" s="11">
        <v>7.0584998779537003</v>
      </c>
      <c r="T182" s="11">
        <v>177.87179703447475</v>
      </c>
      <c r="U182" s="11"/>
      <c r="V182" s="11"/>
      <c r="W182" s="11"/>
      <c r="X182" s="59">
        <v>0.3</v>
      </c>
      <c r="Y182" s="11">
        <v>16.784346238868803</v>
      </c>
      <c r="Z182" s="11">
        <v>0</v>
      </c>
      <c r="AA182" s="11">
        <v>36.577192871473621</v>
      </c>
      <c r="AB182" s="11">
        <v>53.36153911034242</v>
      </c>
    </row>
    <row r="183" spans="2:28" x14ac:dyDescent="0.3">
      <c r="B183">
        <v>5</v>
      </c>
      <c r="C183">
        <v>68</v>
      </c>
      <c r="D183">
        <v>19.435549000000002</v>
      </c>
      <c r="E183" t="s">
        <v>15</v>
      </c>
      <c r="F183" s="11">
        <v>9.0945910694261264E-2</v>
      </c>
      <c r="G183" s="11">
        <f t="shared" si="4"/>
        <v>2.7283773208278378E-2</v>
      </c>
      <c r="H183" s="11">
        <f t="shared" si="5"/>
        <v>6.3662137485982886E-2</v>
      </c>
      <c r="I183" s="11">
        <v>1.7675837036479389</v>
      </c>
      <c r="J183" s="11">
        <v>4.9087385212340517E-2</v>
      </c>
      <c r="K183" s="59">
        <v>0.3</v>
      </c>
      <c r="L183" s="11">
        <v>6.3662137485982886E-2</v>
      </c>
      <c r="M183" s="11">
        <v>3.4361169648638362E-2</v>
      </c>
      <c r="N183" s="11">
        <v>2.7283773208278378E-2</v>
      </c>
      <c r="O183" s="11">
        <v>0.53027511109438163</v>
      </c>
      <c r="P183" s="11">
        <v>0</v>
      </c>
      <c r="Q183" s="11">
        <v>0</v>
      </c>
      <c r="R183" s="11">
        <v>9.0945910694261264E-2</v>
      </c>
      <c r="S183" s="11">
        <v>9.0945910694261264E-2</v>
      </c>
      <c r="T183" s="11">
        <v>1.7675837036479389</v>
      </c>
      <c r="U183" s="11"/>
      <c r="V183" s="11"/>
      <c r="W183" s="11"/>
      <c r="X183" s="59">
        <v>0.3</v>
      </c>
      <c r="Y183" s="11">
        <v>0</v>
      </c>
      <c r="Z183" s="11">
        <v>0</v>
      </c>
      <c r="AA183" s="11">
        <v>0.53027511109438163</v>
      </c>
      <c r="AB183" s="11">
        <v>0.53027511109438163</v>
      </c>
    </row>
    <row r="184" spans="2:28" x14ac:dyDescent="0.3">
      <c r="B184">
        <v>5</v>
      </c>
      <c r="C184">
        <v>68</v>
      </c>
      <c r="D184">
        <v>19.435549000000002</v>
      </c>
      <c r="E184" t="s">
        <v>14</v>
      </c>
      <c r="F184" s="11">
        <v>7.2756728555409017E-2</v>
      </c>
      <c r="G184" s="11">
        <f t="shared" si="4"/>
        <v>2.1827018566622704E-2</v>
      </c>
      <c r="H184" s="11">
        <f t="shared" si="5"/>
        <v>5.0929709988786313E-2</v>
      </c>
      <c r="I184" s="11">
        <v>1.4140669629183513</v>
      </c>
      <c r="J184" s="11">
        <v>3.9269908169872414E-2</v>
      </c>
      <c r="K184" s="59">
        <v>0.3</v>
      </c>
      <c r="L184" s="11">
        <v>5.0929709988786306E-2</v>
      </c>
      <c r="M184" s="11">
        <v>2.7488935718910687E-2</v>
      </c>
      <c r="N184" s="11">
        <v>2.1827018566622704E-2</v>
      </c>
      <c r="O184" s="11">
        <v>0.42422008887550539</v>
      </c>
      <c r="P184" s="11">
        <v>0</v>
      </c>
      <c r="Q184" s="11">
        <v>0</v>
      </c>
      <c r="R184" s="11">
        <v>7.2756728555409017E-2</v>
      </c>
      <c r="S184" s="11">
        <v>7.2756728555409017E-2</v>
      </c>
      <c r="T184" s="11">
        <v>1.4140669629183513</v>
      </c>
      <c r="U184" s="11"/>
      <c r="V184" s="11"/>
      <c r="W184" s="11"/>
      <c r="X184" s="59">
        <v>0.3</v>
      </c>
      <c r="Y184" s="11">
        <v>0</v>
      </c>
      <c r="Z184" s="11">
        <v>0</v>
      </c>
      <c r="AA184" s="11">
        <v>0.42422008887550539</v>
      </c>
      <c r="AB184" s="11">
        <v>0.42422008887550539</v>
      </c>
    </row>
    <row r="185" spans="2:28" x14ac:dyDescent="0.3">
      <c r="B185">
        <v>5</v>
      </c>
      <c r="C185">
        <v>68</v>
      </c>
      <c r="D185">
        <v>19.435549000000002</v>
      </c>
      <c r="E185" t="s">
        <v>12</v>
      </c>
      <c r="F185" s="11">
        <v>6.8022265263471731</v>
      </c>
      <c r="G185" s="11">
        <f t="shared" si="4"/>
        <v>2.040667957904152</v>
      </c>
      <c r="H185" s="11">
        <f t="shared" si="5"/>
        <v>4.7615585684430215</v>
      </c>
      <c r="I185" s="11">
        <v>132.20500696192028</v>
      </c>
      <c r="J185" s="11">
        <v>2.1107575641306431</v>
      </c>
      <c r="K185" s="59">
        <v>0.3</v>
      </c>
      <c r="L185" s="11">
        <v>4.7615585684430206</v>
      </c>
      <c r="M185" s="11">
        <v>1.4775302948914502</v>
      </c>
      <c r="N185" s="11">
        <v>2.040667957904152</v>
      </c>
      <c r="O185" s="11">
        <v>39.661502088576086</v>
      </c>
      <c r="P185" s="11">
        <v>0.74006052457624882</v>
      </c>
      <c r="Q185" s="11">
        <v>0</v>
      </c>
      <c r="R185" s="11">
        <v>6.0621660017709242</v>
      </c>
      <c r="S185" s="11">
        <v>6.8022265263471731</v>
      </c>
      <c r="T185" s="11">
        <v>132.20500696192028</v>
      </c>
      <c r="U185" s="11"/>
      <c r="V185" s="11"/>
      <c r="W185" s="11"/>
      <c r="X185" s="59">
        <v>0.3</v>
      </c>
      <c r="Y185" s="11">
        <v>4.3150447765102165</v>
      </c>
      <c r="Z185" s="11">
        <v>0</v>
      </c>
      <c r="AA185" s="11">
        <v>35.346457312065866</v>
      </c>
      <c r="AB185" s="11">
        <v>39.661502088576086</v>
      </c>
    </row>
    <row r="186" spans="2:28" x14ac:dyDescent="0.3">
      <c r="B186">
        <v>5</v>
      </c>
      <c r="C186">
        <v>69</v>
      </c>
      <c r="D186">
        <v>68.127292999999995</v>
      </c>
      <c r="E186" t="s">
        <v>15</v>
      </c>
      <c r="F186" s="11">
        <v>0.37678628005929571</v>
      </c>
      <c r="G186" s="11">
        <f t="shared" si="4"/>
        <v>0.1130358840177887</v>
      </c>
      <c r="H186" s="11">
        <f t="shared" si="5"/>
        <v>0.26375039604150702</v>
      </c>
      <c r="I186" s="11">
        <v>25.669429299979694</v>
      </c>
      <c r="J186" s="11">
        <v>0.13499030933393641</v>
      </c>
      <c r="K186" s="59">
        <v>0.3</v>
      </c>
      <c r="L186" s="11">
        <v>0.26375039604150696</v>
      </c>
      <c r="M186" s="11">
        <v>9.4493216533755475E-2</v>
      </c>
      <c r="N186" s="11">
        <v>0.1130358840177887</v>
      </c>
      <c r="O186" s="11">
        <v>7.7008287899939081</v>
      </c>
      <c r="P186" s="11">
        <v>0</v>
      </c>
      <c r="Q186" s="11">
        <v>0</v>
      </c>
      <c r="R186" s="11">
        <v>0.37678628005929571</v>
      </c>
      <c r="S186" s="11">
        <v>0.37678628005929571</v>
      </c>
      <c r="T186" s="11">
        <v>25.669429299979694</v>
      </c>
      <c r="U186" s="11"/>
      <c r="V186" s="11"/>
      <c r="W186" s="11"/>
      <c r="X186" s="59">
        <v>0.3</v>
      </c>
      <c r="Y186" s="11">
        <v>0</v>
      </c>
      <c r="Z186" s="11">
        <v>0</v>
      </c>
      <c r="AA186" s="11">
        <v>7.7008287899939081</v>
      </c>
      <c r="AB186" s="11">
        <v>7.7008287899939081</v>
      </c>
    </row>
    <row r="187" spans="2:28" x14ac:dyDescent="0.3">
      <c r="B187">
        <v>5</v>
      </c>
      <c r="C187">
        <v>69</v>
      </c>
      <c r="D187">
        <v>68.127292999999995</v>
      </c>
      <c r="E187" t="s">
        <v>16</v>
      </c>
      <c r="F187" s="11">
        <v>1.4985441256810175</v>
      </c>
      <c r="G187" s="11">
        <f t="shared" si="4"/>
        <v>0.44956323770430523</v>
      </c>
      <c r="H187" s="11">
        <f t="shared" si="5"/>
        <v>1.0489808879767122</v>
      </c>
      <c r="I187" s="11">
        <v>102.09175472369949</v>
      </c>
      <c r="J187" s="11">
        <v>0.30925052683774534</v>
      </c>
      <c r="K187" s="59">
        <v>0.3</v>
      </c>
      <c r="L187" s="11">
        <v>1.0489808879767122</v>
      </c>
      <c r="M187" s="11">
        <v>0.21647536878642173</v>
      </c>
      <c r="N187" s="11">
        <v>0.44956323770430523</v>
      </c>
      <c r="O187" s="11">
        <v>30.627526417109848</v>
      </c>
      <c r="P187" s="11">
        <v>0</v>
      </c>
      <c r="Q187" s="11">
        <v>0</v>
      </c>
      <c r="R187" s="11">
        <v>1.4985441256810175</v>
      </c>
      <c r="S187" s="11">
        <v>1.4985441256810175</v>
      </c>
      <c r="T187" s="11">
        <v>102.09175472369949</v>
      </c>
      <c r="U187" s="11">
        <f>'CALCCULO DE ICA E IMA'!O61</f>
        <v>4.5374113210533116</v>
      </c>
      <c r="V187" s="11">
        <f>'CALCCULO DE ICA E IMA'!P61</f>
        <v>4.4444444444444455</v>
      </c>
      <c r="W187" s="11">
        <f>'CALCCULO DE ICA E IMA'!Q61</f>
        <v>1.9633029754557596</v>
      </c>
      <c r="X187" s="59">
        <v>0.3</v>
      </c>
      <c r="Y187" s="11">
        <v>0</v>
      </c>
      <c r="Z187" s="11">
        <v>0</v>
      </c>
      <c r="AA187" s="11">
        <v>30.627526417109848</v>
      </c>
      <c r="AB187" s="11">
        <v>30.627526417109848</v>
      </c>
    </row>
    <row r="188" spans="2:28" x14ac:dyDescent="0.3">
      <c r="B188">
        <v>5</v>
      </c>
      <c r="C188">
        <v>69</v>
      </c>
      <c r="D188">
        <v>68.127292999999995</v>
      </c>
      <c r="E188" t="s">
        <v>14</v>
      </c>
      <c r="F188" s="11">
        <v>0.11368238836782656</v>
      </c>
      <c r="G188" s="11">
        <f t="shared" si="4"/>
        <v>3.4104716510347965E-2</v>
      </c>
      <c r="H188" s="11">
        <f t="shared" si="5"/>
        <v>7.9577671857478591E-2</v>
      </c>
      <c r="I188" s="11">
        <v>7.7448733812747106</v>
      </c>
      <c r="J188" s="11">
        <v>6.1359231515425668E-2</v>
      </c>
      <c r="K188" s="59">
        <v>0.3</v>
      </c>
      <c r="L188" s="11">
        <v>7.9577671857478591E-2</v>
      </c>
      <c r="M188" s="11">
        <v>4.2951462060797967E-2</v>
      </c>
      <c r="N188" s="11">
        <v>3.4104716510347965E-2</v>
      </c>
      <c r="O188" s="11">
        <v>2.3234620143824132</v>
      </c>
      <c r="P188" s="11">
        <v>0</v>
      </c>
      <c r="Q188" s="11">
        <v>0</v>
      </c>
      <c r="R188" s="11">
        <v>0.11368238836782656</v>
      </c>
      <c r="S188" s="11">
        <v>0.11368238836782656</v>
      </c>
      <c r="T188" s="11">
        <v>7.7448733812747106</v>
      </c>
      <c r="U188" s="11"/>
      <c r="V188" s="11"/>
      <c r="W188" s="11"/>
      <c r="X188" s="59">
        <v>0.3</v>
      </c>
      <c r="Y188" s="11">
        <v>0</v>
      </c>
      <c r="Z188" s="11">
        <v>0</v>
      </c>
      <c r="AA188" s="11">
        <v>2.3234620143824132</v>
      </c>
      <c r="AB188" s="11">
        <v>2.3234620143824132</v>
      </c>
    </row>
    <row r="189" spans="2:28" x14ac:dyDescent="0.3">
      <c r="B189">
        <v>5</v>
      </c>
      <c r="C189">
        <v>69</v>
      </c>
      <c r="D189">
        <v>68.127292999999995</v>
      </c>
      <c r="E189" t="s">
        <v>12</v>
      </c>
      <c r="F189" s="11">
        <v>7.4085687160682028</v>
      </c>
      <c r="G189" s="11">
        <f t="shared" si="4"/>
        <v>2.2225706148204609</v>
      </c>
      <c r="H189" s="11">
        <f t="shared" si="5"/>
        <v>5.1859981012477423</v>
      </c>
      <c r="I189" s="11">
        <v>504.72573163021224</v>
      </c>
      <c r="J189" s="11">
        <v>2.3046527357193884</v>
      </c>
      <c r="K189" s="59">
        <v>0.3</v>
      </c>
      <c r="L189" s="11">
        <v>5.1859981012477414</v>
      </c>
      <c r="M189" s="11">
        <v>1.6132569150035718</v>
      </c>
      <c r="N189" s="11">
        <v>2.2225706148204609</v>
      </c>
      <c r="O189" s="11">
        <v>151.41771948906367</v>
      </c>
      <c r="P189" s="11">
        <v>1.1100907868643732</v>
      </c>
      <c r="Q189" s="11">
        <v>0</v>
      </c>
      <c r="R189" s="11">
        <v>6.2984779292038295</v>
      </c>
      <c r="S189" s="11">
        <v>7.4085687160682028</v>
      </c>
      <c r="T189" s="11">
        <v>504.72573163021224</v>
      </c>
      <c r="U189" s="11"/>
      <c r="V189" s="11"/>
      <c r="W189" s="11"/>
      <c r="X189" s="59">
        <v>0.3</v>
      </c>
      <c r="Y189" s="11">
        <v>22.68824408799291</v>
      </c>
      <c r="Z189" s="11">
        <v>0</v>
      </c>
      <c r="AA189" s="11">
        <v>128.72947540107074</v>
      </c>
      <c r="AB189" s="11">
        <v>151.41771948906364</v>
      </c>
    </row>
    <row r="190" spans="2:28" x14ac:dyDescent="0.3">
      <c r="B190">
        <v>5</v>
      </c>
      <c r="C190">
        <v>70</v>
      </c>
      <c r="D190">
        <v>13.370430000000001</v>
      </c>
      <c r="E190" t="s">
        <v>15</v>
      </c>
      <c r="F190" s="11">
        <v>1.2706857524321031</v>
      </c>
      <c r="G190" s="11">
        <f t="shared" si="4"/>
        <v>0.38120572572963091</v>
      </c>
      <c r="H190" s="11">
        <f t="shared" si="5"/>
        <v>0.88948002670247228</v>
      </c>
      <c r="I190" s="11">
        <v>16.989614904890765</v>
      </c>
      <c r="J190" s="11">
        <v>0.41233403578366035</v>
      </c>
      <c r="K190" s="59">
        <v>0.3</v>
      </c>
      <c r="L190" s="11">
        <v>0.88948002670247217</v>
      </c>
      <c r="M190" s="11">
        <v>0.28863382504856222</v>
      </c>
      <c r="N190" s="11">
        <v>0.38120572572963091</v>
      </c>
      <c r="O190" s="11">
        <v>5.096884471467229</v>
      </c>
      <c r="P190" s="11">
        <v>0</v>
      </c>
      <c r="Q190" s="11">
        <v>0</v>
      </c>
      <c r="R190" s="11">
        <v>1.2706857524321031</v>
      </c>
      <c r="S190" s="11">
        <v>1.2706857524321031</v>
      </c>
      <c r="T190" s="11">
        <v>16.989614904890765</v>
      </c>
      <c r="U190" s="11"/>
      <c r="V190" s="11"/>
      <c r="W190" s="11"/>
      <c r="X190" s="59">
        <v>0.3</v>
      </c>
      <c r="Y190" s="11">
        <v>0</v>
      </c>
      <c r="Z190" s="11">
        <v>0</v>
      </c>
      <c r="AA190" s="11">
        <v>5.096884471467229</v>
      </c>
      <c r="AB190" s="11">
        <v>5.096884471467229</v>
      </c>
    </row>
    <row r="191" spans="2:28" x14ac:dyDescent="0.3">
      <c r="B191">
        <v>5</v>
      </c>
      <c r="C191">
        <v>70</v>
      </c>
      <c r="D191">
        <v>13.370430000000001</v>
      </c>
      <c r="E191" t="s">
        <v>14</v>
      </c>
      <c r="F191" s="11">
        <v>7.2756728555409017E-2</v>
      </c>
      <c r="G191" s="11">
        <f t="shared" si="4"/>
        <v>2.1827018566622704E-2</v>
      </c>
      <c r="H191" s="11">
        <f t="shared" si="5"/>
        <v>5.0929709988786313E-2</v>
      </c>
      <c r="I191" s="11">
        <v>0.97278874617909739</v>
      </c>
      <c r="J191" s="11">
        <v>3.9269908169872414E-2</v>
      </c>
      <c r="K191" s="59">
        <v>0.3</v>
      </c>
      <c r="L191" s="11">
        <v>5.0929709988786306E-2</v>
      </c>
      <c r="M191" s="11">
        <v>2.7488935718910687E-2</v>
      </c>
      <c r="N191" s="11">
        <v>2.1827018566622704E-2</v>
      </c>
      <c r="O191" s="11">
        <v>0.29183662385372922</v>
      </c>
      <c r="P191" s="11">
        <v>0</v>
      </c>
      <c r="Q191" s="11">
        <v>0</v>
      </c>
      <c r="R191" s="11">
        <v>7.2756728555409017E-2</v>
      </c>
      <c r="S191" s="11">
        <v>7.2756728555409017E-2</v>
      </c>
      <c r="T191" s="11">
        <v>0.97278874617909739</v>
      </c>
      <c r="U191" s="11"/>
      <c r="V191" s="11"/>
      <c r="W191" s="11"/>
      <c r="X191" s="59">
        <v>0.3</v>
      </c>
      <c r="Y191" s="11">
        <v>0</v>
      </c>
      <c r="Z191" s="11">
        <v>0</v>
      </c>
      <c r="AA191" s="11">
        <v>0.29183662385372922</v>
      </c>
      <c r="AB191" s="11">
        <v>0.29183662385372922</v>
      </c>
    </row>
    <row r="192" spans="2:28" x14ac:dyDescent="0.3">
      <c r="B192">
        <v>5</v>
      </c>
      <c r="C192">
        <v>70</v>
      </c>
      <c r="D192">
        <v>13.370430000000001</v>
      </c>
      <c r="E192" t="s">
        <v>12</v>
      </c>
      <c r="F192" s="11">
        <v>7.0881884957641033</v>
      </c>
      <c r="G192" s="11">
        <f t="shared" si="4"/>
        <v>2.1264565487292311</v>
      </c>
      <c r="H192" s="11">
        <f t="shared" si="5"/>
        <v>4.9617319470348722</v>
      </c>
      <c r="I192" s="11">
        <v>94.772128109419242</v>
      </c>
      <c r="J192" s="11">
        <v>2.2776546738526005</v>
      </c>
      <c r="K192" s="59">
        <v>0.3</v>
      </c>
      <c r="L192" s="11">
        <v>4.9617319470348722</v>
      </c>
      <c r="M192" s="11">
        <v>1.5943582716968203</v>
      </c>
      <c r="N192" s="11">
        <v>2.1264565487292311</v>
      </c>
      <c r="O192" s="11">
        <v>28.431638432825775</v>
      </c>
      <c r="P192" s="11">
        <v>2.9602420983049953</v>
      </c>
      <c r="Q192" s="11">
        <v>0</v>
      </c>
      <c r="R192" s="11">
        <v>4.127946397459108</v>
      </c>
      <c r="S192" s="11">
        <v>7.0881884957641033</v>
      </c>
      <c r="T192" s="11">
        <v>94.772128109419242</v>
      </c>
      <c r="U192" s="11"/>
      <c r="V192" s="11"/>
      <c r="W192" s="11"/>
      <c r="X192" s="59">
        <v>0.3</v>
      </c>
      <c r="Y192" s="11">
        <v>11.873912927532018</v>
      </c>
      <c r="Z192" s="11">
        <v>0</v>
      </c>
      <c r="AA192" s="11">
        <v>16.557725505293757</v>
      </c>
      <c r="AB192" s="11">
        <v>28.431638432825775</v>
      </c>
    </row>
    <row r="193" spans="2:28" x14ac:dyDescent="0.3">
      <c r="B193">
        <v>5</v>
      </c>
      <c r="C193">
        <v>73</v>
      </c>
      <c r="D193">
        <v>38.649324</v>
      </c>
      <c r="E193" t="s">
        <v>15</v>
      </c>
      <c r="F193" s="11">
        <v>0.7080996047714605</v>
      </c>
      <c r="G193" s="11">
        <f t="shared" si="4"/>
        <v>0.21242988143143815</v>
      </c>
      <c r="H193" s="11">
        <f t="shared" si="5"/>
        <v>0.49566972334002235</v>
      </c>
      <c r="I193" s="11">
        <v>27.367571049084123</v>
      </c>
      <c r="J193" s="11">
        <v>0.24543692606170261</v>
      </c>
      <c r="K193" s="59">
        <v>0.3</v>
      </c>
      <c r="L193" s="11">
        <v>0.49566972334002229</v>
      </c>
      <c r="M193" s="11">
        <v>0.17180584824319181</v>
      </c>
      <c r="N193" s="11">
        <v>0.21242988143143815</v>
      </c>
      <c r="O193" s="11">
        <v>8.2102713147252366</v>
      </c>
      <c r="P193" s="11">
        <v>0</v>
      </c>
      <c r="Q193" s="11">
        <v>0</v>
      </c>
      <c r="R193" s="11">
        <v>0.7080996047714605</v>
      </c>
      <c r="S193" s="11">
        <v>0.7080996047714605</v>
      </c>
      <c r="T193" s="11">
        <v>27.367571049084123</v>
      </c>
      <c r="U193" s="11"/>
      <c r="V193" s="11"/>
      <c r="W193" s="11"/>
      <c r="X193" s="59">
        <v>0.3</v>
      </c>
      <c r="Y193" s="11">
        <v>0</v>
      </c>
      <c r="Z193" s="11">
        <v>0</v>
      </c>
      <c r="AA193" s="11">
        <v>8.2102713147252366</v>
      </c>
      <c r="AB193" s="11">
        <v>8.2102713147252366</v>
      </c>
    </row>
    <row r="194" spans="2:28" x14ac:dyDescent="0.3">
      <c r="B194">
        <v>5</v>
      </c>
      <c r="C194">
        <v>73</v>
      </c>
      <c r="D194">
        <v>38.649324</v>
      </c>
      <c r="E194" t="s">
        <v>14</v>
      </c>
      <c r="F194" s="11">
        <v>0.12732427497196575</v>
      </c>
      <c r="G194" s="11">
        <f t="shared" si="4"/>
        <v>3.8197282491589719E-2</v>
      </c>
      <c r="H194" s="11">
        <f t="shared" si="5"/>
        <v>8.9126992480376033E-2</v>
      </c>
      <c r="I194" s="11">
        <v>4.9209971564565951</v>
      </c>
      <c r="J194" s="11">
        <v>6.8722339297276711E-2</v>
      </c>
      <c r="K194" s="59">
        <v>0.3</v>
      </c>
      <c r="L194" s="11">
        <v>8.9126992480376019E-2</v>
      </c>
      <c r="M194" s="11">
        <v>4.8105637508093692E-2</v>
      </c>
      <c r="N194" s="11">
        <v>3.8197282491589719E-2</v>
      </c>
      <c r="O194" s="11">
        <v>1.4762991469369784</v>
      </c>
      <c r="P194" s="11">
        <v>0</v>
      </c>
      <c r="Q194" s="11">
        <v>0</v>
      </c>
      <c r="R194" s="11">
        <v>0.12732427497196575</v>
      </c>
      <c r="S194" s="11">
        <v>0.12732427497196575</v>
      </c>
      <c r="T194" s="11">
        <v>4.9209971564565951</v>
      </c>
      <c r="U194" s="11"/>
      <c r="V194" s="11"/>
      <c r="W194" s="11"/>
      <c r="X194" s="59">
        <v>0.3</v>
      </c>
      <c r="Y194" s="11">
        <v>0</v>
      </c>
      <c r="Z194" s="11">
        <v>0</v>
      </c>
      <c r="AA194" s="11">
        <v>1.4762991469369784</v>
      </c>
      <c r="AB194" s="11">
        <v>1.4762991469369784</v>
      </c>
    </row>
    <row r="195" spans="2:28" x14ac:dyDescent="0.3">
      <c r="B195">
        <v>5</v>
      </c>
      <c r="C195">
        <v>73</v>
      </c>
      <c r="D195">
        <v>38.649324</v>
      </c>
      <c r="E195" t="s">
        <v>12</v>
      </c>
      <c r="F195" s="11">
        <v>6.296893769148129</v>
      </c>
      <c r="G195" s="11">
        <f t="shared" si="4"/>
        <v>1.8890681307444386</v>
      </c>
      <c r="H195" s="11">
        <f t="shared" si="5"/>
        <v>4.4078256384036907</v>
      </c>
      <c r="I195" s="11">
        <v>243.37068747738724</v>
      </c>
      <c r="J195" s="11">
        <v>1.9487691929299178</v>
      </c>
      <c r="K195" s="59">
        <v>0.3</v>
      </c>
      <c r="L195" s="11">
        <v>4.4078256384036898</v>
      </c>
      <c r="M195" s="11">
        <v>1.3641384350509425</v>
      </c>
      <c r="N195" s="11">
        <v>1.8890681307444386</v>
      </c>
      <c r="O195" s="11">
        <v>73.011206243216165</v>
      </c>
      <c r="P195" s="11">
        <v>1.1100907868643732</v>
      </c>
      <c r="Q195" s="11">
        <v>0</v>
      </c>
      <c r="R195" s="11">
        <v>5.1868029822837558</v>
      </c>
      <c r="S195" s="11">
        <v>6.296893769148129</v>
      </c>
      <c r="T195" s="11">
        <v>243.37068747738724</v>
      </c>
      <c r="U195" s="11"/>
      <c r="V195" s="11"/>
      <c r="W195" s="11"/>
      <c r="X195" s="59">
        <v>0.3</v>
      </c>
      <c r="Y195" s="11">
        <v>12.871277547280831</v>
      </c>
      <c r="Z195" s="11">
        <v>0</v>
      </c>
      <c r="AA195" s="11">
        <v>60.139928695935339</v>
      </c>
      <c r="AB195" s="11">
        <v>73.011206243216165</v>
      </c>
    </row>
    <row r="196" spans="2:28" hidden="1" x14ac:dyDescent="0.3">
      <c r="AB196" s="11">
        <f>SUBTOTAL(9,AB165:AB195)</f>
        <v>555.76725744442695</v>
      </c>
    </row>
  </sheetData>
  <autoFilter ref="B3:AB196" xr:uid="{00000000-0009-0000-0000-00000D000000}">
    <filterColumn colId="0">
      <filters>
        <filter val="5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C36"/>
  <sheetViews>
    <sheetView workbookViewId="0">
      <selection activeCell="A6" sqref="A6"/>
    </sheetView>
  </sheetViews>
  <sheetFormatPr defaultColWidth="11.5546875" defaultRowHeight="14.4" x14ac:dyDescent="0.3"/>
  <cols>
    <col min="1" max="1" width="19.5546875" customWidth="1"/>
    <col min="2" max="2" width="12.21875" bestFit="1" customWidth="1"/>
    <col min="3" max="3" width="16.109375" bestFit="1" customWidth="1"/>
    <col min="4" max="4" width="18.21875" bestFit="1" customWidth="1"/>
  </cols>
  <sheetData>
    <row r="3" spans="1:3" x14ac:dyDescent="0.3">
      <c r="A3" s="5" t="s">
        <v>22</v>
      </c>
      <c r="B3" t="s">
        <v>115</v>
      </c>
      <c r="C3" t="s">
        <v>130</v>
      </c>
    </row>
    <row r="4" spans="1:3" x14ac:dyDescent="0.3">
      <c r="A4" s="6" t="s">
        <v>104</v>
      </c>
      <c r="B4" s="3">
        <v>752.00201810669432</v>
      </c>
      <c r="C4" s="3">
        <v>0</v>
      </c>
    </row>
    <row r="5" spans="1:3" x14ac:dyDescent="0.3">
      <c r="A5" s="7" t="s">
        <v>15</v>
      </c>
      <c r="B5" s="3">
        <v>61.343803990105933</v>
      </c>
      <c r="C5" s="3">
        <v>0</v>
      </c>
    </row>
    <row r="6" spans="1:3" x14ac:dyDescent="0.3">
      <c r="A6" s="7" t="s">
        <v>21</v>
      </c>
      <c r="B6" s="3">
        <v>0.37244681936855734</v>
      </c>
      <c r="C6" s="3">
        <v>0</v>
      </c>
    </row>
    <row r="7" spans="1:3" x14ac:dyDescent="0.3">
      <c r="A7" s="7" t="s">
        <v>16</v>
      </c>
      <c r="B7" s="3">
        <v>256.40308879149836</v>
      </c>
      <c r="C7" s="3">
        <v>0</v>
      </c>
    </row>
    <row r="8" spans="1:3" x14ac:dyDescent="0.3">
      <c r="A8" s="7" t="s">
        <v>14</v>
      </c>
      <c r="B8" s="3">
        <v>20.095360484602715</v>
      </c>
      <c r="C8" s="3">
        <v>0</v>
      </c>
    </row>
    <row r="9" spans="1:3" x14ac:dyDescent="0.3">
      <c r="A9" s="7" t="s">
        <v>12</v>
      </c>
      <c r="B9" s="3">
        <v>413.78731802111867</v>
      </c>
      <c r="C9" s="3">
        <v>0</v>
      </c>
    </row>
    <row r="10" spans="1:3" x14ac:dyDescent="0.3">
      <c r="A10" s="6" t="s">
        <v>105</v>
      </c>
      <c r="B10" s="3">
        <v>754.75288478229334</v>
      </c>
      <c r="C10" s="3">
        <v>0</v>
      </c>
    </row>
    <row r="11" spans="1:3" x14ac:dyDescent="0.3">
      <c r="A11" s="7" t="s">
        <v>15</v>
      </c>
      <c r="B11" s="3">
        <v>34.934917132471725</v>
      </c>
      <c r="C11" s="3">
        <v>0</v>
      </c>
    </row>
    <row r="12" spans="1:3" x14ac:dyDescent="0.3">
      <c r="A12" s="7" t="s">
        <v>21</v>
      </c>
      <c r="B12" s="3">
        <v>2.4826449187878854</v>
      </c>
      <c r="C12" s="3">
        <v>0</v>
      </c>
    </row>
    <row r="13" spans="1:3" x14ac:dyDescent="0.3">
      <c r="A13" s="7" t="s">
        <v>16</v>
      </c>
      <c r="B13" s="3">
        <v>177.79811736002546</v>
      </c>
      <c r="C13" s="3">
        <v>0</v>
      </c>
    </row>
    <row r="14" spans="1:3" x14ac:dyDescent="0.3">
      <c r="A14" s="7" t="s">
        <v>14</v>
      </c>
      <c r="B14" s="3">
        <v>20.245066448915914</v>
      </c>
      <c r="C14" s="3">
        <v>0</v>
      </c>
    </row>
    <row r="15" spans="1:3" x14ac:dyDescent="0.3">
      <c r="A15" s="7" t="s">
        <v>12</v>
      </c>
      <c r="B15" s="3">
        <v>519.29213892209236</v>
      </c>
      <c r="C15" s="3">
        <v>0</v>
      </c>
    </row>
    <row r="16" spans="1:3" x14ac:dyDescent="0.3">
      <c r="A16" s="6" t="s">
        <v>109</v>
      </c>
      <c r="B16" s="3">
        <v>673.18425228865624</v>
      </c>
      <c r="C16" s="3">
        <v>0</v>
      </c>
    </row>
    <row r="17" spans="1:3" x14ac:dyDescent="0.3">
      <c r="A17" s="7" t="s">
        <v>15</v>
      </c>
      <c r="B17" s="3">
        <v>72.64737139517635</v>
      </c>
      <c r="C17" s="3">
        <v>0</v>
      </c>
    </row>
    <row r="18" spans="1:3" x14ac:dyDescent="0.3">
      <c r="A18" s="7" t="s">
        <v>16</v>
      </c>
      <c r="B18" s="3">
        <v>40.83391667612964</v>
      </c>
      <c r="C18" s="3">
        <v>0</v>
      </c>
    </row>
    <row r="19" spans="1:3" x14ac:dyDescent="0.3">
      <c r="A19" s="7" t="s">
        <v>14</v>
      </c>
      <c r="B19" s="3">
        <v>7.9580788142754484</v>
      </c>
      <c r="C19" s="3">
        <v>0</v>
      </c>
    </row>
    <row r="20" spans="1:3" x14ac:dyDescent="0.3">
      <c r="A20" s="7" t="s">
        <v>12</v>
      </c>
      <c r="B20" s="3">
        <v>551.74488540307482</v>
      </c>
      <c r="C20" s="3">
        <v>0</v>
      </c>
    </row>
    <row r="21" spans="1:3" x14ac:dyDescent="0.3">
      <c r="A21" s="6" t="s">
        <v>106</v>
      </c>
      <c r="B21" s="3">
        <v>113.89673855160763</v>
      </c>
      <c r="C21" s="3">
        <v>0</v>
      </c>
    </row>
    <row r="22" spans="1:3" x14ac:dyDescent="0.3">
      <c r="A22" s="7" t="s">
        <v>15</v>
      </c>
      <c r="B22" s="3">
        <v>15.87060215164807</v>
      </c>
      <c r="C22" s="3">
        <v>0</v>
      </c>
    </row>
    <row r="23" spans="1:3" x14ac:dyDescent="0.3">
      <c r="A23" s="7" t="s">
        <v>14</v>
      </c>
      <c r="B23" s="3">
        <v>1.6516766764451107</v>
      </c>
      <c r="C23" s="3">
        <v>0</v>
      </c>
    </row>
    <row r="24" spans="1:3" x14ac:dyDescent="0.3">
      <c r="A24" s="7" t="s">
        <v>12</v>
      </c>
      <c r="B24" s="3">
        <v>96.374459723514448</v>
      </c>
      <c r="C24" s="3">
        <v>0</v>
      </c>
    </row>
    <row r="25" spans="1:3" x14ac:dyDescent="0.3">
      <c r="A25" s="6" t="s">
        <v>107</v>
      </c>
      <c r="B25" s="3">
        <v>811.38756776981131</v>
      </c>
      <c r="C25" s="3">
        <v>0</v>
      </c>
    </row>
    <row r="26" spans="1:3" x14ac:dyDescent="0.3">
      <c r="A26" s="7" t="s">
        <v>15</v>
      </c>
      <c r="B26" s="3">
        <v>84.70818025785195</v>
      </c>
      <c r="C26" s="3">
        <v>0</v>
      </c>
    </row>
    <row r="27" spans="1:3" x14ac:dyDescent="0.3">
      <c r="A27" s="7" t="s">
        <v>16</v>
      </c>
      <c r="B27" s="3">
        <v>73.601059542896849</v>
      </c>
      <c r="C27" s="3">
        <v>0</v>
      </c>
    </row>
    <row r="28" spans="1:3" x14ac:dyDescent="0.3">
      <c r="A28" s="7" t="s">
        <v>14</v>
      </c>
      <c r="B28" s="3">
        <v>14.471114702900534</v>
      </c>
      <c r="C28" s="3">
        <v>0</v>
      </c>
    </row>
    <row r="29" spans="1:3" x14ac:dyDescent="0.3">
      <c r="A29" s="7" t="s">
        <v>12</v>
      </c>
      <c r="B29" s="3">
        <v>638.60721326616203</v>
      </c>
      <c r="C29" s="3">
        <v>0</v>
      </c>
    </row>
    <row r="30" spans="1:3" x14ac:dyDescent="0.3">
      <c r="A30" s="6" t="s">
        <v>108</v>
      </c>
      <c r="B30" s="3">
        <v>555.76725744442706</v>
      </c>
      <c r="C30" s="3">
        <v>0</v>
      </c>
    </row>
    <row r="31" spans="1:3" x14ac:dyDescent="0.3">
      <c r="A31" s="7" t="s">
        <v>15</v>
      </c>
      <c r="B31" s="3">
        <v>47.706333359926504</v>
      </c>
      <c r="C31" s="3">
        <v>0</v>
      </c>
    </row>
    <row r="32" spans="1:3" x14ac:dyDescent="0.3">
      <c r="A32" s="7" t="s">
        <v>16</v>
      </c>
      <c r="B32" s="3">
        <v>30.627526417109848</v>
      </c>
      <c r="C32" s="3">
        <v>0</v>
      </c>
    </row>
    <row r="33" spans="1:3" x14ac:dyDescent="0.3">
      <c r="A33" s="7" t="s">
        <v>14</v>
      </c>
      <c r="B33" s="3">
        <v>7.1896196415819302</v>
      </c>
      <c r="C33" s="3">
        <v>0</v>
      </c>
    </row>
    <row r="34" spans="1:3" x14ac:dyDescent="0.3">
      <c r="A34" s="7" t="s">
        <v>12</v>
      </c>
      <c r="B34" s="3">
        <v>470.24377802580881</v>
      </c>
      <c r="C34" s="3">
        <v>0</v>
      </c>
    </row>
    <row r="35" spans="1:3" x14ac:dyDescent="0.3">
      <c r="A35" s="6" t="s">
        <v>23</v>
      </c>
      <c r="B35" s="3">
        <v>3660.9907189434907</v>
      </c>
      <c r="C35" s="3">
        <v>0</v>
      </c>
    </row>
    <row r="36" spans="1:3" x14ac:dyDescent="0.3">
      <c r="B36">
        <f>GETPIVOTDATA("VTA",$A$3)/5</f>
        <v>732.19814378869819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J193"/>
  <sheetViews>
    <sheetView topLeftCell="A168" workbookViewId="0">
      <selection activeCell="A179" sqref="A179:XFD179"/>
    </sheetView>
  </sheetViews>
  <sheetFormatPr defaultColWidth="11.5546875" defaultRowHeight="14.4" x14ac:dyDescent="0.3"/>
  <cols>
    <col min="5" max="5" width="13.21875" bestFit="1" customWidth="1"/>
    <col min="6" max="6" width="15.44140625" bestFit="1" customWidth="1"/>
  </cols>
  <sheetData>
    <row r="1" spans="2:10" x14ac:dyDescent="0.3">
      <c r="B1" t="s">
        <v>93</v>
      </c>
      <c r="C1" t="s">
        <v>0</v>
      </c>
      <c r="D1" t="s">
        <v>110</v>
      </c>
      <c r="E1" t="s">
        <v>111</v>
      </c>
      <c r="F1" t="s">
        <v>3</v>
      </c>
      <c r="G1" t="s">
        <v>112</v>
      </c>
      <c r="H1" t="s">
        <v>113</v>
      </c>
      <c r="I1" t="s">
        <v>114</v>
      </c>
    </row>
    <row r="2" spans="2:10" x14ac:dyDescent="0.3">
      <c r="B2" t="s">
        <v>104</v>
      </c>
      <c r="C2">
        <v>1</v>
      </c>
      <c r="D2">
        <v>45.633440999999998</v>
      </c>
      <c r="E2" t="s">
        <v>103</v>
      </c>
      <c r="F2" t="s">
        <v>15</v>
      </c>
      <c r="G2">
        <v>12.580266935007948</v>
      </c>
      <c r="H2">
        <v>0</v>
      </c>
      <c r="I2">
        <v>12.580266935007948</v>
      </c>
      <c r="J2">
        <v>1</v>
      </c>
    </row>
    <row r="3" spans="2:10" x14ac:dyDescent="0.3">
      <c r="B3" t="s">
        <v>104</v>
      </c>
      <c r="C3">
        <v>1</v>
      </c>
      <c r="D3">
        <v>45.633400000000002</v>
      </c>
      <c r="E3" t="s">
        <v>103</v>
      </c>
      <c r="F3" t="s">
        <v>16</v>
      </c>
      <c r="G3">
        <v>34.950982877773434</v>
      </c>
      <c r="H3">
        <v>0</v>
      </c>
      <c r="I3">
        <v>34.950982877773434</v>
      </c>
      <c r="J3">
        <v>1</v>
      </c>
    </row>
    <row r="4" spans="2:10" x14ac:dyDescent="0.3">
      <c r="B4" t="s">
        <v>104</v>
      </c>
      <c r="C4">
        <v>1</v>
      </c>
      <c r="D4">
        <v>45.633400000000002</v>
      </c>
      <c r="E4" t="s">
        <v>103</v>
      </c>
      <c r="F4" t="s">
        <v>12</v>
      </c>
      <c r="G4">
        <v>53.404941875104484</v>
      </c>
      <c r="H4">
        <v>0</v>
      </c>
      <c r="I4">
        <v>53.404941875104484</v>
      </c>
      <c r="J4">
        <v>1</v>
      </c>
    </row>
    <row r="5" spans="2:10" x14ac:dyDescent="0.3">
      <c r="B5" t="s">
        <v>104</v>
      </c>
      <c r="C5">
        <v>2</v>
      </c>
      <c r="D5">
        <v>29.06024</v>
      </c>
      <c r="E5" t="s">
        <v>103</v>
      </c>
      <c r="F5" t="s">
        <v>15</v>
      </c>
      <c r="G5">
        <v>2.74862639146555</v>
      </c>
      <c r="H5">
        <v>0</v>
      </c>
      <c r="I5">
        <v>2.74862639146555</v>
      </c>
      <c r="J5">
        <v>1</v>
      </c>
    </row>
    <row r="6" spans="2:10" x14ac:dyDescent="0.3">
      <c r="B6" t="s">
        <v>104</v>
      </c>
      <c r="C6">
        <v>2</v>
      </c>
      <c r="D6">
        <v>29.06024</v>
      </c>
      <c r="E6" t="s">
        <v>103</v>
      </c>
      <c r="F6" t="s">
        <v>12</v>
      </c>
      <c r="G6">
        <v>37.851093999565443</v>
      </c>
      <c r="H6">
        <v>0</v>
      </c>
      <c r="I6">
        <v>37.851093999565443</v>
      </c>
      <c r="J6">
        <v>1</v>
      </c>
    </row>
    <row r="7" spans="2:10" x14ac:dyDescent="0.3">
      <c r="B7" t="s">
        <v>104</v>
      </c>
      <c r="C7">
        <v>4</v>
      </c>
      <c r="D7">
        <v>17.230187000000001</v>
      </c>
      <c r="E7" t="s">
        <v>103</v>
      </c>
      <c r="F7" t="s">
        <v>15</v>
      </c>
      <c r="G7">
        <v>0.50144481540717478</v>
      </c>
      <c r="H7">
        <v>0</v>
      </c>
      <c r="I7">
        <v>0.50144481540717478</v>
      </c>
      <c r="J7">
        <v>1</v>
      </c>
    </row>
    <row r="8" spans="2:10" x14ac:dyDescent="0.3">
      <c r="B8" t="s">
        <v>104</v>
      </c>
      <c r="C8">
        <v>4</v>
      </c>
      <c r="D8">
        <v>17.230187000000001</v>
      </c>
      <c r="E8" t="s">
        <v>103</v>
      </c>
      <c r="F8" t="s">
        <v>12</v>
      </c>
      <c r="G8">
        <v>21.97328911503558</v>
      </c>
      <c r="H8">
        <v>0</v>
      </c>
      <c r="I8">
        <v>21.97328911503558</v>
      </c>
      <c r="J8">
        <v>1</v>
      </c>
    </row>
    <row r="9" spans="2:10" x14ac:dyDescent="0.3">
      <c r="B9" t="s">
        <v>104</v>
      </c>
      <c r="C9">
        <v>5</v>
      </c>
      <c r="D9">
        <v>27.95965</v>
      </c>
      <c r="E9" t="s">
        <v>103</v>
      </c>
      <c r="F9" t="s">
        <v>15</v>
      </c>
      <c r="G9">
        <v>4.7311522988886203</v>
      </c>
      <c r="H9">
        <v>0</v>
      </c>
      <c r="I9">
        <v>4.7311522988886203</v>
      </c>
      <c r="J9">
        <v>1</v>
      </c>
    </row>
    <row r="10" spans="2:10" x14ac:dyDescent="0.3">
      <c r="B10" t="s">
        <v>104</v>
      </c>
      <c r="C10">
        <v>5</v>
      </c>
      <c r="D10">
        <v>27.95965</v>
      </c>
      <c r="E10" t="s">
        <v>103</v>
      </c>
      <c r="F10" t="s">
        <v>16</v>
      </c>
      <c r="G10">
        <v>48.067819604182645</v>
      </c>
      <c r="H10">
        <v>0</v>
      </c>
      <c r="I10">
        <v>48.067819604182645</v>
      </c>
      <c r="J10">
        <v>1</v>
      </c>
    </row>
    <row r="11" spans="2:10" x14ac:dyDescent="0.3">
      <c r="B11" t="s">
        <v>104</v>
      </c>
      <c r="C11">
        <v>5</v>
      </c>
      <c r="D11">
        <v>27.95965</v>
      </c>
      <c r="E11" t="s">
        <v>103</v>
      </c>
      <c r="F11" t="s">
        <v>14</v>
      </c>
      <c r="G11">
        <v>5.8033402125683402</v>
      </c>
      <c r="H11">
        <v>0</v>
      </c>
      <c r="I11">
        <v>5.8033402125683402</v>
      </c>
      <c r="J11">
        <v>1</v>
      </c>
    </row>
    <row r="12" spans="2:10" x14ac:dyDescent="0.3">
      <c r="B12" t="s">
        <v>104</v>
      </c>
      <c r="C12">
        <v>5</v>
      </c>
      <c r="D12">
        <v>27.95965</v>
      </c>
      <c r="E12" t="s">
        <v>103</v>
      </c>
      <c r="F12" t="s">
        <v>12</v>
      </c>
      <c r="G12">
        <v>19.856744304733056</v>
      </c>
      <c r="H12">
        <v>0</v>
      </c>
      <c r="I12">
        <v>19.856744304733056</v>
      </c>
      <c r="J12">
        <v>1</v>
      </c>
    </row>
    <row r="13" spans="2:10" x14ac:dyDescent="0.3">
      <c r="B13" t="s">
        <v>104</v>
      </c>
      <c r="C13">
        <v>6</v>
      </c>
      <c r="D13">
        <v>13.83578</v>
      </c>
      <c r="E13" t="s">
        <v>103</v>
      </c>
      <c r="F13" t="s">
        <v>15</v>
      </c>
      <c r="G13">
        <v>1.8119629616622419</v>
      </c>
      <c r="H13">
        <v>0</v>
      </c>
      <c r="I13">
        <v>1.8119629616622419</v>
      </c>
      <c r="J13">
        <v>1</v>
      </c>
    </row>
    <row r="14" spans="2:10" x14ac:dyDescent="0.3">
      <c r="B14" t="s">
        <v>104</v>
      </c>
      <c r="C14">
        <v>6</v>
      </c>
      <c r="D14">
        <v>13.83578</v>
      </c>
      <c r="E14" t="s">
        <v>103</v>
      </c>
      <c r="F14" t="s">
        <v>14</v>
      </c>
      <c r="G14">
        <v>4.0769166637400449</v>
      </c>
      <c r="H14">
        <v>0</v>
      </c>
      <c r="I14">
        <v>4.0769166637400449</v>
      </c>
      <c r="J14">
        <v>1</v>
      </c>
    </row>
    <row r="15" spans="2:10" x14ac:dyDescent="0.3">
      <c r="B15" t="s">
        <v>104</v>
      </c>
      <c r="C15">
        <v>7</v>
      </c>
      <c r="D15">
        <v>64.494118</v>
      </c>
      <c r="E15" t="s">
        <v>103</v>
      </c>
      <c r="F15" t="s">
        <v>15</v>
      </c>
      <c r="G15">
        <v>15.022141984536606</v>
      </c>
      <c r="H15">
        <v>0</v>
      </c>
      <c r="I15">
        <v>15.022141984536606</v>
      </c>
      <c r="J15">
        <v>1</v>
      </c>
    </row>
    <row r="16" spans="2:10" x14ac:dyDescent="0.3">
      <c r="B16" t="s">
        <v>104</v>
      </c>
      <c r="C16">
        <v>7</v>
      </c>
      <c r="D16">
        <v>64.494118</v>
      </c>
      <c r="E16" t="s">
        <v>103</v>
      </c>
      <c r="F16" t="s">
        <v>21</v>
      </c>
      <c r="G16">
        <v>0.14077143110239557</v>
      </c>
      <c r="H16">
        <v>0</v>
      </c>
      <c r="I16">
        <v>0.14077143110239557</v>
      </c>
      <c r="J16">
        <v>1</v>
      </c>
    </row>
    <row r="17" spans="2:10" x14ac:dyDescent="0.3">
      <c r="B17" t="s">
        <v>104</v>
      </c>
      <c r="C17">
        <v>7</v>
      </c>
      <c r="D17">
        <v>64.494118</v>
      </c>
      <c r="E17" t="s">
        <v>103</v>
      </c>
      <c r="F17" t="s">
        <v>16</v>
      </c>
      <c r="G17">
        <v>76.872532115362688</v>
      </c>
      <c r="H17">
        <v>0</v>
      </c>
      <c r="I17">
        <v>76.872532115362688</v>
      </c>
      <c r="J17">
        <v>1</v>
      </c>
    </row>
    <row r="18" spans="2:10" x14ac:dyDescent="0.3">
      <c r="B18" t="s">
        <v>104</v>
      </c>
      <c r="C18">
        <v>7</v>
      </c>
      <c r="D18">
        <v>64.494118</v>
      </c>
      <c r="E18" t="s">
        <v>103</v>
      </c>
      <c r="F18" t="s">
        <v>12</v>
      </c>
      <c r="G18">
        <v>33.285104150207168</v>
      </c>
      <c r="H18">
        <v>0</v>
      </c>
      <c r="I18">
        <v>33.285104150207168</v>
      </c>
      <c r="J18">
        <v>1</v>
      </c>
    </row>
    <row r="19" spans="2:10" x14ac:dyDescent="0.3">
      <c r="B19" t="s">
        <v>104</v>
      </c>
      <c r="C19">
        <v>8</v>
      </c>
      <c r="D19">
        <v>12.48461</v>
      </c>
      <c r="E19" t="s">
        <v>103</v>
      </c>
      <c r="F19" t="s">
        <v>15</v>
      </c>
      <c r="G19">
        <v>1.2721260766562812</v>
      </c>
      <c r="H19">
        <v>0</v>
      </c>
      <c r="I19">
        <v>1.2721260766562812</v>
      </c>
      <c r="J19">
        <v>1</v>
      </c>
    </row>
    <row r="20" spans="2:10" x14ac:dyDescent="0.3">
      <c r="B20" t="s">
        <v>104</v>
      </c>
      <c r="C20">
        <v>8</v>
      </c>
      <c r="D20">
        <v>12.48461</v>
      </c>
      <c r="E20" t="s">
        <v>103</v>
      </c>
      <c r="F20" t="s">
        <v>12</v>
      </c>
      <c r="G20">
        <v>3.5063773006383063</v>
      </c>
      <c r="H20">
        <v>0</v>
      </c>
      <c r="I20">
        <v>3.5063773006383063</v>
      </c>
      <c r="J20">
        <v>1</v>
      </c>
    </row>
    <row r="21" spans="2:10" x14ac:dyDescent="0.3">
      <c r="B21" t="s">
        <v>104</v>
      </c>
      <c r="C21">
        <v>9</v>
      </c>
      <c r="D21">
        <v>36.496307000000002</v>
      </c>
      <c r="E21" t="s">
        <v>103</v>
      </c>
      <c r="F21" t="s">
        <v>15</v>
      </c>
      <c r="G21">
        <v>3.6192352105840548</v>
      </c>
      <c r="H21">
        <v>0</v>
      </c>
      <c r="I21">
        <v>3.6192352105840548</v>
      </c>
      <c r="J21">
        <v>1</v>
      </c>
    </row>
    <row r="22" spans="2:10" x14ac:dyDescent="0.3">
      <c r="B22" t="s">
        <v>104</v>
      </c>
      <c r="C22">
        <v>9</v>
      </c>
      <c r="D22">
        <v>36.496307000000002</v>
      </c>
      <c r="E22" t="s">
        <v>103</v>
      </c>
      <c r="F22" t="s">
        <v>16</v>
      </c>
      <c r="G22">
        <v>29.712414548454564</v>
      </c>
      <c r="H22">
        <v>0</v>
      </c>
      <c r="I22">
        <v>29.712414548454564</v>
      </c>
      <c r="J22">
        <v>1</v>
      </c>
    </row>
    <row r="23" spans="2:10" x14ac:dyDescent="0.3">
      <c r="B23" t="s">
        <v>104</v>
      </c>
      <c r="C23">
        <v>9</v>
      </c>
      <c r="D23">
        <v>36.496307000000002</v>
      </c>
      <c r="E23" t="s">
        <v>103</v>
      </c>
      <c r="F23" t="s">
        <v>12</v>
      </c>
      <c r="G23">
        <v>25.461466218602546</v>
      </c>
      <c r="H23">
        <v>0</v>
      </c>
      <c r="I23">
        <v>25.461466218602546</v>
      </c>
      <c r="J23">
        <v>1</v>
      </c>
    </row>
    <row r="24" spans="2:10" x14ac:dyDescent="0.3">
      <c r="B24" t="s">
        <v>104</v>
      </c>
      <c r="C24">
        <v>11</v>
      </c>
      <c r="D24">
        <v>30.324998999999998</v>
      </c>
      <c r="E24" t="s">
        <v>103</v>
      </c>
      <c r="F24" t="s">
        <v>15</v>
      </c>
      <c r="G24">
        <v>1.9369264075479773</v>
      </c>
      <c r="H24">
        <v>0</v>
      </c>
      <c r="I24">
        <v>1.9369264075479773</v>
      </c>
      <c r="J24">
        <v>1</v>
      </c>
    </row>
    <row r="25" spans="2:10" x14ac:dyDescent="0.3">
      <c r="B25" t="s">
        <v>104</v>
      </c>
      <c r="C25">
        <v>11</v>
      </c>
      <c r="D25">
        <v>30.324998999999998</v>
      </c>
      <c r="E25" t="s">
        <v>103</v>
      </c>
      <c r="F25" t="s">
        <v>16</v>
      </c>
      <c r="G25">
        <v>30.68993141781327</v>
      </c>
      <c r="H25">
        <v>0</v>
      </c>
      <c r="I25">
        <v>30.68993141781327</v>
      </c>
      <c r="J25">
        <v>1</v>
      </c>
    </row>
    <row r="26" spans="2:10" x14ac:dyDescent="0.3">
      <c r="B26" t="s">
        <v>104</v>
      </c>
      <c r="C26">
        <v>11</v>
      </c>
      <c r="D26">
        <v>30.324998999999998</v>
      </c>
      <c r="E26" t="s">
        <v>103</v>
      </c>
      <c r="F26" t="s">
        <v>14</v>
      </c>
      <c r="G26">
        <v>6.5877809288716032</v>
      </c>
      <c r="H26">
        <v>0</v>
      </c>
      <c r="I26">
        <v>6.5877809288716032</v>
      </c>
      <c r="J26">
        <v>1</v>
      </c>
    </row>
    <row r="27" spans="2:10" x14ac:dyDescent="0.3">
      <c r="B27" t="s">
        <v>104</v>
      </c>
      <c r="C27">
        <v>11</v>
      </c>
      <c r="D27">
        <v>30.324998999999998</v>
      </c>
      <c r="E27" t="s">
        <v>103</v>
      </c>
      <c r="F27" t="s">
        <v>12</v>
      </c>
      <c r="G27">
        <v>9.6034930828724363</v>
      </c>
      <c r="H27">
        <v>0</v>
      </c>
      <c r="I27">
        <v>9.6034930828724363</v>
      </c>
      <c r="J27">
        <v>1</v>
      </c>
    </row>
    <row r="28" spans="2:10" x14ac:dyDescent="0.3">
      <c r="B28" t="s">
        <v>104</v>
      </c>
      <c r="C28">
        <v>13</v>
      </c>
      <c r="D28">
        <v>30.395551999999999</v>
      </c>
      <c r="E28" t="s">
        <v>103</v>
      </c>
      <c r="F28" t="s">
        <v>15</v>
      </c>
      <c r="G28">
        <v>6.6784119890044682</v>
      </c>
      <c r="H28">
        <v>0</v>
      </c>
      <c r="I28">
        <v>6.6784119890044682</v>
      </c>
      <c r="J28">
        <v>1</v>
      </c>
    </row>
    <row r="29" spans="2:10" x14ac:dyDescent="0.3">
      <c r="B29" t="s">
        <v>104</v>
      </c>
      <c r="C29">
        <v>13</v>
      </c>
      <c r="D29">
        <v>30.395551999999999</v>
      </c>
      <c r="E29" t="s">
        <v>103</v>
      </c>
      <c r="F29" t="s">
        <v>12</v>
      </c>
      <c r="G29">
        <v>14.098525983739606</v>
      </c>
      <c r="H29">
        <v>0</v>
      </c>
      <c r="I29">
        <v>14.098525983739606</v>
      </c>
      <c r="J29">
        <v>1</v>
      </c>
    </row>
    <row r="30" spans="2:10" x14ac:dyDescent="0.3">
      <c r="B30" t="s">
        <v>104</v>
      </c>
      <c r="C30">
        <v>14</v>
      </c>
      <c r="D30">
        <v>17.757763000000001</v>
      </c>
      <c r="E30" t="s">
        <v>103</v>
      </c>
      <c r="F30" t="s">
        <v>15</v>
      </c>
      <c r="G30">
        <v>0.77519804540537129</v>
      </c>
      <c r="H30">
        <v>0</v>
      </c>
      <c r="I30">
        <v>0.77519804540537129</v>
      </c>
      <c r="J30">
        <v>1</v>
      </c>
    </row>
    <row r="31" spans="2:10" x14ac:dyDescent="0.3">
      <c r="B31" t="s">
        <v>104</v>
      </c>
      <c r="C31">
        <v>14</v>
      </c>
      <c r="D31">
        <v>17.757763000000001</v>
      </c>
      <c r="E31" t="s">
        <v>103</v>
      </c>
      <c r="F31" t="s">
        <v>12</v>
      </c>
      <c r="G31">
        <v>39.931031126411334</v>
      </c>
      <c r="H31">
        <v>0</v>
      </c>
      <c r="I31">
        <v>39.931031126411334</v>
      </c>
      <c r="J31">
        <v>1</v>
      </c>
    </row>
    <row r="32" spans="2:10" x14ac:dyDescent="0.3">
      <c r="B32" t="s">
        <v>104</v>
      </c>
      <c r="C32">
        <v>15</v>
      </c>
      <c r="D32">
        <v>34.100935999999997</v>
      </c>
      <c r="E32" t="s">
        <v>103</v>
      </c>
      <c r="F32" t="s">
        <v>15</v>
      </c>
      <c r="G32">
        <v>0.49621450880747492</v>
      </c>
      <c r="H32">
        <v>0</v>
      </c>
      <c r="I32">
        <v>0.49621450880747492</v>
      </c>
      <c r="J32">
        <v>1</v>
      </c>
    </row>
    <row r="33" spans="2:10" x14ac:dyDescent="0.3">
      <c r="B33" t="s">
        <v>104</v>
      </c>
      <c r="C33">
        <v>15</v>
      </c>
      <c r="D33">
        <v>34.100935999999997</v>
      </c>
      <c r="E33" t="s">
        <v>103</v>
      </c>
      <c r="F33" t="s">
        <v>12</v>
      </c>
      <c r="G33">
        <v>40.477535533443742</v>
      </c>
      <c r="H33">
        <v>0</v>
      </c>
      <c r="I33">
        <v>40.477535533443742</v>
      </c>
      <c r="J33">
        <v>1</v>
      </c>
    </row>
    <row r="34" spans="2:10" x14ac:dyDescent="0.3">
      <c r="B34" t="s">
        <v>104</v>
      </c>
      <c r="C34">
        <v>16</v>
      </c>
      <c r="D34">
        <v>28.304417000000001</v>
      </c>
      <c r="E34" t="s">
        <v>103</v>
      </c>
      <c r="F34" t="s">
        <v>15</v>
      </c>
      <c r="G34">
        <v>4.4033659079790164</v>
      </c>
      <c r="H34">
        <v>0</v>
      </c>
      <c r="I34">
        <v>4.4033659079790164</v>
      </c>
      <c r="J34">
        <v>1</v>
      </c>
    </row>
    <row r="35" spans="2:10" x14ac:dyDescent="0.3">
      <c r="B35" t="s">
        <v>104</v>
      </c>
      <c r="C35">
        <v>16</v>
      </c>
      <c r="D35">
        <v>28.304417000000001</v>
      </c>
      <c r="E35" t="s">
        <v>103</v>
      </c>
      <c r="F35" t="s">
        <v>21</v>
      </c>
      <c r="G35">
        <v>0.23167538826616177</v>
      </c>
      <c r="H35">
        <v>0</v>
      </c>
      <c r="I35">
        <v>0.23167538826616177</v>
      </c>
      <c r="J35">
        <v>1</v>
      </c>
    </row>
    <row r="36" spans="2:10" x14ac:dyDescent="0.3">
      <c r="B36" t="s">
        <v>104</v>
      </c>
      <c r="C36">
        <v>16</v>
      </c>
      <c r="D36">
        <v>28.304417000000001</v>
      </c>
      <c r="E36" t="s">
        <v>103</v>
      </c>
      <c r="F36" t="s">
        <v>14</v>
      </c>
      <c r="G36">
        <v>1.7761779767072396</v>
      </c>
      <c r="H36">
        <v>0</v>
      </c>
      <c r="I36">
        <v>1.7761779767072396</v>
      </c>
      <c r="J36">
        <v>1</v>
      </c>
    </row>
    <row r="37" spans="2:10" x14ac:dyDescent="0.3">
      <c r="B37" t="s">
        <v>104</v>
      </c>
      <c r="C37">
        <v>16</v>
      </c>
      <c r="D37">
        <v>28.304417000000001</v>
      </c>
      <c r="E37" t="s">
        <v>103</v>
      </c>
      <c r="F37" t="s">
        <v>12</v>
      </c>
      <c r="G37">
        <v>39.592608091134636</v>
      </c>
      <c r="H37">
        <v>0</v>
      </c>
      <c r="I37">
        <v>39.592608091134636</v>
      </c>
      <c r="J37">
        <v>1</v>
      </c>
    </row>
    <row r="38" spans="2:10" x14ac:dyDescent="0.3">
      <c r="B38" t="s">
        <v>104</v>
      </c>
      <c r="C38">
        <v>17</v>
      </c>
      <c r="D38">
        <v>32.580435000000001</v>
      </c>
      <c r="E38" t="s">
        <v>103</v>
      </c>
      <c r="F38" t="s">
        <v>15</v>
      </c>
      <c r="G38">
        <v>3.1420175752808941</v>
      </c>
      <c r="H38">
        <v>0</v>
      </c>
      <c r="I38">
        <v>3.1420175752808941</v>
      </c>
      <c r="J38">
        <v>1</v>
      </c>
    </row>
    <row r="39" spans="2:10" x14ac:dyDescent="0.3">
      <c r="B39" t="s">
        <v>104</v>
      </c>
      <c r="C39">
        <v>17</v>
      </c>
      <c r="D39">
        <v>32.580435000000001</v>
      </c>
      <c r="E39" t="s">
        <v>103</v>
      </c>
      <c r="F39" t="s">
        <v>12</v>
      </c>
      <c r="G39">
        <v>30.079675293572553</v>
      </c>
      <c r="H39">
        <v>0</v>
      </c>
      <c r="I39">
        <v>30.079675293572553</v>
      </c>
      <c r="J39">
        <v>1</v>
      </c>
    </row>
    <row r="40" spans="2:10" x14ac:dyDescent="0.3">
      <c r="B40" t="s">
        <v>104</v>
      </c>
      <c r="C40">
        <v>18</v>
      </c>
      <c r="D40">
        <v>13.039294</v>
      </c>
      <c r="E40" t="s">
        <v>103</v>
      </c>
      <c r="F40" t="s">
        <v>15</v>
      </c>
      <c r="G40">
        <v>0.42691336835047805</v>
      </c>
      <c r="H40">
        <v>0</v>
      </c>
      <c r="I40">
        <v>0.42691336835047805</v>
      </c>
      <c r="J40">
        <v>1</v>
      </c>
    </row>
    <row r="41" spans="2:10" x14ac:dyDescent="0.3">
      <c r="B41" t="s">
        <v>104</v>
      </c>
      <c r="C41">
        <v>18</v>
      </c>
      <c r="D41">
        <v>13.039294</v>
      </c>
      <c r="E41" t="s">
        <v>103</v>
      </c>
      <c r="F41" t="s">
        <v>16</v>
      </c>
      <c r="G41">
        <v>36.109408227911814</v>
      </c>
      <c r="H41">
        <v>0</v>
      </c>
      <c r="I41">
        <v>36.109408227911814</v>
      </c>
      <c r="J41">
        <v>1</v>
      </c>
    </row>
    <row r="42" spans="2:10" x14ac:dyDescent="0.3">
      <c r="B42" t="s">
        <v>104</v>
      </c>
      <c r="C42">
        <v>18</v>
      </c>
      <c r="D42">
        <v>13.039294</v>
      </c>
      <c r="E42" t="s">
        <v>103</v>
      </c>
      <c r="F42" t="s">
        <v>12</v>
      </c>
      <c r="G42">
        <v>19.378462127229739</v>
      </c>
      <c r="H42">
        <v>0</v>
      </c>
      <c r="I42">
        <v>19.378462127229739</v>
      </c>
      <c r="J42">
        <v>1</v>
      </c>
    </row>
    <row r="43" spans="2:10" x14ac:dyDescent="0.3">
      <c r="B43" t="s">
        <v>104</v>
      </c>
      <c r="C43">
        <v>19</v>
      </c>
      <c r="D43">
        <v>19.955242999999999</v>
      </c>
      <c r="E43" t="s">
        <v>103</v>
      </c>
      <c r="F43" t="s">
        <v>15</v>
      </c>
      <c r="G43">
        <v>1.1977995135217858</v>
      </c>
      <c r="H43">
        <v>0</v>
      </c>
      <c r="I43">
        <v>1.1977995135217858</v>
      </c>
      <c r="J43">
        <v>1</v>
      </c>
    </row>
    <row r="44" spans="2:10" x14ac:dyDescent="0.3">
      <c r="B44" t="s">
        <v>104</v>
      </c>
      <c r="C44">
        <v>19</v>
      </c>
      <c r="D44">
        <v>19.955242999999999</v>
      </c>
      <c r="E44" t="s">
        <v>103</v>
      </c>
      <c r="F44" t="s">
        <v>14</v>
      </c>
      <c r="G44">
        <v>1.8511447027154875</v>
      </c>
      <c r="H44">
        <v>0</v>
      </c>
      <c r="I44">
        <v>1.8511447027154875</v>
      </c>
      <c r="J44">
        <v>1</v>
      </c>
    </row>
    <row r="45" spans="2:10" x14ac:dyDescent="0.3">
      <c r="B45" t="s">
        <v>104</v>
      </c>
      <c r="C45">
        <v>19</v>
      </c>
      <c r="D45">
        <v>19.955242999999999</v>
      </c>
      <c r="E45" t="s">
        <v>103</v>
      </c>
      <c r="F45" t="s">
        <v>12</v>
      </c>
      <c r="G45">
        <v>25.286969818828023</v>
      </c>
      <c r="H45">
        <v>0</v>
      </c>
      <c r="I45">
        <v>25.286969818828023</v>
      </c>
      <c r="J45">
        <v>1</v>
      </c>
    </row>
    <row r="46" spans="2:10" x14ac:dyDescent="0.3">
      <c r="B46" t="s">
        <v>105</v>
      </c>
      <c r="C46">
        <v>20</v>
      </c>
      <c r="D46">
        <v>44.568368</v>
      </c>
      <c r="E46" t="s">
        <v>103</v>
      </c>
      <c r="F46" t="s">
        <v>15</v>
      </c>
      <c r="G46">
        <v>7.5691851626702853</v>
      </c>
      <c r="H46">
        <v>0</v>
      </c>
      <c r="I46">
        <v>7.5691851626702853</v>
      </c>
      <c r="J46">
        <v>2</v>
      </c>
    </row>
    <row r="47" spans="2:10" x14ac:dyDescent="0.3">
      <c r="B47" t="s">
        <v>105</v>
      </c>
      <c r="C47">
        <v>20</v>
      </c>
      <c r="D47">
        <v>44.568368</v>
      </c>
      <c r="E47" t="s">
        <v>103</v>
      </c>
      <c r="F47" t="s">
        <v>21</v>
      </c>
      <c r="G47">
        <v>0.38911783832802932</v>
      </c>
      <c r="H47">
        <v>0</v>
      </c>
      <c r="I47">
        <v>0.38911783832802932</v>
      </c>
      <c r="J47">
        <v>2</v>
      </c>
    </row>
    <row r="48" spans="2:10" x14ac:dyDescent="0.3">
      <c r="B48" t="s">
        <v>105</v>
      </c>
      <c r="C48">
        <v>20</v>
      </c>
      <c r="D48">
        <v>44.568368</v>
      </c>
      <c r="E48" t="s">
        <v>103</v>
      </c>
      <c r="F48" t="s">
        <v>14</v>
      </c>
      <c r="G48">
        <v>1.5564713533121166</v>
      </c>
      <c r="H48">
        <v>0</v>
      </c>
      <c r="I48">
        <v>1.5564713533121166</v>
      </c>
      <c r="J48">
        <v>2</v>
      </c>
    </row>
    <row r="49" spans="2:10" x14ac:dyDescent="0.3">
      <c r="B49" t="s">
        <v>105</v>
      </c>
      <c r="C49">
        <v>20</v>
      </c>
      <c r="D49">
        <v>44.568368</v>
      </c>
      <c r="E49" t="s">
        <v>103</v>
      </c>
      <c r="F49" t="s">
        <v>12</v>
      </c>
      <c r="G49">
        <v>63.813606491130862</v>
      </c>
      <c r="H49">
        <v>0</v>
      </c>
      <c r="I49">
        <v>63.813606491130862</v>
      </c>
      <c r="J49">
        <v>2</v>
      </c>
    </row>
    <row r="50" spans="2:10" x14ac:dyDescent="0.3">
      <c r="B50" t="s">
        <v>105</v>
      </c>
      <c r="C50">
        <v>21</v>
      </c>
      <c r="D50">
        <v>7.9415899999999997</v>
      </c>
      <c r="E50" t="s">
        <v>103</v>
      </c>
      <c r="F50" t="s">
        <v>15</v>
      </c>
      <c r="G50">
        <v>1.2475719492512516</v>
      </c>
      <c r="H50">
        <v>0</v>
      </c>
      <c r="I50">
        <v>1.2475719492512516</v>
      </c>
      <c r="J50">
        <v>2</v>
      </c>
    </row>
    <row r="51" spans="2:10" x14ac:dyDescent="0.3">
      <c r="B51" t="s">
        <v>105</v>
      </c>
      <c r="C51">
        <v>21</v>
      </c>
      <c r="D51">
        <v>7.9415899999999997</v>
      </c>
      <c r="E51" t="s">
        <v>103</v>
      </c>
      <c r="F51" t="s">
        <v>21</v>
      </c>
      <c r="G51">
        <v>8.6670616189252592E-2</v>
      </c>
      <c r="H51">
        <v>0</v>
      </c>
      <c r="I51">
        <v>8.6670616189252592E-2</v>
      </c>
      <c r="J51">
        <v>2</v>
      </c>
    </row>
    <row r="52" spans="2:10" x14ac:dyDescent="0.3">
      <c r="B52" t="s">
        <v>105</v>
      </c>
      <c r="C52">
        <v>21</v>
      </c>
      <c r="D52">
        <v>7.9415899999999997</v>
      </c>
      <c r="E52" t="s">
        <v>103</v>
      </c>
      <c r="F52" t="s">
        <v>14</v>
      </c>
      <c r="G52">
        <v>0.26001184856775778</v>
      </c>
      <c r="H52">
        <v>0</v>
      </c>
      <c r="I52">
        <v>0.26001184856775778</v>
      </c>
      <c r="J52">
        <v>2</v>
      </c>
    </row>
    <row r="53" spans="2:10" x14ac:dyDescent="0.3">
      <c r="B53" t="s">
        <v>105</v>
      </c>
      <c r="C53">
        <v>21</v>
      </c>
      <c r="D53">
        <v>7.9415899999999997</v>
      </c>
      <c r="E53" t="s">
        <v>103</v>
      </c>
      <c r="F53" t="s">
        <v>12</v>
      </c>
      <c r="G53">
        <v>12.110817656042288</v>
      </c>
      <c r="H53">
        <v>0</v>
      </c>
      <c r="I53">
        <v>12.110817656042288</v>
      </c>
      <c r="J53">
        <v>2</v>
      </c>
    </row>
    <row r="54" spans="2:10" x14ac:dyDescent="0.3">
      <c r="B54" t="s">
        <v>105</v>
      </c>
      <c r="C54">
        <v>22</v>
      </c>
      <c r="D54">
        <v>12.164880999999999</v>
      </c>
      <c r="E54" t="s">
        <v>103</v>
      </c>
      <c r="F54" t="s">
        <v>15</v>
      </c>
      <c r="G54">
        <v>2.2135711516978409</v>
      </c>
      <c r="H54">
        <v>0</v>
      </c>
      <c r="I54">
        <v>2.2135711516978409</v>
      </c>
      <c r="J54">
        <v>2</v>
      </c>
    </row>
    <row r="55" spans="2:10" x14ac:dyDescent="0.3">
      <c r="B55" t="s">
        <v>105</v>
      </c>
      <c r="C55">
        <v>22</v>
      </c>
      <c r="D55">
        <v>12.164880999999999</v>
      </c>
      <c r="E55" t="s">
        <v>103</v>
      </c>
      <c r="F55" t="s">
        <v>21</v>
      </c>
      <c r="G55">
        <v>0.13276154172387788</v>
      </c>
      <c r="H55">
        <v>0</v>
      </c>
      <c r="I55">
        <v>0.13276154172387788</v>
      </c>
      <c r="J55">
        <v>2</v>
      </c>
    </row>
    <row r="56" spans="2:10" x14ac:dyDescent="0.3">
      <c r="B56" t="s">
        <v>105</v>
      </c>
      <c r="C56">
        <v>22</v>
      </c>
      <c r="D56">
        <v>12.164880999999999</v>
      </c>
      <c r="E56" t="s">
        <v>103</v>
      </c>
      <c r="F56" t="s">
        <v>14</v>
      </c>
      <c r="G56">
        <v>0.92933079206714486</v>
      </c>
      <c r="H56">
        <v>0</v>
      </c>
      <c r="I56">
        <v>0.92933079206714486</v>
      </c>
      <c r="J56">
        <v>2</v>
      </c>
    </row>
    <row r="57" spans="2:10" x14ac:dyDescent="0.3">
      <c r="B57" t="s">
        <v>105</v>
      </c>
      <c r="C57">
        <v>22</v>
      </c>
      <c r="D57">
        <v>12.164880999999999</v>
      </c>
      <c r="E57" t="s">
        <v>103</v>
      </c>
      <c r="F57" t="s">
        <v>12</v>
      </c>
      <c r="G57">
        <v>18.418517937379598</v>
      </c>
      <c r="H57">
        <v>0</v>
      </c>
      <c r="I57">
        <v>18.418517937379598</v>
      </c>
      <c r="J57">
        <v>2</v>
      </c>
    </row>
    <row r="58" spans="2:10" x14ac:dyDescent="0.3">
      <c r="B58" t="s">
        <v>105</v>
      </c>
      <c r="C58">
        <v>23</v>
      </c>
      <c r="D58">
        <v>16.976974999999999</v>
      </c>
      <c r="E58" t="s">
        <v>103</v>
      </c>
      <c r="F58" t="s">
        <v>15</v>
      </c>
      <c r="G58">
        <v>1.5309434697233755</v>
      </c>
      <c r="H58">
        <v>0</v>
      </c>
      <c r="I58">
        <v>1.5309434697233755</v>
      </c>
      <c r="J58">
        <v>2</v>
      </c>
    </row>
    <row r="59" spans="2:10" x14ac:dyDescent="0.3">
      <c r="B59" t="s">
        <v>105</v>
      </c>
      <c r="C59">
        <v>23</v>
      </c>
      <c r="D59">
        <v>16.976974999999999</v>
      </c>
      <c r="E59" t="s">
        <v>103</v>
      </c>
      <c r="F59" t="s">
        <v>14</v>
      </c>
      <c r="G59">
        <v>0.18527837426504473</v>
      </c>
      <c r="H59">
        <v>0</v>
      </c>
      <c r="I59">
        <v>0.18527837426504473</v>
      </c>
      <c r="J59">
        <v>2</v>
      </c>
    </row>
    <row r="60" spans="2:10" x14ac:dyDescent="0.3">
      <c r="B60" t="s">
        <v>105</v>
      </c>
      <c r="C60">
        <v>23</v>
      </c>
      <c r="D60">
        <v>16.976974999999999</v>
      </c>
      <c r="E60" t="s">
        <v>103</v>
      </c>
      <c r="F60" t="s">
        <v>12</v>
      </c>
      <c r="G60">
        <v>5.8356032634592081</v>
      </c>
      <c r="H60">
        <v>0</v>
      </c>
      <c r="I60">
        <v>5.8356032634592081</v>
      </c>
      <c r="J60">
        <v>2</v>
      </c>
    </row>
    <row r="61" spans="2:10" x14ac:dyDescent="0.3">
      <c r="B61" t="s">
        <v>105</v>
      </c>
      <c r="C61">
        <v>24</v>
      </c>
      <c r="D61">
        <v>13.191224</v>
      </c>
      <c r="E61" t="s">
        <v>103</v>
      </c>
      <c r="F61" t="s">
        <v>15</v>
      </c>
      <c r="G61">
        <v>0.43188763674671848</v>
      </c>
      <c r="H61">
        <v>0</v>
      </c>
      <c r="I61">
        <v>0.43188763674671848</v>
      </c>
      <c r="J61">
        <v>2</v>
      </c>
    </row>
    <row r="62" spans="2:10" x14ac:dyDescent="0.3">
      <c r="B62" t="s">
        <v>105</v>
      </c>
      <c r="C62">
        <v>24</v>
      </c>
      <c r="D62">
        <v>13.191224</v>
      </c>
      <c r="E62" t="s">
        <v>103</v>
      </c>
      <c r="F62" t="s">
        <v>21</v>
      </c>
      <c r="G62">
        <v>0.28792509116447901</v>
      </c>
      <c r="H62">
        <v>0</v>
      </c>
      <c r="I62">
        <v>0.28792509116447901</v>
      </c>
      <c r="J62">
        <v>2</v>
      </c>
    </row>
    <row r="63" spans="2:10" x14ac:dyDescent="0.3">
      <c r="B63" t="s">
        <v>105</v>
      </c>
      <c r="C63">
        <v>24</v>
      </c>
      <c r="D63">
        <v>13.191224</v>
      </c>
      <c r="E63" t="s">
        <v>103</v>
      </c>
      <c r="F63" t="s">
        <v>14</v>
      </c>
      <c r="G63">
        <v>0.43188763674671848</v>
      </c>
      <c r="H63">
        <v>0</v>
      </c>
      <c r="I63">
        <v>0.43188763674671848</v>
      </c>
      <c r="J63">
        <v>2</v>
      </c>
    </row>
    <row r="64" spans="2:10" x14ac:dyDescent="0.3">
      <c r="B64" t="s">
        <v>105</v>
      </c>
      <c r="C64">
        <v>24</v>
      </c>
      <c r="D64">
        <v>13.191224</v>
      </c>
      <c r="E64" t="s">
        <v>103</v>
      </c>
      <c r="F64" t="s">
        <v>12</v>
      </c>
      <c r="G64">
        <v>29.230585960826588</v>
      </c>
      <c r="H64">
        <v>0</v>
      </c>
      <c r="I64">
        <v>29.230585960826588</v>
      </c>
      <c r="J64">
        <v>2</v>
      </c>
    </row>
    <row r="65" spans="2:10" x14ac:dyDescent="0.3">
      <c r="B65" t="s">
        <v>105</v>
      </c>
      <c r="C65">
        <v>26</v>
      </c>
      <c r="D65">
        <v>21.754076000000001</v>
      </c>
      <c r="E65" t="s">
        <v>103</v>
      </c>
      <c r="F65" t="s">
        <v>15</v>
      </c>
      <c r="G65">
        <v>0.79137770125286877</v>
      </c>
      <c r="H65">
        <v>0</v>
      </c>
      <c r="I65">
        <v>0.79137770125286877</v>
      </c>
      <c r="J65">
        <v>2</v>
      </c>
    </row>
    <row r="66" spans="2:10" x14ac:dyDescent="0.3">
      <c r="B66" t="s">
        <v>105</v>
      </c>
      <c r="C66">
        <v>26</v>
      </c>
      <c r="D66">
        <v>21.754076000000001</v>
      </c>
      <c r="E66" t="s">
        <v>103</v>
      </c>
      <c r="F66" t="s">
        <v>21</v>
      </c>
      <c r="G66">
        <v>0.47482662075172133</v>
      </c>
      <c r="H66">
        <v>0</v>
      </c>
      <c r="I66">
        <v>0.47482662075172133</v>
      </c>
      <c r="J66">
        <v>2</v>
      </c>
    </row>
    <row r="67" spans="2:10" x14ac:dyDescent="0.3">
      <c r="B67" t="s">
        <v>105</v>
      </c>
      <c r="C67">
        <v>26</v>
      </c>
      <c r="D67">
        <v>21.754076000000001</v>
      </c>
      <c r="E67" t="s">
        <v>103</v>
      </c>
      <c r="F67" t="s">
        <v>14</v>
      </c>
      <c r="G67">
        <v>0.47482662075172133</v>
      </c>
      <c r="H67">
        <v>0</v>
      </c>
      <c r="I67">
        <v>0.47482662075172133</v>
      </c>
      <c r="J67">
        <v>2</v>
      </c>
    </row>
    <row r="68" spans="2:10" x14ac:dyDescent="0.3">
      <c r="B68" t="s">
        <v>105</v>
      </c>
      <c r="C68">
        <v>26</v>
      </c>
      <c r="D68">
        <v>21.754076000000001</v>
      </c>
      <c r="E68" t="s">
        <v>103</v>
      </c>
      <c r="F68" t="s">
        <v>12</v>
      </c>
      <c r="G68">
        <v>43.036687860138308</v>
      </c>
      <c r="H68">
        <v>0</v>
      </c>
      <c r="I68">
        <v>43.036687860138308</v>
      </c>
      <c r="J68">
        <v>2</v>
      </c>
    </row>
    <row r="69" spans="2:10" x14ac:dyDescent="0.3">
      <c r="B69" t="s">
        <v>105</v>
      </c>
      <c r="C69">
        <v>27</v>
      </c>
      <c r="D69">
        <v>14.707176</v>
      </c>
      <c r="E69" t="s">
        <v>103</v>
      </c>
      <c r="F69" t="s">
        <v>15</v>
      </c>
      <c r="G69">
        <v>0.32101380361458787</v>
      </c>
      <c r="H69">
        <v>0</v>
      </c>
      <c r="I69">
        <v>0.32101380361458787</v>
      </c>
      <c r="J69">
        <v>2</v>
      </c>
    </row>
    <row r="70" spans="2:10" x14ac:dyDescent="0.3">
      <c r="B70" t="s">
        <v>105</v>
      </c>
      <c r="C70">
        <v>27</v>
      </c>
      <c r="D70">
        <v>14.707176</v>
      </c>
      <c r="E70" t="s">
        <v>103</v>
      </c>
      <c r="F70" t="s">
        <v>12</v>
      </c>
      <c r="G70">
        <v>30.011331362188727</v>
      </c>
      <c r="H70">
        <v>0</v>
      </c>
      <c r="I70">
        <v>30.011331362188727</v>
      </c>
      <c r="J70">
        <v>2</v>
      </c>
    </row>
    <row r="71" spans="2:10" x14ac:dyDescent="0.3">
      <c r="B71" t="s">
        <v>105</v>
      </c>
      <c r="C71">
        <v>28</v>
      </c>
      <c r="D71">
        <v>36.435561999999997</v>
      </c>
      <c r="E71" t="s">
        <v>103</v>
      </c>
      <c r="F71" t="s">
        <v>15</v>
      </c>
      <c r="G71">
        <v>1.351975470040865</v>
      </c>
      <c r="H71">
        <v>0</v>
      </c>
      <c r="I71">
        <v>1.351975470040865</v>
      </c>
      <c r="J71">
        <v>2</v>
      </c>
    </row>
    <row r="72" spans="2:10" x14ac:dyDescent="0.3">
      <c r="B72" t="s">
        <v>105</v>
      </c>
      <c r="C72">
        <v>28</v>
      </c>
      <c r="D72">
        <v>36.435561999999997</v>
      </c>
      <c r="E72" t="s">
        <v>103</v>
      </c>
      <c r="F72" t="s">
        <v>21</v>
      </c>
      <c r="G72">
        <v>0.63622375060746605</v>
      </c>
      <c r="H72">
        <v>0</v>
      </c>
      <c r="I72">
        <v>0.63622375060746605</v>
      </c>
      <c r="J72">
        <v>2</v>
      </c>
    </row>
    <row r="73" spans="2:10" x14ac:dyDescent="0.3">
      <c r="B73" t="s">
        <v>105</v>
      </c>
      <c r="C73">
        <v>28</v>
      </c>
      <c r="D73">
        <v>36.435561999999997</v>
      </c>
      <c r="E73" t="s">
        <v>103</v>
      </c>
      <c r="F73" t="s">
        <v>14</v>
      </c>
      <c r="G73">
        <v>0.63622375060746605</v>
      </c>
      <c r="H73">
        <v>0</v>
      </c>
      <c r="I73">
        <v>0.63622375060746605</v>
      </c>
      <c r="J73">
        <v>2</v>
      </c>
    </row>
    <row r="74" spans="2:10" x14ac:dyDescent="0.3">
      <c r="B74" t="s">
        <v>105</v>
      </c>
      <c r="C74">
        <v>28</v>
      </c>
      <c r="D74">
        <v>36.435561999999997</v>
      </c>
      <c r="E74" t="s">
        <v>103</v>
      </c>
      <c r="F74" t="s">
        <v>12</v>
      </c>
      <c r="G74">
        <v>65.995907421931946</v>
      </c>
      <c r="H74">
        <v>0</v>
      </c>
      <c r="I74">
        <v>65.995907421931946</v>
      </c>
      <c r="J74">
        <v>2</v>
      </c>
    </row>
    <row r="75" spans="2:10" x14ac:dyDescent="0.3">
      <c r="B75" t="s">
        <v>105</v>
      </c>
      <c r="C75">
        <v>29</v>
      </c>
      <c r="D75">
        <v>56.258411000000002</v>
      </c>
      <c r="E75" t="s">
        <v>103</v>
      </c>
      <c r="F75" t="s">
        <v>15</v>
      </c>
      <c r="G75">
        <v>5.7339792424479246</v>
      </c>
      <c r="H75">
        <v>0</v>
      </c>
      <c r="I75">
        <v>5.7339792424479246</v>
      </c>
      <c r="J75">
        <v>2</v>
      </c>
    </row>
    <row r="76" spans="2:10" x14ac:dyDescent="0.3">
      <c r="B76" t="s">
        <v>105</v>
      </c>
      <c r="C76">
        <v>29</v>
      </c>
      <c r="D76">
        <v>56.258411000000002</v>
      </c>
      <c r="E76" t="s">
        <v>103</v>
      </c>
      <c r="F76" t="s">
        <v>21</v>
      </c>
      <c r="G76">
        <v>8.7710955816120789E-2</v>
      </c>
      <c r="H76">
        <v>0</v>
      </c>
      <c r="I76">
        <v>8.7710955816120789E-2</v>
      </c>
      <c r="J76">
        <v>2</v>
      </c>
    </row>
    <row r="77" spans="2:10" x14ac:dyDescent="0.3">
      <c r="B77" t="s">
        <v>105</v>
      </c>
      <c r="C77">
        <v>29</v>
      </c>
      <c r="D77">
        <v>56.258411000000002</v>
      </c>
      <c r="E77" t="s">
        <v>103</v>
      </c>
      <c r="F77" t="s">
        <v>16</v>
      </c>
      <c r="G77">
        <v>45.132478154898308</v>
      </c>
      <c r="H77">
        <v>0</v>
      </c>
      <c r="I77">
        <v>45.132478154898308</v>
      </c>
      <c r="J77">
        <v>2</v>
      </c>
    </row>
    <row r="78" spans="2:10" x14ac:dyDescent="0.3">
      <c r="B78" t="s">
        <v>105</v>
      </c>
      <c r="C78">
        <v>29</v>
      </c>
      <c r="D78">
        <v>56.258411000000002</v>
      </c>
      <c r="E78" t="s">
        <v>103</v>
      </c>
      <c r="F78" t="s">
        <v>14</v>
      </c>
      <c r="G78">
        <v>6.2417212969903808</v>
      </c>
      <c r="H78">
        <v>0</v>
      </c>
      <c r="I78">
        <v>6.2417212969903808</v>
      </c>
      <c r="J78">
        <v>2</v>
      </c>
    </row>
    <row r="79" spans="2:10" x14ac:dyDescent="0.3">
      <c r="B79" t="s">
        <v>105</v>
      </c>
      <c r="C79">
        <v>29</v>
      </c>
      <c r="D79">
        <v>56.258411000000002</v>
      </c>
      <c r="E79" t="s">
        <v>103</v>
      </c>
      <c r="F79" t="s">
        <v>12</v>
      </c>
      <c r="G79">
        <v>76.267491875542845</v>
      </c>
      <c r="H79">
        <v>0</v>
      </c>
      <c r="I79">
        <v>76.267491875542845</v>
      </c>
      <c r="J79">
        <v>2</v>
      </c>
    </row>
    <row r="80" spans="2:10" x14ac:dyDescent="0.3">
      <c r="B80" t="s">
        <v>105</v>
      </c>
      <c r="C80">
        <v>30</v>
      </c>
      <c r="D80">
        <v>20.029019999999999</v>
      </c>
      <c r="E80" t="s">
        <v>103</v>
      </c>
      <c r="F80" t="s">
        <v>15</v>
      </c>
      <c r="G80">
        <v>0.98364103067532893</v>
      </c>
      <c r="H80">
        <v>0</v>
      </c>
      <c r="I80">
        <v>0.98364103067532893</v>
      </c>
      <c r="J80">
        <v>2</v>
      </c>
    </row>
    <row r="81" spans="2:10" x14ac:dyDescent="0.3">
      <c r="B81" t="s">
        <v>105</v>
      </c>
      <c r="C81">
        <v>30</v>
      </c>
      <c r="D81">
        <v>20.029019999999999</v>
      </c>
      <c r="E81" t="s">
        <v>103</v>
      </c>
      <c r="F81" t="s">
        <v>21</v>
      </c>
      <c r="G81">
        <v>0.10929344785281436</v>
      </c>
      <c r="H81">
        <v>0</v>
      </c>
      <c r="I81">
        <v>0.10929344785281436</v>
      </c>
      <c r="J81">
        <v>2</v>
      </c>
    </row>
    <row r="82" spans="2:10" x14ac:dyDescent="0.3">
      <c r="B82" t="s">
        <v>105</v>
      </c>
      <c r="C82">
        <v>30</v>
      </c>
      <c r="D82">
        <v>20.029019999999999</v>
      </c>
      <c r="E82" t="s">
        <v>103</v>
      </c>
      <c r="F82" t="s">
        <v>16</v>
      </c>
      <c r="G82">
        <v>32.247901573105068</v>
      </c>
      <c r="H82">
        <v>0</v>
      </c>
      <c r="I82">
        <v>32.247901573105068</v>
      </c>
      <c r="J82">
        <v>2</v>
      </c>
    </row>
    <row r="83" spans="2:10" x14ac:dyDescent="0.3">
      <c r="B83" t="s">
        <v>105</v>
      </c>
      <c r="C83">
        <v>30</v>
      </c>
      <c r="D83">
        <v>20.029019999999999</v>
      </c>
      <c r="E83" t="s">
        <v>103</v>
      </c>
      <c r="F83" t="s">
        <v>14</v>
      </c>
      <c r="G83">
        <v>0.43717379141125745</v>
      </c>
      <c r="H83">
        <v>0</v>
      </c>
      <c r="I83">
        <v>0.43717379141125745</v>
      </c>
      <c r="J83">
        <v>2</v>
      </c>
    </row>
    <row r="84" spans="2:10" x14ac:dyDescent="0.3">
      <c r="B84" t="s">
        <v>105</v>
      </c>
      <c r="C84">
        <v>30</v>
      </c>
      <c r="D84">
        <v>20.029019999999999</v>
      </c>
      <c r="E84" t="s">
        <v>103</v>
      </c>
      <c r="F84" t="s">
        <v>12</v>
      </c>
      <c r="G84">
        <v>15.770126224870637</v>
      </c>
      <c r="H84">
        <v>0</v>
      </c>
      <c r="I84">
        <v>15.770126224870637</v>
      </c>
      <c r="J84">
        <v>2</v>
      </c>
    </row>
    <row r="85" spans="2:10" x14ac:dyDescent="0.3">
      <c r="B85" t="s">
        <v>105</v>
      </c>
      <c r="C85">
        <v>31</v>
      </c>
      <c r="D85">
        <v>34.598478999999998</v>
      </c>
      <c r="E85" t="s">
        <v>103</v>
      </c>
      <c r="F85" t="s">
        <v>15</v>
      </c>
      <c r="G85">
        <v>3.4383560296166435</v>
      </c>
      <c r="H85">
        <v>0</v>
      </c>
      <c r="I85">
        <v>3.4383560296166435</v>
      </c>
      <c r="J85">
        <v>2</v>
      </c>
    </row>
    <row r="86" spans="2:10" x14ac:dyDescent="0.3">
      <c r="B86" t="s">
        <v>105</v>
      </c>
      <c r="C86">
        <v>31</v>
      </c>
      <c r="D86">
        <v>34.598478999999998</v>
      </c>
      <c r="E86" t="s">
        <v>103</v>
      </c>
      <c r="F86" t="s">
        <v>21</v>
      </c>
      <c r="G86">
        <v>0.18879541087747642</v>
      </c>
      <c r="H86">
        <v>0</v>
      </c>
      <c r="I86">
        <v>0.18879541087747642</v>
      </c>
      <c r="J86">
        <v>2</v>
      </c>
    </row>
    <row r="87" spans="2:10" x14ac:dyDescent="0.3">
      <c r="B87" t="s">
        <v>105</v>
      </c>
      <c r="C87">
        <v>31</v>
      </c>
      <c r="D87">
        <v>34.598478999999998</v>
      </c>
      <c r="E87" t="s">
        <v>103</v>
      </c>
      <c r="F87" t="s">
        <v>16</v>
      </c>
      <c r="G87">
        <v>44.364036022328072</v>
      </c>
      <c r="H87">
        <v>0</v>
      </c>
      <c r="I87">
        <v>44.364036022328072</v>
      </c>
      <c r="J87">
        <v>2</v>
      </c>
    </row>
    <row r="88" spans="2:10" x14ac:dyDescent="0.3">
      <c r="B88" t="s">
        <v>105</v>
      </c>
      <c r="C88">
        <v>31</v>
      </c>
      <c r="D88">
        <v>34.598478999999998</v>
      </c>
      <c r="E88" t="s">
        <v>103</v>
      </c>
      <c r="F88" t="s">
        <v>14</v>
      </c>
      <c r="G88">
        <v>3.1290953383088458</v>
      </c>
      <c r="H88">
        <v>0</v>
      </c>
      <c r="I88">
        <v>3.1290953383088458</v>
      </c>
      <c r="J88">
        <v>2</v>
      </c>
    </row>
    <row r="89" spans="2:10" x14ac:dyDescent="0.3">
      <c r="B89" t="s">
        <v>105</v>
      </c>
      <c r="C89">
        <v>31</v>
      </c>
      <c r="D89">
        <v>34.598478999999998</v>
      </c>
      <c r="E89" t="s">
        <v>103</v>
      </c>
      <c r="F89" t="s">
        <v>12</v>
      </c>
      <c r="G89">
        <v>31.13498823160695</v>
      </c>
      <c r="H89">
        <v>0</v>
      </c>
      <c r="I89">
        <v>31.13498823160695</v>
      </c>
      <c r="J89">
        <v>2</v>
      </c>
    </row>
    <row r="90" spans="2:10" x14ac:dyDescent="0.3">
      <c r="B90" t="s">
        <v>105</v>
      </c>
      <c r="C90">
        <v>32</v>
      </c>
      <c r="D90">
        <v>17.204127</v>
      </c>
      <c r="E90" t="s">
        <v>103</v>
      </c>
      <c r="F90" t="s">
        <v>15</v>
      </c>
      <c r="G90">
        <v>4.5965066609008991</v>
      </c>
      <c r="H90">
        <v>0</v>
      </c>
      <c r="I90">
        <v>4.5965066609008991</v>
      </c>
      <c r="J90">
        <v>2</v>
      </c>
    </row>
    <row r="91" spans="2:10" x14ac:dyDescent="0.3">
      <c r="B91" t="s">
        <v>105</v>
      </c>
      <c r="C91">
        <v>32</v>
      </c>
      <c r="D91">
        <v>17.204127</v>
      </c>
      <c r="E91" t="s">
        <v>103</v>
      </c>
      <c r="F91" t="s">
        <v>14</v>
      </c>
      <c r="G91">
        <v>1.8806230007883307</v>
      </c>
      <c r="H91">
        <v>0</v>
      </c>
      <c r="I91">
        <v>1.8806230007883307</v>
      </c>
      <c r="J91">
        <v>2</v>
      </c>
    </row>
    <row r="92" spans="2:10" x14ac:dyDescent="0.3">
      <c r="B92" t="s">
        <v>105</v>
      </c>
      <c r="C92">
        <v>32</v>
      </c>
      <c r="D92">
        <v>17.204127</v>
      </c>
      <c r="E92" t="s">
        <v>103</v>
      </c>
      <c r="F92" t="s">
        <v>12</v>
      </c>
      <c r="G92">
        <v>46.689206565853972</v>
      </c>
      <c r="H92">
        <v>0</v>
      </c>
      <c r="I92">
        <v>46.689206565853972</v>
      </c>
      <c r="J92">
        <v>2</v>
      </c>
    </row>
    <row r="93" spans="2:10" x14ac:dyDescent="0.3">
      <c r="B93" t="s">
        <v>105</v>
      </c>
      <c r="C93">
        <v>33</v>
      </c>
      <c r="D93">
        <v>65.474554999999995</v>
      </c>
      <c r="E93" t="s">
        <v>103</v>
      </c>
      <c r="F93" t="s">
        <v>15</v>
      </c>
      <c r="G93">
        <v>4.724907823833135</v>
      </c>
      <c r="H93">
        <v>0</v>
      </c>
      <c r="I93">
        <v>4.724907823833135</v>
      </c>
      <c r="J93">
        <v>2</v>
      </c>
    </row>
    <row r="94" spans="2:10" x14ac:dyDescent="0.3">
      <c r="B94" t="s">
        <v>105</v>
      </c>
      <c r="C94">
        <v>33</v>
      </c>
      <c r="D94">
        <v>65.474554999999995</v>
      </c>
      <c r="E94" t="s">
        <v>103</v>
      </c>
      <c r="F94" t="s">
        <v>21</v>
      </c>
      <c r="G94">
        <v>8.9319645476647461E-2</v>
      </c>
      <c r="H94">
        <v>0</v>
      </c>
      <c r="I94">
        <v>8.9319645476647461E-2</v>
      </c>
      <c r="J94">
        <v>2</v>
      </c>
    </row>
    <row r="95" spans="2:10" x14ac:dyDescent="0.3">
      <c r="B95" t="s">
        <v>105</v>
      </c>
      <c r="C95">
        <v>33</v>
      </c>
      <c r="D95">
        <v>65.474554999999995</v>
      </c>
      <c r="E95" t="s">
        <v>103</v>
      </c>
      <c r="F95" t="s">
        <v>16</v>
      </c>
      <c r="G95">
        <v>56.053701609693988</v>
      </c>
      <c r="H95">
        <v>0</v>
      </c>
      <c r="I95">
        <v>56.053701609693988</v>
      </c>
      <c r="J95">
        <v>2</v>
      </c>
    </row>
    <row r="96" spans="2:10" x14ac:dyDescent="0.3">
      <c r="B96" t="s">
        <v>105</v>
      </c>
      <c r="C96">
        <v>33</v>
      </c>
      <c r="D96">
        <v>65.474554999999995</v>
      </c>
      <c r="E96" t="s">
        <v>103</v>
      </c>
      <c r="F96" t="s">
        <v>14</v>
      </c>
      <c r="G96">
        <v>4.0824226450991308</v>
      </c>
      <c r="H96">
        <v>0</v>
      </c>
      <c r="I96">
        <v>4.0824226450991308</v>
      </c>
      <c r="J96">
        <v>2</v>
      </c>
    </row>
    <row r="97" spans="2:10" x14ac:dyDescent="0.3">
      <c r="B97" t="s">
        <v>105</v>
      </c>
      <c r="C97">
        <v>33</v>
      </c>
      <c r="D97">
        <v>65.474554999999995</v>
      </c>
      <c r="E97" t="s">
        <v>103</v>
      </c>
      <c r="F97" t="s">
        <v>12</v>
      </c>
      <c r="G97">
        <v>80.977268071120406</v>
      </c>
      <c r="H97">
        <v>0</v>
      </c>
      <c r="I97">
        <v>80.977268071120406</v>
      </c>
      <c r="J97">
        <v>3</v>
      </c>
    </row>
    <row r="98" spans="2:10" x14ac:dyDescent="0.3">
      <c r="B98" t="s">
        <v>109</v>
      </c>
      <c r="C98">
        <v>35</v>
      </c>
      <c r="D98">
        <v>11.251324</v>
      </c>
      <c r="E98" t="s">
        <v>103</v>
      </c>
      <c r="F98" t="s">
        <v>15</v>
      </c>
      <c r="G98">
        <v>4.2890691308392137</v>
      </c>
      <c r="H98">
        <v>0</v>
      </c>
      <c r="I98">
        <v>4.2890691308392137</v>
      </c>
      <c r="J98">
        <v>3</v>
      </c>
    </row>
    <row r="99" spans="2:10" x14ac:dyDescent="0.3">
      <c r="B99" t="s">
        <v>109</v>
      </c>
      <c r="C99">
        <v>35</v>
      </c>
      <c r="D99">
        <v>11.251324</v>
      </c>
      <c r="E99" t="s">
        <v>103</v>
      </c>
      <c r="F99" t="s">
        <v>14</v>
      </c>
      <c r="G99">
        <v>0.49116571569417528</v>
      </c>
      <c r="H99">
        <v>0</v>
      </c>
      <c r="I99">
        <v>0.49116571569417528</v>
      </c>
      <c r="J99">
        <v>3</v>
      </c>
    </row>
    <row r="100" spans="2:10" x14ac:dyDescent="0.3">
      <c r="B100" t="s">
        <v>109</v>
      </c>
      <c r="C100">
        <v>35</v>
      </c>
      <c r="D100">
        <v>11.251324</v>
      </c>
      <c r="E100" t="s">
        <v>103</v>
      </c>
      <c r="F100" t="s">
        <v>12</v>
      </c>
      <c r="G100">
        <v>29.485019440217403</v>
      </c>
      <c r="H100">
        <v>0</v>
      </c>
      <c r="I100">
        <v>29.485019440217403</v>
      </c>
      <c r="J100">
        <v>3</v>
      </c>
    </row>
    <row r="101" spans="2:10" x14ac:dyDescent="0.3">
      <c r="B101" t="s">
        <v>109</v>
      </c>
      <c r="C101">
        <v>36</v>
      </c>
      <c r="D101">
        <v>64.389396000000005</v>
      </c>
      <c r="E101" t="s">
        <v>103</v>
      </c>
      <c r="F101" t="s">
        <v>15</v>
      </c>
      <c r="G101">
        <v>35.347648983451585</v>
      </c>
      <c r="H101">
        <v>0</v>
      </c>
      <c r="I101">
        <v>35.347648983451585</v>
      </c>
      <c r="J101">
        <v>3</v>
      </c>
    </row>
    <row r="102" spans="2:10" x14ac:dyDescent="0.3">
      <c r="B102" t="s">
        <v>109</v>
      </c>
      <c r="C102">
        <v>36</v>
      </c>
      <c r="D102">
        <v>64.389396000000005</v>
      </c>
      <c r="E102" t="s">
        <v>103</v>
      </c>
      <c r="F102" t="s">
        <v>16</v>
      </c>
      <c r="G102">
        <v>40.83391667612964</v>
      </c>
      <c r="H102">
        <v>0</v>
      </c>
      <c r="I102">
        <v>40.83391667612964</v>
      </c>
      <c r="J102">
        <v>3</v>
      </c>
    </row>
    <row r="103" spans="2:10" x14ac:dyDescent="0.3">
      <c r="B103" t="s">
        <v>109</v>
      </c>
      <c r="C103">
        <v>36</v>
      </c>
      <c r="D103">
        <v>64.389396000000005</v>
      </c>
      <c r="E103" t="s">
        <v>103</v>
      </c>
      <c r="F103" t="s">
        <v>14</v>
      </c>
      <c r="G103">
        <v>4.7784570427511133</v>
      </c>
      <c r="H103">
        <v>0</v>
      </c>
      <c r="I103">
        <v>4.7784570427511133</v>
      </c>
      <c r="J103">
        <v>3</v>
      </c>
    </row>
    <row r="104" spans="2:10" x14ac:dyDescent="0.3">
      <c r="B104" t="s">
        <v>109</v>
      </c>
      <c r="C104">
        <v>36</v>
      </c>
      <c r="D104">
        <v>64.389396000000005</v>
      </c>
      <c r="E104" t="s">
        <v>103</v>
      </c>
      <c r="F104" t="s">
        <v>12</v>
      </c>
      <c r="G104">
        <v>336.44717555319539</v>
      </c>
      <c r="H104">
        <v>0</v>
      </c>
      <c r="I104">
        <v>336.44717555319539</v>
      </c>
      <c r="J104">
        <v>3</v>
      </c>
    </row>
    <row r="105" spans="2:10" x14ac:dyDescent="0.3">
      <c r="B105" t="s">
        <v>109</v>
      </c>
      <c r="C105">
        <v>38</v>
      </c>
      <c r="D105">
        <v>4.7484010000000003</v>
      </c>
      <c r="E105" t="s">
        <v>103</v>
      </c>
      <c r="F105" t="s">
        <v>15</v>
      </c>
      <c r="G105">
        <v>0.10364343678876982</v>
      </c>
      <c r="H105">
        <v>0</v>
      </c>
      <c r="I105">
        <v>0.10364343678876982</v>
      </c>
      <c r="J105">
        <v>3</v>
      </c>
    </row>
    <row r="106" spans="2:10" x14ac:dyDescent="0.3">
      <c r="B106" t="s">
        <v>109</v>
      </c>
      <c r="C106">
        <v>38</v>
      </c>
      <c r="D106">
        <v>4.7484010000000003</v>
      </c>
      <c r="E106" t="s">
        <v>103</v>
      </c>
      <c r="F106" t="s">
        <v>14</v>
      </c>
      <c r="G106">
        <v>0.20728687357753964</v>
      </c>
      <c r="H106">
        <v>0</v>
      </c>
      <c r="I106">
        <v>0.20728687357753964</v>
      </c>
      <c r="J106">
        <v>3</v>
      </c>
    </row>
    <row r="107" spans="2:10" x14ac:dyDescent="0.3">
      <c r="B107" t="s">
        <v>109</v>
      </c>
      <c r="C107">
        <v>38</v>
      </c>
      <c r="D107">
        <v>4.7484010000000003</v>
      </c>
      <c r="E107" t="s">
        <v>103</v>
      </c>
      <c r="F107" t="s">
        <v>12</v>
      </c>
      <c r="G107">
        <v>13.17801906839887</v>
      </c>
      <c r="H107">
        <v>0</v>
      </c>
      <c r="I107">
        <v>13.17801906839887</v>
      </c>
      <c r="J107">
        <v>3</v>
      </c>
    </row>
    <row r="108" spans="2:10" x14ac:dyDescent="0.3">
      <c r="B108" t="s">
        <v>109</v>
      </c>
      <c r="C108">
        <v>39</v>
      </c>
      <c r="D108">
        <v>1.9165220000000001</v>
      </c>
      <c r="E108" t="s">
        <v>103</v>
      </c>
      <c r="F108" t="s">
        <v>15</v>
      </c>
      <c r="G108">
        <v>0.77242112116414485</v>
      </c>
      <c r="H108">
        <v>0</v>
      </c>
      <c r="I108">
        <v>0.77242112116414485</v>
      </c>
      <c r="J108">
        <v>3</v>
      </c>
    </row>
    <row r="109" spans="2:10" x14ac:dyDescent="0.3">
      <c r="B109" t="s">
        <v>109</v>
      </c>
      <c r="C109">
        <v>39</v>
      </c>
      <c r="D109">
        <v>1.9165220000000001</v>
      </c>
      <c r="E109" t="s">
        <v>103</v>
      </c>
      <c r="F109" t="s">
        <v>14</v>
      </c>
      <c r="G109">
        <v>0.14641186447069302</v>
      </c>
      <c r="H109">
        <v>0</v>
      </c>
      <c r="I109">
        <v>0.14641186447069302</v>
      </c>
      <c r="J109">
        <v>3</v>
      </c>
    </row>
    <row r="110" spans="2:10" x14ac:dyDescent="0.3">
      <c r="B110" t="s">
        <v>109</v>
      </c>
      <c r="C110">
        <v>39</v>
      </c>
      <c r="D110">
        <v>1.9165220000000001</v>
      </c>
      <c r="E110" t="s">
        <v>103</v>
      </c>
      <c r="F110" t="s">
        <v>12</v>
      </c>
      <c r="G110">
        <v>8.7636223453463646</v>
      </c>
      <c r="H110">
        <v>0</v>
      </c>
      <c r="I110">
        <v>8.7636223453463646</v>
      </c>
      <c r="J110">
        <v>3</v>
      </c>
    </row>
    <row r="111" spans="2:10" x14ac:dyDescent="0.3">
      <c r="B111" t="s">
        <v>109</v>
      </c>
      <c r="C111">
        <v>40</v>
      </c>
      <c r="D111">
        <v>11.460535</v>
      </c>
      <c r="E111" t="s">
        <v>103</v>
      </c>
      <c r="F111" t="s">
        <v>15</v>
      </c>
      <c r="G111">
        <v>3.9765507097932877</v>
      </c>
      <c r="H111">
        <v>0</v>
      </c>
      <c r="I111">
        <v>3.9765507097932877</v>
      </c>
      <c r="J111">
        <v>3</v>
      </c>
    </row>
    <row r="112" spans="2:10" x14ac:dyDescent="0.3">
      <c r="B112" t="s">
        <v>109</v>
      </c>
      <c r="C112">
        <v>40</v>
      </c>
      <c r="D112">
        <v>11.460535</v>
      </c>
      <c r="E112" t="s">
        <v>103</v>
      </c>
      <c r="F112" t="s">
        <v>14</v>
      </c>
      <c r="G112">
        <v>0.37522396534264402</v>
      </c>
      <c r="H112">
        <v>0</v>
      </c>
      <c r="I112">
        <v>0.37522396534264402</v>
      </c>
      <c r="J112">
        <v>3</v>
      </c>
    </row>
    <row r="113" spans="2:10" x14ac:dyDescent="0.3">
      <c r="B113" t="s">
        <v>109</v>
      </c>
      <c r="C113">
        <v>40</v>
      </c>
      <c r="D113">
        <v>11.460535</v>
      </c>
      <c r="E113" t="s">
        <v>103</v>
      </c>
      <c r="F113" t="s">
        <v>12</v>
      </c>
      <c r="G113">
        <v>32.045712663796095</v>
      </c>
      <c r="H113">
        <v>0</v>
      </c>
      <c r="I113">
        <v>32.045712663796095</v>
      </c>
      <c r="J113">
        <v>3</v>
      </c>
    </row>
    <row r="114" spans="2:10" x14ac:dyDescent="0.3">
      <c r="B114" t="s">
        <v>109</v>
      </c>
      <c r="C114">
        <v>43</v>
      </c>
      <c r="D114">
        <v>7.2669810000000004</v>
      </c>
      <c r="E114" t="s">
        <v>103</v>
      </c>
      <c r="F114" t="s">
        <v>15</v>
      </c>
      <c r="G114">
        <v>2.7702147659684391</v>
      </c>
      <c r="H114">
        <v>0</v>
      </c>
      <c r="I114">
        <v>2.7702147659684391</v>
      </c>
      <c r="J114">
        <v>3</v>
      </c>
    </row>
    <row r="115" spans="2:10" x14ac:dyDescent="0.3">
      <c r="B115" t="s">
        <v>109</v>
      </c>
      <c r="C115">
        <v>43</v>
      </c>
      <c r="D115">
        <v>7.2669810000000004</v>
      </c>
      <c r="E115" t="s">
        <v>103</v>
      </c>
      <c r="F115" t="s">
        <v>14</v>
      </c>
      <c r="G115">
        <v>0.31723305842058885</v>
      </c>
      <c r="H115">
        <v>0</v>
      </c>
      <c r="I115">
        <v>0.31723305842058885</v>
      </c>
      <c r="J115">
        <v>3</v>
      </c>
    </row>
    <row r="116" spans="2:10" x14ac:dyDescent="0.3">
      <c r="B116" t="s">
        <v>109</v>
      </c>
      <c r="C116">
        <v>43</v>
      </c>
      <c r="D116">
        <v>7.2669810000000004</v>
      </c>
      <c r="E116" t="s">
        <v>103</v>
      </c>
      <c r="F116" t="s">
        <v>12</v>
      </c>
      <c r="G116">
        <v>19.383663371159642</v>
      </c>
      <c r="H116">
        <v>0</v>
      </c>
      <c r="I116">
        <v>19.383663371159642</v>
      </c>
      <c r="J116">
        <v>3</v>
      </c>
    </row>
    <row r="117" spans="2:10" x14ac:dyDescent="0.3">
      <c r="B117" t="s">
        <v>109</v>
      </c>
      <c r="C117">
        <v>44</v>
      </c>
      <c r="D117">
        <v>9.2704810000000002</v>
      </c>
      <c r="E117" t="s">
        <v>103</v>
      </c>
      <c r="F117" t="s">
        <v>15</v>
      </c>
      <c r="G117">
        <v>6.8655739140269869</v>
      </c>
      <c r="H117">
        <v>0</v>
      </c>
      <c r="I117">
        <v>6.8655739140269869</v>
      </c>
      <c r="J117">
        <v>3</v>
      </c>
    </row>
    <row r="118" spans="2:10" x14ac:dyDescent="0.3">
      <c r="B118" t="s">
        <v>109</v>
      </c>
      <c r="C118">
        <v>44</v>
      </c>
      <c r="D118">
        <v>9.2704810000000002</v>
      </c>
      <c r="E118" t="s">
        <v>103</v>
      </c>
      <c r="F118" t="s">
        <v>14</v>
      </c>
      <c r="G118">
        <v>0.30352044136278455</v>
      </c>
      <c r="H118">
        <v>0</v>
      </c>
      <c r="I118">
        <v>0.30352044136278455</v>
      </c>
      <c r="J118">
        <v>3</v>
      </c>
    </row>
    <row r="119" spans="2:10" x14ac:dyDescent="0.3">
      <c r="B119" t="s">
        <v>109</v>
      </c>
      <c r="C119">
        <v>44</v>
      </c>
      <c r="D119">
        <v>9.2704810000000002</v>
      </c>
      <c r="E119" t="s">
        <v>103</v>
      </c>
      <c r="F119" t="s">
        <v>12</v>
      </c>
      <c r="G119">
        <v>18.933974426900011</v>
      </c>
      <c r="H119">
        <v>0</v>
      </c>
      <c r="I119">
        <v>18.933974426900011</v>
      </c>
      <c r="J119">
        <v>3</v>
      </c>
    </row>
    <row r="120" spans="2:10" x14ac:dyDescent="0.3">
      <c r="B120" t="s">
        <v>109</v>
      </c>
      <c r="C120">
        <v>47</v>
      </c>
      <c r="D120">
        <v>16.070055</v>
      </c>
      <c r="E120" t="s">
        <v>103</v>
      </c>
      <c r="F120" t="s">
        <v>15</v>
      </c>
      <c r="G120">
        <v>6.3013776732159092</v>
      </c>
      <c r="H120">
        <v>0</v>
      </c>
      <c r="I120">
        <v>6.3013776732159092</v>
      </c>
      <c r="J120">
        <v>3</v>
      </c>
    </row>
    <row r="121" spans="2:10" x14ac:dyDescent="0.3">
      <c r="B121" t="s">
        <v>109</v>
      </c>
      <c r="C121">
        <v>47</v>
      </c>
      <c r="D121">
        <v>16.070055</v>
      </c>
      <c r="E121" t="s">
        <v>103</v>
      </c>
      <c r="F121" t="s">
        <v>14</v>
      </c>
      <c r="G121">
        <v>0.52614208327747203</v>
      </c>
      <c r="H121">
        <v>0</v>
      </c>
      <c r="I121">
        <v>0.52614208327747203</v>
      </c>
      <c r="J121">
        <v>3</v>
      </c>
    </row>
    <row r="122" spans="2:10" x14ac:dyDescent="0.3">
      <c r="B122" t="s">
        <v>109</v>
      </c>
      <c r="C122">
        <v>47</v>
      </c>
      <c r="D122">
        <v>16.070055</v>
      </c>
      <c r="E122" t="s">
        <v>103</v>
      </c>
      <c r="F122" t="s">
        <v>12</v>
      </c>
      <c r="G122">
        <v>30.504276781991571</v>
      </c>
      <c r="H122">
        <v>0</v>
      </c>
      <c r="I122">
        <v>30.504276781991571</v>
      </c>
      <c r="J122">
        <v>3</v>
      </c>
    </row>
    <row r="123" spans="2:10" x14ac:dyDescent="0.3">
      <c r="B123" t="s">
        <v>109</v>
      </c>
      <c r="C123">
        <v>48</v>
      </c>
      <c r="D123">
        <v>27.076958999999999</v>
      </c>
      <c r="E123" t="s">
        <v>103</v>
      </c>
      <c r="F123" t="s">
        <v>15</v>
      </c>
      <c r="G123">
        <v>12.22087165992801</v>
      </c>
      <c r="H123">
        <v>0</v>
      </c>
      <c r="I123">
        <v>12.22087165992801</v>
      </c>
      <c r="J123">
        <v>3</v>
      </c>
    </row>
    <row r="124" spans="2:10" x14ac:dyDescent="0.3">
      <c r="B124" t="s">
        <v>109</v>
      </c>
      <c r="C124">
        <v>48</v>
      </c>
      <c r="D124">
        <v>27.076958999999999</v>
      </c>
      <c r="E124" t="s">
        <v>103</v>
      </c>
      <c r="F124" t="s">
        <v>14</v>
      </c>
      <c r="G124">
        <v>0.81263776937843701</v>
      </c>
      <c r="H124">
        <v>0</v>
      </c>
      <c r="I124">
        <v>0.81263776937843701</v>
      </c>
      <c r="J124">
        <v>3</v>
      </c>
    </row>
    <row r="125" spans="2:10" x14ac:dyDescent="0.3">
      <c r="B125" t="s">
        <v>109</v>
      </c>
      <c r="C125">
        <v>48</v>
      </c>
      <c r="D125">
        <v>27.076958999999999</v>
      </c>
      <c r="E125" t="s">
        <v>103</v>
      </c>
      <c r="F125" t="s">
        <v>12</v>
      </c>
      <c r="G125">
        <v>63.003421752069436</v>
      </c>
      <c r="H125">
        <v>0</v>
      </c>
      <c r="I125">
        <v>63.003421752069436</v>
      </c>
      <c r="J125">
        <v>3</v>
      </c>
    </row>
    <row r="126" spans="2:10" x14ac:dyDescent="0.3">
      <c r="B126" t="s">
        <v>106</v>
      </c>
      <c r="C126">
        <v>49</v>
      </c>
      <c r="D126">
        <v>13.894721000000001</v>
      </c>
      <c r="E126" t="s">
        <v>103</v>
      </c>
      <c r="F126" t="s">
        <v>15</v>
      </c>
      <c r="G126">
        <v>5.4483873692382652</v>
      </c>
      <c r="H126">
        <v>0</v>
      </c>
      <c r="I126">
        <v>5.4483873692382652</v>
      </c>
      <c r="J126">
        <v>3</v>
      </c>
    </row>
    <row r="127" spans="2:10" x14ac:dyDescent="0.3">
      <c r="B127" t="s">
        <v>106</v>
      </c>
      <c r="C127">
        <v>49</v>
      </c>
      <c r="D127">
        <v>13.894721000000001</v>
      </c>
      <c r="E127" t="s">
        <v>103</v>
      </c>
      <c r="F127" t="s">
        <v>14</v>
      </c>
      <c r="G127">
        <v>0.45492049986756361</v>
      </c>
      <c r="H127">
        <v>0</v>
      </c>
      <c r="I127">
        <v>0.45492049986756361</v>
      </c>
      <c r="J127">
        <v>3</v>
      </c>
    </row>
    <row r="128" spans="2:10" x14ac:dyDescent="0.3">
      <c r="B128" t="s">
        <v>106</v>
      </c>
      <c r="C128">
        <v>49</v>
      </c>
      <c r="D128">
        <v>13.894721000000001</v>
      </c>
      <c r="E128" t="s">
        <v>103</v>
      </c>
      <c r="F128" t="s">
        <v>12</v>
      </c>
      <c r="G128">
        <v>33.836447606470621</v>
      </c>
      <c r="H128">
        <v>0</v>
      </c>
      <c r="I128">
        <v>33.836447606470621</v>
      </c>
      <c r="J128">
        <v>3</v>
      </c>
    </row>
    <row r="129" spans="2:10" x14ac:dyDescent="0.3">
      <c r="B129" t="s">
        <v>106</v>
      </c>
      <c r="C129">
        <v>50</v>
      </c>
      <c r="D129">
        <v>13.054057</v>
      </c>
      <c r="E129" t="s">
        <v>103</v>
      </c>
      <c r="F129" t="s">
        <v>15</v>
      </c>
      <c r="G129">
        <v>5.047514058528157</v>
      </c>
      <c r="H129">
        <v>0</v>
      </c>
      <c r="I129">
        <v>5.047514058528157</v>
      </c>
      <c r="J129">
        <v>3</v>
      </c>
    </row>
    <row r="130" spans="2:10" x14ac:dyDescent="0.3">
      <c r="B130" t="s">
        <v>106</v>
      </c>
      <c r="C130">
        <v>50</v>
      </c>
      <c r="D130">
        <v>13.054057</v>
      </c>
      <c r="E130" t="s">
        <v>103</v>
      </c>
      <c r="F130" t="s">
        <v>14</v>
      </c>
      <c r="G130">
        <v>0.42739671676312657</v>
      </c>
      <c r="H130">
        <v>0</v>
      </c>
      <c r="I130">
        <v>0.42739671676312657</v>
      </c>
      <c r="J130">
        <v>3</v>
      </c>
    </row>
    <row r="131" spans="2:10" x14ac:dyDescent="0.3">
      <c r="B131" t="s">
        <v>106</v>
      </c>
      <c r="C131">
        <v>50</v>
      </c>
      <c r="D131">
        <v>13.054057</v>
      </c>
      <c r="E131" t="s">
        <v>103</v>
      </c>
      <c r="F131" t="s">
        <v>12</v>
      </c>
      <c r="G131">
        <v>31.830132393477989</v>
      </c>
      <c r="H131">
        <v>0</v>
      </c>
      <c r="I131">
        <v>31.830132393477989</v>
      </c>
      <c r="J131">
        <v>3</v>
      </c>
    </row>
    <row r="132" spans="2:10" x14ac:dyDescent="0.3">
      <c r="B132" t="s">
        <v>106</v>
      </c>
      <c r="C132">
        <v>51</v>
      </c>
      <c r="D132">
        <v>14.099213000000001</v>
      </c>
      <c r="E132" t="s">
        <v>103</v>
      </c>
      <c r="F132" t="s">
        <v>15</v>
      </c>
      <c r="G132">
        <v>5.3747007238816469</v>
      </c>
      <c r="H132">
        <v>0</v>
      </c>
      <c r="I132">
        <v>5.3747007238816469</v>
      </c>
      <c r="J132">
        <v>3</v>
      </c>
    </row>
    <row r="133" spans="2:10" x14ac:dyDescent="0.3">
      <c r="B133" t="s">
        <v>106</v>
      </c>
      <c r="C133">
        <v>51</v>
      </c>
      <c r="D133">
        <v>14.099213000000001</v>
      </c>
      <c r="E133" t="s">
        <v>103</v>
      </c>
      <c r="F133" t="s">
        <v>14</v>
      </c>
      <c r="G133">
        <v>0.76935945981442044</v>
      </c>
      <c r="H133">
        <v>0</v>
      </c>
      <c r="I133">
        <v>0.76935945981442044</v>
      </c>
      <c r="J133">
        <v>3</v>
      </c>
    </row>
    <row r="134" spans="2:10" x14ac:dyDescent="0.3">
      <c r="B134" t="s">
        <v>106</v>
      </c>
      <c r="C134">
        <v>51</v>
      </c>
      <c r="D134">
        <v>14.099213000000001</v>
      </c>
      <c r="E134" t="s">
        <v>103</v>
      </c>
      <c r="F134" t="s">
        <v>12</v>
      </c>
      <c r="G134">
        <v>30.707879723565835</v>
      </c>
      <c r="H134">
        <v>0</v>
      </c>
      <c r="I134">
        <v>30.707879723565835</v>
      </c>
      <c r="J134">
        <v>3</v>
      </c>
    </row>
    <row r="135" spans="2:10" x14ac:dyDescent="0.3">
      <c r="B135" t="s">
        <v>107</v>
      </c>
      <c r="C135">
        <v>52</v>
      </c>
      <c r="D135">
        <v>7.6072449999999998</v>
      </c>
      <c r="E135" t="s">
        <v>103</v>
      </c>
      <c r="F135" t="s">
        <v>15</v>
      </c>
      <c r="G135">
        <v>2.8999253510281058</v>
      </c>
      <c r="H135">
        <v>0</v>
      </c>
      <c r="I135">
        <v>2.8999253510281058</v>
      </c>
      <c r="J135">
        <v>4</v>
      </c>
    </row>
    <row r="136" spans="2:10" x14ac:dyDescent="0.3">
      <c r="B136" t="s">
        <v>107</v>
      </c>
      <c r="C136">
        <v>52</v>
      </c>
      <c r="D136">
        <v>7.6072449999999998</v>
      </c>
      <c r="E136" t="s">
        <v>103</v>
      </c>
      <c r="F136" t="s">
        <v>14</v>
      </c>
      <c r="G136">
        <v>0.4151086946396193</v>
      </c>
      <c r="H136">
        <v>0</v>
      </c>
      <c r="I136">
        <v>0.4151086946396193</v>
      </c>
      <c r="J136">
        <v>4</v>
      </c>
    </row>
    <row r="137" spans="2:10" x14ac:dyDescent="0.3">
      <c r="B137" t="s">
        <v>107</v>
      </c>
      <c r="C137">
        <v>52</v>
      </c>
      <c r="D137">
        <v>7.6072449999999998</v>
      </c>
      <c r="E137" t="s">
        <v>103</v>
      </c>
      <c r="F137" t="s">
        <v>12</v>
      </c>
      <c r="G137">
        <v>17.914701753568249</v>
      </c>
      <c r="H137">
        <v>0</v>
      </c>
      <c r="I137">
        <v>17.914701753568249</v>
      </c>
      <c r="J137">
        <v>4</v>
      </c>
    </row>
    <row r="138" spans="2:10" x14ac:dyDescent="0.3">
      <c r="B138" t="s">
        <v>107</v>
      </c>
      <c r="C138">
        <v>53</v>
      </c>
      <c r="D138">
        <v>1.7994730000000001</v>
      </c>
      <c r="E138" t="s">
        <v>103</v>
      </c>
      <c r="F138" t="s">
        <v>15</v>
      </c>
      <c r="G138">
        <v>0.68596941089587615</v>
      </c>
      <c r="H138">
        <v>0</v>
      </c>
      <c r="I138">
        <v>0.68596941089587615</v>
      </c>
      <c r="J138">
        <v>4</v>
      </c>
    </row>
    <row r="139" spans="2:10" x14ac:dyDescent="0.3">
      <c r="B139" t="s">
        <v>107</v>
      </c>
      <c r="C139">
        <v>53</v>
      </c>
      <c r="D139">
        <v>1.7994730000000001</v>
      </c>
      <c r="E139" t="s">
        <v>103</v>
      </c>
      <c r="F139" t="s">
        <v>14</v>
      </c>
      <c r="G139">
        <v>7.8554261162272515E-2</v>
      </c>
      <c r="H139">
        <v>0</v>
      </c>
      <c r="I139">
        <v>7.8554261162272515E-2</v>
      </c>
      <c r="J139">
        <v>4</v>
      </c>
    </row>
    <row r="140" spans="2:10" x14ac:dyDescent="0.3">
      <c r="B140" t="s">
        <v>107</v>
      </c>
      <c r="C140">
        <v>53</v>
      </c>
      <c r="D140">
        <v>1.7994730000000001</v>
      </c>
      <c r="E140" t="s">
        <v>103</v>
      </c>
      <c r="F140" t="s">
        <v>12</v>
      </c>
      <c r="G140">
        <v>4.0408464176745058</v>
      </c>
      <c r="H140">
        <v>0</v>
      </c>
      <c r="I140">
        <v>4.0408464176745058</v>
      </c>
      <c r="J140">
        <v>4</v>
      </c>
    </row>
    <row r="141" spans="2:10" x14ac:dyDescent="0.3">
      <c r="B141" t="s">
        <v>107</v>
      </c>
      <c r="C141">
        <v>54</v>
      </c>
      <c r="D141">
        <v>11.629943000000001</v>
      </c>
      <c r="E141" t="s">
        <v>103</v>
      </c>
      <c r="F141" t="s">
        <v>15</v>
      </c>
      <c r="G141">
        <v>8.341808887991645</v>
      </c>
      <c r="H141">
        <v>0</v>
      </c>
      <c r="I141">
        <v>8.341808887991645</v>
      </c>
      <c r="J141">
        <v>4</v>
      </c>
    </row>
    <row r="142" spans="2:10" x14ac:dyDescent="0.3">
      <c r="B142" t="s">
        <v>107</v>
      </c>
      <c r="C142">
        <v>54</v>
      </c>
      <c r="D142">
        <v>11.629943000000001</v>
      </c>
      <c r="E142" t="s">
        <v>103</v>
      </c>
      <c r="F142" t="s">
        <v>14</v>
      </c>
      <c r="G142">
        <v>0.25384698178976378</v>
      </c>
      <c r="H142">
        <v>0</v>
      </c>
      <c r="I142">
        <v>0.25384698178976378</v>
      </c>
      <c r="J142">
        <v>4</v>
      </c>
    </row>
    <row r="143" spans="2:10" x14ac:dyDescent="0.3">
      <c r="B143" t="s">
        <v>107</v>
      </c>
      <c r="C143">
        <v>54</v>
      </c>
      <c r="D143">
        <v>11.629943000000001</v>
      </c>
      <c r="E143" t="s">
        <v>103</v>
      </c>
      <c r="F143" t="s">
        <v>12</v>
      </c>
      <c r="G143">
        <v>23.186774746067254</v>
      </c>
      <c r="H143">
        <v>0</v>
      </c>
      <c r="I143">
        <v>23.186774746067254</v>
      </c>
      <c r="J143">
        <v>4</v>
      </c>
    </row>
    <row r="144" spans="2:10" x14ac:dyDescent="0.3">
      <c r="B144" t="s">
        <v>107</v>
      </c>
      <c r="C144">
        <v>55</v>
      </c>
      <c r="D144">
        <v>19.533549000000001</v>
      </c>
      <c r="E144" t="s">
        <v>103</v>
      </c>
      <c r="F144" t="s">
        <v>15</v>
      </c>
      <c r="G144">
        <v>10.186181225734016</v>
      </c>
      <c r="H144">
        <v>0</v>
      </c>
      <c r="I144">
        <v>10.186181225734016</v>
      </c>
      <c r="J144">
        <v>4</v>
      </c>
    </row>
    <row r="145" spans="2:10" x14ac:dyDescent="0.3">
      <c r="B145" t="s">
        <v>107</v>
      </c>
      <c r="C145">
        <v>55</v>
      </c>
      <c r="D145">
        <v>19.533549000000001</v>
      </c>
      <c r="E145" t="s">
        <v>103</v>
      </c>
      <c r="F145" t="s">
        <v>14</v>
      </c>
      <c r="G145">
        <v>0.6395387050425515</v>
      </c>
      <c r="H145">
        <v>0</v>
      </c>
      <c r="I145">
        <v>0.6395387050425515</v>
      </c>
      <c r="J145">
        <v>4</v>
      </c>
    </row>
    <row r="146" spans="2:10" x14ac:dyDescent="0.3">
      <c r="B146" t="s">
        <v>107</v>
      </c>
      <c r="C146">
        <v>55</v>
      </c>
      <c r="D146">
        <v>19.533549000000001</v>
      </c>
      <c r="E146" t="s">
        <v>103</v>
      </c>
      <c r="F146" t="s">
        <v>12</v>
      </c>
      <c r="G146">
        <v>40.158920594236157</v>
      </c>
      <c r="H146">
        <v>0</v>
      </c>
      <c r="I146">
        <v>40.158920594236157</v>
      </c>
      <c r="J146">
        <v>4</v>
      </c>
    </row>
    <row r="147" spans="2:10" x14ac:dyDescent="0.3">
      <c r="B147" t="s">
        <v>107</v>
      </c>
      <c r="C147">
        <v>56</v>
      </c>
      <c r="D147">
        <v>23.960269</v>
      </c>
      <c r="E147" t="s">
        <v>103</v>
      </c>
      <c r="F147" t="s">
        <v>15</v>
      </c>
      <c r="G147">
        <v>4.5187346418666188</v>
      </c>
      <c r="H147">
        <v>0</v>
      </c>
      <c r="I147">
        <v>4.5187346418666188</v>
      </c>
      <c r="J147">
        <v>4</v>
      </c>
    </row>
    <row r="148" spans="2:10" x14ac:dyDescent="0.3">
      <c r="B148" t="s">
        <v>107</v>
      </c>
      <c r="C148">
        <v>56</v>
      </c>
      <c r="D148">
        <v>23.960269</v>
      </c>
      <c r="E148" t="s">
        <v>103</v>
      </c>
      <c r="F148" t="s">
        <v>14</v>
      </c>
      <c r="G148">
        <v>0.71909919994587712</v>
      </c>
      <c r="H148">
        <v>0</v>
      </c>
      <c r="I148">
        <v>0.71909919994587712</v>
      </c>
      <c r="J148">
        <v>4</v>
      </c>
    </row>
    <row r="149" spans="2:10" x14ac:dyDescent="0.3">
      <c r="B149" t="s">
        <v>107</v>
      </c>
      <c r="C149">
        <v>56</v>
      </c>
      <c r="D149">
        <v>23.960269</v>
      </c>
      <c r="E149" t="s">
        <v>103</v>
      </c>
      <c r="F149" t="s">
        <v>12</v>
      </c>
      <c r="G149">
        <v>50.386155133867987</v>
      </c>
      <c r="H149">
        <v>0</v>
      </c>
      <c r="I149">
        <v>50.386155133867987</v>
      </c>
      <c r="J149">
        <v>4</v>
      </c>
    </row>
    <row r="150" spans="2:10" x14ac:dyDescent="0.3">
      <c r="B150" t="s">
        <v>107</v>
      </c>
      <c r="C150">
        <v>57</v>
      </c>
      <c r="D150">
        <v>17.104810000000001</v>
      </c>
      <c r="E150" t="s">
        <v>103</v>
      </c>
      <c r="F150" t="s">
        <v>15</v>
      </c>
      <c r="G150">
        <v>0.3733470054485537</v>
      </c>
      <c r="H150">
        <v>0</v>
      </c>
      <c r="I150">
        <v>0.3733470054485537</v>
      </c>
      <c r="J150">
        <v>4</v>
      </c>
    </row>
    <row r="151" spans="2:10" x14ac:dyDescent="0.3">
      <c r="B151" t="s">
        <v>107</v>
      </c>
      <c r="C151">
        <v>57</v>
      </c>
      <c r="D151">
        <v>17.104810000000001</v>
      </c>
      <c r="E151" t="s">
        <v>103</v>
      </c>
      <c r="F151" t="s">
        <v>14</v>
      </c>
      <c r="G151">
        <v>0.56002050817283044</v>
      </c>
      <c r="H151">
        <v>0</v>
      </c>
      <c r="I151">
        <v>0.56002050817283044</v>
      </c>
      <c r="J151">
        <v>4</v>
      </c>
    </row>
    <row r="152" spans="2:10" x14ac:dyDescent="0.3">
      <c r="B152" t="s">
        <v>107</v>
      </c>
      <c r="C152">
        <v>57</v>
      </c>
      <c r="D152">
        <v>17.104810000000001</v>
      </c>
      <c r="E152" t="s">
        <v>103</v>
      </c>
      <c r="F152" t="s">
        <v>12</v>
      </c>
      <c r="G152">
        <v>35.019006436660767</v>
      </c>
      <c r="H152">
        <v>0</v>
      </c>
      <c r="I152">
        <v>35.019006436660767</v>
      </c>
      <c r="J152">
        <v>4</v>
      </c>
    </row>
    <row r="153" spans="2:10" x14ac:dyDescent="0.3">
      <c r="B153" t="s">
        <v>107</v>
      </c>
      <c r="C153">
        <v>58</v>
      </c>
      <c r="D153">
        <v>18.756228</v>
      </c>
      <c r="E153" t="s">
        <v>103</v>
      </c>
      <c r="F153" t="s">
        <v>15</v>
      </c>
      <c r="G153">
        <v>6.3581428338434884</v>
      </c>
      <c r="H153">
        <v>0</v>
      </c>
      <c r="I153">
        <v>6.3581428338434884</v>
      </c>
      <c r="J153">
        <v>4</v>
      </c>
    </row>
    <row r="154" spans="2:10" x14ac:dyDescent="0.3">
      <c r="B154" t="s">
        <v>107</v>
      </c>
      <c r="C154">
        <v>58</v>
      </c>
      <c r="D154">
        <v>18.756228</v>
      </c>
      <c r="E154" t="s">
        <v>103</v>
      </c>
      <c r="F154" t="s">
        <v>14</v>
      </c>
      <c r="G154">
        <v>0.81878507359161712</v>
      </c>
      <c r="H154">
        <v>0</v>
      </c>
      <c r="I154">
        <v>0.81878507359161712</v>
      </c>
      <c r="J154">
        <v>4</v>
      </c>
    </row>
    <row r="155" spans="2:10" x14ac:dyDescent="0.3">
      <c r="B155" t="s">
        <v>107</v>
      </c>
      <c r="C155">
        <v>58</v>
      </c>
      <c r="D155">
        <v>18.756228</v>
      </c>
      <c r="E155" t="s">
        <v>103</v>
      </c>
      <c r="F155" t="s">
        <v>12</v>
      </c>
      <c r="G155">
        <v>36.21265539856681</v>
      </c>
      <c r="H155">
        <v>0</v>
      </c>
      <c r="I155">
        <v>36.21265539856681</v>
      </c>
      <c r="J155">
        <v>4</v>
      </c>
    </row>
    <row r="156" spans="2:10" x14ac:dyDescent="0.3">
      <c r="B156" t="s">
        <v>107</v>
      </c>
      <c r="C156">
        <v>59</v>
      </c>
      <c r="D156">
        <v>45.865789999999997</v>
      </c>
      <c r="E156" t="s">
        <v>103</v>
      </c>
      <c r="F156" t="s">
        <v>15</v>
      </c>
      <c r="G156">
        <v>0.90100210491253585</v>
      </c>
      <c r="H156">
        <v>0</v>
      </c>
      <c r="I156">
        <v>0.90100210491253585</v>
      </c>
      <c r="J156">
        <v>4</v>
      </c>
    </row>
    <row r="157" spans="2:10" x14ac:dyDescent="0.3">
      <c r="B157" t="s">
        <v>107</v>
      </c>
      <c r="C157">
        <v>59</v>
      </c>
      <c r="D157">
        <v>45.865789999999997</v>
      </c>
      <c r="E157" t="s">
        <v>103</v>
      </c>
      <c r="F157" t="s">
        <v>14</v>
      </c>
      <c r="G157">
        <v>1.1012247948930995</v>
      </c>
      <c r="H157">
        <v>0</v>
      </c>
      <c r="I157">
        <v>1.1012247948930995</v>
      </c>
      <c r="J157">
        <v>4</v>
      </c>
    </row>
    <row r="158" spans="2:10" x14ac:dyDescent="0.3">
      <c r="B158" t="s">
        <v>107</v>
      </c>
      <c r="C158">
        <v>59</v>
      </c>
      <c r="D158">
        <v>45.865789999999997</v>
      </c>
      <c r="E158" t="s">
        <v>103</v>
      </c>
      <c r="F158" t="s">
        <v>12</v>
      </c>
      <c r="G158">
        <v>79.336508224717832</v>
      </c>
      <c r="H158">
        <v>0</v>
      </c>
      <c r="I158">
        <v>79.336508224717832</v>
      </c>
      <c r="J158">
        <v>4</v>
      </c>
    </row>
    <row r="159" spans="2:10" x14ac:dyDescent="0.3">
      <c r="B159" t="s">
        <v>107</v>
      </c>
      <c r="C159">
        <v>60</v>
      </c>
      <c r="D159">
        <v>50.319574000000003</v>
      </c>
      <c r="E159" t="s">
        <v>103</v>
      </c>
      <c r="F159" t="s">
        <v>15</v>
      </c>
      <c r="G159">
        <v>50.443068796131101</v>
      </c>
      <c r="H159">
        <v>0</v>
      </c>
      <c r="I159">
        <v>50.443068796131101</v>
      </c>
      <c r="J159">
        <v>4</v>
      </c>
    </row>
    <row r="160" spans="2:10" x14ac:dyDescent="0.3">
      <c r="B160" t="s">
        <v>107</v>
      </c>
      <c r="C160">
        <v>60</v>
      </c>
      <c r="D160">
        <v>50.319574000000003</v>
      </c>
      <c r="E160" t="s">
        <v>103</v>
      </c>
      <c r="F160" t="s">
        <v>16</v>
      </c>
      <c r="G160">
        <v>73.601059542896849</v>
      </c>
      <c r="H160">
        <v>0</v>
      </c>
      <c r="I160">
        <v>73.601059542896849</v>
      </c>
      <c r="J160">
        <v>4</v>
      </c>
    </row>
    <row r="161" spans="2:10" x14ac:dyDescent="0.3">
      <c r="B161" t="s">
        <v>107</v>
      </c>
      <c r="C161">
        <v>60</v>
      </c>
      <c r="D161">
        <v>50.319574000000003</v>
      </c>
      <c r="E161" t="s">
        <v>103</v>
      </c>
      <c r="F161" t="s">
        <v>14</v>
      </c>
      <c r="G161">
        <v>9.8849364836629032</v>
      </c>
      <c r="H161">
        <v>0</v>
      </c>
      <c r="I161">
        <v>9.8849364836629032</v>
      </c>
      <c r="J161">
        <v>4</v>
      </c>
    </row>
    <row r="162" spans="2:10" x14ac:dyDescent="0.3">
      <c r="B162" t="s">
        <v>107</v>
      </c>
      <c r="C162">
        <v>60</v>
      </c>
      <c r="D162">
        <v>50.319574000000003</v>
      </c>
      <c r="E162" t="s">
        <v>103</v>
      </c>
      <c r="F162" t="s">
        <v>12</v>
      </c>
      <c r="G162">
        <v>352.35164456080241</v>
      </c>
      <c r="H162">
        <v>0</v>
      </c>
      <c r="I162">
        <v>352.35164456080241</v>
      </c>
      <c r="J162">
        <v>4</v>
      </c>
    </row>
    <row r="163" spans="2:10" x14ac:dyDescent="0.3">
      <c r="B163" t="s">
        <v>108</v>
      </c>
      <c r="C163">
        <v>62</v>
      </c>
      <c r="D163">
        <v>4.2036550000000004</v>
      </c>
      <c r="E163" t="s">
        <v>103</v>
      </c>
      <c r="F163" t="s">
        <v>15</v>
      </c>
      <c r="G163">
        <v>1.6024573549919918</v>
      </c>
      <c r="H163">
        <v>0</v>
      </c>
      <c r="I163">
        <v>1.6024573549919918</v>
      </c>
      <c r="J163">
        <v>5</v>
      </c>
    </row>
    <row r="164" spans="2:10" x14ac:dyDescent="0.3">
      <c r="B164" t="s">
        <v>108</v>
      </c>
      <c r="C164">
        <v>62</v>
      </c>
      <c r="D164">
        <v>4.2036550000000004</v>
      </c>
      <c r="E164" t="s">
        <v>103</v>
      </c>
      <c r="F164" t="s">
        <v>14</v>
      </c>
      <c r="G164">
        <v>0.13762988359901457</v>
      </c>
      <c r="H164">
        <v>0</v>
      </c>
      <c r="I164">
        <v>0.13762988359901457</v>
      </c>
      <c r="J164">
        <v>5</v>
      </c>
    </row>
    <row r="165" spans="2:10" x14ac:dyDescent="0.3">
      <c r="B165" t="s">
        <v>108</v>
      </c>
      <c r="C165">
        <v>62</v>
      </c>
      <c r="D165">
        <v>4.2036550000000004</v>
      </c>
      <c r="E165" t="s">
        <v>103</v>
      </c>
      <c r="F165" t="s">
        <v>12</v>
      </c>
      <c r="G165">
        <v>9.5376164633913323</v>
      </c>
      <c r="H165">
        <v>0</v>
      </c>
      <c r="I165">
        <v>9.5376164633913323</v>
      </c>
      <c r="J165">
        <v>5</v>
      </c>
    </row>
    <row r="166" spans="2:10" x14ac:dyDescent="0.3">
      <c r="B166" t="s">
        <v>108</v>
      </c>
      <c r="C166">
        <v>63</v>
      </c>
      <c r="D166">
        <v>5.3132349999999997</v>
      </c>
      <c r="E166" t="s">
        <v>103</v>
      </c>
      <c r="F166" t="s">
        <v>15</v>
      </c>
      <c r="G166">
        <v>0.11597207899382958</v>
      </c>
      <c r="H166">
        <v>0</v>
      </c>
      <c r="I166">
        <v>0.11597207899382958</v>
      </c>
      <c r="J166">
        <v>5</v>
      </c>
    </row>
    <row r="167" spans="2:10" x14ac:dyDescent="0.3">
      <c r="B167" t="s">
        <v>108</v>
      </c>
      <c r="C167">
        <v>63</v>
      </c>
      <c r="D167">
        <v>5.3132349999999997</v>
      </c>
      <c r="E167" t="s">
        <v>103</v>
      </c>
      <c r="F167" t="s">
        <v>14</v>
      </c>
      <c r="G167">
        <v>0.17395811849074438</v>
      </c>
      <c r="H167">
        <v>0</v>
      </c>
      <c r="I167">
        <v>0.17395811849074438</v>
      </c>
      <c r="J167">
        <v>5</v>
      </c>
    </row>
    <row r="168" spans="2:10" x14ac:dyDescent="0.3">
      <c r="B168" t="s">
        <v>108</v>
      </c>
      <c r="C168">
        <v>63</v>
      </c>
      <c r="D168">
        <v>5.3132349999999997</v>
      </c>
      <c r="E168" t="s">
        <v>103</v>
      </c>
      <c r="F168" t="s">
        <v>12</v>
      </c>
      <c r="G168">
        <v>10.93863369745061</v>
      </c>
      <c r="H168">
        <v>0</v>
      </c>
      <c r="I168">
        <v>10.93863369745061</v>
      </c>
      <c r="J168">
        <v>5</v>
      </c>
    </row>
    <row r="169" spans="2:10" x14ac:dyDescent="0.3">
      <c r="B169" t="s">
        <v>108</v>
      </c>
      <c r="C169">
        <v>64</v>
      </c>
      <c r="D169">
        <v>8.3605730000000005</v>
      </c>
      <c r="E169" t="s">
        <v>103</v>
      </c>
      <c r="F169" t="s">
        <v>15</v>
      </c>
      <c r="G169">
        <v>6.2829534049118152</v>
      </c>
      <c r="H169">
        <v>0</v>
      </c>
      <c r="I169">
        <v>6.2829534049118152</v>
      </c>
      <c r="J169">
        <v>5</v>
      </c>
    </row>
    <row r="170" spans="2:10" x14ac:dyDescent="0.3">
      <c r="B170" t="s">
        <v>108</v>
      </c>
      <c r="C170">
        <v>64</v>
      </c>
      <c r="D170">
        <v>8.3605730000000005</v>
      </c>
      <c r="E170" t="s">
        <v>103</v>
      </c>
      <c r="F170" t="s">
        <v>14</v>
      </c>
      <c r="G170">
        <v>0.27372957314790675</v>
      </c>
      <c r="H170">
        <v>0</v>
      </c>
      <c r="I170">
        <v>0.27372957314790675</v>
      </c>
      <c r="J170">
        <v>5</v>
      </c>
    </row>
    <row r="171" spans="2:10" x14ac:dyDescent="0.3">
      <c r="B171" t="s">
        <v>108</v>
      </c>
      <c r="C171">
        <v>64</v>
      </c>
      <c r="D171">
        <v>8.3605730000000005</v>
      </c>
      <c r="E171" t="s">
        <v>103</v>
      </c>
      <c r="F171" t="s">
        <v>12</v>
      </c>
      <c r="G171">
        <v>19.409800651574091</v>
      </c>
      <c r="H171">
        <v>0</v>
      </c>
      <c r="I171">
        <v>19.409800651574091</v>
      </c>
      <c r="J171">
        <v>5</v>
      </c>
    </row>
    <row r="172" spans="2:10" x14ac:dyDescent="0.3">
      <c r="B172" t="s">
        <v>108</v>
      </c>
      <c r="C172">
        <v>65</v>
      </c>
      <c r="D172">
        <v>15.411365</v>
      </c>
      <c r="E172" t="s">
        <v>103</v>
      </c>
      <c r="F172" t="s">
        <v>15</v>
      </c>
      <c r="G172">
        <v>5.8749005793092328</v>
      </c>
      <c r="H172">
        <v>0</v>
      </c>
      <c r="I172">
        <v>5.8749005793092328</v>
      </c>
      <c r="J172">
        <v>5</v>
      </c>
    </row>
    <row r="173" spans="2:10" x14ac:dyDescent="0.3">
      <c r="B173" t="s">
        <v>108</v>
      </c>
      <c r="C173">
        <v>65</v>
      </c>
      <c r="D173">
        <v>15.411365</v>
      </c>
      <c r="E173" t="s">
        <v>103</v>
      </c>
      <c r="F173" t="s">
        <v>14</v>
      </c>
      <c r="G173">
        <v>0.67276829998399856</v>
      </c>
      <c r="H173">
        <v>0</v>
      </c>
      <c r="I173">
        <v>0.67276829998399856</v>
      </c>
      <c r="J173">
        <v>5</v>
      </c>
    </row>
    <row r="174" spans="2:10" x14ac:dyDescent="0.3">
      <c r="B174" t="s">
        <v>108</v>
      </c>
      <c r="C174">
        <v>65</v>
      </c>
      <c r="D174">
        <v>15.411365</v>
      </c>
      <c r="E174" t="s">
        <v>103</v>
      </c>
      <c r="F174" t="s">
        <v>12</v>
      </c>
      <c r="G174">
        <v>38.059634007120358</v>
      </c>
      <c r="H174">
        <v>0</v>
      </c>
      <c r="I174">
        <v>38.059634007120358</v>
      </c>
      <c r="J174">
        <v>5</v>
      </c>
    </row>
    <row r="175" spans="2:10" x14ac:dyDescent="0.3">
      <c r="B175" t="s">
        <v>108</v>
      </c>
      <c r="C175">
        <v>66</v>
      </c>
      <c r="D175">
        <v>20.295914</v>
      </c>
      <c r="E175" t="s">
        <v>103</v>
      </c>
      <c r="F175" t="s">
        <v>15</v>
      </c>
      <c r="G175">
        <v>7.351154553545757</v>
      </c>
      <c r="H175">
        <v>0</v>
      </c>
      <c r="I175">
        <v>7.351154553545757</v>
      </c>
      <c r="J175">
        <v>5</v>
      </c>
    </row>
    <row r="176" spans="2:10" x14ac:dyDescent="0.3">
      <c r="B176" t="s">
        <v>108</v>
      </c>
      <c r="C176">
        <v>66</v>
      </c>
      <c r="D176">
        <v>20.295914</v>
      </c>
      <c r="E176" t="s">
        <v>103</v>
      </c>
      <c r="F176" t="s">
        <v>14</v>
      </c>
      <c r="G176">
        <v>0.59066572227277014</v>
      </c>
      <c r="H176">
        <v>0</v>
      </c>
      <c r="I176">
        <v>0.59066572227277014</v>
      </c>
      <c r="J176">
        <v>5</v>
      </c>
    </row>
    <row r="177" spans="2:10" x14ac:dyDescent="0.3">
      <c r="B177" t="s">
        <v>108</v>
      </c>
      <c r="C177">
        <v>66</v>
      </c>
      <c r="D177">
        <v>20.295914</v>
      </c>
      <c r="E177" t="s">
        <v>103</v>
      </c>
      <c r="F177" t="s">
        <v>12</v>
      </c>
      <c r="G177">
        <v>46.414487842248299</v>
      </c>
      <c r="H177">
        <v>0</v>
      </c>
      <c r="I177">
        <v>46.414487842248299</v>
      </c>
      <c r="J177">
        <v>5</v>
      </c>
    </row>
    <row r="178" spans="2:10" x14ac:dyDescent="0.3">
      <c r="B178" t="s">
        <v>108</v>
      </c>
      <c r="C178">
        <v>67</v>
      </c>
      <c r="D178">
        <v>25.199660000000002</v>
      </c>
      <c r="E178" t="s">
        <v>103</v>
      </c>
      <c r="F178" t="s">
        <v>15</v>
      </c>
      <c r="G178">
        <v>4.9406357008931217</v>
      </c>
      <c r="H178">
        <v>0</v>
      </c>
      <c r="I178">
        <v>4.9406357008931217</v>
      </c>
      <c r="J178">
        <v>5</v>
      </c>
    </row>
    <row r="179" spans="2:10" x14ac:dyDescent="0.3">
      <c r="B179" t="s">
        <v>108</v>
      </c>
      <c r="C179">
        <v>67</v>
      </c>
      <c r="D179">
        <v>25.199660000000002</v>
      </c>
      <c r="E179" t="s">
        <v>103</v>
      </c>
      <c r="F179" t="s">
        <v>14</v>
      </c>
      <c r="G179">
        <v>0.82505017003886916</v>
      </c>
      <c r="H179">
        <v>0</v>
      </c>
      <c r="I179">
        <v>0.82505017003886916</v>
      </c>
      <c r="J179">
        <v>5</v>
      </c>
    </row>
    <row r="180" spans="2:10" x14ac:dyDescent="0.3">
      <c r="B180" t="s">
        <v>108</v>
      </c>
      <c r="C180">
        <v>67</v>
      </c>
      <c r="D180">
        <v>25.199660000000002</v>
      </c>
      <c r="E180" t="s">
        <v>103</v>
      </c>
      <c r="F180" t="s">
        <v>12</v>
      </c>
      <c r="G180">
        <v>53.36153911034242</v>
      </c>
      <c r="H180">
        <v>0</v>
      </c>
      <c r="I180">
        <v>53.36153911034242</v>
      </c>
      <c r="J180">
        <v>5</v>
      </c>
    </row>
    <row r="181" spans="2:10" x14ac:dyDescent="0.3">
      <c r="B181" t="s">
        <v>108</v>
      </c>
      <c r="C181">
        <v>68</v>
      </c>
      <c r="D181">
        <v>19.435549000000002</v>
      </c>
      <c r="E181" t="s">
        <v>103</v>
      </c>
      <c r="F181" t="s">
        <v>15</v>
      </c>
      <c r="G181">
        <v>0.53027511109438163</v>
      </c>
      <c r="H181">
        <v>0</v>
      </c>
      <c r="I181">
        <v>0.53027511109438163</v>
      </c>
      <c r="J181">
        <v>5</v>
      </c>
    </row>
    <row r="182" spans="2:10" x14ac:dyDescent="0.3">
      <c r="B182" t="s">
        <v>108</v>
      </c>
      <c r="C182">
        <v>68</v>
      </c>
      <c r="D182">
        <v>19.435549000000002</v>
      </c>
      <c r="E182" t="s">
        <v>103</v>
      </c>
      <c r="F182" t="s">
        <v>14</v>
      </c>
      <c r="G182">
        <v>0.42422008887550539</v>
      </c>
      <c r="H182">
        <v>0</v>
      </c>
      <c r="I182">
        <v>0.42422008887550539</v>
      </c>
      <c r="J182">
        <v>5</v>
      </c>
    </row>
    <row r="183" spans="2:10" x14ac:dyDescent="0.3">
      <c r="B183" t="s">
        <v>108</v>
      </c>
      <c r="C183">
        <v>68</v>
      </c>
      <c r="D183">
        <v>19.435549000000002</v>
      </c>
      <c r="E183" t="s">
        <v>103</v>
      </c>
      <c r="F183" t="s">
        <v>12</v>
      </c>
      <c r="G183">
        <v>39.661502088576086</v>
      </c>
      <c r="H183">
        <v>0</v>
      </c>
      <c r="I183">
        <v>39.661502088576086</v>
      </c>
      <c r="J183">
        <v>5</v>
      </c>
    </row>
    <row r="184" spans="2:10" x14ac:dyDescent="0.3">
      <c r="B184" t="s">
        <v>108</v>
      </c>
      <c r="C184">
        <v>69</v>
      </c>
      <c r="D184">
        <v>68.127292999999995</v>
      </c>
      <c r="E184" t="s">
        <v>103</v>
      </c>
      <c r="F184" t="s">
        <v>15</v>
      </c>
      <c r="G184">
        <v>7.7008287899939081</v>
      </c>
      <c r="H184">
        <v>0</v>
      </c>
      <c r="I184">
        <v>7.7008287899939081</v>
      </c>
      <c r="J184">
        <v>5</v>
      </c>
    </row>
    <row r="185" spans="2:10" x14ac:dyDescent="0.3">
      <c r="B185" t="s">
        <v>108</v>
      </c>
      <c r="C185">
        <v>69</v>
      </c>
      <c r="D185">
        <v>68.127292999999995</v>
      </c>
      <c r="E185" t="s">
        <v>103</v>
      </c>
      <c r="F185" t="s">
        <v>16</v>
      </c>
      <c r="G185">
        <v>30.627526417109848</v>
      </c>
      <c r="H185">
        <v>0</v>
      </c>
      <c r="I185">
        <v>30.627526417109848</v>
      </c>
      <c r="J185">
        <v>5</v>
      </c>
    </row>
    <row r="186" spans="2:10" x14ac:dyDescent="0.3">
      <c r="B186" t="s">
        <v>108</v>
      </c>
      <c r="C186">
        <v>69</v>
      </c>
      <c r="D186">
        <v>68.127292999999995</v>
      </c>
      <c r="E186" t="s">
        <v>103</v>
      </c>
      <c r="F186" t="s">
        <v>14</v>
      </c>
      <c r="G186">
        <v>2.3234620143824132</v>
      </c>
      <c r="H186">
        <v>0</v>
      </c>
      <c r="I186">
        <v>2.3234620143824132</v>
      </c>
      <c r="J186">
        <v>5</v>
      </c>
    </row>
    <row r="187" spans="2:10" x14ac:dyDescent="0.3">
      <c r="B187" t="s">
        <v>108</v>
      </c>
      <c r="C187">
        <v>69</v>
      </c>
      <c r="D187">
        <v>68.127292999999995</v>
      </c>
      <c r="E187" t="s">
        <v>103</v>
      </c>
      <c r="F187" t="s">
        <v>12</v>
      </c>
      <c r="G187">
        <v>151.41771948906367</v>
      </c>
      <c r="H187">
        <v>0</v>
      </c>
      <c r="I187">
        <v>151.41771948906367</v>
      </c>
      <c r="J187">
        <v>5</v>
      </c>
    </row>
    <row r="188" spans="2:10" x14ac:dyDescent="0.3">
      <c r="B188" t="s">
        <v>108</v>
      </c>
      <c r="C188">
        <v>70</v>
      </c>
      <c r="D188">
        <v>13.370430000000001</v>
      </c>
      <c r="E188" t="s">
        <v>103</v>
      </c>
      <c r="F188" t="s">
        <v>15</v>
      </c>
      <c r="G188">
        <v>5.096884471467229</v>
      </c>
      <c r="H188">
        <v>0</v>
      </c>
      <c r="I188">
        <v>5.096884471467229</v>
      </c>
      <c r="J188">
        <v>5</v>
      </c>
    </row>
    <row r="189" spans="2:10" x14ac:dyDescent="0.3">
      <c r="B189" t="s">
        <v>108</v>
      </c>
      <c r="C189">
        <v>70</v>
      </c>
      <c r="D189">
        <v>13.370430000000001</v>
      </c>
      <c r="E189" t="s">
        <v>103</v>
      </c>
      <c r="F189" t="s">
        <v>14</v>
      </c>
      <c r="G189">
        <v>0.29183662385372922</v>
      </c>
      <c r="H189">
        <v>0</v>
      </c>
      <c r="I189">
        <v>0.29183662385372922</v>
      </c>
      <c r="J189">
        <v>5</v>
      </c>
    </row>
    <row r="190" spans="2:10" x14ac:dyDescent="0.3">
      <c r="B190" t="s">
        <v>108</v>
      </c>
      <c r="C190">
        <v>70</v>
      </c>
      <c r="D190">
        <v>13.370430000000001</v>
      </c>
      <c r="E190" t="s">
        <v>103</v>
      </c>
      <c r="F190" t="s">
        <v>12</v>
      </c>
      <c r="G190">
        <v>28.431638432825775</v>
      </c>
      <c r="H190">
        <v>0</v>
      </c>
      <c r="I190">
        <v>28.431638432825775</v>
      </c>
      <c r="J190">
        <v>5</v>
      </c>
    </row>
    <row r="191" spans="2:10" x14ac:dyDescent="0.3">
      <c r="B191" t="s">
        <v>108</v>
      </c>
      <c r="C191">
        <v>73</v>
      </c>
      <c r="D191">
        <v>38.649324</v>
      </c>
      <c r="E191" t="s">
        <v>103</v>
      </c>
      <c r="F191" t="s">
        <v>15</v>
      </c>
      <c r="G191">
        <v>8.2102713147252366</v>
      </c>
      <c r="H191">
        <v>0</v>
      </c>
      <c r="I191">
        <v>8.2102713147252366</v>
      </c>
      <c r="J191">
        <v>5</v>
      </c>
    </row>
    <row r="192" spans="2:10" x14ac:dyDescent="0.3">
      <c r="B192" t="s">
        <v>108</v>
      </c>
      <c r="C192">
        <v>73</v>
      </c>
      <c r="D192">
        <v>38.649324</v>
      </c>
      <c r="E192" t="s">
        <v>103</v>
      </c>
      <c r="F192" t="s">
        <v>14</v>
      </c>
      <c r="G192">
        <v>1.4762991469369784</v>
      </c>
      <c r="H192">
        <v>0</v>
      </c>
      <c r="I192">
        <v>1.4762991469369784</v>
      </c>
      <c r="J192">
        <v>5</v>
      </c>
    </row>
    <row r="193" spans="2:10" x14ac:dyDescent="0.3">
      <c r="B193" t="s">
        <v>108</v>
      </c>
      <c r="C193">
        <v>73</v>
      </c>
      <c r="D193">
        <v>38.649324</v>
      </c>
      <c r="E193" t="s">
        <v>103</v>
      </c>
      <c r="F193" t="s">
        <v>12</v>
      </c>
      <c r="G193">
        <v>73.011206243216165</v>
      </c>
      <c r="H193">
        <v>0</v>
      </c>
      <c r="I193">
        <v>73.011206243216165</v>
      </c>
      <c r="J193">
        <v>5</v>
      </c>
    </row>
  </sheetData>
  <autoFilter ref="B1:I193" xr:uid="{00000000-0009-0000-0000-00000F00000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2:L363"/>
  <sheetViews>
    <sheetView workbookViewId="0">
      <selection activeCell="G16" sqref="G16"/>
    </sheetView>
  </sheetViews>
  <sheetFormatPr defaultColWidth="11.5546875" defaultRowHeight="14.4" x14ac:dyDescent="0.3"/>
  <sheetData>
    <row r="2" spans="2:12" x14ac:dyDescent="0.3">
      <c r="B2" s="4" t="s">
        <v>17</v>
      </c>
      <c r="C2" s="4" t="s">
        <v>19</v>
      </c>
      <c r="D2" s="4" t="s">
        <v>13</v>
      </c>
      <c r="E2" s="10"/>
    </row>
    <row r="3" spans="2:12" x14ac:dyDescent="0.3">
      <c r="B3" s="8">
        <v>0.48820355288255879</v>
      </c>
      <c r="C3" s="8">
        <v>1.2290314027443892</v>
      </c>
      <c r="D3" s="8">
        <v>3.0699787154998122</v>
      </c>
      <c r="E3" s="25"/>
      <c r="G3" t="s">
        <v>29</v>
      </c>
      <c r="H3" t="s">
        <v>28</v>
      </c>
      <c r="I3" s="4" t="s">
        <v>17</v>
      </c>
      <c r="J3" s="4" t="s">
        <v>19</v>
      </c>
      <c r="K3" s="4" t="s">
        <v>13</v>
      </c>
      <c r="L3" s="10" t="s">
        <v>30</v>
      </c>
    </row>
    <row r="4" spans="2:12" x14ac:dyDescent="0.3">
      <c r="B4" s="3">
        <f>GETPIVOTDATA("VOL UNITARIO",'CUADRO 3 NOM'!$A$3,"RODAL",1,"NOMBRE CIENTIFICO","Juniperus sp","GPO SILVICOLA","20a25")</f>
        <v>0</v>
      </c>
      <c r="C4" s="3">
        <f>GETPIVOTDATA("VOL UNITARIO",'CUADRO 3 NOM'!$A$3,"RODAL",1,"NOMBRE CIENTIFICO","Juniperus sp","GPO SILVICOLA","30a40")</f>
        <v>0.20666918219958577</v>
      </c>
      <c r="D4" s="3">
        <f>GETPIVOTDATA("VOL UNITARIO",'CUADRO 3 NOM'!$A$3,"RODAL",1,"NOMBRE CIENTIFICO","Juniperus sp","GPO SILVICOLA","5a15")</f>
        <v>0.1609053175335653</v>
      </c>
      <c r="E4" s="3"/>
      <c r="G4">
        <v>4</v>
      </c>
      <c r="H4">
        <f>G4*0.1</f>
        <v>0.4</v>
      </c>
      <c r="I4" s="11">
        <f>B4/$H4</f>
        <v>0</v>
      </c>
      <c r="J4" s="11">
        <f>C4/$H4</f>
        <v>0.51667295549896441</v>
      </c>
      <c r="K4" s="11">
        <f>D4/$H4</f>
        <v>0.40226329383391324</v>
      </c>
      <c r="L4" s="11">
        <f>SUM(I4:K4)</f>
        <v>0.91893624933287765</v>
      </c>
    </row>
    <row r="5" spans="2:12" x14ac:dyDescent="0.3">
      <c r="B5" s="3">
        <v>9.7407071222956207E-2</v>
      </c>
      <c r="C5" s="3"/>
      <c r="D5" s="3">
        <v>1.7406164486850328</v>
      </c>
      <c r="E5" s="3"/>
      <c r="G5">
        <v>4</v>
      </c>
      <c r="H5">
        <f t="shared" ref="H5:H68" si="0">G5*0.1</f>
        <v>0.4</v>
      </c>
      <c r="I5" s="11">
        <f t="shared" ref="I5:I68" si="1">B5/$H5</f>
        <v>0.2435176780573905</v>
      </c>
      <c r="J5" s="11">
        <f t="shared" ref="J5:J68" si="2">C5/$H5</f>
        <v>0</v>
      </c>
      <c r="K5" s="11">
        <f t="shared" ref="K5:K68" si="3">D5/$H5</f>
        <v>4.3515411217125815</v>
      </c>
      <c r="L5" s="11">
        <f t="shared" ref="L5:L68" si="4">SUM(I5:K5)</f>
        <v>4.5950587997699719</v>
      </c>
    </row>
    <row r="6" spans="2:12" x14ac:dyDescent="0.3">
      <c r="B6" s="3"/>
      <c r="C6" s="3"/>
      <c r="D6" s="3">
        <v>1.0212105717237356</v>
      </c>
      <c r="E6" s="3"/>
      <c r="G6">
        <v>4</v>
      </c>
      <c r="H6">
        <f t="shared" si="0"/>
        <v>0.4</v>
      </c>
      <c r="I6" s="11">
        <f t="shared" si="1"/>
        <v>0</v>
      </c>
      <c r="J6" s="11">
        <f t="shared" si="2"/>
        <v>0</v>
      </c>
      <c r="K6" s="11">
        <f t="shared" si="3"/>
        <v>2.5530264293093388</v>
      </c>
      <c r="L6" s="11">
        <f t="shared" si="4"/>
        <v>2.5530264293093388</v>
      </c>
    </row>
    <row r="7" spans="2:12" x14ac:dyDescent="0.3">
      <c r="B7" s="3">
        <v>0.39079648165960257</v>
      </c>
      <c r="C7" s="3">
        <v>1.0223622205448033</v>
      </c>
      <c r="D7" s="3">
        <v>0.14724637755747871</v>
      </c>
      <c r="E7" s="3"/>
      <c r="G7">
        <v>4</v>
      </c>
      <c r="H7">
        <f t="shared" si="0"/>
        <v>0.4</v>
      </c>
      <c r="I7" s="11">
        <f t="shared" si="1"/>
        <v>0.97699120414900642</v>
      </c>
      <c r="J7" s="11">
        <f t="shared" si="2"/>
        <v>2.5559055513620081</v>
      </c>
      <c r="K7" s="11">
        <f t="shared" si="3"/>
        <v>0.36811594389369678</v>
      </c>
      <c r="L7" s="11">
        <f t="shared" si="4"/>
        <v>3.9010126994047116</v>
      </c>
    </row>
    <row r="8" spans="2:12" x14ac:dyDescent="0.3">
      <c r="B8" s="8">
        <v>0.6986057154557217</v>
      </c>
      <c r="C8" s="8">
        <v>0.75232788280188023</v>
      </c>
      <c r="D8" s="8">
        <v>1.284142616398682</v>
      </c>
      <c r="E8" s="25"/>
      <c r="I8" s="11"/>
      <c r="J8" s="11"/>
      <c r="K8" s="11"/>
      <c r="L8" s="11"/>
    </row>
    <row r="9" spans="2:12" x14ac:dyDescent="0.3">
      <c r="B9" s="3"/>
      <c r="C9" s="3"/>
      <c r="D9" s="3">
        <v>9.45837471220317E-2</v>
      </c>
      <c r="E9" s="3"/>
      <c r="G9">
        <v>3</v>
      </c>
      <c r="H9">
        <f t="shared" si="0"/>
        <v>0.30000000000000004</v>
      </c>
      <c r="I9" s="11">
        <f t="shared" si="1"/>
        <v>0</v>
      </c>
      <c r="J9" s="11">
        <f t="shared" si="2"/>
        <v>0</v>
      </c>
      <c r="K9" s="11">
        <f t="shared" si="3"/>
        <v>0.31527915707343895</v>
      </c>
      <c r="L9" s="11">
        <f t="shared" si="4"/>
        <v>0.31527915707343895</v>
      </c>
    </row>
    <row r="10" spans="2:12" x14ac:dyDescent="0.3">
      <c r="B10" s="3">
        <v>0.3928126608166958</v>
      </c>
      <c r="C10" s="3"/>
      <c r="D10" s="3">
        <v>0.75579194147922535</v>
      </c>
      <c r="E10" s="3"/>
      <c r="G10">
        <v>3</v>
      </c>
      <c r="H10">
        <f t="shared" si="0"/>
        <v>0.30000000000000004</v>
      </c>
      <c r="I10" s="11">
        <f t="shared" si="1"/>
        <v>1.3093755360556525</v>
      </c>
      <c r="J10" s="11">
        <f t="shared" si="2"/>
        <v>0</v>
      </c>
      <c r="K10" s="11">
        <f t="shared" si="3"/>
        <v>2.5193064715974174</v>
      </c>
      <c r="L10" s="11">
        <f t="shared" si="4"/>
        <v>3.8286820076530699</v>
      </c>
    </row>
    <row r="11" spans="2:12" x14ac:dyDescent="0.3">
      <c r="B11" s="3"/>
      <c r="C11" s="3"/>
      <c r="D11" s="3">
        <v>0.18938334361134343</v>
      </c>
      <c r="E11" s="3"/>
      <c r="G11">
        <v>3</v>
      </c>
      <c r="H11">
        <f t="shared" si="0"/>
        <v>0.30000000000000004</v>
      </c>
      <c r="I11" s="11">
        <f t="shared" si="1"/>
        <v>0</v>
      </c>
      <c r="J11" s="11">
        <f t="shared" si="2"/>
        <v>0</v>
      </c>
      <c r="K11" s="11">
        <f t="shared" si="3"/>
        <v>0.6312778120378113</v>
      </c>
      <c r="L11" s="11">
        <f t="shared" si="4"/>
        <v>0.6312778120378113</v>
      </c>
    </row>
    <row r="12" spans="2:12" x14ac:dyDescent="0.3">
      <c r="B12" s="3">
        <v>0.30579305463902595</v>
      </c>
      <c r="C12" s="3">
        <v>0.75232788280188023</v>
      </c>
      <c r="D12" s="3">
        <v>0.24438358418608147</v>
      </c>
      <c r="E12" s="3"/>
      <c r="G12">
        <v>3</v>
      </c>
      <c r="H12">
        <f t="shared" si="0"/>
        <v>0.30000000000000004</v>
      </c>
      <c r="I12" s="11">
        <f t="shared" si="1"/>
        <v>1.0193101821300863</v>
      </c>
      <c r="J12" s="11">
        <f t="shared" si="2"/>
        <v>2.5077596093396002</v>
      </c>
      <c r="K12" s="11">
        <f t="shared" si="3"/>
        <v>0.81461194728693809</v>
      </c>
      <c r="L12" s="11">
        <f t="shared" si="4"/>
        <v>4.3416817387566242</v>
      </c>
    </row>
    <row r="13" spans="2:12" x14ac:dyDescent="0.3">
      <c r="B13" s="8">
        <v>0.59021352692333806</v>
      </c>
      <c r="C13" s="8">
        <v>0.63566155448333705</v>
      </c>
      <c r="D13" s="8">
        <v>1.0819554781338321</v>
      </c>
      <c r="E13" s="25"/>
      <c r="I13" s="11"/>
      <c r="J13" s="11"/>
      <c r="K13" s="11"/>
      <c r="L13" s="11"/>
    </row>
    <row r="14" spans="2:12" x14ac:dyDescent="0.3">
      <c r="B14" s="3"/>
      <c r="C14" s="3"/>
      <c r="D14" s="3">
        <v>2.9102691422163603E-2</v>
      </c>
      <c r="E14" s="3"/>
      <c r="G14">
        <v>3</v>
      </c>
      <c r="H14">
        <f t="shared" si="0"/>
        <v>0.30000000000000004</v>
      </c>
      <c r="I14" s="11">
        <f t="shared" si="1"/>
        <v>0</v>
      </c>
      <c r="J14" s="11">
        <f t="shared" si="2"/>
        <v>0</v>
      </c>
      <c r="K14" s="11">
        <f t="shared" si="3"/>
        <v>9.7008971407212E-2</v>
      </c>
      <c r="L14" s="11">
        <f t="shared" si="4"/>
        <v>9.7008971407212E-2</v>
      </c>
    </row>
    <row r="15" spans="2:12" x14ac:dyDescent="0.3">
      <c r="B15" s="3"/>
      <c r="C15" s="3"/>
      <c r="D15" s="3">
        <v>0.15040144459219784</v>
      </c>
      <c r="E15" s="3"/>
      <c r="G15">
        <v>3</v>
      </c>
      <c r="H15">
        <f t="shared" si="0"/>
        <v>0.30000000000000004</v>
      </c>
      <c r="I15" s="11">
        <f t="shared" si="1"/>
        <v>0</v>
      </c>
      <c r="J15" s="11">
        <f t="shared" si="2"/>
        <v>0</v>
      </c>
      <c r="K15" s="11">
        <f t="shared" si="3"/>
        <v>0.5013381486406594</v>
      </c>
      <c r="L15" s="11">
        <f t="shared" si="4"/>
        <v>0.5013381486406594</v>
      </c>
    </row>
    <row r="16" spans="2:12" x14ac:dyDescent="0.3">
      <c r="B16" s="3"/>
      <c r="C16" s="3">
        <v>0.36159673894491423</v>
      </c>
      <c r="D16" s="3">
        <v>0.49145106369130254</v>
      </c>
      <c r="E16" s="3"/>
      <c r="G16">
        <v>3</v>
      </c>
      <c r="H16">
        <f t="shared" si="0"/>
        <v>0.30000000000000004</v>
      </c>
      <c r="I16" s="11">
        <f t="shared" si="1"/>
        <v>0</v>
      </c>
      <c r="J16" s="11">
        <f t="shared" si="2"/>
        <v>1.2053224631497139</v>
      </c>
      <c r="K16" s="11">
        <f t="shared" si="3"/>
        <v>1.6381702123043416</v>
      </c>
      <c r="L16" s="11">
        <f t="shared" si="4"/>
        <v>2.8434926754540557</v>
      </c>
    </row>
    <row r="17" spans="2:12" x14ac:dyDescent="0.3">
      <c r="B17" s="3">
        <v>0.59021352692333806</v>
      </c>
      <c r="C17" s="3">
        <v>0.27406481553842288</v>
      </c>
      <c r="D17" s="3">
        <v>0.41100027842816805</v>
      </c>
      <c r="E17" s="3"/>
      <c r="G17">
        <v>3</v>
      </c>
      <c r="H17">
        <f t="shared" si="0"/>
        <v>0.30000000000000004</v>
      </c>
      <c r="I17" s="11">
        <f t="shared" si="1"/>
        <v>1.9673784230777933</v>
      </c>
      <c r="J17" s="11">
        <f t="shared" si="2"/>
        <v>0.91354938512807615</v>
      </c>
      <c r="K17" s="11">
        <f t="shared" si="3"/>
        <v>1.3700009280938934</v>
      </c>
      <c r="L17" s="11">
        <f t="shared" si="4"/>
        <v>4.2509287362997625</v>
      </c>
    </row>
    <row r="18" spans="2:12" x14ac:dyDescent="0.3">
      <c r="B18" s="8">
        <v>0.84389965939821021</v>
      </c>
      <c r="C18" s="8"/>
      <c r="D18" s="8">
        <v>4.0311091424789947</v>
      </c>
      <c r="E18" s="25"/>
      <c r="I18" s="11"/>
      <c r="J18" s="11"/>
      <c r="K18" s="11"/>
      <c r="L18" s="11"/>
    </row>
    <row r="19" spans="2:12" x14ac:dyDescent="0.3">
      <c r="B19" s="3"/>
      <c r="C19" s="3"/>
      <c r="D19" s="3">
        <v>0.22561809840912983</v>
      </c>
      <c r="E19" s="3"/>
      <c r="G19">
        <v>4</v>
      </c>
      <c r="H19">
        <f t="shared" si="0"/>
        <v>0.4</v>
      </c>
      <c r="I19" s="11">
        <f t="shared" si="1"/>
        <v>0</v>
      </c>
      <c r="J19" s="11">
        <f t="shared" si="2"/>
        <v>0</v>
      </c>
      <c r="K19" s="11">
        <f t="shared" si="3"/>
        <v>0.56404524602282458</v>
      </c>
      <c r="L19" s="11">
        <f t="shared" si="4"/>
        <v>0.56404524602282458</v>
      </c>
    </row>
    <row r="20" spans="2:12" x14ac:dyDescent="0.3">
      <c r="B20" s="3">
        <v>9.7407071222956207E-2</v>
      </c>
      <c r="C20" s="3"/>
      <c r="D20" s="3">
        <v>1.036064364229291</v>
      </c>
      <c r="E20" s="3"/>
      <c r="G20">
        <v>4</v>
      </c>
      <c r="H20">
        <f t="shared" si="0"/>
        <v>0.4</v>
      </c>
      <c r="I20" s="11">
        <f t="shared" si="1"/>
        <v>0.2435176780573905</v>
      </c>
      <c r="J20" s="11">
        <f t="shared" si="2"/>
        <v>0</v>
      </c>
      <c r="K20" s="11">
        <f t="shared" si="3"/>
        <v>2.5901609105732275</v>
      </c>
      <c r="L20" s="11">
        <f t="shared" si="4"/>
        <v>2.8336785886306179</v>
      </c>
    </row>
    <row r="21" spans="2:12" x14ac:dyDescent="0.3">
      <c r="B21" s="3">
        <v>0.25640973899293129</v>
      </c>
      <c r="C21" s="3"/>
      <c r="D21" s="3">
        <v>2.0358373434601824</v>
      </c>
      <c r="E21" s="3"/>
      <c r="G21">
        <v>4</v>
      </c>
      <c r="H21">
        <f t="shared" si="0"/>
        <v>0.4</v>
      </c>
      <c r="I21" s="11">
        <f t="shared" si="1"/>
        <v>0.64102434748232817</v>
      </c>
      <c r="J21" s="11">
        <f t="shared" si="2"/>
        <v>0</v>
      </c>
      <c r="K21" s="11">
        <f t="shared" si="3"/>
        <v>5.0895933586504558</v>
      </c>
      <c r="L21" s="11">
        <f t="shared" si="4"/>
        <v>5.7306177061327839</v>
      </c>
    </row>
    <row r="22" spans="2:12" x14ac:dyDescent="0.3">
      <c r="B22" s="3"/>
      <c r="C22" s="3"/>
      <c r="D22" s="3">
        <v>0.27674834806913251</v>
      </c>
      <c r="E22" s="3"/>
      <c r="G22">
        <v>4</v>
      </c>
      <c r="H22">
        <f t="shared" si="0"/>
        <v>0.4</v>
      </c>
      <c r="I22" s="11">
        <f t="shared" si="1"/>
        <v>0</v>
      </c>
      <c r="J22" s="11">
        <f t="shared" si="2"/>
        <v>0</v>
      </c>
      <c r="K22" s="11">
        <f t="shared" si="3"/>
        <v>0.69187087017283122</v>
      </c>
      <c r="L22" s="11">
        <f t="shared" si="4"/>
        <v>0.69187087017283122</v>
      </c>
    </row>
    <row r="23" spans="2:12" x14ac:dyDescent="0.3">
      <c r="B23" s="3">
        <v>0.4900828491823227</v>
      </c>
      <c r="C23" s="3"/>
      <c r="D23" s="3">
        <v>0.45684098831125863</v>
      </c>
      <c r="E23" s="3"/>
      <c r="G23">
        <v>4</v>
      </c>
      <c r="H23">
        <f t="shared" si="0"/>
        <v>0.4</v>
      </c>
      <c r="I23" s="11">
        <f t="shared" si="1"/>
        <v>1.2252071229558066</v>
      </c>
      <c r="J23" s="11">
        <f t="shared" si="2"/>
        <v>0</v>
      </c>
      <c r="K23" s="11">
        <f t="shared" si="3"/>
        <v>1.1421024707781464</v>
      </c>
      <c r="L23" s="11">
        <f t="shared" si="4"/>
        <v>2.3673095937339532</v>
      </c>
    </row>
    <row r="24" spans="2:12" x14ac:dyDescent="0.3">
      <c r="B24" s="8"/>
      <c r="C24" s="8"/>
      <c r="D24" s="8">
        <v>0.34514764381341423</v>
      </c>
      <c r="E24" s="25"/>
      <c r="I24" s="11"/>
      <c r="J24" s="11"/>
      <c r="K24" s="11"/>
      <c r="L24" s="11"/>
    </row>
    <row r="25" spans="2:12" x14ac:dyDescent="0.3">
      <c r="B25" s="3"/>
      <c r="C25" s="3"/>
      <c r="D25" s="3">
        <v>4.3654037133245401E-2</v>
      </c>
      <c r="E25" s="3"/>
      <c r="G25">
        <v>1</v>
      </c>
      <c r="H25">
        <f t="shared" si="0"/>
        <v>0.1</v>
      </c>
      <c r="I25" s="11">
        <f t="shared" si="1"/>
        <v>0</v>
      </c>
      <c r="J25" s="11">
        <f t="shared" si="2"/>
        <v>0</v>
      </c>
      <c r="K25" s="11">
        <f t="shared" si="3"/>
        <v>0.43654037133245399</v>
      </c>
      <c r="L25" s="11">
        <f t="shared" si="4"/>
        <v>0.43654037133245399</v>
      </c>
    </row>
    <row r="26" spans="2:12" x14ac:dyDescent="0.3">
      <c r="B26" s="3"/>
      <c r="C26" s="3"/>
      <c r="D26" s="3">
        <v>0.20327202313036666</v>
      </c>
      <c r="E26" s="3"/>
      <c r="G26">
        <v>1</v>
      </c>
      <c r="H26">
        <f t="shared" si="0"/>
        <v>0.1</v>
      </c>
      <c r="I26" s="11">
        <f t="shared" si="1"/>
        <v>0</v>
      </c>
      <c r="J26" s="11">
        <f t="shared" si="2"/>
        <v>0</v>
      </c>
      <c r="K26" s="11">
        <f t="shared" si="3"/>
        <v>2.0327202313036663</v>
      </c>
      <c r="L26" s="11">
        <f t="shared" si="4"/>
        <v>2.0327202313036663</v>
      </c>
    </row>
    <row r="27" spans="2:12" x14ac:dyDescent="0.3">
      <c r="B27" s="3"/>
      <c r="C27" s="3"/>
      <c r="D27" s="3">
        <v>9.8221583549802149E-2</v>
      </c>
      <c r="E27" s="3"/>
      <c r="G27">
        <v>1</v>
      </c>
      <c r="H27">
        <f t="shared" si="0"/>
        <v>0.1</v>
      </c>
      <c r="I27" s="11">
        <f t="shared" si="1"/>
        <v>0</v>
      </c>
      <c r="J27" s="11">
        <f t="shared" si="2"/>
        <v>0</v>
      </c>
      <c r="K27" s="11">
        <f t="shared" si="3"/>
        <v>0.98221583549802149</v>
      </c>
      <c r="L27" s="11">
        <f t="shared" si="4"/>
        <v>0.98221583549802149</v>
      </c>
    </row>
    <row r="28" spans="2:12" x14ac:dyDescent="0.3">
      <c r="B28" s="8">
        <v>1.3860985484610049</v>
      </c>
      <c r="C28" s="8">
        <v>0.72837258536778993</v>
      </c>
      <c r="D28" s="8">
        <v>3.4781250272956084</v>
      </c>
      <c r="E28" s="25"/>
      <c r="I28" s="11"/>
      <c r="J28" s="11"/>
      <c r="K28" s="11"/>
      <c r="L28" s="11"/>
    </row>
    <row r="29" spans="2:12" x14ac:dyDescent="0.3">
      <c r="B29" s="3"/>
      <c r="C29" s="3"/>
      <c r="D29" s="3">
        <v>0.38820444536602566</v>
      </c>
      <c r="E29" s="3"/>
      <c r="G29">
        <v>5</v>
      </c>
      <c r="H29">
        <f t="shared" si="0"/>
        <v>0.5</v>
      </c>
      <c r="I29" s="11">
        <f t="shared" si="1"/>
        <v>0</v>
      </c>
      <c r="J29" s="11">
        <f t="shared" si="2"/>
        <v>0</v>
      </c>
      <c r="K29" s="11">
        <f t="shared" si="3"/>
        <v>0.77640889073205133</v>
      </c>
      <c r="L29" s="11">
        <f t="shared" si="4"/>
        <v>0.77640889073205133</v>
      </c>
    </row>
    <row r="30" spans="2:12" x14ac:dyDescent="0.3">
      <c r="B30" s="3"/>
      <c r="C30" s="3"/>
      <c r="D30" s="3">
        <v>3.6378364277704512E-3</v>
      </c>
      <c r="E30" s="3"/>
      <c r="G30">
        <v>5</v>
      </c>
      <c r="H30">
        <f t="shared" si="0"/>
        <v>0.5</v>
      </c>
      <c r="I30" s="11">
        <f t="shared" si="1"/>
        <v>0</v>
      </c>
      <c r="J30" s="11">
        <f t="shared" si="2"/>
        <v>0</v>
      </c>
      <c r="K30" s="11">
        <f t="shared" si="3"/>
        <v>7.2756728555409024E-3</v>
      </c>
      <c r="L30" s="11">
        <f t="shared" si="4"/>
        <v>7.2756728555409024E-3</v>
      </c>
    </row>
    <row r="31" spans="2:12" x14ac:dyDescent="0.3">
      <c r="B31" s="3">
        <v>0.38962828489182483</v>
      </c>
      <c r="C31" s="3"/>
      <c r="D31" s="3">
        <v>1.9644154426290243</v>
      </c>
      <c r="E31" s="3"/>
      <c r="G31">
        <v>5</v>
      </c>
      <c r="H31">
        <f t="shared" si="0"/>
        <v>0.5</v>
      </c>
      <c r="I31" s="11">
        <f t="shared" si="1"/>
        <v>0.77925656978364966</v>
      </c>
      <c r="J31" s="11">
        <f t="shared" si="2"/>
        <v>0</v>
      </c>
      <c r="K31" s="11">
        <f t="shared" si="3"/>
        <v>3.9288308852580487</v>
      </c>
      <c r="L31" s="11">
        <f t="shared" si="4"/>
        <v>4.7080874550416985</v>
      </c>
    </row>
    <row r="32" spans="2:12" x14ac:dyDescent="0.3">
      <c r="B32" s="3">
        <v>0.25640973899293129</v>
      </c>
      <c r="C32" s="3">
        <v>0.72837258536778993</v>
      </c>
      <c r="D32" s="3">
        <v>1.0017691757146472</v>
      </c>
      <c r="E32" s="3"/>
      <c r="G32">
        <v>5</v>
      </c>
      <c r="H32">
        <f t="shared" si="0"/>
        <v>0.5</v>
      </c>
      <c r="I32" s="11">
        <f t="shared" si="1"/>
        <v>0.51281947798586258</v>
      </c>
      <c r="J32" s="11">
        <f t="shared" si="2"/>
        <v>1.4567451707355799</v>
      </c>
      <c r="K32" s="11">
        <f t="shared" si="3"/>
        <v>2.0035383514292944</v>
      </c>
      <c r="L32" s="11">
        <f t="shared" si="4"/>
        <v>3.9731030001507368</v>
      </c>
    </row>
    <row r="33" spans="2:12" x14ac:dyDescent="0.3">
      <c r="B33" s="3">
        <v>0.74006052457624882</v>
      </c>
      <c r="C33" s="3"/>
      <c r="D33" s="3">
        <v>0.12009812715814046</v>
      </c>
      <c r="E33" s="3"/>
      <c r="G33">
        <v>5</v>
      </c>
      <c r="H33">
        <f t="shared" si="0"/>
        <v>0.5</v>
      </c>
      <c r="I33" s="11">
        <f t="shared" si="1"/>
        <v>1.4801210491524976</v>
      </c>
      <c r="J33" s="11">
        <f t="shared" si="2"/>
        <v>0</v>
      </c>
      <c r="K33" s="11">
        <f t="shared" si="3"/>
        <v>0.24019625431628092</v>
      </c>
      <c r="L33" s="11">
        <f t="shared" si="4"/>
        <v>1.7203173034687786</v>
      </c>
    </row>
    <row r="34" spans="2:12" x14ac:dyDescent="0.3">
      <c r="B34" s="8">
        <v>0.4402333185841184</v>
      </c>
      <c r="C34" s="8">
        <v>0.27670025553017308</v>
      </c>
      <c r="D34" s="8">
        <v>1.5549453753317821</v>
      </c>
      <c r="E34" s="25"/>
      <c r="I34" s="11"/>
      <c r="J34" s="11"/>
      <c r="K34" s="11"/>
      <c r="L34" s="11"/>
    </row>
    <row r="35" spans="2:12" x14ac:dyDescent="0.3">
      <c r="B35" s="3"/>
      <c r="C35" s="3"/>
      <c r="D35" s="3">
        <v>6.7930359947502364E-2</v>
      </c>
      <c r="E35" s="3"/>
      <c r="G35">
        <v>2</v>
      </c>
      <c r="H35">
        <f t="shared" si="0"/>
        <v>0.2</v>
      </c>
      <c r="I35" s="11">
        <f t="shared" si="1"/>
        <v>0</v>
      </c>
      <c r="J35" s="11">
        <f t="shared" si="2"/>
        <v>0</v>
      </c>
      <c r="K35" s="11">
        <f t="shared" si="3"/>
        <v>0.33965179973751181</v>
      </c>
      <c r="L35" s="11">
        <f t="shared" si="4"/>
        <v>0.33965179973751181</v>
      </c>
    </row>
    <row r="36" spans="2:12" x14ac:dyDescent="0.3">
      <c r="B36" s="3">
        <v>0.29222121366886861</v>
      </c>
      <c r="C36" s="3">
        <v>0.27670025553017308</v>
      </c>
      <c r="D36" s="3">
        <v>0.76592090955334446</v>
      </c>
      <c r="E36" s="3"/>
      <c r="G36">
        <v>2</v>
      </c>
      <c r="H36">
        <f t="shared" si="0"/>
        <v>0.2</v>
      </c>
      <c r="I36" s="11">
        <f t="shared" si="1"/>
        <v>1.4611060683443429</v>
      </c>
      <c r="J36" s="11">
        <f t="shared" si="2"/>
        <v>1.3835012776508653</v>
      </c>
      <c r="K36" s="11">
        <f t="shared" si="3"/>
        <v>3.829604547766722</v>
      </c>
      <c r="L36" s="11">
        <f t="shared" si="4"/>
        <v>6.6742118937619299</v>
      </c>
    </row>
    <row r="37" spans="2:12" x14ac:dyDescent="0.3">
      <c r="B37" s="3"/>
      <c r="C37" s="3"/>
      <c r="D37" s="3">
        <v>0.68186889479541002</v>
      </c>
      <c r="E37" s="3"/>
      <c r="G37">
        <v>2</v>
      </c>
      <c r="H37">
        <f t="shared" si="0"/>
        <v>0.2</v>
      </c>
      <c r="I37" s="11">
        <f t="shared" si="1"/>
        <v>0</v>
      </c>
      <c r="J37" s="11">
        <f t="shared" si="2"/>
        <v>0</v>
      </c>
      <c r="K37" s="11">
        <f t="shared" si="3"/>
        <v>3.40934447397705</v>
      </c>
      <c r="L37" s="11">
        <f t="shared" si="4"/>
        <v>3.40934447397705</v>
      </c>
    </row>
    <row r="38" spans="2:12" x14ac:dyDescent="0.3">
      <c r="B38" s="3">
        <v>0.14801210491524977</v>
      </c>
      <c r="C38" s="3"/>
      <c r="D38" s="3">
        <v>3.922521103552519E-2</v>
      </c>
      <c r="E38" s="3"/>
      <c r="G38">
        <v>2</v>
      </c>
      <c r="H38">
        <f t="shared" si="0"/>
        <v>0.2</v>
      </c>
      <c r="I38" s="11">
        <f t="shared" si="1"/>
        <v>0.74006052457624882</v>
      </c>
      <c r="J38" s="11">
        <f t="shared" si="2"/>
        <v>0</v>
      </c>
      <c r="K38" s="11">
        <f t="shared" si="3"/>
        <v>0.19612605517762594</v>
      </c>
      <c r="L38" s="11">
        <f t="shared" si="4"/>
        <v>0.93618657975387476</v>
      </c>
    </row>
    <row r="39" spans="2:12" x14ac:dyDescent="0.3">
      <c r="B39" s="8">
        <v>0.98263855448375725</v>
      </c>
      <c r="C39" s="8">
        <v>0.27670025553017308</v>
      </c>
      <c r="D39" s="8">
        <v>2.4916418127199682</v>
      </c>
      <c r="E39" s="25"/>
      <c r="I39" s="11"/>
      <c r="J39" s="11"/>
      <c r="K39" s="11"/>
      <c r="L39" s="11"/>
    </row>
    <row r="40" spans="2:12" x14ac:dyDescent="0.3">
      <c r="B40" s="3"/>
      <c r="C40" s="3"/>
      <c r="D40" s="3">
        <v>0.13222288346723429</v>
      </c>
      <c r="E40" s="3"/>
      <c r="G40">
        <v>4</v>
      </c>
      <c r="H40">
        <f t="shared" si="0"/>
        <v>0.4</v>
      </c>
      <c r="I40" s="11">
        <f t="shared" si="1"/>
        <v>0</v>
      </c>
      <c r="J40" s="11">
        <f t="shared" si="2"/>
        <v>0</v>
      </c>
      <c r="K40" s="11">
        <f t="shared" si="3"/>
        <v>0.33055720866808569</v>
      </c>
      <c r="L40" s="11">
        <f t="shared" si="4"/>
        <v>0.33055720866808569</v>
      </c>
    </row>
    <row r="41" spans="2:12" x14ac:dyDescent="0.3">
      <c r="B41" s="3">
        <v>0.29222121366886861</v>
      </c>
      <c r="C41" s="3">
        <v>0.27670025553017308</v>
      </c>
      <c r="D41" s="3">
        <v>1.0341480976704496</v>
      </c>
      <c r="E41" s="3"/>
      <c r="G41">
        <v>4</v>
      </c>
      <c r="H41">
        <f t="shared" si="0"/>
        <v>0.4</v>
      </c>
      <c r="I41" s="11">
        <f t="shared" si="1"/>
        <v>0.73055303417217143</v>
      </c>
      <c r="J41" s="11">
        <f t="shared" si="2"/>
        <v>0.69175063882543264</v>
      </c>
      <c r="K41" s="11">
        <f t="shared" si="3"/>
        <v>2.5853702441761239</v>
      </c>
      <c r="L41" s="11">
        <f t="shared" si="4"/>
        <v>4.0076739171737277</v>
      </c>
    </row>
    <row r="42" spans="2:12" x14ac:dyDescent="0.3">
      <c r="B42" s="3"/>
      <c r="C42" s="3"/>
      <c r="D42" s="3">
        <v>1.085494834621836</v>
      </c>
      <c r="E42" s="3"/>
      <c r="G42">
        <v>4</v>
      </c>
      <c r="H42">
        <f t="shared" si="0"/>
        <v>0.4</v>
      </c>
      <c r="I42" s="11">
        <f t="shared" si="1"/>
        <v>0</v>
      </c>
      <c r="J42" s="11">
        <f t="shared" si="2"/>
        <v>0</v>
      </c>
      <c r="K42" s="11">
        <f t="shared" si="3"/>
        <v>2.7137370865545898</v>
      </c>
      <c r="L42" s="11">
        <f t="shared" si="4"/>
        <v>2.7137370865545898</v>
      </c>
    </row>
    <row r="43" spans="2:12" x14ac:dyDescent="0.3">
      <c r="B43" s="3">
        <v>0.6904173408148887</v>
      </c>
      <c r="C43" s="3"/>
      <c r="D43" s="3">
        <v>0.23977599696044832</v>
      </c>
      <c r="E43" s="3"/>
      <c r="G43">
        <v>4</v>
      </c>
      <c r="H43">
        <f t="shared" si="0"/>
        <v>0.4</v>
      </c>
      <c r="I43" s="11">
        <f t="shared" si="1"/>
        <v>1.7260433520372216</v>
      </c>
      <c r="J43" s="11">
        <f t="shared" si="2"/>
        <v>0</v>
      </c>
      <c r="K43" s="11">
        <f t="shared" si="3"/>
        <v>0.59943999240112078</v>
      </c>
      <c r="L43" s="11">
        <f t="shared" si="4"/>
        <v>2.3254833444383425</v>
      </c>
    </row>
    <row r="44" spans="2:12" x14ac:dyDescent="0.3">
      <c r="B44" s="8">
        <v>0.29146571057477944</v>
      </c>
      <c r="C44" s="8">
        <v>9.6741933361697841E-2</v>
      </c>
      <c r="D44" s="8">
        <v>1.9488012635980652</v>
      </c>
      <c r="E44" s="25"/>
      <c r="I44" s="11"/>
      <c r="J44" s="11"/>
      <c r="K44" s="11"/>
      <c r="L44" s="11"/>
    </row>
    <row r="45" spans="2:12" x14ac:dyDescent="0.3">
      <c r="B45" s="3"/>
      <c r="C45" s="3"/>
      <c r="D45" s="3">
        <v>6.3872266163899225E-2</v>
      </c>
      <c r="E45" s="3"/>
      <c r="G45">
        <v>3</v>
      </c>
      <c r="H45">
        <f t="shared" si="0"/>
        <v>0.30000000000000004</v>
      </c>
      <c r="I45" s="11">
        <f t="shared" si="1"/>
        <v>0</v>
      </c>
      <c r="J45" s="11">
        <f t="shared" si="2"/>
        <v>0</v>
      </c>
      <c r="K45" s="11">
        <f t="shared" si="3"/>
        <v>0.21290755387966406</v>
      </c>
      <c r="L45" s="11">
        <f t="shared" si="4"/>
        <v>0.21290755387966406</v>
      </c>
    </row>
    <row r="46" spans="2:12" x14ac:dyDescent="0.3">
      <c r="B46" s="3">
        <v>9.7407071222956207E-2</v>
      </c>
      <c r="C46" s="3"/>
      <c r="D46" s="3">
        <v>0.62271678990653012</v>
      </c>
      <c r="E46" s="3"/>
      <c r="G46">
        <v>3</v>
      </c>
      <c r="H46">
        <f t="shared" si="0"/>
        <v>0.30000000000000004</v>
      </c>
      <c r="I46" s="11">
        <f t="shared" si="1"/>
        <v>0.32469023740985398</v>
      </c>
      <c r="J46" s="11">
        <f t="shared" si="2"/>
        <v>0</v>
      </c>
      <c r="K46" s="11">
        <f t="shared" si="3"/>
        <v>2.0757226330217668</v>
      </c>
      <c r="L46" s="11">
        <f t="shared" si="4"/>
        <v>2.4004128704316208</v>
      </c>
    </row>
    <row r="47" spans="2:12" x14ac:dyDescent="0.3">
      <c r="B47" s="3"/>
      <c r="C47" s="3"/>
      <c r="D47" s="3">
        <v>1.0120340455019727</v>
      </c>
      <c r="E47" s="3"/>
      <c r="G47">
        <v>3</v>
      </c>
      <c r="H47">
        <f t="shared" si="0"/>
        <v>0.30000000000000004</v>
      </c>
      <c r="I47" s="11">
        <f t="shared" si="1"/>
        <v>0</v>
      </c>
      <c r="J47" s="11">
        <f t="shared" si="2"/>
        <v>0</v>
      </c>
      <c r="K47" s="11">
        <f t="shared" si="3"/>
        <v>3.3734468183399087</v>
      </c>
      <c r="L47" s="11">
        <f t="shared" si="4"/>
        <v>3.3734468183399087</v>
      </c>
    </row>
    <row r="48" spans="2:12" x14ac:dyDescent="0.3">
      <c r="B48" s="3"/>
      <c r="C48" s="3"/>
      <c r="D48" s="3">
        <v>7.0537703313027977E-3</v>
      </c>
      <c r="E48" s="3"/>
      <c r="G48">
        <v>3</v>
      </c>
      <c r="H48">
        <f t="shared" si="0"/>
        <v>0.30000000000000004</v>
      </c>
      <c r="I48" s="11">
        <f t="shared" si="1"/>
        <v>0</v>
      </c>
      <c r="J48" s="11">
        <f t="shared" si="2"/>
        <v>0</v>
      </c>
      <c r="K48" s="11">
        <f t="shared" si="3"/>
        <v>2.351256777100932E-2</v>
      </c>
      <c r="L48" s="11">
        <f t="shared" si="4"/>
        <v>2.351256777100932E-2</v>
      </c>
    </row>
    <row r="49" spans="2:12" x14ac:dyDescent="0.3">
      <c r="B49" s="3"/>
      <c r="C49" s="3"/>
      <c r="D49" s="3">
        <v>0.21723927934413467</v>
      </c>
      <c r="E49" s="3"/>
      <c r="G49">
        <v>3</v>
      </c>
      <c r="H49">
        <f t="shared" si="0"/>
        <v>0.30000000000000004</v>
      </c>
      <c r="I49" s="11">
        <f t="shared" si="1"/>
        <v>0</v>
      </c>
      <c r="J49" s="11">
        <f t="shared" si="2"/>
        <v>0</v>
      </c>
      <c r="K49" s="11">
        <f t="shared" si="3"/>
        <v>0.72413093114711546</v>
      </c>
      <c r="L49" s="11">
        <f t="shared" si="4"/>
        <v>0.72413093114711546</v>
      </c>
    </row>
    <row r="50" spans="2:12" x14ac:dyDescent="0.3">
      <c r="B50" s="3">
        <v>0.19405863935182321</v>
      </c>
      <c r="C50" s="3">
        <v>9.6741933361697841E-2</v>
      </c>
      <c r="D50" s="3">
        <v>2.5885112350225833E-2</v>
      </c>
      <c r="E50" s="3"/>
      <c r="G50">
        <v>3</v>
      </c>
      <c r="H50">
        <f t="shared" si="0"/>
        <v>0.30000000000000004</v>
      </c>
      <c r="I50" s="11">
        <f t="shared" si="1"/>
        <v>0.64686213117274394</v>
      </c>
      <c r="J50" s="11">
        <f t="shared" si="2"/>
        <v>0.32247311120565941</v>
      </c>
      <c r="K50" s="11">
        <f t="shared" si="3"/>
        <v>8.6283707834086093E-2</v>
      </c>
      <c r="L50" s="11">
        <f t="shared" si="4"/>
        <v>1.0556189502124895</v>
      </c>
    </row>
    <row r="51" spans="2:12" x14ac:dyDescent="0.3">
      <c r="B51" s="8">
        <v>0.75007448511962937</v>
      </c>
      <c r="C51" s="8">
        <v>0.62667346438600724</v>
      </c>
      <c r="D51" s="8">
        <v>1.4915069194389814</v>
      </c>
      <c r="E51" s="25"/>
      <c r="I51" s="11"/>
      <c r="J51" s="11"/>
      <c r="K51" s="11"/>
      <c r="L51" s="11"/>
    </row>
    <row r="52" spans="2:12" x14ac:dyDescent="0.3">
      <c r="B52" s="3">
        <v>4.6046534436573458E-2</v>
      </c>
      <c r="C52" s="3"/>
      <c r="D52" s="3">
        <v>0.24690913613893128</v>
      </c>
      <c r="E52" s="3"/>
      <c r="G52">
        <v>4</v>
      </c>
      <c r="H52">
        <f t="shared" si="0"/>
        <v>0.4</v>
      </c>
      <c r="I52" s="11">
        <f t="shared" si="1"/>
        <v>0.11511633609143364</v>
      </c>
      <c r="J52" s="11">
        <f t="shared" si="2"/>
        <v>0</v>
      </c>
      <c r="K52" s="11">
        <f t="shared" si="3"/>
        <v>0.61727284034732821</v>
      </c>
      <c r="L52" s="11">
        <f t="shared" si="4"/>
        <v>0.73238917643876189</v>
      </c>
    </row>
    <row r="53" spans="2:12" x14ac:dyDescent="0.3">
      <c r="B53" s="3">
        <v>0.24165366947124903</v>
      </c>
      <c r="C53" s="3">
        <v>0.27670025553017308</v>
      </c>
      <c r="D53" s="3">
        <v>0.31287223707227196</v>
      </c>
      <c r="E53" s="3"/>
      <c r="G53">
        <v>4</v>
      </c>
      <c r="H53">
        <f t="shared" si="0"/>
        <v>0.4</v>
      </c>
      <c r="I53" s="11">
        <f t="shared" si="1"/>
        <v>0.6041341736781225</v>
      </c>
      <c r="J53" s="11">
        <f t="shared" si="2"/>
        <v>0.69175063882543264</v>
      </c>
      <c r="K53" s="11">
        <f t="shared" si="3"/>
        <v>0.78218059268067985</v>
      </c>
      <c r="L53" s="11">
        <f t="shared" si="4"/>
        <v>2.0780654051842351</v>
      </c>
    </row>
    <row r="54" spans="2:12" x14ac:dyDescent="0.3">
      <c r="B54" s="3">
        <v>0.26831564185998374</v>
      </c>
      <c r="C54" s="3"/>
      <c r="D54" s="3">
        <v>0.81238583210330373</v>
      </c>
      <c r="E54" s="3"/>
      <c r="G54">
        <v>4</v>
      </c>
      <c r="H54">
        <f t="shared" si="0"/>
        <v>0.4</v>
      </c>
      <c r="I54" s="11">
        <f t="shared" si="1"/>
        <v>0.67078910464995933</v>
      </c>
      <c r="J54" s="11">
        <f t="shared" si="2"/>
        <v>0</v>
      </c>
      <c r="K54" s="11">
        <f t="shared" si="3"/>
        <v>2.0309645802582592</v>
      </c>
      <c r="L54" s="11">
        <f t="shared" si="4"/>
        <v>2.7017536849082187</v>
      </c>
    </row>
    <row r="55" spans="2:12" x14ac:dyDescent="0.3">
      <c r="B55" s="3"/>
      <c r="C55" s="3"/>
      <c r="D55" s="3">
        <v>4.4924670991381026E-2</v>
      </c>
      <c r="E55" s="3"/>
      <c r="G55">
        <v>4</v>
      </c>
      <c r="H55">
        <f t="shared" si="0"/>
        <v>0.4</v>
      </c>
      <c r="I55" s="11">
        <f t="shared" si="1"/>
        <v>0</v>
      </c>
      <c r="J55" s="11">
        <f t="shared" si="2"/>
        <v>0</v>
      </c>
      <c r="K55" s="11">
        <f t="shared" si="3"/>
        <v>0.11231167747845255</v>
      </c>
      <c r="L55" s="11">
        <f t="shared" si="4"/>
        <v>0.11231167747845255</v>
      </c>
    </row>
    <row r="56" spans="2:12" x14ac:dyDescent="0.3">
      <c r="B56" s="3">
        <v>0.19405863935182321</v>
      </c>
      <c r="C56" s="3">
        <v>0.34997320885583422</v>
      </c>
      <c r="D56" s="3">
        <v>7.4415043133093481E-2</v>
      </c>
      <c r="E56" s="3"/>
      <c r="G56">
        <v>4</v>
      </c>
      <c r="H56">
        <f t="shared" si="0"/>
        <v>0.4</v>
      </c>
      <c r="I56" s="11">
        <f t="shared" si="1"/>
        <v>0.48514659837955804</v>
      </c>
      <c r="J56" s="11">
        <f t="shared" si="2"/>
        <v>0.87493302213958546</v>
      </c>
      <c r="K56" s="11">
        <f t="shared" si="3"/>
        <v>0.18603760783273368</v>
      </c>
      <c r="L56" s="11">
        <f t="shared" si="4"/>
        <v>1.5461172283518771</v>
      </c>
    </row>
    <row r="57" spans="2:12" x14ac:dyDescent="0.3">
      <c r="B57" s="8">
        <v>1.332108944237248</v>
      </c>
      <c r="C57" s="8"/>
      <c r="D57" s="8">
        <v>1.508349895830132</v>
      </c>
      <c r="E57" s="25"/>
      <c r="I57" s="11"/>
      <c r="J57" s="11"/>
      <c r="K57" s="11"/>
      <c r="L57" s="11"/>
    </row>
    <row r="58" spans="2:12" x14ac:dyDescent="0.3">
      <c r="B58" s="3"/>
      <c r="C58" s="3"/>
      <c r="D58" s="3">
        <v>2.9102691422163603E-2</v>
      </c>
      <c r="E58" s="3"/>
      <c r="G58">
        <v>2</v>
      </c>
      <c r="H58">
        <f t="shared" si="0"/>
        <v>0.2</v>
      </c>
      <c r="I58" s="11">
        <f t="shared" si="1"/>
        <v>0</v>
      </c>
      <c r="J58" s="11">
        <f t="shared" si="2"/>
        <v>0</v>
      </c>
      <c r="K58" s="11">
        <f t="shared" si="3"/>
        <v>0.14551345711081801</v>
      </c>
      <c r="L58" s="11">
        <f t="shared" si="4"/>
        <v>0.14551345711081801</v>
      </c>
    </row>
    <row r="59" spans="2:12" x14ac:dyDescent="0.3">
      <c r="B59" s="3"/>
      <c r="C59" s="3"/>
      <c r="D59" s="3">
        <v>0.82980831610676864</v>
      </c>
      <c r="E59" s="3"/>
      <c r="G59">
        <v>2</v>
      </c>
      <c r="H59">
        <f t="shared" si="0"/>
        <v>0.2</v>
      </c>
      <c r="I59" s="11">
        <f t="shared" si="1"/>
        <v>0</v>
      </c>
      <c r="J59" s="11">
        <f t="shared" si="2"/>
        <v>0</v>
      </c>
      <c r="K59" s="11">
        <f t="shared" si="3"/>
        <v>4.1490415805338428</v>
      </c>
      <c r="L59" s="11">
        <f t="shared" si="4"/>
        <v>4.1490415805338428</v>
      </c>
    </row>
    <row r="60" spans="2:12" x14ac:dyDescent="0.3">
      <c r="B60" s="3"/>
      <c r="C60" s="3"/>
      <c r="D60" s="3">
        <v>0.48244643009222993</v>
      </c>
      <c r="E60" s="3"/>
      <c r="G60">
        <v>2</v>
      </c>
      <c r="H60">
        <f t="shared" si="0"/>
        <v>0.2</v>
      </c>
      <c r="I60" s="11">
        <f t="shared" si="1"/>
        <v>0</v>
      </c>
      <c r="J60" s="11">
        <f t="shared" si="2"/>
        <v>0</v>
      </c>
      <c r="K60" s="11">
        <f t="shared" si="3"/>
        <v>2.4122321504611497</v>
      </c>
      <c r="L60" s="11">
        <f t="shared" si="4"/>
        <v>2.4122321504611497</v>
      </c>
    </row>
    <row r="61" spans="2:12" x14ac:dyDescent="0.3">
      <c r="B61" s="3">
        <v>1.332108944237248</v>
      </c>
      <c r="C61" s="3"/>
      <c r="D61" s="3">
        <v>0.16699245820896993</v>
      </c>
      <c r="E61" s="3"/>
      <c r="G61">
        <v>2</v>
      </c>
      <c r="H61">
        <f t="shared" si="0"/>
        <v>0.2</v>
      </c>
      <c r="I61" s="11">
        <f t="shared" si="1"/>
        <v>6.6605447211862394</v>
      </c>
      <c r="J61" s="11">
        <f t="shared" si="2"/>
        <v>0</v>
      </c>
      <c r="K61" s="11">
        <f t="shared" si="3"/>
        <v>0.83496229104484965</v>
      </c>
      <c r="L61" s="11">
        <f t="shared" si="4"/>
        <v>7.495507012231089</v>
      </c>
    </row>
    <row r="62" spans="2:12" x14ac:dyDescent="0.3">
      <c r="B62" s="8">
        <v>1.7761452589829976</v>
      </c>
      <c r="C62" s="8">
        <v>0.34997320885583422</v>
      </c>
      <c r="D62" s="8">
        <v>1.526924965872817</v>
      </c>
      <c r="E62" s="25"/>
      <c r="I62" s="11"/>
      <c r="J62" s="11"/>
      <c r="K62" s="11"/>
      <c r="L62" s="11"/>
    </row>
    <row r="63" spans="2:12" x14ac:dyDescent="0.3">
      <c r="B63" s="3"/>
      <c r="C63" s="3"/>
      <c r="D63" s="3">
        <v>2.9102691422163603E-2</v>
      </c>
      <c r="E63" s="3"/>
      <c r="G63">
        <v>6</v>
      </c>
      <c r="H63">
        <f t="shared" si="0"/>
        <v>0.60000000000000009</v>
      </c>
      <c r="I63" s="11">
        <f t="shared" si="1"/>
        <v>0</v>
      </c>
      <c r="J63" s="11">
        <f t="shared" si="2"/>
        <v>0</v>
      </c>
      <c r="K63" s="11">
        <f t="shared" si="3"/>
        <v>4.8504485703606E-2</v>
      </c>
      <c r="L63" s="11">
        <f t="shared" si="4"/>
        <v>4.8504485703606E-2</v>
      </c>
    </row>
    <row r="64" spans="2:12" x14ac:dyDescent="0.3">
      <c r="B64" s="3"/>
      <c r="C64" s="3"/>
      <c r="D64" s="3">
        <v>0.77350251740275255</v>
      </c>
      <c r="E64" s="3"/>
      <c r="G64">
        <v>6</v>
      </c>
      <c r="H64">
        <f t="shared" si="0"/>
        <v>0.60000000000000009</v>
      </c>
      <c r="I64" s="11">
        <f t="shared" si="1"/>
        <v>0</v>
      </c>
      <c r="J64" s="11">
        <f t="shared" si="2"/>
        <v>0</v>
      </c>
      <c r="K64" s="11">
        <f t="shared" si="3"/>
        <v>1.2891708623379208</v>
      </c>
      <c r="L64" s="11">
        <f t="shared" si="4"/>
        <v>1.2891708623379208</v>
      </c>
    </row>
    <row r="65" spans="2:12" x14ac:dyDescent="0.3">
      <c r="B65" s="3"/>
      <c r="C65" s="3"/>
      <c r="D65" s="3">
        <v>0.47645438271631568</v>
      </c>
      <c r="E65" s="3"/>
      <c r="G65">
        <v>6</v>
      </c>
      <c r="H65">
        <f t="shared" si="0"/>
        <v>0.60000000000000009</v>
      </c>
      <c r="I65" s="11">
        <f t="shared" si="1"/>
        <v>0</v>
      </c>
      <c r="J65" s="11">
        <f t="shared" si="2"/>
        <v>0</v>
      </c>
      <c r="K65" s="11">
        <f t="shared" si="3"/>
        <v>0.79409063786052603</v>
      </c>
      <c r="L65" s="11">
        <f t="shared" si="4"/>
        <v>0.79409063786052603</v>
      </c>
    </row>
    <row r="66" spans="2:12" x14ac:dyDescent="0.3">
      <c r="B66" s="3">
        <v>1.7761452589829976</v>
      </c>
      <c r="C66" s="3">
        <v>0.34997320885583422</v>
      </c>
      <c r="D66" s="3">
        <v>0.24786537433158531</v>
      </c>
      <c r="E66" s="3"/>
      <c r="G66">
        <v>6</v>
      </c>
      <c r="H66">
        <f t="shared" si="0"/>
        <v>0.60000000000000009</v>
      </c>
      <c r="I66" s="11">
        <f t="shared" si="1"/>
        <v>2.9602420983049957</v>
      </c>
      <c r="J66" s="11">
        <f t="shared" si="2"/>
        <v>0.58328868142639023</v>
      </c>
      <c r="K66" s="11">
        <f t="shared" si="3"/>
        <v>0.41310895721930879</v>
      </c>
      <c r="L66" s="11">
        <f t="shared" si="4"/>
        <v>3.9566397369506947</v>
      </c>
    </row>
    <row r="67" spans="2:12" x14ac:dyDescent="0.3">
      <c r="B67" s="8">
        <v>1.6281331540677477</v>
      </c>
      <c r="C67" s="8"/>
      <c r="D67" s="8">
        <v>2.3649181233994088</v>
      </c>
      <c r="E67" s="25"/>
      <c r="I67" s="11"/>
      <c r="J67" s="11"/>
      <c r="K67" s="11"/>
      <c r="L67" s="11"/>
    </row>
    <row r="68" spans="2:12" x14ac:dyDescent="0.3">
      <c r="B68" s="3"/>
      <c r="C68" s="3"/>
      <c r="D68" s="3">
        <v>0.2074289162702776</v>
      </c>
      <c r="E68" s="3"/>
      <c r="G68">
        <v>4</v>
      </c>
      <c r="H68">
        <f t="shared" si="0"/>
        <v>0.4</v>
      </c>
      <c r="I68" s="11">
        <f t="shared" si="1"/>
        <v>0</v>
      </c>
      <c r="J68" s="11">
        <f t="shared" si="2"/>
        <v>0</v>
      </c>
      <c r="K68" s="11">
        <f t="shared" si="3"/>
        <v>0.51857229067569399</v>
      </c>
      <c r="L68" s="11">
        <f t="shared" si="4"/>
        <v>0.51857229067569399</v>
      </c>
    </row>
    <row r="69" spans="2:12" x14ac:dyDescent="0.3">
      <c r="B69" s="3"/>
      <c r="C69" s="3"/>
      <c r="D69" s="3">
        <v>1.0913509283311354E-2</v>
      </c>
      <c r="E69" s="3"/>
      <c r="G69">
        <v>4</v>
      </c>
      <c r="H69">
        <f t="shared" ref="H69:H132" si="5">G69*0.1</f>
        <v>0.4</v>
      </c>
      <c r="I69" s="11">
        <f t="shared" ref="I69:I132" si="6">B69/$H69</f>
        <v>0</v>
      </c>
      <c r="J69" s="11">
        <f t="shared" ref="J69:J132" si="7">C69/$H69</f>
        <v>0</v>
      </c>
      <c r="K69" s="11">
        <f t="shared" ref="K69:K132" si="8">D69/$H69</f>
        <v>2.7283773208278381E-2</v>
      </c>
      <c r="L69" s="11">
        <f t="shared" ref="L69:L132" si="9">SUM(I69:K69)</f>
        <v>2.7283773208278381E-2</v>
      </c>
    </row>
    <row r="70" spans="2:12" x14ac:dyDescent="0.3">
      <c r="B70" s="3"/>
      <c r="C70" s="3"/>
      <c r="D70" s="3">
        <v>0.91484557986912896</v>
      </c>
      <c r="E70" s="3"/>
      <c r="G70">
        <v>4</v>
      </c>
      <c r="H70">
        <f t="shared" si="5"/>
        <v>0.4</v>
      </c>
      <c r="I70" s="11">
        <f t="shared" si="6"/>
        <v>0</v>
      </c>
      <c r="J70" s="11">
        <f t="shared" si="7"/>
        <v>0</v>
      </c>
      <c r="K70" s="11">
        <f t="shared" si="8"/>
        <v>2.2871139496728223</v>
      </c>
      <c r="L70" s="11">
        <f t="shared" si="9"/>
        <v>2.2871139496728223</v>
      </c>
    </row>
    <row r="71" spans="2:12" x14ac:dyDescent="0.3">
      <c r="B71" s="3"/>
      <c r="C71" s="3"/>
      <c r="D71" s="3">
        <v>0.91110801508969663</v>
      </c>
      <c r="E71" s="3"/>
      <c r="G71">
        <v>4</v>
      </c>
      <c r="H71">
        <f t="shared" si="5"/>
        <v>0.4</v>
      </c>
      <c r="I71" s="11">
        <f t="shared" si="6"/>
        <v>0</v>
      </c>
      <c r="J71" s="11">
        <f t="shared" si="7"/>
        <v>0</v>
      </c>
      <c r="K71" s="11">
        <f t="shared" si="8"/>
        <v>2.2777700377242414</v>
      </c>
      <c r="L71" s="11">
        <f t="shared" si="9"/>
        <v>2.2777700377242414</v>
      </c>
    </row>
    <row r="72" spans="2:12" x14ac:dyDescent="0.3">
      <c r="B72" s="3"/>
      <c r="C72" s="3"/>
      <c r="D72" s="3">
        <v>8.3670237838720352E-2</v>
      </c>
      <c r="E72" s="3"/>
      <c r="G72">
        <v>4</v>
      </c>
      <c r="H72">
        <f t="shared" si="5"/>
        <v>0.4</v>
      </c>
      <c r="I72" s="11">
        <f t="shared" si="6"/>
        <v>0</v>
      </c>
      <c r="J72" s="11">
        <f t="shared" si="7"/>
        <v>0</v>
      </c>
      <c r="K72" s="11">
        <f t="shared" si="8"/>
        <v>0.20917559459680088</v>
      </c>
      <c r="L72" s="11">
        <f t="shared" si="9"/>
        <v>0.20917559459680088</v>
      </c>
    </row>
    <row r="73" spans="2:12" x14ac:dyDescent="0.3">
      <c r="B73" s="3">
        <v>1.6281331540677477</v>
      </c>
      <c r="C73" s="3"/>
      <c r="D73" s="3">
        <v>0.23695186504827395</v>
      </c>
      <c r="E73" s="3"/>
      <c r="G73">
        <v>4</v>
      </c>
      <c r="H73">
        <f t="shared" si="5"/>
        <v>0.4</v>
      </c>
      <c r="I73" s="11">
        <f t="shared" si="6"/>
        <v>4.0703328851693694</v>
      </c>
      <c r="J73" s="11">
        <f t="shared" si="7"/>
        <v>0</v>
      </c>
      <c r="K73" s="11">
        <f t="shared" si="8"/>
        <v>0.59237966262068487</v>
      </c>
      <c r="L73" s="11">
        <f t="shared" si="9"/>
        <v>4.6627125477900542</v>
      </c>
    </row>
    <row r="74" spans="2:12" x14ac:dyDescent="0.3">
      <c r="B74" s="8">
        <v>1.2308988768526608</v>
      </c>
      <c r="C74" s="8"/>
      <c r="D74" s="8">
        <v>2.8322896164155891</v>
      </c>
      <c r="E74" s="25"/>
      <c r="I74" s="11"/>
      <c r="J74" s="11"/>
      <c r="K74" s="11"/>
      <c r="L74" s="11"/>
    </row>
    <row r="75" spans="2:12" x14ac:dyDescent="0.3">
      <c r="B75" s="3"/>
      <c r="C75" s="3"/>
      <c r="D75" s="3">
        <v>0.1285850470394638</v>
      </c>
      <c r="E75" s="3"/>
      <c r="G75">
        <v>4</v>
      </c>
      <c r="H75">
        <f t="shared" si="5"/>
        <v>0.4</v>
      </c>
      <c r="I75" s="11">
        <f t="shared" si="6"/>
        <v>0</v>
      </c>
      <c r="J75" s="11">
        <f t="shared" si="7"/>
        <v>0</v>
      </c>
      <c r="K75" s="11">
        <f t="shared" si="8"/>
        <v>0.32146261759865946</v>
      </c>
      <c r="L75" s="11">
        <f t="shared" si="9"/>
        <v>0.32146261759865946</v>
      </c>
    </row>
    <row r="76" spans="2:12" x14ac:dyDescent="0.3">
      <c r="B76" s="3">
        <v>0.19481414244591241</v>
      </c>
      <c r="C76" s="3"/>
      <c r="D76" s="3">
        <v>1.7851283067867829</v>
      </c>
      <c r="E76" s="3"/>
      <c r="G76">
        <v>4</v>
      </c>
      <c r="H76">
        <f t="shared" si="5"/>
        <v>0.4</v>
      </c>
      <c r="I76" s="11">
        <f t="shared" si="6"/>
        <v>0.48703535611478099</v>
      </c>
      <c r="J76" s="11">
        <f t="shared" si="7"/>
        <v>0</v>
      </c>
      <c r="K76" s="11">
        <f t="shared" si="8"/>
        <v>4.4628207669669573</v>
      </c>
      <c r="L76" s="11">
        <f t="shared" si="9"/>
        <v>4.9498561230817382</v>
      </c>
    </row>
    <row r="77" spans="2:12" x14ac:dyDescent="0.3">
      <c r="B77" s="3"/>
      <c r="C77" s="3"/>
      <c r="D77" s="3">
        <v>0.72366964513834475</v>
      </c>
      <c r="E77" s="3"/>
      <c r="G77">
        <v>4</v>
      </c>
      <c r="H77">
        <f t="shared" si="5"/>
        <v>0.4</v>
      </c>
      <c r="I77" s="11">
        <f t="shared" si="6"/>
        <v>0</v>
      </c>
      <c r="J77" s="11">
        <f t="shared" si="7"/>
        <v>0</v>
      </c>
      <c r="K77" s="11">
        <f t="shared" si="8"/>
        <v>1.8091741128458618</v>
      </c>
      <c r="L77" s="11">
        <f t="shared" si="9"/>
        <v>1.8091741128458618</v>
      </c>
    </row>
    <row r="78" spans="2:12" x14ac:dyDescent="0.3">
      <c r="B78" s="3">
        <v>1.0360847344067483</v>
      </c>
      <c r="C78" s="3"/>
      <c r="D78" s="3">
        <v>0.19490661745099733</v>
      </c>
      <c r="E78" s="3"/>
      <c r="G78">
        <v>4</v>
      </c>
      <c r="H78">
        <f t="shared" si="5"/>
        <v>0.4</v>
      </c>
      <c r="I78" s="11">
        <f t="shared" si="6"/>
        <v>2.5902118360168704</v>
      </c>
      <c r="J78" s="11">
        <f t="shared" si="7"/>
        <v>0</v>
      </c>
      <c r="K78" s="11">
        <f t="shared" si="8"/>
        <v>0.48726654362749328</v>
      </c>
      <c r="L78" s="11">
        <f t="shared" si="9"/>
        <v>3.0774783796443637</v>
      </c>
    </row>
    <row r="79" spans="2:12" x14ac:dyDescent="0.3">
      <c r="B79" s="8">
        <v>0.44403631474574934</v>
      </c>
      <c r="C79" s="8"/>
      <c r="D79" s="8">
        <v>1.1953184860661534</v>
      </c>
      <c r="E79" s="25"/>
      <c r="I79" s="11"/>
      <c r="J79" s="11"/>
      <c r="K79" s="11"/>
      <c r="L79" s="11"/>
    </row>
    <row r="80" spans="2:12" x14ac:dyDescent="0.3">
      <c r="B80" s="3"/>
      <c r="C80" s="3"/>
      <c r="D80" s="3">
        <v>1.0913509283311354E-2</v>
      </c>
      <c r="E80" s="3"/>
      <c r="G80">
        <v>1</v>
      </c>
      <c r="H80">
        <f t="shared" si="5"/>
        <v>0.1</v>
      </c>
      <c r="I80" s="11">
        <f t="shared" si="6"/>
        <v>0</v>
      </c>
      <c r="J80" s="11">
        <f t="shared" si="7"/>
        <v>0</v>
      </c>
      <c r="K80" s="11">
        <f t="shared" si="8"/>
        <v>0.10913509283311353</v>
      </c>
      <c r="L80" s="11">
        <f t="shared" si="9"/>
        <v>0.10913509283311353</v>
      </c>
    </row>
    <row r="81" spans="2:12" x14ac:dyDescent="0.3">
      <c r="B81" s="3"/>
      <c r="C81" s="3"/>
      <c r="D81" s="3">
        <v>0.20996289959669814</v>
      </c>
      <c r="E81" s="3"/>
      <c r="G81">
        <v>1</v>
      </c>
      <c r="H81">
        <f t="shared" si="5"/>
        <v>0.1</v>
      </c>
      <c r="I81" s="11">
        <f t="shared" si="6"/>
        <v>0</v>
      </c>
      <c r="J81" s="11">
        <f t="shared" si="7"/>
        <v>0</v>
      </c>
      <c r="K81" s="11">
        <f t="shared" si="8"/>
        <v>2.0996289959669814</v>
      </c>
      <c r="L81" s="11">
        <f t="shared" si="9"/>
        <v>2.0996289959669814</v>
      </c>
    </row>
    <row r="82" spans="2:12" x14ac:dyDescent="0.3">
      <c r="B82" s="3"/>
      <c r="C82" s="3"/>
      <c r="D82" s="3">
        <v>0.92309210984152501</v>
      </c>
      <c r="E82" s="3"/>
      <c r="G82">
        <v>1</v>
      </c>
      <c r="H82">
        <f t="shared" si="5"/>
        <v>0.1</v>
      </c>
      <c r="I82" s="11">
        <f t="shared" si="6"/>
        <v>0</v>
      </c>
      <c r="J82" s="11">
        <f t="shared" si="7"/>
        <v>0</v>
      </c>
      <c r="K82" s="11">
        <f t="shared" si="8"/>
        <v>9.2309210984152497</v>
      </c>
      <c r="L82" s="11">
        <f t="shared" si="9"/>
        <v>9.2309210984152497</v>
      </c>
    </row>
    <row r="83" spans="2:12" x14ac:dyDescent="0.3">
      <c r="B83" s="3">
        <v>0.44403631474574934</v>
      </c>
      <c r="C83" s="3"/>
      <c r="D83" s="3">
        <v>5.1349967344618982E-2</v>
      </c>
      <c r="E83" s="3"/>
      <c r="G83">
        <v>1</v>
      </c>
      <c r="H83">
        <f t="shared" si="5"/>
        <v>0.1</v>
      </c>
      <c r="I83" s="11">
        <f t="shared" si="6"/>
        <v>4.4403631474574929</v>
      </c>
      <c r="J83" s="11">
        <f t="shared" si="7"/>
        <v>0</v>
      </c>
      <c r="K83" s="11">
        <f t="shared" si="8"/>
        <v>0.51349967344618974</v>
      </c>
      <c r="L83" s="11">
        <f t="shared" si="9"/>
        <v>4.9538628209036828</v>
      </c>
    </row>
    <row r="84" spans="2:12" x14ac:dyDescent="0.3">
      <c r="B84" s="8">
        <v>0.74006052457624882</v>
      </c>
      <c r="C84" s="8"/>
      <c r="D84" s="8">
        <v>0.80694528288804812</v>
      </c>
      <c r="E84" s="25"/>
      <c r="I84" s="11"/>
      <c r="J84" s="11"/>
      <c r="K84" s="11"/>
      <c r="L84" s="11"/>
    </row>
    <row r="85" spans="2:12" x14ac:dyDescent="0.3">
      <c r="B85" s="3"/>
      <c r="C85" s="3"/>
      <c r="D85" s="3">
        <v>4.0016200705474951E-2</v>
      </c>
      <c r="E85" s="3"/>
      <c r="G85">
        <v>2</v>
      </c>
      <c r="H85">
        <f t="shared" si="5"/>
        <v>0.2</v>
      </c>
      <c r="I85" s="11">
        <f t="shared" si="6"/>
        <v>0</v>
      </c>
      <c r="J85" s="11">
        <f t="shared" si="7"/>
        <v>0</v>
      </c>
      <c r="K85" s="11">
        <f t="shared" si="8"/>
        <v>0.20008100352737473</v>
      </c>
      <c r="L85" s="11">
        <f t="shared" si="9"/>
        <v>0.20008100352737473</v>
      </c>
    </row>
    <row r="86" spans="2:12" x14ac:dyDescent="0.3">
      <c r="B86" s="3"/>
      <c r="C86" s="3"/>
      <c r="D86" s="3">
        <v>0.35913366628332105</v>
      </c>
      <c r="E86" s="3"/>
      <c r="G86">
        <v>2</v>
      </c>
      <c r="H86">
        <f t="shared" si="5"/>
        <v>0.2</v>
      </c>
      <c r="I86" s="11">
        <f t="shared" si="6"/>
        <v>0</v>
      </c>
      <c r="J86" s="11">
        <f t="shared" si="7"/>
        <v>0</v>
      </c>
      <c r="K86" s="11">
        <f t="shared" si="8"/>
        <v>1.7956683314166051</v>
      </c>
      <c r="L86" s="11">
        <f t="shared" si="9"/>
        <v>1.7956683314166051</v>
      </c>
    </row>
    <row r="87" spans="2:12" x14ac:dyDescent="0.3">
      <c r="B87" s="3"/>
      <c r="C87" s="3"/>
      <c r="D87" s="3">
        <v>0.24122321504611494</v>
      </c>
      <c r="E87" s="3"/>
      <c r="G87">
        <v>2</v>
      </c>
      <c r="H87">
        <f t="shared" si="5"/>
        <v>0.2</v>
      </c>
      <c r="I87" s="11">
        <f t="shared" si="6"/>
        <v>0</v>
      </c>
      <c r="J87" s="11">
        <f t="shared" si="7"/>
        <v>0</v>
      </c>
      <c r="K87" s="11">
        <f t="shared" si="8"/>
        <v>1.2061160752305746</v>
      </c>
      <c r="L87" s="11">
        <f t="shared" si="9"/>
        <v>1.2061160752305746</v>
      </c>
    </row>
    <row r="88" spans="2:12" x14ac:dyDescent="0.3">
      <c r="B88" s="3"/>
      <c r="C88" s="3"/>
      <c r="D88" s="3">
        <v>6.1843219272097648E-2</v>
      </c>
      <c r="E88" s="3"/>
      <c r="G88">
        <v>2</v>
      </c>
      <c r="H88">
        <f t="shared" si="5"/>
        <v>0.2</v>
      </c>
      <c r="I88" s="11">
        <f t="shared" si="6"/>
        <v>0</v>
      </c>
      <c r="J88" s="11">
        <f t="shared" si="7"/>
        <v>0</v>
      </c>
      <c r="K88" s="11">
        <f t="shared" si="8"/>
        <v>0.30921609636048825</v>
      </c>
      <c r="L88" s="11">
        <f t="shared" si="9"/>
        <v>0.30921609636048825</v>
      </c>
    </row>
    <row r="89" spans="2:12" x14ac:dyDescent="0.3">
      <c r="B89" s="3">
        <v>0.74006052457624882</v>
      </c>
      <c r="C89" s="3"/>
      <c r="D89" s="3">
        <v>0.10472898158103953</v>
      </c>
      <c r="E89" s="3"/>
      <c r="G89">
        <v>2</v>
      </c>
      <c r="H89">
        <f t="shared" si="5"/>
        <v>0.2</v>
      </c>
      <c r="I89" s="11">
        <f t="shared" si="6"/>
        <v>3.7003026228812441</v>
      </c>
      <c r="J89" s="11">
        <f t="shared" si="7"/>
        <v>0</v>
      </c>
      <c r="K89" s="11">
        <f t="shared" si="8"/>
        <v>0.52364490790519769</v>
      </c>
      <c r="L89" s="11">
        <f t="shared" si="9"/>
        <v>4.2239475307864414</v>
      </c>
    </row>
    <row r="90" spans="2:12" x14ac:dyDescent="0.3">
      <c r="B90" s="8">
        <v>2.0721694688134971</v>
      </c>
      <c r="C90" s="8"/>
      <c r="D90" s="8">
        <v>2.8958881668450878</v>
      </c>
      <c r="E90" s="25"/>
      <c r="I90" s="11"/>
      <c r="J90" s="11"/>
      <c r="K90" s="11"/>
      <c r="L90" s="11"/>
    </row>
    <row r="91" spans="2:12" x14ac:dyDescent="0.3">
      <c r="B91" s="3"/>
      <c r="C91" s="3"/>
      <c r="D91" s="3">
        <v>0.28305520642915344</v>
      </c>
      <c r="E91" s="3"/>
      <c r="G91">
        <v>5</v>
      </c>
      <c r="H91">
        <f t="shared" si="5"/>
        <v>0.5</v>
      </c>
      <c r="I91" s="11">
        <f t="shared" si="6"/>
        <v>0</v>
      </c>
      <c r="J91" s="11">
        <f t="shared" si="7"/>
        <v>0</v>
      </c>
      <c r="K91" s="11">
        <f t="shared" si="8"/>
        <v>0.56611041285830688</v>
      </c>
      <c r="L91" s="11">
        <f t="shared" si="9"/>
        <v>0.56611041285830688</v>
      </c>
    </row>
    <row r="92" spans="2:12" x14ac:dyDescent="0.3">
      <c r="B92" s="3"/>
      <c r="C92" s="3"/>
      <c r="D92" s="3">
        <v>1.4551345711081805E-2</v>
      </c>
      <c r="E92" s="3"/>
      <c r="G92">
        <v>5</v>
      </c>
      <c r="H92">
        <f t="shared" si="5"/>
        <v>0.5</v>
      </c>
      <c r="I92" s="11">
        <f t="shared" si="6"/>
        <v>0</v>
      </c>
      <c r="J92" s="11">
        <f t="shared" si="7"/>
        <v>0</v>
      </c>
      <c r="K92" s="11">
        <f t="shared" si="8"/>
        <v>2.910269142216361E-2</v>
      </c>
      <c r="L92" s="11">
        <f t="shared" si="9"/>
        <v>2.910269142216361E-2</v>
      </c>
    </row>
    <row r="93" spans="2:12" x14ac:dyDescent="0.3">
      <c r="B93" s="3"/>
      <c r="C93" s="3"/>
      <c r="D93" s="3">
        <v>1.2413626028320097</v>
      </c>
      <c r="E93" s="3"/>
      <c r="G93">
        <v>5</v>
      </c>
      <c r="H93">
        <f t="shared" si="5"/>
        <v>0.5</v>
      </c>
      <c r="I93" s="11">
        <f t="shared" si="6"/>
        <v>0</v>
      </c>
      <c r="J93" s="11">
        <f t="shared" si="7"/>
        <v>0</v>
      </c>
      <c r="K93" s="11">
        <f t="shared" si="8"/>
        <v>2.4827252056640194</v>
      </c>
      <c r="L93" s="11">
        <f t="shared" si="9"/>
        <v>2.4827252056640194</v>
      </c>
    </row>
    <row r="94" spans="2:12" x14ac:dyDescent="0.3">
      <c r="B94" s="3"/>
      <c r="C94" s="3"/>
      <c r="D94" s="3">
        <v>0.98452668428539658</v>
      </c>
      <c r="E94" s="3"/>
      <c r="G94">
        <v>5</v>
      </c>
      <c r="H94">
        <f t="shared" si="5"/>
        <v>0.5</v>
      </c>
      <c r="I94" s="11">
        <f t="shared" si="6"/>
        <v>0</v>
      </c>
      <c r="J94" s="11">
        <f t="shared" si="7"/>
        <v>0</v>
      </c>
      <c r="K94" s="11">
        <f t="shared" si="8"/>
        <v>1.9690533685707932</v>
      </c>
      <c r="L94" s="11">
        <f t="shared" si="9"/>
        <v>1.9690533685707932</v>
      </c>
    </row>
    <row r="95" spans="2:12" x14ac:dyDescent="0.3">
      <c r="B95" s="3"/>
      <c r="C95" s="3"/>
      <c r="D95" s="3">
        <v>5.8205382844327198E-2</v>
      </c>
      <c r="E95" s="3"/>
      <c r="G95">
        <v>5</v>
      </c>
      <c r="H95">
        <f t="shared" si="5"/>
        <v>0.5</v>
      </c>
      <c r="I95" s="11">
        <f t="shared" si="6"/>
        <v>0</v>
      </c>
      <c r="J95" s="11">
        <f t="shared" si="7"/>
        <v>0</v>
      </c>
      <c r="K95" s="11">
        <f t="shared" si="8"/>
        <v>0.1164107656886544</v>
      </c>
      <c r="L95" s="11">
        <f t="shared" si="9"/>
        <v>0.1164107656886544</v>
      </c>
    </row>
    <row r="96" spans="2:12" x14ac:dyDescent="0.3">
      <c r="B96" s="3">
        <v>2.0721694688134971</v>
      </c>
      <c r="C96" s="3"/>
      <c r="D96" s="3">
        <v>0.3141869447431187</v>
      </c>
      <c r="E96" s="3"/>
      <c r="G96">
        <v>5</v>
      </c>
      <c r="H96">
        <f t="shared" si="5"/>
        <v>0.5</v>
      </c>
      <c r="I96" s="11">
        <f t="shared" si="6"/>
        <v>4.1443389376269941</v>
      </c>
      <c r="J96" s="11">
        <f t="shared" si="7"/>
        <v>0</v>
      </c>
      <c r="K96" s="11">
        <f t="shared" si="8"/>
        <v>0.6283738894862374</v>
      </c>
      <c r="L96" s="11">
        <f t="shared" si="9"/>
        <v>4.7727128271132315</v>
      </c>
    </row>
    <row r="97" spans="2:12" x14ac:dyDescent="0.3">
      <c r="B97" s="8">
        <v>0.88807262949149857</v>
      </c>
      <c r="C97" s="8"/>
      <c r="D97" s="8">
        <v>1.0358358107337071</v>
      </c>
      <c r="E97" s="25"/>
      <c r="I97" s="11"/>
      <c r="J97" s="11"/>
      <c r="K97" s="11"/>
      <c r="L97" s="11"/>
    </row>
    <row r="98" spans="2:12" x14ac:dyDescent="0.3">
      <c r="B98" s="3"/>
      <c r="C98" s="3"/>
      <c r="D98" s="3">
        <v>0.10472898158103953</v>
      </c>
      <c r="E98" s="3"/>
      <c r="G98">
        <v>2</v>
      </c>
      <c r="H98">
        <f t="shared" si="5"/>
        <v>0.2</v>
      </c>
      <c r="I98" s="11">
        <f t="shared" si="6"/>
        <v>0</v>
      </c>
      <c r="J98" s="11">
        <f t="shared" si="7"/>
        <v>0</v>
      </c>
      <c r="K98" s="11">
        <f t="shared" si="8"/>
        <v>0.52364490790519769</v>
      </c>
      <c r="L98" s="11">
        <f t="shared" si="9"/>
        <v>0.52364490790519769</v>
      </c>
    </row>
    <row r="99" spans="2:12" x14ac:dyDescent="0.3">
      <c r="B99" s="3"/>
      <c r="C99" s="3"/>
      <c r="D99" s="3">
        <v>7.2756728555409024E-3</v>
      </c>
      <c r="E99" s="3"/>
      <c r="G99">
        <v>2</v>
      </c>
      <c r="H99">
        <f t="shared" si="5"/>
        <v>0.2</v>
      </c>
      <c r="I99" s="11">
        <f t="shared" si="6"/>
        <v>0</v>
      </c>
      <c r="J99" s="11">
        <f t="shared" si="7"/>
        <v>0</v>
      </c>
      <c r="K99" s="11">
        <f t="shared" si="8"/>
        <v>3.6378364277704509E-2</v>
      </c>
      <c r="L99" s="11">
        <f t="shared" si="9"/>
        <v>3.6378364277704509E-2</v>
      </c>
    </row>
    <row r="100" spans="2:12" x14ac:dyDescent="0.3">
      <c r="B100" s="3"/>
      <c r="C100" s="3"/>
      <c r="D100" s="3">
        <v>0.3424251085152607</v>
      </c>
      <c r="E100" s="3"/>
      <c r="G100">
        <v>2</v>
      </c>
      <c r="H100">
        <f t="shared" si="5"/>
        <v>0.2</v>
      </c>
      <c r="I100" s="11">
        <f t="shared" si="6"/>
        <v>0</v>
      </c>
      <c r="J100" s="11">
        <f t="shared" si="7"/>
        <v>0</v>
      </c>
      <c r="K100" s="11">
        <f t="shared" si="8"/>
        <v>1.7121255425763033</v>
      </c>
      <c r="L100" s="11">
        <f t="shared" si="9"/>
        <v>1.7121255425763033</v>
      </c>
    </row>
    <row r="101" spans="2:12" x14ac:dyDescent="0.3">
      <c r="B101" s="3"/>
      <c r="C101" s="3"/>
      <c r="D101" s="3">
        <v>0.43099398217577956</v>
      </c>
      <c r="E101" s="3"/>
      <c r="G101">
        <v>2</v>
      </c>
      <c r="H101">
        <f t="shared" si="5"/>
        <v>0.2</v>
      </c>
      <c r="I101" s="11">
        <f t="shared" si="6"/>
        <v>0</v>
      </c>
      <c r="J101" s="11">
        <f t="shared" si="7"/>
        <v>0</v>
      </c>
      <c r="K101" s="11">
        <f t="shared" si="8"/>
        <v>2.1549699108788976</v>
      </c>
      <c r="L101" s="11">
        <f t="shared" si="9"/>
        <v>2.1549699108788976</v>
      </c>
    </row>
    <row r="102" spans="2:12" x14ac:dyDescent="0.3">
      <c r="B102" s="3"/>
      <c r="C102" s="3"/>
      <c r="D102" s="3">
        <v>2.1827018566622704E-2</v>
      </c>
      <c r="E102" s="3"/>
      <c r="G102">
        <v>2</v>
      </c>
      <c r="H102">
        <f t="shared" si="5"/>
        <v>0.2</v>
      </c>
      <c r="I102" s="11">
        <f t="shared" si="6"/>
        <v>0</v>
      </c>
      <c r="J102" s="11">
        <f t="shared" si="7"/>
        <v>0</v>
      </c>
      <c r="K102" s="11">
        <f t="shared" si="8"/>
        <v>0.10913509283311351</v>
      </c>
      <c r="L102" s="11">
        <f t="shared" si="9"/>
        <v>0.10913509283311351</v>
      </c>
    </row>
    <row r="103" spans="2:12" x14ac:dyDescent="0.3">
      <c r="B103" s="3">
        <v>0.88807262949149857</v>
      </c>
      <c r="C103" s="3"/>
      <c r="D103" s="3">
        <v>0.1285850470394638</v>
      </c>
      <c r="E103" s="3"/>
      <c r="G103">
        <v>2</v>
      </c>
      <c r="H103">
        <f t="shared" si="5"/>
        <v>0.2</v>
      </c>
      <c r="I103" s="11">
        <f t="shared" si="6"/>
        <v>4.4403631474574929</v>
      </c>
      <c r="J103" s="11">
        <f t="shared" si="7"/>
        <v>0</v>
      </c>
      <c r="K103" s="11">
        <f t="shared" si="8"/>
        <v>0.64292523519731892</v>
      </c>
      <c r="L103" s="11">
        <f t="shared" si="9"/>
        <v>5.0832883826548123</v>
      </c>
    </row>
    <row r="104" spans="2:12" x14ac:dyDescent="0.3">
      <c r="B104" s="8">
        <v>0.44403631474574934</v>
      </c>
      <c r="C104" s="8"/>
      <c r="D104" s="8">
        <v>0.89442378115058208</v>
      </c>
      <c r="E104" s="25"/>
      <c r="I104" s="11"/>
      <c r="J104" s="11"/>
      <c r="K104" s="11"/>
      <c r="L104" s="11"/>
    </row>
    <row r="105" spans="2:12" x14ac:dyDescent="0.3">
      <c r="B105" s="3"/>
      <c r="C105" s="3"/>
      <c r="D105" s="3">
        <v>6.0654687091961451E-2</v>
      </c>
      <c r="E105" s="3"/>
      <c r="G105">
        <v>1</v>
      </c>
      <c r="H105">
        <f t="shared" si="5"/>
        <v>0.1</v>
      </c>
      <c r="I105" s="11">
        <f t="shared" si="6"/>
        <v>0</v>
      </c>
      <c r="J105" s="11">
        <f t="shared" si="7"/>
        <v>0</v>
      </c>
      <c r="K105" s="11">
        <f t="shared" si="8"/>
        <v>0.60654687091961446</v>
      </c>
      <c r="L105" s="11">
        <f t="shared" si="9"/>
        <v>0.60654687091961446</v>
      </c>
    </row>
    <row r="106" spans="2:12" x14ac:dyDescent="0.3">
      <c r="B106" s="3"/>
      <c r="C106" s="3"/>
      <c r="D106" s="3">
        <v>3.6378364277704512E-3</v>
      </c>
      <c r="E106" s="3"/>
      <c r="G106">
        <v>1</v>
      </c>
      <c r="H106">
        <f t="shared" si="5"/>
        <v>0.1</v>
      </c>
      <c r="I106" s="11">
        <f t="shared" si="6"/>
        <v>0</v>
      </c>
      <c r="J106" s="11">
        <f t="shared" si="7"/>
        <v>0</v>
      </c>
      <c r="K106" s="11">
        <f t="shared" si="8"/>
        <v>3.6378364277704509E-2</v>
      </c>
      <c r="L106" s="11">
        <f t="shared" si="9"/>
        <v>3.6378364277704509E-2</v>
      </c>
    </row>
    <row r="107" spans="2:12" x14ac:dyDescent="0.3">
      <c r="B107" s="3"/>
      <c r="C107" s="3"/>
      <c r="D107" s="3">
        <v>0.22170950876932263</v>
      </c>
      <c r="E107" s="3"/>
      <c r="G107">
        <v>1</v>
      </c>
      <c r="H107">
        <f t="shared" si="5"/>
        <v>0.1</v>
      </c>
      <c r="I107" s="11">
        <f t="shared" si="6"/>
        <v>0</v>
      </c>
      <c r="J107" s="11">
        <f t="shared" si="7"/>
        <v>0</v>
      </c>
      <c r="K107" s="11">
        <f t="shared" si="8"/>
        <v>2.2170950876932261</v>
      </c>
      <c r="L107" s="11">
        <f t="shared" si="9"/>
        <v>2.2170950876932261</v>
      </c>
    </row>
    <row r="108" spans="2:12" x14ac:dyDescent="0.3">
      <c r="B108" s="3"/>
      <c r="C108" s="3"/>
      <c r="D108" s="3">
        <v>0.52230220677517303</v>
      </c>
      <c r="E108" s="3"/>
      <c r="G108">
        <v>1</v>
      </c>
      <c r="H108">
        <f t="shared" si="5"/>
        <v>0.1</v>
      </c>
      <c r="I108" s="11">
        <f t="shared" si="6"/>
        <v>0</v>
      </c>
      <c r="J108" s="11">
        <f t="shared" si="7"/>
        <v>0</v>
      </c>
      <c r="K108" s="11">
        <f t="shared" si="8"/>
        <v>5.2230220677517298</v>
      </c>
      <c r="L108" s="11">
        <f t="shared" si="9"/>
        <v>5.2230220677517298</v>
      </c>
    </row>
    <row r="109" spans="2:12" x14ac:dyDescent="0.3">
      <c r="B109" s="3"/>
      <c r="C109" s="3"/>
      <c r="D109" s="3">
        <v>2.5464854994393153E-2</v>
      </c>
      <c r="E109" s="3"/>
      <c r="G109">
        <v>1</v>
      </c>
      <c r="H109">
        <f t="shared" si="5"/>
        <v>0.1</v>
      </c>
      <c r="I109" s="11">
        <f t="shared" si="6"/>
        <v>0</v>
      </c>
      <c r="J109" s="11">
        <f t="shared" si="7"/>
        <v>0</v>
      </c>
      <c r="K109" s="11">
        <f t="shared" si="8"/>
        <v>0.25464854994393149</v>
      </c>
      <c r="L109" s="11">
        <f t="shared" si="9"/>
        <v>0.25464854994393149</v>
      </c>
    </row>
    <row r="110" spans="2:12" x14ac:dyDescent="0.3">
      <c r="B110" s="3">
        <v>0.44403631474574934</v>
      </c>
      <c r="C110" s="3"/>
      <c r="D110" s="3">
        <v>6.0654687091961451E-2</v>
      </c>
      <c r="E110" s="3"/>
      <c r="G110">
        <v>1</v>
      </c>
      <c r="H110">
        <f t="shared" si="5"/>
        <v>0.1</v>
      </c>
      <c r="I110" s="11">
        <f t="shared" si="6"/>
        <v>4.4403631474574929</v>
      </c>
      <c r="J110" s="11">
        <f t="shared" si="7"/>
        <v>0</v>
      </c>
      <c r="K110" s="11">
        <f t="shared" si="8"/>
        <v>0.60654687091961446</v>
      </c>
      <c r="L110" s="11">
        <f t="shared" si="9"/>
        <v>5.0469100183771074</v>
      </c>
    </row>
    <row r="111" spans="2:12" x14ac:dyDescent="0.3">
      <c r="B111" s="8">
        <v>0.29602420983049954</v>
      </c>
      <c r="C111" s="8"/>
      <c r="D111" s="8">
        <v>0.60868663900817588</v>
      </c>
      <c r="E111" s="25"/>
      <c r="I111" s="11"/>
      <c r="J111" s="11"/>
      <c r="K111" s="11"/>
      <c r="L111" s="11"/>
    </row>
    <row r="112" spans="2:12" x14ac:dyDescent="0.3">
      <c r="B112" s="3"/>
      <c r="C112" s="3"/>
      <c r="D112" s="3">
        <v>9.0177635869957737E-2</v>
      </c>
      <c r="E112" s="3"/>
      <c r="G112">
        <v>3</v>
      </c>
      <c r="H112">
        <f t="shared" si="5"/>
        <v>0.30000000000000004</v>
      </c>
      <c r="I112" s="11">
        <f t="shared" si="6"/>
        <v>0</v>
      </c>
      <c r="J112" s="11">
        <f t="shared" si="7"/>
        <v>0</v>
      </c>
      <c r="K112" s="11">
        <f t="shared" si="8"/>
        <v>0.30059211956652576</v>
      </c>
      <c r="L112" s="11">
        <f t="shared" si="9"/>
        <v>0.30059211956652576</v>
      </c>
    </row>
    <row r="113" spans="2:12" x14ac:dyDescent="0.3">
      <c r="B113" s="3"/>
      <c r="C113" s="3"/>
      <c r="D113" s="3">
        <v>3.5268851656513986E-2</v>
      </c>
      <c r="E113" s="3"/>
      <c r="G113">
        <v>3</v>
      </c>
      <c r="H113">
        <f t="shared" si="5"/>
        <v>0.30000000000000004</v>
      </c>
      <c r="I113" s="11">
        <f t="shared" si="6"/>
        <v>0</v>
      </c>
      <c r="J113" s="11">
        <f t="shared" si="7"/>
        <v>0</v>
      </c>
      <c r="K113" s="11">
        <f t="shared" si="8"/>
        <v>0.11756283885504661</v>
      </c>
      <c r="L113" s="11">
        <f t="shared" si="9"/>
        <v>0.11756283885504661</v>
      </c>
    </row>
    <row r="114" spans="2:12" x14ac:dyDescent="0.3">
      <c r="B114" s="3"/>
      <c r="C114" s="3"/>
      <c r="D114" s="3">
        <v>0.4246145112815442</v>
      </c>
      <c r="E114" s="3"/>
      <c r="G114">
        <v>3</v>
      </c>
      <c r="H114">
        <f t="shared" si="5"/>
        <v>0.30000000000000004</v>
      </c>
      <c r="I114" s="11">
        <f t="shared" si="6"/>
        <v>0</v>
      </c>
      <c r="J114" s="11">
        <f t="shared" si="7"/>
        <v>0</v>
      </c>
      <c r="K114" s="11">
        <f t="shared" si="8"/>
        <v>1.4153817042718138</v>
      </c>
      <c r="L114" s="11">
        <f t="shared" si="9"/>
        <v>1.4153817042718138</v>
      </c>
    </row>
    <row r="115" spans="2:12" x14ac:dyDescent="0.3">
      <c r="B115" s="3"/>
      <c r="C115" s="3"/>
      <c r="D115" s="3">
        <v>1.0913509283311354E-2</v>
      </c>
      <c r="E115" s="3"/>
      <c r="G115">
        <v>3</v>
      </c>
      <c r="H115">
        <f t="shared" si="5"/>
        <v>0.30000000000000004</v>
      </c>
      <c r="I115" s="11">
        <f t="shared" si="6"/>
        <v>0</v>
      </c>
      <c r="J115" s="11">
        <f t="shared" si="7"/>
        <v>0</v>
      </c>
      <c r="K115" s="11">
        <f t="shared" si="8"/>
        <v>3.6378364277704509E-2</v>
      </c>
      <c r="L115" s="11">
        <f t="shared" si="9"/>
        <v>3.6378364277704509E-2</v>
      </c>
    </row>
    <row r="116" spans="2:12" x14ac:dyDescent="0.3">
      <c r="B116" s="3">
        <v>0.29602420983049954</v>
      </c>
      <c r="C116" s="3"/>
      <c r="D116" s="3">
        <v>4.7712130916848533E-2</v>
      </c>
      <c r="E116" s="3"/>
      <c r="G116">
        <v>3</v>
      </c>
      <c r="H116">
        <f t="shared" si="5"/>
        <v>0.30000000000000004</v>
      </c>
      <c r="I116" s="11">
        <f t="shared" si="6"/>
        <v>0.98674736610166502</v>
      </c>
      <c r="J116" s="11">
        <f t="shared" si="7"/>
        <v>0</v>
      </c>
      <c r="K116" s="11">
        <f t="shared" si="8"/>
        <v>0.15904043638949508</v>
      </c>
      <c r="L116" s="11">
        <f t="shared" si="9"/>
        <v>1.1457878024911601</v>
      </c>
    </row>
    <row r="117" spans="2:12" x14ac:dyDescent="0.3">
      <c r="B117" s="8">
        <v>1.332108944237248</v>
      </c>
      <c r="C117" s="8"/>
      <c r="D117" s="8">
        <v>1.2866905324117153</v>
      </c>
      <c r="E117" s="25"/>
      <c r="I117" s="11"/>
      <c r="J117" s="11"/>
      <c r="K117" s="11"/>
      <c r="L117" s="11"/>
    </row>
    <row r="118" spans="2:12" x14ac:dyDescent="0.3">
      <c r="B118" s="3"/>
      <c r="C118" s="3"/>
      <c r="D118" s="3">
        <v>2.1827018566622704E-2</v>
      </c>
      <c r="E118" s="3"/>
      <c r="G118">
        <v>2</v>
      </c>
      <c r="H118">
        <f t="shared" si="5"/>
        <v>0.2</v>
      </c>
      <c r="I118" s="11">
        <f t="shared" si="6"/>
        <v>0</v>
      </c>
      <c r="J118" s="11">
        <f t="shared" si="7"/>
        <v>0</v>
      </c>
      <c r="K118" s="11">
        <f t="shared" si="8"/>
        <v>0.10913509283311351</v>
      </c>
      <c r="L118" s="11">
        <f t="shared" si="9"/>
        <v>0.10913509283311351</v>
      </c>
    </row>
    <row r="119" spans="2:12" x14ac:dyDescent="0.3">
      <c r="B119" s="3"/>
      <c r="C119" s="3"/>
      <c r="D119" s="3">
        <v>1.4551345711081805E-2</v>
      </c>
      <c r="E119" s="3"/>
      <c r="G119">
        <v>2</v>
      </c>
      <c r="H119">
        <f t="shared" si="5"/>
        <v>0.2</v>
      </c>
      <c r="I119" s="11">
        <f t="shared" si="6"/>
        <v>0</v>
      </c>
      <c r="J119" s="11">
        <f t="shared" si="7"/>
        <v>0</v>
      </c>
      <c r="K119" s="11">
        <f t="shared" si="8"/>
        <v>7.2756728555409017E-2</v>
      </c>
      <c r="L119" s="11">
        <f t="shared" si="9"/>
        <v>7.2756728555409017E-2</v>
      </c>
    </row>
    <row r="120" spans="2:12" x14ac:dyDescent="0.3">
      <c r="B120" s="3"/>
      <c r="C120" s="3"/>
      <c r="D120" s="3">
        <v>0.32927701689306332</v>
      </c>
      <c r="E120" s="3"/>
      <c r="G120">
        <v>2</v>
      </c>
      <c r="H120">
        <f t="shared" si="5"/>
        <v>0.2</v>
      </c>
      <c r="I120" s="11">
        <f t="shared" si="6"/>
        <v>0</v>
      </c>
      <c r="J120" s="11">
        <f t="shared" si="7"/>
        <v>0</v>
      </c>
      <c r="K120" s="11">
        <f t="shared" si="8"/>
        <v>1.6463850844653165</v>
      </c>
      <c r="L120" s="11">
        <f t="shared" si="9"/>
        <v>1.6463850844653165</v>
      </c>
    </row>
    <row r="121" spans="2:12" x14ac:dyDescent="0.3">
      <c r="B121" s="3"/>
      <c r="C121" s="3"/>
      <c r="D121" s="3">
        <v>0.75404269303197757</v>
      </c>
      <c r="E121" s="3"/>
      <c r="G121">
        <v>2</v>
      </c>
      <c r="H121">
        <f t="shared" si="5"/>
        <v>0.2</v>
      </c>
      <c r="I121" s="11">
        <f t="shared" si="6"/>
        <v>0</v>
      </c>
      <c r="J121" s="11">
        <f t="shared" si="7"/>
        <v>0</v>
      </c>
      <c r="K121" s="11">
        <f t="shared" si="8"/>
        <v>3.7702134651598875</v>
      </c>
      <c r="L121" s="11">
        <f t="shared" si="9"/>
        <v>3.7702134651598875</v>
      </c>
    </row>
    <row r="122" spans="2:12" x14ac:dyDescent="0.3">
      <c r="B122" s="3"/>
      <c r="C122" s="3"/>
      <c r="D122" s="3">
        <v>2.1827018566622704E-2</v>
      </c>
      <c r="E122" s="3"/>
      <c r="G122">
        <v>2</v>
      </c>
      <c r="H122">
        <f t="shared" si="5"/>
        <v>0.2</v>
      </c>
      <c r="I122" s="11">
        <f t="shared" si="6"/>
        <v>0</v>
      </c>
      <c r="J122" s="11">
        <f t="shared" si="7"/>
        <v>0</v>
      </c>
      <c r="K122" s="11">
        <f t="shared" si="8"/>
        <v>0.10913509283311351</v>
      </c>
      <c r="L122" s="11">
        <f t="shared" si="9"/>
        <v>0.10913509283311351</v>
      </c>
    </row>
    <row r="123" spans="2:12" x14ac:dyDescent="0.3">
      <c r="B123" s="3">
        <v>1.332108944237248</v>
      </c>
      <c r="C123" s="3"/>
      <c r="D123" s="3">
        <v>0.14516543964234718</v>
      </c>
      <c r="E123" s="3"/>
      <c r="G123">
        <v>2</v>
      </c>
      <c r="H123">
        <f t="shared" si="5"/>
        <v>0.2</v>
      </c>
      <c r="I123" s="11">
        <f t="shared" si="6"/>
        <v>6.6605447211862394</v>
      </c>
      <c r="J123" s="11">
        <f t="shared" si="7"/>
        <v>0</v>
      </c>
      <c r="K123" s="11">
        <f t="shared" si="8"/>
        <v>0.72582719821173591</v>
      </c>
      <c r="L123" s="11">
        <f t="shared" si="9"/>
        <v>7.3863719193979751</v>
      </c>
    </row>
    <row r="124" spans="2:12" x14ac:dyDescent="0.3">
      <c r="B124" s="8">
        <v>1.7761452589829976</v>
      </c>
      <c r="C124" s="8"/>
      <c r="D124" s="8">
        <v>1.3009803714057917</v>
      </c>
      <c r="E124" s="25"/>
      <c r="I124" s="11"/>
      <c r="J124" s="11"/>
      <c r="K124" s="11"/>
      <c r="L124" s="11"/>
    </row>
    <row r="125" spans="2:12" x14ac:dyDescent="0.3">
      <c r="B125" s="3"/>
      <c r="C125" s="3"/>
      <c r="D125" s="3">
        <v>3.6378364277704502E-2</v>
      </c>
      <c r="E125" s="3"/>
      <c r="G125">
        <v>3</v>
      </c>
      <c r="H125">
        <f t="shared" si="5"/>
        <v>0.30000000000000004</v>
      </c>
      <c r="I125" s="11">
        <f t="shared" si="6"/>
        <v>0</v>
      </c>
      <c r="J125" s="11">
        <f t="shared" si="7"/>
        <v>0</v>
      </c>
      <c r="K125" s="11">
        <f t="shared" si="8"/>
        <v>0.12126121425901498</v>
      </c>
      <c r="L125" s="11">
        <f t="shared" si="9"/>
        <v>0.12126121425901498</v>
      </c>
    </row>
    <row r="126" spans="2:12" x14ac:dyDescent="0.3">
      <c r="B126" s="3"/>
      <c r="C126" s="3"/>
      <c r="D126" s="3">
        <v>2.1827018566622704E-2</v>
      </c>
      <c r="E126" s="3"/>
      <c r="G126">
        <v>3</v>
      </c>
      <c r="H126">
        <f t="shared" si="5"/>
        <v>0.30000000000000004</v>
      </c>
      <c r="I126" s="11">
        <f t="shared" si="6"/>
        <v>0</v>
      </c>
      <c r="J126" s="11">
        <f t="shared" si="7"/>
        <v>0</v>
      </c>
      <c r="K126" s="11">
        <f t="shared" si="8"/>
        <v>7.2756728555409003E-2</v>
      </c>
      <c r="L126" s="11">
        <f t="shared" si="9"/>
        <v>7.2756728555409003E-2</v>
      </c>
    </row>
    <row r="127" spans="2:12" x14ac:dyDescent="0.3">
      <c r="B127" s="3"/>
      <c r="C127" s="3"/>
      <c r="D127" s="3">
        <v>0.58216707365493092</v>
      </c>
      <c r="E127" s="3"/>
      <c r="G127">
        <v>3</v>
      </c>
      <c r="H127">
        <f t="shared" si="5"/>
        <v>0.30000000000000004</v>
      </c>
      <c r="I127" s="11">
        <f t="shared" si="6"/>
        <v>0</v>
      </c>
      <c r="J127" s="11">
        <f t="shared" si="7"/>
        <v>0</v>
      </c>
      <c r="K127" s="11">
        <f t="shared" si="8"/>
        <v>1.9405569121831028</v>
      </c>
      <c r="L127" s="11">
        <f t="shared" si="9"/>
        <v>1.9405569121831028</v>
      </c>
    </row>
    <row r="128" spans="2:12" x14ac:dyDescent="0.3">
      <c r="B128" s="3"/>
      <c r="C128" s="3"/>
      <c r="D128" s="3">
        <v>0.43659860603337258</v>
      </c>
      <c r="E128" s="3"/>
      <c r="G128">
        <v>3</v>
      </c>
      <c r="H128">
        <f t="shared" si="5"/>
        <v>0.30000000000000004</v>
      </c>
      <c r="I128" s="11">
        <f t="shared" si="6"/>
        <v>0</v>
      </c>
      <c r="J128" s="11">
        <f t="shared" si="7"/>
        <v>0</v>
      </c>
      <c r="K128" s="11">
        <f t="shared" si="8"/>
        <v>1.4553286867779085</v>
      </c>
      <c r="L128" s="11">
        <f t="shared" si="9"/>
        <v>1.4553286867779085</v>
      </c>
    </row>
    <row r="129" spans="2:12" x14ac:dyDescent="0.3">
      <c r="B129" s="3"/>
      <c r="C129" s="3"/>
      <c r="D129" s="3">
        <v>2.1827018566622704E-2</v>
      </c>
      <c r="E129" s="3"/>
      <c r="G129">
        <v>3</v>
      </c>
      <c r="H129">
        <f t="shared" si="5"/>
        <v>0.30000000000000004</v>
      </c>
      <c r="I129" s="11">
        <f t="shared" si="6"/>
        <v>0</v>
      </c>
      <c r="J129" s="11">
        <f t="shared" si="7"/>
        <v>0</v>
      </c>
      <c r="K129" s="11">
        <f t="shared" si="8"/>
        <v>7.2756728555409003E-2</v>
      </c>
      <c r="L129" s="11">
        <f t="shared" si="9"/>
        <v>7.2756728555409003E-2</v>
      </c>
    </row>
    <row r="130" spans="2:12" x14ac:dyDescent="0.3">
      <c r="B130" s="3">
        <v>1.7761452589829976</v>
      </c>
      <c r="C130" s="3"/>
      <c r="D130" s="3">
        <v>0.20218229030653825</v>
      </c>
      <c r="E130" s="3"/>
      <c r="G130">
        <v>3</v>
      </c>
      <c r="H130">
        <f t="shared" si="5"/>
        <v>0.30000000000000004</v>
      </c>
      <c r="I130" s="11">
        <f t="shared" si="6"/>
        <v>5.9204841966099915</v>
      </c>
      <c r="J130" s="11">
        <f t="shared" si="7"/>
        <v>0</v>
      </c>
      <c r="K130" s="11">
        <f t="shared" si="8"/>
        <v>0.67394096768846079</v>
      </c>
      <c r="L130" s="11">
        <f t="shared" si="9"/>
        <v>6.5944251642984524</v>
      </c>
    </row>
    <row r="131" spans="2:12" x14ac:dyDescent="0.3">
      <c r="B131" s="8">
        <v>0.59204841966099908</v>
      </c>
      <c r="C131" s="8"/>
      <c r="D131" s="8">
        <v>0.83621971108069648</v>
      </c>
      <c r="E131" s="25"/>
      <c r="I131" s="11"/>
      <c r="J131" s="11"/>
      <c r="K131" s="11"/>
      <c r="L131" s="11"/>
    </row>
    <row r="132" spans="2:12" x14ac:dyDescent="0.3">
      <c r="B132" s="3"/>
      <c r="C132" s="3"/>
      <c r="D132" s="3">
        <v>7.2756728555409024E-3</v>
      </c>
      <c r="E132" s="3"/>
      <c r="G132">
        <v>1</v>
      </c>
      <c r="H132">
        <f t="shared" si="5"/>
        <v>0.1</v>
      </c>
      <c r="I132" s="11">
        <f t="shared" si="6"/>
        <v>0</v>
      </c>
      <c r="J132" s="11">
        <f t="shared" si="7"/>
        <v>0</v>
      </c>
      <c r="K132" s="11">
        <f t="shared" si="8"/>
        <v>7.2756728555409017E-2</v>
      </c>
      <c r="L132" s="11">
        <f t="shared" si="9"/>
        <v>7.2756728555409017E-2</v>
      </c>
    </row>
    <row r="133" spans="2:12" x14ac:dyDescent="0.3">
      <c r="B133" s="3"/>
      <c r="C133" s="3"/>
      <c r="D133" s="3">
        <v>0.2061217242016769</v>
      </c>
      <c r="E133" s="3"/>
      <c r="G133">
        <v>1</v>
      </c>
      <c r="H133">
        <f t="shared" ref="H133:H196" si="10">G133*0.1</f>
        <v>0.1</v>
      </c>
      <c r="I133" s="11">
        <f t="shared" ref="I133:I196" si="11">B133/$H133</f>
        <v>0</v>
      </c>
      <c r="J133" s="11">
        <f t="shared" ref="J133:J196" si="12">C133/$H133</f>
        <v>0</v>
      </c>
      <c r="K133" s="11">
        <f t="shared" ref="K133:K196" si="13">D133/$H133</f>
        <v>2.0612172420167689</v>
      </c>
      <c r="L133" s="11">
        <f t="shared" ref="L133:L196" si="14">SUM(I133:K133)</f>
        <v>2.0612172420167689</v>
      </c>
    </row>
    <row r="134" spans="2:12" x14ac:dyDescent="0.3">
      <c r="B134" s="3"/>
      <c r="C134" s="3"/>
      <c r="D134" s="3">
        <v>0.53467372504532251</v>
      </c>
      <c r="E134" s="3"/>
      <c r="G134">
        <v>1</v>
      </c>
      <c r="H134">
        <f t="shared" si="10"/>
        <v>0.1</v>
      </c>
      <c r="I134" s="11">
        <f t="shared" si="11"/>
        <v>0</v>
      </c>
      <c r="J134" s="11">
        <f t="shared" si="12"/>
        <v>0</v>
      </c>
      <c r="K134" s="11">
        <f t="shared" si="13"/>
        <v>5.3467372504532245</v>
      </c>
      <c r="L134" s="11">
        <f t="shared" si="14"/>
        <v>5.3467372504532245</v>
      </c>
    </row>
    <row r="135" spans="2:12" x14ac:dyDescent="0.3">
      <c r="B135" s="3">
        <v>0.59204841966099908</v>
      </c>
      <c r="C135" s="3"/>
      <c r="D135" s="3">
        <v>8.8148588978156167E-2</v>
      </c>
      <c r="E135" s="3"/>
      <c r="G135">
        <v>1</v>
      </c>
      <c r="H135">
        <f t="shared" si="10"/>
        <v>0.1</v>
      </c>
      <c r="I135" s="11">
        <f t="shared" si="11"/>
        <v>5.9204841966099906</v>
      </c>
      <c r="J135" s="11">
        <f t="shared" si="12"/>
        <v>0</v>
      </c>
      <c r="K135" s="11">
        <f t="shared" si="13"/>
        <v>0.88148588978156162</v>
      </c>
      <c r="L135" s="11">
        <f t="shared" si="14"/>
        <v>6.8019700863915524</v>
      </c>
    </row>
    <row r="136" spans="2:12" x14ac:dyDescent="0.3">
      <c r="B136" s="8">
        <v>2.6642178884744965</v>
      </c>
      <c r="C136" s="8"/>
      <c r="D136" s="8">
        <v>1.8146925530983098</v>
      </c>
      <c r="E136" s="25"/>
      <c r="I136" s="11"/>
      <c r="J136" s="11"/>
      <c r="K136" s="11"/>
      <c r="L136" s="11"/>
    </row>
    <row r="137" spans="2:12" x14ac:dyDescent="0.3">
      <c r="B137" s="3"/>
      <c r="C137" s="3"/>
      <c r="D137" s="3">
        <v>6.1843219272097648E-2</v>
      </c>
      <c r="E137" s="3"/>
      <c r="G137">
        <v>5</v>
      </c>
      <c r="H137">
        <f t="shared" si="10"/>
        <v>0.5</v>
      </c>
      <c r="I137" s="11">
        <f t="shared" si="11"/>
        <v>0</v>
      </c>
      <c r="J137" s="11">
        <f t="shared" si="12"/>
        <v>0</v>
      </c>
      <c r="K137" s="11">
        <f t="shared" si="13"/>
        <v>0.1236864385441953</v>
      </c>
      <c r="L137" s="11">
        <f t="shared" si="14"/>
        <v>0.1236864385441953</v>
      </c>
    </row>
    <row r="138" spans="2:12" x14ac:dyDescent="0.3">
      <c r="B138" s="3"/>
      <c r="C138" s="3"/>
      <c r="D138" s="3">
        <v>2.9102691422163603E-2</v>
      </c>
      <c r="E138" s="3"/>
      <c r="G138">
        <v>5</v>
      </c>
      <c r="H138">
        <f t="shared" si="10"/>
        <v>0.5</v>
      </c>
      <c r="I138" s="11">
        <f t="shared" si="11"/>
        <v>0</v>
      </c>
      <c r="J138" s="11">
        <f t="shared" si="12"/>
        <v>0</v>
      </c>
      <c r="K138" s="11">
        <f t="shared" si="13"/>
        <v>5.8205382844327205E-2</v>
      </c>
      <c r="L138" s="11">
        <f t="shared" si="14"/>
        <v>5.8205382844327205E-2</v>
      </c>
    </row>
    <row r="139" spans="2:12" x14ac:dyDescent="0.3">
      <c r="B139" s="3"/>
      <c r="C139" s="3"/>
      <c r="D139" s="3">
        <v>1.0529495090724865</v>
      </c>
      <c r="E139" s="3"/>
      <c r="G139">
        <v>5</v>
      </c>
      <c r="H139">
        <f t="shared" si="10"/>
        <v>0.5</v>
      </c>
      <c r="I139" s="11">
        <f t="shared" si="11"/>
        <v>0</v>
      </c>
      <c r="J139" s="11">
        <f t="shared" si="12"/>
        <v>0</v>
      </c>
      <c r="K139" s="11">
        <f t="shared" si="13"/>
        <v>2.105899018144973</v>
      </c>
      <c r="L139" s="11">
        <f t="shared" si="14"/>
        <v>2.105899018144973</v>
      </c>
    </row>
    <row r="140" spans="2:12" x14ac:dyDescent="0.3">
      <c r="B140" s="3"/>
      <c r="C140" s="3"/>
      <c r="D140" s="3">
        <v>0.28707103910497223</v>
      </c>
      <c r="E140" s="3"/>
      <c r="G140">
        <v>5</v>
      </c>
      <c r="H140">
        <f t="shared" si="10"/>
        <v>0.5</v>
      </c>
      <c r="I140" s="11">
        <f t="shared" si="11"/>
        <v>0</v>
      </c>
      <c r="J140" s="11">
        <f t="shared" si="12"/>
        <v>0</v>
      </c>
      <c r="K140" s="11">
        <f t="shared" si="13"/>
        <v>0.57414207820994445</v>
      </c>
      <c r="L140" s="11">
        <f t="shared" si="14"/>
        <v>0.57414207820994445</v>
      </c>
    </row>
    <row r="141" spans="2:12" x14ac:dyDescent="0.3">
      <c r="B141" s="3"/>
      <c r="C141" s="3"/>
      <c r="D141" s="3">
        <v>2.9102691422163603E-2</v>
      </c>
      <c r="E141" s="3"/>
      <c r="G141">
        <v>5</v>
      </c>
      <c r="H141">
        <f t="shared" si="10"/>
        <v>0.5</v>
      </c>
      <c r="I141" s="11">
        <f t="shared" si="11"/>
        <v>0</v>
      </c>
      <c r="J141" s="11">
        <f t="shared" si="12"/>
        <v>0</v>
      </c>
      <c r="K141" s="11">
        <f t="shared" si="13"/>
        <v>5.8205382844327205E-2</v>
      </c>
      <c r="L141" s="11">
        <f t="shared" si="14"/>
        <v>5.8205382844327205E-2</v>
      </c>
    </row>
    <row r="142" spans="2:12" x14ac:dyDescent="0.3">
      <c r="B142" s="3">
        <v>2.6642178884744965</v>
      </c>
      <c r="C142" s="3"/>
      <c r="D142" s="3">
        <v>0.35462340280442628</v>
      </c>
      <c r="E142" s="3"/>
      <c r="G142">
        <v>5</v>
      </c>
      <c r="H142">
        <f t="shared" si="10"/>
        <v>0.5</v>
      </c>
      <c r="I142" s="11">
        <f t="shared" si="11"/>
        <v>5.328435776948993</v>
      </c>
      <c r="J142" s="11">
        <f t="shared" si="12"/>
        <v>0</v>
      </c>
      <c r="K142" s="11">
        <f t="shared" si="13"/>
        <v>0.70924680560885256</v>
      </c>
      <c r="L142" s="11">
        <f t="shared" si="14"/>
        <v>6.0376825825578457</v>
      </c>
    </row>
    <row r="143" spans="2:12" x14ac:dyDescent="0.3">
      <c r="B143" s="8">
        <v>3.699765687578302</v>
      </c>
      <c r="C143" s="8"/>
      <c r="D143" s="8">
        <v>5.4699677247877387</v>
      </c>
      <c r="E143" s="25"/>
      <c r="I143" s="11"/>
      <c r="J143" s="11"/>
      <c r="K143" s="11"/>
      <c r="L143" s="11"/>
    </row>
    <row r="144" spans="2:12" x14ac:dyDescent="0.3">
      <c r="B144" s="3"/>
      <c r="C144" s="3"/>
      <c r="D144" s="3">
        <v>0.2378183930407341</v>
      </c>
      <c r="E144" s="3"/>
      <c r="G144">
        <v>7</v>
      </c>
      <c r="H144">
        <f t="shared" si="10"/>
        <v>0.70000000000000007</v>
      </c>
      <c r="I144" s="11">
        <f t="shared" si="11"/>
        <v>0</v>
      </c>
      <c r="J144" s="11">
        <f t="shared" si="12"/>
        <v>0</v>
      </c>
      <c r="K144" s="11">
        <f t="shared" si="13"/>
        <v>0.33974056148676296</v>
      </c>
      <c r="L144" s="11">
        <f t="shared" si="14"/>
        <v>0.33974056148676296</v>
      </c>
    </row>
    <row r="145" spans="2:12" x14ac:dyDescent="0.3">
      <c r="B145" s="3"/>
      <c r="C145" s="3"/>
      <c r="D145" s="3">
        <v>3.6378364277704512E-3</v>
      </c>
      <c r="E145" s="3"/>
      <c r="G145">
        <v>7</v>
      </c>
      <c r="H145">
        <f t="shared" si="10"/>
        <v>0.70000000000000007</v>
      </c>
      <c r="I145" s="11">
        <f t="shared" si="11"/>
        <v>0</v>
      </c>
      <c r="J145" s="11">
        <f t="shared" si="12"/>
        <v>0</v>
      </c>
      <c r="K145" s="11">
        <f t="shared" si="13"/>
        <v>5.1969091825292153E-3</v>
      </c>
      <c r="L145" s="11">
        <f t="shared" si="14"/>
        <v>5.1969091825292153E-3</v>
      </c>
    </row>
    <row r="146" spans="2:12" x14ac:dyDescent="0.3">
      <c r="B146" s="3">
        <v>0.32787668917735635</v>
      </c>
      <c r="C146" s="3"/>
      <c r="D146" s="3">
        <v>3.3064256408339103</v>
      </c>
      <c r="E146" s="3"/>
      <c r="G146">
        <v>7</v>
      </c>
      <c r="H146">
        <f t="shared" si="10"/>
        <v>0.70000000000000007</v>
      </c>
      <c r="I146" s="11">
        <f t="shared" si="11"/>
        <v>0.46839527025336619</v>
      </c>
      <c r="J146" s="11">
        <f t="shared" si="12"/>
        <v>0</v>
      </c>
      <c r="K146" s="11">
        <f t="shared" si="13"/>
        <v>4.7234652011913001</v>
      </c>
      <c r="L146" s="11">
        <f t="shared" si="14"/>
        <v>5.1918604714446666</v>
      </c>
    </row>
    <row r="147" spans="2:12" x14ac:dyDescent="0.3">
      <c r="B147" s="3">
        <v>0.55965900501119914</v>
      </c>
      <c r="C147" s="3"/>
      <c r="D147" s="3">
        <v>1.3122231513256146</v>
      </c>
      <c r="E147" s="3"/>
      <c r="G147">
        <v>7</v>
      </c>
      <c r="H147">
        <f t="shared" si="10"/>
        <v>0.70000000000000007</v>
      </c>
      <c r="I147" s="11">
        <f t="shared" si="11"/>
        <v>0.79951286430171298</v>
      </c>
      <c r="J147" s="11">
        <f t="shared" si="12"/>
        <v>0</v>
      </c>
      <c r="K147" s="11">
        <f t="shared" si="13"/>
        <v>1.874604501893735</v>
      </c>
      <c r="L147" s="11">
        <f t="shared" si="14"/>
        <v>2.674117366195448</v>
      </c>
    </row>
    <row r="148" spans="2:12" x14ac:dyDescent="0.3">
      <c r="B148" s="3"/>
      <c r="C148" s="3"/>
      <c r="D148" s="3">
        <v>0.25887713678305319</v>
      </c>
      <c r="E148" s="3"/>
      <c r="G148">
        <v>7</v>
      </c>
      <c r="H148">
        <f t="shared" si="10"/>
        <v>0.70000000000000007</v>
      </c>
      <c r="I148" s="11">
        <f t="shared" si="11"/>
        <v>0</v>
      </c>
      <c r="J148" s="11">
        <f t="shared" si="12"/>
        <v>0</v>
      </c>
      <c r="K148" s="11">
        <f t="shared" si="13"/>
        <v>0.36982448111864735</v>
      </c>
      <c r="L148" s="11">
        <f t="shared" si="14"/>
        <v>0.36982448111864735</v>
      </c>
    </row>
    <row r="149" spans="2:12" x14ac:dyDescent="0.3">
      <c r="B149" s="3">
        <v>2.8122299933897463</v>
      </c>
      <c r="C149" s="3"/>
      <c r="D149" s="3">
        <v>0.35098556637665579</v>
      </c>
      <c r="E149" s="3"/>
      <c r="G149">
        <v>7</v>
      </c>
      <c r="H149">
        <f t="shared" si="10"/>
        <v>0.70000000000000007</v>
      </c>
      <c r="I149" s="11">
        <f t="shared" si="11"/>
        <v>4.017471419128209</v>
      </c>
      <c r="J149" s="11">
        <f t="shared" si="12"/>
        <v>0</v>
      </c>
      <c r="K149" s="11">
        <f t="shared" si="13"/>
        <v>0.50140795196665111</v>
      </c>
      <c r="L149" s="11">
        <f t="shared" si="14"/>
        <v>4.5188793710948598</v>
      </c>
    </row>
    <row r="150" spans="2:12" x14ac:dyDescent="0.3">
      <c r="B150" s="8">
        <v>0.53771536879642257</v>
      </c>
      <c r="C150" s="8"/>
      <c r="D150" s="8">
        <v>2.1403445067510098</v>
      </c>
      <c r="E150" s="25"/>
      <c r="I150" s="11"/>
      <c r="J150" s="11"/>
      <c r="K150" s="11"/>
      <c r="L150" s="11"/>
    </row>
    <row r="151" spans="2:12" x14ac:dyDescent="0.3">
      <c r="B151" s="3"/>
      <c r="C151" s="3"/>
      <c r="D151" s="3">
        <v>3.2740527849934052E-2</v>
      </c>
      <c r="E151" s="3"/>
      <c r="G151">
        <v>2</v>
      </c>
      <c r="H151">
        <f t="shared" si="10"/>
        <v>0.2</v>
      </c>
      <c r="I151" s="11">
        <f t="shared" si="11"/>
        <v>0</v>
      </c>
      <c r="J151" s="11">
        <f t="shared" si="12"/>
        <v>0</v>
      </c>
      <c r="K151" s="11">
        <f t="shared" si="13"/>
        <v>0.16370263924967024</v>
      </c>
      <c r="L151" s="11">
        <f t="shared" si="14"/>
        <v>0.16370263924967024</v>
      </c>
    </row>
    <row r="152" spans="2:12" x14ac:dyDescent="0.3">
      <c r="B152" s="3"/>
      <c r="C152" s="3"/>
      <c r="D152" s="3">
        <v>3.6378364277704512E-3</v>
      </c>
      <c r="E152" s="3"/>
      <c r="G152">
        <v>2</v>
      </c>
      <c r="H152">
        <f t="shared" si="10"/>
        <v>0.2</v>
      </c>
      <c r="I152" s="11">
        <f t="shared" si="11"/>
        <v>0</v>
      </c>
      <c r="J152" s="11">
        <f t="shared" si="12"/>
        <v>0</v>
      </c>
      <c r="K152" s="11">
        <f t="shared" si="13"/>
        <v>1.8189182138852254E-2</v>
      </c>
      <c r="L152" s="11">
        <f t="shared" si="14"/>
        <v>1.8189182138852254E-2</v>
      </c>
    </row>
    <row r="153" spans="2:12" x14ac:dyDescent="0.3">
      <c r="B153" s="3">
        <v>4.6839527025336621E-2</v>
      </c>
      <c r="C153" s="3"/>
      <c r="D153" s="3">
        <v>0.98200881885447266</v>
      </c>
      <c r="E153" s="3"/>
      <c r="G153">
        <v>2</v>
      </c>
      <c r="H153">
        <f t="shared" si="10"/>
        <v>0.2</v>
      </c>
      <c r="I153" s="11">
        <f t="shared" si="11"/>
        <v>0.2341976351266831</v>
      </c>
      <c r="J153" s="11">
        <f t="shared" si="12"/>
        <v>0</v>
      </c>
      <c r="K153" s="11">
        <f t="shared" si="13"/>
        <v>4.9100440942723633</v>
      </c>
      <c r="L153" s="11">
        <f t="shared" si="14"/>
        <v>5.1442417293990461</v>
      </c>
    </row>
    <row r="154" spans="2:12" x14ac:dyDescent="0.3">
      <c r="B154" s="3">
        <v>4.6839527025336621E-2</v>
      </c>
      <c r="C154" s="3"/>
      <c r="D154" s="3">
        <v>1.0265330617851351</v>
      </c>
      <c r="E154" s="3"/>
      <c r="G154">
        <v>2</v>
      </c>
      <c r="H154">
        <f t="shared" si="10"/>
        <v>0.2</v>
      </c>
      <c r="I154" s="11">
        <f t="shared" si="11"/>
        <v>0.2341976351266831</v>
      </c>
      <c r="J154" s="11">
        <f t="shared" si="12"/>
        <v>0</v>
      </c>
      <c r="K154" s="11">
        <f t="shared" si="13"/>
        <v>5.1326653089256755</v>
      </c>
      <c r="L154" s="11">
        <f t="shared" si="14"/>
        <v>5.3668629440523583</v>
      </c>
    </row>
    <row r="155" spans="2:12" x14ac:dyDescent="0.3">
      <c r="B155" s="3"/>
      <c r="C155" s="3"/>
      <c r="D155" s="3">
        <v>1.4551345711081805E-2</v>
      </c>
      <c r="E155" s="3"/>
      <c r="G155">
        <v>2</v>
      </c>
      <c r="H155">
        <f t="shared" si="10"/>
        <v>0.2</v>
      </c>
      <c r="I155" s="11">
        <f t="shared" si="11"/>
        <v>0</v>
      </c>
      <c r="J155" s="11">
        <f t="shared" si="12"/>
        <v>0</v>
      </c>
      <c r="K155" s="11">
        <f t="shared" si="13"/>
        <v>7.2756728555409017E-2</v>
      </c>
      <c r="L155" s="11">
        <f t="shared" si="14"/>
        <v>7.2756728555409017E-2</v>
      </c>
    </row>
    <row r="156" spans="2:12" x14ac:dyDescent="0.3">
      <c r="B156" s="3">
        <v>0.44403631474574934</v>
      </c>
      <c r="C156" s="3"/>
      <c r="D156" s="3">
        <v>8.0872916122615268E-2</v>
      </c>
      <c r="E156" s="3"/>
      <c r="G156">
        <v>2</v>
      </c>
      <c r="H156">
        <f t="shared" si="10"/>
        <v>0.2</v>
      </c>
      <c r="I156" s="11">
        <f t="shared" si="11"/>
        <v>2.2201815737287465</v>
      </c>
      <c r="J156" s="11">
        <f t="shared" si="12"/>
        <v>0</v>
      </c>
      <c r="K156" s="11">
        <f t="shared" si="13"/>
        <v>0.40436458061307634</v>
      </c>
      <c r="L156" s="11">
        <f t="shared" si="14"/>
        <v>2.6245461543418229</v>
      </c>
    </row>
    <row r="157" spans="2:12" x14ac:dyDescent="0.3">
      <c r="B157" s="8">
        <v>1.2702823695334313</v>
      </c>
      <c r="C157" s="8"/>
      <c r="D157" s="8">
        <v>3.7402636231758137</v>
      </c>
      <c r="E157" s="25"/>
      <c r="I157" s="11"/>
      <c r="J157" s="11"/>
      <c r="K157" s="11"/>
      <c r="L157" s="11"/>
    </row>
    <row r="158" spans="2:12" x14ac:dyDescent="0.3">
      <c r="B158" s="3"/>
      <c r="C158" s="3"/>
      <c r="D158" s="3">
        <v>0.13250509382668313</v>
      </c>
      <c r="E158" s="3"/>
      <c r="G158">
        <v>4</v>
      </c>
      <c r="H158">
        <f t="shared" si="10"/>
        <v>0.4</v>
      </c>
      <c r="I158" s="11">
        <f t="shared" si="11"/>
        <v>0</v>
      </c>
      <c r="J158" s="11">
        <f t="shared" si="12"/>
        <v>0</v>
      </c>
      <c r="K158" s="11">
        <f t="shared" si="13"/>
        <v>0.33126273456670779</v>
      </c>
      <c r="L158" s="11">
        <f t="shared" si="14"/>
        <v>0.33126273456670779</v>
      </c>
    </row>
    <row r="159" spans="2:12" x14ac:dyDescent="0.3">
      <c r="B159" s="3"/>
      <c r="C159" s="3"/>
      <c r="D159" s="3">
        <v>7.2756728555409024E-3</v>
      </c>
      <c r="E159" s="3"/>
      <c r="G159">
        <v>4</v>
      </c>
      <c r="H159">
        <f t="shared" si="10"/>
        <v>0.4</v>
      </c>
      <c r="I159" s="11">
        <f t="shared" si="11"/>
        <v>0</v>
      </c>
      <c r="J159" s="11">
        <f t="shared" si="12"/>
        <v>0</v>
      </c>
      <c r="K159" s="11">
        <f t="shared" si="13"/>
        <v>1.8189182138852254E-2</v>
      </c>
      <c r="L159" s="11">
        <f t="shared" si="14"/>
        <v>1.8189182138852254E-2</v>
      </c>
    </row>
    <row r="160" spans="2:12" x14ac:dyDescent="0.3">
      <c r="B160" s="3">
        <v>0.18735810810134648</v>
      </c>
      <c r="C160" s="3"/>
      <c r="D160" s="3">
        <v>1.6532885745741446</v>
      </c>
      <c r="E160" s="3"/>
      <c r="G160">
        <v>4</v>
      </c>
      <c r="H160">
        <f t="shared" si="10"/>
        <v>0.4</v>
      </c>
      <c r="I160" s="11">
        <f t="shared" si="11"/>
        <v>0.46839527025336619</v>
      </c>
      <c r="J160" s="11">
        <f t="shared" si="12"/>
        <v>0</v>
      </c>
      <c r="K160" s="11">
        <f t="shared" si="13"/>
        <v>4.1332214364353614</v>
      </c>
      <c r="L160" s="11">
        <f t="shared" si="14"/>
        <v>4.6016167066887279</v>
      </c>
    </row>
    <row r="161" spans="2:12" x14ac:dyDescent="0.3">
      <c r="B161" s="3">
        <v>4.6839527025336621E-2</v>
      </c>
      <c r="C161" s="3"/>
      <c r="D161" s="3">
        <v>1.6628323932278852</v>
      </c>
      <c r="E161" s="3"/>
      <c r="G161">
        <v>4</v>
      </c>
      <c r="H161">
        <f t="shared" si="10"/>
        <v>0.4</v>
      </c>
      <c r="I161" s="11">
        <f t="shared" si="11"/>
        <v>0.11709881756334155</v>
      </c>
      <c r="J161" s="11">
        <f t="shared" si="12"/>
        <v>0</v>
      </c>
      <c r="K161" s="11">
        <f t="shared" si="13"/>
        <v>4.1570809830697124</v>
      </c>
      <c r="L161" s="11">
        <f t="shared" si="14"/>
        <v>4.2741798006330542</v>
      </c>
    </row>
    <row r="162" spans="2:12" x14ac:dyDescent="0.3">
      <c r="B162" s="3"/>
      <c r="C162" s="3"/>
      <c r="D162" s="3">
        <v>0.12058700955452778</v>
      </c>
      <c r="E162" s="3"/>
      <c r="G162">
        <v>4</v>
      </c>
      <c r="H162">
        <f t="shared" si="10"/>
        <v>0.4</v>
      </c>
      <c r="I162" s="11">
        <f t="shared" si="11"/>
        <v>0</v>
      </c>
      <c r="J162" s="11">
        <f t="shared" si="12"/>
        <v>0</v>
      </c>
      <c r="K162" s="11">
        <f t="shared" si="13"/>
        <v>0.30146752388631942</v>
      </c>
      <c r="L162" s="11">
        <f t="shared" si="14"/>
        <v>0.30146752388631942</v>
      </c>
    </row>
    <row r="163" spans="2:12" x14ac:dyDescent="0.3">
      <c r="B163" s="3">
        <v>1.0360847344067483</v>
      </c>
      <c r="C163" s="3"/>
      <c r="D163" s="3">
        <v>0.16377487913703215</v>
      </c>
      <c r="E163" s="3"/>
      <c r="G163">
        <v>4</v>
      </c>
      <c r="H163">
        <f t="shared" si="10"/>
        <v>0.4</v>
      </c>
      <c r="I163" s="11">
        <f t="shared" si="11"/>
        <v>2.5902118360168704</v>
      </c>
      <c r="J163" s="11">
        <f t="shared" si="12"/>
        <v>0</v>
      </c>
      <c r="K163" s="11">
        <f t="shared" si="13"/>
        <v>0.40943719784258037</v>
      </c>
      <c r="L163" s="11">
        <f t="shared" si="14"/>
        <v>2.999649033859451</v>
      </c>
    </row>
    <row r="164" spans="2:12" x14ac:dyDescent="0.3">
      <c r="B164" s="8">
        <v>1.0262122328012191</v>
      </c>
      <c r="C164" s="8"/>
      <c r="D164" s="8">
        <v>1.783619358856253</v>
      </c>
      <c r="E164" s="25"/>
      <c r="I164" s="11"/>
      <c r="J164" s="11"/>
      <c r="K164" s="11"/>
      <c r="L164" s="11"/>
    </row>
    <row r="165" spans="2:12" x14ac:dyDescent="0.3">
      <c r="B165" s="3"/>
      <c r="C165" s="3"/>
      <c r="D165" s="3">
        <v>0.17811643531426694</v>
      </c>
      <c r="E165" s="3"/>
      <c r="G165">
        <v>2</v>
      </c>
      <c r="H165">
        <f t="shared" si="10"/>
        <v>0.2</v>
      </c>
      <c r="I165" s="11">
        <f t="shared" si="11"/>
        <v>0</v>
      </c>
      <c r="J165" s="11">
        <f t="shared" si="12"/>
        <v>0</v>
      </c>
      <c r="K165" s="11">
        <f t="shared" si="13"/>
        <v>0.89058217657133465</v>
      </c>
      <c r="L165" s="11">
        <f t="shared" si="14"/>
        <v>0.89058217657133465</v>
      </c>
    </row>
    <row r="166" spans="2:12" x14ac:dyDescent="0.3">
      <c r="B166" s="3"/>
      <c r="C166" s="3"/>
      <c r="D166" s="3">
        <v>0.30981418208500977</v>
      </c>
      <c r="E166" s="3"/>
      <c r="G166">
        <v>2</v>
      </c>
      <c r="H166">
        <f t="shared" si="10"/>
        <v>0.2</v>
      </c>
      <c r="I166" s="11">
        <f t="shared" si="11"/>
        <v>0</v>
      </c>
      <c r="J166" s="11">
        <f t="shared" si="12"/>
        <v>0</v>
      </c>
      <c r="K166" s="11">
        <f t="shared" si="13"/>
        <v>1.5490709104250489</v>
      </c>
      <c r="L166" s="11">
        <f t="shared" si="14"/>
        <v>1.5490709104250489</v>
      </c>
    </row>
    <row r="167" spans="2:12" x14ac:dyDescent="0.3">
      <c r="B167" s="3"/>
      <c r="C167" s="3"/>
      <c r="D167" s="3">
        <v>0.43980103522836067</v>
      </c>
      <c r="E167" s="3"/>
      <c r="G167">
        <v>2</v>
      </c>
      <c r="H167">
        <f t="shared" si="10"/>
        <v>0.2</v>
      </c>
      <c r="I167" s="11">
        <f t="shared" si="11"/>
        <v>0</v>
      </c>
      <c r="J167" s="11">
        <f t="shared" si="12"/>
        <v>0</v>
      </c>
      <c r="K167" s="11">
        <f t="shared" si="13"/>
        <v>2.199005176141803</v>
      </c>
      <c r="L167" s="11">
        <f t="shared" si="14"/>
        <v>2.199005176141803</v>
      </c>
    </row>
    <row r="168" spans="2:12" x14ac:dyDescent="0.3">
      <c r="B168" s="3"/>
      <c r="C168" s="3"/>
      <c r="D168" s="3">
        <v>7.2874878637679233E-2</v>
      </c>
      <c r="E168" s="3"/>
      <c r="G168">
        <v>2</v>
      </c>
      <c r="H168">
        <f t="shared" si="10"/>
        <v>0.2</v>
      </c>
      <c r="I168" s="11">
        <f t="shared" si="11"/>
        <v>0</v>
      </c>
      <c r="J168" s="11">
        <f t="shared" si="12"/>
        <v>0</v>
      </c>
      <c r="K168" s="11">
        <f t="shared" si="13"/>
        <v>0.36437439318839615</v>
      </c>
      <c r="L168" s="11">
        <f t="shared" si="14"/>
        <v>0.36437439318839615</v>
      </c>
    </row>
    <row r="169" spans="2:12" x14ac:dyDescent="0.3">
      <c r="B169" s="3">
        <v>1.0262122328012191</v>
      </c>
      <c r="C169" s="3"/>
      <c r="D169" s="3">
        <v>0.7830128275909366</v>
      </c>
      <c r="E169" s="3"/>
      <c r="G169">
        <v>2</v>
      </c>
      <c r="H169">
        <f t="shared" si="10"/>
        <v>0.2</v>
      </c>
      <c r="I169" s="11">
        <f t="shared" si="11"/>
        <v>5.1310611640060948</v>
      </c>
      <c r="J169" s="11">
        <f t="shared" si="12"/>
        <v>0</v>
      </c>
      <c r="K169" s="11">
        <f t="shared" si="13"/>
        <v>3.9150641379546829</v>
      </c>
      <c r="L169" s="11">
        <f t="shared" si="14"/>
        <v>9.0461253019607781</v>
      </c>
    </row>
    <row r="170" spans="2:12" x14ac:dyDescent="0.3">
      <c r="B170" s="8">
        <v>3.3266717980796856</v>
      </c>
      <c r="C170" s="8"/>
      <c r="D170" s="8">
        <v>7.4030751919139366</v>
      </c>
      <c r="E170" s="25"/>
      <c r="I170" s="11"/>
      <c r="J170" s="11"/>
      <c r="K170" s="11"/>
      <c r="L170" s="11"/>
    </row>
    <row r="171" spans="2:12" x14ac:dyDescent="0.3">
      <c r="B171" s="3"/>
      <c r="C171" s="3"/>
      <c r="D171" s="3">
        <v>0.19243741628924949</v>
      </c>
      <c r="E171" s="3"/>
      <c r="G171">
        <v>8</v>
      </c>
      <c r="H171">
        <f t="shared" si="10"/>
        <v>0.8</v>
      </c>
      <c r="I171" s="11">
        <f t="shared" si="11"/>
        <v>0</v>
      </c>
      <c r="J171" s="11">
        <f t="shared" si="12"/>
        <v>0</v>
      </c>
      <c r="K171" s="11">
        <f t="shared" si="13"/>
        <v>0.24054677036156186</v>
      </c>
      <c r="L171" s="11">
        <f t="shared" si="14"/>
        <v>0.24054677036156186</v>
      </c>
    </row>
    <row r="172" spans="2:12" x14ac:dyDescent="0.3">
      <c r="B172" s="3"/>
      <c r="C172" s="3"/>
      <c r="D172" s="3">
        <v>3.6378364277704512E-3</v>
      </c>
      <c r="E172" s="3"/>
      <c r="G172">
        <v>8</v>
      </c>
      <c r="H172">
        <f t="shared" si="10"/>
        <v>0.8</v>
      </c>
      <c r="I172" s="11">
        <f t="shared" si="11"/>
        <v>0</v>
      </c>
      <c r="J172" s="11">
        <f t="shared" si="12"/>
        <v>0</v>
      </c>
      <c r="K172" s="11">
        <f t="shared" si="13"/>
        <v>4.5472955347130636E-3</v>
      </c>
      <c r="L172" s="11">
        <f t="shared" si="14"/>
        <v>4.5472955347130636E-3</v>
      </c>
    </row>
    <row r="173" spans="2:12" x14ac:dyDescent="0.3">
      <c r="B173" s="3">
        <v>0.42155574322802958</v>
      </c>
      <c r="C173" s="3"/>
      <c r="D173" s="3">
        <v>4.3648088220369488</v>
      </c>
      <c r="E173" s="3"/>
      <c r="G173">
        <v>8</v>
      </c>
      <c r="H173">
        <f t="shared" si="10"/>
        <v>0.8</v>
      </c>
      <c r="I173" s="11">
        <f t="shared" si="11"/>
        <v>0.52694467903503694</v>
      </c>
      <c r="J173" s="11">
        <f t="shared" si="12"/>
        <v>0</v>
      </c>
      <c r="K173" s="11">
        <f t="shared" si="13"/>
        <v>5.4560110275461859</v>
      </c>
      <c r="L173" s="11">
        <f t="shared" si="14"/>
        <v>5.9829557065812224</v>
      </c>
    </row>
    <row r="174" spans="2:12" x14ac:dyDescent="0.3">
      <c r="B174" s="3">
        <v>4.6839527025336621E-2</v>
      </c>
      <c r="C174" s="3"/>
      <c r="D174" s="3">
        <v>2.2361318902809839</v>
      </c>
      <c r="E174" s="3"/>
      <c r="G174">
        <v>8</v>
      </c>
      <c r="H174">
        <f t="shared" si="10"/>
        <v>0.8</v>
      </c>
      <c r="I174" s="11">
        <f t="shared" si="11"/>
        <v>5.8549408781670774E-2</v>
      </c>
      <c r="J174" s="11">
        <f t="shared" si="12"/>
        <v>0</v>
      </c>
      <c r="K174" s="11">
        <f t="shared" si="13"/>
        <v>2.7951648628512298</v>
      </c>
      <c r="L174" s="11">
        <f t="shared" si="14"/>
        <v>2.8537142716329007</v>
      </c>
    </row>
    <row r="175" spans="2:12" x14ac:dyDescent="0.3">
      <c r="B175" s="3"/>
      <c r="C175" s="3"/>
      <c r="D175" s="3">
        <v>0.16627009357957478</v>
      </c>
      <c r="E175" s="3"/>
      <c r="G175">
        <v>8</v>
      </c>
      <c r="H175">
        <f t="shared" si="10"/>
        <v>0.8</v>
      </c>
      <c r="I175" s="11">
        <f t="shared" si="11"/>
        <v>0</v>
      </c>
      <c r="J175" s="11">
        <f t="shared" si="12"/>
        <v>0</v>
      </c>
      <c r="K175" s="11">
        <f t="shared" si="13"/>
        <v>0.20783761697446848</v>
      </c>
      <c r="L175" s="11">
        <f t="shared" si="14"/>
        <v>0.20783761697446848</v>
      </c>
    </row>
    <row r="176" spans="2:12" x14ac:dyDescent="0.3">
      <c r="B176" s="3">
        <v>2.8582765278263196</v>
      </c>
      <c r="C176" s="3"/>
      <c r="D176" s="3">
        <v>0.43978913329940816</v>
      </c>
      <c r="E176" s="3"/>
      <c r="G176">
        <v>8</v>
      </c>
      <c r="H176">
        <f t="shared" si="10"/>
        <v>0.8</v>
      </c>
      <c r="I176" s="11">
        <f t="shared" si="11"/>
        <v>3.5728456597828995</v>
      </c>
      <c r="J176" s="11">
        <f t="shared" si="12"/>
        <v>0</v>
      </c>
      <c r="K176" s="11">
        <f t="shared" si="13"/>
        <v>0.5497364166242602</v>
      </c>
      <c r="L176" s="11">
        <f t="shared" si="14"/>
        <v>4.1225820764071592</v>
      </c>
    </row>
    <row r="177" spans="2:12" x14ac:dyDescent="0.3">
      <c r="B177" s="8">
        <v>0.53612938361889617</v>
      </c>
      <c r="C177" s="8"/>
      <c r="D177" s="8">
        <v>0.8536971559741322</v>
      </c>
      <c r="E177" s="25"/>
      <c r="I177" s="11"/>
      <c r="J177" s="11"/>
      <c r="K177" s="11"/>
      <c r="L177" s="11"/>
    </row>
    <row r="178" spans="2:12" x14ac:dyDescent="0.3">
      <c r="B178" s="3"/>
      <c r="C178" s="3"/>
      <c r="D178" s="3">
        <v>0.12706857524321033</v>
      </c>
      <c r="E178" s="3"/>
      <c r="G178">
        <v>1</v>
      </c>
      <c r="H178">
        <f t="shared" si="10"/>
        <v>0.1</v>
      </c>
      <c r="I178" s="11">
        <f t="shared" si="11"/>
        <v>0</v>
      </c>
      <c r="J178" s="11">
        <f t="shared" si="12"/>
        <v>0</v>
      </c>
      <c r="K178" s="11">
        <f t="shared" si="13"/>
        <v>1.2706857524321031</v>
      </c>
      <c r="L178" s="11">
        <f t="shared" si="14"/>
        <v>1.2706857524321031</v>
      </c>
    </row>
    <row r="179" spans="2:12" x14ac:dyDescent="0.3">
      <c r="B179" s="3"/>
      <c r="C179" s="3"/>
      <c r="D179" s="3">
        <v>4.7752401684006865E-2</v>
      </c>
      <c r="E179" s="3"/>
      <c r="G179">
        <v>1</v>
      </c>
      <c r="H179">
        <f t="shared" si="10"/>
        <v>0.1</v>
      </c>
      <c r="I179" s="11">
        <f t="shared" si="11"/>
        <v>0</v>
      </c>
      <c r="J179" s="11">
        <f t="shared" si="12"/>
        <v>0</v>
      </c>
      <c r="K179" s="11">
        <f t="shared" si="13"/>
        <v>0.47752401684006862</v>
      </c>
      <c r="L179" s="11">
        <f t="shared" si="14"/>
        <v>0.47752401684006862</v>
      </c>
    </row>
    <row r="180" spans="2:12" x14ac:dyDescent="0.3">
      <c r="B180" s="3"/>
      <c r="C180" s="3"/>
      <c r="D180" s="3">
        <v>0.32692681578791538</v>
      </c>
      <c r="E180" s="3"/>
      <c r="G180">
        <v>1</v>
      </c>
      <c r="H180">
        <f t="shared" si="10"/>
        <v>0.1</v>
      </c>
      <c r="I180" s="11">
        <f t="shared" si="11"/>
        <v>0</v>
      </c>
      <c r="J180" s="11">
        <f t="shared" si="12"/>
        <v>0</v>
      </c>
      <c r="K180" s="11">
        <f t="shared" si="13"/>
        <v>3.2692681578791536</v>
      </c>
      <c r="L180" s="11">
        <f t="shared" si="14"/>
        <v>3.2692681578791536</v>
      </c>
    </row>
    <row r="181" spans="2:12" x14ac:dyDescent="0.3">
      <c r="B181" s="3"/>
      <c r="C181" s="3"/>
      <c r="D181" s="3">
        <v>1.4551345711081805E-2</v>
      </c>
      <c r="E181" s="3"/>
      <c r="G181">
        <v>1</v>
      </c>
      <c r="H181">
        <f t="shared" si="10"/>
        <v>0.1</v>
      </c>
      <c r="I181" s="11">
        <f t="shared" si="11"/>
        <v>0</v>
      </c>
      <c r="J181" s="11">
        <f t="shared" si="12"/>
        <v>0</v>
      </c>
      <c r="K181" s="11">
        <f t="shared" si="13"/>
        <v>0.14551345711081803</v>
      </c>
      <c r="L181" s="11">
        <f t="shared" si="14"/>
        <v>0.14551345711081803</v>
      </c>
    </row>
    <row r="182" spans="2:12" x14ac:dyDescent="0.3">
      <c r="B182" s="3">
        <v>0.53612938361889617</v>
      </c>
      <c r="C182" s="3"/>
      <c r="D182" s="3">
        <v>0.33739801754791776</v>
      </c>
      <c r="E182" s="3"/>
      <c r="G182">
        <v>1</v>
      </c>
      <c r="H182">
        <f t="shared" si="10"/>
        <v>0.1</v>
      </c>
      <c r="I182" s="11">
        <f t="shared" si="11"/>
        <v>5.3612938361889615</v>
      </c>
      <c r="J182" s="11">
        <f t="shared" si="12"/>
        <v>0</v>
      </c>
      <c r="K182" s="11">
        <f t="shared" si="13"/>
        <v>3.3739801754791774</v>
      </c>
      <c r="L182" s="11">
        <f t="shared" si="14"/>
        <v>8.7352740116681389</v>
      </c>
    </row>
    <row r="183" spans="2:12" x14ac:dyDescent="0.3">
      <c r="B183" s="8">
        <v>4.5850592787816691</v>
      </c>
      <c r="C183" s="8"/>
      <c r="D183" s="8">
        <v>8.2557327103045015</v>
      </c>
      <c r="E183" s="25"/>
      <c r="I183" s="11"/>
      <c r="J183" s="11"/>
      <c r="K183" s="11"/>
      <c r="L183" s="11"/>
    </row>
    <row r="184" spans="2:12" x14ac:dyDescent="0.3">
      <c r="B184" s="3"/>
      <c r="C184" s="3"/>
      <c r="D184" s="3">
        <v>0.91494488169686572</v>
      </c>
      <c r="E184" s="3"/>
      <c r="G184">
        <v>5</v>
      </c>
      <c r="H184">
        <f t="shared" si="10"/>
        <v>0.5</v>
      </c>
      <c r="I184" s="11">
        <f t="shared" si="11"/>
        <v>0</v>
      </c>
      <c r="J184" s="11">
        <f t="shared" si="12"/>
        <v>0</v>
      </c>
      <c r="K184" s="11">
        <f t="shared" si="13"/>
        <v>1.8298897633937314</v>
      </c>
      <c r="L184" s="11">
        <f t="shared" si="14"/>
        <v>1.8298897633937314</v>
      </c>
    </row>
    <row r="185" spans="2:12" x14ac:dyDescent="0.3">
      <c r="B185" s="3"/>
      <c r="C185" s="3"/>
      <c r="D185" s="3">
        <v>2.0365492569566013</v>
      </c>
      <c r="E185" s="3"/>
      <c r="G185">
        <v>5</v>
      </c>
      <c r="H185">
        <f t="shared" si="10"/>
        <v>0.5</v>
      </c>
      <c r="I185" s="11">
        <f t="shared" si="11"/>
        <v>0</v>
      </c>
      <c r="J185" s="11">
        <f t="shared" si="12"/>
        <v>0</v>
      </c>
      <c r="K185" s="11">
        <f t="shared" si="13"/>
        <v>4.0730985139132025</v>
      </c>
      <c r="L185" s="11">
        <f t="shared" si="14"/>
        <v>4.0730985139132025</v>
      </c>
    </row>
    <row r="186" spans="2:12" x14ac:dyDescent="0.3">
      <c r="B186" s="3"/>
      <c r="C186" s="3"/>
      <c r="D186" s="3">
        <v>1.0569524179656755</v>
      </c>
      <c r="E186" s="3"/>
      <c r="G186">
        <v>5</v>
      </c>
      <c r="H186">
        <f t="shared" si="10"/>
        <v>0.5</v>
      </c>
      <c r="I186" s="11">
        <f t="shared" si="11"/>
        <v>0</v>
      </c>
      <c r="J186" s="11">
        <f t="shared" si="12"/>
        <v>0</v>
      </c>
      <c r="K186" s="11">
        <f t="shared" si="13"/>
        <v>2.113904835931351</v>
      </c>
      <c r="L186" s="11">
        <f t="shared" si="14"/>
        <v>2.113904835931351</v>
      </c>
    </row>
    <row r="187" spans="2:12" x14ac:dyDescent="0.3">
      <c r="B187" s="3"/>
      <c r="C187" s="3"/>
      <c r="D187" s="3">
        <v>0.1236864385441953</v>
      </c>
      <c r="E187" s="3"/>
      <c r="G187">
        <v>5</v>
      </c>
      <c r="H187">
        <f t="shared" si="10"/>
        <v>0.5</v>
      </c>
      <c r="I187" s="11">
        <f t="shared" si="11"/>
        <v>0</v>
      </c>
      <c r="J187" s="11">
        <f t="shared" si="12"/>
        <v>0</v>
      </c>
      <c r="K187" s="11">
        <f t="shared" si="13"/>
        <v>0.24737287708839059</v>
      </c>
      <c r="L187" s="11">
        <f t="shared" si="14"/>
        <v>0.24737287708839059</v>
      </c>
    </row>
    <row r="188" spans="2:12" x14ac:dyDescent="0.3">
      <c r="B188" s="3">
        <v>4.5850592787816691</v>
      </c>
      <c r="C188" s="3"/>
      <c r="D188" s="3">
        <v>4.1235997151411645</v>
      </c>
      <c r="E188" s="3"/>
      <c r="G188">
        <v>5</v>
      </c>
      <c r="H188">
        <f t="shared" si="10"/>
        <v>0.5</v>
      </c>
      <c r="I188" s="11">
        <f t="shared" si="11"/>
        <v>9.1701185575633382</v>
      </c>
      <c r="J188" s="11">
        <f t="shared" si="12"/>
        <v>0</v>
      </c>
      <c r="K188" s="11">
        <f t="shared" si="13"/>
        <v>8.247199430282329</v>
      </c>
      <c r="L188" s="11">
        <f t="shared" si="14"/>
        <v>17.417317987845667</v>
      </c>
    </row>
    <row r="189" spans="2:12" x14ac:dyDescent="0.3">
      <c r="B189" s="8">
        <v>0.34207074426707301</v>
      </c>
      <c r="C189" s="8"/>
      <c r="D189" s="8">
        <v>1.0966684613775104</v>
      </c>
      <c r="E189" s="25"/>
      <c r="I189" s="11"/>
      <c r="J189" s="11"/>
      <c r="K189" s="11"/>
      <c r="L189" s="11"/>
    </row>
    <row r="190" spans="2:12" x14ac:dyDescent="0.3">
      <c r="B190" s="3"/>
      <c r="C190" s="3"/>
      <c r="D190" s="3">
        <v>7.2756728555409024E-3</v>
      </c>
      <c r="E190" s="3"/>
      <c r="G190">
        <v>1</v>
      </c>
      <c r="H190">
        <f t="shared" si="10"/>
        <v>0.1</v>
      </c>
      <c r="I190" s="11">
        <f t="shared" si="11"/>
        <v>0</v>
      </c>
      <c r="J190" s="11">
        <f t="shared" si="12"/>
        <v>0</v>
      </c>
      <c r="K190" s="11">
        <f t="shared" si="13"/>
        <v>7.2756728555409017E-2</v>
      </c>
      <c r="L190" s="11">
        <f t="shared" si="14"/>
        <v>7.2756728555409017E-2</v>
      </c>
    </row>
    <row r="191" spans="2:12" x14ac:dyDescent="0.3">
      <c r="B191" s="3"/>
      <c r="C191" s="3"/>
      <c r="D191" s="3">
        <v>0.11306081918074294</v>
      </c>
      <c r="E191" s="3"/>
      <c r="G191">
        <v>1</v>
      </c>
      <c r="H191">
        <f t="shared" si="10"/>
        <v>0.1</v>
      </c>
      <c r="I191" s="11">
        <f t="shared" si="11"/>
        <v>0</v>
      </c>
      <c r="J191" s="11">
        <f t="shared" si="12"/>
        <v>0</v>
      </c>
      <c r="K191" s="11">
        <f t="shared" si="13"/>
        <v>1.1306081918074293</v>
      </c>
      <c r="L191" s="11">
        <f t="shared" si="14"/>
        <v>1.1306081918074293</v>
      </c>
    </row>
    <row r="192" spans="2:12" x14ac:dyDescent="0.3">
      <c r="B192" s="3"/>
      <c r="C192" s="3"/>
      <c r="D192" s="3">
        <v>0.37876668722268692</v>
      </c>
      <c r="E192" s="3"/>
      <c r="G192">
        <v>1</v>
      </c>
      <c r="H192">
        <f t="shared" si="10"/>
        <v>0.1</v>
      </c>
      <c r="I192" s="11">
        <f t="shared" si="11"/>
        <v>0</v>
      </c>
      <c r="J192" s="11">
        <f t="shared" si="12"/>
        <v>0</v>
      </c>
      <c r="K192" s="11">
        <f t="shared" si="13"/>
        <v>3.7876668722268692</v>
      </c>
      <c r="L192" s="11">
        <f t="shared" si="14"/>
        <v>3.7876668722268692</v>
      </c>
    </row>
    <row r="193" spans="2:12" x14ac:dyDescent="0.3">
      <c r="B193" s="3"/>
      <c r="C193" s="3"/>
      <c r="D193" s="3">
        <v>1.4551345711081805E-2</v>
      </c>
      <c r="E193" s="3"/>
      <c r="G193">
        <v>1</v>
      </c>
      <c r="H193">
        <f t="shared" si="10"/>
        <v>0.1</v>
      </c>
      <c r="I193" s="11">
        <f t="shared" si="11"/>
        <v>0</v>
      </c>
      <c r="J193" s="11">
        <f t="shared" si="12"/>
        <v>0</v>
      </c>
      <c r="K193" s="11">
        <f t="shared" si="13"/>
        <v>0.14551345711081803</v>
      </c>
      <c r="L193" s="11">
        <f t="shared" si="14"/>
        <v>0.14551345711081803</v>
      </c>
    </row>
    <row r="194" spans="2:12" x14ac:dyDescent="0.3">
      <c r="B194" s="3">
        <v>0.34207074426707301</v>
      </c>
      <c r="C194" s="3"/>
      <c r="D194" s="3">
        <v>0.5830139364074578</v>
      </c>
      <c r="E194" s="3"/>
      <c r="G194">
        <v>1</v>
      </c>
      <c r="H194">
        <f t="shared" si="10"/>
        <v>0.1</v>
      </c>
      <c r="I194" s="11">
        <f t="shared" si="11"/>
        <v>3.42070744267073</v>
      </c>
      <c r="J194" s="11">
        <f t="shared" si="12"/>
        <v>0</v>
      </c>
      <c r="K194" s="11">
        <f t="shared" si="13"/>
        <v>5.8301393640745776</v>
      </c>
      <c r="L194" s="11">
        <f t="shared" si="14"/>
        <v>9.250846806745308</v>
      </c>
    </row>
    <row r="195" spans="2:12" x14ac:dyDescent="0.3">
      <c r="B195" s="8">
        <v>0.4900828491823227</v>
      </c>
      <c r="C195" s="8"/>
      <c r="D195" s="8">
        <v>2.2388585064312165</v>
      </c>
      <c r="E195" s="25"/>
      <c r="I195" s="11"/>
      <c r="J195" s="11"/>
      <c r="K195" s="11"/>
      <c r="L195" s="11"/>
    </row>
    <row r="196" spans="2:12" x14ac:dyDescent="0.3">
      <c r="B196" s="3"/>
      <c r="C196" s="3"/>
      <c r="D196" s="3">
        <v>0.13434424809875126</v>
      </c>
      <c r="E196" s="3"/>
      <c r="G196">
        <v>1</v>
      </c>
      <c r="H196">
        <f t="shared" si="10"/>
        <v>0.1</v>
      </c>
      <c r="I196" s="11">
        <f t="shared" si="11"/>
        <v>0</v>
      </c>
      <c r="J196" s="11">
        <f t="shared" si="12"/>
        <v>0</v>
      </c>
      <c r="K196" s="11">
        <f t="shared" si="13"/>
        <v>1.3434424809875125</v>
      </c>
      <c r="L196" s="11">
        <f t="shared" si="14"/>
        <v>1.3434424809875125</v>
      </c>
    </row>
    <row r="197" spans="2:12" x14ac:dyDescent="0.3">
      <c r="B197" s="3"/>
      <c r="C197" s="3"/>
      <c r="D197" s="3">
        <v>0.47271186827483258</v>
      </c>
      <c r="E197" s="3"/>
      <c r="G197">
        <v>1</v>
      </c>
      <c r="H197">
        <f t="shared" ref="H197:H260" si="15">G197*0.1</f>
        <v>0.1</v>
      </c>
      <c r="I197" s="11">
        <f t="shared" ref="I197:I260" si="16">B197/$H197</f>
        <v>0</v>
      </c>
      <c r="J197" s="11">
        <f t="shared" ref="J197:J260" si="17">C197/$H197</f>
        <v>0</v>
      </c>
      <c r="K197" s="11">
        <f t="shared" ref="K197:K260" si="18">D197/$H197</f>
        <v>4.7271186827483254</v>
      </c>
      <c r="L197" s="11">
        <f t="shared" ref="L197:L260" si="19">SUM(I197:K197)</f>
        <v>4.7271186827483254</v>
      </c>
    </row>
    <row r="198" spans="2:12" x14ac:dyDescent="0.3">
      <c r="B198" s="3"/>
      <c r="C198" s="3"/>
      <c r="D198" s="3">
        <v>0.57219710454995298</v>
      </c>
      <c r="E198" s="3"/>
      <c r="G198">
        <v>1</v>
      </c>
      <c r="H198">
        <f t="shared" si="15"/>
        <v>0.1</v>
      </c>
      <c r="I198" s="11">
        <f t="shared" si="16"/>
        <v>0</v>
      </c>
      <c r="J198" s="11">
        <f t="shared" si="17"/>
        <v>0</v>
      </c>
      <c r="K198" s="11">
        <f t="shared" si="18"/>
        <v>5.7219710454995294</v>
      </c>
      <c r="L198" s="11">
        <f t="shared" si="19"/>
        <v>5.7219710454995294</v>
      </c>
    </row>
    <row r="199" spans="2:12" x14ac:dyDescent="0.3">
      <c r="B199" s="3"/>
      <c r="C199" s="3"/>
      <c r="D199" s="3">
        <v>2.5464854994393153E-2</v>
      </c>
      <c r="E199" s="3"/>
      <c r="G199">
        <v>1</v>
      </c>
      <c r="H199">
        <f t="shared" si="15"/>
        <v>0.1</v>
      </c>
      <c r="I199" s="11">
        <f t="shared" si="16"/>
        <v>0</v>
      </c>
      <c r="J199" s="11">
        <f t="shared" si="17"/>
        <v>0</v>
      </c>
      <c r="K199" s="11">
        <f t="shared" si="18"/>
        <v>0.25464854994393149</v>
      </c>
      <c r="L199" s="11">
        <f t="shared" si="19"/>
        <v>0.25464854994393149</v>
      </c>
    </row>
    <row r="200" spans="2:12" x14ac:dyDescent="0.3">
      <c r="B200" s="3">
        <v>0.4900828491823227</v>
      </c>
      <c r="C200" s="3"/>
      <c r="D200" s="3">
        <v>1.0341404305132864</v>
      </c>
      <c r="E200" s="3"/>
      <c r="G200">
        <v>1</v>
      </c>
      <c r="H200">
        <f t="shared" si="15"/>
        <v>0.1</v>
      </c>
      <c r="I200" s="11">
        <f t="shared" si="16"/>
        <v>4.9008284918232263</v>
      </c>
      <c r="J200" s="11">
        <f t="shared" si="17"/>
        <v>0</v>
      </c>
      <c r="K200" s="11">
        <f t="shared" si="18"/>
        <v>10.341404305132864</v>
      </c>
      <c r="L200" s="11">
        <f t="shared" si="19"/>
        <v>15.24223279695609</v>
      </c>
    </row>
    <row r="201" spans="2:12" x14ac:dyDescent="0.3">
      <c r="B201" s="8">
        <v>0.49008284918232281</v>
      </c>
      <c r="C201" s="8"/>
      <c r="D201" s="8">
        <v>1.0015236646885146</v>
      </c>
      <c r="E201" s="25"/>
      <c r="I201" s="11"/>
      <c r="J201" s="11"/>
      <c r="K201" s="11"/>
      <c r="L201" s="11"/>
    </row>
    <row r="202" spans="2:12" x14ac:dyDescent="0.3">
      <c r="B202" s="3"/>
      <c r="C202" s="3"/>
      <c r="D202" s="3">
        <v>0.11565925179447813</v>
      </c>
      <c r="E202" s="3"/>
      <c r="G202">
        <v>1</v>
      </c>
      <c r="H202">
        <f t="shared" si="15"/>
        <v>0.1</v>
      </c>
      <c r="I202" s="11">
        <f t="shared" si="16"/>
        <v>0</v>
      </c>
      <c r="J202" s="11">
        <f t="shared" si="17"/>
        <v>0</v>
      </c>
      <c r="K202" s="11">
        <f t="shared" si="18"/>
        <v>1.1565925179447811</v>
      </c>
      <c r="L202" s="11">
        <f t="shared" si="19"/>
        <v>1.1565925179447811</v>
      </c>
    </row>
    <row r="203" spans="2:12" x14ac:dyDescent="0.3">
      <c r="B203" s="3"/>
      <c r="C203" s="3"/>
      <c r="D203" s="3">
        <v>0.19774276232527599</v>
      </c>
      <c r="E203" s="3"/>
      <c r="G203">
        <v>1</v>
      </c>
      <c r="H203">
        <f t="shared" si="15"/>
        <v>0.1</v>
      </c>
      <c r="I203" s="11">
        <f t="shared" si="16"/>
        <v>0</v>
      </c>
      <c r="J203" s="11">
        <f t="shared" si="17"/>
        <v>0</v>
      </c>
      <c r="K203" s="11">
        <f t="shared" si="18"/>
        <v>1.9774276232527599</v>
      </c>
      <c r="L203" s="11">
        <f t="shared" si="19"/>
        <v>1.9774276232527599</v>
      </c>
    </row>
    <row r="204" spans="2:12" x14ac:dyDescent="0.3">
      <c r="B204" s="3"/>
      <c r="C204" s="3"/>
      <c r="D204" s="3">
        <v>0.23523116767020075</v>
      </c>
      <c r="E204" s="3"/>
      <c r="G204">
        <v>1</v>
      </c>
      <c r="H204">
        <f t="shared" si="15"/>
        <v>0.1</v>
      </c>
      <c r="I204" s="11">
        <f t="shared" si="16"/>
        <v>0</v>
      </c>
      <c r="J204" s="11">
        <f t="shared" si="17"/>
        <v>0</v>
      </c>
      <c r="K204" s="11">
        <f t="shared" si="18"/>
        <v>2.3523116767020071</v>
      </c>
      <c r="L204" s="11">
        <f t="shared" si="19"/>
        <v>2.3523116767020071</v>
      </c>
    </row>
    <row r="205" spans="2:12" x14ac:dyDescent="0.3">
      <c r="B205" s="3"/>
      <c r="C205" s="3"/>
      <c r="D205" s="3">
        <v>1.0913509283311354E-2</v>
      </c>
      <c r="E205" s="3"/>
      <c r="G205">
        <v>1</v>
      </c>
      <c r="H205">
        <f t="shared" si="15"/>
        <v>0.1</v>
      </c>
      <c r="I205" s="11">
        <f t="shared" si="16"/>
        <v>0</v>
      </c>
      <c r="J205" s="11">
        <f t="shared" si="17"/>
        <v>0</v>
      </c>
      <c r="K205" s="11">
        <f t="shared" si="18"/>
        <v>0.10913509283311353</v>
      </c>
      <c r="L205" s="11">
        <f t="shared" si="19"/>
        <v>0.10913509283311353</v>
      </c>
    </row>
    <row r="206" spans="2:12" x14ac:dyDescent="0.3">
      <c r="B206" s="3">
        <v>0.49008284918232281</v>
      </c>
      <c r="C206" s="3"/>
      <c r="D206" s="3">
        <v>0.44197697361524851</v>
      </c>
      <c r="E206" s="3"/>
      <c r="G206">
        <v>1</v>
      </c>
      <c r="H206">
        <f t="shared" si="15"/>
        <v>0.1</v>
      </c>
      <c r="I206" s="11">
        <f t="shared" si="16"/>
        <v>4.9008284918232281</v>
      </c>
      <c r="J206" s="11">
        <f t="shared" si="17"/>
        <v>0</v>
      </c>
      <c r="K206" s="11">
        <f t="shared" si="18"/>
        <v>4.4197697361524853</v>
      </c>
      <c r="L206" s="11">
        <f t="shared" si="19"/>
        <v>9.3205982279757134</v>
      </c>
    </row>
    <row r="207" spans="2:12" x14ac:dyDescent="0.3">
      <c r="B207" s="8">
        <v>0.68414148853414591</v>
      </c>
      <c r="C207" s="8"/>
      <c r="D207" s="8">
        <v>0.6563112381003231</v>
      </c>
      <c r="E207" s="25"/>
      <c r="I207" s="11"/>
      <c r="J207" s="11"/>
      <c r="K207" s="11"/>
      <c r="L207" s="11"/>
    </row>
    <row r="208" spans="2:12" x14ac:dyDescent="0.3">
      <c r="B208" s="3"/>
      <c r="C208" s="3"/>
      <c r="D208" s="3">
        <v>0.12706857524321033</v>
      </c>
      <c r="E208" s="3"/>
      <c r="G208">
        <v>1</v>
      </c>
      <c r="H208">
        <f t="shared" si="15"/>
        <v>0.1</v>
      </c>
      <c r="I208" s="11">
        <f t="shared" si="16"/>
        <v>0</v>
      </c>
      <c r="J208" s="11">
        <f t="shared" si="17"/>
        <v>0</v>
      </c>
      <c r="K208" s="11">
        <f t="shared" si="18"/>
        <v>1.2706857524321031</v>
      </c>
      <c r="L208" s="11">
        <f t="shared" si="19"/>
        <v>1.2706857524321031</v>
      </c>
    </row>
    <row r="209" spans="2:12" x14ac:dyDescent="0.3">
      <c r="B209" s="3"/>
      <c r="C209" s="3"/>
      <c r="D209" s="3">
        <v>7.448122834881403E-2</v>
      </c>
      <c r="E209" s="3"/>
      <c r="G209">
        <v>1</v>
      </c>
      <c r="H209">
        <f t="shared" si="15"/>
        <v>0.1</v>
      </c>
      <c r="I209" s="11">
        <f t="shared" si="16"/>
        <v>0</v>
      </c>
      <c r="J209" s="11">
        <f t="shared" si="17"/>
        <v>0</v>
      </c>
      <c r="K209" s="11">
        <f t="shared" si="18"/>
        <v>0.74481228348814021</v>
      </c>
      <c r="L209" s="11">
        <f t="shared" si="19"/>
        <v>0.74481228348814021</v>
      </c>
    </row>
    <row r="210" spans="2:12" x14ac:dyDescent="0.3">
      <c r="B210" s="3"/>
      <c r="C210" s="3"/>
      <c r="D210" s="3">
        <v>0.23523116767020075</v>
      </c>
      <c r="E210" s="3"/>
      <c r="G210">
        <v>1</v>
      </c>
      <c r="H210">
        <f t="shared" si="15"/>
        <v>0.1</v>
      </c>
      <c r="I210" s="11">
        <f t="shared" si="16"/>
        <v>0</v>
      </c>
      <c r="J210" s="11">
        <f t="shared" si="17"/>
        <v>0</v>
      </c>
      <c r="K210" s="11">
        <f t="shared" si="18"/>
        <v>2.3523116767020071</v>
      </c>
      <c r="L210" s="11">
        <f t="shared" si="19"/>
        <v>2.3523116767020071</v>
      </c>
    </row>
    <row r="211" spans="2:12" x14ac:dyDescent="0.3">
      <c r="B211" s="3"/>
      <c r="C211" s="3"/>
      <c r="D211" s="3">
        <v>1.4551345711081805E-2</v>
      </c>
      <c r="E211" s="3"/>
      <c r="G211">
        <v>1</v>
      </c>
      <c r="H211">
        <f t="shared" si="15"/>
        <v>0.1</v>
      </c>
      <c r="I211" s="11">
        <f t="shared" si="16"/>
        <v>0</v>
      </c>
      <c r="J211" s="11">
        <f t="shared" si="17"/>
        <v>0</v>
      </c>
      <c r="K211" s="11">
        <f t="shared" si="18"/>
        <v>0.14551345711081803</v>
      </c>
      <c r="L211" s="11">
        <f t="shared" si="19"/>
        <v>0.14551345711081803</v>
      </c>
    </row>
    <row r="212" spans="2:12" x14ac:dyDescent="0.3">
      <c r="B212" s="3">
        <v>0.68414148853414591</v>
      </c>
      <c r="C212" s="3"/>
      <c r="D212" s="3">
        <v>0.20497892112701616</v>
      </c>
      <c r="E212" s="3"/>
      <c r="G212">
        <v>1</v>
      </c>
      <c r="H212">
        <f t="shared" si="15"/>
        <v>0.1</v>
      </c>
      <c r="I212" s="11">
        <f t="shared" si="16"/>
        <v>6.8414148853414591</v>
      </c>
      <c r="J212" s="11">
        <f t="shared" si="17"/>
        <v>0</v>
      </c>
      <c r="K212" s="11">
        <f t="shared" si="18"/>
        <v>2.0497892112701614</v>
      </c>
      <c r="L212" s="11">
        <f t="shared" si="19"/>
        <v>8.8912040966116201</v>
      </c>
    </row>
    <row r="213" spans="2:12" x14ac:dyDescent="0.3">
      <c r="B213" s="8">
        <v>0.44403631474574934</v>
      </c>
      <c r="C213" s="8"/>
      <c r="D213" s="8">
        <v>0.8996263770292896</v>
      </c>
      <c r="E213" s="25"/>
      <c r="I213" s="11"/>
      <c r="J213" s="11"/>
      <c r="K213" s="11"/>
      <c r="L213" s="11"/>
    </row>
    <row r="214" spans="2:12" x14ac:dyDescent="0.3">
      <c r="B214" s="3"/>
      <c r="C214" s="3"/>
      <c r="D214" s="3">
        <v>0.24686147763087976</v>
      </c>
      <c r="E214" s="3"/>
      <c r="G214">
        <v>1</v>
      </c>
      <c r="H214">
        <f t="shared" si="15"/>
        <v>0.1</v>
      </c>
      <c r="I214" s="11">
        <f t="shared" si="16"/>
        <v>0</v>
      </c>
      <c r="J214" s="11">
        <f t="shared" si="17"/>
        <v>0</v>
      </c>
      <c r="K214" s="11">
        <f t="shared" si="18"/>
        <v>2.4686147763087973</v>
      </c>
      <c r="L214" s="11">
        <f t="shared" si="19"/>
        <v>2.4686147763087973</v>
      </c>
    </row>
    <row r="215" spans="2:12" x14ac:dyDescent="0.3">
      <c r="B215" s="3"/>
      <c r="C215" s="3"/>
      <c r="D215" s="3">
        <v>0.16985854958173327</v>
      </c>
      <c r="E215" s="3"/>
      <c r="G215">
        <v>1</v>
      </c>
      <c r="H215">
        <f t="shared" si="15"/>
        <v>0.1</v>
      </c>
      <c r="I215" s="11">
        <f t="shared" si="16"/>
        <v>0</v>
      </c>
      <c r="J215" s="11">
        <f t="shared" si="17"/>
        <v>0</v>
      </c>
      <c r="K215" s="11">
        <f t="shared" si="18"/>
        <v>1.6985854958173325</v>
      </c>
      <c r="L215" s="11">
        <f t="shared" si="19"/>
        <v>1.6985854958173325</v>
      </c>
    </row>
    <row r="216" spans="2:12" x14ac:dyDescent="0.3">
      <c r="B216" s="3"/>
      <c r="C216" s="3"/>
      <c r="D216" s="3">
        <v>0.23523116767020075</v>
      </c>
      <c r="E216" s="3"/>
      <c r="G216">
        <v>1</v>
      </c>
      <c r="H216">
        <f t="shared" si="15"/>
        <v>0.1</v>
      </c>
      <c r="I216" s="11">
        <f t="shared" si="16"/>
        <v>0</v>
      </c>
      <c r="J216" s="11">
        <f t="shared" si="17"/>
        <v>0</v>
      </c>
      <c r="K216" s="11">
        <f t="shared" si="18"/>
        <v>2.3523116767020071</v>
      </c>
      <c r="L216" s="11">
        <f t="shared" si="19"/>
        <v>2.3523116767020071</v>
      </c>
    </row>
    <row r="217" spans="2:12" x14ac:dyDescent="0.3">
      <c r="B217" s="3"/>
      <c r="C217" s="3"/>
      <c r="D217" s="3">
        <v>1.0913509283311354E-2</v>
      </c>
      <c r="E217" s="3"/>
      <c r="G217">
        <v>1</v>
      </c>
      <c r="H217">
        <f t="shared" si="15"/>
        <v>0.1</v>
      </c>
      <c r="I217" s="11">
        <f t="shared" si="16"/>
        <v>0</v>
      </c>
      <c r="J217" s="11">
        <f t="shared" si="17"/>
        <v>0</v>
      </c>
      <c r="K217" s="11">
        <f t="shared" si="18"/>
        <v>0.10913509283311353</v>
      </c>
      <c r="L217" s="11">
        <f t="shared" si="19"/>
        <v>0.10913509283311353</v>
      </c>
    </row>
    <row r="218" spans="2:12" x14ac:dyDescent="0.3">
      <c r="B218" s="3">
        <v>0.44403631474574934</v>
      </c>
      <c r="C218" s="3"/>
      <c r="D218" s="3">
        <v>0.23676167286316441</v>
      </c>
      <c r="E218" s="3"/>
      <c r="G218">
        <v>1</v>
      </c>
      <c r="H218">
        <f t="shared" si="15"/>
        <v>0.1</v>
      </c>
      <c r="I218" s="11">
        <f t="shared" si="16"/>
        <v>4.4403631474574929</v>
      </c>
      <c r="J218" s="11">
        <f t="shared" si="17"/>
        <v>0</v>
      </c>
      <c r="K218" s="11">
        <f t="shared" si="18"/>
        <v>2.3676167286316439</v>
      </c>
      <c r="L218" s="11">
        <f t="shared" si="19"/>
        <v>6.8079798760891368</v>
      </c>
    </row>
    <row r="219" spans="2:12" x14ac:dyDescent="0.3">
      <c r="B219" s="8">
        <v>0.29602420983049954</v>
      </c>
      <c r="C219" s="8"/>
      <c r="D219" s="8">
        <v>0.85744092922817994</v>
      </c>
      <c r="E219" s="25"/>
      <c r="I219" s="11"/>
      <c r="J219" s="11"/>
      <c r="K219" s="11"/>
      <c r="L219" s="11"/>
    </row>
    <row r="220" spans="2:12" x14ac:dyDescent="0.3">
      <c r="B220" s="3"/>
      <c r="C220" s="3"/>
      <c r="D220" s="3">
        <v>0.13070641167098079</v>
      </c>
      <c r="E220" s="3"/>
      <c r="G220">
        <v>1</v>
      </c>
      <c r="H220">
        <f t="shared" si="15"/>
        <v>0.1</v>
      </c>
      <c r="I220" s="11">
        <f t="shared" si="16"/>
        <v>0</v>
      </c>
      <c r="J220" s="11">
        <f t="shared" si="17"/>
        <v>0</v>
      </c>
      <c r="K220" s="11">
        <f t="shared" si="18"/>
        <v>1.3070641167098078</v>
      </c>
      <c r="L220" s="11">
        <f t="shared" si="19"/>
        <v>1.3070641167098078</v>
      </c>
    </row>
    <row r="221" spans="2:12" x14ac:dyDescent="0.3">
      <c r="B221" s="3"/>
      <c r="C221" s="3"/>
      <c r="D221" s="3">
        <v>0.18373445311474712</v>
      </c>
      <c r="E221" s="3"/>
      <c r="G221">
        <v>1</v>
      </c>
      <c r="H221">
        <f t="shared" si="15"/>
        <v>0.1</v>
      </c>
      <c r="I221" s="11">
        <f t="shared" si="16"/>
        <v>0</v>
      </c>
      <c r="J221" s="11">
        <f t="shared" si="17"/>
        <v>0</v>
      </c>
      <c r="K221" s="11">
        <f t="shared" si="18"/>
        <v>1.8373445311474712</v>
      </c>
      <c r="L221" s="11">
        <f t="shared" si="19"/>
        <v>1.8373445311474712</v>
      </c>
    </row>
    <row r="222" spans="2:12" x14ac:dyDescent="0.3">
      <c r="B222" s="3"/>
      <c r="C222" s="3"/>
      <c r="D222" s="3">
        <v>0.19537539098725762</v>
      </c>
      <c r="E222" s="3"/>
      <c r="G222">
        <v>1</v>
      </c>
      <c r="H222">
        <f t="shared" si="15"/>
        <v>0.1</v>
      </c>
      <c r="I222" s="11">
        <f t="shared" si="16"/>
        <v>0</v>
      </c>
      <c r="J222" s="11">
        <f t="shared" si="17"/>
        <v>0</v>
      </c>
      <c r="K222" s="11">
        <f t="shared" si="18"/>
        <v>1.953753909872576</v>
      </c>
      <c r="L222" s="11">
        <f t="shared" si="19"/>
        <v>1.953753909872576</v>
      </c>
    </row>
    <row r="223" spans="2:12" x14ac:dyDescent="0.3">
      <c r="B223" s="3"/>
      <c r="C223" s="3"/>
      <c r="D223" s="3">
        <v>1.0913509283311354E-2</v>
      </c>
      <c r="E223" s="3"/>
      <c r="G223">
        <v>1</v>
      </c>
      <c r="H223">
        <f t="shared" si="15"/>
        <v>0.1</v>
      </c>
      <c r="I223" s="11">
        <f t="shared" si="16"/>
        <v>0</v>
      </c>
      <c r="J223" s="11">
        <f t="shared" si="17"/>
        <v>0</v>
      </c>
      <c r="K223" s="11">
        <f t="shared" si="18"/>
        <v>0.10913509283311353</v>
      </c>
      <c r="L223" s="11">
        <f t="shared" si="19"/>
        <v>0.10913509283311353</v>
      </c>
    </row>
    <row r="224" spans="2:12" x14ac:dyDescent="0.3">
      <c r="B224" s="3">
        <v>0.29602420983049954</v>
      </c>
      <c r="C224" s="3"/>
      <c r="D224" s="3">
        <v>0.33671116417188307</v>
      </c>
      <c r="E224" s="3"/>
      <c r="G224">
        <v>1</v>
      </c>
      <c r="H224">
        <f t="shared" si="15"/>
        <v>0.1</v>
      </c>
      <c r="I224" s="11">
        <f t="shared" si="16"/>
        <v>2.9602420983049953</v>
      </c>
      <c r="J224" s="11">
        <f t="shared" si="17"/>
        <v>0</v>
      </c>
      <c r="K224" s="11">
        <f t="shared" si="18"/>
        <v>3.3671116417188305</v>
      </c>
      <c r="L224" s="11">
        <f t="shared" si="19"/>
        <v>6.3273537400238258</v>
      </c>
    </row>
    <row r="225" spans="2:12" x14ac:dyDescent="0.3">
      <c r="B225" s="8">
        <v>1.5722141180256448</v>
      </c>
      <c r="C225" s="8"/>
      <c r="D225" s="8">
        <v>3.3702399797111386</v>
      </c>
      <c r="E225" s="25"/>
      <c r="I225" s="11"/>
      <c r="J225" s="11"/>
      <c r="K225" s="11"/>
      <c r="L225" s="11"/>
    </row>
    <row r="226" spans="2:12" x14ac:dyDescent="0.3">
      <c r="B226" s="3"/>
      <c r="C226" s="3"/>
      <c r="D226" s="3">
        <v>0.60178454850009855</v>
      </c>
      <c r="E226" s="3"/>
      <c r="G226">
        <v>4</v>
      </c>
      <c r="H226">
        <f t="shared" si="15"/>
        <v>0.4</v>
      </c>
      <c r="I226" s="11">
        <f t="shared" si="16"/>
        <v>0</v>
      </c>
      <c r="J226" s="11">
        <f t="shared" si="17"/>
        <v>0</v>
      </c>
      <c r="K226" s="11">
        <f t="shared" si="18"/>
        <v>1.5044613712502464</v>
      </c>
      <c r="L226" s="11">
        <f t="shared" si="19"/>
        <v>1.5044613712502464</v>
      </c>
    </row>
    <row r="227" spans="2:12" x14ac:dyDescent="0.3">
      <c r="B227" s="3"/>
      <c r="C227" s="3"/>
      <c r="D227" s="3">
        <v>0.80323533514967205</v>
      </c>
      <c r="E227" s="3"/>
      <c r="G227">
        <v>4</v>
      </c>
      <c r="H227">
        <f t="shared" si="15"/>
        <v>0.4</v>
      </c>
      <c r="I227" s="11">
        <f t="shared" si="16"/>
        <v>0</v>
      </c>
      <c r="J227" s="11">
        <f t="shared" si="17"/>
        <v>0</v>
      </c>
      <c r="K227" s="11">
        <f t="shared" si="18"/>
        <v>2.0080883378741801</v>
      </c>
      <c r="L227" s="11">
        <f t="shared" si="19"/>
        <v>2.0080883378741801</v>
      </c>
    </row>
    <row r="228" spans="2:12" x14ac:dyDescent="0.3">
      <c r="B228" s="3"/>
      <c r="C228" s="3"/>
      <c r="D228" s="3">
        <v>0.39498090675916675</v>
      </c>
      <c r="E228" s="3"/>
      <c r="G228">
        <v>4</v>
      </c>
      <c r="H228">
        <f t="shared" si="15"/>
        <v>0.4</v>
      </c>
      <c r="I228" s="11">
        <f t="shared" si="16"/>
        <v>0</v>
      </c>
      <c r="J228" s="11">
        <f t="shared" si="17"/>
        <v>0</v>
      </c>
      <c r="K228" s="11">
        <f t="shared" si="18"/>
        <v>0.98745226689791687</v>
      </c>
      <c r="L228" s="11">
        <f t="shared" si="19"/>
        <v>0.98745226689791687</v>
      </c>
    </row>
    <row r="229" spans="2:12" x14ac:dyDescent="0.3">
      <c r="B229" s="3"/>
      <c r="C229" s="3"/>
      <c r="D229" s="3">
        <v>4.0016200705474951E-2</v>
      </c>
      <c r="E229" s="3"/>
      <c r="G229">
        <v>4</v>
      </c>
      <c r="H229">
        <f t="shared" si="15"/>
        <v>0.4</v>
      </c>
      <c r="I229" s="11">
        <f t="shared" si="16"/>
        <v>0</v>
      </c>
      <c r="J229" s="11">
        <f t="shared" si="17"/>
        <v>0</v>
      </c>
      <c r="K229" s="11">
        <f t="shared" si="18"/>
        <v>0.10004050176368737</v>
      </c>
      <c r="L229" s="11">
        <f t="shared" si="19"/>
        <v>0.10004050176368737</v>
      </c>
    </row>
    <row r="230" spans="2:12" x14ac:dyDescent="0.3">
      <c r="B230" s="3">
        <v>1.5722141180256448</v>
      </c>
      <c r="C230" s="3"/>
      <c r="D230" s="3">
        <v>1.5302229885967267</v>
      </c>
      <c r="E230" s="3"/>
      <c r="G230">
        <v>4</v>
      </c>
      <c r="H230">
        <f t="shared" si="15"/>
        <v>0.4</v>
      </c>
      <c r="I230" s="11">
        <f t="shared" si="16"/>
        <v>3.9305352950641117</v>
      </c>
      <c r="J230" s="11">
        <f t="shared" si="17"/>
        <v>0</v>
      </c>
      <c r="K230" s="11">
        <f t="shared" si="18"/>
        <v>3.8255574714918166</v>
      </c>
      <c r="L230" s="11">
        <f t="shared" si="19"/>
        <v>7.7560927665559287</v>
      </c>
    </row>
    <row r="231" spans="2:12" x14ac:dyDescent="0.3">
      <c r="B231" s="8">
        <v>0.59204841966099908</v>
      </c>
      <c r="C231" s="8"/>
      <c r="D231" s="8">
        <v>0.7627861619173244</v>
      </c>
      <c r="E231" s="25"/>
      <c r="I231" s="11"/>
      <c r="J231" s="11"/>
      <c r="K231" s="11"/>
      <c r="L231" s="11"/>
    </row>
    <row r="232" spans="2:12" x14ac:dyDescent="0.3">
      <c r="B232" s="3"/>
      <c r="C232" s="3"/>
      <c r="D232" s="3">
        <v>0.13070641167098079</v>
      </c>
      <c r="E232" s="3"/>
      <c r="G232">
        <v>1</v>
      </c>
      <c r="H232">
        <f t="shared" si="15"/>
        <v>0.1</v>
      </c>
      <c r="I232" s="11">
        <f t="shared" si="16"/>
        <v>0</v>
      </c>
      <c r="J232" s="11">
        <f t="shared" si="17"/>
        <v>0</v>
      </c>
      <c r="K232" s="11">
        <f t="shared" si="18"/>
        <v>1.3070641167098078</v>
      </c>
      <c r="L232" s="11">
        <f t="shared" si="19"/>
        <v>1.3070641167098078</v>
      </c>
    </row>
    <row r="233" spans="2:12" x14ac:dyDescent="0.3">
      <c r="B233" s="3"/>
      <c r="C233" s="3"/>
      <c r="D233" s="3">
        <v>0.15514647374177432</v>
      </c>
      <c r="E233" s="3"/>
      <c r="G233">
        <v>1</v>
      </c>
      <c r="H233">
        <f t="shared" si="15"/>
        <v>0.1</v>
      </c>
      <c r="I233" s="11">
        <f t="shared" si="16"/>
        <v>0</v>
      </c>
      <c r="J233" s="11">
        <f t="shared" si="17"/>
        <v>0</v>
      </c>
      <c r="K233" s="11">
        <f t="shared" si="18"/>
        <v>1.551464737417743</v>
      </c>
      <c r="L233" s="11">
        <f t="shared" si="19"/>
        <v>1.551464737417743</v>
      </c>
    </row>
    <row r="234" spans="2:12" x14ac:dyDescent="0.3">
      <c r="B234" s="3"/>
      <c r="C234" s="3"/>
      <c r="D234" s="3">
        <v>0.24633430112639779</v>
      </c>
      <c r="E234" s="3"/>
      <c r="G234">
        <v>1</v>
      </c>
      <c r="H234">
        <f t="shared" si="15"/>
        <v>0.1</v>
      </c>
      <c r="I234" s="11">
        <f t="shared" si="16"/>
        <v>0</v>
      </c>
      <c r="J234" s="11">
        <f t="shared" si="17"/>
        <v>0</v>
      </c>
      <c r="K234" s="11">
        <f t="shared" si="18"/>
        <v>2.4633430112639778</v>
      </c>
      <c r="L234" s="11">
        <f t="shared" si="19"/>
        <v>2.4633430112639778</v>
      </c>
    </row>
    <row r="235" spans="2:12" x14ac:dyDescent="0.3">
      <c r="B235" s="3"/>
      <c r="C235" s="3"/>
      <c r="D235" s="3">
        <v>1.0913509283311354E-2</v>
      </c>
      <c r="E235" s="3"/>
      <c r="G235">
        <v>1</v>
      </c>
      <c r="H235">
        <f t="shared" si="15"/>
        <v>0.1</v>
      </c>
      <c r="I235" s="11">
        <f t="shared" si="16"/>
        <v>0</v>
      </c>
      <c r="J235" s="11">
        <f t="shared" si="17"/>
        <v>0</v>
      </c>
      <c r="K235" s="11">
        <f t="shared" si="18"/>
        <v>0.10913509283311353</v>
      </c>
      <c r="L235" s="11">
        <f t="shared" si="19"/>
        <v>0.10913509283311353</v>
      </c>
    </row>
    <row r="236" spans="2:12" x14ac:dyDescent="0.3">
      <c r="B236" s="3">
        <v>0.59204841966099908</v>
      </c>
      <c r="C236" s="3"/>
      <c r="D236" s="3">
        <v>0.21968546609486023</v>
      </c>
      <c r="E236" s="3"/>
      <c r="G236">
        <v>1</v>
      </c>
      <c r="H236">
        <f t="shared" si="15"/>
        <v>0.1</v>
      </c>
      <c r="I236" s="11">
        <f t="shared" si="16"/>
        <v>5.9204841966099906</v>
      </c>
      <c r="J236" s="11">
        <f t="shared" si="17"/>
        <v>0</v>
      </c>
      <c r="K236" s="11">
        <f t="shared" si="18"/>
        <v>2.1968546609486022</v>
      </c>
      <c r="L236" s="11">
        <f t="shared" si="19"/>
        <v>8.1173388575585932</v>
      </c>
    </row>
    <row r="237" spans="2:12" x14ac:dyDescent="0.3">
      <c r="B237" s="8">
        <v>0.63809495409757244</v>
      </c>
      <c r="C237" s="8"/>
      <c r="D237" s="8">
        <v>2.1148493445891252</v>
      </c>
      <c r="E237" s="25"/>
      <c r="I237" s="11"/>
      <c r="J237" s="11"/>
      <c r="K237" s="11"/>
      <c r="L237" s="11"/>
    </row>
    <row r="238" spans="2:12" x14ac:dyDescent="0.3">
      <c r="B238" s="3"/>
      <c r="C238" s="3"/>
      <c r="D238" s="3">
        <v>0.25777498691419115</v>
      </c>
      <c r="E238" s="3"/>
      <c r="G238">
        <v>2</v>
      </c>
      <c r="H238">
        <f t="shared" si="15"/>
        <v>0.2</v>
      </c>
      <c r="I238" s="11">
        <f t="shared" si="16"/>
        <v>0</v>
      </c>
      <c r="J238" s="11">
        <f t="shared" si="17"/>
        <v>0</v>
      </c>
      <c r="K238" s="11">
        <f t="shared" si="18"/>
        <v>1.2888749345709556</v>
      </c>
      <c r="L238" s="11">
        <f t="shared" si="19"/>
        <v>1.2888749345709556</v>
      </c>
    </row>
    <row r="239" spans="2:12" x14ac:dyDescent="0.3">
      <c r="B239" s="3"/>
      <c r="C239" s="3"/>
      <c r="D239" s="3">
        <v>0.50376524788960431</v>
      </c>
      <c r="E239" s="3"/>
      <c r="G239">
        <v>2</v>
      </c>
      <c r="H239">
        <f t="shared" si="15"/>
        <v>0.2</v>
      </c>
      <c r="I239" s="11">
        <f t="shared" si="16"/>
        <v>0</v>
      </c>
      <c r="J239" s="11">
        <f t="shared" si="17"/>
        <v>0</v>
      </c>
      <c r="K239" s="11">
        <f t="shared" si="18"/>
        <v>2.5188262394480212</v>
      </c>
      <c r="L239" s="11">
        <f t="shared" si="19"/>
        <v>2.5188262394480212</v>
      </c>
    </row>
    <row r="240" spans="2:12" x14ac:dyDescent="0.3">
      <c r="B240" s="3"/>
      <c r="C240" s="3"/>
      <c r="D240" s="3">
        <v>0.34402199662002658</v>
      </c>
      <c r="E240" s="3"/>
      <c r="G240">
        <v>2</v>
      </c>
      <c r="H240">
        <f t="shared" si="15"/>
        <v>0.2</v>
      </c>
      <c r="I240" s="11">
        <f t="shared" si="16"/>
        <v>0</v>
      </c>
      <c r="J240" s="11">
        <f t="shared" si="17"/>
        <v>0</v>
      </c>
      <c r="K240" s="11">
        <f t="shared" si="18"/>
        <v>1.7201099831001327</v>
      </c>
      <c r="L240" s="11">
        <f t="shared" si="19"/>
        <v>1.7201099831001327</v>
      </c>
    </row>
    <row r="241" spans="2:12" x14ac:dyDescent="0.3">
      <c r="B241" s="3"/>
      <c r="C241" s="3"/>
      <c r="D241" s="3">
        <v>2.1827018566622704E-2</v>
      </c>
      <c r="E241" s="3"/>
      <c r="G241">
        <v>2</v>
      </c>
      <c r="H241">
        <f t="shared" si="15"/>
        <v>0.2</v>
      </c>
      <c r="I241" s="11">
        <f t="shared" si="16"/>
        <v>0</v>
      </c>
      <c r="J241" s="11">
        <f t="shared" si="17"/>
        <v>0</v>
      </c>
      <c r="K241" s="11">
        <f t="shared" si="18"/>
        <v>0.10913509283311351</v>
      </c>
      <c r="L241" s="11">
        <f t="shared" si="19"/>
        <v>0.10913509283311351</v>
      </c>
    </row>
    <row r="242" spans="2:12" x14ac:dyDescent="0.3">
      <c r="B242" s="3">
        <v>0.63809495409757244</v>
      </c>
      <c r="C242" s="3"/>
      <c r="D242" s="3">
        <v>0.98746009459868034</v>
      </c>
      <c r="E242" s="3"/>
      <c r="G242">
        <v>2</v>
      </c>
      <c r="H242">
        <f t="shared" si="15"/>
        <v>0.2</v>
      </c>
      <c r="I242" s="11">
        <f t="shared" si="16"/>
        <v>3.190474770487862</v>
      </c>
      <c r="J242" s="11">
        <f t="shared" si="17"/>
        <v>0</v>
      </c>
      <c r="K242" s="11">
        <f t="shared" si="18"/>
        <v>4.9373004729934014</v>
      </c>
      <c r="L242" s="11">
        <f t="shared" si="19"/>
        <v>8.1277752434812633</v>
      </c>
    </row>
    <row r="243" spans="2:12" x14ac:dyDescent="0.3">
      <c r="B243" s="8">
        <v>0.59204841966099908</v>
      </c>
      <c r="C243" s="8"/>
      <c r="D243" s="8">
        <v>0.76202670601519495</v>
      </c>
      <c r="E243" s="25"/>
      <c r="I243" s="11"/>
      <c r="J243" s="11"/>
      <c r="K243" s="11"/>
      <c r="L243" s="11"/>
    </row>
    <row r="244" spans="2:12" x14ac:dyDescent="0.3">
      <c r="B244" s="3"/>
      <c r="C244" s="3"/>
      <c r="D244" s="3">
        <v>0.12706857524321033</v>
      </c>
      <c r="E244" s="3"/>
      <c r="G244">
        <v>1</v>
      </c>
      <c r="H244">
        <f t="shared" si="15"/>
        <v>0.1</v>
      </c>
      <c r="I244" s="11">
        <f t="shared" si="16"/>
        <v>0</v>
      </c>
      <c r="J244" s="11">
        <f t="shared" si="17"/>
        <v>0</v>
      </c>
      <c r="K244" s="11">
        <f t="shared" si="18"/>
        <v>1.2706857524321031</v>
      </c>
      <c r="L244" s="11">
        <f t="shared" si="19"/>
        <v>1.2706857524321031</v>
      </c>
    </row>
    <row r="245" spans="2:12" x14ac:dyDescent="0.3">
      <c r="B245" s="3"/>
      <c r="C245" s="3"/>
      <c r="D245" s="3">
        <v>0.13880024642454097</v>
      </c>
      <c r="E245" s="3"/>
      <c r="G245">
        <v>1</v>
      </c>
      <c r="H245">
        <f t="shared" si="15"/>
        <v>0.1</v>
      </c>
      <c r="I245" s="11">
        <f t="shared" si="16"/>
        <v>0</v>
      </c>
      <c r="J245" s="11">
        <f t="shared" si="17"/>
        <v>0</v>
      </c>
      <c r="K245" s="11">
        <f t="shared" si="18"/>
        <v>1.3880024642454096</v>
      </c>
      <c r="L245" s="11">
        <f t="shared" si="19"/>
        <v>1.3880024642454096</v>
      </c>
    </row>
    <row r="246" spans="2:12" x14ac:dyDescent="0.3">
      <c r="B246" s="3"/>
      <c r="C246" s="3"/>
      <c r="D246" s="3">
        <v>0.34402199662002664</v>
      </c>
      <c r="E246" s="3"/>
      <c r="G246">
        <v>1</v>
      </c>
      <c r="H246">
        <f t="shared" si="15"/>
        <v>0.1</v>
      </c>
      <c r="I246" s="11">
        <f t="shared" si="16"/>
        <v>0</v>
      </c>
      <c r="J246" s="11">
        <f t="shared" si="17"/>
        <v>0</v>
      </c>
      <c r="K246" s="11">
        <f t="shared" si="18"/>
        <v>3.4402199662002664</v>
      </c>
      <c r="L246" s="11">
        <f t="shared" si="19"/>
        <v>3.4402199662002664</v>
      </c>
    </row>
    <row r="247" spans="2:12" x14ac:dyDescent="0.3">
      <c r="B247" s="3"/>
      <c r="C247" s="3"/>
      <c r="D247" s="3">
        <v>1.8189182138852254E-2</v>
      </c>
      <c r="E247" s="3"/>
      <c r="G247">
        <v>1</v>
      </c>
      <c r="H247">
        <f t="shared" si="15"/>
        <v>0.1</v>
      </c>
      <c r="I247" s="11">
        <f t="shared" si="16"/>
        <v>0</v>
      </c>
      <c r="J247" s="11">
        <f t="shared" si="17"/>
        <v>0</v>
      </c>
      <c r="K247" s="11">
        <f t="shared" si="18"/>
        <v>0.18189182138852253</v>
      </c>
      <c r="L247" s="11">
        <f t="shared" si="19"/>
        <v>0.18189182138852253</v>
      </c>
    </row>
    <row r="248" spans="2:12" x14ac:dyDescent="0.3">
      <c r="B248" s="3">
        <v>0.59204841966099908</v>
      </c>
      <c r="C248" s="3"/>
      <c r="D248" s="3">
        <v>0.13394670558856481</v>
      </c>
      <c r="E248" s="3"/>
      <c r="G248">
        <v>1</v>
      </c>
      <c r="H248">
        <f t="shared" si="15"/>
        <v>0.1</v>
      </c>
      <c r="I248" s="11">
        <f t="shared" si="16"/>
        <v>5.9204841966099906</v>
      </c>
      <c r="J248" s="11">
        <f t="shared" si="17"/>
        <v>0</v>
      </c>
      <c r="K248" s="11">
        <f t="shared" si="18"/>
        <v>1.3394670558856481</v>
      </c>
      <c r="L248" s="11">
        <f t="shared" si="19"/>
        <v>7.2599512524956387</v>
      </c>
    </row>
    <row r="249" spans="2:12" x14ac:dyDescent="0.3">
      <c r="B249" s="8">
        <v>0.63809495409757244</v>
      </c>
      <c r="C249" s="8"/>
      <c r="D249" s="8">
        <v>0.95880235045957474</v>
      </c>
      <c r="E249" s="25"/>
      <c r="I249" s="11"/>
      <c r="J249" s="11"/>
      <c r="K249" s="11"/>
      <c r="L249" s="11"/>
    </row>
    <row r="250" spans="2:12" x14ac:dyDescent="0.3">
      <c r="B250" s="3"/>
      <c r="C250" s="3"/>
      <c r="D250" s="3">
        <v>0.12706857524321033</v>
      </c>
      <c r="E250" s="3"/>
      <c r="G250">
        <v>1</v>
      </c>
      <c r="H250">
        <f t="shared" si="15"/>
        <v>0.1</v>
      </c>
      <c r="I250" s="11">
        <f t="shared" si="16"/>
        <v>0</v>
      </c>
      <c r="J250" s="11">
        <f t="shared" si="17"/>
        <v>0</v>
      </c>
      <c r="K250" s="11">
        <f t="shared" si="18"/>
        <v>1.2706857524321031</v>
      </c>
      <c r="L250" s="11">
        <f t="shared" si="19"/>
        <v>1.2706857524321031</v>
      </c>
    </row>
    <row r="251" spans="2:12" x14ac:dyDescent="0.3">
      <c r="B251" s="3"/>
      <c r="C251" s="3"/>
      <c r="D251" s="3">
        <v>0.16902237727478814</v>
      </c>
      <c r="E251" s="3"/>
      <c r="G251">
        <v>1</v>
      </c>
      <c r="H251">
        <f t="shared" si="15"/>
        <v>0.1</v>
      </c>
      <c r="I251" s="11">
        <f t="shared" si="16"/>
        <v>0</v>
      </c>
      <c r="J251" s="11">
        <f t="shared" si="17"/>
        <v>0</v>
      </c>
      <c r="K251" s="11">
        <f t="shared" si="18"/>
        <v>1.6902237727478813</v>
      </c>
      <c r="L251" s="11">
        <f t="shared" si="19"/>
        <v>1.6902237727478813</v>
      </c>
    </row>
    <row r="252" spans="2:12" x14ac:dyDescent="0.3">
      <c r="B252" s="3"/>
      <c r="C252" s="3"/>
      <c r="D252" s="3">
        <v>0.49763295403904623</v>
      </c>
      <c r="E252" s="3"/>
      <c r="G252">
        <v>1</v>
      </c>
      <c r="H252">
        <f t="shared" si="15"/>
        <v>0.1</v>
      </c>
      <c r="I252" s="11">
        <f t="shared" si="16"/>
        <v>0</v>
      </c>
      <c r="J252" s="11">
        <f t="shared" si="17"/>
        <v>0</v>
      </c>
      <c r="K252" s="11">
        <f t="shared" si="18"/>
        <v>4.9763295403904619</v>
      </c>
      <c r="L252" s="11">
        <f t="shared" si="19"/>
        <v>4.9763295403904619</v>
      </c>
    </row>
    <row r="253" spans="2:12" x14ac:dyDescent="0.3">
      <c r="B253" s="3"/>
      <c r="C253" s="3"/>
      <c r="D253" s="3">
        <v>1.8189182138852254E-2</v>
      </c>
      <c r="E253" s="3"/>
      <c r="G253">
        <v>1</v>
      </c>
      <c r="H253">
        <f t="shared" si="15"/>
        <v>0.1</v>
      </c>
      <c r="I253" s="11">
        <f t="shared" si="16"/>
        <v>0</v>
      </c>
      <c r="J253" s="11">
        <f t="shared" si="17"/>
        <v>0</v>
      </c>
      <c r="K253" s="11">
        <f t="shared" si="18"/>
        <v>0.18189182138852253</v>
      </c>
      <c r="L253" s="11">
        <f t="shared" si="19"/>
        <v>0.18189182138852253</v>
      </c>
    </row>
    <row r="254" spans="2:12" x14ac:dyDescent="0.3">
      <c r="B254" s="3">
        <v>0.63809495409757244</v>
      </c>
      <c r="C254" s="3"/>
      <c r="D254" s="3">
        <v>0.14688926176367775</v>
      </c>
      <c r="E254" s="3"/>
      <c r="G254">
        <v>1</v>
      </c>
      <c r="H254">
        <f t="shared" si="15"/>
        <v>0.1</v>
      </c>
      <c r="I254" s="11">
        <f t="shared" si="16"/>
        <v>6.380949540975724</v>
      </c>
      <c r="J254" s="11">
        <f t="shared" si="17"/>
        <v>0</v>
      </c>
      <c r="K254" s="11">
        <f t="shared" si="18"/>
        <v>1.4688926176367774</v>
      </c>
      <c r="L254" s="11">
        <f t="shared" si="19"/>
        <v>7.8498421586125016</v>
      </c>
    </row>
    <row r="255" spans="2:12" x14ac:dyDescent="0.3">
      <c r="B255" s="8">
        <v>0.14801210491524977</v>
      </c>
      <c r="C255" s="8"/>
      <c r="D255" s="8">
        <v>1.3379532009244552</v>
      </c>
      <c r="E255" s="25"/>
      <c r="I255" s="11"/>
      <c r="J255" s="11"/>
      <c r="K255" s="11"/>
      <c r="L255" s="11"/>
    </row>
    <row r="256" spans="2:12" x14ac:dyDescent="0.3">
      <c r="B256" s="3"/>
      <c r="C256" s="3"/>
      <c r="D256" s="3">
        <v>0.12706857524321033</v>
      </c>
      <c r="E256" s="3"/>
      <c r="G256">
        <v>1</v>
      </c>
      <c r="H256">
        <f t="shared" si="15"/>
        <v>0.1</v>
      </c>
      <c r="I256" s="11">
        <f t="shared" si="16"/>
        <v>0</v>
      </c>
      <c r="J256" s="11">
        <f t="shared" si="17"/>
        <v>0</v>
      </c>
      <c r="K256" s="11">
        <f t="shared" si="18"/>
        <v>1.2706857524321031</v>
      </c>
      <c r="L256" s="11">
        <f t="shared" si="19"/>
        <v>1.2706857524321031</v>
      </c>
    </row>
    <row r="257" spans="2:12" x14ac:dyDescent="0.3">
      <c r="B257" s="3"/>
      <c r="C257" s="3"/>
      <c r="D257" s="3">
        <v>0.16521478285997832</v>
      </c>
      <c r="E257" s="3"/>
      <c r="G257">
        <v>1</v>
      </c>
      <c r="H257">
        <f t="shared" si="15"/>
        <v>0.1</v>
      </c>
      <c r="I257" s="11">
        <f t="shared" si="16"/>
        <v>0</v>
      </c>
      <c r="J257" s="11">
        <f t="shared" si="17"/>
        <v>0</v>
      </c>
      <c r="K257" s="11">
        <f t="shared" si="18"/>
        <v>1.652147828599783</v>
      </c>
      <c r="L257" s="11">
        <f t="shared" si="19"/>
        <v>1.652147828599783</v>
      </c>
    </row>
    <row r="258" spans="2:12" x14ac:dyDescent="0.3">
      <c r="B258" s="3"/>
      <c r="C258" s="3"/>
      <c r="D258" s="3">
        <v>0.43060655865745845</v>
      </c>
      <c r="E258" s="3"/>
      <c r="G258">
        <v>1</v>
      </c>
      <c r="H258">
        <f t="shared" si="15"/>
        <v>0.1</v>
      </c>
      <c r="I258" s="11">
        <f t="shared" si="16"/>
        <v>0</v>
      </c>
      <c r="J258" s="11">
        <f t="shared" si="17"/>
        <v>0</v>
      </c>
      <c r="K258" s="11">
        <f t="shared" si="18"/>
        <v>4.3060655865745838</v>
      </c>
      <c r="L258" s="11">
        <f t="shared" si="19"/>
        <v>4.3060655865745838</v>
      </c>
    </row>
    <row r="259" spans="2:12" x14ac:dyDescent="0.3">
      <c r="B259" s="3"/>
      <c r="C259" s="3"/>
      <c r="D259" s="3">
        <v>1.4551345711081805E-2</v>
      </c>
      <c r="E259" s="3"/>
      <c r="G259">
        <v>1</v>
      </c>
      <c r="H259">
        <f t="shared" si="15"/>
        <v>0.1</v>
      </c>
      <c r="I259" s="11">
        <f t="shared" si="16"/>
        <v>0</v>
      </c>
      <c r="J259" s="11">
        <f t="shared" si="17"/>
        <v>0</v>
      </c>
      <c r="K259" s="11">
        <f t="shared" si="18"/>
        <v>0.14551345711081803</v>
      </c>
      <c r="L259" s="11">
        <f t="shared" si="19"/>
        <v>0.14551345711081803</v>
      </c>
    </row>
    <row r="260" spans="2:12" x14ac:dyDescent="0.3">
      <c r="B260" s="3">
        <v>0.14801210491524977</v>
      </c>
      <c r="C260" s="3"/>
      <c r="D260" s="3">
        <v>0.60051193845272632</v>
      </c>
      <c r="E260" s="3"/>
      <c r="G260">
        <v>1</v>
      </c>
      <c r="H260">
        <f t="shared" si="15"/>
        <v>0.1</v>
      </c>
      <c r="I260" s="11">
        <f t="shared" si="16"/>
        <v>1.4801210491524976</v>
      </c>
      <c r="J260" s="11">
        <f t="shared" si="17"/>
        <v>0</v>
      </c>
      <c r="K260" s="11">
        <f t="shared" si="18"/>
        <v>6.005119384527263</v>
      </c>
      <c r="L260" s="11">
        <f t="shared" si="19"/>
        <v>7.4852404336797607</v>
      </c>
    </row>
    <row r="261" spans="2:12" x14ac:dyDescent="0.3">
      <c r="B261" s="8">
        <v>0.34207074426707301</v>
      </c>
      <c r="C261" s="8"/>
      <c r="D261" s="8">
        <v>0.89233383464620475</v>
      </c>
      <c r="E261" s="25"/>
      <c r="I261" s="11"/>
      <c r="J261" s="11"/>
      <c r="K261" s="11"/>
      <c r="L261" s="11"/>
    </row>
    <row r="262" spans="2:12" x14ac:dyDescent="0.3">
      <c r="B262" s="3"/>
      <c r="C262" s="3"/>
      <c r="D262" s="3">
        <v>0.23908999060991803</v>
      </c>
      <c r="E262" s="3"/>
      <c r="G262">
        <v>1</v>
      </c>
      <c r="H262">
        <f t="shared" ref="H262:H324" si="20">G262*0.1</f>
        <v>0.1</v>
      </c>
      <c r="I262" s="11">
        <f t="shared" ref="I262:I324" si="21">B262/$H262</f>
        <v>0</v>
      </c>
      <c r="J262" s="11">
        <f t="shared" ref="J262:J324" si="22">C262/$H262</f>
        <v>0</v>
      </c>
      <c r="K262" s="11">
        <f t="shared" ref="K262:K324" si="23">D262/$H262</f>
        <v>2.3908999060991802</v>
      </c>
      <c r="L262" s="11">
        <f t="shared" ref="L262:L324" si="24">SUM(I262:K262)</f>
        <v>2.3908999060991802</v>
      </c>
    </row>
    <row r="263" spans="2:12" x14ac:dyDescent="0.3">
      <c r="B263" s="3"/>
      <c r="C263" s="3"/>
      <c r="D263" s="3">
        <v>7.7133436684888312E-2</v>
      </c>
      <c r="E263" s="3"/>
      <c r="G263">
        <v>1</v>
      </c>
      <c r="H263">
        <f t="shared" si="20"/>
        <v>0.1</v>
      </c>
      <c r="I263" s="11">
        <f t="shared" si="21"/>
        <v>0</v>
      </c>
      <c r="J263" s="11">
        <f t="shared" si="22"/>
        <v>0</v>
      </c>
      <c r="K263" s="11">
        <f t="shared" si="23"/>
        <v>0.77133436684888312</v>
      </c>
      <c r="L263" s="11">
        <f t="shared" si="24"/>
        <v>0.77133436684888312</v>
      </c>
    </row>
    <row r="264" spans="2:12" x14ac:dyDescent="0.3">
      <c r="B264" s="3"/>
      <c r="C264" s="3"/>
      <c r="D264" s="3">
        <v>0.24633430112639776</v>
      </c>
      <c r="E264" s="3"/>
      <c r="G264">
        <v>1</v>
      </c>
      <c r="H264">
        <f t="shared" si="20"/>
        <v>0.1</v>
      </c>
      <c r="I264" s="11">
        <f t="shared" si="21"/>
        <v>0</v>
      </c>
      <c r="J264" s="11">
        <f t="shared" si="22"/>
        <v>0</v>
      </c>
      <c r="K264" s="11">
        <f t="shared" si="23"/>
        <v>2.4633430112639774</v>
      </c>
      <c r="L264" s="11">
        <f t="shared" si="24"/>
        <v>2.4633430112639774</v>
      </c>
    </row>
    <row r="265" spans="2:12" x14ac:dyDescent="0.3">
      <c r="B265" s="3"/>
      <c r="C265" s="3"/>
      <c r="D265" s="3">
        <v>7.2756728555409024E-3</v>
      </c>
      <c r="E265" s="3"/>
      <c r="G265">
        <v>1</v>
      </c>
      <c r="H265">
        <f t="shared" si="20"/>
        <v>0.1</v>
      </c>
      <c r="I265" s="11">
        <f t="shared" si="21"/>
        <v>0</v>
      </c>
      <c r="J265" s="11">
        <f t="shared" si="22"/>
        <v>0</v>
      </c>
      <c r="K265" s="11">
        <f t="shared" si="23"/>
        <v>7.2756728555409017E-2</v>
      </c>
      <c r="L265" s="11">
        <f t="shared" si="24"/>
        <v>7.2756728555409017E-2</v>
      </c>
    </row>
    <row r="266" spans="2:12" x14ac:dyDescent="0.3">
      <c r="B266" s="3">
        <v>0.34207074426707301</v>
      </c>
      <c r="C266" s="3"/>
      <c r="D266" s="3">
        <v>0.32250043336945977</v>
      </c>
      <c r="E266" s="3"/>
      <c r="G266">
        <v>1</v>
      </c>
      <c r="H266">
        <f t="shared" si="20"/>
        <v>0.1</v>
      </c>
      <c r="I266" s="11">
        <f t="shared" si="21"/>
        <v>3.42070744267073</v>
      </c>
      <c r="J266" s="11">
        <f t="shared" si="22"/>
        <v>0</v>
      </c>
      <c r="K266" s="11">
        <f t="shared" si="23"/>
        <v>3.2250043336945975</v>
      </c>
      <c r="L266" s="11">
        <f t="shared" si="24"/>
        <v>6.6457117763653279</v>
      </c>
    </row>
    <row r="267" spans="2:12" x14ac:dyDescent="0.3">
      <c r="B267" s="8">
        <v>0.98016569836464551</v>
      </c>
      <c r="C267" s="8"/>
      <c r="D267" s="8">
        <v>1.6127497512726399</v>
      </c>
      <c r="E267" s="25"/>
      <c r="I267" s="11"/>
      <c r="J267" s="11"/>
      <c r="K267" s="11"/>
      <c r="L267" s="11"/>
    </row>
    <row r="268" spans="2:12" x14ac:dyDescent="0.3">
      <c r="B268" s="3"/>
      <c r="C268" s="3"/>
      <c r="D268" s="3">
        <v>0.34764739801367778</v>
      </c>
      <c r="E268" s="3"/>
      <c r="G268">
        <v>2</v>
      </c>
      <c r="H268">
        <f t="shared" si="20"/>
        <v>0.2</v>
      </c>
      <c r="I268" s="11">
        <f t="shared" si="21"/>
        <v>0</v>
      </c>
      <c r="J268" s="11">
        <f t="shared" si="22"/>
        <v>0</v>
      </c>
      <c r="K268" s="11">
        <f t="shared" si="23"/>
        <v>1.7382369900683887</v>
      </c>
      <c r="L268" s="11">
        <f t="shared" si="24"/>
        <v>1.7382369900683887</v>
      </c>
    </row>
    <row r="269" spans="2:12" x14ac:dyDescent="0.3">
      <c r="B269" s="3"/>
      <c r="C269" s="3"/>
      <c r="D269" s="3">
        <v>0.30699598709120912</v>
      </c>
      <c r="E269" s="3"/>
      <c r="G269">
        <v>2</v>
      </c>
      <c r="H269">
        <f t="shared" si="20"/>
        <v>0.2</v>
      </c>
      <c r="I269" s="11">
        <f t="shared" si="21"/>
        <v>0</v>
      </c>
      <c r="J269" s="11">
        <f t="shared" si="22"/>
        <v>0</v>
      </c>
      <c r="K269" s="11">
        <f t="shared" si="23"/>
        <v>1.5349799354560456</v>
      </c>
      <c r="L269" s="11">
        <f t="shared" si="24"/>
        <v>1.5349799354560456</v>
      </c>
    </row>
    <row r="270" spans="2:12" x14ac:dyDescent="0.3">
      <c r="B270" s="3"/>
      <c r="C270" s="3"/>
      <c r="D270" s="3">
        <v>0.5458485542841679</v>
      </c>
      <c r="E270" s="3"/>
      <c r="G270">
        <v>2</v>
      </c>
      <c r="H270">
        <f t="shared" si="20"/>
        <v>0.2</v>
      </c>
      <c r="I270" s="11">
        <f t="shared" si="21"/>
        <v>0</v>
      </c>
      <c r="J270" s="11">
        <f t="shared" si="22"/>
        <v>0</v>
      </c>
      <c r="K270" s="11">
        <f t="shared" si="23"/>
        <v>2.7292427714208394</v>
      </c>
      <c r="L270" s="11">
        <f t="shared" si="24"/>
        <v>2.7292427714208394</v>
      </c>
    </row>
    <row r="271" spans="2:12" x14ac:dyDescent="0.3">
      <c r="B271" s="3"/>
      <c r="C271" s="3"/>
      <c r="D271" s="3">
        <v>2.1827018566622704E-2</v>
      </c>
      <c r="E271" s="3"/>
      <c r="G271">
        <v>2</v>
      </c>
      <c r="H271">
        <f t="shared" si="20"/>
        <v>0.2</v>
      </c>
      <c r="I271" s="11">
        <f t="shared" si="21"/>
        <v>0</v>
      </c>
      <c r="J271" s="11">
        <f t="shared" si="22"/>
        <v>0</v>
      </c>
      <c r="K271" s="11">
        <f t="shared" si="23"/>
        <v>0.10913509283311351</v>
      </c>
      <c r="L271" s="11">
        <f t="shared" si="24"/>
        <v>0.10913509283311351</v>
      </c>
    </row>
    <row r="272" spans="2:12" x14ac:dyDescent="0.3">
      <c r="B272" s="3">
        <v>0.98016569836464551</v>
      </c>
      <c r="C272" s="3"/>
      <c r="D272" s="3">
        <v>0.39043079331696218</v>
      </c>
      <c r="E272" s="3"/>
      <c r="G272">
        <v>2</v>
      </c>
      <c r="H272">
        <f t="shared" si="20"/>
        <v>0.2</v>
      </c>
      <c r="I272" s="11">
        <f t="shared" si="21"/>
        <v>4.9008284918232272</v>
      </c>
      <c r="J272" s="11">
        <f t="shared" si="22"/>
        <v>0</v>
      </c>
      <c r="K272" s="11">
        <f t="shared" si="23"/>
        <v>1.9521539665848109</v>
      </c>
      <c r="L272" s="11">
        <f t="shared" si="24"/>
        <v>6.8529824584080377</v>
      </c>
    </row>
    <row r="273" spans="2:12" x14ac:dyDescent="0.3">
      <c r="B273" s="8">
        <v>0.74006052457624882</v>
      </c>
      <c r="C273" s="8"/>
      <c r="D273" s="8">
        <v>4.4473866726627751</v>
      </c>
      <c r="E273" s="25"/>
      <c r="I273" s="11"/>
      <c r="J273" s="11"/>
      <c r="K273" s="11"/>
      <c r="L273" s="11"/>
    </row>
    <row r="274" spans="2:12" x14ac:dyDescent="0.3">
      <c r="B274" s="3"/>
      <c r="C274" s="3"/>
      <c r="D274" s="3">
        <v>0.25145709017243612</v>
      </c>
      <c r="E274" s="3"/>
      <c r="G274">
        <v>4</v>
      </c>
      <c r="H274">
        <f t="shared" si="20"/>
        <v>0.4</v>
      </c>
      <c r="I274" s="11">
        <f t="shared" si="21"/>
        <v>0</v>
      </c>
      <c r="J274" s="11">
        <f t="shared" si="22"/>
        <v>0</v>
      </c>
      <c r="K274" s="11">
        <f t="shared" si="23"/>
        <v>0.62864272543109023</v>
      </c>
      <c r="L274" s="11">
        <f t="shared" si="24"/>
        <v>0.62864272543109023</v>
      </c>
    </row>
    <row r="275" spans="2:12" x14ac:dyDescent="0.3">
      <c r="B275" s="3"/>
      <c r="C275" s="3"/>
      <c r="D275" s="3">
        <v>1.0368019702814193</v>
      </c>
      <c r="E275" s="3"/>
      <c r="G275">
        <v>4</v>
      </c>
      <c r="H275">
        <f t="shared" si="20"/>
        <v>0.4</v>
      </c>
      <c r="I275" s="11">
        <f t="shared" si="21"/>
        <v>0</v>
      </c>
      <c r="J275" s="11">
        <f t="shared" si="22"/>
        <v>0</v>
      </c>
      <c r="K275" s="11">
        <f t="shared" si="23"/>
        <v>2.5920049257035482</v>
      </c>
      <c r="L275" s="11">
        <f t="shared" si="24"/>
        <v>2.5920049257035482</v>
      </c>
    </row>
    <row r="276" spans="2:12" x14ac:dyDescent="0.3">
      <c r="B276" s="3"/>
      <c r="C276" s="3"/>
      <c r="D276" s="3">
        <v>1.0552994011557053</v>
      </c>
      <c r="E276" s="3"/>
      <c r="G276">
        <v>4</v>
      </c>
      <c r="H276">
        <f t="shared" si="20"/>
        <v>0.4</v>
      </c>
      <c r="I276" s="11">
        <f t="shared" si="21"/>
        <v>0</v>
      </c>
      <c r="J276" s="11">
        <f t="shared" si="22"/>
        <v>0</v>
      </c>
      <c r="K276" s="11">
        <f t="shared" si="23"/>
        <v>2.638248502889263</v>
      </c>
      <c r="L276" s="11">
        <f t="shared" si="24"/>
        <v>2.638248502889263</v>
      </c>
    </row>
    <row r="277" spans="2:12" x14ac:dyDescent="0.3">
      <c r="B277" s="3"/>
      <c r="C277" s="3"/>
      <c r="D277" s="3">
        <v>4.0016200705474951E-2</v>
      </c>
      <c r="E277" s="3"/>
      <c r="G277">
        <v>4</v>
      </c>
      <c r="H277">
        <f t="shared" si="20"/>
        <v>0.4</v>
      </c>
      <c r="I277" s="11">
        <f t="shared" si="21"/>
        <v>0</v>
      </c>
      <c r="J277" s="11">
        <f t="shared" si="22"/>
        <v>0</v>
      </c>
      <c r="K277" s="11">
        <f t="shared" si="23"/>
        <v>0.10004050176368737</v>
      </c>
      <c r="L277" s="11">
        <f t="shared" si="24"/>
        <v>0.10004050176368737</v>
      </c>
    </row>
    <row r="278" spans="2:12" x14ac:dyDescent="0.3">
      <c r="B278" s="3">
        <v>0.74006052457624882</v>
      </c>
      <c r="C278" s="3"/>
      <c r="D278" s="3">
        <v>2.0638120103477395</v>
      </c>
      <c r="E278" s="3"/>
      <c r="G278">
        <v>4</v>
      </c>
      <c r="H278">
        <f t="shared" si="20"/>
        <v>0.4</v>
      </c>
      <c r="I278" s="11">
        <f t="shared" si="21"/>
        <v>1.8501513114406221</v>
      </c>
      <c r="J278" s="11">
        <f t="shared" si="22"/>
        <v>0</v>
      </c>
      <c r="K278" s="11">
        <f t="shared" si="23"/>
        <v>5.1595300258693486</v>
      </c>
      <c r="L278" s="11">
        <f t="shared" si="24"/>
        <v>7.0096813373099707</v>
      </c>
    </row>
    <row r="279" spans="2:12" x14ac:dyDescent="0.3">
      <c r="B279" s="8">
        <v>0.38880580831452366</v>
      </c>
      <c r="C279" s="8"/>
      <c r="D279" s="8">
        <v>2.3062546668160424</v>
      </c>
      <c r="E279" s="25"/>
      <c r="I279" s="11"/>
      <c r="J279" s="11"/>
      <c r="K279" s="11"/>
      <c r="L279" s="11"/>
    </row>
    <row r="280" spans="2:12" x14ac:dyDescent="0.3">
      <c r="B280" s="3"/>
      <c r="C280" s="3"/>
      <c r="D280" s="3">
        <v>1.4551345711081805E-2</v>
      </c>
      <c r="E280" s="3"/>
      <c r="G280">
        <v>2</v>
      </c>
      <c r="H280">
        <f t="shared" si="20"/>
        <v>0.2</v>
      </c>
      <c r="I280" s="11">
        <f t="shared" si="21"/>
        <v>0</v>
      </c>
      <c r="J280" s="11">
        <f t="shared" si="22"/>
        <v>0</v>
      </c>
      <c r="K280" s="11">
        <f t="shared" si="23"/>
        <v>7.2756728555409017E-2</v>
      </c>
      <c r="L280" s="11">
        <f t="shared" si="24"/>
        <v>7.2756728555409017E-2</v>
      </c>
    </row>
    <row r="281" spans="2:12" x14ac:dyDescent="0.3">
      <c r="B281" s="3"/>
      <c r="C281" s="3"/>
      <c r="D281" s="3">
        <v>0.65355142873653105</v>
      </c>
      <c r="E281" s="3"/>
      <c r="G281">
        <v>2</v>
      </c>
      <c r="H281">
        <f t="shared" si="20"/>
        <v>0.2</v>
      </c>
      <c r="I281" s="11">
        <f t="shared" si="21"/>
        <v>0</v>
      </c>
      <c r="J281" s="11">
        <f t="shared" si="22"/>
        <v>0</v>
      </c>
      <c r="K281" s="11">
        <f t="shared" si="23"/>
        <v>3.2677571436826551</v>
      </c>
      <c r="L281" s="11">
        <f t="shared" si="24"/>
        <v>3.2677571436826551</v>
      </c>
    </row>
    <row r="282" spans="2:12" x14ac:dyDescent="0.3">
      <c r="B282" s="3">
        <v>0.38880580831452366</v>
      </c>
      <c r="C282" s="3"/>
      <c r="D282" s="3">
        <v>0.25144538720668064</v>
      </c>
      <c r="E282" s="3"/>
      <c r="G282">
        <v>2</v>
      </c>
      <c r="H282">
        <f t="shared" si="20"/>
        <v>0.2</v>
      </c>
      <c r="I282" s="11">
        <f t="shared" si="21"/>
        <v>1.9440290415726182</v>
      </c>
      <c r="J282" s="11">
        <f t="shared" si="22"/>
        <v>0</v>
      </c>
      <c r="K282" s="11">
        <f t="shared" si="23"/>
        <v>1.2572269360334032</v>
      </c>
      <c r="L282" s="11">
        <f t="shared" si="24"/>
        <v>3.2012559776060217</v>
      </c>
    </row>
    <row r="283" spans="2:12" x14ac:dyDescent="0.3">
      <c r="B283" s="3"/>
      <c r="C283" s="3"/>
      <c r="D283" s="3">
        <v>2.1827018566622704E-2</v>
      </c>
      <c r="E283" s="3"/>
      <c r="G283">
        <v>2</v>
      </c>
      <c r="H283">
        <f t="shared" si="20"/>
        <v>0.2</v>
      </c>
      <c r="I283" s="11">
        <f t="shared" si="21"/>
        <v>0</v>
      </c>
      <c r="J283" s="11">
        <f t="shared" si="22"/>
        <v>0</v>
      </c>
      <c r="K283" s="11">
        <f t="shared" si="23"/>
        <v>0.10913509283311351</v>
      </c>
      <c r="L283" s="11">
        <f t="shared" si="24"/>
        <v>0.10913509283311351</v>
      </c>
    </row>
    <row r="284" spans="2:12" x14ac:dyDescent="0.3">
      <c r="B284" s="3"/>
      <c r="C284" s="3"/>
      <c r="D284" s="3">
        <v>1.3648794865951264</v>
      </c>
      <c r="E284" s="3"/>
      <c r="G284">
        <v>2</v>
      </c>
      <c r="H284">
        <f t="shared" si="20"/>
        <v>0.2</v>
      </c>
      <c r="I284" s="11">
        <f t="shared" si="21"/>
        <v>0</v>
      </c>
      <c r="J284" s="11">
        <f t="shared" si="22"/>
        <v>0</v>
      </c>
      <c r="K284" s="11">
        <f t="shared" si="23"/>
        <v>6.8243974329756316</v>
      </c>
      <c r="L284" s="11">
        <f t="shared" si="24"/>
        <v>6.8243974329756316</v>
      </c>
    </row>
    <row r="285" spans="2:12" x14ac:dyDescent="0.3">
      <c r="B285" s="8">
        <v>0.83284212306027294</v>
      </c>
      <c r="C285" s="8"/>
      <c r="D285" s="8">
        <v>1.8037087840028037</v>
      </c>
      <c r="E285" s="25"/>
      <c r="I285" s="11"/>
      <c r="J285" s="11"/>
      <c r="K285" s="11"/>
      <c r="L285" s="11"/>
    </row>
    <row r="286" spans="2:12" x14ac:dyDescent="0.3">
      <c r="B286" s="3"/>
      <c r="C286" s="3"/>
      <c r="D286" s="3">
        <v>0.2259922351780429</v>
      </c>
      <c r="E286" s="3"/>
      <c r="G286">
        <v>2</v>
      </c>
      <c r="H286">
        <f t="shared" si="20"/>
        <v>0.2</v>
      </c>
      <c r="I286" s="11">
        <f t="shared" si="21"/>
        <v>0</v>
      </c>
      <c r="J286" s="11">
        <f t="shared" si="22"/>
        <v>0</v>
      </c>
      <c r="K286" s="11">
        <f t="shared" si="23"/>
        <v>1.1299611758902144</v>
      </c>
      <c r="L286" s="11">
        <f t="shared" si="24"/>
        <v>1.1299611758902144</v>
      </c>
    </row>
    <row r="287" spans="2:12" x14ac:dyDescent="0.3">
      <c r="B287" s="3"/>
      <c r="C287" s="3"/>
      <c r="D287" s="3">
        <v>0.51613328197789687</v>
      </c>
      <c r="E287" s="3"/>
      <c r="G287">
        <v>2</v>
      </c>
      <c r="H287">
        <f t="shared" si="20"/>
        <v>0.2</v>
      </c>
      <c r="I287" s="11">
        <f t="shared" si="21"/>
        <v>0</v>
      </c>
      <c r="J287" s="11">
        <f t="shared" si="22"/>
        <v>0</v>
      </c>
      <c r="K287" s="11">
        <f t="shared" si="23"/>
        <v>2.580666409889484</v>
      </c>
      <c r="L287" s="11">
        <f t="shared" si="24"/>
        <v>2.580666409889484</v>
      </c>
    </row>
    <row r="288" spans="2:12" x14ac:dyDescent="0.3">
      <c r="B288" s="3">
        <v>0.38880580831452366</v>
      </c>
      <c r="C288" s="3"/>
      <c r="D288" s="3">
        <v>0.18938334361134343</v>
      </c>
      <c r="E288" s="3"/>
      <c r="G288">
        <v>2</v>
      </c>
      <c r="H288">
        <f t="shared" si="20"/>
        <v>0.2</v>
      </c>
      <c r="I288" s="11">
        <f t="shared" si="21"/>
        <v>1.9440290415726182</v>
      </c>
      <c r="J288" s="11">
        <f t="shared" si="22"/>
        <v>0</v>
      </c>
      <c r="K288" s="11">
        <f t="shared" si="23"/>
        <v>0.94691671805671707</v>
      </c>
      <c r="L288" s="11">
        <f t="shared" si="24"/>
        <v>2.8909457596293353</v>
      </c>
    </row>
    <row r="289" spans="2:12" x14ac:dyDescent="0.3">
      <c r="B289" s="3"/>
      <c r="C289" s="3"/>
      <c r="D289" s="3">
        <v>2.9102691422163603E-2</v>
      </c>
      <c r="E289" s="3"/>
      <c r="G289">
        <v>2</v>
      </c>
      <c r="H289">
        <f t="shared" si="20"/>
        <v>0.2</v>
      </c>
      <c r="I289" s="11">
        <f t="shared" si="21"/>
        <v>0</v>
      </c>
      <c r="J289" s="11">
        <f t="shared" si="22"/>
        <v>0</v>
      </c>
      <c r="K289" s="11">
        <f t="shared" si="23"/>
        <v>0.14551345711081801</v>
      </c>
      <c r="L289" s="11">
        <f t="shared" si="24"/>
        <v>0.14551345711081801</v>
      </c>
    </row>
    <row r="290" spans="2:12" x14ac:dyDescent="0.3">
      <c r="B290" s="3">
        <v>0.44403631474574934</v>
      </c>
      <c r="C290" s="3"/>
      <c r="D290" s="3">
        <v>0.84309723181335683</v>
      </c>
      <c r="E290" s="3"/>
      <c r="G290">
        <v>2</v>
      </c>
      <c r="H290">
        <f t="shared" si="20"/>
        <v>0.2</v>
      </c>
      <c r="I290" s="11">
        <f t="shared" si="21"/>
        <v>2.2201815737287465</v>
      </c>
      <c r="J290" s="11">
        <f t="shared" si="22"/>
        <v>0</v>
      </c>
      <c r="K290" s="11">
        <f t="shared" si="23"/>
        <v>4.215486159066784</v>
      </c>
      <c r="L290" s="11">
        <f t="shared" si="24"/>
        <v>6.4356677327955305</v>
      </c>
    </row>
    <row r="291" spans="2:12" x14ac:dyDescent="0.3">
      <c r="B291" s="8">
        <v>0.44403631474574934</v>
      </c>
      <c r="C291" s="8"/>
      <c r="D291" s="8">
        <v>4.5345746720872526</v>
      </c>
      <c r="E291" s="25"/>
      <c r="I291" s="11"/>
      <c r="J291" s="11"/>
      <c r="K291" s="11"/>
      <c r="L291" s="11"/>
    </row>
    <row r="292" spans="2:12" x14ac:dyDescent="0.3">
      <c r="B292" s="3"/>
      <c r="C292" s="3"/>
      <c r="D292" s="3">
        <v>3.2740527849934052E-2</v>
      </c>
      <c r="E292" s="3"/>
      <c r="G292">
        <v>5</v>
      </c>
      <c r="H292">
        <f t="shared" si="20"/>
        <v>0.5</v>
      </c>
      <c r="I292" s="11">
        <f t="shared" si="21"/>
        <v>0</v>
      </c>
      <c r="J292" s="11">
        <f t="shared" si="22"/>
        <v>0</v>
      </c>
      <c r="K292" s="11">
        <f t="shared" si="23"/>
        <v>6.5481055699868104E-2</v>
      </c>
      <c r="L292" s="11">
        <f t="shared" si="24"/>
        <v>6.5481055699868104E-2</v>
      </c>
    </row>
    <row r="293" spans="2:12" x14ac:dyDescent="0.3">
      <c r="B293" s="3"/>
      <c r="C293" s="3"/>
      <c r="D293" s="3">
        <v>1.233116772007363</v>
      </c>
      <c r="E293" s="3"/>
      <c r="G293">
        <v>5</v>
      </c>
      <c r="H293">
        <f t="shared" si="20"/>
        <v>0.5</v>
      </c>
      <c r="I293" s="11">
        <f t="shared" si="21"/>
        <v>0</v>
      </c>
      <c r="J293" s="11">
        <f t="shared" si="22"/>
        <v>0</v>
      </c>
      <c r="K293" s="11">
        <f t="shared" si="23"/>
        <v>2.4662335440147261</v>
      </c>
      <c r="L293" s="11">
        <f t="shared" si="24"/>
        <v>2.4662335440147261</v>
      </c>
    </row>
    <row r="294" spans="2:12" x14ac:dyDescent="0.3">
      <c r="B294" s="3"/>
      <c r="C294" s="3"/>
      <c r="D294" s="3">
        <v>0.78981507922430128</v>
      </c>
      <c r="E294" s="3"/>
      <c r="G294">
        <v>5</v>
      </c>
      <c r="H294">
        <f t="shared" si="20"/>
        <v>0.5</v>
      </c>
      <c r="I294" s="11">
        <f t="shared" si="21"/>
        <v>0</v>
      </c>
      <c r="J294" s="11">
        <f t="shared" si="22"/>
        <v>0</v>
      </c>
      <c r="K294" s="11">
        <f t="shared" si="23"/>
        <v>1.5796301584486026</v>
      </c>
      <c r="L294" s="11">
        <f t="shared" si="24"/>
        <v>1.5796301584486026</v>
      </c>
    </row>
    <row r="295" spans="2:12" x14ac:dyDescent="0.3">
      <c r="B295" s="3"/>
      <c r="C295" s="3"/>
      <c r="D295" s="3">
        <v>4.0016200705474951E-2</v>
      </c>
      <c r="E295" s="3"/>
      <c r="G295">
        <v>5</v>
      </c>
      <c r="H295">
        <f t="shared" si="20"/>
        <v>0.5</v>
      </c>
      <c r="I295" s="11">
        <f t="shared" si="21"/>
        <v>0</v>
      </c>
      <c r="J295" s="11">
        <f t="shared" si="22"/>
        <v>0</v>
      </c>
      <c r="K295" s="11">
        <f t="shared" si="23"/>
        <v>8.0032401410949902E-2</v>
      </c>
      <c r="L295" s="11">
        <f t="shared" si="24"/>
        <v>8.0032401410949902E-2</v>
      </c>
    </row>
    <row r="296" spans="2:12" x14ac:dyDescent="0.3">
      <c r="B296" s="3">
        <v>0.44403631474574934</v>
      </c>
      <c r="C296" s="3"/>
      <c r="D296" s="3">
        <v>2.4388860923001787</v>
      </c>
      <c r="E296" s="3"/>
      <c r="G296">
        <v>5</v>
      </c>
      <c r="H296">
        <f t="shared" si="20"/>
        <v>0.5</v>
      </c>
      <c r="I296" s="11">
        <f t="shared" si="21"/>
        <v>0.88807262949149868</v>
      </c>
      <c r="J296" s="11">
        <f t="shared" si="22"/>
        <v>0</v>
      </c>
      <c r="K296" s="11">
        <f t="shared" si="23"/>
        <v>4.8777721846003574</v>
      </c>
      <c r="L296" s="11">
        <f t="shared" si="24"/>
        <v>5.7658448140918566</v>
      </c>
    </row>
    <row r="297" spans="2:12" x14ac:dyDescent="0.3">
      <c r="B297" s="8">
        <v>1.1840968393219982</v>
      </c>
      <c r="C297" s="8"/>
      <c r="D297" s="8">
        <v>5.6649575206362091</v>
      </c>
      <c r="E297" s="25"/>
      <c r="I297" s="11"/>
      <c r="J297" s="11"/>
      <c r="K297" s="11"/>
      <c r="L297" s="11"/>
    </row>
    <row r="298" spans="2:12" x14ac:dyDescent="0.3">
      <c r="B298" s="3"/>
      <c r="C298" s="3"/>
      <c r="D298" s="3">
        <v>0.5410148288227753</v>
      </c>
      <c r="E298" s="3"/>
      <c r="G298">
        <v>1</v>
      </c>
      <c r="H298">
        <f t="shared" si="20"/>
        <v>0.1</v>
      </c>
      <c r="I298" s="11">
        <f t="shared" si="21"/>
        <v>0</v>
      </c>
      <c r="J298" s="11">
        <f t="shared" si="22"/>
        <v>0</v>
      </c>
      <c r="K298" s="11">
        <f t="shared" si="23"/>
        <v>5.4101482882277523</v>
      </c>
      <c r="L298" s="11">
        <f t="shared" si="24"/>
        <v>5.4101482882277523</v>
      </c>
    </row>
    <row r="299" spans="2:12" x14ac:dyDescent="0.3">
      <c r="B299" s="3"/>
      <c r="C299" s="3"/>
      <c r="D299" s="3">
        <v>1.7214788641355663</v>
      </c>
      <c r="E299" s="3"/>
      <c r="G299">
        <v>1</v>
      </c>
      <c r="H299">
        <f t="shared" si="20"/>
        <v>0.1</v>
      </c>
      <c r="I299" s="11">
        <f t="shared" si="21"/>
        <v>0</v>
      </c>
      <c r="J299" s="11">
        <f t="shared" si="22"/>
        <v>0</v>
      </c>
      <c r="K299" s="11">
        <f t="shared" si="23"/>
        <v>17.214788641355661</v>
      </c>
      <c r="L299" s="11">
        <f t="shared" si="24"/>
        <v>17.214788641355661</v>
      </c>
    </row>
    <row r="300" spans="2:12" x14ac:dyDescent="0.3">
      <c r="B300" s="3"/>
      <c r="C300" s="3"/>
      <c r="D300" s="3">
        <v>0.48755751617251275</v>
      </c>
      <c r="E300" s="3"/>
      <c r="G300">
        <v>1</v>
      </c>
      <c r="H300">
        <f t="shared" si="20"/>
        <v>0.1</v>
      </c>
      <c r="I300" s="11">
        <f t="shared" si="21"/>
        <v>0</v>
      </c>
      <c r="J300" s="11">
        <f t="shared" si="22"/>
        <v>0</v>
      </c>
      <c r="K300" s="11">
        <f t="shared" si="23"/>
        <v>4.8755751617251271</v>
      </c>
      <c r="L300" s="11">
        <f t="shared" si="24"/>
        <v>4.8755751617251271</v>
      </c>
    </row>
    <row r="301" spans="2:12" x14ac:dyDescent="0.3">
      <c r="B301" s="3"/>
      <c r="C301" s="3"/>
      <c r="D301" s="3">
        <v>6.5481055699868104E-2</v>
      </c>
      <c r="E301" s="3"/>
      <c r="G301">
        <v>1</v>
      </c>
      <c r="H301">
        <f t="shared" si="20"/>
        <v>0.1</v>
      </c>
      <c r="I301" s="11">
        <f t="shared" si="21"/>
        <v>0</v>
      </c>
      <c r="J301" s="11">
        <f t="shared" si="22"/>
        <v>0</v>
      </c>
      <c r="K301" s="11">
        <f t="shared" si="23"/>
        <v>0.65481055699868096</v>
      </c>
      <c r="L301" s="11">
        <f t="shared" si="24"/>
        <v>0.65481055699868096</v>
      </c>
    </row>
    <row r="302" spans="2:12" x14ac:dyDescent="0.3">
      <c r="B302" s="3">
        <v>1.1840968393219982</v>
      </c>
      <c r="C302" s="3"/>
      <c r="D302" s="3">
        <v>2.8494252558054871</v>
      </c>
      <c r="E302" s="3"/>
      <c r="G302">
        <v>1</v>
      </c>
      <c r="H302">
        <f t="shared" si="20"/>
        <v>0.1</v>
      </c>
      <c r="I302" s="11">
        <f t="shared" si="21"/>
        <v>11.840968393219981</v>
      </c>
      <c r="J302" s="11">
        <f t="shared" si="22"/>
        <v>0</v>
      </c>
      <c r="K302" s="11">
        <f t="shared" si="23"/>
        <v>28.494252558054871</v>
      </c>
      <c r="L302" s="11">
        <f t="shared" si="24"/>
        <v>40.335220951274849</v>
      </c>
    </row>
    <row r="303" spans="2:12" x14ac:dyDescent="0.3">
      <c r="B303" s="8">
        <v>0.14801210491524977</v>
      </c>
      <c r="C303" s="8"/>
      <c r="D303" s="8">
        <v>1.4684291706345425</v>
      </c>
      <c r="E303" s="25"/>
      <c r="I303" s="11"/>
      <c r="J303" s="11"/>
      <c r="K303" s="11"/>
      <c r="L303" s="11"/>
    </row>
    <row r="304" spans="2:12" x14ac:dyDescent="0.3">
      <c r="B304" s="3"/>
      <c r="C304" s="3"/>
      <c r="D304" s="3">
        <v>0.12706857524321033</v>
      </c>
      <c r="E304" s="3"/>
      <c r="G304">
        <v>1</v>
      </c>
      <c r="H304">
        <f t="shared" si="20"/>
        <v>0.1</v>
      </c>
      <c r="I304" s="11">
        <f t="shared" si="21"/>
        <v>0</v>
      </c>
      <c r="J304" s="11">
        <f t="shared" si="22"/>
        <v>0</v>
      </c>
      <c r="K304" s="11">
        <f t="shared" si="23"/>
        <v>1.2706857524321031</v>
      </c>
      <c r="L304" s="11">
        <f t="shared" si="24"/>
        <v>1.2706857524321031</v>
      </c>
    </row>
    <row r="305" spans="2:12" x14ac:dyDescent="0.3">
      <c r="B305" s="3"/>
      <c r="C305" s="3"/>
      <c r="D305" s="3">
        <v>0.28045396852067733</v>
      </c>
      <c r="E305" s="3"/>
      <c r="G305">
        <v>1</v>
      </c>
      <c r="H305">
        <f t="shared" si="20"/>
        <v>0.1</v>
      </c>
      <c r="I305" s="11">
        <f t="shared" si="21"/>
        <v>0</v>
      </c>
      <c r="J305" s="11">
        <f t="shared" si="22"/>
        <v>0</v>
      </c>
      <c r="K305" s="11">
        <f t="shared" si="23"/>
        <v>2.8045396852067732</v>
      </c>
      <c r="L305" s="11">
        <f t="shared" si="24"/>
        <v>2.8045396852067732</v>
      </c>
    </row>
    <row r="306" spans="2:12" x14ac:dyDescent="0.3">
      <c r="B306" s="3"/>
      <c r="C306" s="3"/>
      <c r="D306" s="3">
        <v>0.44170969211365535</v>
      </c>
      <c r="E306" s="3"/>
      <c r="G306">
        <v>1</v>
      </c>
      <c r="H306">
        <f t="shared" si="20"/>
        <v>0.1</v>
      </c>
      <c r="I306" s="11">
        <f t="shared" si="21"/>
        <v>0</v>
      </c>
      <c r="J306" s="11">
        <f t="shared" si="22"/>
        <v>0</v>
      </c>
      <c r="K306" s="11">
        <f t="shared" si="23"/>
        <v>4.4170969211365536</v>
      </c>
      <c r="L306" s="11">
        <f t="shared" si="24"/>
        <v>4.4170969211365536</v>
      </c>
    </row>
    <row r="307" spans="2:12" x14ac:dyDescent="0.3">
      <c r="B307" s="3"/>
      <c r="C307" s="3"/>
      <c r="D307" s="3">
        <v>1.0913509283311354E-2</v>
      </c>
      <c r="E307" s="3"/>
      <c r="G307">
        <v>1</v>
      </c>
      <c r="H307">
        <f t="shared" si="20"/>
        <v>0.1</v>
      </c>
      <c r="I307" s="11">
        <f t="shared" si="21"/>
        <v>0</v>
      </c>
      <c r="J307" s="11">
        <f t="shared" si="22"/>
        <v>0</v>
      </c>
      <c r="K307" s="11">
        <f t="shared" si="23"/>
        <v>0.10913509283311353</v>
      </c>
      <c r="L307" s="11">
        <f t="shared" si="24"/>
        <v>0.10913509283311353</v>
      </c>
    </row>
    <row r="308" spans="2:12" x14ac:dyDescent="0.3">
      <c r="B308" s="3">
        <v>0.14801210491524977</v>
      </c>
      <c r="C308" s="3"/>
      <c r="D308" s="3">
        <v>0.60828342547368808</v>
      </c>
      <c r="E308" s="3"/>
      <c r="G308">
        <v>1</v>
      </c>
      <c r="H308">
        <f t="shared" si="20"/>
        <v>0.1</v>
      </c>
      <c r="I308" s="11">
        <f t="shared" si="21"/>
        <v>1.4801210491524976</v>
      </c>
      <c r="J308" s="11">
        <f t="shared" si="22"/>
        <v>0</v>
      </c>
      <c r="K308" s="11">
        <f t="shared" si="23"/>
        <v>6.0828342547368806</v>
      </c>
      <c r="L308" s="11">
        <f t="shared" si="24"/>
        <v>7.5629553038893782</v>
      </c>
    </row>
    <row r="309" spans="2:12" x14ac:dyDescent="0.3">
      <c r="B309" s="8"/>
      <c r="C309" s="8"/>
      <c r="D309" s="8">
        <v>1.2062491137557383</v>
      </c>
      <c r="E309" s="25"/>
      <c r="I309" s="11"/>
      <c r="J309" s="11"/>
      <c r="K309" s="11"/>
      <c r="L309" s="11"/>
    </row>
    <row r="310" spans="2:12" x14ac:dyDescent="0.3">
      <c r="B310" s="3"/>
      <c r="C310" s="3"/>
      <c r="D310" s="3">
        <v>7.2756728555409024E-3</v>
      </c>
      <c r="E310" s="3"/>
      <c r="G310">
        <v>1</v>
      </c>
      <c r="H310">
        <f t="shared" si="20"/>
        <v>0.1</v>
      </c>
      <c r="I310" s="11">
        <f t="shared" si="21"/>
        <v>0</v>
      </c>
      <c r="J310" s="11">
        <f t="shared" si="22"/>
        <v>0</v>
      </c>
      <c r="K310" s="11">
        <f t="shared" si="23"/>
        <v>7.2756728555409017E-2</v>
      </c>
      <c r="L310" s="11">
        <f t="shared" si="24"/>
        <v>7.2756728555409017E-2</v>
      </c>
    </row>
    <row r="311" spans="2:12" x14ac:dyDescent="0.3">
      <c r="B311" s="3"/>
      <c r="C311" s="3"/>
      <c r="D311" s="3">
        <v>0.20962710747260915</v>
      </c>
      <c r="E311" s="3"/>
      <c r="G311">
        <v>1</v>
      </c>
      <c r="H311">
        <f t="shared" si="20"/>
        <v>0.1</v>
      </c>
      <c r="I311" s="11">
        <f t="shared" si="21"/>
        <v>0</v>
      </c>
      <c r="J311" s="11">
        <f t="shared" si="22"/>
        <v>0</v>
      </c>
      <c r="K311" s="11">
        <f t="shared" si="23"/>
        <v>2.0962710747260913</v>
      </c>
      <c r="L311" s="11">
        <f t="shared" si="24"/>
        <v>2.0962710747260913</v>
      </c>
    </row>
    <row r="312" spans="2:12" x14ac:dyDescent="0.3">
      <c r="B312" s="3"/>
      <c r="C312" s="3"/>
      <c r="D312" s="3">
        <v>0.2921821251852551</v>
      </c>
      <c r="E312" s="3"/>
      <c r="G312">
        <v>1</v>
      </c>
      <c r="H312">
        <f t="shared" si="20"/>
        <v>0.1</v>
      </c>
      <c r="I312" s="11">
        <f t="shared" si="21"/>
        <v>0</v>
      </c>
      <c r="J312" s="11">
        <f t="shared" si="22"/>
        <v>0</v>
      </c>
      <c r="K312" s="11">
        <f t="shared" si="23"/>
        <v>2.9218212518525508</v>
      </c>
      <c r="L312" s="11">
        <f t="shared" si="24"/>
        <v>2.9218212518525508</v>
      </c>
    </row>
    <row r="313" spans="2:12" x14ac:dyDescent="0.3">
      <c r="B313" s="3"/>
      <c r="C313" s="3"/>
      <c r="D313" s="3">
        <v>1.0913509283311354E-2</v>
      </c>
      <c r="E313" s="3"/>
      <c r="G313">
        <v>1</v>
      </c>
      <c r="H313">
        <f t="shared" si="20"/>
        <v>0.1</v>
      </c>
      <c r="I313" s="11">
        <f t="shared" si="21"/>
        <v>0</v>
      </c>
      <c r="J313" s="11">
        <f t="shared" si="22"/>
        <v>0</v>
      </c>
      <c r="K313" s="11">
        <f t="shared" si="23"/>
        <v>0.10913509283311353</v>
      </c>
      <c r="L313" s="11">
        <f t="shared" si="24"/>
        <v>0.10913509283311353</v>
      </c>
    </row>
    <row r="314" spans="2:12" x14ac:dyDescent="0.3">
      <c r="B314" s="3"/>
      <c r="C314" s="3"/>
      <c r="D314" s="3">
        <v>0.68625069895902169</v>
      </c>
      <c r="E314" s="3"/>
      <c r="G314">
        <v>1</v>
      </c>
      <c r="H314">
        <f t="shared" si="20"/>
        <v>0.1</v>
      </c>
      <c r="I314" s="11">
        <f t="shared" si="21"/>
        <v>0</v>
      </c>
      <c r="J314" s="11">
        <f t="shared" si="22"/>
        <v>0</v>
      </c>
      <c r="K314" s="11">
        <f t="shared" si="23"/>
        <v>6.8625069895902167</v>
      </c>
      <c r="L314" s="11">
        <f t="shared" si="24"/>
        <v>6.8625069895902167</v>
      </c>
    </row>
    <row r="315" spans="2:12" x14ac:dyDescent="0.3">
      <c r="B315" s="8">
        <v>0.59204841966099908</v>
      </c>
      <c r="C315" s="8"/>
      <c r="D315" s="8">
        <v>1.0269065707643017</v>
      </c>
      <c r="E315" s="25"/>
      <c r="I315" s="11"/>
      <c r="J315" s="11"/>
      <c r="K315" s="11"/>
      <c r="L315" s="11"/>
    </row>
    <row r="316" spans="2:12" x14ac:dyDescent="0.3">
      <c r="B316" s="3"/>
      <c r="C316" s="3"/>
      <c r="D316" s="3">
        <v>0.25049931405865022</v>
      </c>
      <c r="E316" s="3"/>
      <c r="G316">
        <v>1</v>
      </c>
      <c r="H316">
        <f t="shared" si="20"/>
        <v>0.1</v>
      </c>
      <c r="I316" s="11">
        <f t="shared" si="21"/>
        <v>0</v>
      </c>
      <c r="J316" s="11">
        <f t="shared" si="22"/>
        <v>0</v>
      </c>
      <c r="K316" s="11">
        <f t="shared" si="23"/>
        <v>2.5049931405865022</v>
      </c>
      <c r="L316" s="11">
        <f t="shared" si="24"/>
        <v>2.5049931405865022</v>
      </c>
    </row>
    <row r="317" spans="2:12" x14ac:dyDescent="0.3">
      <c r="B317" s="3"/>
      <c r="C317" s="3"/>
      <c r="D317" s="3">
        <v>0.18373445311474712</v>
      </c>
      <c r="E317" s="3"/>
      <c r="G317">
        <v>1</v>
      </c>
      <c r="H317">
        <f t="shared" si="20"/>
        <v>0.1</v>
      </c>
      <c r="I317" s="11">
        <f t="shared" si="21"/>
        <v>0</v>
      </c>
      <c r="J317" s="11">
        <f t="shared" si="22"/>
        <v>0</v>
      </c>
      <c r="K317" s="11">
        <f t="shared" si="23"/>
        <v>1.8373445311474712</v>
      </c>
      <c r="L317" s="11">
        <f t="shared" si="24"/>
        <v>1.8373445311474712</v>
      </c>
    </row>
    <row r="318" spans="2:12" x14ac:dyDescent="0.3">
      <c r="B318" s="3"/>
      <c r="C318" s="3"/>
      <c r="D318" s="3">
        <v>0.3999452585454174</v>
      </c>
      <c r="E318" s="3"/>
      <c r="G318">
        <v>1</v>
      </c>
      <c r="H318">
        <f t="shared" si="20"/>
        <v>0.1</v>
      </c>
      <c r="I318" s="11">
        <f t="shared" si="21"/>
        <v>0</v>
      </c>
      <c r="J318" s="11">
        <f t="shared" si="22"/>
        <v>0</v>
      </c>
      <c r="K318" s="11">
        <f t="shared" si="23"/>
        <v>3.9994525854541738</v>
      </c>
      <c r="L318" s="11">
        <f t="shared" si="24"/>
        <v>3.9994525854541738</v>
      </c>
    </row>
    <row r="319" spans="2:12" x14ac:dyDescent="0.3">
      <c r="B319" s="3"/>
      <c r="C319" s="3"/>
      <c r="D319" s="3">
        <v>1.0913509283311354E-2</v>
      </c>
      <c r="E319" s="3"/>
      <c r="G319">
        <v>1</v>
      </c>
      <c r="H319">
        <f t="shared" si="20"/>
        <v>0.1</v>
      </c>
      <c r="I319" s="11">
        <f t="shared" si="21"/>
        <v>0</v>
      </c>
      <c r="J319" s="11">
        <f t="shared" si="22"/>
        <v>0</v>
      </c>
      <c r="K319" s="11">
        <f t="shared" si="23"/>
        <v>0.10913509283311353</v>
      </c>
      <c r="L319" s="11">
        <f t="shared" si="24"/>
        <v>0.10913509283311353</v>
      </c>
    </row>
    <row r="320" spans="2:12" x14ac:dyDescent="0.3">
      <c r="B320" s="3">
        <v>0.59204841966099908</v>
      </c>
      <c r="C320" s="3"/>
      <c r="D320" s="3">
        <v>0.18181403576217559</v>
      </c>
      <c r="E320" s="3"/>
      <c r="G320">
        <v>1</v>
      </c>
      <c r="H320">
        <f t="shared" si="20"/>
        <v>0.1</v>
      </c>
      <c r="I320" s="11">
        <f t="shared" si="21"/>
        <v>5.9204841966099906</v>
      </c>
      <c r="J320" s="11">
        <f t="shared" si="22"/>
        <v>0</v>
      </c>
      <c r="K320" s="11">
        <f t="shared" si="23"/>
        <v>1.8181403576217559</v>
      </c>
      <c r="L320" s="11">
        <f t="shared" si="24"/>
        <v>7.7386245542317464</v>
      </c>
    </row>
    <row r="321" spans="2:12" x14ac:dyDescent="0.3">
      <c r="B321" s="8">
        <v>0.14801210491524977</v>
      </c>
      <c r="C321" s="8"/>
      <c r="D321" s="8">
        <v>1.3641782588408033</v>
      </c>
      <c r="E321" s="25"/>
      <c r="I321" s="11"/>
      <c r="J321" s="11"/>
      <c r="K321" s="11"/>
      <c r="L321" s="11"/>
    </row>
    <row r="322" spans="2:12" x14ac:dyDescent="0.3">
      <c r="B322" s="3"/>
      <c r="C322" s="3"/>
      <c r="D322" s="3">
        <v>0.12706857524321033</v>
      </c>
      <c r="E322" s="3"/>
      <c r="G322">
        <v>1</v>
      </c>
      <c r="H322">
        <f t="shared" si="20"/>
        <v>0.1</v>
      </c>
      <c r="I322" s="11">
        <f t="shared" si="21"/>
        <v>0</v>
      </c>
      <c r="J322" s="11">
        <f t="shared" si="22"/>
        <v>0</v>
      </c>
      <c r="K322" s="11">
        <f t="shared" si="23"/>
        <v>1.2706857524321031</v>
      </c>
      <c r="L322" s="11">
        <f t="shared" si="24"/>
        <v>1.2706857524321031</v>
      </c>
    </row>
    <row r="323" spans="2:12" x14ac:dyDescent="0.3">
      <c r="B323" s="3"/>
      <c r="C323" s="3"/>
      <c r="D323" s="3">
        <v>0.26629735573850505</v>
      </c>
      <c r="E323" s="3"/>
      <c r="G323">
        <v>1</v>
      </c>
      <c r="H323">
        <f t="shared" si="20"/>
        <v>0.1</v>
      </c>
      <c r="I323" s="11">
        <f t="shared" si="21"/>
        <v>0</v>
      </c>
      <c r="J323" s="11">
        <f t="shared" si="22"/>
        <v>0</v>
      </c>
      <c r="K323" s="11">
        <f t="shared" si="23"/>
        <v>2.6629735573850501</v>
      </c>
      <c r="L323" s="11">
        <f t="shared" si="24"/>
        <v>2.6629735573850501</v>
      </c>
    </row>
    <row r="324" spans="2:12" x14ac:dyDescent="0.3">
      <c r="B324" s="3"/>
      <c r="C324" s="3"/>
      <c r="D324" s="3">
        <v>0.28107899172905804</v>
      </c>
      <c r="E324" s="3"/>
      <c r="G324">
        <v>1</v>
      </c>
      <c r="H324">
        <f t="shared" si="20"/>
        <v>0.1</v>
      </c>
      <c r="I324" s="11">
        <f t="shared" si="21"/>
        <v>0</v>
      </c>
      <c r="J324" s="11">
        <f t="shared" si="22"/>
        <v>0</v>
      </c>
      <c r="K324" s="11">
        <f t="shared" si="23"/>
        <v>2.8107899172905801</v>
      </c>
      <c r="L324" s="11">
        <f t="shared" si="24"/>
        <v>2.8107899172905801</v>
      </c>
    </row>
    <row r="325" spans="2:12" x14ac:dyDescent="0.3">
      <c r="B325" s="3"/>
      <c r="C325" s="3"/>
      <c r="D325" s="3">
        <v>1.4551345711081805E-2</v>
      </c>
      <c r="E325" s="3"/>
      <c r="G325">
        <v>1</v>
      </c>
      <c r="H325">
        <f t="shared" ref="H325:H362" si="25">G325*0.1</f>
        <v>0.1</v>
      </c>
      <c r="I325" s="11">
        <f t="shared" ref="I325:I362" si="26">B325/$H325</f>
        <v>0</v>
      </c>
      <c r="J325" s="11">
        <f t="shared" ref="J325:J362" si="27">C325/$H325</f>
        <v>0</v>
      </c>
      <c r="K325" s="11">
        <f t="shared" ref="K325:K362" si="28">D325/$H325</f>
        <v>0.14551345711081803</v>
      </c>
      <c r="L325" s="11">
        <f t="shared" ref="L325:L362" si="29">SUM(I325:K325)</f>
        <v>0.14551345711081803</v>
      </c>
    </row>
    <row r="326" spans="2:12" x14ac:dyDescent="0.3">
      <c r="B326" s="3">
        <v>0.14801210491524977</v>
      </c>
      <c r="C326" s="3"/>
      <c r="D326" s="3">
        <v>0.67518199041894811</v>
      </c>
      <c r="E326" s="3"/>
      <c r="G326">
        <v>1</v>
      </c>
      <c r="H326">
        <f t="shared" si="25"/>
        <v>0.1</v>
      </c>
      <c r="I326" s="11">
        <f t="shared" si="26"/>
        <v>1.4801210491524976</v>
      </c>
      <c r="J326" s="11">
        <f t="shared" si="27"/>
        <v>0</v>
      </c>
      <c r="K326" s="11">
        <f t="shared" si="28"/>
        <v>6.7518199041894809</v>
      </c>
      <c r="L326" s="11">
        <f t="shared" si="29"/>
        <v>8.2319409533419794</v>
      </c>
    </row>
    <row r="327" spans="2:12" x14ac:dyDescent="0.3">
      <c r="B327" s="8">
        <v>0.7861070590128223</v>
      </c>
      <c r="C327" s="8"/>
      <c r="D327" s="8">
        <v>2.962546823658645</v>
      </c>
      <c r="E327" s="25"/>
      <c r="I327" s="11"/>
      <c r="J327" s="11"/>
      <c r="K327" s="11"/>
      <c r="L327" s="11"/>
    </row>
    <row r="328" spans="2:12" x14ac:dyDescent="0.3">
      <c r="B328" s="3"/>
      <c r="C328" s="3"/>
      <c r="D328" s="3">
        <v>0.36219874372475952</v>
      </c>
      <c r="E328" s="3"/>
      <c r="G328">
        <v>3</v>
      </c>
      <c r="H328">
        <f t="shared" si="25"/>
        <v>0.30000000000000004</v>
      </c>
      <c r="I328" s="11">
        <f t="shared" si="26"/>
        <v>0</v>
      </c>
      <c r="J328" s="11">
        <f t="shared" si="27"/>
        <v>0</v>
      </c>
      <c r="K328" s="11">
        <f t="shared" si="28"/>
        <v>1.2073291457491981</v>
      </c>
      <c r="L328" s="11">
        <f t="shared" si="29"/>
        <v>1.2073291457491981</v>
      </c>
    </row>
    <row r="329" spans="2:12" x14ac:dyDescent="0.3">
      <c r="B329" s="3"/>
      <c r="C329" s="3"/>
      <c r="D329" s="3">
        <v>0.73243421908057327</v>
      </c>
      <c r="E329" s="3"/>
      <c r="G329">
        <v>3</v>
      </c>
      <c r="H329">
        <f t="shared" si="25"/>
        <v>0.30000000000000004</v>
      </c>
      <c r="I329" s="11">
        <f t="shared" si="26"/>
        <v>0</v>
      </c>
      <c r="J329" s="11">
        <f t="shared" si="27"/>
        <v>0</v>
      </c>
      <c r="K329" s="11">
        <f t="shared" si="28"/>
        <v>2.4414473969352439</v>
      </c>
      <c r="L329" s="11">
        <f t="shared" si="29"/>
        <v>2.4414473969352439</v>
      </c>
    </row>
    <row r="330" spans="2:12" x14ac:dyDescent="0.3">
      <c r="B330" s="3"/>
      <c r="C330" s="3"/>
      <c r="D330" s="3">
        <v>0.33802994924411245</v>
      </c>
      <c r="E330" s="3"/>
      <c r="G330">
        <v>3</v>
      </c>
      <c r="H330">
        <f t="shared" si="25"/>
        <v>0.30000000000000004</v>
      </c>
      <c r="I330" s="11">
        <f t="shared" si="26"/>
        <v>0</v>
      </c>
      <c r="J330" s="11">
        <f t="shared" si="27"/>
        <v>0</v>
      </c>
      <c r="K330" s="11">
        <f t="shared" si="28"/>
        <v>1.1267664974803746</v>
      </c>
      <c r="L330" s="11">
        <f t="shared" si="29"/>
        <v>1.1267664974803746</v>
      </c>
    </row>
    <row r="331" spans="2:12" x14ac:dyDescent="0.3">
      <c r="B331" s="3"/>
      <c r="C331" s="3"/>
      <c r="D331" s="3">
        <v>2.9102691422163603E-2</v>
      </c>
      <c r="E331" s="3"/>
      <c r="G331">
        <v>3</v>
      </c>
      <c r="H331">
        <f t="shared" si="25"/>
        <v>0.30000000000000004</v>
      </c>
      <c r="I331" s="11">
        <f t="shared" si="26"/>
        <v>0</v>
      </c>
      <c r="J331" s="11">
        <f t="shared" si="27"/>
        <v>0</v>
      </c>
      <c r="K331" s="11">
        <f t="shared" si="28"/>
        <v>9.7008971407212E-2</v>
      </c>
      <c r="L331" s="11">
        <f t="shared" si="29"/>
        <v>9.7008971407212E-2</v>
      </c>
    </row>
    <row r="332" spans="2:12" x14ac:dyDescent="0.3">
      <c r="B332" s="3">
        <v>0.7861070590128223</v>
      </c>
      <c r="C332" s="3"/>
      <c r="D332" s="3">
        <v>1.5007812201870361</v>
      </c>
      <c r="E332" s="3"/>
      <c r="G332">
        <v>3</v>
      </c>
      <c r="H332">
        <f t="shared" si="25"/>
        <v>0.30000000000000004</v>
      </c>
      <c r="I332" s="11">
        <f t="shared" si="26"/>
        <v>2.6203568633760739</v>
      </c>
      <c r="J332" s="11">
        <f t="shared" si="27"/>
        <v>0</v>
      </c>
      <c r="K332" s="11">
        <f t="shared" si="28"/>
        <v>5.0026040672901191</v>
      </c>
      <c r="L332" s="11">
        <f t="shared" si="29"/>
        <v>7.622960930666193</v>
      </c>
    </row>
    <row r="333" spans="2:12" x14ac:dyDescent="0.3">
      <c r="B333" s="8">
        <v>0.44403631474574934</v>
      </c>
      <c r="C333" s="8"/>
      <c r="D333" s="8">
        <v>2.3850488042690747</v>
      </c>
      <c r="E333" s="25"/>
      <c r="I333" s="11"/>
      <c r="J333" s="11"/>
      <c r="K333" s="11"/>
      <c r="L333" s="11"/>
    </row>
    <row r="334" spans="2:12" x14ac:dyDescent="0.3">
      <c r="B334" s="3"/>
      <c r="C334" s="3"/>
      <c r="D334" s="3">
        <v>0.13070641167098079</v>
      </c>
      <c r="E334" s="3"/>
      <c r="G334">
        <v>2</v>
      </c>
      <c r="H334">
        <f t="shared" si="25"/>
        <v>0.2</v>
      </c>
      <c r="I334" s="11">
        <f t="shared" si="26"/>
        <v>0</v>
      </c>
      <c r="J334" s="11">
        <f t="shared" si="27"/>
        <v>0</v>
      </c>
      <c r="K334" s="11">
        <f t="shared" si="28"/>
        <v>0.65353205835490391</v>
      </c>
      <c r="L334" s="11">
        <f t="shared" si="29"/>
        <v>0.65353205835490391</v>
      </c>
    </row>
    <row r="335" spans="2:12" x14ac:dyDescent="0.3">
      <c r="B335" s="3"/>
      <c r="C335" s="3"/>
      <c r="D335" s="3">
        <v>0.54318593457089903</v>
      </c>
      <c r="E335" s="3"/>
      <c r="G335">
        <v>2</v>
      </c>
      <c r="H335">
        <f t="shared" si="25"/>
        <v>0.2</v>
      </c>
      <c r="I335" s="11">
        <f t="shared" si="26"/>
        <v>0</v>
      </c>
      <c r="J335" s="11">
        <f t="shared" si="27"/>
        <v>0</v>
      </c>
      <c r="K335" s="11">
        <f t="shared" si="28"/>
        <v>2.7159296728544948</v>
      </c>
      <c r="L335" s="11">
        <f t="shared" si="29"/>
        <v>2.7159296728544948</v>
      </c>
    </row>
    <row r="336" spans="2:12" x14ac:dyDescent="0.3">
      <c r="B336" s="3"/>
      <c r="C336" s="3"/>
      <c r="D336" s="3">
        <v>0.72166577861558145</v>
      </c>
      <c r="E336" s="3"/>
      <c r="G336">
        <v>2</v>
      </c>
      <c r="H336">
        <f t="shared" si="25"/>
        <v>0.2</v>
      </c>
      <c r="I336" s="11">
        <f t="shared" si="26"/>
        <v>0</v>
      </c>
      <c r="J336" s="11">
        <f t="shared" si="27"/>
        <v>0</v>
      </c>
      <c r="K336" s="11">
        <f t="shared" si="28"/>
        <v>3.6083288930779069</v>
      </c>
      <c r="L336" s="11">
        <f t="shared" si="29"/>
        <v>3.6083288930779069</v>
      </c>
    </row>
    <row r="337" spans="2:12" x14ac:dyDescent="0.3">
      <c r="B337" s="3"/>
      <c r="C337" s="3"/>
      <c r="D337" s="3">
        <v>2.1827018566622704E-2</v>
      </c>
      <c r="E337" s="3"/>
      <c r="G337">
        <v>2</v>
      </c>
      <c r="H337">
        <f t="shared" si="25"/>
        <v>0.2</v>
      </c>
      <c r="I337" s="11">
        <f t="shared" si="26"/>
        <v>0</v>
      </c>
      <c r="J337" s="11">
        <f t="shared" si="27"/>
        <v>0</v>
      </c>
      <c r="K337" s="11">
        <f t="shared" si="28"/>
        <v>0.10913509283311351</v>
      </c>
      <c r="L337" s="11">
        <f t="shared" si="29"/>
        <v>0.10913509283311351</v>
      </c>
    </row>
    <row r="338" spans="2:12" x14ac:dyDescent="0.3">
      <c r="B338" s="3">
        <v>0.44403631474574934</v>
      </c>
      <c r="C338" s="3"/>
      <c r="D338" s="3">
        <v>0.96766366084499078</v>
      </c>
      <c r="E338" s="3"/>
      <c r="G338">
        <v>2</v>
      </c>
      <c r="H338">
        <f t="shared" si="25"/>
        <v>0.2</v>
      </c>
      <c r="I338" s="11">
        <f t="shared" si="26"/>
        <v>2.2201815737287465</v>
      </c>
      <c r="J338" s="11">
        <f t="shared" si="27"/>
        <v>0</v>
      </c>
      <c r="K338" s="11">
        <f t="shared" si="28"/>
        <v>4.8383183042249538</v>
      </c>
      <c r="L338" s="11">
        <f t="shared" si="29"/>
        <v>7.0584998779537003</v>
      </c>
    </row>
    <row r="339" spans="2:12" x14ac:dyDescent="0.3">
      <c r="B339" s="8">
        <v>0.14801210491524977</v>
      </c>
      <c r="C339" s="8"/>
      <c r="D339" s="8">
        <v>2.132525152825377</v>
      </c>
      <c r="E339" s="25"/>
      <c r="I339" s="11"/>
      <c r="J339" s="11"/>
      <c r="K339" s="11"/>
      <c r="L339" s="11"/>
    </row>
    <row r="340" spans="2:12" x14ac:dyDescent="0.3">
      <c r="B340" s="3"/>
      <c r="C340" s="3"/>
      <c r="D340" s="3">
        <v>1.8189182138852254E-2</v>
      </c>
      <c r="E340" s="3"/>
      <c r="G340">
        <v>2</v>
      </c>
      <c r="H340">
        <f t="shared" si="25"/>
        <v>0.2</v>
      </c>
      <c r="I340" s="11">
        <f t="shared" si="26"/>
        <v>0</v>
      </c>
      <c r="J340" s="11">
        <f t="shared" si="27"/>
        <v>0</v>
      </c>
      <c r="K340" s="11">
        <f t="shared" si="28"/>
        <v>9.0945910694261264E-2</v>
      </c>
      <c r="L340" s="11">
        <f t="shared" si="29"/>
        <v>9.0945910694261264E-2</v>
      </c>
    </row>
    <row r="341" spans="2:12" x14ac:dyDescent="0.3">
      <c r="B341" s="3"/>
      <c r="C341" s="3"/>
      <c r="D341" s="3">
        <v>0.65212025695105746</v>
      </c>
      <c r="E341" s="3"/>
      <c r="G341">
        <v>2</v>
      </c>
      <c r="H341">
        <f t="shared" si="25"/>
        <v>0.2</v>
      </c>
      <c r="I341" s="11">
        <f t="shared" si="26"/>
        <v>0</v>
      </c>
      <c r="J341" s="11">
        <f t="shared" si="27"/>
        <v>0</v>
      </c>
      <c r="K341" s="11">
        <f t="shared" si="28"/>
        <v>3.2606012847552872</v>
      </c>
      <c r="L341" s="11">
        <f t="shared" si="29"/>
        <v>3.2606012847552872</v>
      </c>
    </row>
    <row r="342" spans="2:12" x14ac:dyDescent="0.3">
      <c r="B342" s="3"/>
      <c r="C342" s="3"/>
      <c r="D342" s="3">
        <v>0.23523116767020075</v>
      </c>
      <c r="E342" s="3"/>
      <c r="G342">
        <v>2</v>
      </c>
      <c r="H342">
        <f t="shared" si="25"/>
        <v>0.2</v>
      </c>
      <c r="I342" s="11">
        <f t="shared" si="26"/>
        <v>0</v>
      </c>
      <c r="J342" s="11">
        <f t="shared" si="27"/>
        <v>0</v>
      </c>
      <c r="K342" s="11">
        <f t="shared" si="28"/>
        <v>1.1761558383510036</v>
      </c>
      <c r="L342" s="11">
        <f t="shared" si="29"/>
        <v>1.1761558383510036</v>
      </c>
    </row>
    <row r="343" spans="2:12" x14ac:dyDescent="0.3">
      <c r="B343" s="3"/>
      <c r="C343" s="3"/>
      <c r="D343" s="3">
        <v>1.4551345711081805E-2</v>
      </c>
      <c r="E343" s="3"/>
      <c r="G343">
        <v>2</v>
      </c>
      <c r="H343">
        <f t="shared" si="25"/>
        <v>0.2</v>
      </c>
      <c r="I343" s="11">
        <f t="shared" si="26"/>
        <v>0</v>
      </c>
      <c r="J343" s="11">
        <f t="shared" si="27"/>
        <v>0</v>
      </c>
      <c r="K343" s="11">
        <f t="shared" si="28"/>
        <v>7.2756728555409017E-2</v>
      </c>
      <c r="L343" s="11">
        <f t="shared" si="29"/>
        <v>7.2756728555409017E-2</v>
      </c>
    </row>
    <row r="344" spans="2:12" x14ac:dyDescent="0.3">
      <c r="B344" s="3">
        <v>0.14801210491524977</v>
      </c>
      <c r="C344" s="3"/>
      <c r="D344" s="3">
        <v>1.2124332003541849</v>
      </c>
      <c r="E344" s="3"/>
      <c r="G344">
        <v>2</v>
      </c>
      <c r="H344">
        <f t="shared" si="25"/>
        <v>0.2</v>
      </c>
      <c r="I344" s="11">
        <f t="shared" si="26"/>
        <v>0.74006052457624882</v>
      </c>
      <c r="J344" s="11">
        <f t="shared" si="27"/>
        <v>0</v>
      </c>
      <c r="K344" s="11">
        <f t="shared" si="28"/>
        <v>6.0621660017709242</v>
      </c>
      <c r="L344" s="11">
        <f t="shared" si="29"/>
        <v>6.8022265263471731</v>
      </c>
    </row>
    <row r="345" spans="2:12" x14ac:dyDescent="0.3">
      <c r="B345" s="8">
        <v>0.88807262949149857</v>
      </c>
      <c r="C345" s="8"/>
      <c r="D345" s="8">
        <v>9.3993370995406664</v>
      </c>
      <c r="E345" s="25"/>
      <c r="I345" s="11"/>
      <c r="J345" s="11"/>
      <c r="K345" s="11"/>
      <c r="L345" s="11"/>
    </row>
    <row r="346" spans="2:12" x14ac:dyDescent="0.3">
      <c r="B346" s="3"/>
      <c r="C346" s="3"/>
      <c r="D346" s="3">
        <v>0.3014290240474366</v>
      </c>
      <c r="E346" s="3"/>
      <c r="G346">
        <v>8</v>
      </c>
      <c r="H346">
        <f t="shared" si="25"/>
        <v>0.8</v>
      </c>
      <c r="I346" s="11">
        <f t="shared" si="26"/>
        <v>0</v>
      </c>
      <c r="J346" s="11">
        <f t="shared" si="27"/>
        <v>0</v>
      </c>
      <c r="K346" s="11">
        <f t="shared" si="28"/>
        <v>0.37678628005929571</v>
      </c>
      <c r="L346" s="11">
        <f t="shared" si="29"/>
        <v>0.37678628005929571</v>
      </c>
    </row>
    <row r="347" spans="2:12" x14ac:dyDescent="0.3">
      <c r="B347" s="3"/>
      <c r="C347" s="3"/>
      <c r="D347" s="3">
        <v>2.7693445208910901</v>
      </c>
      <c r="E347" s="3"/>
      <c r="G347">
        <v>8</v>
      </c>
      <c r="H347">
        <f t="shared" si="25"/>
        <v>0.8</v>
      </c>
      <c r="I347" s="11">
        <f t="shared" si="26"/>
        <v>0</v>
      </c>
      <c r="J347" s="11">
        <f t="shared" si="27"/>
        <v>0</v>
      </c>
      <c r="K347" s="11">
        <f t="shared" si="28"/>
        <v>3.4616806511138623</v>
      </c>
      <c r="L347" s="11">
        <f t="shared" si="29"/>
        <v>3.4616806511138623</v>
      </c>
    </row>
    <row r="348" spans="2:12" x14ac:dyDescent="0.3">
      <c r="B348" s="3"/>
      <c r="C348" s="3"/>
      <c r="D348" s="3">
        <v>1.198835300544814</v>
      </c>
      <c r="E348" s="3"/>
      <c r="G348">
        <v>8</v>
      </c>
      <c r="H348">
        <f t="shared" si="25"/>
        <v>0.8</v>
      </c>
      <c r="I348" s="11">
        <f t="shared" si="26"/>
        <v>0</v>
      </c>
      <c r="J348" s="11">
        <f t="shared" si="27"/>
        <v>0</v>
      </c>
      <c r="K348" s="11">
        <f t="shared" si="28"/>
        <v>1.4985441256810175</v>
      </c>
      <c r="L348" s="11">
        <f t="shared" si="29"/>
        <v>1.4985441256810175</v>
      </c>
    </row>
    <row r="349" spans="2:12" x14ac:dyDescent="0.3">
      <c r="B349" s="3"/>
      <c r="C349" s="3"/>
      <c r="D349" s="3">
        <v>9.0945910694261251E-2</v>
      </c>
      <c r="E349" s="3"/>
      <c r="G349">
        <v>8</v>
      </c>
      <c r="H349">
        <f t="shared" si="25"/>
        <v>0.8</v>
      </c>
      <c r="I349" s="11">
        <f t="shared" si="26"/>
        <v>0</v>
      </c>
      <c r="J349" s="11">
        <f t="shared" si="27"/>
        <v>0</v>
      </c>
      <c r="K349" s="11">
        <f t="shared" si="28"/>
        <v>0.11368238836782656</v>
      </c>
      <c r="L349" s="11">
        <f t="shared" si="29"/>
        <v>0.11368238836782656</v>
      </c>
    </row>
    <row r="350" spans="2:12" x14ac:dyDescent="0.3">
      <c r="B350" s="3">
        <v>0.88807262949149857</v>
      </c>
      <c r="C350" s="3"/>
      <c r="D350" s="3">
        <v>5.0387823433630636</v>
      </c>
      <c r="E350" s="3"/>
      <c r="G350">
        <v>8</v>
      </c>
      <c r="H350">
        <f t="shared" si="25"/>
        <v>0.8</v>
      </c>
      <c r="I350" s="11">
        <f t="shared" si="26"/>
        <v>1.1100907868643732</v>
      </c>
      <c r="J350" s="11">
        <f t="shared" si="27"/>
        <v>0</v>
      </c>
      <c r="K350" s="11">
        <f t="shared" si="28"/>
        <v>6.2984779292038295</v>
      </c>
      <c r="L350" s="11">
        <f t="shared" si="29"/>
        <v>7.4085687160682028</v>
      </c>
    </row>
    <row r="351" spans="2:12" x14ac:dyDescent="0.3">
      <c r="B351" s="8">
        <v>0.29602420983049954</v>
      </c>
      <c r="C351" s="8"/>
      <c r="D351" s="8">
        <v>1.1107842155526584</v>
      </c>
      <c r="E351" s="25"/>
      <c r="I351" s="11"/>
      <c r="J351" s="11"/>
      <c r="K351" s="11"/>
      <c r="L351" s="11"/>
    </row>
    <row r="352" spans="2:12" x14ac:dyDescent="0.3">
      <c r="B352" s="3"/>
      <c r="C352" s="3"/>
      <c r="D352" s="3">
        <v>0.12706857524321033</v>
      </c>
      <c r="E352" s="3"/>
      <c r="G352">
        <v>1</v>
      </c>
      <c r="H352">
        <f t="shared" si="25"/>
        <v>0.1</v>
      </c>
      <c r="I352" s="11">
        <f t="shared" si="26"/>
        <v>0</v>
      </c>
      <c r="J352" s="11">
        <f t="shared" si="27"/>
        <v>0</v>
      </c>
      <c r="K352" s="11">
        <f t="shared" si="28"/>
        <v>1.2706857524321031</v>
      </c>
      <c r="L352" s="11">
        <f t="shared" si="29"/>
        <v>1.2706857524321031</v>
      </c>
    </row>
    <row r="353" spans="2:12" x14ac:dyDescent="0.3">
      <c r="B353" s="3"/>
      <c r="C353" s="3"/>
      <c r="D353" s="3">
        <v>0.27657428860302413</v>
      </c>
      <c r="E353" s="3"/>
      <c r="G353">
        <v>1</v>
      </c>
      <c r="H353">
        <f t="shared" si="25"/>
        <v>0.1</v>
      </c>
      <c r="I353" s="11">
        <f t="shared" si="26"/>
        <v>0</v>
      </c>
      <c r="J353" s="11">
        <f t="shared" si="27"/>
        <v>0</v>
      </c>
      <c r="K353" s="11">
        <f t="shared" si="28"/>
        <v>2.7657428860302411</v>
      </c>
      <c r="L353" s="11">
        <f t="shared" si="29"/>
        <v>2.7657428860302411</v>
      </c>
    </row>
    <row r="354" spans="2:12" x14ac:dyDescent="0.3">
      <c r="B354" s="3"/>
      <c r="C354" s="3"/>
      <c r="D354" s="3">
        <v>0.28707103910497223</v>
      </c>
      <c r="E354" s="3"/>
      <c r="G354">
        <v>1</v>
      </c>
      <c r="H354">
        <f t="shared" si="25"/>
        <v>0.1</v>
      </c>
      <c r="I354" s="11">
        <f t="shared" si="26"/>
        <v>0</v>
      </c>
      <c r="J354" s="11">
        <f t="shared" si="27"/>
        <v>0</v>
      </c>
      <c r="K354" s="11">
        <f t="shared" si="28"/>
        <v>2.8707103910497223</v>
      </c>
      <c r="L354" s="11">
        <f t="shared" si="29"/>
        <v>2.8707103910497223</v>
      </c>
    </row>
    <row r="355" spans="2:12" x14ac:dyDescent="0.3">
      <c r="B355" s="3"/>
      <c r="C355" s="3"/>
      <c r="D355" s="3">
        <v>7.2756728555409024E-3</v>
      </c>
      <c r="E355" s="3"/>
      <c r="G355">
        <v>1</v>
      </c>
      <c r="H355">
        <f t="shared" si="25"/>
        <v>0.1</v>
      </c>
      <c r="I355" s="11">
        <f t="shared" si="26"/>
        <v>0</v>
      </c>
      <c r="J355" s="11">
        <f t="shared" si="27"/>
        <v>0</v>
      </c>
      <c r="K355" s="11">
        <f t="shared" si="28"/>
        <v>7.2756728555409017E-2</v>
      </c>
      <c r="L355" s="11">
        <f t="shared" si="29"/>
        <v>7.2756728555409017E-2</v>
      </c>
    </row>
    <row r="356" spans="2:12" x14ac:dyDescent="0.3">
      <c r="B356" s="3">
        <v>0.29602420983049954</v>
      </c>
      <c r="C356" s="3"/>
      <c r="D356" s="3">
        <v>0.4127946397459108</v>
      </c>
      <c r="E356" s="3"/>
      <c r="G356">
        <v>1</v>
      </c>
      <c r="H356">
        <f t="shared" si="25"/>
        <v>0.1</v>
      </c>
      <c r="I356" s="11">
        <f t="shared" si="26"/>
        <v>2.9602420983049953</v>
      </c>
      <c r="J356" s="11">
        <f t="shared" si="27"/>
        <v>0</v>
      </c>
      <c r="K356" s="11">
        <f t="shared" si="28"/>
        <v>4.127946397459108</v>
      </c>
      <c r="L356" s="11">
        <f t="shared" si="29"/>
        <v>7.0881884957641033</v>
      </c>
    </row>
    <row r="357" spans="2:12" x14ac:dyDescent="0.3">
      <c r="B357" s="8">
        <v>0.44403631474574934</v>
      </c>
      <c r="C357" s="8"/>
      <c r="D357" s="8">
        <v>4.1724401890234457</v>
      </c>
      <c r="E357" s="25"/>
      <c r="I357" s="11"/>
      <c r="J357" s="11"/>
      <c r="K357" s="11"/>
      <c r="L357" s="11"/>
    </row>
    <row r="358" spans="2:12" x14ac:dyDescent="0.3">
      <c r="B358" s="3"/>
      <c r="C358" s="3"/>
      <c r="D358" s="3">
        <v>0.2832398419085842</v>
      </c>
      <c r="E358" s="3"/>
      <c r="G358">
        <v>4</v>
      </c>
      <c r="H358">
        <f t="shared" si="25"/>
        <v>0.4</v>
      </c>
      <c r="I358" s="11">
        <f t="shared" si="26"/>
        <v>0</v>
      </c>
      <c r="J358" s="11">
        <f t="shared" si="27"/>
        <v>0</v>
      </c>
      <c r="K358" s="11">
        <f t="shared" si="28"/>
        <v>0.7080996047714605</v>
      </c>
      <c r="L358" s="11">
        <f t="shared" si="29"/>
        <v>0.7080996047714605</v>
      </c>
    </row>
    <row r="359" spans="2:12" x14ac:dyDescent="0.3">
      <c r="B359" s="3"/>
      <c r="C359" s="3"/>
      <c r="D359" s="3">
        <v>0.90243153653512487</v>
      </c>
      <c r="E359" s="3"/>
      <c r="G359">
        <v>4</v>
      </c>
      <c r="H359">
        <f t="shared" si="25"/>
        <v>0.4</v>
      </c>
      <c r="I359" s="11">
        <f t="shared" si="26"/>
        <v>0</v>
      </c>
      <c r="J359" s="11">
        <f t="shared" si="27"/>
        <v>0</v>
      </c>
      <c r="K359" s="11">
        <f t="shared" si="28"/>
        <v>2.2560788413378119</v>
      </c>
      <c r="L359" s="11">
        <f t="shared" si="29"/>
        <v>2.2560788413378119</v>
      </c>
    </row>
    <row r="360" spans="2:12" x14ac:dyDescent="0.3">
      <c r="B360" s="3"/>
      <c r="C360" s="3"/>
      <c r="D360" s="3">
        <v>0.86111790767744834</v>
      </c>
      <c r="E360" s="3"/>
      <c r="G360">
        <v>4</v>
      </c>
      <c r="H360">
        <f t="shared" si="25"/>
        <v>0.4</v>
      </c>
      <c r="I360" s="11">
        <f t="shared" si="26"/>
        <v>0</v>
      </c>
      <c r="J360" s="11">
        <f t="shared" si="27"/>
        <v>0</v>
      </c>
      <c r="K360" s="11">
        <f t="shared" si="28"/>
        <v>2.1527947691936209</v>
      </c>
      <c r="L360" s="11">
        <f t="shared" si="29"/>
        <v>2.1527947691936209</v>
      </c>
    </row>
    <row r="361" spans="2:12" x14ac:dyDescent="0.3">
      <c r="B361" s="3"/>
      <c r="C361" s="3"/>
      <c r="D361" s="3">
        <v>5.0929709988786299E-2</v>
      </c>
      <c r="E361" s="3"/>
      <c r="G361">
        <v>4</v>
      </c>
      <c r="H361">
        <f t="shared" si="25"/>
        <v>0.4</v>
      </c>
      <c r="I361" s="11">
        <f t="shared" si="26"/>
        <v>0</v>
      </c>
      <c r="J361" s="11">
        <f t="shared" si="27"/>
        <v>0</v>
      </c>
      <c r="K361" s="11">
        <f t="shared" si="28"/>
        <v>0.12732427497196575</v>
      </c>
      <c r="L361" s="11">
        <f t="shared" si="29"/>
        <v>0.12732427497196575</v>
      </c>
    </row>
    <row r="362" spans="2:12" x14ac:dyDescent="0.3">
      <c r="B362" s="3">
        <v>0.44403631474574934</v>
      </c>
      <c r="C362" s="3"/>
      <c r="D362" s="3">
        <v>2.0747211929135023</v>
      </c>
      <c r="E362" s="3"/>
      <c r="G362">
        <v>4</v>
      </c>
      <c r="H362">
        <f t="shared" si="25"/>
        <v>0.4</v>
      </c>
      <c r="I362" s="11">
        <f t="shared" si="26"/>
        <v>1.1100907868643732</v>
      </c>
      <c r="J362" s="11">
        <f t="shared" si="27"/>
        <v>0</v>
      </c>
      <c r="K362" s="11">
        <f t="shared" si="28"/>
        <v>5.1868029822837558</v>
      </c>
      <c r="L362" s="11">
        <f t="shared" si="29"/>
        <v>6.296893769148129</v>
      </c>
    </row>
    <row r="363" spans="2:12" x14ac:dyDescent="0.3">
      <c r="B363" s="9">
        <v>54.402866139856123</v>
      </c>
      <c r="C363" s="9">
        <v>4.9721825430612823</v>
      </c>
      <c r="D363" s="9">
        <v>135.87971642414001</v>
      </c>
      <c r="E363" s="26"/>
    </row>
  </sheetData>
  <autoFilter ref="G3:L362" xr:uid="{00000000-0009-0000-0000-000012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3:B77"/>
  <sheetViews>
    <sheetView workbookViewId="0">
      <selection activeCell="B4" sqref="B4"/>
    </sheetView>
  </sheetViews>
  <sheetFormatPr defaultColWidth="11.5546875" defaultRowHeight="14.4" x14ac:dyDescent="0.3"/>
  <cols>
    <col min="1" max="1" width="16.5546875" bestFit="1" customWidth="1"/>
    <col min="2" max="2" width="18.77734375" bestFit="1" customWidth="1"/>
  </cols>
  <sheetData>
    <row r="3" spans="1:2" x14ac:dyDescent="0.3">
      <c r="A3" s="5" t="s">
        <v>22</v>
      </c>
      <c r="B3" t="s">
        <v>82</v>
      </c>
    </row>
    <row r="4" spans="1:2" x14ac:dyDescent="0.3">
      <c r="A4" s="6">
        <v>1</v>
      </c>
      <c r="B4" s="3">
        <v>45.633440999999998</v>
      </c>
    </row>
    <row r="5" spans="1:2" x14ac:dyDescent="0.3">
      <c r="A5" s="6">
        <v>2</v>
      </c>
      <c r="B5" s="3">
        <v>29.06024</v>
      </c>
    </row>
    <row r="6" spans="1:2" x14ac:dyDescent="0.3">
      <c r="A6" s="6">
        <v>3</v>
      </c>
      <c r="B6" s="3">
        <v>12.719652</v>
      </c>
    </row>
    <row r="7" spans="1:2" x14ac:dyDescent="0.3">
      <c r="A7" s="6">
        <v>4</v>
      </c>
      <c r="B7" s="3">
        <v>17.230187000000001</v>
      </c>
    </row>
    <row r="8" spans="1:2" x14ac:dyDescent="0.3">
      <c r="A8" s="6">
        <v>5</v>
      </c>
      <c r="B8" s="3">
        <v>27.95965</v>
      </c>
    </row>
    <row r="9" spans="1:2" x14ac:dyDescent="0.3">
      <c r="A9" s="6">
        <v>6</v>
      </c>
      <c r="B9" s="3">
        <v>13.83578</v>
      </c>
    </row>
    <row r="10" spans="1:2" x14ac:dyDescent="0.3">
      <c r="A10" s="6">
        <v>7</v>
      </c>
      <c r="B10" s="3">
        <v>64.494118</v>
      </c>
    </row>
    <row r="11" spans="1:2" x14ac:dyDescent="0.3">
      <c r="A11" s="6">
        <v>8</v>
      </c>
      <c r="B11" s="3">
        <v>12.48461</v>
      </c>
    </row>
    <row r="12" spans="1:2" x14ac:dyDescent="0.3">
      <c r="A12" s="6">
        <v>9</v>
      </c>
      <c r="B12" s="3">
        <v>36.496307000000002</v>
      </c>
    </row>
    <row r="13" spans="1:2" x14ac:dyDescent="0.3">
      <c r="A13" s="6">
        <v>10</v>
      </c>
      <c r="B13" s="3">
        <v>12.856222000000001</v>
      </c>
    </row>
    <row r="14" spans="1:2" x14ac:dyDescent="0.3">
      <c r="A14" s="6">
        <v>11</v>
      </c>
      <c r="B14" s="3">
        <v>30.324998999999998</v>
      </c>
    </row>
    <row r="15" spans="1:2" x14ac:dyDescent="0.3">
      <c r="A15" s="6">
        <v>12</v>
      </c>
      <c r="B15" s="3">
        <v>9.2831480000000006</v>
      </c>
    </row>
    <row r="16" spans="1:2" x14ac:dyDescent="0.3">
      <c r="A16" s="6">
        <v>13</v>
      </c>
      <c r="B16" s="3">
        <v>30.395551999999999</v>
      </c>
    </row>
    <row r="17" spans="1:2" x14ac:dyDescent="0.3">
      <c r="A17" s="6">
        <v>14</v>
      </c>
      <c r="B17" s="3">
        <v>17.757763000000001</v>
      </c>
    </row>
    <row r="18" spans="1:2" x14ac:dyDescent="0.3">
      <c r="A18" s="6">
        <v>15</v>
      </c>
      <c r="B18" s="3">
        <v>34.100935999999997</v>
      </c>
    </row>
    <row r="19" spans="1:2" x14ac:dyDescent="0.3">
      <c r="A19" s="6">
        <v>16</v>
      </c>
      <c r="B19" s="3">
        <v>28.304417000000001</v>
      </c>
    </row>
    <row r="20" spans="1:2" x14ac:dyDescent="0.3">
      <c r="A20" s="6">
        <v>17</v>
      </c>
      <c r="B20" s="3">
        <v>32.580435000000001</v>
      </c>
    </row>
    <row r="21" spans="1:2" x14ac:dyDescent="0.3">
      <c r="A21" s="6">
        <v>18</v>
      </c>
      <c r="B21" s="3">
        <v>13.039294</v>
      </c>
    </row>
    <row r="22" spans="1:2" x14ac:dyDescent="0.3">
      <c r="A22" s="6">
        <v>19</v>
      </c>
      <c r="B22" s="3">
        <v>19.955242999999999</v>
      </c>
    </row>
    <row r="23" spans="1:2" x14ac:dyDescent="0.3">
      <c r="A23" s="6">
        <v>20</v>
      </c>
      <c r="B23" s="3">
        <v>44.568368</v>
      </c>
    </row>
    <row r="24" spans="1:2" x14ac:dyDescent="0.3">
      <c r="A24" s="6">
        <v>21</v>
      </c>
      <c r="B24" s="3">
        <v>7.9415899999999997</v>
      </c>
    </row>
    <row r="25" spans="1:2" x14ac:dyDescent="0.3">
      <c r="A25" s="6">
        <v>22</v>
      </c>
      <c r="B25" s="3">
        <v>12.164880999999999</v>
      </c>
    </row>
    <row r="26" spans="1:2" x14ac:dyDescent="0.3">
      <c r="A26" s="6">
        <v>23</v>
      </c>
      <c r="B26" s="3">
        <v>16.976974999999999</v>
      </c>
    </row>
    <row r="27" spans="1:2" x14ac:dyDescent="0.3">
      <c r="A27" s="6">
        <v>24</v>
      </c>
      <c r="B27" s="3">
        <v>13.191224</v>
      </c>
    </row>
    <row r="28" spans="1:2" x14ac:dyDescent="0.3">
      <c r="A28" s="6">
        <v>25</v>
      </c>
      <c r="B28" s="3">
        <v>17.129895000000001</v>
      </c>
    </row>
    <row r="29" spans="1:2" x14ac:dyDescent="0.3">
      <c r="A29" s="6">
        <v>26</v>
      </c>
      <c r="B29" s="3">
        <v>21.754076000000001</v>
      </c>
    </row>
    <row r="30" spans="1:2" x14ac:dyDescent="0.3">
      <c r="A30" s="6">
        <v>27</v>
      </c>
      <c r="B30" s="3">
        <v>14.707176</v>
      </c>
    </row>
    <row r="31" spans="1:2" x14ac:dyDescent="0.3">
      <c r="A31" s="6">
        <v>28</v>
      </c>
      <c r="B31" s="3">
        <v>36.435561999999997</v>
      </c>
    </row>
    <row r="32" spans="1:2" x14ac:dyDescent="0.3">
      <c r="A32" s="6">
        <v>29</v>
      </c>
      <c r="B32" s="3">
        <v>56.258411000000002</v>
      </c>
    </row>
    <row r="33" spans="1:2" x14ac:dyDescent="0.3">
      <c r="A33" s="6">
        <v>30</v>
      </c>
      <c r="B33" s="3">
        <v>20.029019999999999</v>
      </c>
    </row>
    <row r="34" spans="1:2" x14ac:dyDescent="0.3">
      <c r="A34" s="6">
        <v>31</v>
      </c>
      <c r="B34" s="3">
        <v>34.598478999999998</v>
      </c>
    </row>
    <row r="35" spans="1:2" x14ac:dyDescent="0.3">
      <c r="A35" s="6">
        <v>32</v>
      </c>
      <c r="B35" s="3">
        <v>17.204127</v>
      </c>
    </row>
    <row r="36" spans="1:2" x14ac:dyDescent="0.3">
      <c r="A36" s="6">
        <v>33</v>
      </c>
      <c r="B36" s="3">
        <v>65.474554999999995</v>
      </c>
    </row>
    <row r="37" spans="1:2" x14ac:dyDescent="0.3">
      <c r="A37" s="6">
        <v>34</v>
      </c>
      <c r="B37" s="3">
        <v>15.095753999999999</v>
      </c>
    </row>
    <row r="38" spans="1:2" x14ac:dyDescent="0.3">
      <c r="A38" s="6">
        <v>35</v>
      </c>
      <c r="B38" s="3">
        <v>11.251324</v>
      </c>
    </row>
    <row r="39" spans="1:2" x14ac:dyDescent="0.3">
      <c r="A39" s="6">
        <v>36</v>
      </c>
      <c r="B39" s="3">
        <v>64.389396000000005</v>
      </c>
    </row>
    <row r="40" spans="1:2" x14ac:dyDescent="0.3">
      <c r="A40" s="6">
        <v>37</v>
      </c>
      <c r="B40" s="3">
        <v>19.405488999999999</v>
      </c>
    </row>
    <row r="41" spans="1:2" x14ac:dyDescent="0.3">
      <c r="A41" s="6">
        <v>38</v>
      </c>
      <c r="B41" s="3">
        <v>4.7484010000000003</v>
      </c>
    </row>
    <row r="42" spans="1:2" x14ac:dyDescent="0.3">
      <c r="A42" s="6">
        <v>39</v>
      </c>
      <c r="B42" s="3">
        <v>1.9165220000000001</v>
      </c>
    </row>
    <row r="43" spans="1:2" x14ac:dyDescent="0.3">
      <c r="A43" s="6">
        <v>40</v>
      </c>
      <c r="B43" s="3">
        <v>11.460535</v>
      </c>
    </row>
    <row r="44" spans="1:2" x14ac:dyDescent="0.3">
      <c r="A44" s="6">
        <v>41</v>
      </c>
      <c r="B44" s="3">
        <v>10.447988</v>
      </c>
    </row>
    <row r="45" spans="1:2" x14ac:dyDescent="0.3">
      <c r="A45" s="6">
        <v>42</v>
      </c>
      <c r="B45" s="3">
        <v>2.4358330000000001</v>
      </c>
    </row>
    <row r="46" spans="1:2" x14ac:dyDescent="0.3">
      <c r="A46" s="6">
        <v>43</v>
      </c>
      <c r="B46" s="3">
        <v>7.2669810000000004</v>
      </c>
    </row>
    <row r="47" spans="1:2" x14ac:dyDescent="0.3">
      <c r="A47" s="6">
        <v>44</v>
      </c>
      <c r="B47" s="3">
        <v>9.2704810000000002</v>
      </c>
    </row>
    <row r="48" spans="1:2" x14ac:dyDescent="0.3">
      <c r="A48" s="6">
        <v>45</v>
      </c>
      <c r="B48" s="3">
        <v>10.649336</v>
      </c>
    </row>
    <row r="49" spans="1:2" x14ac:dyDescent="0.3">
      <c r="A49" s="6">
        <v>46</v>
      </c>
      <c r="B49" s="3">
        <v>6.4507700000000003</v>
      </c>
    </row>
    <row r="50" spans="1:2" x14ac:dyDescent="0.3">
      <c r="A50" s="6">
        <v>47</v>
      </c>
      <c r="B50" s="3">
        <v>16.070055</v>
      </c>
    </row>
    <row r="51" spans="1:2" x14ac:dyDescent="0.3">
      <c r="A51" s="6">
        <v>48</v>
      </c>
      <c r="B51" s="3">
        <v>27.076958999999999</v>
      </c>
    </row>
    <row r="52" spans="1:2" x14ac:dyDescent="0.3">
      <c r="A52" s="6">
        <v>49</v>
      </c>
      <c r="B52" s="3">
        <v>13.894721000000001</v>
      </c>
    </row>
    <row r="53" spans="1:2" x14ac:dyDescent="0.3">
      <c r="A53" s="6">
        <v>50</v>
      </c>
      <c r="B53" s="3">
        <v>13.054057</v>
      </c>
    </row>
    <row r="54" spans="1:2" x14ac:dyDescent="0.3">
      <c r="A54" s="6">
        <v>51</v>
      </c>
      <c r="B54" s="3">
        <v>14.099213000000001</v>
      </c>
    </row>
    <row r="55" spans="1:2" x14ac:dyDescent="0.3">
      <c r="A55" s="6">
        <v>52</v>
      </c>
      <c r="B55" s="3">
        <v>7.6072449999999998</v>
      </c>
    </row>
    <row r="56" spans="1:2" x14ac:dyDescent="0.3">
      <c r="A56" s="6">
        <v>53</v>
      </c>
      <c r="B56" s="3">
        <v>1.7994730000000001</v>
      </c>
    </row>
    <row r="57" spans="1:2" x14ac:dyDescent="0.3">
      <c r="A57" s="6">
        <v>54</v>
      </c>
      <c r="B57" s="3">
        <v>11.629943000000001</v>
      </c>
    </row>
    <row r="58" spans="1:2" x14ac:dyDescent="0.3">
      <c r="A58" s="6">
        <v>55</v>
      </c>
      <c r="B58" s="3">
        <v>19.533549000000001</v>
      </c>
    </row>
    <row r="59" spans="1:2" x14ac:dyDescent="0.3">
      <c r="A59" s="6">
        <v>56</v>
      </c>
      <c r="B59" s="3">
        <v>23.960269</v>
      </c>
    </row>
    <row r="60" spans="1:2" x14ac:dyDescent="0.3">
      <c r="A60" s="6">
        <v>57</v>
      </c>
      <c r="B60" s="3">
        <v>17.104810000000001</v>
      </c>
    </row>
    <row r="61" spans="1:2" x14ac:dyDescent="0.3">
      <c r="A61" s="6">
        <v>58</v>
      </c>
      <c r="B61" s="3">
        <v>18.756228</v>
      </c>
    </row>
    <row r="62" spans="1:2" x14ac:dyDescent="0.3">
      <c r="A62" s="6">
        <v>59</v>
      </c>
      <c r="B62" s="3">
        <v>45.865789999999997</v>
      </c>
    </row>
    <row r="63" spans="1:2" x14ac:dyDescent="0.3">
      <c r="A63" s="6">
        <v>60</v>
      </c>
      <c r="B63" s="3">
        <v>50.319574000000003</v>
      </c>
    </row>
    <row r="64" spans="1:2" x14ac:dyDescent="0.3">
      <c r="A64" s="6">
        <v>61</v>
      </c>
      <c r="B64" s="3">
        <v>34.010424999999998</v>
      </c>
    </row>
    <row r="65" spans="1:2" x14ac:dyDescent="0.3">
      <c r="A65" s="6">
        <v>62</v>
      </c>
      <c r="B65" s="3">
        <v>4.2036550000000004</v>
      </c>
    </row>
    <row r="66" spans="1:2" x14ac:dyDescent="0.3">
      <c r="A66" s="6">
        <v>63</v>
      </c>
      <c r="B66" s="3">
        <v>5.3132349999999997</v>
      </c>
    </row>
    <row r="67" spans="1:2" x14ac:dyDescent="0.3">
      <c r="A67" s="6">
        <v>64</v>
      </c>
      <c r="B67" s="3">
        <v>8.3605730000000005</v>
      </c>
    </row>
    <row r="68" spans="1:2" x14ac:dyDescent="0.3">
      <c r="A68" s="6">
        <v>65</v>
      </c>
      <c r="B68" s="3">
        <v>15.411365</v>
      </c>
    </row>
    <row r="69" spans="1:2" x14ac:dyDescent="0.3">
      <c r="A69" s="6">
        <v>66</v>
      </c>
      <c r="B69" s="3">
        <v>20.295914</v>
      </c>
    </row>
    <row r="70" spans="1:2" x14ac:dyDescent="0.3">
      <c r="A70" s="6">
        <v>67</v>
      </c>
      <c r="B70" s="3">
        <v>25.199660000000002</v>
      </c>
    </row>
    <row r="71" spans="1:2" x14ac:dyDescent="0.3">
      <c r="A71" s="6">
        <v>68</v>
      </c>
      <c r="B71" s="3">
        <v>19.435549000000002</v>
      </c>
    </row>
    <row r="72" spans="1:2" x14ac:dyDescent="0.3">
      <c r="A72" s="6">
        <v>69</v>
      </c>
      <c r="B72" s="3">
        <v>68.127292999999995</v>
      </c>
    </row>
    <row r="73" spans="1:2" x14ac:dyDescent="0.3">
      <c r="A73" s="6">
        <v>70</v>
      </c>
      <c r="B73" s="3">
        <v>13.370430000000001</v>
      </c>
    </row>
    <row r="74" spans="1:2" x14ac:dyDescent="0.3">
      <c r="A74" s="6">
        <v>71</v>
      </c>
      <c r="B74" s="3">
        <v>31.720621000000001</v>
      </c>
    </row>
    <row r="75" spans="1:2" x14ac:dyDescent="0.3">
      <c r="A75" s="6">
        <v>72</v>
      </c>
      <c r="B75" s="3">
        <v>14.400195</v>
      </c>
    </row>
    <row r="76" spans="1:2" x14ac:dyDescent="0.3">
      <c r="A76" s="6">
        <v>73</v>
      </c>
      <c r="B76" s="3">
        <v>38.649324</v>
      </c>
    </row>
    <row r="77" spans="1:2" x14ac:dyDescent="0.3">
      <c r="A77" s="6" t="s">
        <v>23</v>
      </c>
      <c r="B77" s="3">
        <v>1621.0052679999997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3:C76"/>
  <sheetViews>
    <sheetView workbookViewId="0">
      <selection activeCell="E13" sqref="E13"/>
    </sheetView>
  </sheetViews>
  <sheetFormatPr defaultColWidth="11.5546875" defaultRowHeight="14.4" x14ac:dyDescent="0.3"/>
  <sheetData>
    <row r="3" spans="2:3" x14ac:dyDescent="0.3">
      <c r="B3" t="s">
        <v>0</v>
      </c>
      <c r="C3" t="s">
        <v>47</v>
      </c>
    </row>
    <row r="4" spans="2:3" x14ac:dyDescent="0.3">
      <c r="B4">
        <v>1</v>
      </c>
      <c r="C4">
        <v>45.633440999999998</v>
      </c>
    </row>
    <row r="5" spans="2:3" x14ac:dyDescent="0.3">
      <c r="B5">
        <v>2</v>
      </c>
      <c r="C5">
        <v>29.06024</v>
      </c>
    </row>
    <row r="6" spans="2:3" x14ac:dyDescent="0.3">
      <c r="B6">
        <v>12</v>
      </c>
      <c r="C6">
        <v>9.2831480000000006</v>
      </c>
    </row>
    <row r="7" spans="2:3" x14ac:dyDescent="0.3">
      <c r="B7">
        <v>3</v>
      </c>
      <c r="C7">
        <v>12.719652</v>
      </c>
    </row>
    <row r="8" spans="2:3" x14ac:dyDescent="0.3">
      <c r="B8">
        <v>4</v>
      </c>
      <c r="C8">
        <v>17.230187000000001</v>
      </c>
    </row>
    <row r="9" spans="2:3" x14ac:dyDescent="0.3">
      <c r="B9">
        <v>6</v>
      </c>
      <c r="C9">
        <v>13.83578</v>
      </c>
    </row>
    <row r="10" spans="2:3" x14ac:dyDescent="0.3">
      <c r="B10">
        <v>5</v>
      </c>
      <c r="C10">
        <v>27.95965</v>
      </c>
    </row>
    <row r="11" spans="2:3" x14ac:dyDescent="0.3">
      <c r="B11">
        <v>9</v>
      </c>
      <c r="C11">
        <v>36.496307000000002</v>
      </c>
    </row>
    <row r="12" spans="2:3" x14ac:dyDescent="0.3">
      <c r="B12">
        <v>7</v>
      </c>
      <c r="C12">
        <v>64.494118</v>
      </c>
    </row>
    <row r="13" spans="2:3" x14ac:dyDescent="0.3">
      <c r="B13">
        <v>8</v>
      </c>
      <c r="C13">
        <v>12.48461</v>
      </c>
    </row>
    <row r="14" spans="2:3" x14ac:dyDescent="0.3">
      <c r="B14">
        <v>10</v>
      </c>
      <c r="C14">
        <v>12.856222000000001</v>
      </c>
    </row>
    <row r="15" spans="2:3" x14ac:dyDescent="0.3">
      <c r="B15">
        <v>11</v>
      </c>
      <c r="C15">
        <v>30.324998999999998</v>
      </c>
    </row>
    <row r="16" spans="2:3" x14ac:dyDescent="0.3">
      <c r="B16">
        <v>17</v>
      </c>
      <c r="C16">
        <v>32.580435000000001</v>
      </c>
    </row>
    <row r="17" spans="2:3" x14ac:dyDescent="0.3">
      <c r="B17">
        <v>15</v>
      </c>
      <c r="C17">
        <v>34.100935999999997</v>
      </c>
    </row>
    <row r="18" spans="2:3" x14ac:dyDescent="0.3">
      <c r="B18">
        <v>14</v>
      </c>
      <c r="C18">
        <v>17.757763000000001</v>
      </c>
    </row>
    <row r="19" spans="2:3" x14ac:dyDescent="0.3">
      <c r="B19">
        <v>13</v>
      </c>
      <c r="C19">
        <v>30.395551999999999</v>
      </c>
    </row>
    <row r="20" spans="2:3" x14ac:dyDescent="0.3">
      <c r="B20">
        <v>18</v>
      </c>
      <c r="C20">
        <v>13.039294</v>
      </c>
    </row>
    <row r="21" spans="2:3" x14ac:dyDescent="0.3">
      <c r="B21">
        <v>19</v>
      </c>
      <c r="C21">
        <v>19.955242999999999</v>
      </c>
    </row>
    <row r="22" spans="2:3" x14ac:dyDescent="0.3">
      <c r="B22">
        <v>16</v>
      </c>
      <c r="C22">
        <v>28.304417000000001</v>
      </c>
    </row>
    <row r="23" spans="2:3" x14ac:dyDescent="0.3">
      <c r="B23">
        <v>20</v>
      </c>
      <c r="C23">
        <v>44.568368</v>
      </c>
    </row>
    <row r="24" spans="2:3" x14ac:dyDescent="0.3">
      <c r="B24">
        <v>21</v>
      </c>
      <c r="C24">
        <v>7.9415899999999997</v>
      </c>
    </row>
    <row r="25" spans="2:3" x14ac:dyDescent="0.3">
      <c r="B25">
        <v>23</v>
      </c>
      <c r="C25">
        <v>16.976974999999999</v>
      </c>
    </row>
    <row r="26" spans="2:3" x14ac:dyDescent="0.3">
      <c r="B26">
        <v>28</v>
      </c>
      <c r="C26">
        <v>36.435561999999997</v>
      </c>
    </row>
    <row r="27" spans="2:3" x14ac:dyDescent="0.3">
      <c r="B27">
        <v>26</v>
      </c>
      <c r="C27">
        <v>21.754076000000001</v>
      </c>
    </row>
    <row r="28" spans="2:3" x14ac:dyDescent="0.3">
      <c r="B28">
        <v>27</v>
      </c>
      <c r="C28">
        <v>14.707176</v>
      </c>
    </row>
    <row r="29" spans="2:3" x14ac:dyDescent="0.3">
      <c r="B29">
        <v>24</v>
      </c>
      <c r="C29">
        <v>13.191224</v>
      </c>
    </row>
    <row r="30" spans="2:3" x14ac:dyDescent="0.3">
      <c r="B30">
        <v>25</v>
      </c>
      <c r="C30">
        <v>17.129895000000001</v>
      </c>
    </row>
    <row r="31" spans="2:3" x14ac:dyDescent="0.3">
      <c r="B31">
        <v>40</v>
      </c>
      <c r="C31">
        <v>11.460535</v>
      </c>
    </row>
    <row r="32" spans="2:3" x14ac:dyDescent="0.3">
      <c r="B32">
        <v>29</v>
      </c>
      <c r="C32">
        <v>56.258411000000002</v>
      </c>
    </row>
    <row r="33" spans="2:3" x14ac:dyDescent="0.3">
      <c r="B33">
        <v>30</v>
      </c>
      <c r="C33">
        <v>20.029019999999999</v>
      </c>
    </row>
    <row r="34" spans="2:3" x14ac:dyDescent="0.3">
      <c r="B34">
        <v>31</v>
      </c>
      <c r="C34">
        <v>34.598478999999998</v>
      </c>
    </row>
    <row r="35" spans="2:3" x14ac:dyDescent="0.3">
      <c r="B35">
        <v>33</v>
      </c>
      <c r="C35">
        <v>65.474554999999995</v>
      </c>
    </row>
    <row r="36" spans="2:3" x14ac:dyDescent="0.3">
      <c r="B36">
        <v>38</v>
      </c>
      <c r="C36">
        <v>4.7484010000000003</v>
      </c>
    </row>
    <row r="37" spans="2:3" x14ac:dyDescent="0.3">
      <c r="B37">
        <v>41</v>
      </c>
      <c r="C37">
        <v>10.447988</v>
      </c>
    </row>
    <row r="38" spans="2:3" x14ac:dyDescent="0.3">
      <c r="B38">
        <v>47</v>
      </c>
      <c r="C38">
        <v>16.070055</v>
      </c>
    </row>
    <row r="39" spans="2:3" x14ac:dyDescent="0.3">
      <c r="B39">
        <v>36</v>
      </c>
      <c r="C39">
        <v>64.389396000000005</v>
      </c>
    </row>
    <row r="40" spans="2:3" x14ac:dyDescent="0.3">
      <c r="B40">
        <v>37</v>
      </c>
      <c r="C40">
        <v>19.405488999999999</v>
      </c>
    </row>
    <row r="41" spans="2:3" x14ac:dyDescent="0.3">
      <c r="B41">
        <v>34</v>
      </c>
      <c r="C41">
        <v>15.095753999999999</v>
      </c>
    </row>
    <row r="42" spans="2:3" x14ac:dyDescent="0.3">
      <c r="B42">
        <v>32</v>
      </c>
      <c r="C42">
        <v>17.204127</v>
      </c>
    </row>
    <row r="43" spans="2:3" x14ac:dyDescent="0.3">
      <c r="B43">
        <v>35</v>
      </c>
      <c r="C43">
        <v>11.251324</v>
      </c>
    </row>
    <row r="44" spans="2:3" x14ac:dyDescent="0.3">
      <c r="B44">
        <v>43</v>
      </c>
      <c r="C44">
        <v>7.2669810000000004</v>
      </c>
    </row>
    <row r="45" spans="2:3" x14ac:dyDescent="0.3">
      <c r="B45">
        <v>39</v>
      </c>
      <c r="C45">
        <v>1.9165220000000001</v>
      </c>
    </row>
    <row r="46" spans="2:3" x14ac:dyDescent="0.3">
      <c r="B46">
        <v>44</v>
      </c>
      <c r="C46">
        <v>9.2704810000000002</v>
      </c>
    </row>
    <row r="47" spans="2:3" x14ac:dyDescent="0.3">
      <c r="B47">
        <v>46</v>
      </c>
      <c r="C47">
        <v>6.4507700000000003</v>
      </c>
    </row>
    <row r="48" spans="2:3" x14ac:dyDescent="0.3">
      <c r="B48">
        <v>45</v>
      </c>
      <c r="C48">
        <v>10.649336</v>
      </c>
    </row>
    <row r="49" spans="2:3" x14ac:dyDescent="0.3">
      <c r="B49">
        <v>50</v>
      </c>
      <c r="C49">
        <v>13.054057</v>
      </c>
    </row>
    <row r="50" spans="2:3" x14ac:dyDescent="0.3">
      <c r="B50">
        <v>42</v>
      </c>
      <c r="C50">
        <v>2.4358330000000001</v>
      </c>
    </row>
    <row r="51" spans="2:3" x14ac:dyDescent="0.3">
      <c r="B51">
        <v>53</v>
      </c>
      <c r="C51">
        <v>1.7994730000000001</v>
      </c>
    </row>
    <row r="52" spans="2:3" x14ac:dyDescent="0.3">
      <c r="B52">
        <v>52</v>
      </c>
      <c r="C52">
        <v>7.6072449999999998</v>
      </c>
    </row>
    <row r="53" spans="2:3" x14ac:dyDescent="0.3">
      <c r="B53">
        <v>51</v>
      </c>
      <c r="C53">
        <v>14.099213000000001</v>
      </c>
    </row>
    <row r="54" spans="2:3" x14ac:dyDescent="0.3">
      <c r="B54">
        <v>49</v>
      </c>
      <c r="C54">
        <v>13.894721000000001</v>
      </c>
    </row>
    <row r="55" spans="2:3" x14ac:dyDescent="0.3">
      <c r="B55">
        <v>63</v>
      </c>
      <c r="C55">
        <v>5.3132349999999997</v>
      </c>
    </row>
    <row r="56" spans="2:3" x14ac:dyDescent="0.3">
      <c r="B56">
        <v>54</v>
      </c>
      <c r="C56">
        <v>11.629943000000001</v>
      </c>
    </row>
    <row r="57" spans="2:3" x14ac:dyDescent="0.3">
      <c r="B57">
        <v>62</v>
      </c>
      <c r="C57">
        <v>4.2036550000000004</v>
      </c>
    </row>
    <row r="58" spans="2:3" x14ac:dyDescent="0.3">
      <c r="B58">
        <v>66</v>
      </c>
      <c r="C58">
        <v>20.295914</v>
      </c>
    </row>
    <row r="59" spans="2:3" x14ac:dyDescent="0.3">
      <c r="B59">
        <v>64</v>
      </c>
      <c r="C59">
        <v>8.3605730000000005</v>
      </c>
    </row>
    <row r="60" spans="2:3" x14ac:dyDescent="0.3">
      <c r="B60">
        <v>65</v>
      </c>
      <c r="C60">
        <v>15.411365</v>
      </c>
    </row>
    <row r="61" spans="2:3" x14ac:dyDescent="0.3">
      <c r="B61">
        <v>68</v>
      </c>
      <c r="C61">
        <v>19.435549000000002</v>
      </c>
    </row>
    <row r="62" spans="2:3" x14ac:dyDescent="0.3">
      <c r="B62">
        <v>72</v>
      </c>
      <c r="C62">
        <v>14.400195</v>
      </c>
    </row>
    <row r="63" spans="2:3" x14ac:dyDescent="0.3">
      <c r="B63">
        <v>70</v>
      </c>
      <c r="C63">
        <v>13.370430000000001</v>
      </c>
    </row>
    <row r="64" spans="2:3" x14ac:dyDescent="0.3">
      <c r="B64">
        <v>71</v>
      </c>
      <c r="C64">
        <v>31.720621000000001</v>
      </c>
    </row>
    <row r="65" spans="2:3" x14ac:dyDescent="0.3">
      <c r="B65">
        <v>73</v>
      </c>
      <c r="C65">
        <v>38.649324</v>
      </c>
    </row>
    <row r="66" spans="2:3" x14ac:dyDescent="0.3">
      <c r="B66">
        <v>57</v>
      </c>
      <c r="C66">
        <v>17.104810000000001</v>
      </c>
    </row>
    <row r="67" spans="2:3" x14ac:dyDescent="0.3">
      <c r="B67">
        <v>58</v>
      </c>
      <c r="C67">
        <v>18.756228</v>
      </c>
    </row>
    <row r="68" spans="2:3" x14ac:dyDescent="0.3">
      <c r="B68">
        <v>55</v>
      </c>
      <c r="C68">
        <v>19.533549000000001</v>
      </c>
    </row>
    <row r="69" spans="2:3" x14ac:dyDescent="0.3">
      <c r="B69">
        <v>56</v>
      </c>
      <c r="C69">
        <v>23.960269</v>
      </c>
    </row>
    <row r="70" spans="2:3" x14ac:dyDescent="0.3">
      <c r="B70">
        <v>59</v>
      </c>
      <c r="C70">
        <v>45.865789999999997</v>
      </c>
    </row>
    <row r="71" spans="2:3" x14ac:dyDescent="0.3">
      <c r="B71">
        <v>60</v>
      </c>
      <c r="C71">
        <v>50.319574000000003</v>
      </c>
    </row>
    <row r="72" spans="2:3" x14ac:dyDescent="0.3">
      <c r="B72">
        <v>61</v>
      </c>
      <c r="C72">
        <v>34.010424999999998</v>
      </c>
    </row>
    <row r="73" spans="2:3" x14ac:dyDescent="0.3">
      <c r="B73">
        <v>69</v>
      </c>
      <c r="C73">
        <v>68.127292999999995</v>
      </c>
    </row>
    <row r="74" spans="2:3" x14ac:dyDescent="0.3">
      <c r="B74">
        <v>67</v>
      </c>
      <c r="C74">
        <v>25.199660000000002</v>
      </c>
    </row>
    <row r="75" spans="2:3" x14ac:dyDescent="0.3">
      <c r="B75">
        <v>48</v>
      </c>
      <c r="C75">
        <v>27.076958999999999</v>
      </c>
    </row>
    <row r="76" spans="2:3" x14ac:dyDescent="0.3">
      <c r="B76">
        <v>22</v>
      </c>
      <c r="C76">
        <v>12.164880999999999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2:Q7"/>
  <sheetViews>
    <sheetView workbookViewId="0">
      <selection activeCell="I30" sqref="I30"/>
    </sheetView>
  </sheetViews>
  <sheetFormatPr defaultColWidth="11.5546875" defaultRowHeight="14.4" x14ac:dyDescent="0.3"/>
  <sheetData>
    <row r="2" spans="2:17" ht="15" thickBot="1" x14ac:dyDescent="0.35"/>
    <row r="3" spans="2:17" ht="15" thickBot="1" x14ac:dyDescent="0.35">
      <c r="B3" s="12" t="s">
        <v>31</v>
      </c>
      <c r="C3" s="13" t="s">
        <v>32</v>
      </c>
      <c r="D3" s="14" t="s">
        <v>33</v>
      </c>
      <c r="E3" s="13" t="s">
        <v>34</v>
      </c>
      <c r="F3" s="14" t="s">
        <v>35</v>
      </c>
      <c r="G3" s="13" t="s">
        <v>36</v>
      </c>
      <c r="H3" s="14" t="s">
        <v>37</v>
      </c>
      <c r="I3" s="13" t="s">
        <v>38</v>
      </c>
      <c r="J3" s="14" t="s">
        <v>39</v>
      </c>
      <c r="K3" s="13" t="s">
        <v>40</v>
      </c>
      <c r="L3" s="14" t="s">
        <v>41</v>
      </c>
      <c r="M3" s="13" t="s">
        <v>42</v>
      </c>
      <c r="N3" s="14" t="s">
        <v>43</v>
      </c>
      <c r="O3" s="13" t="s">
        <v>44</v>
      </c>
      <c r="P3" s="15" t="s">
        <v>45</v>
      </c>
      <c r="Q3" s="15" t="s">
        <v>46</v>
      </c>
    </row>
    <row r="4" spans="2:17" ht="15" thickBot="1" x14ac:dyDescent="0.35">
      <c r="B4" s="16">
        <v>3</v>
      </c>
      <c r="C4" s="17">
        <v>85.3</v>
      </c>
      <c r="D4" s="18">
        <v>20.58</v>
      </c>
      <c r="E4" s="17">
        <v>64.72</v>
      </c>
      <c r="F4" s="18">
        <v>57.7</v>
      </c>
      <c r="G4" s="20">
        <v>4921.41</v>
      </c>
      <c r="H4" s="18">
        <v>3.22</v>
      </c>
      <c r="I4" s="17">
        <v>186.01</v>
      </c>
      <c r="J4" s="18">
        <v>88.88</v>
      </c>
      <c r="K4" s="20">
        <v>5128.26</v>
      </c>
      <c r="L4" s="18">
        <v>24.13</v>
      </c>
      <c r="M4" s="17">
        <v>0</v>
      </c>
      <c r="N4" s="18">
        <v>252.55</v>
      </c>
      <c r="O4" s="17">
        <v>934.93</v>
      </c>
      <c r="P4" s="21">
        <v>0.95</v>
      </c>
      <c r="Q4" s="22">
        <v>1187.47</v>
      </c>
    </row>
    <row r="5" spans="2:17" x14ac:dyDescent="0.3">
      <c r="D5" s="11">
        <f>C4*L4/100</f>
        <v>20.582889999999999</v>
      </c>
      <c r="E5" s="11">
        <f>C4-D5</f>
        <v>64.717109999999991</v>
      </c>
      <c r="G5" s="23">
        <f>C4*F4</f>
        <v>4921.8100000000004</v>
      </c>
      <c r="J5">
        <f>C4+H4</f>
        <v>88.52</v>
      </c>
      <c r="K5" s="24">
        <f>G5+J5</f>
        <v>5010.3300000000008</v>
      </c>
    </row>
    <row r="6" spans="2:17" x14ac:dyDescent="0.3">
      <c r="C6">
        <f>C4+H4</f>
        <v>88.52</v>
      </c>
      <c r="J6">
        <f>H4+I4</f>
        <v>189.23</v>
      </c>
    </row>
    <row r="7" spans="2:17" x14ac:dyDescent="0.3">
      <c r="C7">
        <v>88.88</v>
      </c>
      <c r="G7" s="19">
        <f>C7+G4</f>
        <v>5010.29</v>
      </c>
      <c r="J7" s="19">
        <f>G4+J6</f>
        <v>5110.6399999999994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3:B167"/>
  <sheetViews>
    <sheetView topLeftCell="A140" workbookViewId="0">
      <selection activeCell="I148" sqref="I148"/>
    </sheetView>
  </sheetViews>
  <sheetFormatPr defaultColWidth="11.5546875" defaultRowHeight="14.4" x14ac:dyDescent="0.3"/>
  <cols>
    <col min="1" max="1" width="16.5546875" bestFit="1" customWidth="1"/>
    <col min="2" max="2" width="21.33203125" bestFit="1" customWidth="1"/>
  </cols>
  <sheetData>
    <row r="3" spans="1:2" x14ac:dyDescent="0.3">
      <c r="A3" s="5" t="s">
        <v>22</v>
      </c>
      <c r="B3" t="s">
        <v>27</v>
      </c>
    </row>
    <row r="4" spans="1:2" x14ac:dyDescent="0.3">
      <c r="A4" s="6">
        <v>1</v>
      </c>
      <c r="B4" s="3">
        <v>1.2790584757689629</v>
      </c>
    </row>
    <row r="5" spans="1:2" x14ac:dyDescent="0.3">
      <c r="A5" s="6">
        <v>2</v>
      </c>
      <c r="B5" s="3">
        <v>0.72689461557187984</v>
      </c>
    </row>
    <row r="6" spans="1:2" x14ac:dyDescent="0.3">
      <c r="A6" s="6">
        <v>3</v>
      </c>
      <c r="B6" s="3">
        <v>0.81699499410789334</v>
      </c>
    </row>
    <row r="7" spans="1:2" x14ac:dyDescent="0.3">
      <c r="A7" s="6">
        <v>4</v>
      </c>
      <c r="B7" s="3">
        <v>1.7617688981173092</v>
      </c>
    </row>
    <row r="8" spans="1:2" x14ac:dyDescent="0.3">
      <c r="A8" s="6">
        <v>5</v>
      </c>
      <c r="B8" s="3">
        <v>1.0006679244996723</v>
      </c>
    </row>
    <row r="9" spans="1:2" x14ac:dyDescent="0.3">
      <c r="A9" s="6">
        <v>6</v>
      </c>
      <c r="B9" s="3">
        <v>0.74435960689338243</v>
      </c>
    </row>
    <row r="10" spans="1:2" x14ac:dyDescent="0.3">
      <c r="A10" s="6">
        <v>8</v>
      </c>
      <c r="B10" s="3">
        <v>1.3512939806138924</v>
      </c>
    </row>
    <row r="11" spans="1:2" x14ac:dyDescent="0.3">
      <c r="A11" s="6">
        <v>9</v>
      </c>
      <c r="B11" s="3">
        <v>0.75409809948711182</v>
      </c>
    </row>
    <row r="12" spans="1:2" x14ac:dyDescent="0.3">
      <c r="A12" s="6">
        <v>10</v>
      </c>
      <c r="B12" s="3">
        <v>1.45488395533818</v>
      </c>
    </row>
    <row r="13" spans="1:2" x14ac:dyDescent="0.3">
      <c r="A13" s="6">
        <v>11</v>
      </c>
      <c r="B13" s="3">
        <v>1.0972172583571425</v>
      </c>
    </row>
    <row r="14" spans="1:2" x14ac:dyDescent="0.3">
      <c r="A14" s="6">
        <v>12</v>
      </c>
      <c r="B14" s="3">
        <v>0.95264661305740761</v>
      </c>
    </row>
    <row r="15" spans="1:2" x14ac:dyDescent="0.3">
      <c r="A15" s="6">
        <v>15</v>
      </c>
      <c r="B15" s="3">
        <v>0.74524615647698977</v>
      </c>
    </row>
    <row r="16" spans="1:2" x14ac:dyDescent="0.3">
      <c r="A16" s="6">
        <v>16</v>
      </c>
      <c r="B16" s="3">
        <v>0.50621456235828333</v>
      </c>
    </row>
    <row r="17" spans="1:2" x14ac:dyDescent="0.3">
      <c r="A17" s="6">
        <v>17</v>
      </c>
      <c r="B17" s="3">
        <v>1.4529163353937875</v>
      </c>
    </row>
    <row r="18" spans="1:2" x14ac:dyDescent="0.3">
      <c r="A18" s="6">
        <v>18</v>
      </c>
      <c r="B18" s="3">
        <v>1.316700386382414</v>
      </c>
    </row>
    <row r="19" spans="1:2" x14ac:dyDescent="0.3">
      <c r="A19" s="6">
        <v>19</v>
      </c>
      <c r="B19" s="3">
        <v>0.89808628784371236</v>
      </c>
    </row>
    <row r="20" spans="1:2" x14ac:dyDescent="0.3">
      <c r="A20" s="6">
        <v>20</v>
      </c>
      <c r="B20" s="3">
        <v>0.88287710374882999</v>
      </c>
    </row>
    <row r="21" spans="1:2" x14ac:dyDescent="0.3">
      <c r="A21" s="6">
        <v>23</v>
      </c>
      <c r="B21" s="3">
        <v>0.75144657874891652</v>
      </c>
    </row>
    <row r="22" spans="1:2" x14ac:dyDescent="0.3">
      <c r="A22" s="6">
        <v>24</v>
      </c>
      <c r="B22" s="3">
        <v>2.0952880431668772</v>
      </c>
    </row>
    <row r="23" spans="1:2" x14ac:dyDescent="0.3">
      <c r="A23" s="6">
        <v>25</v>
      </c>
      <c r="B23" s="3">
        <v>0.90851909980453993</v>
      </c>
    </row>
    <row r="24" spans="1:2" x14ac:dyDescent="0.3">
      <c r="A24" s="6">
        <v>26</v>
      </c>
      <c r="B24" s="3">
        <v>0.6678130840280958</v>
      </c>
    </row>
    <row r="25" spans="1:2" x14ac:dyDescent="0.3">
      <c r="A25" s="6">
        <v>27</v>
      </c>
      <c r="B25" s="3">
        <v>0.3451476438134139</v>
      </c>
    </row>
    <row r="26" spans="1:2" x14ac:dyDescent="0.3">
      <c r="A26" s="6">
        <v>32</v>
      </c>
      <c r="B26" s="3">
        <v>1.1952328927339777</v>
      </c>
    </row>
    <row r="27" spans="1:2" x14ac:dyDescent="0.3">
      <c r="A27" s="6">
        <v>34</v>
      </c>
      <c r="B27" s="3">
        <v>0.94043863582086673</v>
      </c>
    </row>
    <row r="28" spans="1:2" x14ac:dyDescent="0.3">
      <c r="A28" s="6">
        <v>35</v>
      </c>
      <c r="B28" s="3">
        <v>1.1338029131541272</v>
      </c>
    </row>
    <row r="29" spans="1:2" x14ac:dyDescent="0.3">
      <c r="A29" s="6">
        <v>36</v>
      </c>
      <c r="B29" s="3">
        <v>1.4151998412885776</v>
      </c>
    </row>
    <row r="30" spans="1:2" x14ac:dyDescent="0.3">
      <c r="A30" s="6">
        <v>37</v>
      </c>
      <c r="B30" s="3">
        <v>1.2175254916250184</v>
      </c>
    </row>
    <row r="31" spans="1:2" x14ac:dyDescent="0.3">
      <c r="A31" s="6">
        <v>38</v>
      </c>
      <c r="B31" s="3">
        <v>1.0615410526719078</v>
      </c>
    </row>
    <row r="32" spans="1:2" x14ac:dyDescent="0.3">
      <c r="A32" s="6">
        <v>39</v>
      </c>
      <c r="B32" s="3">
        <v>1.020476795393237</v>
      </c>
    </row>
    <row r="33" spans="1:2" x14ac:dyDescent="0.3">
      <c r="A33" s="6">
        <v>40</v>
      </c>
      <c r="B33" s="3">
        <v>0.88611847903087793</v>
      </c>
    </row>
    <row r="34" spans="1:2" x14ac:dyDescent="0.3">
      <c r="A34" s="6">
        <v>41</v>
      </c>
      <c r="B34" s="3">
        <v>0.62429478266464233</v>
      </c>
    </row>
    <row r="35" spans="1:2" x14ac:dyDescent="0.3">
      <c r="A35" s="6">
        <v>42</v>
      </c>
      <c r="B35" s="3">
        <v>0.29751428358132231</v>
      </c>
    </row>
    <row r="36" spans="1:2" x14ac:dyDescent="0.3">
      <c r="A36" s="6">
        <v>43</v>
      </c>
      <c r="B36" s="3">
        <v>1.6054897596267683</v>
      </c>
    </row>
    <row r="37" spans="1:2" x14ac:dyDescent="0.3">
      <c r="A37" s="6">
        <v>45</v>
      </c>
      <c r="B37" s="3">
        <v>0.34997320885583422</v>
      </c>
    </row>
    <row r="38" spans="1:2" x14ac:dyDescent="0.3">
      <c r="A38" s="6">
        <v>47</v>
      </c>
      <c r="B38" s="3">
        <v>1.2627651093178489</v>
      </c>
    </row>
    <row r="39" spans="1:2" x14ac:dyDescent="0.3">
      <c r="A39" s="6">
        <v>48</v>
      </c>
      <c r="B39" s="3">
        <v>1.6513322518093203</v>
      </c>
    </row>
    <row r="40" spans="1:2" x14ac:dyDescent="0.3">
      <c r="A40" s="6">
        <v>49</v>
      </c>
      <c r="B40" s="3">
        <v>1.1926534734237115</v>
      </c>
    </row>
    <row r="41" spans="1:2" x14ac:dyDescent="0.3">
      <c r="A41" s="6">
        <v>51</v>
      </c>
      <c r="B41" s="3">
        <v>1.4538293790695058</v>
      </c>
    </row>
    <row r="42" spans="1:2" x14ac:dyDescent="0.3">
      <c r="A42" s="6">
        <v>54</v>
      </c>
      <c r="B42" s="3">
        <v>0.87575571933322272</v>
      </c>
    </row>
    <row r="43" spans="1:2" x14ac:dyDescent="0.3">
      <c r="A43" s="6">
        <v>55</v>
      </c>
      <c r="B43" s="3">
        <v>0.96364249598990437</v>
      </c>
    </row>
    <row r="44" spans="1:2" x14ac:dyDescent="0.3">
      <c r="A44" s="6">
        <v>56</v>
      </c>
      <c r="B44" s="3">
        <v>1.6393548008119025</v>
      </c>
    </row>
    <row r="45" spans="1:2" x14ac:dyDescent="0.3">
      <c r="A45" s="6">
        <v>58</v>
      </c>
      <c r="B45" s="3">
        <v>0.6998236830745248</v>
      </c>
    </row>
    <row r="46" spans="1:2" x14ac:dyDescent="0.3">
      <c r="A46" s="6">
        <v>59</v>
      </c>
      <c r="B46" s="3">
        <v>1.4014698621277635</v>
      </c>
    </row>
    <row r="47" spans="1:2" x14ac:dyDescent="0.3">
      <c r="A47" s="6">
        <v>61</v>
      </c>
      <c r="B47" s="3">
        <v>0.92843195039836124</v>
      </c>
    </row>
    <row r="48" spans="1:2" x14ac:dyDescent="0.3">
      <c r="A48" s="6">
        <v>63</v>
      </c>
      <c r="B48" s="3">
        <v>0.97165281062192144</v>
      </c>
    </row>
    <row r="49" spans="1:2" x14ac:dyDescent="0.3">
      <c r="A49" s="6">
        <v>64</v>
      </c>
      <c r="B49" s="3">
        <v>0.76163387012020323</v>
      </c>
    </row>
    <row r="50" spans="1:2" x14ac:dyDescent="0.3">
      <c r="A50" s="6">
        <v>65</v>
      </c>
      <c r="B50" s="3">
        <v>0.79309902372972851</v>
      </c>
    </row>
    <row r="51" spans="1:2" x14ac:dyDescent="0.3">
      <c r="A51" s="6">
        <v>67</v>
      </c>
      <c r="B51" s="3">
        <v>0.75390678373456754</v>
      </c>
    </row>
    <row r="52" spans="1:2" x14ac:dyDescent="0.3">
      <c r="A52" s="6">
        <v>70</v>
      </c>
      <c r="B52" s="3">
        <v>0.82188155029271115</v>
      </c>
    </row>
    <row r="53" spans="1:2" x14ac:dyDescent="0.3">
      <c r="A53" s="6">
        <v>71</v>
      </c>
      <c r="B53" s="3">
        <v>1.4548671389179697</v>
      </c>
    </row>
    <row r="54" spans="1:2" x14ac:dyDescent="0.3">
      <c r="A54" s="6">
        <v>72</v>
      </c>
      <c r="B54" s="3">
        <v>1.0344076745533195</v>
      </c>
    </row>
    <row r="55" spans="1:2" x14ac:dyDescent="0.3">
      <c r="A55" s="6">
        <v>73</v>
      </c>
      <c r="B55" s="3">
        <v>0.77339575379401393</v>
      </c>
    </row>
    <row r="56" spans="1:2" x14ac:dyDescent="0.3">
      <c r="A56" s="6">
        <v>74</v>
      </c>
      <c r="B56" s="3">
        <v>0.8835055181005711</v>
      </c>
    </row>
    <row r="57" spans="1:2" x14ac:dyDescent="0.3">
      <c r="A57" s="6">
        <v>75</v>
      </c>
      <c r="B57" s="3">
        <v>1.338460095896332</v>
      </c>
    </row>
    <row r="58" spans="1:2" x14ac:dyDescent="0.3">
      <c r="A58" s="6">
        <v>77</v>
      </c>
      <c r="B58" s="3">
        <v>1.053986125197921</v>
      </c>
    </row>
    <row r="59" spans="1:2" x14ac:dyDescent="0.3">
      <c r="A59" s="6">
        <v>78</v>
      </c>
      <c r="B59" s="3">
        <v>0.86992231502728457</v>
      </c>
    </row>
    <row r="60" spans="1:2" x14ac:dyDescent="0.3">
      <c r="A60" s="6">
        <v>80</v>
      </c>
      <c r="B60" s="3">
        <v>0.90471084883867536</v>
      </c>
    </row>
    <row r="61" spans="1:2" x14ac:dyDescent="0.3">
      <c r="A61" s="6">
        <v>81</v>
      </c>
      <c r="B61" s="3">
        <v>1.2211288482490414</v>
      </c>
    </row>
    <row r="62" spans="1:2" x14ac:dyDescent="0.3">
      <c r="A62" s="6">
        <v>82</v>
      </c>
      <c r="B62" s="3">
        <v>1.686100674190667</v>
      </c>
    </row>
    <row r="63" spans="1:2" x14ac:dyDescent="0.3">
      <c r="A63" s="6">
        <v>83</v>
      </c>
      <c r="B63" s="3">
        <v>1.0721728084205469</v>
      </c>
    </row>
    <row r="64" spans="1:2" x14ac:dyDescent="0.3">
      <c r="A64" s="6">
        <v>84</v>
      </c>
      <c r="B64" s="3">
        <v>0.78382397371920098</v>
      </c>
    </row>
    <row r="65" spans="1:2" x14ac:dyDescent="0.3">
      <c r="A65" s="6">
        <v>85</v>
      </c>
      <c r="B65" s="3">
        <v>1.1142042320918639</v>
      </c>
    </row>
    <row r="66" spans="1:2" x14ac:dyDescent="0.3">
      <c r="A66" s="6">
        <v>86</v>
      </c>
      <c r="B66" s="3">
        <v>0.93269880245829617</v>
      </c>
    </row>
    <row r="67" spans="1:2" x14ac:dyDescent="0.3">
      <c r="A67" s="6">
        <v>87</v>
      </c>
      <c r="B67" s="3">
        <v>1.4282681307416956</v>
      </c>
    </row>
    <row r="68" spans="1:2" x14ac:dyDescent="0.3">
      <c r="A68" s="6">
        <v>88</v>
      </c>
      <c r="B68" s="3">
        <v>0.81859354846093657</v>
      </c>
    </row>
    <row r="69" spans="1:2" x14ac:dyDescent="0.3">
      <c r="A69" s="6">
        <v>89</v>
      </c>
      <c r="B69" s="3">
        <v>1.0308338293197374</v>
      </c>
    </row>
    <row r="70" spans="1:2" x14ac:dyDescent="0.3">
      <c r="A70" s="6">
        <v>90</v>
      </c>
      <c r="B70" s="3">
        <v>0.6966852832393311</v>
      </c>
    </row>
    <row r="71" spans="1:2" x14ac:dyDescent="0.3">
      <c r="A71" s="6">
        <v>91</v>
      </c>
      <c r="B71" s="3">
        <v>0.8185935484609369</v>
      </c>
    </row>
    <row r="72" spans="1:2" x14ac:dyDescent="0.3">
      <c r="A72" s="6">
        <v>92</v>
      </c>
      <c r="B72" s="3">
        <v>0.86102010146406682</v>
      </c>
    </row>
    <row r="73" spans="1:2" x14ac:dyDescent="0.3">
      <c r="A73" s="6">
        <v>93</v>
      </c>
      <c r="B73" s="3">
        <v>1.1040989095999096</v>
      </c>
    </row>
    <row r="74" spans="1:2" x14ac:dyDescent="0.3">
      <c r="A74" s="6">
        <v>95</v>
      </c>
      <c r="B74" s="3">
        <v>1.7978257642979851</v>
      </c>
    </row>
    <row r="75" spans="1:2" x14ac:dyDescent="0.3">
      <c r="A75" s="6">
        <v>96</v>
      </c>
      <c r="B75" s="3">
        <v>2.0766134482600367</v>
      </c>
    </row>
    <row r="76" spans="1:2" x14ac:dyDescent="0.3">
      <c r="A76" s="6">
        <v>97</v>
      </c>
      <c r="B76" s="3">
        <v>1.1195680221348059</v>
      </c>
    </row>
    <row r="77" spans="1:2" x14ac:dyDescent="0.3">
      <c r="A77" s="6">
        <v>98</v>
      </c>
      <c r="B77" s="3">
        <v>1.453630034368538</v>
      </c>
    </row>
    <row r="78" spans="1:2" x14ac:dyDescent="0.3">
      <c r="A78" s="6">
        <v>99</v>
      </c>
      <c r="B78" s="3">
        <v>0.89379811782012175</v>
      </c>
    </row>
    <row r="79" spans="1:2" x14ac:dyDescent="0.3">
      <c r="A79" s="6">
        <v>100</v>
      </c>
      <c r="B79" s="3">
        <v>1.3168090487891131</v>
      </c>
    </row>
    <row r="80" spans="1:2" x14ac:dyDescent="0.3">
      <c r="A80" s="6">
        <v>101</v>
      </c>
      <c r="B80" s="3">
        <v>1.2244298411788954</v>
      </c>
    </row>
    <row r="81" spans="1:2" x14ac:dyDescent="0.3">
      <c r="A81" s="6">
        <v>102</v>
      </c>
      <c r="B81" s="3">
        <v>1.6299757795169512</v>
      </c>
    </row>
    <row r="82" spans="1:2" x14ac:dyDescent="0.3">
      <c r="A82" s="6">
        <v>103</v>
      </c>
      <c r="B82" s="3">
        <v>1.0340459576592915</v>
      </c>
    </row>
    <row r="83" spans="1:2" x14ac:dyDescent="0.3">
      <c r="A83" s="6">
        <v>104</v>
      </c>
      <c r="B83" s="3">
        <v>1.7889319150954326</v>
      </c>
    </row>
    <row r="84" spans="1:2" x14ac:dyDescent="0.3">
      <c r="A84" s="6">
        <v>105</v>
      </c>
      <c r="B84" s="3">
        <v>1.2182464212870381</v>
      </c>
    </row>
    <row r="85" spans="1:2" x14ac:dyDescent="0.3">
      <c r="A85" s="6">
        <v>106</v>
      </c>
      <c r="B85" s="3">
        <v>1.128277834245965</v>
      </c>
    </row>
    <row r="86" spans="1:2" x14ac:dyDescent="0.3">
      <c r="A86" s="6">
        <v>107</v>
      </c>
      <c r="B86" s="3">
        <v>1.2363113684264111</v>
      </c>
    </row>
    <row r="87" spans="1:2" x14ac:dyDescent="0.3">
      <c r="A87" s="6">
        <v>108</v>
      </c>
      <c r="B87" s="3">
        <v>0.98541857523626797</v>
      </c>
    </row>
    <row r="88" spans="1:2" x14ac:dyDescent="0.3">
      <c r="A88" s="6">
        <v>109</v>
      </c>
      <c r="B88" s="3">
        <v>1.2778726231325603</v>
      </c>
    </row>
    <row r="89" spans="1:2" x14ac:dyDescent="0.3">
      <c r="A89" s="6">
        <v>110</v>
      </c>
      <c r="B89" s="3">
        <v>1.1518094250352728</v>
      </c>
    </row>
    <row r="90" spans="1:2" x14ac:dyDescent="0.3">
      <c r="A90" s="6">
        <v>111</v>
      </c>
      <c r="B90" s="3">
        <v>1.4059948074514921</v>
      </c>
    </row>
    <row r="91" spans="1:2" x14ac:dyDescent="0.3">
      <c r="A91" s="6">
        <v>112</v>
      </c>
      <c r="B91" s="3">
        <v>2.0374502717249863</v>
      </c>
    </row>
    <row r="92" spans="1:2" x14ac:dyDescent="0.3">
      <c r="A92" s="6">
        <v>113</v>
      </c>
      <c r="B92" s="3">
        <v>1.2778039363399731</v>
      </c>
    </row>
    <row r="93" spans="1:2" x14ac:dyDescent="0.3">
      <c r="A93" s="6">
        <v>114</v>
      </c>
      <c r="B93" s="3">
        <v>1.3898265395930285</v>
      </c>
    </row>
    <row r="94" spans="1:2" x14ac:dyDescent="0.3">
      <c r="A94" s="6">
        <v>115</v>
      </c>
      <c r="B94" s="3">
        <v>1.5295077935299255</v>
      </c>
    </row>
    <row r="95" spans="1:2" x14ac:dyDescent="0.3">
      <c r="A95" s="6">
        <v>117</v>
      </c>
      <c r="B95" s="3">
        <v>1.4038367842059807</v>
      </c>
    </row>
    <row r="96" spans="1:2" x14ac:dyDescent="0.3">
      <c r="A96" s="6">
        <v>118</v>
      </c>
      <c r="B96" s="3">
        <v>0.97414887500271019</v>
      </c>
    </row>
    <row r="97" spans="1:2" x14ac:dyDescent="0.3">
      <c r="A97" s="6">
        <v>119</v>
      </c>
      <c r="B97" s="3">
        <v>1.5338510414736657</v>
      </c>
    </row>
    <row r="98" spans="1:2" x14ac:dyDescent="0.3">
      <c r="A98" s="6">
        <v>120</v>
      </c>
      <c r="B98" s="3">
        <v>1.4056496549199791</v>
      </c>
    </row>
    <row r="99" spans="1:2" x14ac:dyDescent="0.3">
      <c r="A99" s="6">
        <v>121</v>
      </c>
      <c r="B99" s="3">
        <v>1.5069751868413783</v>
      </c>
    </row>
    <row r="100" spans="1:2" x14ac:dyDescent="0.3">
      <c r="A100" s="6">
        <v>122</v>
      </c>
      <c r="B100" s="3">
        <v>1.3348844522267407</v>
      </c>
    </row>
    <row r="101" spans="1:2" x14ac:dyDescent="0.3">
      <c r="A101" s="6">
        <v>123</v>
      </c>
      <c r="B101" s="3">
        <v>1.4061739654894509</v>
      </c>
    </row>
    <row r="102" spans="1:2" x14ac:dyDescent="0.3">
      <c r="A102" s="6">
        <v>124</v>
      </c>
      <c r="B102" s="3">
        <v>1.3467703331972467</v>
      </c>
    </row>
    <row r="103" spans="1:2" x14ac:dyDescent="0.3">
      <c r="A103" s="6">
        <v>125</v>
      </c>
      <c r="B103" s="3">
        <v>1.4287651218785973</v>
      </c>
    </row>
    <row r="104" spans="1:2" x14ac:dyDescent="0.3">
      <c r="A104" s="6">
        <v>126</v>
      </c>
      <c r="B104" s="3">
        <v>1.1250413668462926</v>
      </c>
    </row>
    <row r="105" spans="1:2" x14ac:dyDescent="0.3">
      <c r="A105" s="6">
        <v>127</v>
      </c>
      <c r="B105" s="3">
        <v>1.5704677164496137</v>
      </c>
    </row>
    <row r="106" spans="1:2" x14ac:dyDescent="0.3">
      <c r="A106" s="6">
        <v>128</v>
      </c>
      <c r="B106" s="3">
        <v>1.4056496549199791</v>
      </c>
    </row>
    <row r="107" spans="1:2" x14ac:dyDescent="0.3">
      <c r="A107" s="6">
        <v>129</v>
      </c>
      <c r="B107" s="3">
        <v>1.1534651390586794</v>
      </c>
    </row>
    <row r="108" spans="1:2" x14ac:dyDescent="0.3">
      <c r="A108" s="6">
        <v>130</v>
      </c>
      <c r="B108" s="3">
        <v>1.3548345815783238</v>
      </c>
    </row>
    <row r="109" spans="1:2" x14ac:dyDescent="0.3">
      <c r="A109" s="6">
        <v>131</v>
      </c>
      <c r="B109" s="3">
        <v>1.3540751256761943</v>
      </c>
    </row>
    <row r="110" spans="1:2" x14ac:dyDescent="0.3">
      <c r="A110" s="6">
        <v>132</v>
      </c>
      <c r="B110" s="3">
        <v>1.5968973045571473</v>
      </c>
    </row>
    <row r="111" spans="1:2" x14ac:dyDescent="0.3">
      <c r="A111" s="6">
        <v>133</v>
      </c>
      <c r="B111" s="3">
        <v>1.4859653058397051</v>
      </c>
    </row>
    <row r="112" spans="1:2" x14ac:dyDescent="0.3">
      <c r="A112" s="6">
        <v>134</v>
      </c>
      <c r="B112" s="3">
        <v>1.4805131374859146</v>
      </c>
    </row>
    <row r="113" spans="1:2" x14ac:dyDescent="0.3">
      <c r="A113" s="6">
        <v>135</v>
      </c>
      <c r="B113" s="3">
        <v>1.2484282181276249</v>
      </c>
    </row>
    <row r="114" spans="1:2" x14ac:dyDescent="0.3">
      <c r="A114" s="6">
        <v>137</v>
      </c>
      <c r="B114" s="3">
        <v>1.2047427766257053</v>
      </c>
    </row>
    <row r="115" spans="1:2" x14ac:dyDescent="0.3">
      <c r="A115" s="6">
        <v>138</v>
      </c>
      <c r="B115" s="3">
        <v>1.0950281144990341</v>
      </c>
    </row>
    <row r="116" spans="1:2" x14ac:dyDescent="0.3">
      <c r="A116" s="6">
        <v>140</v>
      </c>
      <c r="B116" s="3">
        <v>1.2344045789132778</v>
      </c>
    </row>
    <row r="117" spans="1:2" x14ac:dyDescent="0.3">
      <c r="A117" s="6">
        <v>142</v>
      </c>
      <c r="B117" s="3">
        <v>1.6164412755497923</v>
      </c>
    </row>
    <row r="118" spans="1:2" x14ac:dyDescent="0.3">
      <c r="A118" s="6">
        <v>143</v>
      </c>
      <c r="B118" s="3">
        <v>1.4387392056445836</v>
      </c>
    </row>
    <row r="119" spans="1:2" x14ac:dyDescent="0.3">
      <c r="A119" s="6">
        <v>144</v>
      </c>
      <c r="B119" s="3">
        <v>1.3436626917750389</v>
      </c>
    </row>
    <row r="120" spans="1:2" x14ac:dyDescent="0.3">
      <c r="A120" s="6">
        <v>145</v>
      </c>
      <c r="B120" s="3">
        <v>1.4202953658194719</v>
      </c>
    </row>
    <row r="121" spans="1:2" x14ac:dyDescent="0.3">
      <c r="A121" s="6">
        <v>146</v>
      </c>
      <c r="B121" s="3">
        <v>1.177619071980508</v>
      </c>
    </row>
    <row r="122" spans="1:2" x14ac:dyDescent="0.3">
      <c r="A122" s="6">
        <v>147</v>
      </c>
      <c r="B122" s="3">
        <v>0.95757652133390903</v>
      </c>
    </row>
    <row r="123" spans="1:2" x14ac:dyDescent="0.3">
      <c r="A123" s="6">
        <v>148</v>
      </c>
      <c r="B123" s="3">
        <v>0.76469785189838468</v>
      </c>
    </row>
    <row r="124" spans="1:2" x14ac:dyDescent="0.3">
      <c r="A124" s="6">
        <v>151</v>
      </c>
      <c r="B124" s="3">
        <v>1.2062491137557383</v>
      </c>
    </row>
    <row r="125" spans="1:2" x14ac:dyDescent="0.3">
      <c r="A125" s="6">
        <v>152</v>
      </c>
      <c r="B125" s="3">
        <v>1.4916065138708379</v>
      </c>
    </row>
    <row r="126" spans="1:2" x14ac:dyDescent="0.3">
      <c r="A126" s="6">
        <v>153</v>
      </c>
      <c r="B126" s="3">
        <v>1.3404527266344692</v>
      </c>
    </row>
    <row r="127" spans="1:2" x14ac:dyDescent="0.3">
      <c r="A127" s="6">
        <v>154</v>
      </c>
      <c r="B127" s="3">
        <v>1.2223878407925728</v>
      </c>
    </row>
    <row r="128" spans="1:2" x14ac:dyDescent="0.3">
      <c r="A128" s="6">
        <v>155</v>
      </c>
      <c r="B128" s="3">
        <v>1.4152963776567773</v>
      </c>
    </row>
    <row r="129" spans="1:2" x14ac:dyDescent="0.3">
      <c r="A129" s="6">
        <v>156</v>
      </c>
      <c r="B129" s="3">
        <v>0.89716104589817958</v>
      </c>
    </row>
    <row r="130" spans="1:2" x14ac:dyDescent="0.3">
      <c r="A130" s="6">
        <v>157</v>
      </c>
      <c r="B130" s="3">
        <v>0.84703577448082656</v>
      </c>
    </row>
    <row r="131" spans="1:2" x14ac:dyDescent="0.3">
      <c r="A131" s="6">
        <v>158</v>
      </c>
      <c r="B131" s="3">
        <v>1.5948709982786222</v>
      </c>
    </row>
    <row r="132" spans="1:2" x14ac:dyDescent="0.3">
      <c r="A132" s="6">
        <v>159</v>
      </c>
      <c r="B132" s="3">
        <v>1.1580807038049301</v>
      </c>
    </row>
    <row r="133" spans="1:2" x14ac:dyDescent="0.3">
      <c r="A133" s="6">
        <v>161</v>
      </c>
      <c r="B133" s="3">
        <v>1.6189549904253011</v>
      </c>
    </row>
    <row r="134" spans="1:2" x14ac:dyDescent="0.3">
      <c r="A134" s="6">
        <v>163</v>
      </c>
      <c r="B134" s="3">
        <v>1.9623224339624472</v>
      </c>
    </row>
    <row r="135" spans="1:2" x14ac:dyDescent="0.3">
      <c r="A135" s="6">
        <v>164</v>
      </c>
      <c r="B135" s="3">
        <v>1.3377902076931494</v>
      </c>
    </row>
    <row r="136" spans="1:2" x14ac:dyDescent="0.3">
      <c r="A136" s="6">
        <v>165</v>
      </c>
      <c r="B136" s="3">
        <v>0.78556819939268252</v>
      </c>
    </row>
    <row r="137" spans="1:2" x14ac:dyDescent="0.3">
      <c r="A137" s="6">
        <v>166</v>
      </c>
      <c r="B137" s="3">
        <v>0.69072210350239249</v>
      </c>
    </row>
    <row r="138" spans="1:2" x14ac:dyDescent="0.3">
      <c r="A138" s="6">
        <v>167</v>
      </c>
      <c r="B138" s="3">
        <v>1.3156467247811632</v>
      </c>
    </row>
    <row r="139" spans="1:2" x14ac:dyDescent="0.3">
      <c r="A139" s="6">
        <v>168</v>
      </c>
      <c r="B139" s="3">
        <v>1.1879810751102384</v>
      </c>
    </row>
    <row r="140" spans="1:2" x14ac:dyDescent="0.3">
      <c r="A140" s="6">
        <v>169</v>
      </c>
      <c r="B140" s="3">
        <v>1.7950787622416797</v>
      </c>
    </row>
    <row r="141" spans="1:2" x14ac:dyDescent="0.3">
      <c r="A141" s="6">
        <v>170</v>
      </c>
      <c r="B141" s="3">
        <v>1.0340063567731448</v>
      </c>
    </row>
    <row r="142" spans="1:2" x14ac:dyDescent="0.3">
      <c r="A142" s="6">
        <v>173</v>
      </c>
      <c r="B142" s="3">
        <v>1.0079202585160407</v>
      </c>
    </row>
    <row r="143" spans="1:2" x14ac:dyDescent="0.3">
      <c r="A143" s="6">
        <v>174</v>
      </c>
      <c r="B143" s="3">
        <v>0.85736774164696739</v>
      </c>
    </row>
    <row r="144" spans="1:2" x14ac:dyDescent="0.3">
      <c r="A144" s="6">
        <v>175</v>
      </c>
      <c r="B144" s="3">
        <v>1.0518968126179091</v>
      </c>
    </row>
    <row r="145" spans="1:2" x14ac:dyDescent="0.3">
      <c r="A145" s="6">
        <v>176</v>
      </c>
      <c r="B145" s="3">
        <v>1.3197613641378563</v>
      </c>
    </row>
    <row r="146" spans="1:2" x14ac:dyDescent="0.3">
      <c r="A146" s="6">
        <v>177</v>
      </c>
      <c r="B146" s="3">
        <v>1.4132990602663569</v>
      </c>
    </row>
    <row r="147" spans="1:2" x14ac:dyDescent="0.3">
      <c r="A147" s="6">
        <v>178</v>
      </c>
      <c r="B147" s="3">
        <v>1.2516421662016062</v>
      </c>
    </row>
    <row r="148" spans="1:2" x14ac:dyDescent="0.3">
      <c r="A148" s="6">
        <v>179</v>
      </c>
      <c r="B148" s="3">
        <v>1.3462958444255841</v>
      </c>
    </row>
    <row r="149" spans="1:2" x14ac:dyDescent="0.3">
      <c r="A149" s="6">
        <v>180</v>
      </c>
      <c r="B149" s="3">
        <v>1.123077141012623</v>
      </c>
    </row>
    <row r="150" spans="1:2" x14ac:dyDescent="0.3">
      <c r="A150" s="6">
        <v>181</v>
      </c>
      <c r="B150" s="3">
        <v>1.5121903637560532</v>
      </c>
    </row>
    <row r="151" spans="1:2" x14ac:dyDescent="0.3">
      <c r="A151" s="6">
        <v>182</v>
      </c>
      <c r="B151" s="3">
        <v>1.4404451631055872</v>
      </c>
    </row>
    <row r="152" spans="1:2" x14ac:dyDescent="0.3">
      <c r="A152" s="6">
        <v>183</v>
      </c>
      <c r="B152" s="3">
        <v>1.2546153120249792</v>
      </c>
    </row>
    <row r="153" spans="1:2" x14ac:dyDescent="0.3">
      <c r="A153" s="6">
        <v>184</v>
      </c>
      <c r="B153" s="3">
        <v>1.4813974098169085</v>
      </c>
    </row>
    <row r="154" spans="1:2" x14ac:dyDescent="0.3">
      <c r="A154" s="6">
        <v>186</v>
      </c>
      <c r="B154" s="3">
        <v>1.2057857482975622</v>
      </c>
    </row>
    <row r="155" spans="1:2" x14ac:dyDescent="0.3">
      <c r="A155" s="6">
        <v>187</v>
      </c>
      <c r="B155" s="3">
        <v>1.1601032522916759</v>
      </c>
    </row>
    <row r="156" spans="1:2" x14ac:dyDescent="0.3">
      <c r="A156" s="6">
        <v>188</v>
      </c>
      <c r="B156" s="3">
        <v>0.93424141331504307</v>
      </c>
    </row>
    <row r="157" spans="1:2" x14ac:dyDescent="0.3">
      <c r="A157" s="6">
        <v>189</v>
      </c>
      <c r="B157" s="3">
        <v>1.5519776978038129</v>
      </c>
    </row>
    <row r="158" spans="1:2" x14ac:dyDescent="0.3">
      <c r="A158" s="6">
        <v>190</v>
      </c>
      <c r="B158" s="3">
        <v>1.0735990438550322</v>
      </c>
    </row>
    <row r="159" spans="1:2" x14ac:dyDescent="0.3">
      <c r="A159" s="6">
        <v>191</v>
      </c>
      <c r="B159" s="3">
        <v>1.4446191524214906</v>
      </c>
    </row>
    <row r="160" spans="1:2" x14ac:dyDescent="0.3">
      <c r="A160" s="6">
        <v>192</v>
      </c>
      <c r="B160" s="3">
        <v>1.1919317546415862</v>
      </c>
    </row>
    <row r="161" spans="1:2" x14ac:dyDescent="0.3">
      <c r="A161" s="6">
        <v>193</v>
      </c>
      <c r="B161" s="3">
        <v>1.1255554002603281</v>
      </c>
    </row>
    <row r="162" spans="1:2" x14ac:dyDescent="0.3">
      <c r="A162" s="6">
        <v>196</v>
      </c>
      <c r="B162" s="3">
        <v>1.4068084253831585</v>
      </c>
    </row>
    <row r="163" spans="1:2" x14ac:dyDescent="0.3">
      <c r="A163" s="6">
        <v>197</v>
      </c>
      <c r="B163" s="3">
        <v>1.1263072622284156</v>
      </c>
    </row>
    <row r="164" spans="1:2" x14ac:dyDescent="0.3">
      <c r="A164" s="6">
        <v>198</v>
      </c>
      <c r="B164" s="3">
        <v>1.4290188965028507</v>
      </c>
    </row>
    <row r="165" spans="1:2" x14ac:dyDescent="0.3">
      <c r="A165" s="6">
        <v>201</v>
      </c>
      <c r="B165" s="3">
        <v>1.0782037386218235</v>
      </c>
    </row>
    <row r="166" spans="1:2" x14ac:dyDescent="0.3">
      <c r="A166" s="6">
        <v>202</v>
      </c>
      <c r="B166" s="3">
        <v>0.98294660641610609</v>
      </c>
    </row>
    <row r="167" spans="1:2" x14ac:dyDescent="0.3">
      <c r="A167" s="6" t="s">
        <v>23</v>
      </c>
      <c r="B167" s="3">
        <v>193.32642568818488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4:N64"/>
  <sheetViews>
    <sheetView workbookViewId="0">
      <selection activeCell="G37" sqref="G37"/>
    </sheetView>
  </sheetViews>
  <sheetFormatPr defaultColWidth="11.5546875" defaultRowHeight="14.4" x14ac:dyDescent="0.3"/>
  <cols>
    <col min="14" max="14" width="15.44140625" bestFit="1" customWidth="1"/>
  </cols>
  <sheetData>
    <row r="4" spans="2:14" x14ac:dyDescent="0.3">
      <c r="B4" t="s">
        <v>22</v>
      </c>
      <c r="C4" t="s">
        <v>17</v>
      </c>
      <c r="D4" t="s">
        <v>19</v>
      </c>
      <c r="E4" t="s">
        <v>13</v>
      </c>
      <c r="F4" t="s">
        <v>23</v>
      </c>
      <c r="G4" t="s">
        <v>29</v>
      </c>
      <c r="H4" t="s">
        <v>28</v>
      </c>
      <c r="I4" t="s">
        <v>48</v>
      </c>
      <c r="J4" t="s">
        <v>17</v>
      </c>
      <c r="K4" t="s">
        <v>19</v>
      </c>
      <c r="L4" t="s">
        <v>13</v>
      </c>
      <c r="M4" t="s">
        <v>30</v>
      </c>
      <c r="N4" t="s">
        <v>49</v>
      </c>
    </row>
    <row r="5" spans="2:14" x14ac:dyDescent="0.3">
      <c r="B5" t="s">
        <v>16</v>
      </c>
      <c r="E5">
        <v>1.0212105717237356</v>
      </c>
      <c r="F5">
        <v>1.0212105717237356</v>
      </c>
      <c r="G5">
        <v>4</v>
      </c>
      <c r="H5">
        <v>0.4</v>
      </c>
      <c r="J5">
        <v>0</v>
      </c>
      <c r="K5">
        <v>0</v>
      </c>
      <c r="L5">
        <v>2.5530264293093388</v>
      </c>
      <c r="M5">
        <v>2.5530264293093388</v>
      </c>
      <c r="N5">
        <v>116.50338093332837</v>
      </c>
    </row>
    <row r="6" spans="2:14" x14ac:dyDescent="0.3">
      <c r="B6" t="s">
        <v>16</v>
      </c>
      <c r="E6">
        <v>0.18938334361134343</v>
      </c>
      <c r="F6">
        <v>0.18938334361134343</v>
      </c>
      <c r="G6">
        <v>3</v>
      </c>
      <c r="H6">
        <v>0.30000000000000004</v>
      </c>
      <c r="J6">
        <v>0</v>
      </c>
      <c r="K6">
        <v>0</v>
      </c>
      <c r="L6">
        <v>0.6312778120378113</v>
      </c>
      <c r="M6">
        <v>0.6312778120378113</v>
      </c>
      <c r="N6">
        <v>18.345084724493685</v>
      </c>
    </row>
    <row r="7" spans="2:14" x14ac:dyDescent="0.3">
      <c r="B7" t="s">
        <v>16</v>
      </c>
      <c r="D7">
        <v>0.36159673894491423</v>
      </c>
      <c r="E7">
        <v>0.49145106369130254</v>
      </c>
      <c r="F7">
        <v>0.85304780263621671</v>
      </c>
      <c r="G7">
        <v>3</v>
      </c>
      <c r="H7">
        <v>0.30000000000000004</v>
      </c>
      <c r="J7">
        <v>0</v>
      </c>
      <c r="K7">
        <v>1.2053224631497139</v>
      </c>
      <c r="L7">
        <v>1.6381702123043416</v>
      </c>
      <c r="M7">
        <v>2.8434926754540557</v>
      </c>
      <c r="N7">
        <v>48.993910531203689</v>
      </c>
    </row>
    <row r="8" spans="2:14" x14ac:dyDescent="0.3">
      <c r="B8" t="s">
        <v>16</v>
      </c>
      <c r="C8">
        <v>0.25640973899293129</v>
      </c>
      <c r="E8">
        <v>2.0358373434601824</v>
      </c>
      <c r="F8">
        <v>2.2922470824531138</v>
      </c>
      <c r="G8">
        <v>4</v>
      </c>
      <c r="H8">
        <v>0.4</v>
      </c>
      <c r="J8">
        <v>0.64102434748232817</v>
      </c>
      <c r="K8">
        <v>0</v>
      </c>
      <c r="L8">
        <v>5.0895933586504558</v>
      </c>
      <c r="M8">
        <v>5.7306177061327839</v>
      </c>
      <c r="N8">
        <v>160.22606534727549</v>
      </c>
    </row>
    <row r="9" spans="2:14" x14ac:dyDescent="0.3">
      <c r="B9" t="s">
        <v>16</v>
      </c>
      <c r="E9">
        <v>0.20327202313036666</v>
      </c>
      <c r="F9">
        <v>0.20327202313036666</v>
      </c>
      <c r="G9">
        <v>1</v>
      </c>
      <c r="H9">
        <v>0.1</v>
      </c>
      <c r="J9">
        <v>0</v>
      </c>
      <c r="K9">
        <v>0</v>
      </c>
      <c r="L9">
        <v>2.0327202313036663</v>
      </c>
      <c r="M9">
        <v>2.0327202313036663</v>
      </c>
      <c r="N9">
        <v>28.124269921866638</v>
      </c>
    </row>
    <row r="10" spans="2:14" x14ac:dyDescent="0.3">
      <c r="B10" t="s">
        <v>16</v>
      </c>
      <c r="C10">
        <v>0.25640973899293129</v>
      </c>
      <c r="D10">
        <v>0.72837258536778993</v>
      </c>
      <c r="E10">
        <v>1.0017691757146472</v>
      </c>
      <c r="F10">
        <v>1.9865515000753684</v>
      </c>
      <c r="G10">
        <v>5</v>
      </c>
      <c r="H10">
        <v>0.5</v>
      </c>
      <c r="J10">
        <v>0.51281947798586258</v>
      </c>
      <c r="K10">
        <v>1.4567451707355799</v>
      </c>
      <c r="L10">
        <v>2.0035383514292944</v>
      </c>
      <c r="M10">
        <v>3.9731030001507368</v>
      </c>
      <c r="N10">
        <v>256.24177371787562</v>
      </c>
    </row>
    <row r="11" spans="2:14" x14ac:dyDescent="0.3">
      <c r="B11" t="s">
        <v>16</v>
      </c>
      <c r="E11">
        <v>0.68186889479541002</v>
      </c>
      <c r="F11">
        <v>0.68186889479541002</v>
      </c>
      <c r="G11">
        <v>2</v>
      </c>
      <c r="H11">
        <v>0.2</v>
      </c>
      <c r="J11">
        <v>0</v>
      </c>
      <c r="K11">
        <v>0</v>
      </c>
      <c r="L11">
        <v>3.40934447397705</v>
      </c>
      <c r="M11">
        <v>3.40934447397705</v>
      </c>
      <c r="N11">
        <v>42.564336113258619</v>
      </c>
    </row>
    <row r="12" spans="2:14" x14ac:dyDescent="0.3">
      <c r="B12" t="s">
        <v>16</v>
      </c>
      <c r="E12">
        <v>1.085494834621836</v>
      </c>
      <c r="F12">
        <v>1.085494834621836</v>
      </c>
      <c r="G12">
        <v>4</v>
      </c>
      <c r="H12">
        <v>0.4</v>
      </c>
      <c r="J12">
        <v>0</v>
      </c>
      <c r="K12">
        <v>0</v>
      </c>
      <c r="L12">
        <v>2.7137370865545898</v>
      </c>
      <c r="M12">
        <v>2.7137370865545898</v>
      </c>
      <c r="N12">
        <v>99.041381828181883</v>
      </c>
    </row>
    <row r="13" spans="2:14" x14ac:dyDescent="0.3">
      <c r="B13" t="s">
        <v>16</v>
      </c>
      <c r="E13">
        <v>1.0120340455019727</v>
      </c>
      <c r="F13">
        <v>1.0120340455019727</v>
      </c>
      <c r="G13">
        <v>3</v>
      </c>
      <c r="H13">
        <v>0.30000000000000004</v>
      </c>
      <c r="J13">
        <v>0</v>
      </c>
      <c r="K13">
        <v>0</v>
      </c>
      <c r="L13">
        <v>3.3734468183399087</v>
      </c>
      <c r="M13">
        <v>3.3734468183399087</v>
      </c>
      <c r="N13">
        <v>102.29977139271091</v>
      </c>
    </row>
    <row r="14" spans="2:14" x14ac:dyDescent="0.3">
      <c r="B14" t="s">
        <v>16</v>
      </c>
      <c r="C14">
        <v>0.26831564185998374</v>
      </c>
      <c r="E14">
        <v>0.81238583210330373</v>
      </c>
      <c r="F14">
        <v>1.0807014739632874</v>
      </c>
      <c r="G14">
        <v>4</v>
      </c>
      <c r="H14">
        <v>0.4</v>
      </c>
      <c r="J14">
        <v>0.67078910464995933</v>
      </c>
      <c r="K14">
        <v>0</v>
      </c>
      <c r="L14">
        <v>2.0309645802582592</v>
      </c>
      <c r="M14">
        <v>2.7017536849082187</v>
      </c>
      <c r="N14">
        <v>82.12129462081937</v>
      </c>
    </row>
    <row r="15" spans="2:14" x14ac:dyDescent="0.3">
      <c r="B15" t="s">
        <v>16</v>
      </c>
      <c r="E15">
        <v>0.48244643009222993</v>
      </c>
      <c r="F15">
        <v>0.48244643009222993</v>
      </c>
      <c r="G15">
        <v>2</v>
      </c>
      <c r="H15">
        <v>0.2</v>
      </c>
      <c r="J15">
        <v>0</v>
      </c>
      <c r="K15">
        <v>0</v>
      </c>
      <c r="L15">
        <v>2.4122321504611497</v>
      </c>
      <c r="M15">
        <v>2.4122321504611497</v>
      </c>
      <c r="N15">
        <v>42.835846828869435</v>
      </c>
    </row>
    <row r="16" spans="2:14" x14ac:dyDescent="0.3">
      <c r="B16" t="s">
        <v>16</v>
      </c>
      <c r="E16">
        <v>0.47645438271631568</v>
      </c>
      <c r="F16">
        <v>0.47645438271631568</v>
      </c>
      <c r="G16">
        <v>6</v>
      </c>
      <c r="H16">
        <v>0.60000000000000009</v>
      </c>
      <c r="J16">
        <v>0</v>
      </c>
      <c r="K16">
        <v>0</v>
      </c>
      <c r="L16">
        <v>0.79409063786052603</v>
      </c>
      <c r="M16">
        <v>0.79409063786052603</v>
      </c>
      <c r="N16">
        <v>27.079234019880971</v>
      </c>
    </row>
    <row r="17" spans="2:14" x14ac:dyDescent="0.3">
      <c r="B17" t="s">
        <v>16</v>
      </c>
      <c r="E17">
        <v>0.91110801508969663</v>
      </c>
      <c r="F17">
        <v>0.91110801508969663</v>
      </c>
      <c r="G17">
        <v>4</v>
      </c>
      <c r="H17">
        <v>0.4</v>
      </c>
      <c r="J17">
        <v>0</v>
      </c>
      <c r="K17">
        <v>0</v>
      </c>
      <c r="L17">
        <v>2.2777700377242414</v>
      </c>
      <c r="M17">
        <v>2.2777700377242414</v>
      </c>
      <c r="N17">
        <v>64.470952977852662</v>
      </c>
    </row>
    <row r="18" spans="2:14" x14ac:dyDescent="0.3">
      <c r="B18" t="s">
        <v>16</v>
      </c>
      <c r="E18">
        <v>0.72366964513834475</v>
      </c>
      <c r="F18">
        <v>0.72366964513834475</v>
      </c>
      <c r="G18">
        <v>4</v>
      </c>
      <c r="H18">
        <v>0.4</v>
      </c>
      <c r="J18">
        <v>0</v>
      </c>
      <c r="K18">
        <v>0</v>
      </c>
      <c r="L18">
        <v>1.8091741128458618</v>
      </c>
      <c r="M18">
        <v>1.8091741128458618</v>
      </c>
      <c r="N18">
        <v>58.943679587257272</v>
      </c>
    </row>
    <row r="19" spans="2:14" x14ac:dyDescent="0.3">
      <c r="B19" t="s">
        <v>16</v>
      </c>
      <c r="E19">
        <v>0.92309210984152501</v>
      </c>
      <c r="F19">
        <v>0.92309210984152501</v>
      </c>
      <c r="G19">
        <v>1</v>
      </c>
      <c r="H19">
        <v>0.1</v>
      </c>
      <c r="J19">
        <v>0</v>
      </c>
      <c r="K19">
        <v>0</v>
      </c>
      <c r="L19">
        <v>9.2309210984152497</v>
      </c>
      <c r="M19">
        <v>9.2309210984152497</v>
      </c>
      <c r="N19">
        <v>120.36469409303938</v>
      </c>
    </row>
    <row r="20" spans="2:14" x14ac:dyDescent="0.3">
      <c r="B20" t="s">
        <v>16</v>
      </c>
      <c r="E20">
        <v>0.24122321504611494</v>
      </c>
      <c r="F20">
        <v>0.24122321504611494</v>
      </c>
      <c r="G20">
        <v>2</v>
      </c>
      <c r="H20">
        <v>0.2</v>
      </c>
      <c r="J20">
        <v>0</v>
      </c>
      <c r="K20">
        <v>0</v>
      </c>
      <c r="L20">
        <v>1.2061160752305746</v>
      </c>
      <c r="M20">
        <v>1.2061160752305746</v>
      </c>
      <c r="N20">
        <v>24.068339367432397</v>
      </c>
    </row>
    <row r="21" spans="2:14" x14ac:dyDescent="0.3">
      <c r="B21" t="s">
        <v>16</v>
      </c>
      <c r="E21">
        <v>0.98452668428539658</v>
      </c>
      <c r="F21">
        <v>0.98452668428539658</v>
      </c>
      <c r="G21">
        <v>5</v>
      </c>
      <c r="H21">
        <v>0.5</v>
      </c>
      <c r="J21">
        <v>0</v>
      </c>
      <c r="K21">
        <v>0</v>
      </c>
      <c r="L21">
        <v>1.9690533685707932</v>
      </c>
      <c r="M21">
        <v>1.9690533685707932</v>
      </c>
      <c r="N21">
        <v>87.757495142102741</v>
      </c>
    </row>
    <row r="22" spans="2:14" x14ac:dyDescent="0.3">
      <c r="B22" t="s">
        <v>16</v>
      </c>
      <c r="E22">
        <v>0.43099398217577956</v>
      </c>
      <c r="F22">
        <v>0.43099398217577956</v>
      </c>
      <c r="G22">
        <v>2</v>
      </c>
      <c r="H22">
        <v>0.2</v>
      </c>
      <c r="J22">
        <v>0</v>
      </c>
      <c r="K22">
        <v>0</v>
      </c>
      <c r="L22">
        <v>2.1549699108788976</v>
      </c>
      <c r="M22">
        <v>2.1549699108788976</v>
      </c>
      <c r="N22">
        <v>17.113887494536744</v>
      </c>
    </row>
    <row r="23" spans="2:14" x14ac:dyDescent="0.3">
      <c r="B23" t="s">
        <v>16</v>
      </c>
      <c r="E23">
        <v>0.52230220677517303</v>
      </c>
      <c r="F23">
        <v>0.52230220677517303</v>
      </c>
      <c r="G23">
        <v>1</v>
      </c>
      <c r="H23">
        <v>0.1</v>
      </c>
      <c r="J23">
        <v>0</v>
      </c>
      <c r="K23">
        <v>0</v>
      </c>
      <c r="L23">
        <v>5.2230220677517298</v>
      </c>
      <c r="M23">
        <v>5.2230220677517298</v>
      </c>
      <c r="N23">
        <v>63.537441914573726</v>
      </c>
    </row>
    <row r="24" spans="2:14" x14ac:dyDescent="0.3">
      <c r="B24" t="s">
        <v>16</v>
      </c>
      <c r="E24">
        <v>0.4246145112815442</v>
      </c>
      <c r="F24">
        <v>0.4246145112815442</v>
      </c>
      <c r="G24">
        <v>3</v>
      </c>
      <c r="H24">
        <v>0.30000000000000004</v>
      </c>
      <c r="J24">
        <v>0</v>
      </c>
      <c r="K24">
        <v>0</v>
      </c>
      <c r="L24">
        <v>1.4153817042718138</v>
      </c>
      <c r="M24">
        <v>1.4153817042718138</v>
      </c>
      <c r="N24">
        <v>24.028899808879974</v>
      </c>
    </row>
    <row r="25" spans="2:14" x14ac:dyDescent="0.3">
      <c r="B25" t="s">
        <v>16</v>
      </c>
      <c r="E25">
        <v>0.75404269303197757</v>
      </c>
      <c r="F25">
        <v>0.75404269303197757</v>
      </c>
      <c r="G25">
        <v>2</v>
      </c>
      <c r="H25">
        <v>0.2</v>
      </c>
      <c r="J25">
        <v>0</v>
      </c>
      <c r="K25">
        <v>0</v>
      </c>
      <c r="L25">
        <v>3.7702134651598875</v>
      </c>
      <c r="M25">
        <v>3.7702134651598875</v>
      </c>
      <c r="N25">
        <v>49.733730346740273</v>
      </c>
    </row>
    <row r="26" spans="2:14" x14ac:dyDescent="0.3">
      <c r="B26" t="s">
        <v>16</v>
      </c>
      <c r="E26">
        <v>0.43659860603337258</v>
      </c>
      <c r="F26">
        <v>0.43659860603337258</v>
      </c>
      <c r="G26">
        <v>3</v>
      </c>
      <c r="H26">
        <v>0.30000000000000004</v>
      </c>
      <c r="J26">
        <v>0</v>
      </c>
      <c r="K26">
        <v>0</v>
      </c>
      <c r="L26">
        <v>1.4553286867779085</v>
      </c>
      <c r="M26">
        <v>1.4553286867779085</v>
      </c>
      <c r="N26">
        <v>31.65933085714682</v>
      </c>
    </row>
    <row r="27" spans="2:14" x14ac:dyDescent="0.3">
      <c r="B27" t="s">
        <v>16</v>
      </c>
      <c r="E27">
        <v>0.53467372504532251</v>
      </c>
      <c r="F27">
        <v>0.53467372504532251</v>
      </c>
      <c r="G27">
        <v>1</v>
      </c>
      <c r="H27">
        <v>0.1</v>
      </c>
      <c r="J27">
        <v>0</v>
      </c>
      <c r="K27">
        <v>0</v>
      </c>
      <c r="L27">
        <v>5.3467372504532245</v>
      </c>
      <c r="M27">
        <v>5.3467372504532245</v>
      </c>
      <c r="N27">
        <v>78.635405768171651</v>
      </c>
    </row>
    <row r="28" spans="2:14" x14ac:dyDescent="0.3">
      <c r="B28" t="s">
        <v>16</v>
      </c>
      <c r="E28">
        <v>0.28707103910497223</v>
      </c>
      <c r="F28">
        <v>0.28707103910497223</v>
      </c>
      <c r="G28">
        <v>5</v>
      </c>
      <c r="H28">
        <v>0.5</v>
      </c>
      <c r="J28">
        <v>0</v>
      </c>
      <c r="K28">
        <v>0</v>
      </c>
      <c r="L28">
        <v>0.57414207820994445</v>
      </c>
      <c r="M28">
        <v>0.57414207820994445</v>
      </c>
      <c r="N28">
        <v>20.91918928742728</v>
      </c>
    </row>
    <row r="29" spans="2:14" x14ac:dyDescent="0.3">
      <c r="B29" t="s">
        <v>16</v>
      </c>
      <c r="C29">
        <v>0.55965900501119914</v>
      </c>
      <c r="E29">
        <v>1.3122231513256146</v>
      </c>
      <c r="F29">
        <v>1.8718821563368138</v>
      </c>
      <c r="G29">
        <v>7</v>
      </c>
      <c r="H29">
        <v>0.70000000000000007</v>
      </c>
      <c r="J29">
        <v>0.79951286430171298</v>
      </c>
      <c r="K29">
        <v>0</v>
      </c>
      <c r="L29">
        <v>1.874604501893735</v>
      </c>
      <c r="M29">
        <v>2.674117366195448</v>
      </c>
      <c r="N29">
        <v>150.44159384966102</v>
      </c>
    </row>
    <row r="30" spans="2:14" x14ac:dyDescent="0.3">
      <c r="B30" t="s">
        <v>16</v>
      </c>
      <c r="C30">
        <v>4.6839527025336621E-2</v>
      </c>
      <c r="E30">
        <v>1.0265330617851351</v>
      </c>
      <c r="F30">
        <v>1.0733725888104717</v>
      </c>
      <c r="G30">
        <v>2</v>
      </c>
      <c r="H30">
        <v>0.2</v>
      </c>
      <c r="J30">
        <v>0.2341976351266831</v>
      </c>
      <c r="K30">
        <v>0</v>
      </c>
      <c r="L30">
        <v>5.1326653089256755</v>
      </c>
      <c r="M30">
        <v>5.3668629440523583</v>
      </c>
      <c r="N30">
        <v>107.49300524368356</v>
      </c>
    </row>
    <row r="31" spans="2:14" x14ac:dyDescent="0.3">
      <c r="B31" t="s">
        <v>16</v>
      </c>
      <c r="C31">
        <v>4.6839527025336621E-2</v>
      </c>
      <c r="E31">
        <v>1.6628323932278852</v>
      </c>
      <c r="F31">
        <v>1.7096719202532218</v>
      </c>
      <c r="G31">
        <v>4</v>
      </c>
      <c r="H31">
        <v>0.4</v>
      </c>
      <c r="J31">
        <v>0.11709881756334155</v>
      </c>
      <c r="K31">
        <v>0</v>
      </c>
      <c r="L31">
        <v>4.1570809830697124</v>
      </c>
      <c r="M31">
        <v>4.2741798006330542</v>
      </c>
      <c r="N31">
        <v>147.88012007442691</v>
      </c>
    </row>
    <row r="32" spans="2:14" x14ac:dyDescent="0.3">
      <c r="B32" t="s">
        <v>16</v>
      </c>
      <c r="E32">
        <v>0.43980103522836067</v>
      </c>
      <c r="F32">
        <v>0.43980103522836067</v>
      </c>
      <c r="G32">
        <v>2</v>
      </c>
      <c r="H32">
        <v>0.2</v>
      </c>
      <c r="J32">
        <v>0</v>
      </c>
      <c r="K32">
        <v>0</v>
      </c>
      <c r="L32">
        <v>2.199005176141803</v>
      </c>
      <c r="M32">
        <v>2.199005176141803</v>
      </c>
      <c r="N32">
        <v>37.83196432400095</v>
      </c>
    </row>
    <row r="33" spans="2:14" x14ac:dyDescent="0.3">
      <c r="B33" t="s">
        <v>16</v>
      </c>
      <c r="C33">
        <v>4.6839527025336621E-2</v>
      </c>
      <c r="E33">
        <v>2.2361318902809839</v>
      </c>
      <c r="F33">
        <v>2.2829714173063205</v>
      </c>
      <c r="G33">
        <v>8</v>
      </c>
      <c r="H33">
        <v>0.8</v>
      </c>
      <c r="J33">
        <v>5.8549408781670774E-2</v>
      </c>
      <c r="K33">
        <v>0</v>
      </c>
      <c r="L33">
        <v>2.7951648628512298</v>
      </c>
      <c r="M33">
        <v>2.8537142716329007</v>
      </c>
      <c r="N33">
        <v>186.84567203231327</v>
      </c>
    </row>
    <row r="34" spans="2:14" x14ac:dyDescent="0.3">
      <c r="B34" t="s">
        <v>16</v>
      </c>
      <c r="E34">
        <v>0.32692681578791538</v>
      </c>
      <c r="F34">
        <v>0.32692681578791538</v>
      </c>
      <c r="G34">
        <v>1</v>
      </c>
      <c r="H34">
        <v>0.1</v>
      </c>
      <c r="J34">
        <v>0</v>
      </c>
      <c r="K34">
        <v>0</v>
      </c>
      <c r="L34">
        <v>3.2692681578791536</v>
      </c>
      <c r="M34">
        <v>3.2692681578791536</v>
      </c>
      <c r="N34">
        <v>36.783595287181512</v>
      </c>
    </row>
    <row r="35" spans="2:14" x14ac:dyDescent="0.3">
      <c r="B35" t="s">
        <v>16</v>
      </c>
      <c r="E35">
        <v>1.0569524179656755</v>
      </c>
      <c r="F35">
        <v>1.0569524179656755</v>
      </c>
      <c r="G35">
        <v>5</v>
      </c>
      <c r="H35">
        <v>0.5</v>
      </c>
      <c r="J35">
        <v>0</v>
      </c>
      <c r="K35">
        <v>0</v>
      </c>
      <c r="L35">
        <v>2.113904835931351</v>
      </c>
      <c r="M35">
        <v>2.113904835931351</v>
      </c>
      <c r="N35">
        <v>136.11305558709881</v>
      </c>
    </row>
    <row r="36" spans="2:14" x14ac:dyDescent="0.3">
      <c r="B36" t="s">
        <v>16</v>
      </c>
      <c r="E36">
        <v>0.37876668722268692</v>
      </c>
      <c r="F36">
        <v>0.37876668722268692</v>
      </c>
      <c r="G36">
        <v>1</v>
      </c>
      <c r="H36">
        <v>0.1</v>
      </c>
      <c r="J36">
        <v>0</v>
      </c>
      <c r="K36">
        <v>0</v>
      </c>
      <c r="L36">
        <v>3.7876668722268692</v>
      </c>
      <c r="M36">
        <v>3.7876668722268692</v>
      </c>
      <c r="N36">
        <v>17.985361163748937</v>
      </c>
    </row>
    <row r="37" spans="2:14" x14ac:dyDescent="0.3">
      <c r="B37" t="s">
        <v>16</v>
      </c>
      <c r="E37">
        <v>0.57219710454995298</v>
      </c>
      <c r="F37">
        <v>0.57219710454995298</v>
      </c>
      <c r="G37">
        <v>1</v>
      </c>
      <c r="H37">
        <v>0.1</v>
      </c>
      <c r="J37">
        <v>0</v>
      </c>
      <c r="K37">
        <v>0</v>
      </c>
      <c r="L37">
        <v>5.7219710454995294</v>
      </c>
      <c r="M37">
        <v>5.7219710454995294</v>
      </c>
      <c r="N37">
        <v>10.966283392062849</v>
      </c>
    </row>
    <row r="38" spans="2:14" x14ac:dyDescent="0.3">
      <c r="B38" t="s">
        <v>16</v>
      </c>
      <c r="E38">
        <v>0.23523116767020075</v>
      </c>
      <c r="F38">
        <v>0.23523116767020075</v>
      </c>
      <c r="G38">
        <v>1</v>
      </c>
      <c r="H38">
        <v>0.1</v>
      </c>
      <c r="J38">
        <v>0</v>
      </c>
      <c r="K38">
        <v>0</v>
      </c>
      <c r="L38">
        <v>2.3523116767020071</v>
      </c>
      <c r="M38">
        <v>2.3523116767020071</v>
      </c>
      <c r="N38">
        <v>26.958750301752037</v>
      </c>
    </row>
    <row r="39" spans="2:14" x14ac:dyDescent="0.3">
      <c r="B39" t="s">
        <v>16</v>
      </c>
      <c r="E39">
        <v>0.23523116767020075</v>
      </c>
      <c r="F39">
        <v>0.23523116767020075</v>
      </c>
      <c r="G39">
        <v>1</v>
      </c>
      <c r="H39">
        <v>0.1</v>
      </c>
      <c r="J39">
        <v>0</v>
      </c>
      <c r="K39">
        <v>0</v>
      </c>
      <c r="L39">
        <v>2.3523116767020071</v>
      </c>
      <c r="M39">
        <v>2.3523116767020071</v>
      </c>
      <c r="N39">
        <v>17.094204260671628</v>
      </c>
    </row>
    <row r="40" spans="2:14" x14ac:dyDescent="0.3">
      <c r="B40" t="s">
        <v>16</v>
      </c>
      <c r="E40">
        <v>0.23523116767020075</v>
      </c>
      <c r="F40">
        <v>0.23523116767020075</v>
      </c>
      <c r="G40">
        <v>1</v>
      </c>
      <c r="H40">
        <v>0.1</v>
      </c>
      <c r="J40">
        <v>0</v>
      </c>
      <c r="K40">
        <v>0</v>
      </c>
      <c r="L40">
        <v>2.3523116767020071</v>
      </c>
      <c r="M40">
        <v>2.3523116767020071</v>
      </c>
      <c r="N40">
        <v>21.807060704944099</v>
      </c>
    </row>
    <row r="41" spans="2:14" x14ac:dyDescent="0.3">
      <c r="B41" t="s">
        <v>16</v>
      </c>
      <c r="E41">
        <v>0.19537539098725762</v>
      </c>
      <c r="F41">
        <v>0.19537539098725762</v>
      </c>
      <c r="G41">
        <v>1</v>
      </c>
      <c r="H41">
        <v>0.1</v>
      </c>
      <c r="J41">
        <v>0</v>
      </c>
      <c r="K41">
        <v>0</v>
      </c>
      <c r="L41">
        <v>1.953753909872576</v>
      </c>
      <c r="M41">
        <v>1.953753909872576</v>
      </c>
      <c r="N41">
        <v>31.39693278811734</v>
      </c>
    </row>
    <row r="42" spans="2:14" x14ac:dyDescent="0.3">
      <c r="B42" t="s">
        <v>16</v>
      </c>
      <c r="E42">
        <v>0.39498090675916675</v>
      </c>
      <c r="F42">
        <v>0.39498090675916675</v>
      </c>
      <c r="G42">
        <v>4</v>
      </c>
      <c r="H42">
        <v>0.4</v>
      </c>
      <c r="J42">
        <v>0</v>
      </c>
      <c r="K42">
        <v>0</v>
      </c>
      <c r="L42">
        <v>0.98745226689791687</v>
      </c>
      <c r="M42">
        <v>0.98745226689791687</v>
      </c>
      <c r="N42">
        <v>26.737204545251952</v>
      </c>
    </row>
    <row r="43" spans="2:14" x14ac:dyDescent="0.3">
      <c r="B43" t="s">
        <v>16</v>
      </c>
      <c r="E43">
        <v>0.24633430112639779</v>
      </c>
      <c r="F43">
        <v>0.24633430112639779</v>
      </c>
      <c r="G43">
        <v>1</v>
      </c>
      <c r="H43">
        <v>0.1</v>
      </c>
      <c r="J43">
        <v>0</v>
      </c>
      <c r="K43">
        <v>0</v>
      </c>
      <c r="L43">
        <v>2.4633430112639778</v>
      </c>
      <c r="M43">
        <v>2.4633430112639778</v>
      </c>
      <c r="N43">
        <v>34.227463868812833</v>
      </c>
    </row>
    <row r="44" spans="2:14" x14ac:dyDescent="0.3">
      <c r="B44" t="s">
        <v>16</v>
      </c>
      <c r="E44">
        <v>0.34402199662002658</v>
      </c>
      <c r="F44">
        <v>0.34402199662002658</v>
      </c>
      <c r="G44">
        <v>2</v>
      </c>
      <c r="H44">
        <v>0.2</v>
      </c>
      <c r="J44">
        <v>0</v>
      </c>
      <c r="K44">
        <v>0</v>
      </c>
      <c r="L44">
        <v>1.7201099831001327</v>
      </c>
      <c r="M44">
        <v>1.7201099831001327</v>
      </c>
      <c r="N44">
        <v>22.45441376565817</v>
      </c>
    </row>
    <row r="45" spans="2:14" x14ac:dyDescent="0.3">
      <c r="B45" t="s">
        <v>16</v>
      </c>
      <c r="E45">
        <v>0.34402199662002664</v>
      </c>
      <c r="F45">
        <v>0.34402199662002664</v>
      </c>
      <c r="G45">
        <v>1</v>
      </c>
      <c r="H45">
        <v>0.1</v>
      </c>
      <c r="J45">
        <v>0</v>
      </c>
      <c r="K45">
        <v>0</v>
      </c>
      <c r="L45">
        <v>3.4402199662002664</v>
      </c>
      <c r="M45">
        <v>3.4402199662002664</v>
      </c>
      <c r="N45">
        <v>48.504394070310362</v>
      </c>
    </row>
    <row r="46" spans="2:14" x14ac:dyDescent="0.3">
      <c r="B46" t="s">
        <v>16</v>
      </c>
      <c r="E46">
        <v>0.49763295403904623</v>
      </c>
      <c r="F46">
        <v>0.49763295403904623</v>
      </c>
      <c r="G46">
        <v>1</v>
      </c>
      <c r="H46">
        <v>0.1</v>
      </c>
      <c r="J46">
        <v>0</v>
      </c>
      <c r="K46">
        <v>0</v>
      </c>
      <c r="L46">
        <v>4.9763295403904619</v>
      </c>
      <c r="M46">
        <v>4.9763295403904619</v>
      </c>
      <c r="N46">
        <v>37.85615801448764</v>
      </c>
    </row>
    <row r="47" spans="2:14" x14ac:dyDescent="0.3">
      <c r="B47" t="s">
        <v>16</v>
      </c>
      <c r="E47">
        <v>0.43060655865745845</v>
      </c>
      <c r="F47">
        <v>0.43060655865745845</v>
      </c>
      <c r="G47">
        <v>1</v>
      </c>
      <c r="H47">
        <v>0.1</v>
      </c>
      <c r="J47">
        <v>0</v>
      </c>
      <c r="K47">
        <v>0</v>
      </c>
      <c r="L47">
        <v>4.3060655865745838</v>
      </c>
      <c r="M47">
        <v>4.3060655865745838</v>
      </c>
      <c r="N47">
        <v>7.7486487592701261</v>
      </c>
    </row>
    <row r="48" spans="2:14" x14ac:dyDescent="0.3">
      <c r="B48" t="s">
        <v>16</v>
      </c>
      <c r="E48">
        <v>0.24633430112639776</v>
      </c>
      <c r="F48">
        <v>0.24633430112639776</v>
      </c>
      <c r="G48">
        <v>1</v>
      </c>
      <c r="H48">
        <v>0.1</v>
      </c>
      <c r="J48">
        <v>0</v>
      </c>
      <c r="K48">
        <v>0</v>
      </c>
      <c r="L48">
        <v>2.4633430112639774</v>
      </c>
      <c r="M48">
        <v>2.4633430112639774</v>
      </c>
      <c r="N48">
        <v>28.648538810448418</v>
      </c>
    </row>
    <row r="49" spans="2:14" x14ac:dyDescent="0.3">
      <c r="B49" t="s">
        <v>16</v>
      </c>
      <c r="E49">
        <v>0.5458485542841679</v>
      </c>
      <c r="F49">
        <v>0.5458485542841679</v>
      </c>
      <c r="G49">
        <v>2</v>
      </c>
      <c r="H49">
        <v>0.2</v>
      </c>
      <c r="J49">
        <v>0</v>
      </c>
      <c r="K49">
        <v>0</v>
      </c>
      <c r="L49">
        <v>2.7292427714208394</v>
      </c>
      <c r="M49">
        <v>2.7292427714208394</v>
      </c>
      <c r="N49">
        <v>53.311797408444768</v>
      </c>
    </row>
    <row r="50" spans="2:14" x14ac:dyDescent="0.3">
      <c r="B50" t="s">
        <v>16</v>
      </c>
      <c r="E50">
        <v>1.0552994011557053</v>
      </c>
      <c r="F50">
        <v>1.0552994011557053</v>
      </c>
      <c r="G50">
        <v>4</v>
      </c>
      <c r="H50">
        <v>0.4</v>
      </c>
      <c r="J50">
        <v>0</v>
      </c>
      <c r="K50">
        <v>0</v>
      </c>
      <c r="L50">
        <v>2.638248502889263</v>
      </c>
      <c r="M50">
        <v>2.638248502889263</v>
      </c>
      <c r="N50">
        <v>63.213143818074023</v>
      </c>
    </row>
    <row r="51" spans="2:14" x14ac:dyDescent="0.3">
      <c r="B51" t="s">
        <v>16</v>
      </c>
      <c r="C51">
        <v>0.38880580831452366</v>
      </c>
      <c r="E51">
        <v>0.25144538720668064</v>
      </c>
      <c r="F51">
        <v>0.64025119552120424</v>
      </c>
      <c r="G51">
        <v>2</v>
      </c>
      <c r="H51">
        <v>0.2</v>
      </c>
      <c r="J51">
        <v>1.9440290415726182</v>
      </c>
      <c r="K51">
        <v>0</v>
      </c>
      <c r="L51">
        <v>1.2572269360334032</v>
      </c>
      <c r="M51">
        <v>3.2012559776060217</v>
      </c>
      <c r="N51">
        <v>54.756875258315254</v>
      </c>
    </row>
    <row r="52" spans="2:14" x14ac:dyDescent="0.3">
      <c r="B52" t="s">
        <v>16</v>
      </c>
      <c r="C52">
        <v>0.38880580831452366</v>
      </c>
      <c r="E52">
        <v>0.18938334361134343</v>
      </c>
      <c r="F52">
        <v>0.57818915192586706</v>
      </c>
      <c r="G52">
        <v>2</v>
      </c>
      <c r="H52">
        <v>0.2</v>
      </c>
      <c r="J52">
        <v>1.9440290415726182</v>
      </c>
      <c r="K52">
        <v>0</v>
      </c>
      <c r="L52">
        <v>0.94691671805671707</v>
      </c>
      <c r="M52">
        <v>2.8909457596293353</v>
      </c>
      <c r="N52">
        <v>54.223237803241005</v>
      </c>
    </row>
    <row r="53" spans="2:14" x14ac:dyDescent="0.3">
      <c r="B53" t="s">
        <v>16</v>
      </c>
      <c r="E53">
        <v>0.78981507922430128</v>
      </c>
      <c r="F53">
        <v>0.78981507922430128</v>
      </c>
      <c r="G53">
        <v>5</v>
      </c>
      <c r="H53">
        <v>0.5</v>
      </c>
      <c r="J53">
        <v>0</v>
      </c>
      <c r="K53">
        <v>0</v>
      </c>
      <c r="L53">
        <v>1.5796301584486026</v>
      </c>
      <c r="M53">
        <v>1.5796301584486026</v>
      </c>
      <c r="N53">
        <v>72.450985125070332</v>
      </c>
    </row>
    <row r="54" spans="2:14" x14ac:dyDescent="0.3">
      <c r="B54" t="s">
        <v>16</v>
      </c>
      <c r="E54">
        <v>0.48755751617251275</v>
      </c>
      <c r="F54">
        <v>0.48755751617251275</v>
      </c>
      <c r="G54">
        <v>1</v>
      </c>
      <c r="H54">
        <v>0.1</v>
      </c>
      <c r="J54">
        <v>0</v>
      </c>
      <c r="K54">
        <v>0</v>
      </c>
      <c r="L54">
        <v>4.8755751617251271</v>
      </c>
      <c r="M54">
        <v>4.8755751617251271</v>
      </c>
      <c r="N54">
        <v>245.33686514298952</v>
      </c>
    </row>
    <row r="55" spans="2:14" x14ac:dyDescent="0.3">
      <c r="B55" t="s">
        <v>16</v>
      </c>
      <c r="E55">
        <v>0.44170969211365535</v>
      </c>
      <c r="F55">
        <v>0.44170969211365535</v>
      </c>
      <c r="G55">
        <v>1</v>
      </c>
      <c r="H55">
        <v>0.1</v>
      </c>
      <c r="J55">
        <v>0</v>
      </c>
      <c r="K55">
        <v>0</v>
      </c>
      <c r="L55">
        <v>4.4170969211365536</v>
      </c>
      <c r="M55">
        <v>4.4170969211365536</v>
      </c>
      <c r="N55">
        <v>18.56795155802028</v>
      </c>
    </row>
    <row r="56" spans="2:14" x14ac:dyDescent="0.3">
      <c r="B56" t="s">
        <v>16</v>
      </c>
      <c r="E56">
        <v>0.2921821251852551</v>
      </c>
      <c r="F56">
        <v>0.2921821251852551</v>
      </c>
      <c r="G56">
        <v>1</v>
      </c>
      <c r="H56">
        <v>0.1</v>
      </c>
      <c r="J56">
        <v>0</v>
      </c>
      <c r="K56">
        <v>0</v>
      </c>
      <c r="L56">
        <v>2.9218212518525508</v>
      </c>
      <c r="M56">
        <v>2.9218212518525508</v>
      </c>
      <c r="N56">
        <v>15.524322939086787</v>
      </c>
    </row>
    <row r="57" spans="2:14" x14ac:dyDescent="0.3">
      <c r="B57" t="s">
        <v>16</v>
      </c>
      <c r="E57">
        <v>0.3999452585454174</v>
      </c>
      <c r="F57">
        <v>0.3999452585454174</v>
      </c>
      <c r="G57">
        <v>1</v>
      </c>
      <c r="H57">
        <v>0.1</v>
      </c>
      <c r="J57">
        <v>0</v>
      </c>
      <c r="K57">
        <v>0</v>
      </c>
      <c r="L57">
        <v>3.9994525854541738</v>
      </c>
      <c r="M57">
        <v>3.9994525854541738</v>
      </c>
      <c r="N57">
        <v>33.437715300728357</v>
      </c>
    </row>
    <row r="58" spans="2:14" x14ac:dyDescent="0.3">
      <c r="B58" t="s">
        <v>16</v>
      </c>
      <c r="E58">
        <v>0.28107899172905804</v>
      </c>
      <c r="F58">
        <v>0.28107899172905804</v>
      </c>
      <c r="G58">
        <v>1</v>
      </c>
      <c r="H58">
        <v>0.1</v>
      </c>
      <c r="J58">
        <v>0</v>
      </c>
      <c r="K58">
        <v>0</v>
      </c>
      <c r="L58">
        <v>2.8107899172905801</v>
      </c>
      <c r="M58">
        <v>2.8107899172905801</v>
      </c>
      <c r="N58">
        <v>43.318109353684939</v>
      </c>
    </row>
    <row r="59" spans="2:14" x14ac:dyDescent="0.3">
      <c r="B59" t="s">
        <v>16</v>
      </c>
      <c r="E59">
        <v>0.33802994924411245</v>
      </c>
      <c r="F59">
        <v>0.33802994924411245</v>
      </c>
      <c r="G59">
        <v>3</v>
      </c>
      <c r="H59">
        <v>0.30000000000000004</v>
      </c>
      <c r="J59">
        <v>0</v>
      </c>
      <c r="K59">
        <v>0</v>
      </c>
      <c r="L59">
        <v>1.1267664974803746</v>
      </c>
      <c r="M59">
        <v>1.1267664974803746</v>
      </c>
      <c r="N59">
        <v>22.8687559309429</v>
      </c>
    </row>
    <row r="60" spans="2:14" x14ac:dyDescent="0.3">
      <c r="B60" t="s">
        <v>16</v>
      </c>
      <c r="E60">
        <v>0.72166577861558145</v>
      </c>
      <c r="F60">
        <v>0.72166577861558145</v>
      </c>
      <c r="G60">
        <v>2</v>
      </c>
      <c r="H60">
        <v>0.2</v>
      </c>
      <c r="J60">
        <v>0</v>
      </c>
      <c r="K60">
        <v>0</v>
      </c>
      <c r="L60">
        <v>3.6083288930779069</v>
      </c>
      <c r="M60">
        <v>3.6083288930779069</v>
      </c>
      <c r="N60">
        <v>90.928661273739607</v>
      </c>
    </row>
    <row r="61" spans="2:14" x14ac:dyDescent="0.3">
      <c r="B61" t="s">
        <v>16</v>
      </c>
      <c r="E61">
        <v>0.23523116767020075</v>
      </c>
      <c r="F61">
        <v>0.23523116767020075</v>
      </c>
      <c r="G61">
        <v>2</v>
      </c>
      <c r="H61">
        <v>0.2</v>
      </c>
      <c r="J61">
        <v>0</v>
      </c>
      <c r="K61">
        <v>0</v>
      </c>
      <c r="L61">
        <v>1.1761558383510036</v>
      </c>
      <c r="M61">
        <v>1.1761558383510036</v>
      </c>
      <c r="N61">
        <v>22.859234427907012</v>
      </c>
    </row>
    <row r="62" spans="2:14" x14ac:dyDescent="0.3">
      <c r="B62" t="s">
        <v>16</v>
      </c>
      <c r="E62">
        <v>1.198835300544814</v>
      </c>
      <c r="F62">
        <v>1.198835300544814</v>
      </c>
      <c r="G62">
        <v>8</v>
      </c>
      <c r="H62">
        <v>0.8</v>
      </c>
      <c r="J62">
        <v>0</v>
      </c>
      <c r="K62">
        <v>0</v>
      </c>
      <c r="L62">
        <v>1.4985441256810175</v>
      </c>
      <c r="M62">
        <v>1.4985441256810175</v>
      </c>
      <c r="N62">
        <v>102.09175472369949</v>
      </c>
    </row>
    <row r="63" spans="2:14" x14ac:dyDescent="0.3">
      <c r="B63" t="s">
        <v>16</v>
      </c>
      <c r="E63">
        <v>0.28707103910497223</v>
      </c>
      <c r="F63">
        <v>0.28707103910497223</v>
      </c>
      <c r="G63">
        <v>1</v>
      </c>
      <c r="H63">
        <v>0.1</v>
      </c>
      <c r="J63">
        <v>0</v>
      </c>
      <c r="K63">
        <v>0</v>
      </c>
      <c r="L63">
        <v>2.8707103910497223</v>
      </c>
      <c r="M63">
        <v>2.8707103910497223</v>
      </c>
      <c r="N63">
        <v>38.382632333802938</v>
      </c>
    </row>
    <row r="64" spans="2:14" x14ac:dyDescent="0.3">
      <c r="B64" t="s">
        <v>16</v>
      </c>
      <c r="E64">
        <v>0.86111790767744834</v>
      </c>
      <c r="F64">
        <v>0.86111790767744834</v>
      </c>
      <c r="G64">
        <v>4</v>
      </c>
      <c r="H64">
        <v>0.4</v>
      </c>
      <c r="J64">
        <v>0</v>
      </c>
      <c r="K64">
        <v>0</v>
      </c>
      <c r="L64">
        <v>2.1527947691936209</v>
      </c>
      <c r="M64">
        <v>2.1527947691936209</v>
      </c>
      <c r="N64">
        <v>83.204062540069472</v>
      </c>
    </row>
  </sheetData>
  <autoFilter ref="B4:N64" xr:uid="{00000000-0009-0000-0000-000018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CONCENTRADO (BASE DE DATOS)</vt:lpstr>
      <vt:lpstr>BASE DE DATOS</vt:lpstr>
      <vt:lpstr>CALCCULO DE ICA E IMA</vt:lpstr>
      <vt:lpstr>CUADRO 3 NOM</vt:lpstr>
      <vt:lpstr>CUADRO 4 NOM</vt:lpstr>
      <vt:lpstr>CUADRO 4</vt:lpstr>
      <vt:lpstr>CUADRO 5 NOM</vt:lpstr>
      <vt:lpstr>CUADRO 6 NOM</vt:lpstr>
      <vt:lpstr>ABxHA</vt:lpstr>
      <vt:lpstr>Hoja11</vt:lpstr>
      <vt:lpstr>Hoja10</vt:lpstr>
      <vt:lpstr>Hoja2</vt:lpstr>
      <vt:lpstr>Hoja3</vt:lpstr>
      <vt:lpstr>Hoja14</vt:lpstr>
      <vt:lpstr>Hoja16</vt:lpstr>
      <vt:lpstr>Hoja15</vt:lpstr>
      <vt:lpstr>Hoja20</vt:lpstr>
      <vt:lpstr>Hoja18</vt:lpstr>
      <vt:lpstr>Hoja17</vt:lpstr>
      <vt:lpstr>Hoja4</vt:lpstr>
      <vt:lpstr>Hoja12</vt:lpstr>
      <vt:lpstr>SUP RODAL</vt:lpstr>
      <vt:lpstr>Hoja5</vt:lpstr>
      <vt:lpstr>Hoja7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Fou .</cp:lastModifiedBy>
  <dcterms:created xsi:type="dcterms:W3CDTF">2018-01-18T03:02:10Z</dcterms:created>
  <dcterms:modified xsi:type="dcterms:W3CDTF">2018-03-10T05:38:56Z</dcterms:modified>
</cp:coreProperties>
</file>